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C:\Users\jolantam\Documents\Straipsniai\Fuzzy_rought_sets\Github\"/>
    </mc:Choice>
  </mc:AlternateContent>
  <xr:revisionPtr revIDLastSave="0" documentId="8_{931EB2C7-392D-4C4C-B1EE-37821B9D8C1F}" xr6:coauthVersionLast="36" xr6:coauthVersionMax="36" xr10:uidLastSave="{00000000-0000-0000-0000-000000000000}"/>
  <bookViews>
    <workbookView xWindow="0" yWindow="0" windowWidth="15876" windowHeight="5436" xr2:uid="{00000000-000D-0000-FFFF-FFFF00000000}"/>
  </bookViews>
  <sheets>
    <sheet name="Stage1" sheetId="1" r:id="rId1"/>
    <sheet name="Stage2" sheetId="3" r:id="rId2"/>
    <sheet name="Stage3" sheetId="4" r:id="rId3"/>
    <sheet name="Sheet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947" i="4" l="1"/>
  <c r="BG947" i="4"/>
  <c r="BU946" i="4"/>
  <c r="BG946" i="4"/>
  <c r="BU945" i="4"/>
  <c r="BG945" i="4"/>
  <c r="BU944" i="4"/>
  <c r="BG944" i="4"/>
  <c r="BU943" i="4"/>
  <c r="BG943" i="4"/>
  <c r="BU942" i="4"/>
  <c r="BG942" i="4"/>
  <c r="BU941" i="4"/>
  <c r="BG941" i="4"/>
  <c r="BU940" i="4"/>
  <c r="BG940" i="4"/>
  <c r="BU939" i="4"/>
  <c r="BG939" i="4"/>
  <c r="BU938" i="4"/>
  <c r="BG938" i="4"/>
  <c r="BU937" i="4"/>
  <c r="BG937" i="4"/>
  <c r="BU936" i="4"/>
  <c r="BG936" i="4"/>
  <c r="BU935" i="4"/>
  <c r="BG935" i="4"/>
  <c r="BU934" i="4"/>
  <c r="BG934" i="4"/>
  <c r="BU933" i="4"/>
  <c r="BG933" i="4"/>
  <c r="BU932" i="4"/>
  <c r="BU931" i="4"/>
  <c r="BG931" i="4"/>
  <c r="BU930" i="4"/>
  <c r="BG930" i="4"/>
  <c r="BU929" i="4"/>
  <c r="BU928" i="4"/>
  <c r="BG928" i="4"/>
  <c r="BU927" i="4"/>
  <c r="BG927" i="4"/>
  <c r="BU926" i="4"/>
  <c r="BG926" i="4"/>
  <c r="BU925" i="4"/>
  <c r="BG925" i="4"/>
  <c r="BU924" i="4"/>
  <c r="BG924" i="4"/>
  <c r="BU923" i="4"/>
  <c r="BG923" i="4"/>
  <c r="BU922" i="4"/>
  <c r="BG922" i="4"/>
  <c r="BU921" i="4"/>
  <c r="BG921" i="4"/>
  <c r="BU920" i="4"/>
  <c r="BU919" i="4"/>
  <c r="BG919" i="4"/>
  <c r="BU918" i="4"/>
  <c r="BU917" i="4"/>
  <c r="BG917" i="4"/>
  <c r="BU916" i="4"/>
  <c r="BG916" i="4"/>
  <c r="BU915" i="4"/>
  <c r="BG915" i="4"/>
  <c r="BU914" i="4"/>
  <c r="BG914" i="4"/>
  <c r="BU913" i="4"/>
  <c r="BG913" i="4"/>
  <c r="BU912" i="4"/>
  <c r="BG912" i="4"/>
  <c r="BU911" i="4"/>
  <c r="BG911" i="4"/>
  <c r="BU910" i="4"/>
  <c r="BG910" i="4"/>
  <c r="BU909" i="4"/>
  <c r="BG909" i="4"/>
  <c r="BU908" i="4"/>
  <c r="BG908" i="4"/>
  <c r="BU907" i="4"/>
  <c r="BU906" i="4"/>
  <c r="BU905" i="4"/>
  <c r="BG905" i="4"/>
  <c r="BU904" i="4"/>
  <c r="BU903" i="4"/>
  <c r="BG903" i="4"/>
  <c r="BU902" i="4"/>
  <c r="BG902" i="4"/>
  <c r="BU901" i="4"/>
  <c r="BG901" i="4"/>
  <c r="BU900" i="4"/>
  <c r="BG900" i="4"/>
  <c r="BU899" i="4"/>
  <c r="BG899" i="4"/>
  <c r="BU898" i="4"/>
  <c r="BG898" i="4"/>
  <c r="BU897" i="4"/>
  <c r="BG897" i="4"/>
  <c r="BU896" i="4"/>
  <c r="BG896" i="4"/>
  <c r="BU895" i="4"/>
  <c r="BU894" i="4"/>
  <c r="BU893" i="4"/>
  <c r="BG893" i="4"/>
  <c r="BU892" i="4"/>
  <c r="BG892" i="4"/>
  <c r="BU891" i="4"/>
  <c r="BG891" i="4"/>
  <c r="BU890" i="4"/>
  <c r="BG890" i="4"/>
  <c r="BU889" i="4"/>
  <c r="BG889" i="4"/>
  <c r="BU888" i="4"/>
  <c r="BG888" i="4"/>
  <c r="BU887" i="4"/>
  <c r="BG887" i="4"/>
  <c r="BU886" i="4"/>
  <c r="BG886" i="4"/>
  <c r="BU885" i="4"/>
  <c r="BG885" i="4"/>
  <c r="BU884" i="4"/>
  <c r="BG884" i="4"/>
  <c r="BU883" i="4"/>
  <c r="BU882" i="4"/>
  <c r="BG882" i="4"/>
  <c r="BU881" i="4"/>
  <c r="BG881" i="4"/>
  <c r="BU880" i="4"/>
  <c r="BG880" i="4"/>
  <c r="BU879" i="4"/>
  <c r="BG879" i="4"/>
  <c r="BU878" i="4"/>
  <c r="BG878" i="4"/>
  <c r="BU877" i="4"/>
  <c r="BU876" i="4"/>
  <c r="BU875" i="4"/>
  <c r="BG875" i="4"/>
  <c r="BU874" i="4"/>
  <c r="BU873" i="4"/>
  <c r="BG873" i="4"/>
  <c r="BU872" i="4"/>
  <c r="BG872" i="4"/>
  <c r="BU871" i="4"/>
  <c r="BG871" i="4"/>
  <c r="BU870" i="4"/>
  <c r="BG870" i="4"/>
  <c r="BU869" i="4"/>
  <c r="BG869" i="4"/>
  <c r="BU868" i="4"/>
  <c r="BG868" i="4"/>
  <c r="BU867" i="4"/>
  <c r="BG867" i="4"/>
  <c r="BU866" i="4"/>
  <c r="BG866" i="4"/>
  <c r="BU865" i="4"/>
  <c r="BG865" i="4"/>
  <c r="BU864" i="4"/>
  <c r="BG864" i="4"/>
  <c r="BU863" i="4"/>
  <c r="BG863" i="4"/>
  <c r="BU862" i="4"/>
  <c r="BG862" i="4"/>
  <c r="BU861" i="4"/>
  <c r="BG861" i="4"/>
  <c r="BU860" i="4"/>
  <c r="BG860" i="4"/>
  <c r="BU859" i="4"/>
  <c r="BG859" i="4"/>
  <c r="BU858" i="4"/>
  <c r="BU857" i="4"/>
  <c r="BG857" i="4"/>
  <c r="BU856" i="4"/>
  <c r="BG856" i="4"/>
  <c r="BU855" i="4"/>
  <c r="BG855" i="4"/>
  <c r="BU854" i="4"/>
  <c r="BG854" i="4"/>
  <c r="BU853" i="4"/>
  <c r="BG853" i="4"/>
  <c r="BU852" i="4"/>
  <c r="BG852" i="4"/>
  <c r="BU851" i="4"/>
  <c r="BG851" i="4"/>
  <c r="BU850" i="4"/>
  <c r="BU849" i="4"/>
  <c r="BG849" i="4"/>
  <c r="BU848" i="4"/>
  <c r="BG848" i="4"/>
  <c r="BU847" i="4"/>
  <c r="BG847" i="4"/>
  <c r="BU846" i="4"/>
  <c r="BG846" i="4"/>
  <c r="BU845" i="4"/>
  <c r="BG845" i="4"/>
  <c r="BU844" i="4"/>
  <c r="BU843" i="4"/>
  <c r="BG843" i="4"/>
  <c r="BU842" i="4"/>
  <c r="BG842" i="4"/>
  <c r="BU841" i="4"/>
  <c r="BG841" i="4"/>
  <c r="BU840" i="4"/>
  <c r="BG840" i="4"/>
  <c r="BU839" i="4"/>
  <c r="BG839" i="4"/>
  <c r="BU838" i="4"/>
  <c r="BG838" i="4"/>
  <c r="BU837" i="4"/>
  <c r="BG837" i="4"/>
  <c r="BU836" i="4"/>
  <c r="BG836" i="4"/>
  <c r="BU835" i="4"/>
  <c r="BG835" i="4"/>
  <c r="BU834" i="4"/>
  <c r="BG834" i="4"/>
  <c r="BU833" i="4"/>
  <c r="BU832" i="4"/>
  <c r="BG832" i="4"/>
  <c r="BU831" i="4"/>
  <c r="BU830" i="4"/>
  <c r="BG830" i="4"/>
  <c r="BU829" i="4"/>
  <c r="BG829" i="4"/>
  <c r="BU828" i="4"/>
  <c r="BU827" i="4"/>
  <c r="BG827" i="4"/>
  <c r="BU826" i="4"/>
  <c r="BG826" i="4"/>
  <c r="BU825" i="4"/>
  <c r="BG825" i="4"/>
  <c r="BU824" i="4"/>
  <c r="BG824" i="4"/>
  <c r="BU823" i="4"/>
  <c r="BG823" i="4"/>
  <c r="BU822" i="4"/>
  <c r="BG822" i="4"/>
  <c r="BU821" i="4"/>
  <c r="BG821" i="4"/>
  <c r="BU820" i="4"/>
  <c r="BG820" i="4"/>
  <c r="BU819" i="4"/>
  <c r="BG819" i="4"/>
  <c r="BU818" i="4"/>
  <c r="BG818" i="4"/>
  <c r="BU817" i="4"/>
  <c r="BG817" i="4"/>
  <c r="BU816" i="4"/>
  <c r="BG816" i="4"/>
  <c r="BU815" i="4"/>
  <c r="BG815" i="4"/>
  <c r="BU814" i="4"/>
  <c r="BG814" i="4"/>
  <c r="BU813" i="4"/>
  <c r="BG813" i="4"/>
  <c r="BU812" i="4"/>
  <c r="BG812" i="4"/>
  <c r="BU811" i="4"/>
  <c r="BG811" i="4"/>
  <c r="BU810" i="4"/>
  <c r="BG810" i="4"/>
  <c r="BU809" i="4"/>
  <c r="BG809" i="4"/>
  <c r="BU808" i="4"/>
  <c r="BG808" i="4"/>
  <c r="BU807" i="4"/>
  <c r="BG807" i="4"/>
  <c r="BU806" i="4"/>
  <c r="BG806" i="4"/>
  <c r="BU805" i="4"/>
  <c r="BU804" i="4"/>
  <c r="BG804" i="4"/>
  <c r="BU803" i="4"/>
  <c r="BG803" i="4"/>
  <c r="BU802" i="4"/>
  <c r="BG802" i="4"/>
  <c r="BU801" i="4"/>
  <c r="BG801" i="4"/>
  <c r="BU800" i="4"/>
  <c r="BG800" i="4"/>
  <c r="BU799" i="4"/>
  <c r="BG799" i="4"/>
  <c r="BU798" i="4"/>
  <c r="BG798" i="4"/>
  <c r="BU797" i="4"/>
  <c r="BG797" i="4"/>
  <c r="BU796" i="4"/>
  <c r="BG796" i="4"/>
  <c r="BU795" i="4"/>
  <c r="BU794" i="4"/>
  <c r="BG794" i="4"/>
  <c r="BU793" i="4"/>
  <c r="BG793" i="4"/>
  <c r="BU792" i="4"/>
  <c r="BG792" i="4"/>
  <c r="BU791" i="4"/>
  <c r="BU790" i="4"/>
  <c r="BG790" i="4"/>
  <c r="BU789" i="4"/>
  <c r="BU788" i="4"/>
  <c r="BG788" i="4"/>
  <c r="BU787" i="4"/>
  <c r="BU786" i="4"/>
  <c r="BG786" i="4"/>
  <c r="BU785" i="4"/>
  <c r="BG785" i="4"/>
  <c r="BU784" i="4"/>
  <c r="BG784" i="4"/>
  <c r="BU783" i="4"/>
  <c r="BG783" i="4"/>
  <c r="BU782" i="4"/>
  <c r="BG782" i="4"/>
  <c r="BU781" i="4"/>
  <c r="BG781" i="4"/>
  <c r="BU780" i="4"/>
  <c r="BG780" i="4"/>
  <c r="BU779" i="4"/>
  <c r="BG779" i="4"/>
  <c r="BU778" i="4"/>
  <c r="BG778" i="4"/>
  <c r="BU777" i="4"/>
  <c r="BU776" i="4"/>
  <c r="BG776" i="4"/>
  <c r="BU775" i="4"/>
  <c r="BG775" i="4"/>
  <c r="BU774" i="4"/>
  <c r="BG774" i="4"/>
  <c r="BU773" i="4"/>
  <c r="BU772" i="4"/>
  <c r="BG772" i="4"/>
  <c r="BU771" i="4"/>
  <c r="BG771" i="4"/>
  <c r="BU770" i="4"/>
  <c r="BG770" i="4"/>
  <c r="BU769" i="4"/>
  <c r="BU768" i="4"/>
  <c r="BG768" i="4"/>
  <c r="BU767" i="4"/>
  <c r="BU766" i="4"/>
  <c r="BG766" i="4"/>
  <c r="BU765" i="4"/>
  <c r="BG765" i="4"/>
  <c r="BU764" i="4"/>
  <c r="BG764" i="4"/>
  <c r="BU763" i="4"/>
  <c r="BU762" i="4"/>
  <c r="BG762" i="4"/>
  <c r="BU761" i="4"/>
  <c r="BG761" i="4"/>
  <c r="BU760" i="4"/>
  <c r="BG760" i="4"/>
  <c r="BU759" i="4"/>
  <c r="BG759" i="4"/>
  <c r="BU758" i="4"/>
  <c r="BG758" i="4"/>
  <c r="BU757" i="4"/>
  <c r="BG757" i="4"/>
  <c r="BU756" i="4"/>
  <c r="BG756" i="4"/>
  <c r="BU755" i="4"/>
  <c r="BG755" i="4"/>
  <c r="BU754" i="4"/>
  <c r="BG754" i="4"/>
  <c r="BU753" i="4"/>
  <c r="BG753" i="4"/>
  <c r="BU752" i="4"/>
  <c r="BG752" i="4"/>
  <c r="BU751" i="4"/>
  <c r="BU750" i="4"/>
  <c r="BG750" i="4"/>
  <c r="BU749" i="4"/>
  <c r="BG749" i="4"/>
  <c r="BU748" i="4"/>
  <c r="BG748" i="4"/>
  <c r="BU747" i="4"/>
  <c r="BG747" i="4"/>
  <c r="BU746" i="4"/>
  <c r="BU745" i="4"/>
  <c r="BG745" i="4"/>
  <c r="BU744" i="4"/>
  <c r="BU743" i="4"/>
  <c r="BG743" i="4"/>
  <c r="BU742" i="4"/>
  <c r="BG742" i="4"/>
  <c r="BU741" i="4"/>
  <c r="BG741" i="4"/>
  <c r="BU740" i="4"/>
  <c r="BG740" i="4"/>
  <c r="BU739" i="4"/>
  <c r="BG739" i="4"/>
  <c r="BU738" i="4"/>
  <c r="BG738" i="4"/>
  <c r="BU737" i="4"/>
  <c r="BG737" i="4"/>
  <c r="BU736" i="4"/>
  <c r="BG736" i="4"/>
  <c r="BU735" i="4"/>
  <c r="BG735" i="4"/>
  <c r="BU734" i="4"/>
  <c r="BG734" i="4"/>
  <c r="BU733" i="4"/>
  <c r="BG733" i="4"/>
  <c r="BU732" i="4"/>
  <c r="BG732" i="4"/>
  <c r="BU731" i="4"/>
  <c r="BU730" i="4"/>
  <c r="BG730" i="4"/>
  <c r="BU729" i="4"/>
  <c r="BG729" i="4"/>
  <c r="BU728" i="4"/>
  <c r="BG728" i="4"/>
  <c r="BU727" i="4"/>
  <c r="BU726" i="4"/>
  <c r="BU725" i="4"/>
  <c r="BG725" i="4"/>
  <c r="BU724" i="4"/>
  <c r="BU723" i="4"/>
  <c r="BU722" i="4"/>
  <c r="BG722" i="4"/>
  <c r="BU721" i="4"/>
  <c r="BG721" i="4"/>
  <c r="BU720" i="4"/>
  <c r="BG720" i="4"/>
  <c r="BU719" i="4"/>
  <c r="BU718" i="4"/>
  <c r="BG718" i="4"/>
  <c r="BU717" i="4"/>
  <c r="BG717" i="4"/>
  <c r="BU716" i="4"/>
  <c r="BG716" i="4"/>
  <c r="BU715" i="4"/>
  <c r="BG715" i="4"/>
  <c r="BU714" i="4"/>
  <c r="BG714" i="4"/>
  <c r="BU713" i="4"/>
  <c r="BG713" i="4"/>
  <c r="BU712" i="4"/>
  <c r="BG712" i="4"/>
  <c r="BU711" i="4"/>
  <c r="BU710" i="4"/>
  <c r="BU709" i="4"/>
  <c r="BG709" i="4"/>
  <c r="BU708" i="4"/>
  <c r="BG708" i="4"/>
  <c r="BU707" i="4"/>
  <c r="BG707" i="4"/>
  <c r="BU706" i="4"/>
  <c r="BG706" i="4"/>
  <c r="BU705" i="4"/>
  <c r="BG705" i="4"/>
  <c r="BU704" i="4"/>
  <c r="BG704" i="4"/>
  <c r="BU703" i="4"/>
  <c r="BU702" i="4"/>
  <c r="BG702" i="4"/>
  <c r="BU701" i="4"/>
  <c r="BG701" i="4"/>
  <c r="BU700" i="4"/>
  <c r="BG700" i="4"/>
  <c r="BU699" i="4"/>
  <c r="BG699" i="4"/>
  <c r="BU698" i="4"/>
  <c r="BG698" i="4"/>
  <c r="BU697" i="4"/>
  <c r="BG697" i="4"/>
  <c r="BU696" i="4"/>
  <c r="BU695" i="4"/>
  <c r="BG695" i="4"/>
  <c r="BU694" i="4"/>
  <c r="BG694" i="4"/>
  <c r="BU693" i="4"/>
  <c r="BG693" i="4"/>
  <c r="BU692" i="4"/>
  <c r="BG692" i="4"/>
  <c r="BU691" i="4"/>
  <c r="BG691" i="4"/>
  <c r="BU690" i="4"/>
  <c r="BU689" i="4"/>
  <c r="BG689" i="4"/>
  <c r="BU688" i="4"/>
  <c r="BG688" i="4"/>
  <c r="BU687" i="4"/>
  <c r="BG687" i="4"/>
  <c r="BU686" i="4"/>
  <c r="BG686" i="4"/>
  <c r="BU685" i="4"/>
  <c r="BG685" i="4"/>
  <c r="BU684" i="4"/>
  <c r="BU683" i="4"/>
  <c r="BG683" i="4"/>
  <c r="BU682" i="4"/>
  <c r="BG682" i="4"/>
  <c r="BU681" i="4"/>
  <c r="BU680" i="4"/>
  <c r="BU679" i="4"/>
  <c r="BG679" i="4"/>
  <c r="BU678" i="4"/>
  <c r="BG678" i="4"/>
  <c r="BU677" i="4"/>
  <c r="BU676" i="4"/>
  <c r="BG676" i="4"/>
  <c r="BU675" i="4"/>
  <c r="BG675" i="4"/>
  <c r="BU674" i="4"/>
  <c r="BG674" i="4"/>
  <c r="BU673" i="4"/>
  <c r="BU672" i="4"/>
  <c r="BU671" i="4"/>
  <c r="BG671" i="4"/>
  <c r="BU670" i="4"/>
  <c r="BG670" i="4"/>
  <c r="BU669" i="4"/>
  <c r="BG669" i="4"/>
  <c r="BU668" i="4"/>
  <c r="BU667" i="4"/>
  <c r="BG667" i="4"/>
  <c r="BU666" i="4"/>
  <c r="BG666" i="4"/>
  <c r="BU665" i="4"/>
  <c r="BU664" i="4"/>
  <c r="BU663" i="4"/>
  <c r="BG663" i="4"/>
  <c r="BU662" i="4"/>
  <c r="BU661" i="4"/>
  <c r="BU660" i="4"/>
  <c r="BG660" i="4"/>
  <c r="BU659" i="4"/>
  <c r="BU658" i="4"/>
  <c r="BU657" i="4"/>
  <c r="BG657" i="4"/>
  <c r="BU656" i="4"/>
  <c r="BG656" i="4"/>
  <c r="BU655" i="4"/>
  <c r="BG655" i="4"/>
  <c r="BU654" i="4"/>
  <c r="BU653" i="4"/>
  <c r="BG653" i="4"/>
  <c r="BU652" i="4"/>
  <c r="BU651" i="4"/>
  <c r="BG651" i="4"/>
  <c r="BU650" i="4"/>
  <c r="BG650" i="4"/>
  <c r="BU649" i="4"/>
  <c r="BG649" i="4"/>
  <c r="BU648" i="4"/>
  <c r="BU647" i="4"/>
  <c r="BG647" i="4"/>
  <c r="BU646" i="4"/>
  <c r="BG646" i="4"/>
  <c r="BU645" i="4"/>
  <c r="BU644" i="4"/>
  <c r="BG644" i="4"/>
  <c r="BU643" i="4"/>
  <c r="BG643" i="4"/>
  <c r="BU642" i="4"/>
  <c r="BU641" i="4"/>
  <c r="BU640" i="4"/>
  <c r="BU639" i="4"/>
  <c r="BG639" i="4"/>
  <c r="BU638" i="4"/>
  <c r="BG638" i="4"/>
  <c r="BU637" i="4"/>
  <c r="BG637" i="4"/>
  <c r="BU636" i="4"/>
  <c r="BG636" i="4"/>
  <c r="BU635" i="4"/>
  <c r="BU634" i="4"/>
  <c r="BU633" i="4"/>
  <c r="BU632" i="4"/>
  <c r="BG632" i="4"/>
  <c r="BU631" i="4"/>
  <c r="BG631" i="4"/>
  <c r="BU630" i="4"/>
  <c r="BU629" i="4"/>
  <c r="BG629" i="4"/>
  <c r="BU628" i="4"/>
  <c r="BU627" i="4"/>
  <c r="BG627" i="4"/>
  <c r="BU626" i="4"/>
  <c r="BU625" i="4"/>
  <c r="BG625" i="4"/>
  <c r="BU624" i="4"/>
  <c r="BG624" i="4"/>
  <c r="BU623" i="4"/>
  <c r="BU622" i="4"/>
  <c r="BG622" i="4"/>
  <c r="BU621" i="4"/>
  <c r="BG621" i="4"/>
  <c r="BU620" i="4"/>
  <c r="BU619" i="4"/>
  <c r="BG619" i="4"/>
  <c r="BU618" i="4"/>
  <c r="BG618" i="4"/>
  <c r="BU617" i="4"/>
  <c r="BU616" i="4"/>
  <c r="BG616" i="4"/>
  <c r="BU615" i="4"/>
  <c r="BG615" i="4"/>
  <c r="BU614" i="4"/>
  <c r="BG614" i="4"/>
  <c r="BU613" i="4"/>
  <c r="BU612" i="4"/>
  <c r="BG612" i="4"/>
  <c r="BU611" i="4"/>
  <c r="BG611" i="4"/>
  <c r="BU610" i="4"/>
  <c r="BU609" i="4"/>
  <c r="BG609" i="4"/>
  <c r="BU608" i="4"/>
  <c r="BG608" i="4"/>
  <c r="BU607" i="4"/>
  <c r="BU606" i="4"/>
  <c r="BG606" i="4"/>
  <c r="BU605" i="4"/>
  <c r="BG605" i="4"/>
  <c r="BU604" i="4"/>
  <c r="BU603" i="4"/>
  <c r="BU602" i="4"/>
  <c r="BU601" i="4"/>
  <c r="BG601" i="4"/>
  <c r="BU600" i="4"/>
  <c r="BG600" i="4"/>
  <c r="BU599" i="4"/>
  <c r="BU598" i="4"/>
  <c r="BU597" i="4"/>
  <c r="BG597" i="4"/>
  <c r="BU596" i="4"/>
  <c r="BU595" i="4"/>
  <c r="BG595" i="4"/>
  <c r="BU594" i="4"/>
  <c r="BU593" i="4"/>
  <c r="BG593" i="4"/>
  <c r="BU592" i="4"/>
  <c r="BG592" i="4"/>
  <c r="BU591" i="4"/>
  <c r="BG591" i="4"/>
  <c r="BU590" i="4"/>
  <c r="BU589" i="4"/>
  <c r="BG589" i="4"/>
  <c r="BU588" i="4"/>
  <c r="BU587" i="4"/>
  <c r="BG587" i="4"/>
  <c r="BU586" i="4"/>
  <c r="BG586" i="4"/>
  <c r="BU585" i="4"/>
  <c r="BU584" i="4"/>
  <c r="BG584" i="4"/>
  <c r="BU583" i="4"/>
  <c r="BG583" i="4"/>
  <c r="BU582" i="4"/>
  <c r="BU581" i="4"/>
  <c r="BG581" i="4"/>
  <c r="BU580" i="4"/>
  <c r="BG580" i="4"/>
  <c r="BU579" i="4"/>
  <c r="BG579" i="4"/>
  <c r="BU578" i="4"/>
  <c r="BG578" i="4"/>
  <c r="BU577" i="4"/>
  <c r="BG577" i="4"/>
  <c r="BU576" i="4"/>
  <c r="BU575" i="4"/>
  <c r="BG575" i="4"/>
  <c r="BU574" i="4"/>
  <c r="BG574" i="4"/>
  <c r="BU573" i="4"/>
  <c r="BG573" i="4"/>
  <c r="BU572" i="4"/>
  <c r="BG572" i="4"/>
  <c r="BU571" i="4"/>
  <c r="BU570" i="4"/>
  <c r="BG570" i="4"/>
  <c r="BU569" i="4"/>
  <c r="BG569" i="4"/>
  <c r="BU568" i="4"/>
  <c r="BG568" i="4"/>
  <c r="BU567" i="4"/>
  <c r="BG567" i="4"/>
  <c r="BU566" i="4"/>
  <c r="BU565" i="4"/>
  <c r="BU564" i="4"/>
  <c r="BU563" i="4"/>
  <c r="BG563" i="4"/>
  <c r="BU562" i="4"/>
  <c r="BG562" i="4"/>
  <c r="BU561" i="4"/>
  <c r="BG561" i="4"/>
  <c r="BU560" i="4"/>
  <c r="BG560" i="4"/>
  <c r="BU559" i="4"/>
  <c r="BG559" i="4"/>
  <c r="BU558" i="4"/>
  <c r="BG558" i="4"/>
  <c r="BU557" i="4"/>
  <c r="BG557" i="4"/>
  <c r="BU556" i="4"/>
  <c r="BG556" i="4"/>
  <c r="BU555" i="4"/>
  <c r="BG555" i="4"/>
  <c r="BU554" i="4"/>
  <c r="BG554" i="4"/>
  <c r="BU553" i="4"/>
  <c r="BU552" i="4"/>
  <c r="BG552" i="4"/>
  <c r="BU551" i="4"/>
  <c r="BU550" i="4"/>
  <c r="BG550" i="4"/>
  <c r="BU549" i="4"/>
  <c r="BG549" i="4"/>
  <c r="BU548" i="4"/>
  <c r="BG548" i="4"/>
  <c r="BU547" i="4"/>
  <c r="BG547" i="4"/>
  <c r="BU546" i="4"/>
  <c r="BG546" i="4"/>
  <c r="BU545" i="4"/>
  <c r="BU544" i="4"/>
  <c r="BU543" i="4"/>
  <c r="BU542" i="4"/>
  <c r="BG542" i="4"/>
  <c r="BU541" i="4"/>
  <c r="BG541" i="4"/>
  <c r="BU540" i="4"/>
  <c r="BG540" i="4"/>
  <c r="BU539" i="4"/>
  <c r="BU538" i="4"/>
  <c r="BG538" i="4"/>
  <c r="BU537" i="4"/>
  <c r="BG537" i="4"/>
  <c r="BU536" i="4"/>
  <c r="BG536" i="4"/>
  <c r="BU535" i="4"/>
  <c r="BG535" i="4"/>
  <c r="BU534" i="4"/>
  <c r="BG534" i="4"/>
  <c r="BU533" i="4"/>
  <c r="BG533" i="4"/>
  <c r="BU532" i="4"/>
  <c r="BG532" i="4"/>
  <c r="BU531" i="4"/>
  <c r="BG531" i="4"/>
  <c r="BU530" i="4"/>
  <c r="BG530" i="4"/>
  <c r="BU529" i="4"/>
  <c r="BG529" i="4"/>
  <c r="BU528" i="4"/>
  <c r="BG528" i="4"/>
  <c r="BU527" i="4"/>
  <c r="BG527" i="4"/>
  <c r="BU526" i="4"/>
  <c r="BG526" i="4"/>
  <c r="BU525" i="4"/>
  <c r="BG525" i="4"/>
  <c r="BU524" i="4"/>
  <c r="BU523" i="4"/>
  <c r="BG523" i="4"/>
  <c r="BU522" i="4"/>
  <c r="BU521" i="4"/>
  <c r="BG521" i="4"/>
  <c r="BU520" i="4"/>
  <c r="BG520" i="4"/>
  <c r="BU519" i="4"/>
  <c r="BG519" i="4"/>
  <c r="BU518" i="4"/>
  <c r="BG518" i="4"/>
  <c r="BU517" i="4"/>
  <c r="BG517" i="4"/>
  <c r="BU516" i="4"/>
  <c r="BG516" i="4"/>
  <c r="BU515" i="4"/>
  <c r="BU514" i="4"/>
  <c r="BU513" i="4"/>
  <c r="BG513" i="4"/>
  <c r="BU512" i="4"/>
  <c r="BG512" i="4"/>
  <c r="BU511" i="4"/>
  <c r="BG511" i="4"/>
  <c r="BU510" i="4"/>
  <c r="BG510" i="4"/>
  <c r="BU509" i="4"/>
  <c r="BU508" i="4"/>
  <c r="BG508" i="4"/>
  <c r="BU507" i="4"/>
  <c r="BU506" i="4"/>
  <c r="BG506" i="4"/>
  <c r="BU505" i="4"/>
  <c r="BG505" i="4"/>
  <c r="BU504" i="4"/>
  <c r="BG504" i="4"/>
  <c r="BU503" i="4"/>
  <c r="BG503" i="4"/>
  <c r="BU502" i="4"/>
  <c r="BG502" i="4"/>
  <c r="BU501" i="4"/>
  <c r="BG501" i="4"/>
  <c r="BU500" i="4"/>
  <c r="BG500" i="4"/>
  <c r="BU499" i="4"/>
  <c r="BG499" i="4"/>
  <c r="BU498" i="4"/>
  <c r="BU497" i="4"/>
  <c r="BG497" i="4"/>
  <c r="BU496" i="4"/>
  <c r="BG496" i="4"/>
  <c r="BU495" i="4"/>
  <c r="BG495" i="4"/>
  <c r="BU494" i="4"/>
  <c r="BU493" i="4"/>
  <c r="BG493" i="4"/>
  <c r="BU492" i="4"/>
  <c r="BU491" i="4"/>
  <c r="BU490" i="4"/>
  <c r="BU489" i="4"/>
  <c r="BG489" i="4"/>
  <c r="BU488" i="4"/>
  <c r="BU487" i="4"/>
  <c r="BG487" i="4"/>
  <c r="BU486" i="4"/>
  <c r="BG486" i="4"/>
  <c r="BU485" i="4"/>
  <c r="BG485" i="4"/>
  <c r="BU484" i="4"/>
  <c r="BG484" i="4"/>
  <c r="BU483" i="4"/>
  <c r="BU482" i="4"/>
  <c r="BG482" i="4"/>
  <c r="BU481" i="4"/>
  <c r="BU480" i="4"/>
  <c r="BG480" i="4"/>
  <c r="BU479" i="4"/>
  <c r="BG479" i="4"/>
  <c r="BU478" i="4"/>
  <c r="BG478" i="4"/>
  <c r="BU477" i="4"/>
  <c r="BU476" i="4"/>
  <c r="BG476" i="4"/>
  <c r="BU475" i="4"/>
  <c r="BG475" i="4"/>
  <c r="BU474" i="4"/>
  <c r="BG474" i="4"/>
  <c r="BU473" i="4"/>
  <c r="BU472" i="4"/>
  <c r="BG472" i="4"/>
  <c r="BU471" i="4"/>
  <c r="BG471" i="4"/>
  <c r="BU470" i="4"/>
  <c r="BG470" i="4"/>
  <c r="BU469" i="4"/>
  <c r="BG469" i="4"/>
  <c r="BU468" i="4"/>
  <c r="BG468" i="4"/>
  <c r="BU467" i="4"/>
  <c r="BU466" i="4"/>
  <c r="BU465" i="4"/>
  <c r="BG465" i="4"/>
  <c r="BU464" i="4"/>
  <c r="BG464" i="4"/>
  <c r="BU463" i="4"/>
  <c r="BU462" i="4"/>
  <c r="BG462" i="4"/>
  <c r="BU461" i="4"/>
  <c r="BU460" i="4"/>
  <c r="BG460" i="4"/>
  <c r="BU459" i="4"/>
  <c r="BG459" i="4"/>
  <c r="BU458" i="4"/>
  <c r="BG458" i="4"/>
  <c r="BU457" i="4"/>
  <c r="BG457" i="4"/>
  <c r="BU456" i="4"/>
  <c r="BU455" i="4"/>
  <c r="BG455" i="4"/>
  <c r="BU454" i="4"/>
  <c r="BG454" i="4"/>
  <c r="BU453" i="4"/>
  <c r="BG453" i="4"/>
  <c r="BU452" i="4"/>
  <c r="BU451" i="4"/>
  <c r="BG451" i="4"/>
  <c r="BU450" i="4"/>
  <c r="BG450" i="4"/>
  <c r="BU449" i="4"/>
  <c r="BG449" i="4"/>
  <c r="BU448" i="4"/>
  <c r="BG448" i="4"/>
  <c r="BU447" i="4"/>
  <c r="BG447" i="4"/>
  <c r="BU446" i="4"/>
  <c r="BG446" i="4"/>
  <c r="BU445" i="4"/>
  <c r="BG445" i="4"/>
  <c r="BU444" i="4"/>
  <c r="BU443" i="4"/>
  <c r="BG443" i="4"/>
  <c r="BU442" i="4"/>
  <c r="BG442" i="4"/>
  <c r="BU441" i="4"/>
  <c r="BU440" i="4"/>
  <c r="BG440" i="4"/>
  <c r="BU439" i="4"/>
  <c r="BG439" i="4"/>
  <c r="BU438" i="4"/>
  <c r="BG438" i="4"/>
  <c r="BU437" i="4"/>
  <c r="BU436" i="4"/>
  <c r="BG436" i="4"/>
  <c r="BU435" i="4"/>
  <c r="BU434" i="4"/>
  <c r="BU433" i="4"/>
  <c r="BG433" i="4"/>
  <c r="BU432" i="4"/>
  <c r="BG432" i="4"/>
  <c r="BU431" i="4"/>
  <c r="BU430" i="4"/>
  <c r="BG430" i="4"/>
  <c r="BU429" i="4"/>
  <c r="BG429" i="4"/>
  <c r="BU428" i="4"/>
  <c r="BG428" i="4"/>
  <c r="BU427" i="4"/>
  <c r="BU426" i="4"/>
  <c r="BU425" i="4"/>
  <c r="BU424" i="4"/>
  <c r="BG424" i="4"/>
  <c r="BU423" i="4"/>
  <c r="BU422" i="4"/>
  <c r="BG422" i="4"/>
  <c r="BU421" i="4"/>
  <c r="BU420" i="4"/>
  <c r="BG420" i="4"/>
  <c r="BU419" i="4"/>
  <c r="BG419" i="4"/>
  <c r="BU418" i="4"/>
  <c r="BG418" i="4"/>
  <c r="BU417" i="4"/>
  <c r="BG417" i="4"/>
  <c r="BU416" i="4"/>
  <c r="BG416" i="4"/>
  <c r="BU415" i="4"/>
  <c r="BG415" i="4"/>
  <c r="BU414" i="4"/>
  <c r="BG414" i="4"/>
  <c r="BU413" i="4"/>
  <c r="BG413" i="4"/>
  <c r="BU412" i="4"/>
  <c r="BG412" i="4"/>
  <c r="BU411" i="4"/>
  <c r="BG411" i="4"/>
  <c r="BU410" i="4"/>
  <c r="BU409" i="4"/>
  <c r="BG409" i="4"/>
  <c r="BU408" i="4"/>
  <c r="BU407" i="4"/>
  <c r="BU406" i="4"/>
  <c r="BG406" i="4"/>
  <c r="BU405" i="4"/>
  <c r="BU404" i="4"/>
  <c r="BU403" i="4"/>
  <c r="BG403" i="4"/>
  <c r="BU402" i="4"/>
  <c r="BG402" i="4"/>
  <c r="BU401" i="4"/>
  <c r="BU400" i="4"/>
  <c r="BG400" i="4"/>
  <c r="BU399" i="4"/>
  <c r="BG399" i="4"/>
  <c r="BU398" i="4"/>
  <c r="BU397" i="4"/>
  <c r="BU396" i="4"/>
  <c r="BU395" i="4"/>
  <c r="BG395" i="4"/>
  <c r="BU394" i="4"/>
  <c r="BG394" i="4"/>
  <c r="BU393" i="4"/>
  <c r="BG393" i="4"/>
  <c r="BU392" i="4"/>
  <c r="BG392" i="4"/>
  <c r="BU391" i="4"/>
  <c r="BG391" i="4"/>
  <c r="BU390" i="4"/>
  <c r="BG390" i="4"/>
  <c r="BU389" i="4"/>
  <c r="BU388" i="4"/>
  <c r="BU387" i="4"/>
  <c r="BG387" i="4"/>
  <c r="BU386" i="4"/>
  <c r="BU385" i="4"/>
  <c r="BG385" i="4"/>
  <c r="BU384" i="4"/>
  <c r="BG384" i="4"/>
  <c r="BU383" i="4"/>
  <c r="BG383" i="4"/>
  <c r="BU382" i="4"/>
  <c r="BG382" i="4"/>
  <c r="BU381" i="4"/>
  <c r="BG381" i="4"/>
  <c r="BU380" i="4"/>
  <c r="BG380" i="4"/>
  <c r="BU379" i="4"/>
  <c r="BG379" i="4"/>
  <c r="BU378" i="4"/>
  <c r="BU377" i="4"/>
  <c r="BG377" i="4"/>
  <c r="BU376" i="4"/>
  <c r="BG376" i="4"/>
  <c r="BU375" i="4"/>
  <c r="BG375" i="4"/>
  <c r="BU374" i="4"/>
  <c r="BG374" i="4"/>
  <c r="BU373" i="4"/>
  <c r="BU372" i="4"/>
  <c r="BG372" i="4"/>
  <c r="BU371" i="4"/>
  <c r="BG371" i="4"/>
  <c r="BU370" i="4"/>
  <c r="BG370" i="4"/>
  <c r="BU369" i="4"/>
  <c r="BG369" i="4"/>
  <c r="BU368" i="4"/>
  <c r="BG368" i="4"/>
  <c r="BU367" i="4"/>
  <c r="BG367" i="4"/>
  <c r="BU366" i="4"/>
  <c r="BG366" i="4"/>
  <c r="BU365" i="4"/>
  <c r="BU364" i="4"/>
  <c r="BG364" i="4"/>
  <c r="BU363" i="4"/>
  <c r="BG363" i="4"/>
  <c r="BU362" i="4"/>
  <c r="BU361" i="4"/>
  <c r="BG361" i="4"/>
  <c r="BU360" i="4"/>
  <c r="BG360" i="4"/>
  <c r="BU359" i="4"/>
  <c r="BU358" i="4"/>
  <c r="BG358" i="4"/>
  <c r="BU357" i="4"/>
  <c r="BG357" i="4"/>
  <c r="BU356" i="4"/>
  <c r="BG356" i="4"/>
  <c r="BU355" i="4"/>
  <c r="BU354" i="4"/>
  <c r="BG354" i="4"/>
  <c r="BU353" i="4"/>
  <c r="BG353" i="4"/>
  <c r="BU352" i="4"/>
  <c r="BG352" i="4"/>
  <c r="BU351" i="4"/>
  <c r="BG351" i="4"/>
  <c r="BU350" i="4"/>
  <c r="BG350" i="4"/>
  <c r="BU349" i="4"/>
  <c r="BU348" i="4"/>
  <c r="BG348" i="4"/>
  <c r="BU347" i="4"/>
  <c r="BG347" i="4"/>
  <c r="BU346" i="4"/>
  <c r="BG346" i="4"/>
  <c r="BU345" i="4"/>
  <c r="BG345" i="4"/>
  <c r="BU344" i="4"/>
  <c r="BU343" i="4"/>
  <c r="BG343" i="4"/>
  <c r="BU342" i="4"/>
  <c r="BG342" i="4"/>
  <c r="BU341" i="4"/>
  <c r="BG341" i="4"/>
  <c r="BU340" i="4"/>
  <c r="BU339" i="4"/>
  <c r="BG339" i="4"/>
  <c r="BU338" i="4"/>
  <c r="BG338" i="4"/>
  <c r="BU337" i="4"/>
  <c r="BG337" i="4"/>
  <c r="BU336" i="4"/>
  <c r="BG336" i="4"/>
  <c r="BU335" i="4"/>
  <c r="BG335" i="4"/>
  <c r="BU334" i="4"/>
  <c r="BG334" i="4"/>
  <c r="BU333" i="4"/>
  <c r="BU332" i="4"/>
  <c r="BG332" i="4"/>
  <c r="BU331" i="4"/>
  <c r="BG331" i="4"/>
  <c r="BU330" i="4"/>
  <c r="BG330" i="4"/>
  <c r="BU329" i="4"/>
  <c r="BG329" i="4"/>
  <c r="BU328" i="4"/>
  <c r="BG328" i="4"/>
  <c r="BU327" i="4"/>
  <c r="BG327" i="4"/>
  <c r="BU326" i="4"/>
  <c r="BG326" i="4"/>
  <c r="BU325" i="4"/>
  <c r="BG325" i="4"/>
  <c r="BU324" i="4"/>
  <c r="BG324" i="4"/>
  <c r="BU323" i="4"/>
  <c r="BU322" i="4"/>
  <c r="BU321" i="4"/>
  <c r="BG321" i="4"/>
  <c r="BU320" i="4"/>
  <c r="BG320" i="4"/>
  <c r="BU319" i="4"/>
  <c r="BG319" i="4"/>
  <c r="BU318" i="4"/>
  <c r="BG318" i="4"/>
  <c r="BU317" i="4"/>
  <c r="BG317" i="4"/>
  <c r="BU316" i="4"/>
  <c r="BG316" i="4"/>
  <c r="BU315" i="4"/>
  <c r="BG315" i="4"/>
  <c r="BU314" i="4"/>
  <c r="BG314" i="4"/>
  <c r="BU313" i="4"/>
  <c r="BG313" i="4"/>
  <c r="BU312" i="4"/>
  <c r="BU311" i="4"/>
  <c r="BU310" i="4"/>
  <c r="BG310" i="4"/>
  <c r="BU309" i="4"/>
  <c r="BU308" i="4"/>
  <c r="BG308" i="4"/>
  <c r="BU307" i="4"/>
  <c r="BU306" i="4"/>
  <c r="BU305" i="4"/>
  <c r="BG305" i="4"/>
  <c r="BU304" i="4"/>
  <c r="BG304" i="4"/>
  <c r="BU303" i="4"/>
  <c r="BG303" i="4"/>
  <c r="BU302" i="4"/>
  <c r="BU301" i="4"/>
  <c r="BU300" i="4"/>
  <c r="BG300" i="4"/>
  <c r="BU299" i="4"/>
  <c r="BG299" i="4"/>
  <c r="BU298" i="4"/>
  <c r="BG298" i="4"/>
  <c r="BU297" i="4"/>
  <c r="BU296" i="4"/>
  <c r="BU295" i="4"/>
  <c r="BG295" i="4"/>
  <c r="BU294" i="4"/>
  <c r="BG294" i="4"/>
  <c r="BU293" i="4"/>
  <c r="BG293" i="4"/>
  <c r="BU292" i="4"/>
  <c r="BG292" i="4"/>
  <c r="BU291" i="4"/>
  <c r="BU290" i="4"/>
  <c r="BG290" i="4"/>
  <c r="BU289" i="4"/>
  <c r="BG289" i="4"/>
  <c r="BU288" i="4"/>
  <c r="BG288" i="4"/>
  <c r="BU287" i="4"/>
  <c r="BG287" i="4"/>
  <c r="BU286" i="4"/>
  <c r="BG286" i="4"/>
  <c r="BU285" i="4"/>
  <c r="BU284" i="4"/>
  <c r="BG284" i="4"/>
  <c r="BU283" i="4"/>
  <c r="BG283" i="4"/>
  <c r="BU282" i="4"/>
  <c r="BU281" i="4"/>
  <c r="BG281" i="4"/>
  <c r="BU280" i="4"/>
  <c r="BU279" i="4"/>
  <c r="BG279" i="4"/>
  <c r="BU278" i="4"/>
  <c r="BG278" i="4"/>
  <c r="BU277" i="4"/>
  <c r="BG277" i="4"/>
  <c r="BU276" i="4"/>
  <c r="BG276" i="4"/>
  <c r="BU275" i="4"/>
  <c r="BG275" i="4"/>
  <c r="BU274" i="4"/>
  <c r="BU273" i="4"/>
  <c r="BG273" i="4"/>
  <c r="BU272" i="4"/>
  <c r="BG272" i="4"/>
  <c r="BU271" i="4"/>
  <c r="BG271" i="4"/>
  <c r="BU270" i="4"/>
  <c r="BU269" i="4"/>
  <c r="BG269" i="4"/>
  <c r="BU268" i="4"/>
  <c r="BG268" i="4"/>
  <c r="BU267" i="4"/>
  <c r="BG267" i="4"/>
  <c r="BU266" i="4"/>
  <c r="BU265" i="4"/>
  <c r="BG265" i="4"/>
  <c r="BU264" i="4"/>
  <c r="BG264" i="4"/>
  <c r="BU263" i="4"/>
  <c r="BU262" i="4"/>
  <c r="BG262" i="4"/>
  <c r="BU261" i="4"/>
  <c r="BG261" i="4"/>
  <c r="BU260" i="4"/>
  <c r="BU259" i="4"/>
  <c r="BG259" i="4"/>
  <c r="BU258" i="4"/>
  <c r="BU257" i="4"/>
  <c r="BG257" i="4"/>
  <c r="BU256" i="4"/>
  <c r="BG256" i="4"/>
  <c r="BU255" i="4"/>
  <c r="BG255" i="4"/>
  <c r="BU254" i="4"/>
  <c r="BU253" i="4"/>
  <c r="BG253" i="4"/>
  <c r="BU252" i="4"/>
  <c r="BG252" i="4"/>
  <c r="BU251" i="4"/>
  <c r="BG251" i="4"/>
  <c r="BU250" i="4"/>
  <c r="BU249" i="4"/>
  <c r="BG249" i="4"/>
  <c r="BU248" i="4"/>
  <c r="BG248" i="4"/>
  <c r="BU247" i="4"/>
  <c r="BG247" i="4"/>
  <c r="BU246" i="4"/>
  <c r="BG246" i="4"/>
  <c r="BU245" i="4"/>
  <c r="BG245" i="4"/>
  <c r="BU244" i="4"/>
  <c r="BG244" i="4"/>
  <c r="BU243" i="4"/>
  <c r="BG243" i="4"/>
  <c r="BU242" i="4"/>
  <c r="BG242" i="4"/>
  <c r="BU241" i="4"/>
  <c r="BU240" i="4"/>
  <c r="BU239" i="4"/>
  <c r="BU238" i="4"/>
  <c r="BU237" i="4"/>
  <c r="BG237" i="4"/>
  <c r="BU236" i="4"/>
  <c r="BG236" i="4"/>
  <c r="BU235" i="4"/>
  <c r="BG235" i="4"/>
  <c r="BU234" i="4"/>
  <c r="BG234" i="4"/>
  <c r="BU233" i="4"/>
  <c r="BG233" i="4"/>
  <c r="BU232" i="4"/>
  <c r="BG232" i="4"/>
  <c r="BU231" i="4"/>
  <c r="BG231" i="4"/>
  <c r="BU230" i="4"/>
  <c r="BG230" i="4"/>
  <c r="BU229" i="4"/>
  <c r="BU228" i="4"/>
  <c r="BG228" i="4"/>
  <c r="BU227" i="4"/>
  <c r="BG227" i="4"/>
  <c r="BU226" i="4"/>
  <c r="BU225" i="4"/>
  <c r="BG225" i="4"/>
  <c r="BU224" i="4"/>
  <c r="BG224" i="4"/>
  <c r="BU223" i="4"/>
  <c r="BU222" i="4"/>
  <c r="BU221" i="4"/>
  <c r="BG221" i="4"/>
  <c r="BU220" i="4"/>
  <c r="BG220" i="4"/>
  <c r="BU219" i="4"/>
  <c r="BU218" i="4"/>
  <c r="BG218" i="4"/>
  <c r="BU217" i="4"/>
  <c r="BU216" i="4"/>
  <c r="BG216" i="4"/>
  <c r="BU215" i="4"/>
  <c r="BG215" i="4"/>
  <c r="BU214" i="4"/>
  <c r="BG214" i="4"/>
  <c r="BU213" i="4"/>
  <c r="BU212" i="4"/>
  <c r="BU211" i="4"/>
  <c r="BU210" i="4"/>
  <c r="BU209" i="4"/>
  <c r="BG209" i="4"/>
  <c r="BU208" i="4"/>
  <c r="BG208" i="4"/>
  <c r="BU207" i="4"/>
  <c r="BG207" i="4"/>
  <c r="BU206" i="4"/>
  <c r="BG206" i="4"/>
  <c r="BU205" i="4"/>
  <c r="BG205" i="4"/>
  <c r="BU204" i="4"/>
  <c r="BG204" i="4"/>
  <c r="BU203" i="4"/>
  <c r="BU202" i="4"/>
  <c r="BG202" i="4"/>
  <c r="BU201" i="4"/>
  <c r="BG201" i="4"/>
  <c r="BU200" i="4"/>
  <c r="BG200" i="4"/>
  <c r="BU199" i="4"/>
  <c r="BG199" i="4"/>
  <c r="BU198" i="4"/>
  <c r="BU197" i="4"/>
  <c r="BG197" i="4"/>
  <c r="BU196" i="4"/>
  <c r="BU195" i="4"/>
  <c r="BG195" i="4"/>
  <c r="BU194" i="4"/>
  <c r="BG194" i="4"/>
  <c r="BU193" i="4"/>
  <c r="BG193" i="4"/>
  <c r="BU192" i="4"/>
  <c r="BG192" i="4"/>
  <c r="BU191" i="4"/>
  <c r="BG191" i="4"/>
  <c r="BU190" i="4"/>
  <c r="BG190" i="4"/>
  <c r="BU189" i="4"/>
  <c r="BU188" i="4"/>
  <c r="BU187" i="4"/>
  <c r="BU186" i="4"/>
  <c r="BG186" i="4"/>
  <c r="BU185" i="4"/>
  <c r="BG185" i="4"/>
  <c r="BU184" i="4"/>
  <c r="BU183" i="4"/>
  <c r="BG183" i="4"/>
  <c r="BU182" i="4"/>
  <c r="BG182" i="4"/>
  <c r="BU181" i="4"/>
  <c r="BG181" i="4"/>
  <c r="BU180" i="4"/>
  <c r="BG180" i="4"/>
  <c r="BU179" i="4"/>
  <c r="BG179" i="4"/>
  <c r="BU178" i="4"/>
  <c r="BG178" i="4"/>
  <c r="BU177" i="4"/>
  <c r="BG177" i="4"/>
  <c r="BU176" i="4"/>
  <c r="BU175" i="4"/>
  <c r="BG175" i="4"/>
  <c r="BU174" i="4"/>
  <c r="BU173" i="4"/>
  <c r="BU172" i="4"/>
  <c r="BG172" i="4"/>
  <c r="BU171" i="4"/>
  <c r="BG171" i="4"/>
  <c r="BU170" i="4"/>
  <c r="BG170" i="4"/>
  <c r="BU169" i="4"/>
  <c r="BG169" i="4"/>
  <c r="BU168" i="4"/>
  <c r="BG168" i="4"/>
  <c r="BU167" i="4"/>
  <c r="BG167" i="4"/>
  <c r="BU166" i="4"/>
  <c r="BU165" i="4"/>
  <c r="BG165" i="4"/>
  <c r="BU164" i="4"/>
  <c r="BG164" i="4"/>
  <c r="BU163" i="4"/>
  <c r="BG163" i="4"/>
  <c r="BU162" i="4"/>
  <c r="BU161" i="4"/>
  <c r="BG161" i="4"/>
  <c r="BU160" i="4"/>
  <c r="BG160" i="4"/>
  <c r="BU159" i="4"/>
  <c r="BG159" i="4"/>
  <c r="BU158" i="4"/>
  <c r="BG158" i="4"/>
  <c r="BU157" i="4"/>
  <c r="BU156" i="4"/>
  <c r="BG156" i="4"/>
  <c r="BU155" i="4"/>
  <c r="BG155" i="4"/>
  <c r="BU154" i="4"/>
  <c r="BG154" i="4"/>
  <c r="BU153" i="4"/>
  <c r="BG153" i="4"/>
  <c r="BU152" i="4"/>
  <c r="BG152" i="4"/>
  <c r="BU151" i="4"/>
  <c r="BG151" i="4"/>
  <c r="BU150" i="4"/>
  <c r="BG150" i="4"/>
  <c r="BU149" i="4"/>
  <c r="BG149" i="4"/>
  <c r="BU148" i="4"/>
  <c r="BG148" i="4"/>
  <c r="BU147" i="4"/>
  <c r="BG147" i="4"/>
  <c r="BU146" i="4"/>
  <c r="BG146" i="4"/>
  <c r="BU145" i="4"/>
  <c r="BG145" i="4"/>
  <c r="BU144" i="4"/>
  <c r="BG144" i="4"/>
  <c r="BU143" i="4"/>
  <c r="BG143" i="4"/>
  <c r="BU142" i="4"/>
  <c r="BG142" i="4"/>
  <c r="BU141" i="4"/>
  <c r="BU140" i="4"/>
  <c r="BG140" i="4"/>
  <c r="BU139" i="4"/>
  <c r="BG139" i="4"/>
  <c r="BU138" i="4"/>
  <c r="BG138" i="4"/>
  <c r="BU137" i="4"/>
  <c r="BG137" i="4"/>
  <c r="BU136" i="4"/>
  <c r="BG136" i="4"/>
  <c r="BU135" i="4"/>
  <c r="BU134" i="4"/>
  <c r="BG134" i="4"/>
  <c r="BU133" i="4"/>
  <c r="BG133" i="4"/>
  <c r="BU132" i="4"/>
  <c r="BU131" i="4"/>
  <c r="BG131" i="4"/>
  <c r="BU130" i="4"/>
  <c r="BG130" i="4"/>
  <c r="BU129" i="4"/>
  <c r="BU128" i="4"/>
  <c r="BU127" i="4"/>
  <c r="BU126" i="4"/>
  <c r="BG126" i="4"/>
  <c r="BU125" i="4"/>
  <c r="BG125" i="4"/>
  <c r="BU124" i="4"/>
  <c r="BG124" i="4"/>
  <c r="BU123" i="4"/>
  <c r="BU122" i="4"/>
  <c r="BU121" i="4"/>
  <c r="BU120" i="4"/>
  <c r="BG120" i="4"/>
  <c r="BU119" i="4"/>
  <c r="BU118" i="4"/>
  <c r="BG118" i="4"/>
  <c r="BU117" i="4"/>
  <c r="BG117" i="4"/>
  <c r="BU116" i="4"/>
  <c r="BG116" i="4"/>
  <c r="BU115" i="4"/>
  <c r="BG115" i="4"/>
  <c r="BU114" i="4"/>
  <c r="BU113" i="4"/>
  <c r="BG113" i="4"/>
  <c r="BU112" i="4"/>
  <c r="BG112" i="4"/>
  <c r="BU111" i="4"/>
  <c r="BG111" i="4"/>
  <c r="BU110" i="4"/>
  <c r="BG110" i="4"/>
  <c r="BU109" i="4"/>
  <c r="BG109" i="4"/>
  <c r="BU108" i="4"/>
  <c r="BU107" i="4"/>
  <c r="BG107" i="4"/>
  <c r="BU106" i="4"/>
  <c r="BG106" i="4"/>
  <c r="BU105" i="4"/>
  <c r="BG105" i="4"/>
  <c r="BU104" i="4"/>
  <c r="BG104" i="4"/>
  <c r="BU103" i="4"/>
  <c r="BG103" i="4"/>
  <c r="BU102" i="4"/>
  <c r="BU101" i="4"/>
  <c r="BU100" i="4"/>
  <c r="BG100" i="4"/>
  <c r="BU99" i="4"/>
  <c r="BG99" i="4"/>
  <c r="BU98" i="4"/>
  <c r="BG98" i="4"/>
  <c r="BU97" i="4"/>
  <c r="BG97" i="4"/>
  <c r="BU96" i="4"/>
  <c r="BG96" i="4"/>
  <c r="BU95" i="4"/>
  <c r="BG95" i="4"/>
  <c r="BU94" i="4"/>
  <c r="BG94" i="4"/>
  <c r="BU93" i="4"/>
  <c r="BG93" i="4"/>
  <c r="BU92" i="4"/>
  <c r="BG92" i="4"/>
  <c r="BU91" i="4"/>
  <c r="BG91" i="4"/>
  <c r="BU90" i="4"/>
  <c r="BG90" i="4"/>
  <c r="BU89" i="4"/>
  <c r="BU88" i="4"/>
  <c r="BG88" i="4"/>
  <c r="BU87" i="4"/>
  <c r="BG87" i="4"/>
  <c r="BU86" i="4"/>
  <c r="BG86" i="4"/>
  <c r="BU85" i="4"/>
  <c r="BG85" i="4"/>
  <c r="BU84" i="4"/>
  <c r="BU83" i="4"/>
  <c r="BU82" i="4"/>
  <c r="BG82" i="4"/>
  <c r="BU81" i="4"/>
  <c r="BG81" i="4"/>
  <c r="BU80" i="4"/>
  <c r="BG80" i="4"/>
  <c r="BU79" i="4"/>
  <c r="BG79" i="4"/>
  <c r="BU78" i="4"/>
  <c r="BG78" i="4"/>
  <c r="BU77" i="4"/>
  <c r="BU76" i="4"/>
  <c r="BU75" i="4"/>
  <c r="BG75" i="4"/>
  <c r="BU74" i="4"/>
  <c r="BU73" i="4"/>
  <c r="BU72" i="4"/>
  <c r="BG72" i="4"/>
  <c r="BU71" i="4"/>
  <c r="BG71" i="4"/>
  <c r="BU70" i="4"/>
  <c r="BG70" i="4"/>
  <c r="BU69" i="4"/>
  <c r="BG69" i="4"/>
  <c r="BU68" i="4"/>
  <c r="BG68" i="4"/>
  <c r="BU67" i="4"/>
  <c r="BG67" i="4"/>
  <c r="BU66" i="4"/>
  <c r="BG66" i="4"/>
  <c r="BU65" i="4"/>
  <c r="BG65" i="4"/>
  <c r="BU64" i="4"/>
  <c r="BU63" i="4"/>
  <c r="BG63" i="4"/>
  <c r="BU62" i="4"/>
  <c r="BG62" i="4"/>
  <c r="BU61" i="4"/>
  <c r="BG61" i="4"/>
  <c r="BU60" i="4"/>
  <c r="BG60" i="4"/>
  <c r="BU59" i="4"/>
  <c r="BG59" i="4"/>
  <c r="BU58" i="4"/>
  <c r="BU57" i="4"/>
  <c r="BG57" i="4"/>
  <c r="BU56" i="4"/>
  <c r="BG56" i="4"/>
  <c r="BU55" i="4"/>
  <c r="BU54" i="4"/>
  <c r="BG54" i="4"/>
  <c r="BU53" i="4"/>
  <c r="BG53" i="4"/>
  <c r="BU52" i="4"/>
  <c r="BU51" i="4"/>
  <c r="BG51" i="4"/>
  <c r="BU50" i="4"/>
  <c r="BG50" i="4"/>
  <c r="BU49" i="4"/>
  <c r="BU48" i="4"/>
  <c r="BU47" i="4"/>
  <c r="BU46" i="4"/>
  <c r="BG46" i="4"/>
  <c r="BU45" i="4"/>
  <c r="BU44" i="4"/>
  <c r="BU43" i="4"/>
  <c r="BU42" i="4"/>
  <c r="BU41" i="4"/>
  <c r="BG41" i="4"/>
  <c r="BU40" i="4"/>
  <c r="BG40" i="4"/>
  <c r="BU39" i="4"/>
  <c r="BU38" i="4"/>
  <c r="BG38" i="4"/>
  <c r="BU37" i="4"/>
  <c r="BG37" i="4"/>
  <c r="BU36" i="4"/>
  <c r="BG36" i="4"/>
  <c r="BU35" i="4"/>
  <c r="BG35" i="4"/>
  <c r="BU34" i="4"/>
  <c r="BG34" i="4"/>
  <c r="BU33" i="4"/>
  <c r="BG33" i="4"/>
  <c r="BU32" i="4"/>
  <c r="BU31" i="4"/>
  <c r="BG31" i="4"/>
  <c r="BU30" i="4"/>
  <c r="BG30" i="4"/>
  <c r="BU29" i="4"/>
  <c r="BG29" i="4"/>
  <c r="BU28" i="4"/>
  <c r="BG28" i="4"/>
  <c r="BU27" i="4"/>
  <c r="BU26" i="4"/>
  <c r="BG26" i="4"/>
  <c r="BU25" i="4"/>
  <c r="BG25" i="4"/>
  <c r="BU24" i="4"/>
  <c r="BG24" i="4"/>
  <c r="BU23" i="4"/>
  <c r="BU22" i="4"/>
  <c r="BG22" i="4"/>
  <c r="BU21" i="4"/>
  <c r="BG21" i="4"/>
  <c r="BU20" i="4"/>
  <c r="BG20" i="4"/>
  <c r="BU19" i="4"/>
  <c r="BG19" i="4"/>
  <c r="BU18" i="4"/>
  <c r="BG18" i="4"/>
  <c r="BU17" i="4"/>
  <c r="BG17" i="4"/>
  <c r="BU16" i="4"/>
  <c r="BG16" i="4"/>
  <c r="BU15" i="4"/>
  <c r="BG15" i="4"/>
  <c r="BU14" i="4"/>
  <c r="BU13" i="4"/>
  <c r="BU12" i="4"/>
  <c r="BG12" i="4"/>
  <c r="BU11" i="4"/>
  <c r="BG11" i="4"/>
  <c r="BU10" i="4"/>
  <c r="BG10" i="4"/>
  <c r="BU9" i="4"/>
  <c r="BG9" i="4"/>
  <c r="BU8" i="4"/>
  <c r="BG8" i="4"/>
  <c r="BU7" i="4"/>
  <c r="BU6" i="4"/>
  <c r="BG6" i="4"/>
  <c r="BU5" i="4"/>
  <c r="BG5" i="4"/>
  <c r="BU4" i="4"/>
  <c r="BU3" i="4"/>
  <c r="BU2" i="4"/>
  <c r="BG2" i="4"/>
  <c r="J949" i="3"/>
  <c r="BQ948" i="3"/>
  <c r="BP948" i="3"/>
  <c r="BO948" i="3"/>
  <c r="BN948" i="3"/>
  <c r="BM948" i="3"/>
  <c r="BL948" i="3"/>
  <c r="BK948" i="3"/>
  <c r="BJ948" i="3"/>
  <c r="BI948" i="3"/>
  <c r="BH948" i="3"/>
  <c r="BG948" i="3"/>
  <c r="BF948" i="3"/>
  <c r="BE948" i="3"/>
  <c r="BC948" i="3"/>
  <c r="BB948" i="3"/>
  <c r="BA948" i="3"/>
  <c r="AZ948" i="3"/>
  <c r="AY948" i="3"/>
  <c r="AX948" i="3"/>
  <c r="AW948" i="3"/>
  <c r="AV948" i="3"/>
  <c r="AU948" i="3"/>
  <c r="AT948" i="3"/>
  <c r="AS948" i="3"/>
  <c r="AR948" i="3"/>
  <c r="AQ948" i="3"/>
  <c r="AP948" i="3"/>
  <c r="AO948" i="3"/>
  <c r="AN948" i="3"/>
  <c r="AM948" i="3"/>
  <c r="AL948" i="3"/>
  <c r="AK948" i="3"/>
  <c r="AJ948" i="3"/>
  <c r="AI948" i="3"/>
  <c r="AH948" i="3"/>
  <c r="AG948" i="3"/>
  <c r="AF948" i="3"/>
  <c r="AE948" i="3"/>
  <c r="AD948" i="3"/>
  <c r="AC948" i="3"/>
  <c r="AB948" i="3"/>
  <c r="AA948" i="3"/>
  <c r="Z948" i="3"/>
  <c r="Y948" i="3"/>
  <c r="X948" i="3"/>
  <c r="W948" i="3"/>
  <c r="V948" i="3"/>
  <c r="U948" i="3"/>
  <c r="T948" i="3"/>
  <c r="S948" i="3"/>
  <c r="R948" i="3"/>
  <c r="Q948" i="3"/>
  <c r="P948" i="3"/>
  <c r="O948" i="3"/>
  <c r="N948" i="3"/>
  <c r="M948" i="3"/>
  <c r="L948" i="3"/>
  <c r="K948" i="3"/>
  <c r="J948" i="3"/>
  <c r="I948" i="3"/>
  <c r="H948" i="3"/>
  <c r="G948" i="3"/>
  <c r="F948" i="3"/>
  <c r="BR947" i="3"/>
  <c r="BD947" i="3"/>
  <c r="BR946" i="3"/>
  <c r="BD946" i="3"/>
  <c r="BR945" i="3"/>
  <c r="BD945" i="3"/>
  <c r="BR944" i="3"/>
  <c r="BD944" i="3"/>
  <c r="BR943" i="3"/>
  <c r="BD943" i="3"/>
  <c r="BR942" i="3"/>
  <c r="BD942" i="3"/>
  <c r="BR941" i="3"/>
  <c r="BD941" i="3"/>
  <c r="BR940" i="3"/>
  <c r="BD940" i="3"/>
  <c r="BR939" i="3"/>
  <c r="BD939" i="3"/>
  <c r="BR938" i="3"/>
  <c r="BD938" i="3"/>
  <c r="BR937" i="3"/>
  <c r="BD937" i="3"/>
  <c r="BR936" i="3"/>
  <c r="BD936" i="3"/>
  <c r="BR935" i="3"/>
  <c r="BD935" i="3"/>
  <c r="BR934" i="3"/>
  <c r="BD934" i="3"/>
  <c r="BR933" i="3"/>
  <c r="BD933" i="3"/>
  <c r="BR932" i="3"/>
  <c r="BR931" i="3"/>
  <c r="BD931" i="3"/>
  <c r="BR930" i="3"/>
  <c r="BD930" i="3"/>
  <c r="BR929" i="3"/>
  <c r="BR928" i="3"/>
  <c r="BD928" i="3"/>
  <c r="BR927" i="3"/>
  <c r="BD927" i="3"/>
  <c r="BR926" i="3"/>
  <c r="BD926" i="3"/>
  <c r="BR925" i="3"/>
  <c r="BD925" i="3"/>
  <c r="BR924" i="3"/>
  <c r="BD924" i="3"/>
  <c r="BR923" i="3"/>
  <c r="BD923" i="3"/>
  <c r="BR922" i="3"/>
  <c r="BD922" i="3"/>
  <c r="BR921" i="3"/>
  <c r="BD921" i="3"/>
  <c r="BR920" i="3"/>
  <c r="BR919" i="3"/>
  <c r="BD919" i="3"/>
  <c r="BR918" i="3"/>
  <c r="BR917" i="3"/>
  <c r="BD917" i="3"/>
  <c r="BR916" i="3"/>
  <c r="BD916" i="3"/>
  <c r="BR915" i="3"/>
  <c r="BD915" i="3"/>
  <c r="BR914" i="3"/>
  <c r="BD914" i="3"/>
  <c r="BR913" i="3"/>
  <c r="BD913" i="3"/>
  <c r="BR912" i="3"/>
  <c r="BD912" i="3"/>
  <c r="BR911" i="3"/>
  <c r="BD911" i="3"/>
  <c r="BR910" i="3"/>
  <c r="BD910" i="3"/>
  <c r="BR909" i="3"/>
  <c r="BD909" i="3"/>
  <c r="BR908" i="3"/>
  <c r="BD908" i="3"/>
  <c r="BR907" i="3"/>
  <c r="BR906" i="3"/>
  <c r="BR905" i="3"/>
  <c r="BD905" i="3"/>
  <c r="BR904" i="3"/>
  <c r="BR903" i="3"/>
  <c r="BD903" i="3"/>
  <c r="BR902" i="3"/>
  <c r="BD902" i="3"/>
  <c r="BR901" i="3"/>
  <c r="BD901" i="3"/>
  <c r="BR900" i="3"/>
  <c r="BD900" i="3"/>
  <c r="BR899" i="3"/>
  <c r="BD899" i="3"/>
  <c r="BR898" i="3"/>
  <c r="BD898" i="3"/>
  <c r="BR897" i="3"/>
  <c r="BD897" i="3"/>
  <c r="BR896" i="3"/>
  <c r="BD896" i="3"/>
  <c r="BR895" i="3"/>
  <c r="BR894" i="3"/>
  <c r="BR893" i="3"/>
  <c r="BD893" i="3"/>
  <c r="BR892" i="3"/>
  <c r="BD892" i="3"/>
  <c r="BR891" i="3"/>
  <c r="BD891" i="3"/>
  <c r="BR890" i="3"/>
  <c r="BD890" i="3"/>
  <c r="BR889" i="3"/>
  <c r="BD889" i="3"/>
  <c r="BR888" i="3"/>
  <c r="BD888" i="3"/>
  <c r="BR887" i="3"/>
  <c r="BD887" i="3"/>
  <c r="BR886" i="3"/>
  <c r="BD886" i="3"/>
  <c r="BR885" i="3"/>
  <c r="BD885" i="3"/>
  <c r="BR884" i="3"/>
  <c r="BD884" i="3"/>
  <c r="BR883" i="3"/>
  <c r="BR882" i="3"/>
  <c r="BD882" i="3"/>
  <c r="BR881" i="3"/>
  <c r="BD881" i="3"/>
  <c r="BR880" i="3"/>
  <c r="BD880" i="3"/>
  <c r="BR879" i="3"/>
  <c r="BD879" i="3"/>
  <c r="BR878" i="3"/>
  <c r="BD878" i="3"/>
  <c r="BR877" i="3"/>
  <c r="BR876" i="3"/>
  <c r="BR875" i="3"/>
  <c r="BD875" i="3"/>
  <c r="BR874" i="3"/>
  <c r="BR873" i="3"/>
  <c r="BD873" i="3"/>
  <c r="BR872" i="3"/>
  <c r="BD872" i="3"/>
  <c r="BR871" i="3"/>
  <c r="BD871" i="3"/>
  <c r="BR870" i="3"/>
  <c r="BD870" i="3"/>
  <c r="BR869" i="3"/>
  <c r="BD869" i="3"/>
  <c r="BR868" i="3"/>
  <c r="BD868" i="3"/>
  <c r="BR867" i="3"/>
  <c r="BD867" i="3"/>
  <c r="BR866" i="3"/>
  <c r="BD866" i="3"/>
  <c r="BR865" i="3"/>
  <c r="BD865" i="3"/>
  <c r="BR864" i="3"/>
  <c r="BD864" i="3"/>
  <c r="BR863" i="3"/>
  <c r="BD863" i="3"/>
  <c r="BR862" i="3"/>
  <c r="BD862" i="3"/>
  <c r="BR861" i="3"/>
  <c r="BD861" i="3"/>
  <c r="BR860" i="3"/>
  <c r="BD860" i="3"/>
  <c r="BR859" i="3"/>
  <c r="BD859" i="3"/>
  <c r="BR858" i="3"/>
  <c r="BR857" i="3"/>
  <c r="BD857" i="3"/>
  <c r="BR856" i="3"/>
  <c r="BD856" i="3"/>
  <c r="BR855" i="3"/>
  <c r="BD855" i="3"/>
  <c r="BR854" i="3"/>
  <c r="BD854" i="3"/>
  <c r="BR853" i="3"/>
  <c r="BD853" i="3"/>
  <c r="BR852" i="3"/>
  <c r="BD852" i="3"/>
  <c r="BR851" i="3"/>
  <c r="BD851" i="3"/>
  <c r="BR850" i="3"/>
  <c r="BR849" i="3"/>
  <c r="BD849" i="3"/>
  <c r="BR848" i="3"/>
  <c r="BD848" i="3"/>
  <c r="BR847" i="3"/>
  <c r="BD847" i="3"/>
  <c r="BR846" i="3"/>
  <c r="BD846" i="3"/>
  <c r="BR845" i="3"/>
  <c r="BD845" i="3"/>
  <c r="BR844" i="3"/>
  <c r="BR843" i="3"/>
  <c r="BD843" i="3"/>
  <c r="BR842" i="3"/>
  <c r="BD842" i="3"/>
  <c r="BR841" i="3"/>
  <c r="BD841" i="3"/>
  <c r="BR840" i="3"/>
  <c r="BD840" i="3"/>
  <c r="BR839" i="3"/>
  <c r="BD839" i="3"/>
  <c r="BR838" i="3"/>
  <c r="BD838" i="3"/>
  <c r="BR837" i="3"/>
  <c r="BD837" i="3"/>
  <c r="BR836" i="3"/>
  <c r="BD836" i="3"/>
  <c r="BR835" i="3"/>
  <c r="BD835" i="3"/>
  <c r="BR834" i="3"/>
  <c r="BD834" i="3"/>
  <c r="BR833" i="3"/>
  <c r="BR832" i="3"/>
  <c r="BD832" i="3"/>
  <c r="BR831" i="3"/>
  <c r="BR830" i="3"/>
  <c r="BD830" i="3"/>
  <c r="BR829" i="3"/>
  <c r="BD829" i="3"/>
  <c r="BR828" i="3"/>
  <c r="BR827" i="3"/>
  <c r="BD827" i="3"/>
  <c r="BR826" i="3"/>
  <c r="BD826" i="3"/>
  <c r="BR825" i="3"/>
  <c r="BD825" i="3"/>
  <c r="BR824" i="3"/>
  <c r="BD824" i="3"/>
  <c r="BR823" i="3"/>
  <c r="BD823" i="3"/>
  <c r="BR822" i="3"/>
  <c r="BD822" i="3"/>
  <c r="BR821" i="3"/>
  <c r="BD821" i="3"/>
  <c r="BR820" i="3"/>
  <c r="BD820" i="3"/>
  <c r="BR819" i="3"/>
  <c r="BD819" i="3"/>
  <c r="BR818" i="3"/>
  <c r="BD818" i="3"/>
  <c r="BR817" i="3"/>
  <c r="BD817" i="3"/>
  <c r="BR816" i="3"/>
  <c r="BD816" i="3"/>
  <c r="BR815" i="3"/>
  <c r="BD815" i="3"/>
  <c r="BR814" i="3"/>
  <c r="BD814" i="3"/>
  <c r="BR813" i="3"/>
  <c r="BD813" i="3"/>
  <c r="BR812" i="3"/>
  <c r="BD812" i="3"/>
  <c r="BR811" i="3"/>
  <c r="BD811" i="3"/>
  <c r="BR810" i="3"/>
  <c r="BD810" i="3"/>
  <c r="BR809" i="3"/>
  <c r="BD809" i="3"/>
  <c r="BR808" i="3"/>
  <c r="BD808" i="3"/>
  <c r="BR807" i="3"/>
  <c r="BD807" i="3"/>
  <c r="BR806" i="3"/>
  <c r="BD806" i="3"/>
  <c r="BR805" i="3"/>
  <c r="BR804" i="3"/>
  <c r="BD804" i="3"/>
  <c r="BR803" i="3"/>
  <c r="BD803" i="3"/>
  <c r="BR802" i="3"/>
  <c r="BD802" i="3"/>
  <c r="BR801" i="3"/>
  <c r="BD801" i="3"/>
  <c r="BR800" i="3"/>
  <c r="BD800" i="3"/>
  <c r="BR799" i="3"/>
  <c r="BD799" i="3"/>
  <c r="BR798" i="3"/>
  <c r="BD798" i="3"/>
  <c r="BR797" i="3"/>
  <c r="BD797" i="3"/>
  <c r="BR796" i="3"/>
  <c r="BD796" i="3"/>
  <c r="BR795" i="3"/>
  <c r="BR794" i="3"/>
  <c r="BD794" i="3"/>
  <c r="BR793" i="3"/>
  <c r="BD793" i="3"/>
  <c r="BR792" i="3"/>
  <c r="BD792" i="3"/>
  <c r="BR791" i="3"/>
  <c r="BR790" i="3"/>
  <c r="BD790" i="3"/>
  <c r="BR789" i="3"/>
  <c r="BR788" i="3"/>
  <c r="BD788" i="3"/>
  <c r="BR787" i="3"/>
  <c r="BR786" i="3"/>
  <c r="BD786" i="3"/>
  <c r="BR785" i="3"/>
  <c r="BD785" i="3"/>
  <c r="BR784" i="3"/>
  <c r="BD784" i="3"/>
  <c r="BR783" i="3"/>
  <c r="BD783" i="3"/>
  <c r="BR782" i="3"/>
  <c r="BD782" i="3"/>
  <c r="BR781" i="3"/>
  <c r="BD781" i="3"/>
  <c r="BR780" i="3"/>
  <c r="BD780" i="3"/>
  <c r="BR779" i="3"/>
  <c r="BD779" i="3"/>
  <c r="BR778" i="3"/>
  <c r="BD778" i="3"/>
  <c r="BR777" i="3"/>
  <c r="BR776" i="3"/>
  <c r="BD776" i="3"/>
  <c r="BR775" i="3"/>
  <c r="BD775" i="3"/>
  <c r="BR774" i="3"/>
  <c r="BD774" i="3"/>
  <c r="BR773" i="3"/>
  <c r="BR772" i="3"/>
  <c r="BD772" i="3"/>
  <c r="BR771" i="3"/>
  <c r="BD771" i="3"/>
  <c r="BR770" i="3"/>
  <c r="BD770" i="3"/>
  <c r="BR769" i="3"/>
  <c r="BR768" i="3"/>
  <c r="BD768" i="3"/>
  <c r="BR767" i="3"/>
  <c r="BR766" i="3"/>
  <c r="BD766" i="3"/>
  <c r="BR765" i="3"/>
  <c r="BD765" i="3"/>
  <c r="BR764" i="3"/>
  <c r="BD764" i="3"/>
  <c r="BR763" i="3"/>
  <c r="BR762" i="3"/>
  <c r="BD762" i="3"/>
  <c r="BR761" i="3"/>
  <c r="BD761" i="3"/>
  <c r="BR760" i="3"/>
  <c r="BD760" i="3"/>
  <c r="BR759" i="3"/>
  <c r="BD759" i="3"/>
  <c r="BR758" i="3"/>
  <c r="BD758" i="3"/>
  <c r="BR757" i="3"/>
  <c r="BD757" i="3"/>
  <c r="BR756" i="3"/>
  <c r="BD756" i="3"/>
  <c r="BR755" i="3"/>
  <c r="BD755" i="3"/>
  <c r="BR754" i="3"/>
  <c r="BD754" i="3"/>
  <c r="BR753" i="3"/>
  <c r="BD753" i="3"/>
  <c r="BR752" i="3"/>
  <c r="BD752" i="3"/>
  <c r="BR751" i="3"/>
  <c r="BR750" i="3"/>
  <c r="BD750" i="3"/>
  <c r="BR749" i="3"/>
  <c r="BD749" i="3"/>
  <c r="BR748" i="3"/>
  <c r="BD748" i="3"/>
  <c r="BR747" i="3"/>
  <c r="BD747" i="3"/>
  <c r="BR746" i="3"/>
  <c r="BR745" i="3"/>
  <c r="BD745" i="3"/>
  <c r="BR744" i="3"/>
  <c r="BR743" i="3"/>
  <c r="BD743" i="3"/>
  <c r="BR742" i="3"/>
  <c r="BD742" i="3"/>
  <c r="BR741" i="3"/>
  <c r="BD741" i="3"/>
  <c r="BR740" i="3"/>
  <c r="BD740" i="3"/>
  <c r="BR739" i="3"/>
  <c r="BD739" i="3"/>
  <c r="BR738" i="3"/>
  <c r="BD738" i="3"/>
  <c r="BR737" i="3"/>
  <c r="BD737" i="3"/>
  <c r="BR736" i="3"/>
  <c r="BD736" i="3"/>
  <c r="BR735" i="3"/>
  <c r="BD735" i="3"/>
  <c r="BR734" i="3"/>
  <c r="BD734" i="3"/>
  <c r="BR733" i="3"/>
  <c r="BD733" i="3"/>
  <c r="BR732" i="3"/>
  <c r="BD732" i="3"/>
  <c r="BR731" i="3"/>
  <c r="BR730" i="3"/>
  <c r="BD730" i="3"/>
  <c r="BR729" i="3"/>
  <c r="BD729" i="3"/>
  <c r="BR728" i="3"/>
  <c r="BD728" i="3"/>
  <c r="BR727" i="3"/>
  <c r="BR726" i="3"/>
  <c r="BR725" i="3"/>
  <c r="BD725" i="3"/>
  <c r="BR724" i="3"/>
  <c r="BR723" i="3"/>
  <c r="BR722" i="3"/>
  <c r="BD722" i="3"/>
  <c r="BR721" i="3"/>
  <c r="BD721" i="3"/>
  <c r="BR720" i="3"/>
  <c r="BD720" i="3"/>
  <c r="BR719" i="3"/>
  <c r="BR718" i="3"/>
  <c r="BD718" i="3"/>
  <c r="BR717" i="3"/>
  <c r="BD717" i="3"/>
  <c r="BR716" i="3"/>
  <c r="BD716" i="3"/>
  <c r="BR715" i="3"/>
  <c r="BD715" i="3"/>
  <c r="BR714" i="3"/>
  <c r="BD714" i="3"/>
  <c r="BR713" i="3"/>
  <c r="BD713" i="3"/>
  <c r="BR712" i="3"/>
  <c r="BD712" i="3"/>
  <c r="BR711" i="3"/>
  <c r="BR710" i="3"/>
  <c r="BR709" i="3"/>
  <c r="BD709" i="3"/>
  <c r="BR708" i="3"/>
  <c r="BD708" i="3"/>
  <c r="BR707" i="3"/>
  <c r="BD707" i="3"/>
  <c r="BR706" i="3"/>
  <c r="BD706" i="3"/>
  <c r="BR705" i="3"/>
  <c r="BD705" i="3"/>
  <c r="BR704" i="3"/>
  <c r="BD704" i="3"/>
  <c r="BR703" i="3"/>
  <c r="BR702" i="3"/>
  <c r="BD702" i="3"/>
  <c r="BR701" i="3"/>
  <c r="BD701" i="3"/>
  <c r="BR700" i="3"/>
  <c r="BD700" i="3"/>
  <c r="BR699" i="3"/>
  <c r="BD699" i="3"/>
  <c r="BR698" i="3"/>
  <c r="BD698" i="3"/>
  <c r="BR697" i="3"/>
  <c r="BD697" i="3"/>
  <c r="BR696" i="3"/>
  <c r="BR695" i="3"/>
  <c r="BD695" i="3"/>
  <c r="BR694" i="3"/>
  <c r="BD694" i="3"/>
  <c r="BR693" i="3"/>
  <c r="BD693" i="3"/>
  <c r="BR692" i="3"/>
  <c r="BD692" i="3"/>
  <c r="BR691" i="3"/>
  <c r="BD691" i="3"/>
  <c r="BR690" i="3"/>
  <c r="BR689" i="3"/>
  <c r="BD689" i="3"/>
  <c r="BR688" i="3"/>
  <c r="BD688" i="3"/>
  <c r="BR687" i="3"/>
  <c r="BD687" i="3"/>
  <c r="BR686" i="3"/>
  <c r="BD686" i="3"/>
  <c r="BR685" i="3"/>
  <c r="BD685" i="3"/>
  <c r="BR684" i="3"/>
  <c r="BR683" i="3"/>
  <c r="BD683" i="3"/>
  <c r="BR682" i="3"/>
  <c r="BD682" i="3"/>
  <c r="BR681" i="3"/>
  <c r="BR680" i="3"/>
  <c r="BR679" i="3"/>
  <c r="BD679" i="3"/>
  <c r="BR678" i="3"/>
  <c r="BD678" i="3"/>
  <c r="BR677" i="3"/>
  <c r="BR676" i="3"/>
  <c r="BD676" i="3"/>
  <c r="BR675" i="3"/>
  <c r="BD675" i="3"/>
  <c r="BR674" i="3"/>
  <c r="BD674" i="3"/>
  <c r="BR673" i="3"/>
  <c r="BR672" i="3"/>
  <c r="BR671" i="3"/>
  <c r="BD671" i="3"/>
  <c r="BR670" i="3"/>
  <c r="BD670" i="3"/>
  <c r="BR669" i="3"/>
  <c r="BD669" i="3"/>
  <c r="BR668" i="3"/>
  <c r="BR667" i="3"/>
  <c r="BD667" i="3"/>
  <c r="BR666" i="3"/>
  <c r="BD666" i="3"/>
  <c r="BR665" i="3"/>
  <c r="BR664" i="3"/>
  <c r="BR663" i="3"/>
  <c r="BD663" i="3"/>
  <c r="BR662" i="3"/>
  <c r="BR661" i="3"/>
  <c r="BR660" i="3"/>
  <c r="BD660" i="3"/>
  <c r="BR659" i="3"/>
  <c r="BR658" i="3"/>
  <c r="BR657" i="3"/>
  <c r="BD657" i="3"/>
  <c r="BR656" i="3"/>
  <c r="BD656" i="3"/>
  <c r="BR655" i="3"/>
  <c r="BD655" i="3"/>
  <c r="BR654" i="3"/>
  <c r="BR653" i="3"/>
  <c r="BD653" i="3"/>
  <c r="BR652" i="3"/>
  <c r="BR651" i="3"/>
  <c r="BD651" i="3"/>
  <c r="BR650" i="3"/>
  <c r="BD650" i="3"/>
  <c r="BR649" i="3"/>
  <c r="BD649" i="3"/>
  <c r="BR648" i="3"/>
  <c r="BR647" i="3"/>
  <c r="BD647" i="3"/>
  <c r="BR646" i="3"/>
  <c r="BD646" i="3"/>
  <c r="BR645" i="3"/>
  <c r="BR644" i="3"/>
  <c r="BD644" i="3"/>
  <c r="BR643" i="3"/>
  <c r="BD643" i="3"/>
  <c r="BR642" i="3"/>
  <c r="BR641" i="3"/>
  <c r="BR640" i="3"/>
  <c r="BR639" i="3"/>
  <c r="BD639" i="3"/>
  <c r="BR638" i="3"/>
  <c r="BD638" i="3"/>
  <c r="BR637" i="3"/>
  <c r="BD637" i="3"/>
  <c r="BR636" i="3"/>
  <c r="BD636" i="3"/>
  <c r="BR635" i="3"/>
  <c r="BR634" i="3"/>
  <c r="BR633" i="3"/>
  <c r="BR632" i="3"/>
  <c r="BD632" i="3"/>
  <c r="BR631" i="3"/>
  <c r="BD631" i="3"/>
  <c r="BR630" i="3"/>
  <c r="BR629" i="3"/>
  <c r="BD629" i="3"/>
  <c r="BR628" i="3"/>
  <c r="BR627" i="3"/>
  <c r="BD627" i="3"/>
  <c r="BR626" i="3"/>
  <c r="BR625" i="3"/>
  <c r="BD625" i="3"/>
  <c r="BR624" i="3"/>
  <c r="BD624" i="3"/>
  <c r="BR623" i="3"/>
  <c r="BR622" i="3"/>
  <c r="BD622" i="3"/>
  <c r="BR621" i="3"/>
  <c r="BD621" i="3"/>
  <c r="BR620" i="3"/>
  <c r="BR619" i="3"/>
  <c r="BD619" i="3"/>
  <c r="BR618" i="3"/>
  <c r="BD618" i="3"/>
  <c r="BR617" i="3"/>
  <c r="BR616" i="3"/>
  <c r="BD616" i="3"/>
  <c r="BR615" i="3"/>
  <c r="BD615" i="3"/>
  <c r="BR614" i="3"/>
  <c r="BD614" i="3"/>
  <c r="BR613" i="3"/>
  <c r="BR612" i="3"/>
  <c r="BD612" i="3"/>
  <c r="BR611" i="3"/>
  <c r="BD611" i="3"/>
  <c r="BR610" i="3"/>
  <c r="BR609" i="3"/>
  <c r="BD609" i="3"/>
  <c r="BR608" i="3"/>
  <c r="BD608" i="3"/>
  <c r="BR607" i="3"/>
  <c r="BR606" i="3"/>
  <c r="BD606" i="3"/>
  <c r="BR605" i="3"/>
  <c r="BD605" i="3"/>
  <c r="BR604" i="3"/>
  <c r="BR603" i="3"/>
  <c r="BR602" i="3"/>
  <c r="BR601" i="3"/>
  <c r="BD601" i="3"/>
  <c r="BR600" i="3"/>
  <c r="BD600" i="3"/>
  <c r="BR599" i="3"/>
  <c r="BR598" i="3"/>
  <c r="BR597" i="3"/>
  <c r="BD597" i="3"/>
  <c r="BR596" i="3"/>
  <c r="BR595" i="3"/>
  <c r="BD595" i="3"/>
  <c r="BR594" i="3"/>
  <c r="BR593" i="3"/>
  <c r="BD593" i="3"/>
  <c r="BR592" i="3"/>
  <c r="BD592" i="3"/>
  <c r="BR591" i="3"/>
  <c r="BD591" i="3"/>
  <c r="BR590" i="3"/>
  <c r="BR589" i="3"/>
  <c r="BD589" i="3"/>
  <c r="BR588" i="3"/>
  <c r="BR587" i="3"/>
  <c r="BD587" i="3"/>
  <c r="BR586" i="3"/>
  <c r="BD586" i="3"/>
  <c r="BR585" i="3"/>
  <c r="BR584" i="3"/>
  <c r="BD584" i="3"/>
  <c r="BR583" i="3"/>
  <c r="BD583" i="3"/>
  <c r="BR582" i="3"/>
  <c r="BR581" i="3"/>
  <c r="BD581" i="3"/>
  <c r="BR580" i="3"/>
  <c r="BD580" i="3"/>
  <c r="BR579" i="3"/>
  <c r="BD579" i="3"/>
  <c r="BR578" i="3"/>
  <c r="BD578" i="3"/>
  <c r="BR577" i="3"/>
  <c r="BD577" i="3"/>
  <c r="BR576" i="3"/>
  <c r="BR575" i="3"/>
  <c r="BD575" i="3"/>
  <c r="BR574" i="3"/>
  <c r="BD574" i="3"/>
  <c r="BR573" i="3"/>
  <c r="BD573" i="3"/>
  <c r="BR572" i="3"/>
  <c r="BD572" i="3"/>
  <c r="BR571" i="3"/>
  <c r="BR570" i="3"/>
  <c r="BD570" i="3"/>
  <c r="BR569" i="3"/>
  <c r="BD569" i="3"/>
  <c r="BR568" i="3"/>
  <c r="BD568" i="3"/>
  <c r="BR567" i="3"/>
  <c r="BD567" i="3"/>
  <c r="BR566" i="3"/>
  <c r="BR565" i="3"/>
  <c r="BR564" i="3"/>
  <c r="BR563" i="3"/>
  <c r="BD563" i="3"/>
  <c r="BR562" i="3"/>
  <c r="BD562" i="3"/>
  <c r="BR561" i="3"/>
  <c r="BD561" i="3"/>
  <c r="BR560" i="3"/>
  <c r="BD560" i="3"/>
  <c r="BR559" i="3"/>
  <c r="BD559" i="3"/>
  <c r="BR558" i="3"/>
  <c r="BD558" i="3"/>
  <c r="BR557" i="3"/>
  <c r="BD557" i="3"/>
  <c r="BR556" i="3"/>
  <c r="BD556" i="3"/>
  <c r="BR555" i="3"/>
  <c r="BD555" i="3"/>
  <c r="BR554" i="3"/>
  <c r="BD554" i="3"/>
  <c r="BR553" i="3"/>
  <c r="BR552" i="3"/>
  <c r="BD552" i="3"/>
  <c r="BR551" i="3"/>
  <c r="BR550" i="3"/>
  <c r="BD550" i="3"/>
  <c r="BR549" i="3"/>
  <c r="BD549" i="3"/>
  <c r="BR548" i="3"/>
  <c r="BD548" i="3"/>
  <c r="BR547" i="3"/>
  <c r="BD547" i="3"/>
  <c r="BR546" i="3"/>
  <c r="BD546" i="3"/>
  <c r="BR545" i="3"/>
  <c r="BR544" i="3"/>
  <c r="BR543" i="3"/>
  <c r="BR542" i="3"/>
  <c r="BD542" i="3"/>
  <c r="BR541" i="3"/>
  <c r="BD541" i="3"/>
  <c r="BR540" i="3"/>
  <c r="BD540" i="3"/>
  <c r="BR539" i="3"/>
  <c r="BR538" i="3"/>
  <c r="BD538" i="3"/>
  <c r="BR537" i="3"/>
  <c r="BD537" i="3"/>
  <c r="BR536" i="3"/>
  <c r="BD536" i="3"/>
  <c r="BR535" i="3"/>
  <c r="BD535" i="3"/>
  <c r="BR534" i="3"/>
  <c r="BD534" i="3"/>
  <c r="BR533" i="3"/>
  <c r="BD533" i="3"/>
  <c r="BR532" i="3"/>
  <c r="BD532" i="3"/>
  <c r="BR531" i="3"/>
  <c r="BD531" i="3"/>
  <c r="BR530" i="3"/>
  <c r="BD530" i="3"/>
  <c r="BR529" i="3"/>
  <c r="BD529" i="3"/>
  <c r="BR528" i="3"/>
  <c r="BD528" i="3"/>
  <c r="BR527" i="3"/>
  <c r="BD527" i="3"/>
  <c r="BR526" i="3"/>
  <c r="BD526" i="3"/>
  <c r="BR525" i="3"/>
  <c r="BD525" i="3"/>
  <c r="BR524" i="3"/>
  <c r="BR523" i="3"/>
  <c r="BD523" i="3"/>
  <c r="BR522" i="3"/>
  <c r="BR521" i="3"/>
  <c r="BD521" i="3"/>
  <c r="BR520" i="3"/>
  <c r="BD520" i="3"/>
  <c r="BR519" i="3"/>
  <c r="BD519" i="3"/>
  <c r="BR518" i="3"/>
  <c r="BD518" i="3"/>
  <c r="BR517" i="3"/>
  <c r="BD517" i="3"/>
  <c r="BR516" i="3"/>
  <c r="BD516" i="3"/>
  <c r="BR515" i="3"/>
  <c r="BR514" i="3"/>
  <c r="BR513" i="3"/>
  <c r="BD513" i="3"/>
  <c r="BR512" i="3"/>
  <c r="BD512" i="3"/>
  <c r="BR511" i="3"/>
  <c r="BD511" i="3"/>
  <c r="BR510" i="3"/>
  <c r="BD510" i="3"/>
  <c r="BR509" i="3"/>
  <c r="BR508" i="3"/>
  <c r="BD508" i="3"/>
  <c r="BR507" i="3"/>
  <c r="BR506" i="3"/>
  <c r="BD506" i="3"/>
  <c r="BR505" i="3"/>
  <c r="BD505" i="3"/>
  <c r="BR504" i="3"/>
  <c r="BD504" i="3"/>
  <c r="BR503" i="3"/>
  <c r="BD503" i="3"/>
  <c r="BR502" i="3"/>
  <c r="BD502" i="3"/>
  <c r="BR501" i="3"/>
  <c r="BD501" i="3"/>
  <c r="BR500" i="3"/>
  <c r="BD500" i="3"/>
  <c r="BR499" i="3"/>
  <c r="BD499" i="3"/>
  <c r="BR498" i="3"/>
  <c r="BR497" i="3"/>
  <c r="BD497" i="3"/>
  <c r="BR496" i="3"/>
  <c r="BD496" i="3"/>
  <c r="BR495" i="3"/>
  <c r="BD495" i="3"/>
  <c r="BR494" i="3"/>
  <c r="BR493" i="3"/>
  <c r="BD493" i="3"/>
  <c r="BR492" i="3"/>
  <c r="BR491" i="3"/>
  <c r="BR490" i="3"/>
  <c r="BR489" i="3"/>
  <c r="BD489" i="3"/>
  <c r="BR488" i="3"/>
  <c r="BR487" i="3"/>
  <c r="BD487" i="3"/>
  <c r="BR486" i="3"/>
  <c r="BD486" i="3"/>
  <c r="BR485" i="3"/>
  <c r="BD485" i="3"/>
  <c r="BR484" i="3"/>
  <c r="BD484" i="3"/>
  <c r="BR483" i="3"/>
  <c r="BR482" i="3"/>
  <c r="BD482" i="3"/>
  <c r="BR481" i="3"/>
  <c r="BR480" i="3"/>
  <c r="BD480" i="3"/>
  <c r="BR479" i="3"/>
  <c r="BD479" i="3"/>
  <c r="BR478" i="3"/>
  <c r="BD478" i="3"/>
  <c r="BR477" i="3"/>
  <c r="BR476" i="3"/>
  <c r="BD476" i="3"/>
  <c r="BR475" i="3"/>
  <c r="BD475" i="3"/>
  <c r="BR474" i="3"/>
  <c r="BD474" i="3"/>
  <c r="BR473" i="3"/>
  <c r="BR472" i="3"/>
  <c r="BD472" i="3"/>
  <c r="BR471" i="3"/>
  <c r="BD471" i="3"/>
  <c r="BR470" i="3"/>
  <c r="BD470" i="3"/>
  <c r="BR469" i="3"/>
  <c r="BD469" i="3"/>
  <c r="BR468" i="3"/>
  <c r="BD468" i="3"/>
  <c r="BR467" i="3"/>
  <c r="BR466" i="3"/>
  <c r="BR465" i="3"/>
  <c r="BD465" i="3"/>
  <c r="BR464" i="3"/>
  <c r="BD464" i="3"/>
  <c r="BR463" i="3"/>
  <c r="BR462" i="3"/>
  <c r="BD462" i="3"/>
  <c r="BR461" i="3"/>
  <c r="BR460" i="3"/>
  <c r="BD460" i="3"/>
  <c r="BR459" i="3"/>
  <c r="BD459" i="3"/>
  <c r="BR458" i="3"/>
  <c r="BD458" i="3"/>
  <c r="BR457" i="3"/>
  <c r="BD457" i="3"/>
  <c r="BR456" i="3"/>
  <c r="BR455" i="3"/>
  <c r="BD455" i="3"/>
  <c r="BR454" i="3"/>
  <c r="BD454" i="3"/>
  <c r="BR453" i="3"/>
  <c r="BD453" i="3"/>
  <c r="BR452" i="3"/>
  <c r="BR451" i="3"/>
  <c r="BD451" i="3"/>
  <c r="BR450" i="3"/>
  <c r="BD450" i="3"/>
  <c r="BR449" i="3"/>
  <c r="BD449" i="3"/>
  <c r="BR448" i="3"/>
  <c r="BD448" i="3"/>
  <c r="BR447" i="3"/>
  <c r="BD447" i="3"/>
  <c r="BR446" i="3"/>
  <c r="BD446" i="3"/>
  <c r="BR445" i="3"/>
  <c r="BD445" i="3"/>
  <c r="BR444" i="3"/>
  <c r="BR443" i="3"/>
  <c r="BD443" i="3"/>
  <c r="BR442" i="3"/>
  <c r="BD442" i="3"/>
  <c r="BR441" i="3"/>
  <c r="BR440" i="3"/>
  <c r="BD440" i="3"/>
  <c r="BR439" i="3"/>
  <c r="BD439" i="3"/>
  <c r="BR438" i="3"/>
  <c r="BD438" i="3"/>
  <c r="BR437" i="3"/>
  <c r="BR436" i="3"/>
  <c r="BD436" i="3"/>
  <c r="BR435" i="3"/>
  <c r="BR434" i="3"/>
  <c r="BR433" i="3"/>
  <c r="BD433" i="3"/>
  <c r="BR432" i="3"/>
  <c r="BD432" i="3"/>
  <c r="BR431" i="3"/>
  <c r="BR430" i="3"/>
  <c r="BD430" i="3"/>
  <c r="BR429" i="3"/>
  <c r="BD429" i="3"/>
  <c r="BR428" i="3"/>
  <c r="BD428" i="3"/>
  <c r="BR427" i="3"/>
  <c r="BR426" i="3"/>
  <c r="BR425" i="3"/>
  <c r="BR424" i="3"/>
  <c r="BD424" i="3"/>
  <c r="BR423" i="3"/>
  <c r="BR422" i="3"/>
  <c r="BD422" i="3"/>
  <c r="BR421" i="3"/>
  <c r="BR420" i="3"/>
  <c r="BD420" i="3"/>
  <c r="BR419" i="3"/>
  <c r="BD419" i="3"/>
  <c r="BR418" i="3"/>
  <c r="BD418" i="3"/>
  <c r="BR417" i="3"/>
  <c r="BD417" i="3"/>
  <c r="BR416" i="3"/>
  <c r="BD416" i="3"/>
  <c r="BR415" i="3"/>
  <c r="BD415" i="3"/>
  <c r="BR414" i="3"/>
  <c r="BD414" i="3"/>
  <c r="BR413" i="3"/>
  <c r="BD413" i="3"/>
  <c r="BR412" i="3"/>
  <c r="BD412" i="3"/>
  <c r="BR411" i="3"/>
  <c r="BD411" i="3"/>
  <c r="BR410" i="3"/>
  <c r="BR409" i="3"/>
  <c r="BD409" i="3"/>
  <c r="BR408" i="3"/>
  <c r="BR407" i="3"/>
  <c r="BR406" i="3"/>
  <c r="BD406" i="3"/>
  <c r="BR405" i="3"/>
  <c r="BR404" i="3"/>
  <c r="BR403" i="3"/>
  <c r="BD403" i="3"/>
  <c r="BR402" i="3"/>
  <c r="BD402" i="3"/>
  <c r="BR401" i="3"/>
  <c r="BR400" i="3"/>
  <c r="BD400" i="3"/>
  <c r="BR399" i="3"/>
  <c r="BD399" i="3"/>
  <c r="BR398" i="3"/>
  <c r="BR397" i="3"/>
  <c r="BR396" i="3"/>
  <c r="BR395" i="3"/>
  <c r="BD395" i="3"/>
  <c r="BR394" i="3"/>
  <c r="BD394" i="3"/>
  <c r="BR393" i="3"/>
  <c r="BD393" i="3"/>
  <c r="BR392" i="3"/>
  <c r="BD392" i="3"/>
  <c r="BR391" i="3"/>
  <c r="BD391" i="3"/>
  <c r="BR390" i="3"/>
  <c r="BD390" i="3"/>
  <c r="BR389" i="3"/>
  <c r="BR388" i="3"/>
  <c r="BR387" i="3"/>
  <c r="BD387" i="3"/>
  <c r="BR386" i="3"/>
  <c r="BR385" i="3"/>
  <c r="BD385" i="3"/>
  <c r="BR384" i="3"/>
  <c r="BD384" i="3"/>
  <c r="BR383" i="3"/>
  <c r="BD383" i="3"/>
  <c r="BR382" i="3"/>
  <c r="BD382" i="3"/>
  <c r="BR381" i="3"/>
  <c r="BD381" i="3"/>
  <c r="BR380" i="3"/>
  <c r="BD380" i="3"/>
  <c r="BR379" i="3"/>
  <c r="BD379" i="3"/>
  <c r="BR378" i="3"/>
  <c r="BR377" i="3"/>
  <c r="BD377" i="3"/>
  <c r="BR376" i="3"/>
  <c r="BD376" i="3"/>
  <c r="BR375" i="3"/>
  <c r="BD375" i="3"/>
  <c r="BR374" i="3"/>
  <c r="BD374" i="3"/>
  <c r="BR373" i="3"/>
  <c r="BR372" i="3"/>
  <c r="BD372" i="3"/>
  <c r="BR371" i="3"/>
  <c r="BD371" i="3"/>
  <c r="BR370" i="3"/>
  <c r="BD370" i="3"/>
  <c r="BR369" i="3"/>
  <c r="BD369" i="3"/>
  <c r="BR368" i="3"/>
  <c r="BD368" i="3"/>
  <c r="BR367" i="3"/>
  <c r="BD367" i="3"/>
  <c r="BR366" i="3"/>
  <c r="BD366" i="3"/>
  <c r="BR365" i="3"/>
  <c r="BR364" i="3"/>
  <c r="BD364" i="3"/>
  <c r="BR363" i="3"/>
  <c r="BD363" i="3"/>
  <c r="BR362" i="3"/>
  <c r="BR361" i="3"/>
  <c r="BD361" i="3"/>
  <c r="BR360" i="3"/>
  <c r="BD360" i="3"/>
  <c r="BR359" i="3"/>
  <c r="BR358" i="3"/>
  <c r="BD358" i="3"/>
  <c r="BR357" i="3"/>
  <c r="BD357" i="3"/>
  <c r="BR356" i="3"/>
  <c r="BD356" i="3"/>
  <c r="BR355" i="3"/>
  <c r="BR354" i="3"/>
  <c r="BD354" i="3"/>
  <c r="BR353" i="3"/>
  <c r="BD353" i="3"/>
  <c r="BR352" i="3"/>
  <c r="BD352" i="3"/>
  <c r="BR351" i="3"/>
  <c r="BD351" i="3"/>
  <c r="BR350" i="3"/>
  <c r="BD350" i="3"/>
  <c r="BR349" i="3"/>
  <c r="BR348" i="3"/>
  <c r="BD348" i="3"/>
  <c r="BR347" i="3"/>
  <c r="BD347" i="3"/>
  <c r="BR346" i="3"/>
  <c r="BD346" i="3"/>
  <c r="BR345" i="3"/>
  <c r="BD345" i="3"/>
  <c r="BR344" i="3"/>
  <c r="BR343" i="3"/>
  <c r="BD343" i="3"/>
  <c r="BR342" i="3"/>
  <c r="BD342" i="3"/>
  <c r="BR341" i="3"/>
  <c r="BD341" i="3"/>
  <c r="BR340" i="3"/>
  <c r="BR339" i="3"/>
  <c r="BD339" i="3"/>
  <c r="BR338" i="3"/>
  <c r="BD338" i="3"/>
  <c r="BR337" i="3"/>
  <c r="BD337" i="3"/>
  <c r="BR336" i="3"/>
  <c r="BD336" i="3"/>
  <c r="BR335" i="3"/>
  <c r="BD335" i="3"/>
  <c r="BR334" i="3"/>
  <c r="BD334" i="3"/>
  <c r="BR333" i="3"/>
  <c r="BR332" i="3"/>
  <c r="BD332" i="3"/>
  <c r="BR331" i="3"/>
  <c r="BD331" i="3"/>
  <c r="BR330" i="3"/>
  <c r="BD330" i="3"/>
  <c r="BR329" i="3"/>
  <c r="BD329" i="3"/>
  <c r="BR328" i="3"/>
  <c r="BD328" i="3"/>
  <c r="BR327" i="3"/>
  <c r="BD327" i="3"/>
  <c r="BR326" i="3"/>
  <c r="BD326" i="3"/>
  <c r="BR325" i="3"/>
  <c r="BD325" i="3"/>
  <c r="BR324" i="3"/>
  <c r="BD324" i="3"/>
  <c r="BR323" i="3"/>
  <c r="BR322" i="3"/>
  <c r="BR321" i="3"/>
  <c r="BD321" i="3"/>
  <c r="BR320" i="3"/>
  <c r="BD320" i="3"/>
  <c r="BR319" i="3"/>
  <c r="BD319" i="3"/>
  <c r="BR318" i="3"/>
  <c r="BD318" i="3"/>
  <c r="BR317" i="3"/>
  <c r="BD317" i="3"/>
  <c r="BR316" i="3"/>
  <c r="BD316" i="3"/>
  <c r="BR315" i="3"/>
  <c r="BD315" i="3"/>
  <c r="BR314" i="3"/>
  <c r="BD314" i="3"/>
  <c r="BR313" i="3"/>
  <c r="BD313" i="3"/>
  <c r="BR312" i="3"/>
  <c r="BR311" i="3"/>
  <c r="BR310" i="3"/>
  <c r="BD310" i="3"/>
  <c r="BR309" i="3"/>
  <c r="BR308" i="3"/>
  <c r="BD308" i="3"/>
  <c r="BR307" i="3"/>
  <c r="BR306" i="3"/>
  <c r="BR305" i="3"/>
  <c r="BD305" i="3"/>
  <c r="BR304" i="3"/>
  <c r="BD304" i="3"/>
  <c r="BR303" i="3"/>
  <c r="BD303" i="3"/>
  <c r="BR302" i="3"/>
  <c r="BR301" i="3"/>
  <c r="BR300" i="3"/>
  <c r="BD300" i="3"/>
  <c r="BR299" i="3"/>
  <c r="BD299" i="3"/>
  <c r="BR298" i="3"/>
  <c r="BD298" i="3"/>
  <c r="BR297" i="3"/>
  <c r="BR296" i="3"/>
  <c r="BR295" i="3"/>
  <c r="BD295" i="3"/>
  <c r="BR294" i="3"/>
  <c r="BD294" i="3"/>
  <c r="BR293" i="3"/>
  <c r="BD293" i="3"/>
  <c r="BR292" i="3"/>
  <c r="BD292" i="3"/>
  <c r="BR291" i="3"/>
  <c r="BR290" i="3"/>
  <c r="BD290" i="3"/>
  <c r="BR289" i="3"/>
  <c r="BD289" i="3"/>
  <c r="BR288" i="3"/>
  <c r="BD288" i="3"/>
  <c r="BR287" i="3"/>
  <c r="BD287" i="3"/>
  <c r="BR286" i="3"/>
  <c r="BD286" i="3"/>
  <c r="BR285" i="3"/>
  <c r="BR284" i="3"/>
  <c r="BD284" i="3"/>
  <c r="BR283" i="3"/>
  <c r="BD283" i="3"/>
  <c r="BR282" i="3"/>
  <c r="BR281" i="3"/>
  <c r="BD281" i="3"/>
  <c r="BR280" i="3"/>
  <c r="BR279" i="3"/>
  <c r="BD279" i="3"/>
  <c r="BR278" i="3"/>
  <c r="BD278" i="3"/>
  <c r="BR277" i="3"/>
  <c r="BD277" i="3"/>
  <c r="BR276" i="3"/>
  <c r="BD276" i="3"/>
  <c r="BR275" i="3"/>
  <c r="BD275" i="3"/>
  <c r="BR274" i="3"/>
  <c r="BR273" i="3"/>
  <c r="BD273" i="3"/>
  <c r="BR272" i="3"/>
  <c r="BD272" i="3"/>
  <c r="BR271" i="3"/>
  <c r="BD271" i="3"/>
  <c r="BR270" i="3"/>
  <c r="BR269" i="3"/>
  <c r="BD269" i="3"/>
  <c r="BR268" i="3"/>
  <c r="BD268" i="3"/>
  <c r="BR267" i="3"/>
  <c r="BD267" i="3"/>
  <c r="BR266" i="3"/>
  <c r="BR265" i="3"/>
  <c r="BD265" i="3"/>
  <c r="BR264" i="3"/>
  <c r="BD264" i="3"/>
  <c r="BR263" i="3"/>
  <c r="BR262" i="3"/>
  <c r="BD262" i="3"/>
  <c r="BR261" i="3"/>
  <c r="BD261" i="3"/>
  <c r="BR260" i="3"/>
  <c r="BR259" i="3"/>
  <c r="BD259" i="3"/>
  <c r="BR258" i="3"/>
  <c r="BR257" i="3"/>
  <c r="BD257" i="3"/>
  <c r="BR256" i="3"/>
  <c r="BD256" i="3"/>
  <c r="BR255" i="3"/>
  <c r="BD255" i="3"/>
  <c r="BR254" i="3"/>
  <c r="BR253" i="3"/>
  <c r="BD253" i="3"/>
  <c r="BR252" i="3"/>
  <c r="BD252" i="3"/>
  <c r="BR251" i="3"/>
  <c r="BD251" i="3"/>
  <c r="BR250" i="3"/>
  <c r="BR249" i="3"/>
  <c r="BD249" i="3"/>
  <c r="BR248" i="3"/>
  <c r="BD248" i="3"/>
  <c r="BR247" i="3"/>
  <c r="BD247" i="3"/>
  <c r="BR246" i="3"/>
  <c r="BD246" i="3"/>
  <c r="BR245" i="3"/>
  <c r="BD245" i="3"/>
  <c r="BR244" i="3"/>
  <c r="BD244" i="3"/>
  <c r="BR243" i="3"/>
  <c r="BD243" i="3"/>
  <c r="BR242" i="3"/>
  <c r="BD242" i="3"/>
  <c r="BR241" i="3"/>
  <c r="BR240" i="3"/>
  <c r="BR239" i="3"/>
  <c r="BR238" i="3"/>
  <c r="BR237" i="3"/>
  <c r="BD237" i="3"/>
  <c r="BR236" i="3"/>
  <c r="BD236" i="3"/>
  <c r="BR235" i="3"/>
  <c r="BD235" i="3"/>
  <c r="BR234" i="3"/>
  <c r="BD234" i="3"/>
  <c r="BR233" i="3"/>
  <c r="BD233" i="3"/>
  <c r="BR232" i="3"/>
  <c r="BD232" i="3"/>
  <c r="BR231" i="3"/>
  <c r="BD231" i="3"/>
  <c r="BR230" i="3"/>
  <c r="BD230" i="3"/>
  <c r="BR229" i="3"/>
  <c r="BR228" i="3"/>
  <c r="BD228" i="3"/>
  <c r="BR227" i="3"/>
  <c r="BD227" i="3"/>
  <c r="BR226" i="3"/>
  <c r="BR225" i="3"/>
  <c r="BD225" i="3"/>
  <c r="BR224" i="3"/>
  <c r="BD224" i="3"/>
  <c r="BR223" i="3"/>
  <c r="BR222" i="3"/>
  <c r="BR221" i="3"/>
  <c r="BD221" i="3"/>
  <c r="BR220" i="3"/>
  <c r="BD220" i="3"/>
  <c r="BR219" i="3"/>
  <c r="BR218" i="3"/>
  <c r="BD218" i="3"/>
  <c r="BR217" i="3"/>
  <c r="BR216" i="3"/>
  <c r="BD216" i="3"/>
  <c r="BR215" i="3"/>
  <c r="BD215" i="3"/>
  <c r="BR214" i="3"/>
  <c r="BD214" i="3"/>
  <c r="BR213" i="3"/>
  <c r="BR212" i="3"/>
  <c r="BR211" i="3"/>
  <c r="BR210" i="3"/>
  <c r="BR209" i="3"/>
  <c r="BD209" i="3"/>
  <c r="BR208" i="3"/>
  <c r="BD208" i="3"/>
  <c r="BR207" i="3"/>
  <c r="BD207" i="3"/>
  <c r="BR206" i="3"/>
  <c r="BD206" i="3"/>
  <c r="BR205" i="3"/>
  <c r="BD205" i="3"/>
  <c r="BR204" i="3"/>
  <c r="BD204" i="3"/>
  <c r="BR203" i="3"/>
  <c r="BR202" i="3"/>
  <c r="BD202" i="3"/>
  <c r="BR201" i="3"/>
  <c r="BD201" i="3"/>
  <c r="BR200" i="3"/>
  <c r="BD200" i="3"/>
  <c r="BR199" i="3"/>
  <c r="BD199" i="3"/>
  <c r="BR198" i="3"/>
  <c r="BR197" i="3"/>
  <c r="BD197" i="3"/>
  <c r="BR196" i="3"/>
  <c r="BR195" i="3"/>
  <c r="BD195" i="3"/>
  <c r="BR194" i="3"/>
  <c r="BD194" i="3"/>
  <c r="BR193" i="3"/>
  <c r="BD193" i="3"/>
  <c r="BR192" i="3"/>
  <c r="BD192" i="3"/>
  <c r="BR191" i="3"/>
  <c r="BD191" i="3"/>
  <c r="BR190" i="3"/>
  <c r="BD190" i="3"/>
  <c r="BR189" i="3"/>
  <c r="BR188" i="3"/>
  <c r="BR187" i="3"/>
  <c r="BR186" i="3"/>
  <c r="BD186" i="3"/>
  <c r="BR185" i="3"/>
  <c r="BD185" i="3"/>
  <c r="BR184" i="3"/>
  <c r="BR183" i="3"/>
  <c r="BD183" i="3"/>
  <c r="BR182" i="3"/>
  <c r="BD182" i="3"/>
  <c r="BR181" i="3"/>
  <c r="BD181" i="3"/>
  <c r="BR180" i="3"/>
  <c r="BD180" i="3"/>
  <c r="BR179" i="3"/>
  <c r="BD179" i="3"/>
  <c r="BR178" i="3"/>
  <c r="BD178" i="3"/>
  <c r="BR177" i="3"/>
  <c r="BD177" i="3"/>
  <c r="BR176" i="3"/>
  <c r="BR175" i="3"/>
  <c r="BD175" i="3"/>
  <c r="BR174" i="3"/>
  <c r="BR173" i="3"/>
  <c r="BR172" i="3"/>
  <c r="BD172" i="3"/>
  <c r="BR171" i="3"/>
  <c r="BD171" i="3"/>
  <c r="BR170" i="3"/>
  <c r="BD170" i="3"/>
  <c r="BR169" i="3"/>
  <c r="BD169" i="3"/>
  <c r="BR168" i="3"/>
  <c r="BD168" i="3"/>
  <c r="BR167" i="3"/>
  <c r="BD167" i="3"/>
  <c r="BR166" i="3"/>
  <c r="BR165" i="3"/>
  <c r="BD165" i="3"/>
  <c r="BR164" i="3"/>
  <c r="BD164" i="3"/>
  <c r="BR163" i="3"/>
  <c r="BD163" i="3"/>
  <c r="BR162" i="3"/>
  <c r="BR161" i="3"/>
  <c r="BD161" i="3"/>
  <c r="BR160" i="3"/>
  <c r="BD160" i="3"/>
  <c r="BR159" i="3"/>
  <c r="BD159" i="3"/>
  <c r="BR158" i="3"/>
  <c r="BD158" i="3"/>
  <c r="BR157" i="3"/>
  <c r="BR156" i="3"/>
  <c r="BD156" i="3"/>
  <c r="BR155" i="3"/>
  <c r="BD155" i="3"/>
  <c r="BR154" i="3"/>
  <c r="BD154" i="3"/>
  <c r="BR153" i="3"/>
  <c r="BD153" i="3"/>
  <c r="BR152" i="3"/>
  <c r="BD152" i="3"/>
  <c r="BR151" i="3"/>
  <c r="BD151" i="3"/>
  <c r="BR150" i="3"/>
  <c r="BD150" i="3"/>
  <c r="BR149" i="3"/>
  <c r="BD149" i="3"/>
  <c r="BR148" i="3"/>
  <c r="BD148" i="3"/>
  <c r="BR147" i="3"/>
  <c r="BD147" i="3"/>
  <c r="BR146" i="3"/>
  <c r="BD146" i="3"/>
  <c r="BR145" i="3"/>
  <c r="BD145" i="3"/>
  <c r="BR144" i="3"/>
  <c r="BD144" i="3"/>
  <c r="BR143" i="3"/>
  <c r="BD143" i="3"/>
  <c r="BR142" i="3"/>
  <c r="BD142" i="3"/>
  <c r="BR141" i="3"/>
  <c r="BR140" i="3"/>
  <c r="BD140" i="3"/>
  <c r="BR139" i="3"/>
  <c r="BD139" i="3"/>
  <c r="BR138" i="3"/>
  <c r="BD138" i="3"/>
  <c r="BR137" i="3"/>
  <c r="BD137" i="3"/>
  <c r="BR136" i="3"/>
  <c r="BD136" i="3"/>
  <c r="BR135" i="3"/>
  <c r="BR134" i="3"/>
  <c r="BD134" i="3"/>
  <c r="BR133" i="3"/>
  <c r="BD133" i="3"/>
  <c r="BR132" i="3"/>
  <c r="BR131" i="3"/>
  <c r="BD131" i="3"/>
  <c r="BR130" i="3"/>
  <c r="BD130" i="3"/>
  <c r="BR129" i="3"/>
  <c r="BR128" i="3"/>
  <c r="BR127" i="3"/>
  <c r="BR126" i="3"/>
  <c r="BD126" i="3"/>
  <c r="BR125" i="3"/>
  <c r="BD125" i="3"/>
  <c r="BR124" i="3"/>
  <c r="BD124" i="3"/>
  <c r="BR123" i="3"/>
  <c r="BR122" i="3"/>
  <c r="BR121" i="3"/>
  <c r="BR120" i="3"/>
  <c r="BD120" i="3"/>
  <c r="BR119" i="3"/>
  <c r="BR118" i="3"/>
  <c r="BD118" i="3"/>
  <c r="BR117" i="3"/>
  <c r="BD117" i="3"/>
  <c r="BR116" i="3"/>
  <c r="BD116" i="3"/>
  <c r="BR115" i="3"/>
  <c r="BD115" i="3"/>
  <c r="BR114" i="3"/>
  <c r="BR113" i="3"/>
  <c r="BD113" i="3"/>
  <c r="BR112" i="3"/>
  <c r="BD112" i="3"/>
  <c r="BR111" i="3"/>
  <c r="BD111" i="3"/>
  <c r="BR110" i="3"/>
  <c r="BD110" i="3"/>
  <c r="BR109" i="3"/>
  <c r="BD109" i="3"/>
  <c r="BR108" i="3"/>
  <c r="BR107" i="3"/>
  <c r="BD107" i="3"/>
  <c r="BR106" i="3"/>
  <c r="BD106" i="3"/>
  <c r="BR105" i="3"/>
  <c r="BD105" i="3"/>
  <c r="BR104" i="3"/>
  <c r="BD104" i="3"/>
  <c r="BR103" i="3"/>
  <c r="BD103" i="3"/>
  <c r="BR102" i="3"/>
  <c r="BR101" i="3"/>
  <c r="BR100" i="3"/>
  <c r="BD100" i="3"/>
  <c r="BR99" i="3"/>
  <c r="BD99" i="3"/>
  <c r="BR98" i="3"/>
  <c r="BD98" i="3"/>
  <c r="BR97" i="3"/>
  <c r="BD97" i="3"/>
  <c r="BR96" i="3"/>
  <c r="BD96" i="3"/>
  <c r="BR95" i="3"/>
  <c r="BD95" i="3"/>
  <c r="BR94" i="3"/>
  <c r="BD94" i="3"/>
  <c r="BR93" i="3"/>
  <c r="BD93" i="3"/>
  <c r="BR92" i="3"/>
  <c r="BD92" i="3"/>
  <c r="BR91" i="3"/>
  <c r="BD91" i="3"/>
  <c r="BR90" i="3"/>
  <c r="BD90" i="3"/>
  <c r="BR89" i="3"/>
  <c r="BR88" i="3"/>
  <c r="BD88" i="3"/>
  <c r="BR87" i="3"/>
  <c r="BD87" i="3"/>
  <c r="BR86" i="3"/>
  <c r="BD86" i="3"/>
  <c r="BR85" i="3"/>
  <c r="BD85" i="3"/>
  <c r="BR84" i="3"/>
  <c r="BR83" i="3"/>
  <c r="BR82" i="3"/>
  <c r="BD82" i="3"/>
  <c r="BR81" i="3"/>
  <c r="BD81" i="3"/>
  <c r="BR80" i="3"/>
  <c r="BD80" i="3"/>
  <c r="BR79" i="3"/>
  <c r="BD79" i="3"/>
  <c r="BR78" i="3"/>
  <c r="BD78" i="3"/>
  <c r="BR77" i="3"/>
  <c r="BR76" i="3"/>
  <c r="BR75" i="3"/>
  <c r="BD75" i="3"/>
  <c r="BR74" i="3"/>
  <c r="BR73" i="3"/>
  <c r="BR72" i="3"/>
  <c r="BD72" i="3"/>
  <c r="BR71" i="3"/>
  <c r="BD71" i="3"/>
  <c r="BR70" i="3"/>
  <c r="BD70" i="3"/>
  <c r="BR69" i="3"/>
  <c r="BD69" i="3"/>
  <c r="BR68" i="3"/>
  <c r="BD68" i="3"/>
  <c r="BR67" i="3"/>
  <c r="BD67" i="3"/>
  <c r="BR66" i="3"/>
  <c r="BD66" i="3"/>
  <c r="BR65" i="3"/>
  <c r="BD65" i="3"/>
  <c r="BR64" i="3"/>
  <c r="BR63" i="3"/>
  <c r="BD63" i="3"/>
  <c r="BR62" i="3"/>
  <c r="BD62" i="3"/>
  <c r="BR61" i="3"/>
  <c r="BD61" i="3"/>
  <c r="BR60" i="3"/>
  <c r="BD60" i="3"/>
  <c r="BR59" i="3"/>
  <c r="BD59" i="3"/>
  <c r="BR58" i="3"/>
  <c r="BR57" i="3"/>
  <c r="BD57" i="3"/>
  <c r="BR56" i="3"/>
  <c r="BD56" i="3"/>
  <c r="BR55" i="3"/>
  <c r="BR54" i="3"/>
  <c r="BD54" i="3"/>
  <c r="BR53" i="3"/>
  <c r="BD53" i="3"/>
  <c r="BR52" i="3"/>
  <c r="BR51" i="3"/>
  <c r="BD51" i="3"/>
  <c r="BR50" i="3"/>
  <c r="BD50" i="3"/>
  <c r="BR49" i="3"/>
  <c r="BR48" i="3"/>
  <c r="BR47" i="3"/>
  <c r="BR46" i="3"/>
  <c r="BD46" i="3"/>
  <c r="BR45" i="3"/>
  <c r="BR44" i="3"/>
  <c r="BR43" i="3"/>
  <c r="BR42" i="3"/>
  <c r="BR41" i="3"/>
  <c r="BD41" i="3"/>
  <c r="BR40" i="3"/>
  <c r="BD40" i="3"/>
  <c r="BR39" i="3"/>
  <c r="BR38" i="3"/>
  <c r="BD38" i="3"/>
  <c r="BR37" i="3"/>
  <c r="BD37" i="3"/>
  <c r="BR36" i="3"/>
  <c r="BD36" i="3"/>
  <c r="BR35" i="3"/>
  <c r="BD35" i="3"/>
  <c r="BR34" i="3"/>
  <c r="BD34" i="3"/>
  <c r="BR33" i="3"/>
  <c r="BD33" i="3"/>
  <c r="BR32" i="3"/>
  <c r="BR31" i="3"/>
  <c r="BD31" i="3"/>
  <c r="BR30" i="3"/>
  <c r="BD30" i="3"/>
  <c r="BR29" i="3"/>
  <c r="BD29" i="3"/>
  <c r="BR28" i="3"/>
  <c r="BD28" i="3"/>
  <c r="BR27" i="3"/>
  <c r="BR26" i="3"/>
  <c r="BD26" i="3"/>
  <c r="BR25" i="3"/>
  <c r="BD25" i="3"/>
  <c r="BR24" i="3"/>
  <c r="BD24" i="3"/>
  <c r="BR23" i="3"/>
  <c r="BR22" i="3"/>
  <c r="BD22" i="3"/>
  <c r="BR21" i="3"/>
  <c r="BD21" i="3"/>
  <c r="BR20" i="3"/>
  <c r="BD20" i="3"/>
  <c r="BR19" i="3"/>
  <c r="BD19" i="3"/>
  <c r="BR18" i="3"/>
  <c r="BD18" i="3"/>
  <c r="BR17" i="3"/>
  <c r="BD17" i="3"/>
  <c r="BR16" i="3"/>
  <c r="BD16" i="3"/>
  <c r="BR15" i="3"/>
  <c r="BD15" i="3"/>
  <c r="BR14" i="3"/>
  <c r="BR13" i="3"/>
  <c r="BR12" i="3"/>
  <c r="BD12" i="3"/>
  <c r="BR11" i="3"/>
  <c r="BD11" i="3"/>
  <c r="BR10" i="3"/>
  <c r="BD10" i="3"/>
  <c r="BR9" i="3"/>
  <c r="BD9" i="3"/>
  <c r="BR8" i="3"/>
  <c r="BD8" i="3"/>
  <c r="BR7" i="3"/>
  <c r="BR6" i="3"/>
  <c r="BD6" i="3"/>
  <c r="BR5" i="3"/>
  <c r="BD5" i="3"/>
  <c r="BR4" i="3"/>
  <c r="BR3" i="3"/>
  <c r="BR2" i="3"/>
  <c r="BR948" i="3" s="1"/>
  <c r="BD2" i="3"/>
  <c r="BD948" i="3" s="1"/>
  <c r="J949" i="1"/>
  <c r="G948" i="1"/>
  <c r="H948" i="1"/>
  <c r="I948" i="1"/>
  <c r="J948" i="1"/>
  <c r="K948" i="1"/>
  <c r="L948" i="1"/>
  <c r="M948" i="1"/>
  <c r="N948" i="1"/>
  <c r="O948" i="1"/>
  <c r="P948" i="1"/>
  <c r="Q948" i="1"/>
  <c r="R948" i="1"/>
  <c r="S948" i="1"/>
  <c r="T948" i="1"/>
  <c r="U948" i="1"/>
  <c r="V948" i="1"/>
  <c r="W948" i="1"/>
  <c r="X948" i="1"/>
  <c r="Y948" i="1"/>
  <c r="Z948" i="1"/>
  <c r="AA948" i="1"/>
  <c r="AB948" i="1"/>
  <c r="AC948" i="1"/>
  <c r="AD948" i="1"/>
  <c r="AE948" i="1"/>
  <c r="AF948" i="1"/>
  <c r="AG948" i="1"/>
  <c r="AH948" i="1"/>
  <c r="AI948" i="1"/>
  <c r="AJ948" i="1"/>
  <c r="AK948" i="1"/>
  <c r="AL948" i="1"/>
  <c r="AM948" i="1"/>
  <c r="AN948" i="1"/>
  <c r="AO948" i="1"/>
  <c r="AP948" i="1"/>
  <c r="AQ948" i="1"/>
  <c r="AR948" i="1"/>
  <c r="AS948" i="1"/>
  <c r="AT948" i="1"/>
  <c r="AU948" i="1"/>
  <c r="AV948" i="1"/>
  <c r="AW948" i="1"/>
  <c r="AX948" i="1"/>
  <c r="AY948" i="1"/>
  <c r="AZ948" i="1"/>
  <c r="BA948" i="1"/>
  <c r="BB948" i="1"/>
  <c r="BC948" i="1"/>
  <c r="BE948" i="1"/>
  <c r="BF948" i="1"/>
  <c r="BG948" i="1"/>
  <c r="BH948" i="1"/>
  <c r="BI948" i="1"/>
  <c r="BJ948" i="1"/>
  <c r="BK948" i="1"/>
  <c r="BL948" i="1"/>
  <c r="BM948" i="1"/>
  <c r="BN948" i="1"/>
  <c r="BO948" i="1"/>
  <c r="BP948" i="1"/>
  <c r="BQ948" i="1"/>
  <c r="F948" i="1"/>
  <c r="BD2" i="1"/>
  <c r="BR2" i="1"/>
  <c r="BR3" i="1"/>
  <c r="BR4" i="1"/>
  <c r="BD5" i="1"/>
  <c r="BR5" i="1"/>
  <c r="BD6" i="1"/>
  <c r="BR6" i="1"/>
  <c r="BR7" i="1"/>
  <c r="BD8" i="1"/>
  <c r="BR8" i="1"/>
  <c r="BD9" i="1"/>
  <c r="BR9" i="1"/>
  <c r="BD10" i="1"/>
  <c r="BR10" i="1"/>
  <c r="BD11" i="1"/>
  <c r="BR11" i="1"/>
  <c r="BD12" i="1"/>
  <c r="BR12" i="1"/>
  <c r="BR13" i="1"/>
  <c r="BR14" i="1"/>
  <c r="BD15" i="1"/>
  <c r="BR15" i="1"/>
  <c r="BD16" i="1"/>
  <c r="BR16" i="1"/>
  <c r="BD17" i="1"/>
  <c r="BR17" i="1"/>
  <c r="BD18" i="1"/>
  <c r="BR18" i="1"/>
  <c r="BD19" i="1"/>
  <c r="BR19" i="1"/>
  <c r="BD20" i="1"/>
  <c r="BR20" i="1"/>
  <c r="BD21" i="1"/>
  <c r="BR21" i="1"/>
  <c r="BD22" i="1"/>
  <c r="BR22" i="1"/>
  <c r="BR23" i="1"/>
  <c r="BD24" i="1"/>
  <c r="BR24" i="1"/>
  <c r="BD25" i="1"/>
  <c r="BR25" i="1"/>
  <c r="BD26" i="1"/>
  <c r="BR26" i="1"/>
  <c r="BR27" i="1"/>
  <c r="BD28" i="1"/>
  <c r="BR28" i="1"/>
  <c r="BD29" i="1"/>
  <c r="BR29" i="1"/>
  <c r="BD30" i="1"/>
  <c r="BR30" i="1"/>
  <c r="BD31" i="1"/>
  <c r="BR31" i="1"/>
  <c r="BR32" i="1"/>
  <c r="BD33" i="1"/>
  <c r="BR33" i="1"/>
  <c r="BD34" i="1"/>
  <c r="BR34" i="1"/>
  <c r="BD35" i="1"/>
  <c r="BR35" i="1"/>
  <c r="BD36" i="1"/>
  <c r="BR36" i="1"/>
  <c r="BD37" i="1"/>
  <c r="BR37" i="1"/>
  <c r="BD38" i="1"/>
  <c r="BR38" i="1"/>
  <c r="BR39" i="1"/>
  <c r="BD40" i="1"/>
  <c r="BR40" i="1"/>
  <c r="BD41" i="1"/>
  <c r="BR41" i="1"/>
  <c r="BR42" i="1"/>
  <c r="BR43" i="1"/>
  <c r="BR44" i="1"/>
  <c r="BR45" i="1"/>
  <c r="BD46" i="1"/>
  <c r="BR46" i="1"/>
  <c r="BR47" i="1"/>
  <c r="BR48" i="1"/>
  <c r="BR49" i="1"/>
  <c r="BD50" i="1"/>
  <c r="BR50" i="1"/>
  <c r="BD51" i="1"/>
  <c r="BR51" i="1"/>
  <c r="BR52" i="1"/>
  <c r="BD53" i="1"/>
  <c r="BR53" i="1"/>
  <c r="BD54" i="1"/>
  <c r="BR54" i="1"/>
  <c r="BR55" i="1"/>
  <c r="BD56" i="1"/>
  <c r="BR56" i="1"/>
  <c r="BD57" i="1"/>
  <c r="BR57" i="1"/>
  <c r="BR58" i="1"/>
  <c r="BD59" i="1"/>
  <c r="BR59" i="1"/>
  <c r="BD60" i="1"/>
  <c r="BR60" i="1"/>
  <c r="BD61" i="1"/>
  <c r="BR61" i="1"/>
  <c r="BD62" i="1"/>
  <c r="BR62" i="1"/>
  <c r="BD63" i="1"/>
  <c r="BR63" i="1"/>
  <c r="BR64" i="1"/>
  <c r="BD65" i="1"/>
  <c r="BR65" i="1"/>
  <c r="BD66" i="1"/>
  <c r="BR66" i="1"/>
  <c r="BD67" i="1"/>
  <c r="BR67" i="1"/>
  <c r="BD68" i="1"/>
  <c r="BR68" i="1"/>
  <c r="BD69" i="1"/>
  <c r="BR69" i="1"/>
  <c r="BD70" i="1"/>
  <c r="BR70" i="1"/>
  <c r="BD71" i="1"/>
  <c r="BR71" i="1"/>
  <c r="BD72" i="1"/>
  <c r="BR72" i="1"/>
  <c r="BR73" i="1"/>
  <c r="BR74" i="1"/>
  <c r="BD75" i="1"/>
  <c r="BR75" i="1"/>
  <c r="BR76" i="1"/>
  <c r="BR77" i="1"/>
  <c r="BD78" i="1"/>
  <c r="BR78" i="1"/>
  <c r="BD79" i="1"/>
  <c r="BR79" i="1"/>
  <c r="BD80" i="1"/>
  <c r="BR80" i="1"/>
  <c r="BD81" i="1"/>
  <c r="BR81" i="1"/>
  <c r="BD82" i="1"/>
  <c r="BR82" i="1"/>
  <c r="BR83" i="1"/>
  <c r="BR84" i="1"/>
  <c r="BD85" i="1"/>
  <c r="BR85" i="1"/>
  <c r="BD86" i="1"/>
  <c r="BR86" i="1"/>
  <c r="BD87" i="1"/>
  <c r="BR87" i="1"/>
  <c r="BD88" i="1"/>
  <c r="BR88" i="1"/>
  <c r="BR89" i="1"/>
  <c r="BD90" i="1"/>
  <c r="BR90" i="1"/>
  <c r="BD91" i="1"/>
  <c r="BR91" i="1"/>
  <c r="BD92" i="1"/>
  <c r="BR92" i="1"/>
  <c r="BD93" i="1"/>
  <c r="BR93" i="1"/>
  <c r="BD94" i="1"/>
  <c r="BR94" i="1"/>
  <c r="BD95" i="1"/>
  <c r="BR95" i="1"/>
  <c r="BD96" i="1"/>
  <c r="BR96" i="1"/>
  <c r="BD97" i="1"/>
  <c r="BR97" i="1"/>
  <c r="BD98" i="1"/>
  <c r="BR98" i="1"/>
  <c r="BD99" i="1"/>
  <c r="BR99" i="1"/>
  <c r="BD100" i="1"/>
  <c r="BR100" i="1"/>
  <c r="BR101" i="1"/>
  <c r="BR102" i="1"/>
  <c r="BD103" i="1"/>
  <c r="BR103" i="1"/>
  <c r="BD104" i="1"/>
  <c r="BR104" i="1"/>
  <c r="BD105" i="1"/>
  <c r="BR105" i="1"/>
  <c r="BD106" i="1"/>
  <c r="BR106" i="1"/>
  <c r="BD107" i="1"/>
  <c r="BR107" i="1"/>
  <c r="BR108" i="1"/>
  <c r="BD109" i="1"/>
  <c r="BR109" i="1"/>
  <c r="BD110" i="1"/>
  <c r="BR110" i="1"/>
  <c r="BD111" i="1"/>
  <c r="BR111" i="1"/>
  <c r="BD112" i="1"/>
  <c r="BR112" i="1"/>
  <c r="BD113" i="1"/>
  <c r="BR113" i="1"/>
  <c r="BR114" i="1"/>
  <c r="BD115" i="1"/>
  <c r="BR115" i="1"/>
  <c r="BD116" i="1"/>
  <c r="BR116" i="1"/>
  <c r="BD117" i="1"/>
  <c r="BR117" i="1"/>
  <c r="BD118" i="1"/>
  <c r="BR118" i="1"/>
  <c r="BR119" i="1"/>
  <c r="BD120" i="1"/>
  <c r="BR120" i="1"/>
  <c r="BR121" i="1"/>
  <c r="BR122" i="1"/>
  <c r="BR123" i="1"/>
  <c r="BD124" i="1"/>
  <c r="BR124" i="1"/>
  <c r="BD125" i="1"/>
  <c r="BR125" i="1"/>
  <c r="BD126" i="1"/>
  <c r="BR126" i="1"/>
  <c r="BR127" i="1"/>
  <c r="BR128" i="1"/>
  <c r="BR129" i="1"/>
  <c r="BD130" i="1"/>
  <c r="BR130" i="1"/>
  <c r="BD131" i="1"/>
  <c r="BR131" i="1"/>
  <c r="BR132" i="1"/>
  <c r="BD133" i="1"/>
  <c r="BR133" i="1"/>
  <c r="BD134" i="1"/>
  <c r="BR134" i="1"/>
  <c r="BR135" i="1"/>
  <c r="BD136" i="1"/>
  <c r="BR136" i="1"/>
  <c r="BD137" i="1"/>
  <c r="BR137" i="1"/>
  <c r="BD138" i="1"/>
  <c r="BR138" i="1"/>
  <c r="BD139" i="1"/>
  <c r="BR139" i="1"/>
  <c r="BD140" i="1"/>
  <c r="BR140" i="1"/>
  <c r="BR141" i="1"/>
  <c r="BD142" i="1"/>
  <c r="BR142" i="1"/>
  <c r="BD143" i="1"/>
  <c r="BR143" i="1"/>
  <c r="BD144" i="1"/>
  <c r="BR144" i="1"/>
  <c r="BD145" i="1"/>
  <c r="BR145" i="1"/>
  <c r="BD146" i="1"/>
  <c r="BR146" i="1"/>
  <c r="BD147" i="1"/>
  <c r="BR147" i="1"/>
  <c r="BD148" i="1"/>
  <c r="BR148" i="1"/>
  <c r="BD149" i="1"/>
  <c r="BR149" i="1"/>
  <c r="BD150" i="1"/>
  <c r="BR150" i="1"/>
  <c r="BD151" i="1"/>
  <c r="BR151" i="1"/>
  <c r="BD152" i="1"/>
  <c r="BR152" i="1"/>
  <c r="BD153" i="1"/>
  <c r="BR153" i="1"/>
  <c r="BD154" i="1"/>
  <c r="BR154" i="1"/>
  <c r="BD155" i="1"/>
  <c r="BR155" i="1"/>
  <c r="BD156" i="1"/>
  <c r="BR156" i="1"/>
  <c r="BR157" i="1"/>
  <c r="BD158" i="1"/>
  <c r="BR158" i="1"/>
  <c r="BD159" i="1"/>
  <c r="BR159" i="1"/>
  <c r="BD160" i="1"/>
  <c r="BR160" i="1"/>
  <c r="BD161" i="1"/>
  <c r="BR161" i="1"/>
  <c r="BR162" i="1"/>
  <c r="BD163" i="1"/>
  <c r="BR163" i="1"/>
  <c r="BD164" i="1"/>
  <c r="BR164" i="1"/>
  <c r="BD165" i="1"/>
  <c r="BR165" i="1"/>
  <c r="BR166" i="1"/>
  <c r="BD167" i="1"/>
  <c r="BR167" i="1"/>
  <c r="BD168" i="1"/>
  <c r="BR168" i="1"/>
  <c r="BD169" i="1"/>
  <c r="BR169" i="1"/>
  <c r="BD170" i="1"/>
  <c r="BR170" i="1"/>
  <c r="BD171" i="1"/>
  <c r="BR171" i="1"/>
  <c r="BD172" i="1"/>
  <c r="BR172" i="1"/>
  <c r="BR173" i="1"/>
  <c r="BR174" i="1"/>
  <c r="BD175" i="1"/>
  <c r="BR175" i="1"/>
  <c r="BR176" i="1"/>
  <c r="BD177" i="1"/>
  <c r="BR177" i="1"/>
  <c r="BD178" i="1"/>
  <c r="BR178" i="1"/>
  <c r="BD179" i="1"/>
  <c r="BR179" i="1"/>
  <c r="BD180" i="1"/>
  <c r="BR180" i="1"/>
  <c r="BD181" i="1"/>
  <c r="BR181" i="1"/>
  <c r="BD182" i="1"/>
  <c r="BR182" i="1"/>
  <c r="BD183" i="1"/>
  <c r="BR183" i="1"/>
  <c r="BR184" i="1"/>
  <c r="BD185" i="1"/>
  <c r="BR185" i="1"/>
  <c r="BD186" i="1"/>
  <c r="BR186" i="1"/>
  <c r="BR187" i="1"/>
  <c r="BR188" i="1"/>
  <c r="BR189" i="1"/>
  <c r="BD190" i="1"/>
  <c r="BR190" i="1"/>
  <c r="BD191" i="1"/>
  <c r="BR191" i="1"/>
  <c r="BD192" i="1"/>
  <c r="BR192" i="1"/>
  <c r="BD193" i="1"/>
  <c r="BR193" i="1"/>
  <c r="BD194" i="1"/>
  <c r="BR194" i="1"/>
  <c r="BD195" i="1"/>
  <c r="BR195" i="1"/>
  <c r="BR196" i="1"/>
  <c r="BD197" i="1"/>
  <c r="BR197" i="1"/>
  <c r="BR198" i="1"/>
  <c r="BD199" i="1"/>
  <c r="BR199" i="1"/>
  <c r="BD200" i="1"/>
  <c r="BR200" i="1"/>
  <c r="BD201" i="1"/>
  <c r="BR201" i="1"/>
  <c r="BD202" i="1"/>
  <c r="BR202" i="1"/>
  <c r="BR203" i="1"/>
  <c r="BD204" i="1"/>
  <c r="BR204" i="1"/>
  <c r="BD205" i="1"/>
  <c r="BR205" i="1"/>
  <c r="BD206" i="1"/>
  <c r="BR206" i="1"/>
  <c r="BD207" i="1"/>
  <c r="BR207" i="1"/>
  <c r="BD208" i="1"/>
  <c r="BR208" i="1"/>
  <c r="BD209" i="1"/>
  <c r="BR209" i="1"/>
  <c r="BR210" i="1"/>
  <c r="BR211" i="1"/>
  <c r="BR212" i="1"/>
  <c r="BR213" i="1"/>
  <c r="BD214" i="1"/>
  <c r="BR214" i="1"/>
  <c r="BD215" i="1"/>
  <c r="BR215" i="1"/>
  <c r="BD216" i="1"/>
  <c r="BR216" i="1"/>
  <c r="BR217" i="1"/>
  <c r="BD218" i="1"/>
  <c r="BR218" i="1"/>
  <c r="BR219" i="1"/>
  <c r="BD220" i="1"/>
  <c r="BR220" i="1"/>
  <c r="BD221" i="1"/>
  <c r="BR221" i="1"/>
  <c r="BR222" i="1"/>
  <c r="BR223" i="1"/>
  <c r="BD224" i="1"/>
  <c r="BR224" i="1"/>
  <c r="BD225" i="1"/>
  <c r="BR225" i="1"/>
  <c r="BR226" i="1"/>
  <c r="BD227" i="1"/>
  <c r="BR227" i="1"/>
  <c r="BD228" i="1"/>
  <c r="BR228" i="1"/>
  <c r="BR229" i="1"/>
  <c r="BD230" i="1"/>
  <c r="BR230" i="1"/>
  <c r="BD231" i="1"/>
  <c r="BR231" i="1"/>
  <c r="BD232" i="1"/>
  <c r="BR232" i="1"/>
  <c r="BD233" i="1"/>
  <c r="BR233" i="1"/>
  <c r="BD234" i="1"/>
  <c r="BR234" i="1"/>
  <c r="BD235" i="1"/>
  <c r="BR235" i="1"/>
  <c r="BD236" i="1"/>
  <c r="BR236" i="1"/>
  <c r="BD237" i="1"/>
  <c r="BR237" i="1"/>
  <c r="BR238" i="1"/>
  <c r="BR239" i="1"/>
  <c r="BR240" i="1"/>
  <c r="BR241" i="1"/>
  <c r="BD242" i="1"/>
  <c r="BR242" i="1"/>
  <c r="BD243" i="1"/>
  <c r="BR243" i="1"/>
  <c r="BD244" i="1"/>
  <c r="BR244" i="1"/>
  <c r="BD245" i="1"/>
  <c r="BR245" i="1"/>
  <c r="BD246" i="1"/>
  <c r="BR246" i="1"/>
  <c r="BD247" i="1"/>
  <c r="BR247" i="1"/>
  <c r="BD248" i="1"/>
  <c r="BR248" i="1"/>
  <c r="BD249" i="1"/>
  <c r="BR249" i="1"/>
  <c r="BR250" i="1"/>
  <c r="BD251" i="1"/>
  <c r="BR251" i="1"/>
  <c r="BD252" i="1"/>
  <c r="BR252" i="1"/>
  <c r="BD253" i="1"/>
  <c r="BR253" i="1"/>
  <c r="BR254" i="1"/>
  <c r="BD255" i="1"/>
  <c r="BR255" i="1"/>
  <c r="BD256" i="1"/>
  <c r="BR256" i="1"/>
  <c r="BD257" i="1"/>
  <c r="BR257" i="1"/>
  <c r="BR258" i="1"/>
  <c r="BD259" i="1"/>
  <c r="BR259" i="1"/>
  <c r="BR260" i="1"/>
  <c r="BD261" i="1"/>
  <c r="BR261" i="1"/>
  <c r="BD262" i="1"/>
  <c r="BR262" i="1"/>
  <c r="BR263" i="1"/>
  <c r="BD264" i="1"/>
  <c r="BR264" i="1"/>
  <c r="BD265" i="1"/>
  <c r="BR265" i="1"/>
  <c r="BR266" i="1"/>
  <c r="BD267" i="1"/>
  <c r="BR267" i="1"/>
  <c r="BD268" i="1"/>
  <c r="BR268" i="1"/>
  <c r="BD269" i="1"/>
  <c r="BR269" i="1"/>
  <c r="BR270" i="1"/>
  <c r="BD271" i="1"/>
  <c r="BR271" i="1"/>
  <c r="BD272" i="1"/>
  <c r="BR272" i="1"/>
  <c r="BD273" i="1"/>
  <c r="BR273" i="1"/>
  <c r="BR274" i="1"/>
  <c r="BD275" i="1"/>
  <c r="BR275" i="1"/>
  <c r="BD276" i="1"/>
  <c r="BR276" i="1"/>
  <c r="BD277" i="1"/>
  <c r="BR277" i="1"/>
  <c r="BD278" i="1"/>
  <c r="BR278" i="1"/>
  <c r="BD279" i="1"/>
  <c r="BR279" i="1"/>
  <c r="BR280" i="1"/>
  <c r="BD281" i="1"/>
  <c r="BR281" i="1"/>
  <c r="BR282" i="1"/>
  <c r="BD283" i="1"/>
  <c r="BR283" i="1"/>
  <c r="BD284" i="1"/>
  <c r="BR284" i="1"/>
  <c r="BR285" i="1"/>
  <c r="BD286" i="1"/>
  <c r="BR286" i="1"/>
  <c r="BD287" i="1"/>
  <c r="BR287" i="1"/>
  <c r="BD288" i="1"/>
  <c r="BR288" i="1"/>
  <c r="BD289" i="1"/>
  <c r="BR289" i="1"/>
  <c r="BD290" i="1"/>
  <c r="BR290" i="1"/>
  <c r="BR291" i="1"/>
  <c r="BD292" i="1"/>
  <c r="BR292" i="1"/>
  <c r="BD293" i="1"/>
  <c r="BR293" i="1"/>
  <c r="BD294" i="1"/>
  <c r="BR294" i="1"/>
  <c r="BD295" i="1"/>
  <c r="BR295" i="1"/>
  <c r="BR296" i="1"/>
  <c r="BR297" i="1"/>
  <c r="BD298" i="1"/>
  <c r="BR298" i="1"/>
  <c r="BD299" i="1"/>
  <c r="BR299" i="1"/>
  <c r="BD300" i="1"/>
  <c r="BR300" i="1"/>
  <c r="BR301" i="1"/>
  <c r="BR302" i="1"/>
  <c r="BD303" i="1"/>
  <c r="BR303" i="1"/>
  <c r="BD304" i="1"/>
  <c r="BR304" i="1"/>
  <c r="BD305" i="1"/>
  <c r="BR305" i="1"/>
  <c r="BR306" i="1"/>
  <c r="BR307" i="1"/>
  <c r="BD308" i="1"/>
  <c r="BR308" i="1"/>
  <c r="BR309" i="1"/>
  <c r="BD310" i="1"/>
  <c r="BR310" i="1"/>
  <c r="BR311" i="1"/>
  <c r="BR312" i="1"/>
  <c r="BD313" i="1"/>
  <c r="BR313" i="1"/>
  <c r="BD314" i="1"/>
  <c r="BR314" i="1"/>
  <c r="BD315" i="1"/>
  <c r="BR315" i="1"/>
  <c r="BD316" i="1"/>
  <c r="BR316" i="1"/>
  <c r="BD317" i="1"/>
  <c r="BR317" i="1"/>
  <c r="BD318" i="1"/>
  <c r="BR318" i="1"/>
  <c r="BD319" i="1"/>
  <c r="BR319" i="1"/>
  <c r="BD320" i="1"/>
  <c r="BR320" i="1"/>
  <c r="BD321" i="1"/>
  <c r="BR321" i="1"/>
  <c r="BR322" i="1"/>
  <c r="BR323" i="1"/>
  <c r="BD324" i="1"/>
  <c r="BR324" i="1"/>
  <c r="BD325" i="1"/>
  <c r="BR325" i="1"/>
  <c r="BD326" i="1"/>
  <c r="BR326" i="1"/>
  <c r="BD327" i="1"/>
  <c r="BR327" i="1"/>
  <c r="BD328" i="1"/>
  <c r="BR328" i="1"/>
  <c r="BD329" i="1"/>
  <c r="BR329" i="1"/>
  <c r="BD330" i="1"/>
  <c r="BR330" i="1"/>
  <c r="BD331" i="1"/>
  <c r="BR331" i="1"/>
  <c r="BD332" i="1"/>
  <c r="BR332" i="1"/>
  <c r="BR333" i="1"/>
  <c r="BD334" i="1"/>
  <c r="BR334" i="1"/>
  <c r="BD335" i="1"/>
  <c r="BR335" i="1"/>
  <c r="BD336" i="1"/>
  <c r="BR336" i="1"/>
  <c r="BD337" i="1"/>
  <c r="BR337" i="1"/>
  <c r="BD338" i="1"/>
  <c r="BR338" i="1"/>
  <c r="BD339" i="1"/>
  <c r="BR339" i="1"/>
  <c r="BR340" i="1"/>
  <c r="BD341" i="1"/>
  <c r="BR341" i="1"/>
  <c r="BD342" i="1"/>
  <c r="BR342" i="1"/>
  <c r="BD343" i="1"/>
  <c r="BR343" i="1"/>
  <c r="BR344" i="1"/>
  <c r="BD345" i="1"/>
  <c r="BR345" i="1"/>
  <c r="BD346" i="1"/>
  <c r="BR346" i="1"/>
  <c r="BD347" i="1"/>
  <c r="BR347" i="1"/>
  <c r="BD348" i="1"/>
  <c r="BR348" i="1"/>
  <c r="BR349" i="1"/>
  <c r="BD350" i="1"/>
  <c r="BR350" i="1"/>
  <c r="BD351" i="1"/>
  <c r="BR351" i="1"/>
  <c r="BD352" i="1"/>
  <c r="BR352" i="1"/>
  <c r="BD353" i="1"/>
  <c r="BR353" i="1"/>
  <c r="BD354" i="1"/>
  <c r="BR354" i="1"/>
  <c r="BR355" i="1"/>
  <c r="BD356" i="1"/>
  <c r="BR356" i="1"/>
  <c r="BD357" i="1"/>
  <c r="BR357" i="1"/>
  <c r="BD358" i="1"/>
  <c r="BR358" i="1"/>
  <c r="BR359" i="1"/>
  <c r="BD360" i="1"/>
  <c r="BR360" i="1"/>
  <c r="BD361" i="1"/>
  <c r="BR361" i="1"/>
  <c r="BR362" i="1"/>
  <c r="BD363" i="1"/>
  <c r="BR363" i="1"/>
  <c r="BD364" i="1"/>
  <c r="BR364" i="1"/>
  <c r="BR365" i="1"/>
  <c r="BD366" i="1"/>
  <c r="BR366" i="1"/>
  <c r="BD367" i="1"/>
  <c r="BR367" i="1"/>
  <c r="BD368" i="1"/>
  <c r="BR368" i="1"/>
  <c r="BD369" i="1"/>
  <c r="BR369" i="1"/>
  <c r="BD370" i="1"/>
  <c r="BR370" i="1"/>
  <c r="BD371" i="1"/>
  <c r="BR371" i="1"/>
  <c r="BD372" i="1"/>
  <c r="BR372" i="1"/>
  <c r="BR373" i="1"/>
  <c r="BD374" i="1"/>
  <c r="BR374" i="1"/>
  <c r="BD375" i="1"/>
  <c r="BR375" i="1"/>
  <c r="BD376" i="1"/>
  <c r="BR376" i="1"/>
  <c r="BD377" i="1"/>
  <c r="BR377" i="1"/>
  <c r="BR378" i="1"/>
  <c r="BD379" i="1"/>
  <c r="BR379" i="1"/>
  <c r="BD380" i="1"/>
  <c r="BR380" i="1"/>
  <c r="BD381" i="1"/>
  <c r="BR381" i="1"/>
  <c r="BD382" i="1"/>
  <c r="BR382" i="1"/>
  <c r="BD383" i="1"/>
  <c r="BR383" i="1"/>
  <c r="BD384" i="1"/>
  <c r="BR384" i="1"/>
  <c r="BD385" i="1"/>
  <c r="BR385" i="1"/>
  <c r="BR386" i="1"/>
  <c r="BD387" i="1"/>
  <c r="BR387" i="1"/>
  <c r="BR388" i="1"/>
  <c r="BR389" i="1"/>
  <c r="BD390" i="1"/>
  <c r="BR390" i="1"/>
  <c r="BD391" i="1"/>
  <c r="BR391" i="1"/>
  <c r="BD392" i="1"/>
  <c r="BR392" i="1"/>
  <c r="BD393" i="1"/>
  <c r="BR393" i="1"/>
  <c r="BD394" i="1"/>
  <c r="BR394" i="1"/>
  <c r="BD395" i="1"/>
  <c r="BR395" i="1"/>
  <c r="BR396" i="1"/>
  <c r="BR397" i="1"/>
  <c r="BR398" i="1"/>
  <c r="BD399" i="1"/>
  <c r="BR399" i="1"/>
  <c r="BD400" i="1"/>
  <c r="BR400" i="1"/>
  <c r="BR401" i="1"/>
  <c r="BD402" i="1"/>
  <c r="BR402" i="1"/>
  <c r="BD403" i="1"/>
  <c r="BR403" i="1"/>
  <c r="BR404" i="1"/>
  <c r="BR405" i="1"/>
  <c r="BD406" i="1"/>
  <c r="BR406" i="1"/>
  <c r="BR407" i="1"/>
  <c r="BR408" i="1"/>
  <c r="BD409" i="1"/>
  <c r="BR409" i="1"/>
  <c r="BR410" i="1"/>
  <c r="BD411" i="1"/>
  <c r="BR411" i="1"/>
  <c r="BD412" i="1"/>
  <c r="BR412" i="1"/>
  <c r="BD413" i="1"/>
  <c r="BR413" i="1"/>
  <c r="BD414" i="1"/>
  <c r="BR414" i="1"/>
  <c r="BD415" i="1"/>
  <c r="BR415" i="1"/>
  <c r="BD416" i="1"/>
  <c r="BR416" i="1"/>
  <c r="BD417" i="1"/>
  <c r="BR417" i="1"/>
  <c r="BD418" i="1"/>
  <c r="BR418" i="1"/>
  <c r="BD419" i="1"/>
  <c r="BR419" i="1"/>
  <c r="BD420" i="1"/>
  <c r="BR420" i="1"/>
  <c r="BR421" i="1"/>
  <c r="BD422" i="1"/>
  <c r="BR422" i="1"/>
  <c r="BR423" i="1"/>
  <c r="BD424" i="1"/>
  <c r="BR424" i="1"/>
  <c r="BR425" i="1"/>
  <c r="BR426" i="1"/>
  <c r="BR427" i="1"/>
  <c r="BD428" i="1"/>
  <c r="BR428" i="1"/>
  <c r="BD429" i="1"/>
  <c r="BR429" i="1"/>
  <c r="BD430" i="1"/>
  <c r="BR430" i="1"/>
  <c r="BR431" i="1"/>
  <c r="BD432" i="1"/>
  <c r="BR432" i="1"/>
  <c r="BD433" i="1"/>
  <c r="BR433" i="1"/>
  <c r="BR434" i="1"/>
  <c r="BR435" i="1"/>
  <c r="BD436" i="1"/>
  <c r="BR436" i="1"/>
  <c r="BR437" i="1"/>
  <c r="BD438" i="1"/>
  <c r="BR438" i="1"/>
  <c r="BD439" i="1"/>
  <c r="BR439" i="1"/>
  <c r="BD440" i="1"/>
  <c r="BR440" i="1"/>
  <c r="BR441" i="1"/>
  <c r="BD442" i="1"/>
  <c r="BR442" i="1"/>
  <c r="BD443" i="1"/>
  <c r="BR443" i="1"/>
  <c r="BR444" i="1"/>
  <c r="BD445" i="1"/>
  <c r="BR445" i="1"/>
  <c r="BD446" i="1"/>
  <c r="BR446" i="1"/>
  <c r="BD447" i="1"/>
  <c r="BR447" i="1"/>
  <c r="BD448" i="1"/>
  <c r="BR448" i="1"/>
  <c r="BD449" i="1"/>
  <c r="BR449" i="1"/>
  <c r="BD450" i="1"/>
  <c r="BR450" i="1"/>
  <c r="BD451" i="1"/>
  <c r="BR451" i="1"/>
  <c r="BR452" i="1"/>
  <c r="BD453" i="1"/>
  <c r="BR453" i="1"/>
  <c r="BD454" i="1"/>
  <c r="BR454" i="1"/>
  <c r="BD455" i="1"/>
  <c r="BR455" i="1"/>
  <c r="BR456" i="1"/>
  <c r="BD457" i="1"/>
  <c r="BR457" i="1"/>
  <c r="BD458" i="1"/>
  <c r="BR458" i="1"/>
  <c r="BD459" i="1"/>
  <c r="BR459" i="1"/>
  <c r="BD460" i="1"/>
  <c r="BR460" i="1"/>
  <c r="BR461" i="1"/>
  <c r="BD462" i="1"/>
  <c r="BR462" i="1"/>
  <c r="BR463" i="1"/>
  <c r="BD464" i="1"/>
  <c r="BR464" i="1"/>
  <c r="BD465" i="1"/>
  <c r="BR465" i="1"/>
  <c r="BR466" i="1"/>
  <c r="BR467" i="1"/>
  <c r="BD468" i="1"/>
  <c r="BR468" i="1"/>
  <c r="BD469" i="1"/>
  <c r="BR469" i="1"/>
  <c r="BD470" i="1"/>
  <c r="BR470" i="1"/>
  <c r="BD471" i="1"/>
  <c r="BR471" i="1"/>
  <c r="BD472" i="1"/>
  <c r="BR472" i="1"/>
  <c r="BR473" i="1"/>
  <c r="BD474" i="1"/>
  <c r="BR474" i="1"/>
  <c r="BD475" i="1"/>
  <c r="BR475" i="1"/>
  <c r="BD476" i="1"/>
  <c r="BR476" i="1"/>
  <c r="BR477" i="1"/>
  <c r="BD478" i="1"/>
  <c r="BR478" i="1"/>
  <c r="BD479" i="1"/>
  <c r="BR479" i="1"/>
  <c r="BD480" i="1"/>
  <c r="BR480" i="1"/>
  <c r="BR481" i="1"/>
  <c r="BD482" i="1"/>
  <c r="BR482" i="1"/>
  <c r="BR483" i="1"/>
  <c r="BD484" i="1"/>
  <c r="BR484" i="1"/>
  <c r="BD485" i="1"/>
  <c r="BR485" i="1"/>
  <c r="BD486" i="1"/>
  <c r="BR486" i="1"/>
  <c r="BD487" i="1"/>
  <c r="BR487" i="1"/>
  <c r="BR488" i="1"/>
  <c r="BD489" i="1"/>
  <c r="BR489" i="1"/>
  <c r="BR490" i="1"/>
  <c r="BR491" i="1"/>
  <c r="BR492" i="1"/>
  <c r="BD493" i="1"/>
  <c r="BR493" i="1"/>
  <c r="BR494" i="1"/>
  <c r="BD495" i="1"/>
  <c r="BR495" i="1"/>
  <c r="BD496" i="1"/>
  <c r="BR496" i="1"/>
  <c r="BD497" i="1"/>
  <c r="BR497" i="1"/>
  <c r="BR498" i="1"/>
  <c r="BD499" i="1"/>
  <c r="BR499" i="1"/>
  <c r="BD500" i="1"/>
  <c r="BR500" i="1"/>
  <c r="BD501" i="1"/>
  <c r="BR501" i="1"/>
  <c r="BD502" i="1"/>
  <c r="BR502" i="1"/>
  <c r="BD503" i="1"/>
  <c r="BR503" i="1"/>
  <c r="BD504" i="1"/>
  <c r="BR504" i="1"/>
  <c r="BD505" i="1"/>
  <c r="BR505" i="1"/>
  <c r="BD506" i="1"/>
  <c r="BR506" i="1"/>
  <c r="BR507" i="1"/>
  <c r="BD508" i="1"/>
  <c r="BR508" i="1"/>
  <c r="BR509" i="1"/>
  <c r="BD510" i="1"/>
  <c r="BR510" i="1"/>
  <c r="BD511" i="1"/>
  <c r="BR511" i="1"/>
  <c r="BD512" i="1"/>
  <c r="BR512" i="1"/>
  <c r="BD513" i="1"/>
  <c r="BR513" i="1"/>
  <c r="BR514" i="1"/>
  <c r="BR515" i="1"/>
  <c r="BD516" i="1"/>
  <c r="BR516" i="1"/>
  <c r="BD517" i="1"/>
  <c r="BR517" i="1"/>
  <c r="BD518" i="1"/>
  <c r="BR518" i="1"/>
  <c r="BD519" i="1"/>
  <c r="BR519" i="1"/>
  <c r="BD520" i="1"/>
  <c r="BR520" i="1"/>
  <c r="BD521" i="1"/>
  <c r="BR521" i="1"/>
  <c r="BR522" i="1"/>
  <c r="BD523" i="1"/>
  <c r="BR523" i="1"/>
  <c r="BR524" i="1"/>
  <c r="BD525" i="1"/>
  <c r="BR525" i="1"/>
  <c r="BD526" i="1"/>
  <c r="BR526" i="1"/>
  <c r="BD527" i="1"/>
  <c r="BR527" i="1"/>
  <c r="BD528" i="1"/>
  <c r="BR528" i="1"/>
  <c r="BD529" i="1"/>
  <c r="BR529" i="1"/>
  <c r="BD530" i="1"/>
  <c r="BR530" i="1"/>
  <c r="BD531" i="1"/>
  <c r="BR531" i="1"/>
  <c r="BD532" i="1"/>
  <c r="BR532" i="1"/>
  <c r="BD533" i="1"/>
  <c r="BR533" i="1"/>
  <c r="BD534" i="1"/>
  <c r="BR534" i="1"/>
  <c r="BD535" i="1"/>
  <c r="BR535" i="1"/>
  <c r="BD536" i="1"/>
  <c r="BR536" i="1"/>
  <c r="BD537" i="1"/>
  <c r="BR537" i="1"/>
  <c r="BD538" i="1"/>
  <c r="BR538" i="1"/>
  <c r="BR539" i="1"/>
  <c r="BD540" i="1"/>
  <c r="BR540" i="1"/>
  <c r="BD541" i="1"/>
  <c r="BR541" i="1"/>
  <c r="BD542" i="1"/>
  <c r="BR542" i="1"/>
  <c r="BR543" i="1"/>
  <c r="BR544" i="1"/>
  <c r="BR545" i="1"/>
  <c r="BD546" i="1"/>
  <c r="BR546" i="1"/>
  <c r="BD547" i="1"/>
  <c r="BR547" i="1"/>
  <c r="BD548" i="1"/>
  <c r="BR548" i="1"/>
  <c r="BD549" i="1"/>
  <c r="BR549" i="1"/>
  <c r="BD550" i="1"/>
  <c r="BR550" i="1"/>
  <c r="BR551" i="1"/>
  <c r="BD552" i="1"/>
  <c r="BR552" i="1"/>
  <c r="BR553" i="1"/>
  <c r="BD554" i="1"/>
  <c r="BR554" i="1"/>
  <c r="BD555" i="1"/>
  <c r="BR555" i="1"/>
  <c r="BD556" i="1"/>
  <c r="BR556" i="1"/>
  <c r="BD557" i="1"/>
  <c r="BR557" i="1"/>
  <c r="BD558" i="1"/>
  <c r="BR558" i="1"/>
  <c r="BD559" i="1"/>
  <c r="BR559" i="1"/>
  <c r="BD560" i="1"/>
  <c r="BR560" i="1"/>
  <c r="BD561" i="1"/>
  <c r="BR561" i="1"/>
  <c r="BD562" i="1"/>
  <c r="BR562" i="1"/>
  <c r="BD563" i="1"/>
  <c r="BR563" i="1"/>
  <c r="BR564" i="1"/>
  <c r="BR565" i="1"/>
  <c r="BR566" i="1"/>
  <c r="BD567" i="1"/>
  <c r="BR567" i="1"/>
  <c r="BD568" i="1"/>
  <c r="BR568" i="1"/>
  <c r="BD569" i="1"/>
  <c r="BR569" i="1"/>
  <c r="BD570" i="1"/>
  <c r="BR570" i="1"/>
  <c r="BR571" i="1"/>
  <c r="BD572" i="1"/>
  <c r="BR572" i="1"/>
  <c r="BD573" i="1"/>
  <c r="BR573" i="1"/>
  <c r="BD574" i="1"/>
  <c r="BR574" i="1"/>
  <c r="BD575" i="1"/>
  <c r="BR575" i="1"/>
  <c r="BR576" i="1"/>
  <c r="BD577" i="1"/>
  <c r="BR577" i="1"/>
  <c r="BD578" i="1"/>
  <c r="BR578" i="1"/>
  <c r="BD579" i="1"/>
  <c r="BR579" i="1"/>
  <c r="BD580" i="1"/>
  <c r="BR580" i="1"/>
  <c r="BD581" i="1"/>
  <c r="BR581" i="1"/>
  <c r="BR582" i="1"/>
  <c r="BD583" i="1"/>
  <c r="BR583" i="1"/>
  <c r="BD584" i="1"/>
  <c r="BR584" i="1"/>
  <c r="BR585" i="1"/>
  <c r="BD586" i="1"/>
  <c r="BR586" i="1"/>
  <c r="BD587" i="1"/>
  <c r="BR587" i="1"/>
  <c r="BR588" i="1"/>
  <c r="BD589" i="1"/>
  <c r="BR589" i="1"/>
  <c r="BR590" i="1"/>
  <c r="BD591" i="1"/>
  <c r="BR591" i="1"/>
  <c r="BD592" i="1"/>
  <c r="BR592" i="1"/>
  <c r="BD593" i="1"/>
  <c r="BR593" i="1"/>
  <c r="BR594" i="1"/>
  <c r="BD595" i="1"/>
  <c r="BR595" i="1"/>
  <c r="BR596" i="1"/>
  <c r="BD597" i="1"/>
  <c r="BR597" i="1"/>
  <c r="BR598" i="1"/>
  <c r="BR599" i="1"/>
  <c r="BD600" i="1"/>
  <c r="BR600" i="1"/>
  <c r="BD601" i="1"/>
  <c r="BR601" i="1"/>
  <c r="BR602" i="1"/>
  <c r="BR603" i="1"/>
  <c r="BR604" i="1"/>
  <c r="BD605" i="1"/>
  <c r="BR605" i="1"/>
  <c r="BD606" i="1"/>
  <c r="BR606" i="1"/>
  <c r="BR607" i="1"/>
  <c r="BD608" i="1"/>
  <c r="BR608" i="1"/>
  <c r="BD609" i="1"/>
  <c r="BR609" i="1"/>
  <c r="BR610" i="1"/>
  <c r="BD611" i="1"/>
  <c r="BR611" i="1"/>
  <c r="BD612" i="1"/>
  <c r="BR612" i="1"/>
  <c r="BR613" i="1"/>
  <c r="BD614" i="1"/>
  <c r="BR614" i="1"/>
  <c r="BD615" i="1"/>
  <c r="BR615" i="1"/>
  <c r="BD616" i="1"/>
  <c r="BR616" i="1"/>
  <c r="BR617" i="1"/>
  <c r="BD618" i="1"/>
  <c r="BR618" i="1"/>
  <c r="BD619" i="1"/>
  <c r="BR619" i="1"/>
  <c r="BR620" i="1"/>
  <c r="BD621" i="1"/>
  <c r="BR621" i="1"/>
  <c r="BD622" i="1"/>
  <c r="BR622" i="1"/>
  <c r="BR623" i="1"/>
  <c r="BD624" i="1"/>
  <c r="BR624" i="1"/>
  <c r="BD625" i="1"/>
  <c r="BR625" i="1"/>
  <c r="BR626" i="1"/>
  <c r="BD627" i="1"/>
  <c r="BR627" i="1"/>
  <c r="BR628" i="1"/>
  <c r="BD629" i="1"/>
  <c r="BR629" i="1"/>
  <c r="BR630" i="1"/>
  <c r="BD631" i="1"/>
  <c r="BR631" i="1"/>
  <c r="BD632" i="1"/>
  <c r="BR632" i="1"/>
  <c r="BR633" i="1"/>
  <c r="BR634" i="1"/>
  <c r="BR635" i="1"/>
  <c r="BD636" i="1"/>
  <c r="BR636" i="1"/>
  <c r="BD637" i="1"/>
  <c r="BR637" i="1"/>
  <c r="BD638" i="1"/>
  <c r="BR638" i="1"/>
  <c r="BD639" i="1"/>
  <c r="BR639" i="1"/>
  <c r="BR640" i="1"/>
  <c r="BR641" i="1"/>
  <c r="BR642" i="1"/>
  <c r="BD643" i="1"/>
  <c r="BR643" i="1"/>
  <c r="BD644" i="1"/>
  <c r="BR644" i="1"/>
  <c r="BR645" i="1"/>
  <c r="BD646" i="1"/>
  <c r="BR646" i="1"/>
  <c r="BD647" i="1"/>
  <c r="BR647" i="1"/>
  <c r="BR648" i="1"/>
  <c r="BD649" i="1"/>
  <c r="BR649" i="1"/>
  <c r="BD650" i="1"/>
  <c r="BR650" i="1"/>
  <c r="BD651" i="1"/>
  <c r="BR651" i="1"/>
  <c r="BR652" i="1"/>
  <c r="BD653" i="1"/>
  <c r="BR653" i="1"/>
  <c r="BR654" i="1"/>
  <c r="BD655" i="1"/>
  <c r="BR655" i="1"/>
  <c r="BD656" i="1"/>
  <c r="BR656" i="1"/>
  <c r="BD657" i="1"/>
  <c r="BR657" i="1"/>
  <c r="BR658" i="1"/>
  <c r="BR659" i="1"/>
  <c r="BD660" i="1"/>
  <c r="BR660" i="1"/>
  <c r="BR661" i="1"/>
  <c r="BR662" i="1"/>
  <c r="BD663" i="1"/>
  <c r="BR663" i="1"/>
  <c r="BR664" i="1"/>
  <c r="BR665" i="1"/>
  <c r="BD666" i="1"/>
  <c r="BR666" i="1"/>
  <c r="BD667" i="1"/>
  <c r="BR667" i="1"/>
  <c r="BR668" i="1"/>
  <c r="BD669" i="1"/>
  <c r="BR669" i="1"/>
  <c r="BD670" i="1"/>
  <c r="BR670" i="1"/>
  <c r="BD671" i="1"/>
  <c r="BR671" i="1"/>
  <c r="BR672" i="1"/>
  <c r="BR673" i="1"/>
  <c r="BD674" i="1"/>
  <c r="BR674" i="1"/>
  <c r="BD675" i="1"/>
  <c r="BR675" i="1"/>
  <c r="BD676" i="1"/>
  <c r="BR676" i="1"/>
  <c r="BR677" i="1"/>
  <c r="BD678" i="1"/>
  <c r="BR678" i="1"/>
  <c r="BD679" i="1"/>
  <c r="BR679" i="1"/>
  <c r="BR680" i="1"/>
  <c r="BR681" i="1"/>
  <c r="BD682" i="1"/>
  <c r="BR682" i="1"/>
  <c r="BD683" i="1"/>
  <c r="BR683" i="1"/>
  <c r="BR684" i="1"/>
  <c r="BD685" i="1"/>
  <c r="BR685" i="1"/>
  <c r="BD686" i="1"/>
  <c r="BR686" i="1"/>
  <c r="BD687" i="1"/>
  <c r="BR687" i="1"/>
  <c r="BD688" i="1"/>
  <c r="BR688" i="1"/>
  <c r="BD689" i="1"/>
  <c r="BR689" i="1"/>
  <c r="BR690" i="1"/>
  <c r="BD691" i="1"/>
  <c r="BR691" i="1"/>
  <c r="BD692" i="1"/>
  <c r="BR692" i="1"/>
  <c r="BD693" i="1"/>
  <c r="BR693" i="1"/>
  <c r="BD694" i="1"/>
  <c r="BR694" i="1"/>
  <c r="BD695" i="1"/>
  <c r="BR695" i="1"/>
  <c r="BR696" i="1"/>
  <c r="BD697" i="1"/>
  <c r="BR697" i="1"/>
  <c r="BD698" i="1"/>
  <c r="BR698" i="1"/>
  <c r="BD699" i="1"/>
  <c r="BR699" i="1"/>
  <c r="BD700" i="1"/>
  <c r="BR700" i="1"/>
  <c r="BD701" i="1"/>
  <c r="BR701" i="1"/>
  <c r="BD702" i="1"/>
  <c r="BR702" i="1"/>
  <c r="BR703" i="1"/>
  <c r="BD704" i="1"/>
  <c r="BR704" i="1"/>
  <c r="BD705" i="1"/>
  <c r="BR705" i="1"/>
  <c r="BD706" i="1"/>
  <c r="BR706" i="1"/>
  <c r="BD707" i="1"/>
  <c r="BR707" i="1"/>
  <c r="BD708" i="1"/>
  <c r="BR708" i="1"/>
  <c r="BD709" i="1"/>
  <c r="BR709" i="1"/>
  <c r="BR710" i="1"/>
  <c r="BR711" i="1"/>
  <c r="BD712" i="1"/>
  <c r="BR712" i="1"/>
  <c r="BD713" i="1"/>
  <c r="BR713" i="1"/>
  <c r="BD714" i="1"/>
  <c r="BR714" i="1"/>
  <c r="BD715" i="1"/>
  <c r="BR715" i="1"/>
  <c r="BD716" i="1"/>
  <c r="BR716" i="1"/>
  <c r="BD717" i="1"/>
  <c r="BR717" i="1"/>
  <c r="BD718" i="1"/>
  <c r="BR718" i="1"/>
  <c r="BR719" i="1"/>
  <c r="BD720" i="1"/>
  <c r="BR720" i="1"/>
  <c r="BD721" i="1"/>
  <c r="BR721" i="1"/>
  <c r="BD722" i="1"/>
  <c r="BR722" i="1"/>
  <c r="BR723" i="1"/>
  <c r="BR724" i="1"/>
  <c r="BD725" i="1"/>
  <c r="BR725" i="1"/>
  <c r="BR726" i="1"/>
  <c r="BR727" i="1"/>
  <c r="BD728" i="1"/>
  <c r="BR728" i="1"/>
  <c r="BD729" i="1"/>
  <c r="BR729" i="1"/>
  <c r="BD730" i="1"/>
  <c r="BR730" i="1"/>
  <c r="BR731" i="1"/>
  <c r="BD732" i="1"/>
  <c r="BR732" i="1"/>
  <c r="BD733" i="1"/>
  <c r="BR733" i="1"/>
  <c r="BD734" i="1"/>
  <c r="BR734" i="1"/>
  <c r="BD735" i="1"/>
  <c r="BR735" i="1"/>
  <c r="BD736" i="1"/>
  <c r="BR736" i="1"/>
  <c r="BD737" i="1"/>
  <c r="BR737" i="1"/>
  <c r="BD738" i="1"/>
  <c r="BR738" i="1"/>
  <c r="BD739" i="1"/>
  <c r="BR739" i="1"/>
  <c r="BD740" i="1"/>
  <c r="BR740" i="1"/>
  <c r="BD741" i="1"/>
  <c r="BR741" i="1"/>
  <c r="BD742" i="1"/>
  <c r="BR742" i="1"/>
  <c r="BD743" i="1"/>
  <c r="BR743" i="1"/>
  <c r="BR744" i="1"/>
  <c r="BD745" i="1"/>
  <c r="BR745" i="1"/>
  <c r="BR746" i="1"/>
  <c r="BD747" i="1"/>
  <c r="BR747" i="1"/>
  <c r="BD748" i="1"/>
  <c r="BR748" i="1"/>
  <c r="BD749" i="1"/>
  <c r="BR749" i="1"/>
  <c r="BD750" i="1"/>
  <c r="BR750" i="1"/>
  <c r="BR751" i="1"/>
  <c r="BD752" i="1"/>
  <c r="BR752" i="1"/>
  <c r="BD753" i="1"/>
  <c r="BR753" i="1"/>
  <c r="BD754" i="1"/>
  <c r="BR754" i="1"/>
  <c r="BD755" i="1"/>
  <c r="BR755" i="1"/>
  <c r="BD756" i="1"/>
  <c r="BR756" i="1"/>
  <c r="BD757" i="1"/>
  <c r="BR757" i="1"/>
  <c r="BD758" i="1"/>
  <c r="BR758" i="1"/>
  <c r="BD759" i="1"/>
  <c r="BR759" i="1"/>
  <c r="BD760" i="1"/>
  <c r="BR760" i="1"/>
  <c r="BD761" i="1"/>
  <c r="BR761" i="1"/>
  <c r="BD762" i="1"/>
  <c r="BR762" i="1"/>
  <c r="BR763" i="1"/>
  <c r="BD764" i="1"/>
  <c r="BR764" i="1"/>
  <c r="BD765" i="1"/>
  <c r="BR765" i="1"/>
  <c r="BD766" i="1"/>
  <c r="BR766" i="1"/>
  <c r="BR767" i="1"/>
  <c r="BD768" i="1"/>
  <c r="BR768" i="1"/>
  <c r="BR769" i="1"/>
  <c r="BD770" i="1"/>
  <c r="BR770" i="1"/>
  <c r="BD771" i="1"/>
  <c r="BR771" i="1"/>
  <c r="BD772" i="1"/>
  <c r="BR772" i="1"/>
  <c r="BR773" i="1"/>
  <c r="BD774" i="1"/>
  <c r="BR774" i="1"/>
  <c r="BD775" i="1"/>
  <c r="BR775" i="1"/>
  <c r="BD776" i="1"/>
  <c r="BR776" i="1"/>
  <c r="BR777" i="1"/>
  <c r="BD778" i="1"/>
  <c r="BR778" i="1"/>
  <c r="BD779" i="1"/>
  <c r="BR779" i="1"/>
  <c r="BD780" i="1"/>
  <c r="BR780" i="1"/>
  <c r="BD781" i="1"/>
  <c r="BR781" i="1"/>
  <c r="BD782" i="1"/>
  <c r="BR782" i="1"/>
  <c r="BD783" i="1"/>
  <c r="BR783" i="1"/>
  <c r="BD784" i="1"/>
  <c r="BR784" i="1"/>
  <c r="BD785" i="1"/>
  <c r="BR785" i="1"/>
  <c r="BD786" i="1"/>
  <c r="BR786" i="1"/>
  <c r="BR787" i="1"/>
  <c r="BD788" i="1"/>
  <c r="BR788" i="1"/>
  <c r="BR789" i="1"/>
  <c r="BD790" i="1"/>
  <c r="BR790" i="1"/>
  <c r="BR791" i="1"/>
  <c r="BD792" i="1"/>
  <c r="BR792" i="1"/>
  <c r="BD793" i="1"/>
  <c r="BR793" i="1"/>
  <c r="BD794" i="1"/>
  <c r="BR794" i="1"/>
  <c r="BR795" i="1"/>
  <c r="BD796" i="1"/>
  <c r="BR796" i="1"/>
  <c r="BD797" i="1"/>
  <c r="BR797" i="1"/>
  <c r="BD798" i="1"/>
  <c r="BR798" i="1"/>
  <c r="BD799" i="1"/>
  <c r="BR799" i="1"/>
  <c r="BD800" i="1"/>
  <c r="BR800" i="1"/>
  <c r="BD801" i="1"/>
  <c r="BR801" i="1"/>
  <c r="BD802" i="1"/>
  <c r="BR802" i="1"/>
  <c r="BD803" i="1"/>
  <c r="BR803" i="1"/>
  <c r="BD804" i="1"/>
  <c r="BR804" i="1"/>
  <c r="BR805" i="1"/>
  <c r="BD806" i="1"/>
  <c r="BR806" i="1"/>
  <c r="BD807" i="1"/>
  <c r="BR807" i="1"/>
  <c r="BD808" i="1"/>
  <c r="BR808" i="1"/>
  <c r="BD809" i="1"/>
  <c r="BR809" i="1"/>
  <c r="BD810" i="1"/>
  <c r="BR810" i="1"/>
  <c r="BD811" i="1"/>
  <c r="BR811" i="1"/>
  <c r="BD812" i="1"/>
  <c r="BR812" i="1"/>
  <c r="BD813" i="1"/>
  <c r="BR813" i="1"/>
  <c r="BD814" i="1"/>
  <c r="BR814" i="1"/>
  <c r="BD815" i="1"/>
  <c r="BR815" i="1"/>
  <c r="BD816" i="1"/>
  <c r="BR816" i="1"/>
  <c r="BD817" i="1"/>
  <c r="BR817" i="1"/>
  <c r="BD818" i="1"/>
  <c r="BR818" i="1"/>
  <c r="BD819" i="1"/>
  <c r="BR819" i="1"/>
  <c r="BD820" i="1"/>
  <c r="BR820" i="1"/>
  <c r="BD821" i="1"/>
  <c r="BR821" i="1"/>
  <c r="BD822" i="1"/>
  <c r="BR822" i="1"/>
  <c r="BD823" i="1"/>
  <c r="BR823" i="1"/>
  <c r="BD824" i="1"/>
  <c r="BR824" i="1"/>
  <c r="BD825" i="1"/>
  <c r="BR825" i="1"/>
  <c r="BD826" i="1"/>
  <c r="BR826" i="1"/>
  <c r="BD827" i="1"/>
  <c r="BR827" i="1"/>
  <c r="BR828" i="1"/>
  <c r="BD829" i="1"/>
  <c r="BR829" i="1"/>
  <c r="BD830" i="1"/>
  <c r="BR830" i="1"/>
  <c r="BR831" i="1"/>
  <c r="BD832" i="1"/>
  <c r="BR832" i="1"/>
  <c r="BR833" i="1"/>
  <c r="BD834" i="1"/>
  <c r="BR834" i="1"/>
  <c r="BD835" i="1"/>
  <c r="BR835" i="1"/>
  <c r="BD836" i="1"/>
  <c r="BR836" i="1"/>
  <c r="BD837" i="1"/>
  <c r="BR837" i="1"/>
  <c r="BD838" i="1"/>
  <c r="BR838" i="1"/>
  <c r="BD839" i="1"/>
  <c r="BR839" i="1"/>
  <c r="BD840" i="1"/>
  <c r="BR840" i="1"/>
  <c r="BD841" i="1"/>
  <c r="BR841" i="1"/>
  <c r="BD842" i="1"/>
  <c r="BR842" i="1"/>
  <c r="BD843" i="1"/>
  <c r="BR843" i="1"/>
  <c r="BR844" i="1"/>
  <c r="BD845" i="1"/>
  <c r="BR845" i="1"/>
  <c r="BD846" i="1"/>
  <c r="BR846" i="1"/>
  <c r="BD847" i="1"/>
  <c r="BR847" i="1"/>
  <c r="BD848" i="1"/>
  <c r="BR848" i="1"/>
  <c r="BD849" i="1"/>
  <c r="BR849" i="1"/>
  <c r="BR850" i="1"/>
  <c r="BD851" i="1"/>
  <c r="BR851" i="1"/>
  <c r="BD852" i="1"/>
  <c r="BR852" i="1"/>
  <c r="BD853" i="1"/>
  <c r="BR853" i="1"/>
  <c r="BD854" i="1"/>
  <c r="BR854" i="1"/>
  <c r="BD855" i="1"/>
  <c r="BR855" i="1"/>
  <c r="BD856" i="1"/>
  <c r="BR856" i="1"/>
  <c r="BD857" i="1"/>
  <c r="BR857" i="1"/>
  <c r="BR858" i="1"/>
  <c r="BD859" i="1"/>
  <c r="BR859" i="1"/>
  <c r="BD860" i="1"/>
  <c r="BR860" i="1"/>
  <c r="BD861" i="1"/>
  <c r="BR861" i="1"/>
  <c r="BD862" i="1"/>
  <c r="BR862" i="1"/>
  <c r="BD863" i="1"/>
  <c r="BR863" i="1"/>
  <c r="BD864" i="1"/>
  <c r="BR864" i="1"/>
  <c r="BD865" i="1"/>
  <c r="BR865" i="1"/>
  <c r="BD866" i="1"/>
  <c r="BR866" i="1"/>
  <c r="BD867" i="1"/>
  <c r="BR867" i="1"/>
  <c r="BD868" i="1"/>
  <c r="BR868" i="1"/>
  <c r="BD869" i="1"/>
  <c r="BR869" i="1"/>
  <c r="BD870" i="1"/>
  <c r="BR870" i="1"/>
  <c r="BD871" i="1"/>
  <c r="BR871" i="1"/>
  <c r="BD872" i="1"/>
  <c r="BR872" i="1"/>
  <c r="BD873" i="1"/>
  <c r="BR873" i="1"/>
  <c r="BR874" i="1"/>
  <c r="BD875" i="1"/>
  <c r="BR875" i="1"/>
  <c r="BR876" i="1"/>
  <c r="BR877" i="1"/>
  <c r="BD878" i="1"/>
  <c r="BR878" i="1"/>
  <c r="BD879" i="1"/>
  <c r="BR879" i="1"/>
  <c r="BD880" i="1"/>
  <c r="BR880" i="1"/>
  <c r="BD881" i="1"/>
  <c r="BR881" i="1"/>
  <c r="BD882" i="1"/>
  <c r="BR882" i="1"/>
  <c r="BR883" i="1"/>
  <c r="BD884" i="1"/>
  <c r="BR884" i="1"/>
  <c r="BD885" i="1"/>
  <c r="BR885" i="1"/>
  <c r="BD886" i="1"/>
  <c r="BR886" i="1"/>
  <c r="BD887" i="1"/>
  <c r="BR887" i="1"/>
  <c r="BD888" i="1"/>
  <c r="BR888" i="1"/>
  <c r="BD889" i="1"/>
  <c r="BR889" i="1"/>
  <c r="BD890" i="1"/>
  <c r="BR890" i="1"/>
  <c r="BD891" i="1"/>
  <c r="BR891" i="1"/>
  <c r="BD892" i="1"/>
  <c r="BR892" i="1"/>
  <c r="BD893" i="1"/>
  <c r="BR893" i="1"/>
  <c r="BR894" i="1"/>
  <c r="BR895" i="1"/>
  <c r="BD896" i="1"/>
  <c r="BR896" i="1"/>
  <c r="BD897" i="1"/>
  <c r="BR897" i="1"/>
  <c r="BD898" i="1"/>
  <c r="BR898" i="1"/>
  <c r="BD899" i="1"/>
  <c r="BR899" i="1"/>
  <c r="BD900" i="1"/>
  <c r="BR900" i="1"/>
  <c r="BD901" i="1"/>
  <c r="BR901" i="1"/>
  <c r="BD902" i="1"/>
  <c r="BR902" i="1"/>
  <c r="BD903" i="1"/>
  <c r="BR903" i="1"/>
  <c r="BR904" i="1"/>
  <c r="BD905" i="1"/>
  <c r="BR905" i="1"/>
  <c r="BR906" i="1"/>
  <c r="BR907" i="1"/>
  <c r="BD908" i="1"/>
  <c r="BR908" i="1"/>
  <c r="BD909" i="1"/>
  <c r="BR909" i="1"/>
  <c r="BD910" i="1"/>
  <c r="BR910" i="1"/>
  <c r="BD911" i="1"/>
  <c r="BR911" i="1"/>
  <c r="BD912" i="1"/>
  <c r="BR912" i="1"/>
  <c r="BD913" i="1"/>
  <c r="BR913" i="1"/>
  <c r="BD914" i="1"/>
  <c r="BR914" i="1"/>
  <c r="BD915" i="1"/>
  <c r="BR915" i="1"/>
  <c r="BD916" i="1"/>
  <c r="BR916" i="1"/>
  <c r="BD917" i="1"/>
  <c r="BR917" i="1"/>
  <c r="BR918" i="1"/>
  <c r="BD919" i="1"/>
  <c r="BR919" i="1"/>
  <c r="BR920" i="1"/>
  <c r="BD921" i="1"/>
  <c r="BR921" i="1"/>
  <c r="BD922" i="1"/>
  <c r="BR922" i="1"/>
  <c r="BD923" i="1"/>
  <c r="BR923" i="1"/>
  <c r="BD924" i="1"/>
  <c r="BR924" i="1"/>
  <c r="BD925" i="1"/>
  <c r="BR925" i="1"/>
  <c r="BD926" i="1"/>
  <c r="BR926" i="1"/>
  <c r="BD927" i="1"/>
  <c r="BR927" i="1"/>
  <c r="BD928" i="1"/>
  <c r="BR928" i="1"/>
  <c r="BR929" i="1"/>
  <c r="BD930" i="1"/>
  <c r="BR930" i="1"/>
  <c r="BD931" i="1"/>
  <c r="BR931" i="1"/>
  <c r="BR932" i="1"/>
  <c r="BD933" i="1"/>
  <c r="BR933" i="1"/>
  <c r="BD934" i="1"/>
  <c r="BR934" i="1"/>
  <c r="BD935" i="1"/>
  <c r="BR935" i="1"/>
  <c r="BD936" i="1"/>
  <c r="BR936" i="1"/>
  <c r="BD937" i="1"/>
  <c r="BR937" i="1"/>
  <c r="BD938" i="1"/>
  <c r="BR938" i="1"/>
  <c r="BD939" i="1"/>
  <c r="BR939" i="1"/>
  <c r="BD940" i="1"/>
  <c r="BR940" i="1"/>
  <c r="BD941" i="1"/>
  <c r="BR941" i="1"/>
  <c r="BD942" i="1"/>
  <c r="BR942" i="1"/>
  <c r="BD943" i="1"/>
  <c r="BR943" i="1"/>
  <c r="BD944" i="1"/>
  <c r="BR944" i="1"/>
  <c r="BD945" i="1"/>
  <c r="BR945" i="1"/>
  <c r="BD946" i="1"/>
  <c r="BR946" i="1"/>
  <c r="BD947" i="1"/>
  <c r="BR947" i="1"/>
  <c r="BR948" i="1" l="1"/>
  <c r="BD948" i="1"/>
</calcChain>
</file>

<file path=xl/sharedStrings.xml><?xml version="1.0" encoding="utf-8"?>
<sst xmlns="http://schemas.openxmlformats.org/spreadsheetml/2006/main" count="184480" uniqueCount="8608">
  <si>
    <t>Publication Type</t>
  </si>
  <si>
    <t>Authors</t>
  </si>
  <si>
    <t>Book Authors</t>
  </si>
  <si>
    <t>Book Editors</t>
  </si>
  <si>
    <t>Book Group Authors</t>
  </si>
  <si>
    <t>Author Full Names</t>
  </si>
  <si>
    <t>Book Author Full Names</t>
  </si>
  <si>
    <t>Group Authors</t>
  </si>
  <si>
    <t>Article Title</t>
  </si>
  <si>
    <t>Source Title</t>
  </si>
  <si>
    <t>Book Series Title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</si>
  <si>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</si>
  <si>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</si>
  <si>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</si>
  <si>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</si>
  <si>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</si>
  <si>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</si>
  <si>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</si>
  <si>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</si>
  <si>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</si>
  <si>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</si>
  <si>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</si>
  <si>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</si>
  <si>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</si>
  <si>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</si>
  <si>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</si>
  <si>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</si>
  <si>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</si>
  <si>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</si>
  <si>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</si>
  <si>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</si>
  <si>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</si>
  <si>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</si>
  <si>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</si>
  <si>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</si>
  <si>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</si>
  <si>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</si>
  <si>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</si>
  <si>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</si>
  <si>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</si>
  <si>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</si>
  <si>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</si>
  <si>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</si>
  <si>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</si>
  <si>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</si>
  <si>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</si>
  <si>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</si>
  <si>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</si>
  <si>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</si>
  <si>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</si>
  <si>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</si>
  <si>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</si>
  <si>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</si>
  <si>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</si>
  <si>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</si>
  <si>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</si>
  <si>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</si>
  <si>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</si>
  <si>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</si>
  <si>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</si>
  <si>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</si>
  <si>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</si>
  <si>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</si>
  <si>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</si>
  <si>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</si>
  <si>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</si>
  <si>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</si>
  <si>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</si>
  <si>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</si>
  <si>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</si>
  <si>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De, AK; Chakraborty, D; Biswas, A</t>
  </si>
  <si>
    <t/>
  </si>
  <si>
    <t>De, Arnab Kumar; Chakraborty, Debjani; Biswas, Animesh</t>
  </si>
  <si>
    <t>Literature review on type-2 fuzzy set theory</t>
  </si>
  <si>
    <t>SOFT COMPUTING</t>
  </si>
  <si>
    <t>Type-2 fuzzy sets possess higher capability of capturing uncertainties than ordinary fuzzy sets due to the presence of secondary membership degree. As a consequence, type-2 fuzzy set has remarkably progressed as a promising tool for dealing uncertainties in both theoretical as well as practical perspectives of various domains, like engineering, social sciences, arts and humanities, computer sciences, medical sciences, physical sciences, business and management, as well as in other areas. In this paper, a comprehensive literature survey on type-2 fuzzy set theory is presented. With the help of graphical representations, it is elaborately explained how type-2 fuzzy sets are gradually attracting the researchers years after years since its initiation. This article explores on the subject areas on which type-2 fuzzy sets have already established their potentiality to tackle imprecise information. Also, various extensions and developments of type-2 fuzzy sets have been presented in a systematic manner. Finally, future research directions of type-2 fuzzy set theory have been discussed.</t>
  </si>
  <si>
    <t>Chakraborty, Debjani/0000-0002-6929-6036</t>
  </si>
  <si>
    <t>1432-7643</t>
  </si>
  <si>
    <t>1433-7479</t>
  </si>
  <si>
    <t>SEP</t>
  </si>
  <si>
    <t>10.1007/s00500-022-07304-4</t>
  </si>
  <si>
    <t>AUG 2022</t>
  </si>
  <si>
    <t>WOS:000837514600003</t>
  </si>
  <si>
    <t>C</t>
  </si>
  <si>
    <t>Zeng, WY; Li, HX; Feng, S</t>
  </si>
  <si>
    <t>Li, S; Wang, X; Okazaki, Y; Kawabe, J; Murofushi, T; Guan, L</t>
  </si>
  <si>
    <t>Zeng, Wenyi; Li, Hongxing; Feng, Shuang</t>
  </si>
  <si>
    <t>Some New Entropies on the Interval-Valued Fuzzy Set</t>
  </si>
  <si>
    <t>NONLINEAR MATHEMATICS FOR UNCERTAINTY AND ITS APPLICATIONS</t>
  </si>
  <si>
    <t>Advances in Intelligent and Soft Computing</t>
  </si>
  <si>
    <t>International Conference on Nonlinear Mathematics for Uncertainty and its Applications (NLMUA)</t>
  </si>
  <si>
    <t>SEP 07-09, 2011</t>
  </si>
  <si>
    <t>Beijing Univ Technol, Beijing, PEOPLES R CHINA</t>
  </si>
  <si>
    <t>Beijing Univ Technol</t>
  </si>
  <si>
    <t>In this paper, we review some existing entropies of interval-valued fuzzy set, and propose some new formulas to calculate the entropy of interval-valued fuzzy set. Finally, we give one comparison with some existing entropies to illustrate our proposed entropies reasonable.</t>
  </si>
  <si>
    <t>Shuang, Feng/P-7761-2018</t>
  </si>
  <si>
    <t>Shuang, Feng/0000-0002-7037-5532</t>
  </si>
  <si>
    <t>1867-5662</t>
  </si>
  <si>
    <t>978-3-642-22832-2</t>
  </si>
  <si>
    <t>+</t>
  </si>
  <si>
    <t>WOS:000307031600022</t>
  </si>
  <si>
    <t>Medynskaya, MK</t>
  </si>
  <si>
    <t>IEEE</t>
  </si>
  <si>
    <t>Medynskaya, M. K.</t>
  </si>
  <si>
    <t>Fuzzy Set Theory. The Concept of Fuzzy Sets</t>
  </si>
  <si>
    <t>2015 XVIII International Conference on Soft Computing and Measurements (SCM)</t>
  </si>
  <si>
    <t>18th International Conference on Soft Computing and Measurement (SCM)</t>
  </si>
  <si>
    <t>MAY 19-21, 2015</t>
  </si>
  <si>
    <t>St Petersburg, RUSSIA</t>
  </si>
  <si>
    <t>The article provides information about fuzzy sets: its history, definitions, operations. Review of set theory and is accompanied by a choice task, provides a solution to one of the options.</t>
  </si>
  <si>
    <t>978-1-4673-6961-9</t>
  </si>
  <si>
    <t>WOS:000380607100009</t>
  </si>
  <si>
    <t>Gottwald, S</t>
  </si>
  <si>
    <t>Gottwald, Siegfried</t>
  </si>
  <si>
    <t>Foundations of a set theory for fuzzy sets. 40 years of development</t>
  </si>
  <si>
    <t>INTERNATIONAL JOURNAL OF GENERAL SYSTEMS</t>
  </si>
  <si>
    <t>Besides their importance for applications, fuzzy sets as generalized sets call for a set theoretic understanding. This paper concisely surveys the different types of approaches toward this foundational problem which have been offered during the 40 years since fuzzy sets first have appeared in print.</t>
  </si>
  <si>
    <t>0308-1079</t>
  </si>
  <si>
    <t>1563-5104</t>
  </si>
  <si>
    <t>10.1080/03081070701499922</t>
  </si>
  <si>
    <t>WOS:000251144300005</t>
  </si>
  <si>
    <t>Yao, YY</t>
  </si>
  <si>
    <t>A comparative study of fuzzy sets and rough sets</t>
  </si>
  <si>
    <t>INFORMATION SCIENCES</t>
  </si>
  <si>
    <t>This paper reviews and compares theories of fuzzy sets and rough sets. Two approaches for the formulation of fuzzy sets are reviewed, one is based on many-valued logic and the other is based on modal logic. Two views of rough sets are presented, set-oriented view and operator-oriented view. Rough sets under set-oriented view are closely related to fuzzy sets, which leads to non-truth-functional fuzzy set operators. Both of them may be considered as deviations of classical set algebra. In contrast, rough sets under operator-oriented view are different from fuzzy sets, and may be regarded as an extension of classical set algebra. (C) 1998 Elsevier Science Inc. All rights reserved.</t>
  </si>
  <si>
    <t>Yao, Yiyu/B-2926-2008</t>
  </si>
  <si>
    <t>Yao, Yiyu/0000-0001-6502-6226</t>
  </si>
  <si>
    <t>0020-0255</t>
  </si>
  <si>
    <t>1872-6291</t>
  </si>
  <si>
    <t>AUG</t>
  </si>
  <si>
    <t>1-4</t>
  </si>
  <si>
    <t>10.1016/S0020-0255(98)10023-3</t>
  </si>
  <si>
    <t>WOS:000074746700014</t>
  </si>
  <si>
    <t>Kahraman, C; Oztaysi, B; Onar, SC; Otay, I</t>
  </si>
  <si>
    <t>Li, Z; Yuan, C; Lu, J; Kerre, EE</t>
  </si>
  <si>
    <t>Kahraman, Cengiz; Oztaysi, Basar; Onar, Sezi Cevik; Otay, Irem</t>
  </si>
  <si>
    <t>A literature review on the extensions of intuitionistic fuzzy sets</t>
  </si>
  <si>
    <t>DEVELOPMENTS OF ARTIFICIAL INTELLIGENCE TECHNOLOGIES IN COMPUTATION AND ROBOTICS</t>
  </si>
  <si>
    <t>World Scientific Proceedings Series on Computer Engineering and Information Science</t>
  </si>
  <si>
    <t>15th Symposium of Intelligent Systems and Knowledge Engineering (ISKE) held jointly with 14th International FLINS Conference (FLINS)</t>
  </si>
  <si>
    <t>AUG 18-21, 2020</t>
  </si>
  <si>
    <t>Cologne, GERMANY</t>
  </si>
  <si>
    <t>Fern Univ,TH Koln Univ Appl Sci,Univ Technol Sydney,SW Jiaotong Univ,Shunde Polytechn,Minnan Normal Univ,Natl Assoc Non Class Log &amp; Computat China</t>
  </si>
  <si>
    <t>Intuitionistic fuzzy sets (Atanassov, 1986) are the sets whose elements have degrees of membership and non-membership satisfying the condition that their sum is at most equal to one. Thus, an expert can express his/her hesitancy through IFS whereas it is not possible with ordinary fuzzy sets. This paper presents a literature review on intuitionistic fuzzy sets based on some classifications with respect to type of intuitionistic fuzzy numbers. We use graphical and tabular illustrations for a better visualization of the review. We also propose a new extension of IFS whose name is q-Spherical fuzzy sets.</t>
  </si>
  <si>
    <t>Onar, Sezi Cevik/B-4146-2015</t>
  </si>
  <si>
    <t>Onar, Sezi Cevik/0000-0001-6451-6709</t>
  </si>
  <si>
    <t>978-981-122-333-4</t>
  </si>
  <si>
    <t>WOS:000656123200025</t>
  </si>
  <si>
    <t>He, JY; Sun, L</t>
  </si>
  <si>
    <t>He, Jinyuan; Sun, Le</t>
  </si>
  <si>
    <t>Study of Different Types of Fuzzy Sets and Fuzzy Decision Making Methods</t>
  </si>
  <si>
    <t>2018 FIRST INTERNATIONAL COGNITIVE CITIES CONFERENCE (IC3 2018)</t>
  </si>
  <si>
    <t>1st International Cognitive Cities Conference (IC3)</t>
  </si>
  <si>
    <t>AUG 07-09, 2018</t>
  </si>
  <si>
    <t>Okinawa, JAPAN</t>
  </si>
  <si>
    <t>IEEE Comp Soc,Okinawa Inst Sci &amp; Technol</t>
  </si>
  <si>
    <t>In this paper, we study different fuzzy sets proposed from 1965 to 2017, including Type-1, General Type-2, Interval-valued Type-2, Intuitionistic, Interval-valued Intuitionistic, Fuzzy Multi-set, Hesitant, Probabilistic Hesitant Fuzzy Sets. We list authors, years of publication and definitions of these fuzzy sets. In addition, we review fuzzy decision making methods based on different fuzzy sets in recent four years (2015-2018).</t>
  </si>
  <si>
    <t>978-1-5386-5059-2</t>
  </si>
  <si>
    <t>10.1109/IC3.2018.00028</t>
  </si>
  <si>
    <t>WOS:000462080100019</t>
  </si>
  <si>
    <t>Torra, V; Narukawa, Y</t>
  </si>
  <si>
    <t>Torra, Vicenc; Narukawa, Yasuo</t>
  </si>
  <si>
    <t>On Hesitant Fuzzy Sets and Decision</t>
  </si>
  <si>
    <t>2009 IEEE INTERNATIONAL CONFERENCE ON FUZZY SYSTEMS, VOLS 1-3</t>
  </si>
  <si>
    <t>18th IEEE International Conference on Fuzzy Systems</t>
  </si>
  <si>
    <t>AUG 20-24, 2009</t>
  </si>
  <si>
    <t>Jeju Isl, SOUTH KOREA</t>
  </si>
  <si>
    <t>Intuitionistic Fuzzy Sets (IFS) are a generalization of fuzzy sets where the membership is an interval. That is, membership, instead of being a single value, is an interval. A large number of operations have been defined for this type of fuzzy sets, and several applications have been developed in the last years. In this paper we describe hesitant fuzzy sets. They are another generalization of fuzzy sets. Although similar in intention to IFS, some basic differences on their interpretation and on their operators exist. In this paper we review their definition, the main results and we present an extension principle, which permits to generalize existing operations on fuzzy sets to this new type of fuzzy sets. We also discuss their use in decision making.</t>
  </si>
  <si>
    <t>978-1-4244-3596-8</t>
  </si>
  <si>
    <t>10.1109/FUZZY.2009.5276884</t>
  </si>
  <si>
    <t>WOS:000274242600239</t>
  </si>
  <si>
    <t>Liu, ZC; Alcantud, JCR; Qin, KY; Pei, Z</t>
  </si>
  <si>
    <t>Liu, Zhicai; Alcantud, Jose Carlos R.; Qin, Keyun; Pei, Zheng</t>
  </si>
  <si>
    <t>The relationship between soft sets and fuzzy sets and its application</t>
  </si>
  <si>
    <t>JOURNAL OF INTELLIGENT &amp; FUZZY SYSTEMS</t>
  </si>
  <si>
    <t>This paper reviews and compares theories of fuzzy sets and soft sets from the perspective of transformation, and we prove that every fuzzy set on a universe U can be considered as a soft set, and show that any soft set can be regarded as even a fuzzy set. This paper presents two mapping methods to implement the transformation, namely, the methods of the binary-coded genetic algorithm (BCGA) and the ordered weighted averaging (OWA) operators. In practical applications, it can be used to establish the membership function of fuzzy sets, and it can also be applied to pattern recognition, decision-making, etc. In general, it provides a new perspective to observe the relationship between soft sets and fuzzy sets, and it can be regarded as a general strategy to establish the membership function of fuzzy sets. Further, it reveals that the transformation method is similar to the process of building neurons, which opens a door to machine learning for soft set theory.</t>
  </si>
  <si>
    <t>Alcantud, José Carlos/E-3258-2010</t>
  </si>
  <si>
    <t>Alcantud, José Carlos/0000-0002-4533-9281</t>
  </si>
  <si>
    <t>1064-1246</t>
  </si>
  <si>
    <t>1875-8967</t>
  </si>
  <si>
    <t>SI</t>
  </si>
  <si>
    <t>10.3233/JIFS-18559</t>
  </si>
  <si>
    <t>WOS:000464448100061</t>
  </si>
  <si>
    <t>Hwang, CM; Yang, MS</t>
  </si>
  <si>
    <t>Hwang, Chao-Ming; Yang, Miin-Shen</t>
  </si>
  <si>
    <t>On entropy of fuzzy sets</t>
  </si>
  <si>
    <t>INTERNATIONAL JOURNAL OF UNCERTAINTY FUZZINESS AND KNOWLEDGE-BASED SYSTEMS</t>
  </si>
  <si>
    <t>In this paper we deal with the entropy of fuzzy sets. We first review several defined entropies of fuzzy sets and then propose a new one. Some comparisons are made with some existing entropies to show the effectiveness of the proposed one.</t>
  </si>
  <si>
    <t>0218-4885</t>
  </si>
  <si>
    <t>10.1142/S021848850800539X</t>
  </si>
  <si>
    <t>WOS:000258301400004</t>
  </si>
  <si>
    <t>Kahraman, C; Oztaysi, B; Onar, SC</t>
  </si>
  <si>
    <t>Kahraman, Cengiz; Oztaysi, Basar; Onar, Sezi Cevik</t>
  </si>
  <si>
    <t>A Comprehensive Literature Review of 50 Years of Fuzzy Set Theory</t>
  </si>
  <si>
    <t>INTERNATIONAL JOURNAL OF COMPUTATIONAL INTELLIGENCE SYSTEMS</t>
  </si>
  <si>
    <t>Fuzzy sets have a great progress in every scientific research area. It found many application areas in both theoretical and practical studies from engineering area to arts and humanities, from computer science to health sciences, and from life sciences to physical sciences. In this paper, a comprehensive literature review on the fuzzy set theory is realized. In the recent years, ordinary fuzzy sets have been extended to new types and these extensions have been used in many areas such as energy, medicine, material, economics and pharmacology sciences. This literature review also analyzes the chronological development of these extensions. In the last section of the paper, we present our interpretations on the future of fuzzy sets.</t>
  </si>
  <si>
    <t>Oztaysi, Basar/K-7498-2013; Onar, Sezi Cevik/B-4146-2015; kahraman, cengiz/N-9259-2013</t>
  </si>
  <si>
    <t>Oztaysi, Basar/0000-0002-1090-7963; Onar, Sezi Cevik/0000-0001-6451-6709; kahraman, cengiz/0000-0001-6168-8185</t>
  </si>
  <si>
    <t>1875-6891</t>
  </si>
  <si>
    <t>1875-6883</t>
  </si>
  <si>
    <t>10.1080/18756891.2016.1180817</t>
  </si>
  <si>
    <t>WOS:000375236200002</t>
  </si>
  <si>
    <t>Walker, CL; Walker, EA</t>
  </si>
  <si>
    <t>Huynh, VN; Nakamori, Y; Ono, H; Lawry, J; Kreinovich, V; Nguyen, HT</t>
  </si>
  <si>
    <t>Walker, Carol L.; Walker, Elbert A.</t>
  </si>
  <si>
    <t>The algebra of truth values of type-2 fuzzy sets: A survey</t>
  </si>
  <si>
    <t>INTERVAL / PROBABILISTIC UNCERTAINTY AND NON-CLASSICAL LOGICS</t>
  </si>
  <si>
    <t>ADVANCES IN SOFT COMPUTING</t>
  </si>
  <si>
    <t>International Workshop on Interval and Probabilistic Uncertainty and Non-Classical Logics</t>
  </si>
  <si>
    <t>MAR 25-28, 2008</t>
  </si>
  <si>
    <t>Ishikawa, JAPAN</t>
  </si>
  <si>
    <t>Japan Adv Inst Sci &amp; Technol</t>
  </si>
  <si>
    <t>Type-2 fuzzy sets have come to play an increasingly important role in both applications and in the general theory of fuzzy sets. The basis of type-2 fuzzy sets is a certain algebra of truth values, as set forth by Zadeh. This paper is a survey of results about this algebra, along with some new material.</t>
  </si>
  <si>
    <t>1615-3871</t>
  </si>
  <si>
    <t>978-3-540-77663-5</t>
  </si>
  <si>
    <t>WOS:000254887600019</t>
  </si>
  <si>
    <t>Thiele, H</t>
  </si>
  <si>
    <t>Abe, JM; SilvaFilho, JID</t>
  </si>
  <si>
    <t>A new approach to type-2 fuzzy sets</t>
  </si>
  <si>
    <t>LOGIC, ARTIFICIAL INTELLIGENCE AND ROBOTICS</t>
  </si>
  <si>
    <t>Frontiers in Artificial Intelligence and Applications</t>
  </si>
  <si>
    <t>2nd Congress of Logic Applied to Technology (LAPTEC 2001)</t>
  </si>
  <si>
    <t>NOV 12-14, 2001</t>
  </si>
  <si>
    <t>SAO PAULO, BRAZIL</t>
  </si>
  <si>
    <t>SENAC-Coll Comp Sci &amp; Technol,FAPESP,IEEE CNPq,Inst Adv Stud,Univ Sao Paul,Himeji Inst Technol,Shizuoka Univ,Teikyo Heisei Univ,Escola Engenhar Itajuba,Univ Brasil,Soc Brasileira Comp,Soc Brasileira Para Progress Cienc</t>
  </si>
  <si>
    <t>First, we define type-2 fuzzy sets on the one hand and context dependent fuzzy sets on the other hand and show that there is a bijection between these two kinds of fuzzy sets if we assume a trivial condition. Secondly, we review some useful applications of the concept of context dependent fuzzy sets, for instance, to make precise the notion of qualitative fuzzy set, to interpret vague concepts, and to develop modal fuzzy approximate reasoning. Thirdly, starting from a theory of fuzzy modifiers based on concepts of functional analysis, we define so-called external and internal operations with context dependent fuzzy sets. The last section contains concluding remarks, in particular, on further applications of context dependent fuzzy sets.</t>
  </si>
  <si>
    <t>0922-6389</t>
  </si>
  <si>
    <t>1879-8314</t>
  </si>
  <si>
    <t>1-58603-206-2</t>
  </si>
  <si>
    <t>WOS:000173778400030</t>
  </si>
  <si>
    <t>Bustince, H; Barrenechea, E; Pagola, M; Fernandez, J; Xu, ZS; Bedregal, B; Montero, J; Hagras, H; Herrera, F; De Baets, B</t>
  </si>
  <si>
    <t>Bustince, Humberto; Barrenechea, Edurne; Pagola, Miguel; Fernandez, Javier; Xu, Zeshui; Bedregal, Benjamin; Montero, Javier; Hagras, Hani; Herrera, Francisco; De Baets, Bernard</t>
  </si>
  <si>
    <t>A Historical Account of Types of Fuzzy Sets and Their Relationships</t>
  </si>
  <si>
    <t>IEEE TRANSACTIONS ON FUZZY SYSTEMS</t>
  </si>
  <si>
    <t>In this paper, we review the definition and basic properties of the different types of fuzzy sets that have appeared up to now in the literature. We also analyze the relationships between them and enumerate some of the applications in which they have been used.</t>
  </si>
  <si>
    <t>Hagras, Hani/AAJ-2493-2020; Fernandez, Javier/G-4410-2013; Herrera, Francisco/K-9019-2017; Xu, Zeshui/N-8908-2013; Barrenechea, Edurne/H-4815-2011; Pagola, Miguel/F-9342-2016; De Baets, Bernard/E-8877-2010</t>
  </si>
  <si>
    <t>Hagras, Hani/0000-0002-2818-5292; Fernandez, Javier/0000-0003-4427-3935; Barrenechea, Edurne/0000-0001-6657-948X; Pagola, Miguel/0000-0003-4764-5298; De Baets, Bernard/0000-0002-3876-620X; Xu, Zeshui/0000-0003-3547-2908</t>
  </si>
  <si>
    <t>1063-6706</t>
  </si>
  <si>
    <t>1941-0034</t>
  </si>
  <si>
    <t>FEB</t>
  </si>
  <si>
    <t>10.1109/TFUZZ.2015.2451692</t>
  </si>
  <si>
    <t>WOS:000370764100015</t>
  </si>
  <si>
    <t>Limberg, J; Seising, R</t>
  </si>
  <si>
    <t>Limberg, Julia; Seising, Rudolf</t>
  </si>
  <si>
    <t>Representing fuzzy sets in the hypercube part II: Developments in the life sciences</t>
  </si>
  <si>
    <t>SOFA 2007: 2ND IEEE INTERNATIONAL WORKSHOP ON SOFT COMPUTING APPLICATIONS, PROCEEDINGS</t>
  </si>
  <si>
    <t>2nd IEEE International Workshop on Soft Computing Applications (SOFA 2007)</t>
  </si>
  <si>
    <t>AUG 21-23, 2007</t>
  </si>
  <si>
    <t>Gyula, HUNGARY</t>
  </si>
  <si>
    <t>IEEE Computat Intelligence Soc,IEEE Hungary Sect,EUROFUSE,Hungarian Fuzzy Assoc,Univ Arad,Budapest Tech,Budapest Univ Technol &amp; Econ,IEEE I&amp;M Soc TC 22 Intelligence Measurement Syst,IEEE Romania Sect,Romanian Soc Control Engn &amp; Tech Informat,Gen Assoc Engineers Romania, Arad Sect,Univ Oradea</t>
  </si>
  <si>
    <t>In this paper we provide an insight into fuzzy sets as points in the hypercube. This approach to geometry of fuzzy sets was first published by Bart Kosko in the 1980s. After a brief survey we show two applications of this theory in life sciences: fuzzy diseases and fuzzy genomes. This historical and analytical contribution to the 2nd IEEE Workshop on Soft Computing Applications is a sequel to the paper Representing Fuzzy Sets in the Hypercube. Part I: A Historical Note [1].</t>
  </si>
  <si>
    <t>978-1-4244-1607-3</t>
  </si>
  <si>
    <t>10.1109/SOFA.2007.4318308</t>
  </si>
  <si>
    <t>WOS:000249888900013</t>
  </si>
  <si>
    <t>Cattaneo, MEGV</t>
  </si>
  <si>
    <t>Cattaneo, Marco E. G. V.</t>
  </si>
  <si>
    <t>The likelihood interpretation as the foundation of fuzzy set theory</t>
  </si>
  <si>
    <t>INTERNATIONAL JOURNAL OF APPROXIMATE REASONING</t>
  </si>
  <si>
    <t>In order to use fuzzy sets in real-world applications, an interpretation for the values of membership functions is needed. The history of fuzzy set theory shows that the interpretation in terms of statistical likelihood is very natural, although the connection between likelihood and probability can be misleading. In this paper, the likelihood interpretation of fuzzy sets is reviewed: it makes fuzzy data and fuzzy inferences perfectly compatible with standard statistical analyses, and sheds some light on the central role played by extension principle and a-cuts in fuzzy set theory. Furthermore, the likelihood interpretation justifies some of the combination rules of fuzzy set theory, including the product and minimum rules for the conjunction of fuzzy sets, as well as the probabilistic sum and bounded-sum rules for the disjunction of fuzzy sets. (C) 2017 Elsevier Inc. All rights reserved.</t>
  </si>
  <si>
    <t>Cattaneo, Marco E. G. V./AAO-1807-2021</t>
  </si>
  <si>
    <t>Cattaneo, Marco E. G. V./0000-0002-6610-8431</t>
  </si>
  <si>
    <t>0888-613X</t>
  </si>
  <si>
    <t>1873-4731</t>
  </si>
  <si>
    <t>NOV</t>
  </si>
  <si>
    <t>10.1016/j.ijar.2017.08.006</t>
  </si>
  <si>
    <t>WOS:000413380900019</t>
  </si>
  <si>
    <t>Liu, ZC; Alcantud, JCR; Qin, KY; Xiong, L</t>
  </si>
  <si>
    <t>Liu, Zhicai; Alcantud, Jose Carlos R.; Qin, Keyun; Xiong, Ling</t>
  </si>
  <si>
    <t>The Soft Sets and Fuzzy Sets-Based Neural Networks and Application</t>
  </si>
  <si>
    <t>IEEE ACCESS</t>
  </si>
  <si>
    <t>This paper reviews and compares theories of fuzzy sets and soft sets from the perspective of transformation, and a machine learning model-SF-ANN (the soft sets and fuzzy sets based artificial neural network) is proposed. Liu et al. proved that every fuzzy set on a universe U can be considered as a soft set, and show that any soft set can be regarded as even a fuzzy set. Inspired by this idea, we construct a neuron-like structure based on soft sets and fuzzy sets, and we get a more practical fuzzy learning model-SF-ANN. In practical applications, it can be used as a general methodology for establishing the membership function of fuzzy sets, and it also can be applied to pattern recognition, decision-making, etc. In general, it provides a new perspective to observe the relationship between soft sets and fuzzy sets, and it is easy to relate soft set theory and fuzzy set theory to machine learning methods. To a certain extent, it reveals that the research of fuzzy sets and artificial neural networks do lead to the same destination.</t>
  </si>
  <si>
    <t>2169-3536</t>
  </si>
  <si>
    <t>10.1109/ACCESS.2020.2976731</t>
  </si>
  <si>
    <t>WOS:000525387400003</t>
  </si>
  <si>
    <t>Seising, R</t>
  </si>
  <si>
    <t>The 40(th) anniversary of fuzzy sets: A new view on system theory</t>
  </si>
  <si>
    <t>NAFIPS 2005 - 2005 ANNUAL MEETING OF THE NORTH AMERICAN FUZZY INFORMATION PROCESSING SOCIETY</t>
  </si>
  <si>
    <t>Annual Meeting of the North-American-Fuzzy-Information-Processing-Society</t>
  </si>
  <si>
    <t>JUN 26-28, 2005</t>
  </si>
  <si>
    <t>Detroit, MI</t>
  </si>
  <si>
    <t>N Amer Fuzzy Informat Proc Soc</t>
  </si>
  <si>
    <t>The year 2005 is the 40th year of fuzzy sets and fuzzy systems. This first contribution to the special session 19652005: 40 Years of Fuzzy Sets; 1965-2005 at the NAFIPS-05 Annual Conference Soft Computing for Real World Applications concerns the history of the theory of fuzzy sets and systems. It is a review on the first half of the 1950s and 1960s-the times when Lotfi Zadeh began his scientific career, when he published his thoughts and concepts about Thinking Machines, System Theory, and ultimately Fuzzy Sets and Systems. The core statement of this paper is an interpretation of the history of the theory of fuzzy sets and systems as a part of the history of system theory.</t>
  </si>
  <si>
    <t>0-7803-9187-X</t>
  </si>
  <si>
    <t>10.1109/NAFIPS.2005.1548514</t>
  </si>
  <si>
    <t>WOS:000234636800019</t>
  </si>
  <si>
    <t>Ngan, SC</t>
  </si>
  <si>
    <t>Ngan, Shing-Chung</t>
  </si>
  <si>
    <t>A unified representation of intuitionistic fuzzy sets, hesitant fuzzy sets and generalized hesitant fuzzy sets based on their u-maps</t>
  </si>
  <si>
    <t>EXPERT SYSTEMS WITH APPLICATIONS</t>
  </si>
  <si>
    <t>Since its creation by Zadeh in 1965, fuzzy set theory (FST) has been continuously advanced in various fronts during the past five decades. Along with Zadeh's classical FST (also termed type-1 fuzzy set theory), a number of higher-order FSTs, including e.g. type-2 fuzzy sets, intuitionistic fuzzy sets, typical hesitant fuzzy sets, and generalized hesitant fuzzy sets, have been proposed, constructed, and applied. A quick survey of the literature leads one to observe that a large amount of remarkable researches has been performed on developing theories of these higher-order fuzzy sets - a significant portion of these researches have involved painstaking efforts in devising suitable fundamental operators (e.g. the basic set operators and the aggregation operators) and measures (e.g. the similarity, subsethood, and entropy measures) under these various higher-order settings. At the same time, one also observes that the somewhat disparate frameworks assumed under these various higher-order settings have led to a highly complex landscape of the whole FST field. Arguably, this complexity poses significant barriers for any non-expert to try to apply these latest developments to his/her application domain. In this article, based on a so-called u-map representation that we have developed, we propose a very simple framework, via suitably adapting voting scenarios, that gives a unified description of several types of higher-order fuzzy sets. We further demonstrate that this framework enables us to develop fundamental measures for these higher order fuzzy sets in an extremely streamlined and unified manner (e.g. as a result, by proving something once, you have essentially proved it for all). Thus, we believe that such a framework would be useful for the non-experts to understand and use higher-order FSTs in their application domains, and for the experts to further develop higher-order FSTs in an efficient manner. (C) 2016 Elsevier Ltd. All rights reserved.</t>
  </si>
  <si>
    <t>Ngan, Shing-Chung/0000-0002-8160-2454</t>
  </si>
  <si>
    <t>0957-4174</t>
  </si>
  <si>
    <t>1873-6793</t>
  </si>
  <si>
    <t>MAR 1</t>
  </si>
  <si>
    <t>10.1016/j.eswa.2016.10.040</t>
  </si>
  <si>
    <t>WOS:000389111000023</t>
  </si>
  <si>
    <t>Takacs, M</t>
  </si>
  <si>
    <t>Takacs, Marta</t>
  </si>
  <si>
    <t>Uninorm operations on type-2 fuzzy sets</t>
  </si>
  <si>
    <t>INES 2008: 12TH INTERNATIONAL CONFERENCE ON INTELLIGENT ENGINEERING SYSTEMS, PROCEEDINGS</t>
  </si>
  <si>
    <t>International Conference on Intelligent Engineering Systems</t>
  </si>
  <si>
    <t>12th International Conference on Intelligent Engineering Systems</t>
  </si>
  <si>
    <t>FEB 25-29, 2008</t>
  </si>
  <si>
    <t>Miami, FL</t>
  </si>
  <si>
    <t>IEEE Joint Chapter IES &amp; RAS,IEEE Comp Intelligence Chapter,IEEE SMC Chapter,IEEE Ind Elect Soc,John von Neumann Comp Soc,Budapest Tech</t>
  </si>
  <si>
    <t>Type-2 fuzzy set theory is a possibility to eliminate the paradox of the type-1 fuzzy sets, that the membership grades are themselves precise real numbers. This fuzzy-fuzziness approach together with new types of fuzzy operators opens new horizons in the fuzzy systems applications. In the paper a short review of the basic notations of type-2 fuzzy sets and the representation of uninorm operation on those sets is given.</t>
  </si>
  <si>
    <t>978-1-4244-2082-7</t>
  </si>
  <si>
    <t>10.1109/INES.2008.4481307</t>
  </si>
  <si>
    <t>WOS:000254861100046</t>
  </si>
  <si>
    <t>Ona, SC; Kahraman, C; Oztaysi, B; Bolturk, E</t>
  </si>
  <si>
    <t>Ona, Sezi Cevik; Kahraman, Cengiz; Oztaysi, Basar; Bolturk, Eda</t>
  </si>
  <si>
    <t>Fuzzy production systems: A state of the art literature review</t>
  </si>
  <si>
    <t>13th International FLINS Conference on Uncertainity Modeling in Knowledge Engineering and Decision Making (FLINS)</t>
  </si>
  <si>
    <t>AUG 21-24, 2018</t>
  </si>
  <si>
    <t>Belfast, NORTH IRELAND</t>
  </si>
  <si>
    <t>FLINS</t>
  </si>
  <si>
    <t>The problems in the production systems often involve complexity and imprecision. The traditional techniques can be insufficient to handle such problems. This uncertainty and vagueness can be treated with the fuzzy sets. The fuzzy sets are frequently utilized to optimize production system problems under imprecise, complex and subjective information. It is important to gain academic knowledge on how fuzzy sets and the new developments in the fuzzy set theory are utilized in production systems. In this study, we develop a state-of-the-art literature review for the usage of fuzzy sets in production system problems. The literature review is based on 3147 publications composed of 1832 articles, 1277 conference papers and 38 book chapters indexed by Scopus. We present the tabular and graphical results of the literature review. The literature review indicates that although both production literature and fuzzy literature have an increasing attention, at some areas of production systems fuzzy sets have limited usage.</t>
  </si>
  <si>
    <t>Onar, Sezi Cevik/B-4146-2015; Oztaysi, Basar/K-7498-2013; kahraman, cengiz/N-9259-2013</t>
  </si>
  <si>
    <t>Onar, Sezi Cevik/0000-0001-6451-6709; Oztaysi, Basar/0000-0002-1090-7963; kahraman, cengiz/0000-0001-6168-8185; Bolturk, Eda/0000-0003-0614-0461</t>
  </si>
  <si>
    <t>10.3233/JIFS-179469</t>
  </si>
  <si>
    <t>WOS:000506856200096</t>
  </si>
  <si>
    <t>Campos, CM; Canos, L; Canos, MJ; Liern, V; Moreno, JA; Santos-Penate, DR</t>
  </si>
  <si>
    <t>Carvalho, JP; Kaymak, DU; Sousa, JMC</t>
  </si>
  <si>
    <t>Campos, Clara M.; Canos, Lourdes; Canos, Maria J.; Liern, Vicente; Moreno, Jose A.; Santos-Penate, Dolores R.</t>
  </si>
  <si>
    <t>Decision Making in Competitive Location using Fuzzy Sets</t>
  </si>
  <si>
    <t>PROCEEDINGS OF THE JOINT 2009 INTERNATIONAL FUZZY SYSTEMS ASSOCIATION WORLD CONGRESS AND 2009 EUROPEAN SOCIETY OF FUZZY LOGIC AND TECHNOLOGY CONFERENCE</t>
  </si>
  <si>
    <t>Joint World Congress of International-Fuzzy-Systems-Association (IFSA)/European Conference of European-Society-for-Fuzzy-Logic-and-Technology (EUSFLAT)</t>
  </si>
  <si>
    <t>JUL 20-24, 2009</t>
  </si>
  <si>
    <t>Lisbon, PORTUGAL</t>
  </si>
  <si>
    <t>Int Fuzzy Syst Assoc (IFSA),European Soc Fuzzy Log &amp; Technol (EUSFLAT)</t>
  </si>
  <si>
    <t>This paper deals with the competitive location problems using fuzzy sets. The basic notions on fuzzy optimization and linear programming using fuzzy sets are briefly reviewed. The standard leader-follower location problem and its linear mathematical programming formulation are described. The works appeared in the literature concerning the use of fuzzy sets are analyzed.</t>
  </si>
  <si>
    <t>Canós-Darós, Lourdes/K-6570-2017; Pérez, José Andrés Moreno/AFZ-1407-2022; Liern, Vicente/GZN-2327-2022; Pérez, José Andrés Moreno/K-2775-2014</t>
  </si>
  <si>
    <t>Canós-Darós, Lourdes/0000-0002-9609-2880; Pérez, José Andrés Moreno/0000-0001-9506-5197; Pérez, José Andrés Moreno/0000-0001-9506-5197; Santos-Penate, Dolores R./0000-0002-2694-7943; LIERN, VICENTE/0000-0001-5883-9640; Campos Rodriguez, Clara M./0000-0003-4159-7424</t>
  </si>
  <si>
    <t>978-989-95079-6-8</t>
  </si>
  <si>
    <t>WOS:000279170600297</t>
  </si>
  <si>
    <t>Afful-Dadzie, E; Oplatkova, ZK; Prieto, LAB</t>
  </si>
  <si>
    <t>Afful-Dadzie, Eric; Oplatkova, Zuzana Kominkova; Prieto, Luis Antonio Beltran</t>
  </si>
  <si>
    <t>Comparative State-of-the-Art Survey of Classical Fuzzy Set and Intuitionistic Fuzzy Sets in Multi-Criteria Decision Making</t>
  </si>
  <si>
    <t>INTERNATIONAL JOURNAL OF FUZZY SYSTEMS</t>
  </si>
  <si>
    <t>Fuzzy sets extend deterministic multi-criteria decision-making (MCDM) methods to deal with uncertainty and imprecision in decision making. Over the years, many generalizations have been proposed to the classical Fuzzy sets to deal with different kinds of imprecise and subjective data. One such generalization is Atanassov's Intuitionistic Fuzzy Set (IFS) which is becoming increasingly popular in MCDM research. Together, the two notions of uncertainty modeling: 'classical fuzzy set' (Zadeh) and intuitionistic fuzzy set (Atanassov) have been utilized in many real-world MCDM applications spanning diverse disciplines. As IFS grows in popularity by the day, this paper conducts a literature survey to (1) compare the trend of publications of 'classical fuzzy' set theory and its generalized form, the intuitionistic fuzzy set (IFS) as used in MCDM methods from 2000 to 2015; (2) classify their contributions into three novel tracks of applications, hybrid, and extended approaches; (3) determine which MCDM method is the most used together with the two forms of fuzzy modeling; and (4) report on other measures such as leading authors and their country affiliations, yearly scholarly contributions, and the subject areas where most of the two fuzzy notions in MCDM approaches are applied. Finally, the study presents trends and directions as far as the applications of classical fuzzy set and intuitionistic fuzzy sets in MCDM are concerned.</t>
  </si>
  <si>
    <t>Prieto, Luis Enrique/HFZ-7903-2022; Afful-Dadzie, Eric/E-2540-2015; Oplatková, Zuzana Kominková/H-6354-2012</t>
  </si>
  <si>
    <t>Afful-Dadzie, Eric/0000-0003-1514-7825; Oplatková, Zuzana Kominková/0000-0001-8050-162X</t>
  </si>
  <si>
    <t>1562-2479</t>
  </si>
  <si>
    <t>2199-3211</t>
  </si>
  <si>
    <t>JUN</t>
  </si>
  <si>
    <t>10.1007/s40815-016-0204-y</t>
  </si>
  <si>
    <t>WOS:000400823600010</t>
  </si>
  <si>
    <t>Zhang, ZH</t>
  </si>
  <si>
    <t>Lee, G</t>
  </si>
  <si>
    <t>Zhang, Zhenhua</t>
  </si>
  <si>
    <t>A novel Dynamic Fuzzy Sets Method Applied to Practical Teaching Assessment on Statistical Software</t>
  </si>
  <si>
    <t>INTERNATIONAL CONFERENCE ON FUTURE COMPUTER SUPPORTED EDUCATION</t>
  </si>
  <si>
    <t>IERI Procedia</t>
  </si>
  <si>
    <t>International Conference on Future Computer Supported Education (FCSE)</t>
  </si>
  <si>
    <t>AUG 22-23, 2012</t>
  </si>
  <si>
    <t>Seoul, SOUTH KOREA</t>
  </si>
  <si>
    <t>In this paper, we present a novel dynamic fuzzy sets (DFS) method, which is the generalization of fuzzy sets (FS) and the dynamization of intuitionistic fuzzy sets (IFS). First, by analyzing the degree of hesitancy, we propose a DFS model from IFS. Second, a multiple attribute decision making example applied to practical teaching assessment is given to demonstrate the application of DFS, and the simulation results show that the DOS method is more effective than the IFS method and the IS method. Finally, a multiple-level practical teaching assessment model is proposed according to DOS. (C) 2012 Published by Elsevier B.V. Selection and peer review under responsibility of Information Engineering Research Institute</t>
  </si>
  <si>
    <t>zhang, zh/GWV-4677-2022</t>
  </si>
  <si>
    <t>2212-6678</t>
  </si>
  <si>
    <t>10.1016/j.ieri.2012.06.093</t>
  </si>
  <si>
    <t>WOS:000314461600052</t>
  </si>
  <si>
    <t>Zhang, CY; Fu, HY</t>
  </si>
  <si>
    <t>Zhang, Chengyi; Fu, Haiyan</t>
  </si>
  <si>
    <t>Similarity measures on three kinds of fuzzy sets</t>
  </si>
  <si>
    <t>PATTERN RECOGNITION LETTERS</t>
  </si>
  <si>
    <t>Intuitionistic fuzzy sets (IFSs) proposed by Atanassov, fuzzy rough sets (FRSs) proposed by Nanda and Majumdar, rough fuzzy sets (RFSs) proposed by Banerjee and Pal, have gained attention from researchers for their applications in various fields. Then similarity measures between three fuzzy sets were developed. In this paper, we first point out: IFSs, FRSs and RFSs are L-fuzzy sets with L being a special fuzzy lattice. At the same time, we suggest some rules which is considered when we give a similarity measure for measuring the degree of similarity between elements and between some fuzzy sets. After that, some existing measures of similarity are reviewed, some examples are applied to show that some existing similarity measures are not always effective in some cases. We propose some new similarity measures for measuring the degree of similarity between three fuzzy sets under an unifying form and between IFSs. Finally, we illustrate the problem in the context of colorectal cancer diagnosis by similarity measure between fuzzy rough sets. Therefore, the proposed similarity measures can provide a useful way for measuring three fuzzy sets more effectively. (c) 2006 Elsevier B.V. All rights reserved.</t>
  </si>
  <si>
    <t>0167-8655</t>
  </si>
  <si>
    <t>1872-7344</t>
  </si>
  <si>
    <t>10.1016/j.patrec.2005.11.020</t>
  </si>
  <si>
    <t>WOS:000238459200001</t>
  </si>
  <si>
    <t>Andone, D; Dobrescu, R; Iliescu, SS</t>
  </si>
  <si>
    <t>Filip, FG; Dumitrache, I; Iliescu, SS</t>
  </si>
  <si>
    <t>Potentlal and application of fuzzy technology in power systems: A survey</t>
  </si>
  <si>
    <t>LARGE SCALE SYSTEMS: THEORY AND APPLICATIONS 2001 (LSS'01)</t>
  </si>
  <si>
    <t>IFAC SYMPOSIA SERIES</t>
  </si>
  <si>
    <t>9th IFAC Symposium on Large Scale Systems</t>
  </si>
  <si>
    <t>JUL 18-20, 2001</t>
  </si>
  <si>
    <t>BUCHAREST, ROMANIA</t>
  </si>
  <si>
    <t>Int Federat Automat Control, TC Large Scale Syst,IFAC, TC Mfg, Modeling, Management &amp; Control,IFAC, TC Adv Mfg technol,IFAC, TC Man Machine Syst,Int Federat Operat Res Soc,Int Assoc Math &amp; Comp Simulat,Int Federat Informat Proc</t>
  </si>
  <si>
    <t>This paper presents practical applications of fuzzy sets methods to power systems control, design, operation and management. The paper includes an exposition of basic elements of fuzzy sets theory including basic properties, operations on fuzzy sets, fuzzy relations and their composition, linguistic variables, etc. Modern tools based on fuzzy sets theory to solve difficult power system problems such as: control applications, distribution system planning, load modeling and forecasting, in the case of unknown system structures and parameters or in the case of unknown process in absence of certain and reliable data are presented. The paper demonstrates that fuzzy methods can solve many difficult problems bringing new quality for a more effective and reliable power supply. Copyright (C) 2001 IFAC.</t>
  </si>
  <si>
    <t>0962-9505</t>
  </si>
  <si>
    <t>0-08-043691-9</t>
  </si>
  <si>
    <t>WOS:000180832900024</t>
  </si>
  <si>
    <t>Barone, JM</t>
  </si>
  <si>
    <t>Whalen, T</t>
  </si>
  <si>
    <t>Fuzzy sets, sheaves, and topoi</t>
  </si>
  <si>
    <t>PEACHFUZZ 2000 : 19TH INTERNATIONAL CONFERENCE OF THE NORTH AMERICAN FUZZY INFORMATION PROCESSING SOCIETY - NAFIPS</t>
  </si>
  <si>
    <t>19th International Conference of the North-American-Fuzzy-Information-Processing-Society</t>
  </si>
  <si>
    <t>JUL 13-15, 2000</t>
  </si>
  <si>
    <t>ATLANTA, GA</t>
  </si>
  <si>
    <t>There have been a number of attempts to provide a categorical foundation for fuzzy sets. One inescapable limitation seems to be that fuzzy sets cannot form a topos without restrictions placed on the underlying lattice or on the associated equality. This paper reviews work in this area and concludes that categorical unification of fuzzy sets, at least of the kinds described to date, may be unnecessary and even inappropriate given the varieties of real-world semantics that fuzzy set theory needs to support.</t>
  </si>
  <si>
    <t>0-7803-6274-8</t>
  </si>
  <si>
    <t>10.1109/NAFIPS.2000.877473</t>
  </si>
  <si>
    <t>WOS:000089942800092</t>
  </si>
  <si>
    <t>Steimann, F</t>
  </si>
  <si>
    <t>On the use and usefulness of fuzzy sets in medical AI</t>
  </si>
  <si>
    <t>ARTIFICIAL INTELLIGENCE IN MEDICINE</t>
  </si>
  <si>
    <t>Since its inception fuzzy set theory has been regarded as a formalism suitable to deal with the imprecision intrinsic to many medical problems. Based on a literature survey on the first 30 years, we investigate the impact fuzzy set theory has had on the work in medical Al and point out what it is most appreciated for. (C) 2001 Elsevier Science B.V. All rights reserved.</t>
  </si>
  <si>
    <t>Steimann, Friedrich/0000-0002-8887-134X</t>
  </si>
  <si>
    <t>0933-3657</t>
  </si>
  <si>
    <t>JAN-MAR</t>
  </si>
  <si>
    <t>1-3</t>
  </si>
  <si>
    <t>10.1016/S0933-3657(00)00077-4</t>
  </si>
  <si>
    <t>WOS:000166946100007</t>
  </si>
  <si>
    <t>Guiffrida, AL; Nagi, R</t>
  </si>
  <si>
    <t>Fuzzy set theory applications in production management research: a literature survey</t>
  </si>
  <si>
    <t>JOURNAL OF INTELLIGENT MANUFACTURING</t>
  </si>
  <si>
    <t>Fuzzy set theory has been used to model systems that are hard to define precisely. As a methodology, fuzzy set theory incorporates imprecision and subjectivity into the model formulation and solution process. Fuzzy set theory represents an attractive tool to aid research in production management when the dynamics of the production environment limit the specification of model objectives, constraints and the precise measurement of model parameters. This paper provides a survey of the application of fuzzy set theory in production management research. The literature review that we compiled consists of 73 journal articles and nine books. A classification scheme for fuzzy applications in production management research is defined. We also identify selected bibliographies on fuzzy sets and applications. (C) 1998 Chapman &amp; Hall.</t>
  </si>
  <si>
    <t>0956-5515</t>
  </si>
  <si>
    <t>10.1023/A:1008847308326</t>
  </si>
  <si>
    <t>WOS:000071699000005</t>
  </si>
  <si>
    <t>Ozceylan, E; Ozkan, B; Kabak, M; Dagdeviren, M</t>
  </si>
  <si>
    <t>Ozceylan, Eren; Ozkan, Baris; Kabak, Mehmet; Dagdeviren, Metin</t>
  </si>
  <si>
    <t>A state-of-the-art survey on spherical fuzzy sets</t>
  </si>
  <si>
    <t>In addition to the well-known fuzzy sets, a novel type of fuzzy set called spherical fuzzy set (SFS) is recently introduced in the literature. SFS is the generalized structure over existing structures of fuzzy sets (intuitionistic fuzzy sets-IFS, Pythagorean fuzzy sets-PFS, and neutrosophic fuzzy sets-NFS) based on three dimensions (truth, falsehood, and indeterminacy) to provide a wider choice for decision-makers (DMs). Although the SFS has been introduced recently, the topic attracts the attention of academicians at a remarkable rate. This study is the expanded version of the authors' earlier study by Ozceylan et al. [1]. A comprehensive literature review of recent and state-of-the-art papers is studied to draw a framework of the past and to shed light on future directions. Therefore, a systematic review methodology that contains bibliometric and descriptive analysis is followed in this study. 104 scientific papers including SFS in their titles, abstracts and keywords are reviewed. The papers are then analyzed and categorized based on titles, abstracts, and keywords to construct a useful foundation of past research. Finally, trends and gaps in the literature are identified to clarify and to suggest future research opportunities in the fuzzy logic area.</t>
  </si>
  <si>
    <t>Özkan, Barış/AAE-8026-2019; Dagdeviren, Metin/D-9194-2013</t>
  </si>
  <si>
    <t>Özkan, Barış/0000-0001-7767-4087; Dagdeviren, Metin/0000-0003-2121-5978</t>
  </si>
  <si>
    <t>10.3233/JIFS-219186</t>
  </si>
  <si>
    <t>WOS:000741363900017</t>
  </si>
  <si>
    <t>STOUT, LN</t>
  </si>
  <si>
    <t>A SURVEY OF FUZZY SET AND TOPOS THEORY</t>
  </si>
  <si>
    <t>FUZZY SETS AND SYSTEMS</t>
  </si>
  <si>
    <t>This paper is a comparison and contrast of approaches to many-valued mathematics offered by Fuzzy Set theory and topos theory. It gives a survey of the categorical foundations of Fuzzy Set theory and related topoi. Topoi are not a basis for Fuzzy Set theory but they do suggest appropriate directions to go and questions to ask for a synthesis which does provide a foundation. One possible structure which has a topos-like internal logic and the rich variety of logical connectives used in fuzzy sets is included.</t>
  </si>
  <si>
    <t>0165-0114</t>
  </si>
  <si>
    <t>JUL 5</t>
  </si>
  <si>
    <t>WOS:A1991FX32200002</t>
  </si>
  <si>
    <t>Ruesch, B</t>
  </si>
  <si>
    <t>Fuzzy set theory - 40 years of foundational discussions</t>
  </si>
  <si>
    <t>COMPUTATIONAL INTELLIGENCE, THEORY AND APPLICATION</t>
  </si>
  <si>
    <t>9th International Conference on Dortmund Fuzzy Days</t>
  </si>
  <si>
    <t>SEP 18-20, 2006</t>
  </si>
  <si>
    <t>Dortmund, GERMANY</t>
  </si>
  <si>
    <t>For classical sets one has the cumulative hierarchy of sets, and also the category SET of all sets and mappings as standard approaches toward the universe of all sets. Both of them discussed within the realm of classical logic. We discuss the corresponding situation for fuzzy set theory, and the suitable formal logics for it, and give is a (concise) survey of important such approaches which have been offered since Zadeh published his seminal paper.</t>
  </si>
  <si>
    <t>3-540-34780-1</t>
  </si>
  <si>
    <t>10.1007/3-540-34783-6_63</t>
  </si>
  <si>
    <t>WOS:000242709300063</t>
  </si>
  <si>
    <t>Lin, TY; Tsumoto, S</t>
  </si>
  <si>
    <t>Wang, Y; Zhang, D; Latombe, JC; Kinsner, W</t>
  </si>
  <si>
    <t>Lin, T. Y.; Tsumoto, Shusaku</t>
  </si>
  <si>
    <t>Qualitative Fuzzy Sets and Granularity</t>
  </si>
  <si>
    <t>PROCEEDINGS OF THE SEVENTH IEEE INTERNATIONAL CONFERENCE ON COGNITIVE INFORMATICS</t>
  </si>
  <si>
    <t>7th IEEE International Conference on Cognitive Informatics (ICCI 2008)</t>
  </si>
  <si>
    <t>AUG 14-16, 2008</t>
  </si>
  <si>
    <t>Stanford Univ, Stanford, CA</t>
  </si>
  <si>
    <t>IEEE Comp Soc,IEEE ICCI Steering Comm,IEEE Canada,IEEE CS Press,Univ Calgary</t>
  </si>
  <si>
    <t>Stanford Univ</t>
  </si>
  <si>
    <t>This paper proposes qualitative fuzzy sets, where each membership function is able to tolerate small amounts of perturbations. This can be viewed as one of the type II fuzzy sets, where the grade of a membership function is represented by a fuzzy number In this paper we surveyed our qualitative fuzzy sets from the viewpoint of category theory</t>
  </si>
  <si>
    <t>978-1-4244-2538-9</t>
  </si>
  <si>
    <t>10.1109/COGINF.2008.4639198</t>
  </si>
  <si>
    <t>WOS:000260491700053</t>
  </si>
  <si>
    <t>Castillo, O; Sanchez, MA; Gonzalez, CI; Martinez, GE</t>
  </si>
  <si>
    <t>Castillo, Oscar; Sanchez, Mauricio A.; Gonzalez, Claudia I.; Martinez, Gabriela E.</t>
  </si>
  <si>
    <t>Review of Recent Type-2 Fuzzy Image Processing Applications</t>
  </si>
  <si>
    <t>INFORMATION</t>
  </si>
  <si>
    <t>This paper presents a literature review of applications using type-2 fuzzy systems in the area of image processing. Over the last years, there has been a significant increase in research on higher-order forms of fuzzy logic; in particular, the use of interval type-2 fuzzy sets and general type-2 fuzzy sets. The idea of making use of higher orders, or types, of fuzzy logic is to capture and represent uncertainty that is more complex. This paper is focused on image processing systems, which includes image segmentation, image filtering, image classification and edge detection. Various applications are presented where general type-2 fuzzy sets, interval type-2 fuzzy sets, and interval-value fuzzy sets are used; some are compared with the traditional type-1 fuzzy sets and others methodologies that exist in the literature for these areas in image processing. In all accounts, it is shown that type-2 fuzzy sets outperform both traditional image processing techniques as well as techniques using type-1 fuzzy sets, and provide the ability to handle uncertainty when the image is corrupted by noise.</t>
  </si>
  <si>
    <t>Castillo, Oscar/I-5578-2019; Melin, Patricia/B-3611-2013; Sánchez, Mauricio/GVS-8542-2022; Martínez, Gabriela/GWR-1584-2022; Sanchez, Mauricio A./P-8761-2016; Martinez, Gabriela E/AAS-5391-2021</t>
  </si>
  <si>
    <t>Castillo, Oscar/0000-0002-7385-5689; Melin, Patricia/0000-0001-5798-1426; Sanchez, Mauricio A./0000-0002-7473-0546; MARTINEZ, GABRIELA E/0000-0003-0780-1882; GONZALEZ, CLAUDIA I./0000-0003-1631-033X</t>
  </si>
  <si>
    <t>2078-2489</t>
  </si>
  <si>
    <t>10.3390/info8030097</t>
  </si>
  <si>
    <t>WOS:000418508900027</t>
  </si>
  <si>
    <t>S</t>
  </si>
  <si>
    <t>Smithson, M</t>
  </si>
  <si>
    <t>Kahraman, C; Kaymak, U; Yazici, A</t>
  </si>
  <si>
    <t>Smithson, Michael</t>
  </si>
  <si>
    <t>Fuzzy Sets and Fuzzy Logic in the Human Sciences</t>
  </si>
  <si>
    <t>FUZZY LOGIC IN ITS 50TH YEAR: NEW DEVELOPMENTS, DIRECTIONS AND CHALLENGES</t>
  </si>
  <si>
    <t>Studies in Fuzziness and Soft Computing</t>
  </si>
  <si>
    <t>The development of fuzzy set theory and fuzzy logic provided an opportunity for the human sciences to incorporate a mathematical framework with attractive properties. The potential applications include using fuzzy set theory as a descriptive model of how people treat categorical concepts, employing it as a prescriptive framework for rational treatment of such concepts, and as a basis for analysing graded membership response data from experiments and surveys. However, half a century later this opportunity still has not been fully grasped. This chapter surveys the history of fuzzy set applications in the human sciences, and then elaborates the possible reasons why fuzzy set concepts have been relatively under-utilized therein.</t>
  </si>
  <si>
    <t>1434-9922</t>
  </si>
  <si>
    <t>978-3-319-31093-0; 978-3-319-31091-6</t>
  </si>
  <si>
    <t>10.1007/978-3-319-31093-0_8</t>
  </si>
  <si>
    <t>10.1007/978-3-319-31093-0</t>
  </si>
  <si>
    <t>WOS:000384679500009</t>
  </si>
  <si>
    <t>Couso, I; Bustince, H</t>
  </si>
  <si>
    <t>Couso, Ines; Bustince, Humberto</t>
  </si>
  <si>
    <t>Three Categories of Set-Valued Generalizations From Fuzzy Sets to Interval-Valued and Atanassov Intuitionistic Fuzzy Sets</t>
  </si>
  <si>
    <t>Many different notions included in the fuzzy set literature can he expressed in terms of functionals defined over collections of tuples of fuzzy sets. During the past decades, different authors have independently generalized those definitions to more general contexts, like interval-valued fuzzy sets and Atanassov intuitionistic fuzzy sets. These generalized versions can be introduced either through a list of axioms or in a constructive manner. We can divide them into two further categories: set-valued and point-valued generalized functions. Here, we deal with constructive set-valued generalizations. We review a long list of functions, sometimes defined in quite different contexts, and we show that we can group all of them into three main different categories, each of them satisfying a specific formulation. We respectively call them the set-valued extension, the max-min extension, and the max-min varied extension. We conclude that the set-valued extension admits a disjunctive interpretation, whereas the max-min extension can be interpreted under an ontic perspective. Finally, the max-min varied extension provides a kind of compromise between both approaches.</t>
  </si>
  <si>
    <t>Couso, Ines/L-2134-2014; Bustince, Humberto/H-4868-2011</t>
  </si>
  <si>
    <t>Bustince, Humberto/0000-0002-1279-6195; Couso, Ines/0000-0002-1675-6203</t>
  </si>
  <si>
    <t>OCT</t>
  </si>
  <si>
    <t>10.1109/TFUZZ.2017.2787547</t>
  </si>
  <si>
    <t>WOS:000446675400049</t>
  </si>
  <si>
    <t>Kahraman, C; Onar, SC; Oztaysi, B</t>
  </si>
  <si>
    <t>Kahraman, Cengiz; Onar, Sezi Cevik; Oztaysi, Basar</t>
  </si>
  <si>
    <t>Fuzzy Decision Making: Its Pioneers and Supportive Environment</t>
  </si>
  <si>
    <t>Fuzzy decision making is the collection of single or multicriteria techniques aiming at selecting the best alternative in case of imprecise, incomplete, and vague data. This chapter reviews the fuzzy decision making literature and summarizes the review results by tabular and graphical illustrations. The classification is based on the new extensions of fuzzy sets: Intuitionistic, hesitant, and type-2 fuzzy sets. Later, the media publishing fuzzy decision making papers, journals, books, conferences, and societies are summarized. Finally, fuzzy decision making examples are given for ordinary, intuitionistic, hesitant, and type-2 fuzzy sets.</t>
  </si>
  <si>
    <t>kahraman, cengiz/N-9259-2013; Oztaysi, Basar/K-7498-2013; Cevik Onar, Sezi/B-4146-2015</t>
  </si>
  <si>
    <t>kahraman, cengiz/0000-0001-6168-8185; Oztaysi, Basar/0000-0002-1090-7963; Cevik Onar, Sezi/0000-0001-6451-6709</t>
  </si>
  <si>
    <t>10.1007/978-3-319-31093-0_2</t>
  </si>
  <si>
    <t>WOS:000384679500003</t>
  </si>
  <si>
    <t>Lin, HH; Shaw, WF</t>
  </si>
  <si>
    <t>Kasabov, N; Kozma, R; Ko, K; OShea, R; Coghill, G; Gedeon, T</t>
  </si>
  <si>
    <t>Comparative study of numeric, fuzzy, and cognitive aggregations on two opinions</t>
  </si>
  <si>
    <t>PROGRESS IN CONNECTIONIST-BASED INFORMATION SYSTEMS, VOLS 1 AND 2</t>
  </si>
  <si>
    <t>1997 International Conference on Neural Information Processing and Intelligent Information Systems</t>
  </si>
  <si>
    <t>SEP, 1997</t>
  </si>
  <si>
    <t>DUNEDIN, NEW ZEALAND</t>
  </si>
  <si>
    <t>Asian Pacific Neural Network Assembly,Air New Zealand,TELECOM New Zealand,New Zealand Comp Soc,SAS Inst,Fisher &amp; Paykel,Univ Otago, Dept Informat Sci,IEEE, Neural Network Council,Int Neural Network Soc</t>
  </si>
  <si>
    <t>In traditional survey, opinions collected from Likert's Scale an transformed into numeric values. To synthesize the opinions of a group, usually the mean and variance of the numeric ratings are: computed. In stead of transforming an opinion into a single number, fuzzy set theory represents opinions using fuzzy sets. To synthesize two opinions, two fuzzy sets are manipulated by a predefined aggregation operator. Both numeric and fuzzy methods are abstract model intended to represent human decision. This paper compared the three methods: numbers, fuzzy sets, and human cognition, in the aggregation of opinions, and has found out that they are not consistent. Human cognition deviates from numeric mean in a systematic way. Fuzzy set theory, claimed to be closer to human decision, does not match human judgement either.</t>
  </si>
  <si>
    <t>981-3083-64-6</t>
  </si>
  <si>
    <t>WOS:000085593600195</t>
  </si>
  <si>
    <t>D'Alterio, P; Garibaldi, J; Wagner, C</t>
  </si>
  <si>
    <t>D'Alterio, Pasquale; Garibaldi, Jonathan; Wagner, Christian</t>
  </si>
  <si>
    <t>A Constrained Parametric Approach for Modeling Uncertain Data</t>
  </si>
  <si>
    <t>Data obtained from the real-world tends to be uncertain: Measurement inaccuracies, variability in opinions, and human errors are just some of the reasons that make the information collection process noisy. In recent years, fuzzy sets have been used to capture the uncertainty in data and then build automatic reasoning systems. In some contexts, data on a given subject is gathered from multiple sources and each instance modeled through a fuzzy set. A typical example of this scenario is represented by surveys, in which many participants express their opinions on the same topics. The fuzzy sets representing individual instances can be combined in a new (type-1 or type-2) fuzzy set in order to capture expert or measurement variation. In this article, we propose a novel approach which combines uncertain data modeled through parametric fuzzy sets in an intuitive manner, using the recently introduced constrained interval type-2 (IT2) fuzzy sets. By intuitive, we mean that each resultant constrained IT2 fuzzy set preserves the shape used to represent a single data instance, while making use of the footprint of uncertainty to represent uncertainty around its parameters. This novel constrained parametric approach is applied to interval-valued data gathered from real surveys and compared to the other algorithms in the literature, showing how it differs from them, with discussion of the contexts in which it represents a valuable alternative. Finally, it is shown how this novel approach can be used to model not just intervals but data in which individual instances can be modeled through any parametric fuzzy sets (e.g., triangular).</t>
  </si>
  <si>
    <t>Wagner, Christian/0000-0002-6121-9722</t>
  </si>
  <si>
    <t>10.1109/TFUZZ.2021.3134797</t>
  </si>
  <si>
    <t>WOS:000848264000049</t>
  </si>
  <si>
    <t>JUMARIE, G</t>
  </si>
  <si>
    <t>FROM ENTROPY OF FUZZY-SETS TO FUZZY SET OF ENTROPIES - A CRITICAL-REVIEW AND NEW RESULTS</t>
  </si>
  <si>
    <t>KYBERNETES</t>
  </si>
  <si>
    <t>In the present literature on fuzzy sets and fuzzy information, there is much confusion between entropies of fuzzy sets and fuzzy sets of entropies After a thorough critical review of his question, proposes a unified approach based on the theory of deterministic functions. One must carefully distinguish between index of fuzziness. uncertainty of fuzziness and uncertainty of randomness on the one hand; and uncertainty of fuzzy sets and uncertainty of possibility on the other hand. This new framework could provide new approaches to management of uncertainty originating from both probability and possibility distributions</t>
  </si>
  <si>
    <t>0368-492X</t>
  </si>
  <si>
    <t>1758-7883</t>
  </si>
  <si>
    <t>10.1108/eb005940</t>
  </si>
  <si>
    <t>WOS:A1992KB12300003</t>
  </si>
  <si>
    <t>Lee, SH; Pedrycz, W; Sohn, G</t>
  </si>
  <si>
    <t>Lee, Sang-Hyuk; Pedrycz, Witold; Sohn, Gyoyong</t>
  </si>
  <si>
    <t>Design of Similarity and Dissimilarity Measures for Fuzzy Sets on the Basis of Distance Measure</t>
  </si>
  <si>
    <t>In this paper, we survey the relationship between the similarity measure and dissimilarity measure for fuzzy sets. First, we design a similarity measure using a distance measure for fuzzy sets and prove its usefulness. From this result, we assert that the similarity between two complementary fuzzy sets satisfies the fuzzy entropy definition. We also show that the summation of the similarity and dissimilarity measures between two membership functions of fuzzy sets constitute all the information of the fuzzy set itself. We then extend our results to two data group fuzzy sets. Data similarity and dissimilarity measures between two fuzzy membership functions satisfy complementary. We also verify and discuss the characteristics of the relation between the similarity measure and dissimilarity measure with illustrative example.</t>
  </si>
  <si>
    <t>WOS:000268737800001</t>
  </si>
  <si>
    <t>Bustince, H; Pagola, M; Jurio, A; Barrenechea, E; Fernandez, J; Couto, P; Melo-Pinto, P</t>
  </si>
  <si>
    <t>Melin, P; Kacprzyk, J; Pedrycz, W</t>
  </si>
  <si>
    <t>Bustince, Humberto; Pagola, Miguel; Jurio, Aranzazu; Barrenechea, Edurne; Fernandez, Javier; Couto, Pedro; Melo-Pinto, Pedro</t>
  </si>
  <si>
    <t>A Survey of Applications of the Extensions of Fuzzy Sets to Image Processing</t>
  </si>
  <si>
    <t>BIO-INSPIRED HYBRID INTELLIGENT SYSTEMS FOR IMAGE ANALYSIS AND PATTERN RECOGNITION</t>
  </si>
  <si>
    <t>Studies in Computational Intelligence</t>
  </si>
  <si>
    <t>In this chapter a revision of different image processing applications developed with different extensions of fuzzy sets is presented. The way extensions of fuzzy sets try to modelize some aspects of the uncertainty existing in different processes of image processing and how this extensions handle in a better way than fuzzy sets such uncertainty is explained.</t>
  </si>
  <si>
    <t>Melo-Pinto, Pedro/F-2963-2013; Couto, Pedro/K-4254-2012; Fernandez, Javier/G-4410-2013; Barrenechea, Edurne/H-4815-2011</t>
  </si>
  <si>
    <t>Melo-Pinto, Pedro/0000-0001-8257-0143; Couto, Pedro/0000-0003-0859-8978; Fernandez, Javier/0000-0003-4427-3935; Barrenechea, Edurne/0000-0001-6657-948X</t>
  </si>
  <si>
    <t>1860-949X</t>
  </si>
  <si>
    <t>1860-9503</t>
  </si>
  <si>
    <t>978-3-642-04515-8</t>
  </si>
  <si>
    <t>10.1007/978-3-642-04516-5</t>
  </si>
  <si>
    <t>WOS:000270733000001</t>
  </si>
  <si>
    <t>Ranking inconsistency among fuzzy, numeric, and cognitive aggregations</t>
  </si>
  <si>
    <t>1998 IEEE INTERNATIONAL CONFERENCE ON FUZZY SYSTEMS AT THE IEEE WORLD CONGRESS ON COMPUTATIONAL INTELLIGENCE - PROCEEDINGS, VOL 1-2</t>
  </si>
  <si>
    <t>IEEE International Conference on Fuzzy Systems at the World Congress on Computational Intelligence (WCCI 98)</t>
  </si>
  <si>
    <t>MAY 04-09, 1998</t>
  </si>
  <si>
    <t>ANCHORAGE, AK</t>
  </si>
  <si>
    <t>IEEE, Neural Networks Council,Int Neural Network Soc,IEEE, Alaska Sect</t>
  </si>
  <si>
    <t>In traditional survey, opinions collected from questionnaire are transformed into numeric values. To synthesize the opinions of a group, usually the mean and variance of the numeric ratings are computed. Instead of transforming opinions into numbers, fuzzy set theory represents opinions using fuzzy sets. To synthesize opinions the fuzzy sets are manipulated by aggregation operators. Both numeric and fuzzy methods are abstract model intended to represent human decision. This paper compared the three methods: numbers, fuzzy sets, and human cognition, in the aggregation of two opinions, and has found that their orderings ave not consistent. Human cognition deviates from numeric mean in a systematic way. Although fuzzy sets can effectively represent the vagueness of linguistic evaluations fuzzy aggregation operations fail to capture the behavior of cognitive aggregation of two opinions.</t>
  </si>
  <si>
    <t>0-7803-4863-X</t>
  </si>
  <si>
    <t>WOS:000074668800163</t>
  </si>
  <si>
    <t>Kahraman, C</t>
  </si>
  <si>
    <t>Kahraman, Cengiz</t>
  </si>
  <si>
    <t>Fuzzy Sets in Engineering Economic Decision-Making</t>
  </si>
  <si>
    <t>FUZZY ENGINEERING ECONOMICS WITH APPLICATIONS</t>
  </si>
  <si>
    <t>When no probabilities are available for states of nature, decisions are given under uncertainty. Fuzzy sets are a good tool for the operation research analyst facing uncertainty and subjectivity. The main purpose of this chapter is to present the role and importance of fuzzy sets in the economic decision making problem with the literature review of the most recent advances.</t>
  </si>
  <si>
    <t>kahraman, cengiz/N-9259-2013</t>
  </si>
  <si>
    <t>kahraman, cengiz/0000-0001-6168-8185</t>
  </si>
  <si>
    <t>978-3-540-70809-4</t>
  </si>
  <si>
    <t>10.1007/978-3-540-70810-0</t>
  </si>
  <si>
    <t>WOS:000266829800001</t>
  </si>
  <si>
    <t>Wang, BA; Zhang, JP</t>
  </si>
  <si>
    <t>Wang, Biao; Zhang, Juping</t>
  </si>
  <si>
    <t>Curriculum System Evaluation Model for University's Professionals Based on Fuzzy Set</t>
  </si>
  <si>
    <t>This paper analyzes and designs a curriculum system evaluation model based on fuzzy set for the evaluation of professionals curriculum rationality at colleges or universities as well as students personal learning courses system rationality. The experiments show that the model can reflect the curriculum system is or not reasonable. (C) 2012 Published by Elsevier B.V. Selection and peer review under responsibility of Information Engineering Research Institute</t>
  </si>
  <si>
    <t>10.1016/j.ieri.2012.06.109</t>
  </si>
  <si>
    <t>WOS:000314461600068</t>
  </si>
  <si>
    <t>Aydin, S</t>
  </si>
  <si>
    <t>Aydin, Serhat</t>
  </si>
  <si>
    <t>A Novel Multi-Expert MABAC Method Based on Fermatean Fuzzy Sets</t>
  </si>
  <si>
    <t>JOURNAL OF MULTIPLE-VALUED LOGIC AND SOFT COMPUTING</t>
  </si>
  <si>
    <t>In recent years, new forms of ordinary fuzzy sets have been introduced. Developed forms of fuzzy sets aim to identify the uncertainty thoroughly and get better maximizing outcomes. Fermatean fuzzy sets are one of the newly developed forms of ordinary fuzzy sets that identifies uncertainty comprehensively. Decision-making processes use some mathematical methods and methodologies providing experts to make the correct decision. One of these methods, the MABAC method, is based on computing the distance between each alternative and the bored approximation area. However, decision-making processes also involve ambiguity and vagueness that the fuzzy sets and fuzzy decision-making strategies can easily manage while crisp methods may not. Therefore, we aimed to propose a novel method based on MABAC method with Fermantean fuzzy sets. To achieve this aim, we briefly reviewed basic theories of Fermantean fuzzy sets. Moreover, Fermantean fuzzy MABAC method was constructed, and the steps of the decision-making process were clarified. An illustrative example is given to show the applicability of the proposed method. Additionally, comparative analyses and sensitivity analysis were conducted. As a result, we demonstrate that our model can handle the decision-making process effectively and efficiently.</t>
  </si>
  <si>
    <t>1542-3980</t>
  </si>
  <si>
    <t>1542-3999</t>
  </si>
  <si>
    <t>5-6</t>
  </si>
  <si>
    <t>WOS:000700374600005</t>
  </si>
  <si>
    <t>Chen, LW</t>
  </si>
  <si>
    <t>Tan, D</t>
  </si>
  <si>
    <t>Chen, Liwei</t>
  </si>
  <si>
    <t>Research on the Novel Weighted Fuzzy Clustering Algorithm based on Fuzzy Sets and Rough Set Theory</t>
  </si>
  <si>
    <t>PROCEEDINGS OF THE 2015 CONFERENCE ON INFORMATIZATION IN EDUCATION, MANAGEMENT AND BUSINESS</t>
  </si>
  <si>
    <t>Advances in Social Science Education and Humanities Research</t>
  </si>
  <si>
    <t>2nd International Conference on Informatization in Education, Management and Business (IEMB)</t>
  </si>
  <si>
    <t>SEP 12-13, 2015</t>
  </si>
  <si>
    <t>Guangzhou, PEOPLES R CHINA</t>
  </si>
  <si>
    <t>Int Assoc Cyber Sci &amp; Engn</t>
  </si>
  <si>
    <t>In this paper, we conduct research on the novel weighted fuzzy clustering algorithm based on fuzzy sets and rough set theory. Due to the large scale of data, in order to improve the efficiency of the clustering, we can use the attribute selection and data sampling to reduce the data size. We combine the characteristics of the fuzzy sets and rough set theory to optimize the prior objective function. In the near future, we plan to conduct more related research to polish the method.</t>
  </si>
  <si>
    <t>2352-5398</t>
  </si>
  <si>
    <t>978-94-6252-105-6</t>
  </si>
  <si>
    <t>WOS:000365169700002</t>
  </si>
  <si>
    <t>Nikolova, M; Nikolov, N; Cornelis, C; Deschrijver, G</t>
  </si>
  <si>
    <t>Caulfield, HJ; Chen, SH; Duro, R; Honavar, V; Kerre, EE; Lu, M; Romay, MG; Shih, TK; Ventura, D; Wang, PP; Yang, YY</t>
  </si>
  <si>
    <t>Survey of the research on intuitionistic fuzzy sets</t>
  </si>
  <si>
    <t>PROCEEDINGS OF THE 6TH JOINT CONFERENCE ON INFORMATION SCIENCES</t>
  </si>
  <si>
    <t>6th Joint Conference on Information Sciences</t>
  </si>
  <si>
    <t>MAR 08-13, 2002</t>
  </si>
  <si>
    <t>RES TRIANGLE PK, NC</t>
  </si>
  <si>
    <t>Assoc Intelligent Machinery,Informat Sci Journal,Duke Univ, Acad Affairs,Tamkang Univ,N Carolina Biotechnol Ctr,GalxoSmithKline,George Mason Univ</t>
  </si>
  <si>
    <t>This paper presents the development of the theory of Intuitionistic Fuzzy Sets (IFSs).</t>
  </si>
  <si>
    <t>Nikolov, Nikolai/D-2462-2009; Cornelis, Chris/B-7585-2013</t>
  </si>
  <si>
    <t>Cornelis, Chris/0000-0002-7854-6025; Nikolov, Nikolai Georgiev/0000-0002-9212-9201</t>
  </si>
  <si>
    <t>0-9707890-1-7</t>
  </si>
  <si>
    <t>WOS:000179331800032</t>
  </si>
  <si>
    <t>Cross, V</t>
  </si>
  <si>
    <t>Melin, P; Castillo, O; Kacprzyk, J; Reformat, M; Melek, W</t>
  </si>
  <si>
    <t>Cross, Valerie</t>
  </si>
  <si>
    <t>Relating Fuzzy Set Similarity Measures</t>
  </si>
  <si>
    <t>FUZZY LOGIC IN INTELLIGENT SYSTEM DESIGN: THEORY AND APPLICATIONS</t>
  </si>
  <si>
    <t>Advances in Intelligent Systems and Computing</t>
  </si>
  <si>
    <t>Annual Conference of the North-American-Fuzzy-Information-Processing-Society (NAFIPS)</t>
  </si>
  <si>
    <t>OCT 16-18, 2017</t>
  </si>
  <si>
    <t>Cancun, MEXICO</t>
  </si>
  <si>
    <t>Measuring similarity is an important task in many domains such as psychology, taxonomy, information retrieval, image processing, bioinformatics, and so on. The diversity of domains has led to many different definitions of and methods for determining similarity. Even within fuzzy set theory, how to measure similarity between fuzzy sets presents a wide variety of approaches depending on what characteristic of a fuzzy set is emphasized, for example, set-based, logic-based or geometric-based views of a fuzzy set. First similarity is examined from a psychological viewpoint, and how that perspective might be applicable to fuzzy set similarity measures is explored. Then two fuzzy set similarity measures, one set-based and the other geometric-based, are reviewed, and a comparison is made between the two.</t>
  </si>
  <si>
    <t>2194-5357</t>
  </si>
  <si>
    <t>2194-5365</t>
  </si>
  <si>
    <t>978-3-319-67137-6; 978-3-319-67136-9</t>
  </si>
  <si>
    <t>10.1007/978-3-319-67137-6_2</t>
  </si>
  <si>
    <t>WOS:000431389800002</t>
  </si>
  <si>
    <t>Dutta, P</t>
  </si>
  <si>
    <t>Dutta, Palash</t>
  </si>
  <si>
    <t>Decision Making in Medical Diagnosis via Distance Measures on Interval Valued Fuzzy Sets</t>
  </si>
  <si>
    <t>INTERNATIONAL JOURNAL OF SYSTEM DYNAMICS APPLICATIONS</t>
  </si>
  <si>
    <t>The uncertain and sometimes vague, imprecise nature of medical documentation and information make the field of medical diagnosis is the most important and interesting area for applications of fuzzy set theory (FST), intuitionistic fuzzy set (IFS) and interval valued fuzzy set (IVFS). In this present study, first resemblance between IFS and IVFS has been established along with reviewed some existing distance measures for IFSs. Later, an attempt has been made to derive distance measures for IVFSs from IFSs and establish some properties on distance measures of IVFSs. Finally, medical diagnosis has been carried out and exhibits the techniques with a case study under this setting.</t>
  </si>
  <si>
    <t>Dutta, Palash/C-3363-2019</t>
  </si>
  <si>
    <t>Dutta, Palash/0000-0002-1565-4889</t>
  </si>
  <si>
    <t>2160-9772</t>
  </si>
  <si>
    <t>2160-9799</t>
  </si>
  <si>
    <t>OCT-DEC</t>
  </si>
  <si>
    <t>10.4018/IJSDA.2017100104</t>
  </si>
  <si>
    <t>WOS:000418529500004</t>
  </si>
  <si>
    <t>Maddouri, M</t>
  </si>
  <si>
    <t>Wang, PP</t>
  </si>
  <si>
    <t>On fuzzy-knowledge discovery from data sets</t>
  </si>
  <si>
    <t>PROCEEDINGS OF THE FIFTH JOINT CONFERENCE ON INFORMATION SCIENCES, VOLS 1 AND 2</t>
  </si>
  <si>
    <t>5th Joint Conference on Information Sciences (JCIS 2000)</t>
  </si>
  <si>
    <t>FEB 27-MAR 03, 2000</t>
  </si>
  <si>
    <t>ATLANTIC CITY, NJ</t>
  </si>
  <si>
    <t>Assoc Intelligent Machinery,Machine Intelligent &amp; Fussy Log Lab,Elsevier Publishing Co, Inc,Informat Sci Journal,USA Res Off</t>
  </si>
  <si>
    <t>Knowledge Discovery from Data (KDD) is the process of extracting useful knowledge by analyzing raw data. Fuzzy Set Theory is widely applied in Expert and Control Systems to cope with uncertain and imprecise knowledge. In this paper, we discuss the use of Fuzzy Set Theory in the KDD process. We present a survey of methods for fuzzy-coding of data, for fuzzy-representation of knowledge and for extracting fuzzy-knowledge from fuzzy-data.</t>
  </si>
  <si>
    <t>0-9643456-9-2</t>
  </si>
  <si>
    <t>WOS:000179698300071</t>
  </si>
  <si>
    <t>Mendel, JM; Wu, DR</t>
  </si>
  <si>
    <t>Mendel, Jerry M.; Wu, Dongrui</t>
  </si>
  <si>
    <t>Critique of A New Look at Type-2 Fuzzy Sets and Type-2 Fuzzy Logic Systems</t>
  </si>
  <si>
    <t>This letter provides a critical review of A New Look at Type-2 Fuzzy Sets and Type-2 Fuzzy Logic Systems IEEE Trans. Fuzzy Systems, and debunks its four claims.</t>
  </si>
  <si>
    <t>Wu, Dongrui/E-1956-2011</t>
  </si>
  <si>
    <t>Wu, Dongrui/0000-0002-7153-9703</t>
  </si>
  <si>
    <t>10.1109/TFUZZ.2017.2648882</t>
  </si>
  <si>
    <t>WOS:000402740000019</t>
  </si>
  <si>
    <t>Zeng, J; Liu, ZQ</t>
  </si>
  <si>
    <t>Zeng, Jia; Liu, Zhi-Qiang</t>
  </si>
  <si>
    <t>Type-2 fuzzy sets for pattern classification: A review</t>
  </si>
  <si>
    <t>2007 IEEE SYMPOSIUM ON FOUNDATIONS OF COMPUTATIONAL INTELLIGENCE, VOLS 1 AND 2</t>
  </si>
  <si>
    <t>IEEE Symposium on Foundations of Computational Intelligence</t>
  </si>
  <si>
    <t>APR 01-05, 2007</t>
  </si>
  <si>
    <t>Honolulu, HI</t>
  </si>
  <si>
    <t>This paper reviews the advances of type-2 fuzzy sets for pattern classification. The recent success of type-2 fuzzy sets has been largely attributed to their three-dimensional membership functions to handle more uncertainties in real-world problems. In pattern classification, both feature and hypothesis spaces have uncertainties, which motivate us of integrating type-2 fuzzy sets with traditional classifiers to achieve a better performance in terms of robustness, generalization ability, or classification rates. We describe recent type-2 fuzzy classifiers, from which we summarize a systematic approach to solve pattern classification problems. Finally, we discuss the trade-off between complexity and performance when using type-2 fuzzy classifiers, and explain the current difficulty of applying type-2 fuzzy sets to pattern classification.</t>
  </si>
  <si>
    <t>978-1-4244-0703-3</t>
  </si>
  <si>
    <t>10.1109/FOCI.2007.372168</t>
  </si>
  <si>
    <t>WOS:000248503700029</t>
  </si>
  <si>
    <t>Mehta, N; Bawa, N</t>
  </si>
  <si>
    <t>Mastorakis, NE; Demiralp, M; Mladenov, V; Bojovic, Z</t>
  </si>
  <si>
    <t>Mehta, Nancy; Bawa, Neera</t>
  </si>
  <si>
    <t>Applying Fuzzy Sets and Rough Sets as Metric for Vagueness and Uncertainty in Information Retrieval Systems</t>
  </si>
  <si>
    <t>PROCEEDINGS OF THE 8TH WSEAS INTERNATIONAL CONFERENCE ON SYSTEMS THEORY AND SCIENTIFIC COMPUTATION (ISTAC'08): NEW ASPECTS OF SYSTEMS THEORY AND SCIENTIFIC COMPUTATION</t>
  </si>
  <si>
    <t>Mathematics and Computers in Science and Engineering</t>
  </si>
  <si>
    <t>8th WSEAS International Conference on Systems Theory and Scientific Computation</t>
  </si>
  <si>
    <t>AUG 20-22, 2008</t>
  </si>
  <si>
    <t>Rhodes, GREECE</t>
  </si>
  <si>
    <t>WSEAS</t>
  </si>
  <si>
    <t>This paper reviews and compares theories of fuzzy sets and rough sets applying information retrieval. Vagueness and uncertainty have attracted the attention of philosophers and logicians for many years. The aim of this paper is to synthetically present the rough set and fuzzy set approach to the modeling of flexibility with respect to vagueness and uncertainty in the specification of users' information needs. The two theories model different types of uncertainty. The rough set theory takes into consideration the indiscernibility between objects; typically characterized by an equivalence relation. Rough sets are the results of approximating crisp sets using equivalence classes. The fuzzy set theory deals with the ill-definition of the boundary of a class through a continuous generalization of set characteristic functions. The indiscernibility between objects is not used in fuzzy set theory. So the membership relation is best theory for categorization of two theories.</t>
  </si>
  <si>
    <t>1792-4308</t>
  </si>
  <si>
    <t>978-960-6766-96-1</t>
  </si>
  <si>
    <t>WOS:000263293100048</t>
  </si>
  <si>
    <t>Foundations of a set theory for fuzzy sets. 40 Years of development</t>
  </si>
  <si>
    <t>10.1109/NAFIPS.2005.1548516</t>
  </si>
  <si>
    <t>WOS:000234636800021</t>
  </si>
  <si>
    <t>Wang, H; Xu, ZS; Pedrycz, W</t>
  </si>
  <si>
    <t>Wang, Hai; Xu, Zeshui; Pedrycz, Witold</t>
  </si>
  <si>
    <t>An overview on the roles of fuzzy set techniques in big data processing: Trends, challenges and opportunities</t>
  </si>
  <si>
    <t>KNOWLEDGE-BASED SYSTEMS</t>
  </si>
  <si>
    <t>In the era of big data, we are facing with an immense volume and high velocity of data with complex structures. Data can be produced by online and offline transactions, social networks, sensors and through our daily life activities. A proper processing of big data can result in informative, intelligent and relevant decision making completed in various areas, such as medical and healthcare, business, management and government. To handle big data more efficiently, new research paradigm has been engaged but the ways of thinking about big data call for further long-term innovative pursuits. Fuzzy sets have been employed for big data processing due to their abilities to represent and quantify aspects of uncertainty. Several innovative approaches within the framework of Granular Computing have been proposed. To summarize the current contributions and present an outlook of further developments, this overview addresses three aspects: (1) We review the recent studies from two distinct views. The first point of view focuses on What types of fuzzy set techniques have been adopted. It identifies clear trends as to the usage of fuzzy sets in big data processing. Another viewpoint focuses on the explanation of the benefits of fuzzy sets in big data problems. We analyze when and why fuzzy sets work in these problems. (2) We present a critical review of the existing problems and discuss the current challenges of big data, which could be potentially and partially solved in the framework of fuzzy sets. (3) Based on some principles, we infer the possible trends of using fuzzy sets in big data processing. We stress that some more sophisticated augmentations of fuzzy sets and their integrations with other tools could offer a novel promising processing environment. (C) 2016 Elsevier B.V. All rights reserved.</t>
  </si>
  <si>
    <t>Xu, Zeshui/N-8908-2013; Wang, Hai/B-7830-2010</t>
  </si>
  <si>
    <t>Wang, Hai/0000-0002-4925-9588; Xu, Zeshui/0000-0003-3547-2908</t>
  </si>
  <si>
    <t>0950-7051</t>
  </si>
  <si>
    <t>1872-7409</t>
  </si>
  <si>
    <t>FEB 15</t>
  </si>
  <si>
    <t>10.1016/j.knosys.2016.11.008</t>
  </si>
  <si>
    <t>WOS:000393009800003</t>
  </si>
  <si>
    <t>Cattaneo, G; Ciucci, D</t>
  </si>
  <si>
    <t>DiGesu, V; Pal, SK; Petrosino, A</t>
  </si>
  <si>
    <t>Cattaneo, Gianpiero; Ciucci, Davide</t>
  </si>
  <si>
    <t>A Survey on the Algebras of the So-Called Intuitionistic Fuzzy Sets (IFS)</t>
  </si>
  <si>
    <t>FUZZY LOGIC AND APPLICATIONS</t>
  </si>
  <si>
    <t>Lecture Notes in Artificial Intelligence</t>
  </si>
  <si>
    <t>8th International Workshop on Fuzzy Logic and Applications</t>
  </si>
  <si>
    <t>JUN 09-12, 2009</t>
  </si>
  <si>
    <t>Palermo, ITALY</t>
  </si>
  <si>
    <t>Univ Studi Palermo,Univ Studi Napoli,Ctr Interdiptart Tecnol Conoscenza,Indian Statist Inst,Grp Italiano Riceratori Pattern Recognit</t>
  </si>
  <si>
    <t>Some relevant algebraic structures involved by the so-called Intuitionistic Fuzzy Sets (IFS) are discussed, with a wide description of their relevant properties especially from the point of view of the algebraic semantic of a logical system. Algebraic comparison with analogous structures involving usual Fuzzy Sets are discussed.</t>
  </si>
  <si>
    <t>Ciucci, Davide/B-4777-2012</t>
  </si>
  <si>
    <t>Ciucci, Davide/0000-0002-8083-7809</t>
  </si>
  <si>
    <t>0302-9743</t>
  </si>
  <si>
    <t>978-3-642-02281-4</t>
  </si>
  <si>
    <t>WOS:000267794300012</t>
  </si>
  <si>
    <t>Klir, GJ</t>
  </si>
  <si>
    <t>Foundations of fuzzy set theory and fuzzy logic: A historical overview</t>
  </si>
  <si>
    <t>The purpose of this paper is threefold: (i) to present a historical overview of ideas and results regarding foundations of fuzzy set theory and fuzzy logic that emerged from the seminal paper by Lotfi Zadeh (1965): (ii) to characterize an ongoing paradigm shift initiated by ideas presented in the paper; and (iii) to review some interesting ideas pertaining to fuzzy set theory and fuzzy logic that had appeared in the literature prior to the publication of the paper.</t>
  </si>
  <si>
    <t>10.1080/03081070108960701</t>
  </si>
  <si>
    <t>WOS:000169397200002</t>
  </si>
  <si>
    <t>Rodriguez, RM; Martinez, L; Herrera, F; Torra, V</t>
  </si>
  <si>
    <t>Rodriguez, Rosa M.; Martinez, Luis; Herrera, Francisco; Torra, Vicenc</t>
  </si>
  <si>
    <t>A Review of Hesitant Fuzzy Sets: Quantitative and Qualitative Extensions</t>
  </si>
  <si>
    <t>Since the concept of fuzzy set was introduced, different extensions and generalizations have been proposed to manage the uncertainty in different problems. This chapter is focused in a recent extension so-called hesitant fuzzy set. Many researchers have paid attention on it and have proposed different extensions both in quantitative and qualitative contexts. Several concepts, basic operations and its extensions are revised in this chapter.</t>
  </si>
  <si>
    <t>Herrera, Francisco/K-9019-2017; Torra, Vicenç/AHA-5758-2022; Martinez, Luis/A-1746-2009</t>
  </si>
  <si>
    <t>Martinez, Luis/0000-0003-4245-8813</t>
  </si>
  <si>
    <t>10.1007/978-3-319-31093-0_5</t>
  </si>
  <si>
    <t>WOS:000384679500006</t>
  </si>
  <si>
    <t>Huang, H; Wu, CX</t>
  </si>
  <si>
    <t>Huang, Huan; Wu, Congxin</t>
  </si>
  <si>
    <t>Characterizations of compact sets in fuzzy set spaces with L-p metric</t>
  </si>
  <si>
    <t>Compactness criteria in fuzzy set spaces endowed with the L-p metric have been studied for several decades. Total boundedness is a key feature of compactness in metric spaces. However, comparing existing compactness criteria in fuzzy set spaces endowed with the L-p metric with the Arzela-Ascoli theorem, the latter gives compactness criteria by characterizing totally bounded sets while the former does not characterize totally bounded sets. Currently, compactness criteria are only presented for three particular fuzzy set spaces under assumptions of convexity or star-shapedness. General fuzzy sets have become more important in both theory and applications. Therefore, this paper presents characterizations of totally bounded sets, relatively compact sets, and compact sets in general fuzzy set spaces equipped with the L-p metric, but which do not have any assumptions of convexity or star-shapedness. Subsets of these general sets include common fuzzy sets, such as fuzzy numbers, fuzzy star-shaped numbers with respect to the origin, fuzzy star-shaped numbers, and general fuzzy star-shaped numbers. Existing compactness criteria are stated for fuzzy numbers space, the space of fuzzy star-shaped numbers with respect to the origin, and the space of fuzzy star-shaped numbers endowed with the L-p metric, respectively. Constructing completions of fuzzy set spaces with respect to the L-p metric is a problem closely dependent on characterizing totally bounded sets. Based on characterizations of total boundedness and relatively compactness and some discussion of the convexity and star-shapedness of fuzzy sets, we show that the completions of fuzzy set spaces studied here can be obtained using the L-p extension. We also clarify relationships among the ten fuzzy set spaces studied here-the five pairs of original spaces and their corresponding completions. We show that the subspaces have parallel characterizations of totally bounded sets, relatively compact sets, and compact sets. Finally, we discuss properties of the L-p metric on fuzzy set space as an application of our results, and review compactness criteria proposed in previous work. (C) 2016 Elsevier B.V. All rights reserved.</t>
  </si>
  <si>
    <t>1872-6801</t>
  </si>
  <si>
    <t>JAN 1</t>
  </si>
  <si>
    <t>10.1016/j.fss.2016.11.007</t>
  </si>
  <si>
    <t>WOS:000415866800002</t>
  </si>
  <si>
    <t>Kahraman, C; Deveci, M; Bolturk, E; Turk, S</t>
  </si>
  <si>
    <t>Kahraman, Cengiz; Deveci, Muhammet; Bolturk, Eda; Turk, Seda</t>
  </si>
  <si>
    <t>Fuzzy controlled humanoid robots: A literature review</t>
  </si>
  <si>
    <t>ROBOTICS AND AUTONOMOUS SYSTEMS</t>
  </si>
  <si>
    <t>Humanoid robots generated by inspiring by human appearances and abilities have became essential in human society to improve the quality of their life. All over the world, there have been many researchers who have focused on humanoid robots to develop the capabilities of humanoid robots. Generally, humanoid robot systems include mechanisms of decision making and information processing. Because of the uncertainty behind decision making and information processes, fuzzy sets are used most commonly. This study investigates a comprehensive literature review about humanoid robots that presents the recent technological developments and the theories associated with fuzzy set models. The basic principles and concepts of fuzzy sets for humanoid robots are presented. (C) 2020 Elsevier B.V. All rights reserved.</t>
  </si>
  <si>
    <t>Türk, Seda/ABH-8146-2020; Deveci, Muhammet/V-8347-2017</t>
  </si>
  <si>
    <t>Deveci, Muhammet/0000-0002-3712-976X; Bolturk, Eda/0000-0003-0614-0461; TURK, SEDA/0000-0001-9045-0694</t>
  </si>
  <si>
    <t>0921-8890</t>
  </si>
  <si>
    <t>1872-793X</t>
  </si>
  <si>
    <t>DEC</t>
  </si>
  <si>
    <t>10.1016/j.robot.2020.103643</t>
  </si>
  <si>
    <t>WOS:000586017500002</t>
  </si>
  <si>
    <t>PAL, NR</t>
  </si>
  <si>
    <t>SOME NEW INFORMATION MEASURES FOR FUZZY-SETS</t>
  </si>
  <si>
    <t>After reviewing some existing measures for fuzzy sets, we introduce a new informative measure for discrimination between two fuzzy sets. This discriminating measure reduces to the nonprobabilistic entropy of Deluca and Termini [7] under a special condition. The divergence measure between two sets has been defined along with a large set of properties. It has also been used to define an ambiguity (fuzziness) measure. Renyi's [17] probabilistic entropy of order a has been extended to define nonprobabilistic entropy of a fuzzy set. Various properties of this definition have also been proved. Applications of these measures to clustering, image processing, vision, etc., are highlighted.</t>
  </si>
  <si>
    <t>JAN 15</t>
  </si>
  <si>
    <t>10.1016/0020-0255(93)90073-U</t>
  </si>
  <si>
    <t>WOS:A1993KE12200002</t>
  </si>
  <si>
    <t>Kaur, P; Gupta, A</t>
  </si>
  <si>
    <t>Hoda, MN</t>
  </si>
  <si>
    <t>Kaur, Prahhjot; Gupta, Anshul</t>
  </si>
  <si>
    <t>Survey of Fuzzy based techniques to address Class Imbalance Problem</t>
  </si>
  <si>
    <t>PROCEEDINGS OF THE 10TH INDIACOM - 2016 3RD INTERNATIONAL CONFERENCE ON COMPUTING FOR SUSTAINABLE GLOBAL DEVELOPMENT</t>
  </si>
  <si>
    <t>3rd International Conference on Computing for Sustainable Global Development (INDIACom)</t>
  </si>
  <si>
    <t>MAR 16-18, 2016</t>
  </si>
  <si>
    <t>New Delhi, INDIA</t>
  </si>
  <si>
    <t>GGSIP Univ,Govt India, Minist Sci &amp; Technol, Dept Sci &amp; Technol,Council Sci &amp; Ind Res,All India Council Tech Educ,Inst Elect &amp; Telecommunicat Engineers, Delhi Ctr,Inst Engn &amp; Technol, Delhi Local Networks,Jagdishprasad Jhabarmal Tibrewala Univ,Bharati Vidyapeeths Inst Comp Applicat &amp; Management,ISTE, Delhi Sect</t>
  </si>
  <si>
    <t>This paper reviews various researches and studies made to address Class Imbalance Problem using fuzzy classifiers and fuzzy sets. Various researches enlisted in this paper show that fuzzy sets perform robustly in case of noisy or variable data-sets and are less sensitive to imbalance factor as compared to other classifiers. Use of fuzzy sets enhances the performance of classifiers in the presence of overlapping and imbalanced data.</t>
  </si>
  <si>
    <t>Sidhu, Dr. Prabhjot Kaur/ABC-9647-2021</t>
  </si>
  <si>
    <t>, Dr. Prabhjot kaur Sidhu/0000-0003-0496-2744</t>
  </si>
  <si>
    <t>978-9-3805-4419-9</t>
  </si>
  <si>
    <t>WOS:000388117502132</t>
  </si>
  <si>
    <t>Schuh, C</t>
  </si>
  <si>
    <t>Fuzzy sets and their application in medicine</t>
  </si>
  <si>
    <t>NAFIPS 2005 - 2005 Annual Meeting of the North American Fuzzy Information Processing Society</t>
  </si>
  <si>
    <t>In the last couple of decades intelligent systems have appeared in many technical areas, such as consumer electronics, robotics and industrial control systems. Many of these intelligent systems are based on the fuzzy set theory which describes complex systems mathematical model in terms of linguistic rules. Fuzzy set theory and fuzzy logic, which was founded 40 years ago, in 1965 by Lotfi A. Zadeh, are a highly suitable and applicable basis for developing systems in medicine. This paper surveys the utilisation of the fuzzy set theory of two research areas, i.e. fuzzy relations and fuzzy control in medical sciences in general, as well as on three concrete medical fuzzy applications.</t>
  </si>
  <si>
    <t>10.1109/NAFIPS.2005.1548513</t>
  </si>
  <si>
    <t>WOS:000234636800018</t>
  </si>
  <si>
    <t>Esogbue, AO; Song, Q</t>
  </si>
  <si>
    <t>On the decomposition problem of fuzzy sets</t>
  </si>
  <si>
    <t>In this paper, we consider an important problem that is frequently encountered and yet almost universally ignored both in the application and in the theoretic studies of fuzzy sets. We refer to this problem as the decomposition of fuzzy sets. In nearly ail applications of fuzzy sets theory (e.g., fuzzy decision making, fuzzy control fuzzy forecasting, etc.), the output is, in general, a fuzzy set; this is then defuzzified before it is applied. Although defuzzification may be necessary if a crisp quantity is definitely needed, when a fuzzy output is appropriate, desired or required in an application, then the defuzzification step becomes unnecessary. Yet, in this case, one finds that it is some times difficult to correctly interpret a fuzzy quantity or identify the true meaning of this fuzzy output using a family of predefined fuzzy sets. Thus, how to match the fuzzy output and the predefined fuzzy sets is the problem of concern in this paper. To address this problem, we first present and review some definitions and then proceed with an investigation of the preliminary properties of these concepts, complementing them with illustrative examples. Finally, we propose some algorithms for the solution of this problem. (C) 1998 Published by Elsevier Science B.V. All rights reserved.</t>
  </si>
  <si>
    <t>AUG 16</t>
  </si>
  <si>
    <t>10.1016/S0165-0114(96)00388-0</t>
  </si>
  <si>
    <t>WOS:000074400900005</t>
  </si>
  <si>
    <t>Hullermeier, E</t>
  </si>
  <si>
    <t>Huellermeier, Eyke</t>
  </si>
  <si>
    <t>Fuzzy sets in machine learning and data mining</t>
  </si>
  <si>
    <t>APPLIED SOFT COMPUTING</t>
  </si>
  <si>
    <t>Machine learning, data mining, and several related research areas are concerned with methods for the automated induction of models and the extraction of interesting patterns from empirical data. Automated knowledge acquisition of that kind has been an essential aspect of artificial intelligence since a long time and has more recently also attracted considerable attention in the fuzzy sets community. This paper briefly reviews some typical applications and highlights potential contributions that fuzzy set theory can make to machine learning, data mining, and related fields. In this connection, some advantages of fuzzy methods for representing and mining vague patterns in data are especially emphasized. (C) 2008 Elsevier B. V. All rights reserved.</t>
  </si>
  <si>
    <t>1568-4946</t>
  </si>
  <si>
    <t>1872-9681</t>
  </si>
  <si>
    <t>MAR</t>
  </si>
  <si>
    <t>10.1016/j.asoc.2008.01.004</t>
  </si>
  <si>
    <t>WOS:000286373200002</t>
  </si>
  <si>
    <t>Yazdanbakhsh, O; Dick, S</t>
  </si>
  <si>
    <t>Yazdanbakhsh, Omolbanin; Dick, Scott</t>
  </si>
  <si>
    <t>A systematic review of complex fuzzy sets and logic</t>
  </si>
  <si>
    <t>Complex fuzzy sets and logic are an extension of type-1 fuzzy sets wherein memberships may be complex-valued. This has been an area of growing research focus in the fuzzy systems community for over a decade, with successful applications in time series forecasting and other areas. We conduct a systematic review of this topic to provide a framework to position new research in the field, consolidate the available theoretical results, catalogue the current applications of complex fuzzy sets and logic, identify the key open questions facing researchers in this area, and suggest possible future directions for research in this field. (C) 2017 Elsevier B.V. All rights reserved.</t>
  </si>
  <si>
    <t>MAY 1</t>
  </si>
  <si>
    <t>10.1016/j.fss.2017.01.010</t>
  </si>
  <si>
    <t>WOS:000427471500001</t>
  </si>
  <si>
    <t>Ramot, D; Friedman, M; Langholz, G; Kandel, A</t>
  </si>
  <si>
    <t>Complex fuzzy logic</t>
  </si>
  <si>
    <t>A novel framework for logical reasoning, termed complex fuzzy logic, is presented in this paper. Complex fuzzy logic is a generalization of traditional fuzzy logic, based on complex fuzzy sets. In complex fuzzy logic, inference rules are constructed and fired in a manner that closely parallels traditional fuzzy logic. The novelty of complex fuzzy logic is that the sets used in the reasoning process are complex fuzzy sets, characterized by complex-valued membership functions. The range of these membership functions is extended from the traditional fuzzy range of [0,1] to the unit circle in the complex plane, thus providing a method for describing membership in a set in terms of a complex number. Several mathematical properties of complex fuzzy sets, which serve as a basis for the derivation of complex fuzzy logic, are reviewed in this paper. These properties include basic set theoretic operations on complex fuzzy sets-namely complex fuzzy union and intersection, complex fuzzy relations and their composition, and a novel form of set aggregation-vector aggregation. Complex fuzzy logic is designed to maintain the advantages of traditional fuzzy logic, while benefiting from the properties of complex numbers and complex fuzzy sets. The introduction of complex-valued grades of membership to the realm of fuzzy logic generates a framework with unique mathematical properties, and considerable potential for further research and application.</t>
  </si>
  <si>
    <t>10.1109/TFUZZ.2003.814832</t>
  </si>
  <si>
    <t>WOS:000184790200003</t>
  </si>
  <si>
    <t>Singh, PK</t>
  </si>
  <si>
    <t>Singh, Prem Kumar</t>
  </si>
  <si>
    <t>Complex multi-fuzzy context analysis at different granulation</t>
  </si>
  <si>
    <t>GRANULAR COMPUTING</t>
  </si>
  <si>
    <t>The m-p olar fuzzy graph representation of concept lattice gives a way to deal with its periodic changes at a given phase of time. One of the suitable examples is opinion of reviewers towards acceptance and rejection of a manuscript used to change several times for a given journal. Dealing with these types of m-polar complex fuzzy attributes is a crucial task for the data analytic researchers. The first problem arises with its precise mathematical representation and second with its algebraic processing for knowledge discovery tasks. In this regard, the calculus of complex multi-fuzzy set and its granulation is introduced for handling complex multi-fuzzy context and its graphical traversal. The information obtained from the proposed methods is also analyzed with recently introduced mathematical model on m-polar fuzzy set as well as complex fuzzy concept lattice.</t>
  </si>
  <si>
    <t>Singh, Prem Kumar/S-1065-2016</t>
  </si>
  <si>
    <t>Singh, Prem Kumar/0000-0003-1465-6572</t>
  </si>
  <si>
    <t>2364-4966</t>
  </si>
  <si>
    <t>2364-4974</t>
  </si>
  <si>
    <t>JAN</t>
  </si>
  <si>
    <t>10.1007/s41066-019-00180-8</t>
  </si>
  <si>
    <t>WOS:000668987200015</t>
  </si>
  <si>
    <t>Kratschmer, V</t>
  </si>
  <si>
    <t>Kraetschmer, Volker</t>
  </si>
  <si>
    <t>Least-squares estimation in linear regression models with vague concepts</t>
  </si>
  <si>
    <t>The paper is a contribution to parameter estimation in fuzzy regression models with random fuzzy sets. Here models with crisp parameters and fuzzy observations of the variables are investigated. This type of regression models may be understood as an extension of the ordinary single equation linear regression models by integrating additionally the physical vagueness of the involved items. So the significance of these regression models is to improve the empirical meaningfulness of the relationship between the items by a more sensitive attention to the fundamental adequacy problem of measurement. Concerning the parameter estimation the ordinary least-squares method is extended. The existence of estimators by the suggested method is shown, and some of their stochastic properties are surveyed. (c) 2006 Elsevier B.V. All rights reserved.</t>
  </si>
  <si>
    <t>OCT 1</t>
  </si>
  <si>
    <t>10.1016/j.fss.2003.02.001</t>
  </si>
  <si>
    <t>WOS:000240786600005</t>
  </si>
  <si>
    <t>Betti, G</t>
  </si>
  <si>
    <t>Betti, Gianni</t>
  </si>
  <si>
    <t>Fuzzy Measures of Quality of Life: a Multidimensional and Comparative Approach</t>
  </si>
  <si>
    <t>It is unanimously recognised in the literature that the concept of Quality of Life should be measured within a multidimensional framework, that is able to add to the information usually provided by indices based on economic variables. This paper proposes to adopt a new brand approach for the measurement of quality of life, which is based on the so called fuzzy set approach, and for the first time implement it in a comparative context. The empirical analysis is based on the third wave of European Quality of Life Survey, conducted in 2012 by Eurofound. The fuzzy set approach to Quality of Life measurement, results to be consistent when compared to the traditional approach defined by Eurofound; moreover, it results to also statistically robust. In conclusion, the fuzzy set approach provides quite significant added value for both data users and data analysts since it presents results which are easy to read, are concise, and it also facilitates comparison among dimensions.</t>
  </si>
  <si>
    <t>Betti, Gianni/J-4836-2019</t>
  </si>
  <si>
    <t>Betti, Gianni/0000-0002-0414-7806</t>
  </si>
  <si>
    <t>1793-6411</t>
  </si>
  <si>
    <t>10.1142/S021848851640002X</t>
  </si>
  <si>
    <t>WOS:000391860200003</t>
  </si>
  <si>
    <t>Carvalho, JP; Batista, F; Coheur, L</t>
  </si>
  <si>
    <t>Carvalho, Joao P.; Batista, Fernando; Coheur, Luisa</t>
  </si>
  <si>
    <t>A Critical Survey on the use of Fuzzy Sets in Speech and Natural Language Processing</t>
  </si>
  <si>
    <t>2012 IEEE INTERNATIONAL CONFERENCE ON FUZZY SYSTEMS (FUZZ-IEEE)</t>
  </si>
  <si>
    <t>IEEE International Conference on Fuzzy Systems</t>
  </si>
  <si>
    <t>IEEE International Conference on Fuzzy Systems (FUZZ-IEEE)</t>
  </si>
  <si>
    <t>JUN 10-15, 2012</t>
  </si>
  <si>
    <t>Brisbane, AUSTRALIA</t>
  </si>
  <si>
    <t>This paper shows how the use and applications of Fuzzy Sets (FS) in Speech and Natural Language Processing (SNLP) have seen a steady decline to a point where FS are virtually unknown or unappealing for most of the researchers currently working in the SNLP field, tries to find the reasons behind this decline, and proposes some guidelines on what could be done to reverse it and make FS assume a relevant role in SNLP.</t>
  </si>
  <si>
    <t>Carvalho, Joao Paulo/C-5544-2008; Batista, Fernando Manuel Marques/C-8355-2009; Coheur, Luisa/A-7554-2012</t>
  </si>
  <si>
    <t>Carvalho, Joao Paulo/0000-0003-0005-8299; Batista, Fernando Manuel Marques/0000-0002-1075-0177; Coheur, Luisa/0000-0002-2456-5028</t>
  </si>
  <si>
    <t>1098-7584</t>
  </si>
  <si>
    <t>978-1-4673-1506-7</t>
  </si>
  <si>
    <t>WOS:000309188200038</t>
  </si>
  <si>
    <t>DROSSOS, CA; MARKAKIS, G; SHAKHATREH, M</t>
  </si>
  <si>
    <t>A NONSTANDARD APPROACH TO FUZZY SET-THEORY</t>
  </si>
  <si>
    <t>KYBERNETIKA</t>
  </si>
  <si>
    <t>The nonstandard approach to fuzzy sets [1] is based on a Boolean generalization of Infinitesimal Analysis [2), [4], [6]. This paper, gives a short. review of this approach, describes some applications to mathematical structures and indicates the way for an extension using fuzzy partitions. In addition, we prove that the theory is general, since for any ordinary fuzzy set f : X --&gt; [0, 1] there exists a unique Boolean probability algebra (B,p) and a B-possibility distribution pi : X --&gt; B, such that f = p o pi.</t>
  </si>
  <si>
    <t>0023-5954</t>
  </si>
  <si>
    <t>3-6</t>
  </si>
  <si>
    <t>WOS:A1992KP66300001</t>
  </si>
  <si>
    <t>Hung, WL; Yang, MS</t>
  </si>
  <si>
    <t>Hung, Wen-Liang; Yang, Miin-Shen</t>
  </si>
  <si>
    <t>On similarity measures between intuitionistic fuzzy sets</t>
  </si>
  <si>
    <t>INTERNATIONAL JOURNAL OF INTELLIGENT SYSTEMS</t>
  </si>
  <si>
    <t>In this paper, we first review several popular similarity measures between fuzzy sets and then extend those similarity measures to intuitionistic fuzzy sets. We also propose two new similarity measures between intuitionistic fuzzy sets. These similarity measures have been found to satisfy some similarity measure axioms. Several numerical experiments are performed to assess the performance of these measures. Numerical results clearly indicate these new measures to be superior in performance to the others. Finally, we apply the new measures to evaluate students' answer-scripts. The experimental results show the superiority of the proposed measures for students' evaluation. (c) 2008 Wiley Periodicals, Inc.</t>
  </si>
  <si>
    <t>0884-8173</t>
  </si>
  <si>
    <t>10.1002/int.20271</t>
  </si>
  <si>
    <t>WOS:000253083800006</t>
  </si>
  <si>
    <t>Danyaro, KU; Jaafar, J; Liew, S</t>
  </si>
  <si>
    <t>Fujita, H; Sasaki, J</t>
  </si>
  <si>
    <t>Danyaro, Kamaluddeen Usman; Jaafar, Jafreezal; Liew, Shahir</t>
  </si>
  <si>
    <t>COMPARABILITY BETWEEN FUZZY SETS AND CRISP SETS: A SEMANTIC WEB APPROACH</t>
  </si>
  <si>
    <t>SELECTED TOPICS IN EDUCATION AND EDUCATIONAL TECHNOLOGY</t>
  </si>
  <si>
    <t>9th WSEAS International Conference on Education and Educational Technology</t>
  </si>
  <si>
    <t>OCT 04-06, 2010</t>
  </si>
  <si>
    <t>Iwate Prefectural Univ, Iwate, JAPAN</t>
  </si>
  <si>
    <t>Iwate Prefectural Univ</t>
  </si>
  <si>
    <t>Fuzzy set theories facilitate the extensions of today's Web structure, especially in the context of Web data. Currently, the increase or sharing of data from different sources: individuals, industries, academia, etc are not knowing/ considering the origin of Semantic Web transition. As the extension of Web grows, the thorny problem of data heterogeneity is also increasing. However, the review/comparability of the fuzzy sets, crisp sets and Semantic Web technologies were given based on their extensions. The authors provided the approaches that will help in knowing the uncertainty within the Semantic Web environment.</t>
  </si>
  <si>
    <t>Danyaro, Kamaluddeen Usman/G-4961-2012</t>
  </si>
  <si>
    <t>Danyaro, Kamaluddeen Usman/0000-0003-1022-4983</t>
  </si>
  <si>
    <t>978-960-474-232-5</t>
  </si>
  <si>
    <t>WOS:000288345700044</t>
  </si>
  <si>
    <t>Kahraman, C; Onar, SC; Oztaysi, B; Seker, S; Karasan, A</t>
  </si>
  <si>
    <t>Kahraman, Cengiz; Onar, Sezi Cevik; Oztaysi, Basar; Seker, Sukran; Karasan, Ali</t>
  </si>
  <si>
    <t>Integration of Fuzzy AHP with Other Fuzzy Multicriteria Methods: A State of the Art Survey</t>
  </si>
  <si>
    <t>AHP is the most widely used multi-criteria decision making method (MCDM) for selection among alternatives in the literature. AHP can be used as a standalone decision making method or it can be used by integrating with another method in selection problems. Vagueness and impreciseness in the data, especially when linguistic data used, can be captured by fuzzy sets. Extensions of fuzzy sets such as hesitant fuzzy sets, intuitionistic fuzzy sets, and spherical fuzzy sets have been often employed in decision making modeling. In this paper, we present a state of the art survey of fuzzy extensions of AHP when it is integrated with another fuzzy MCDM method such as fuzzy VIKOR, fuzzy TOPSIS, fuzzy ELECTRE, fuzzy PROMETHEE, fuzzy, EDAS, fuzzy CODAS, fuzzy COPRAS, fuzzy TODIM, fuzzy MULTI-MOORA, fuzzy MABAC, and fuzzy WASPAS. Graphical and tabular illustrations are given to summarize the results of the literature survey.</t>
  </si>
  <si>
    <t>Karaşan, Ali/U-3966-2017</t>
  </si>
  <si>
    <t>Karaşan, Ali/0000-0002-5571-6554</t>
  </si>
  <si>
    <t>1-2</t>
  </si>
  <si>
    <t>WOS:000607198200005</t>
  </si>
  <si>
    <t>Martin, DC</t>
  </si>
  <si>
    <t>Universes of fuzzy sets - A short survey</t>
  </si>
  <si>
    <t>33RD INTERNATIONAL SYMPOSIUM ON MULTIPLE-VALUED LOGIC, PROCEEDINGS</t>
  </si>
  <si>
    <t>International Symposium on Multiple-Valued Logic</t>
  </si>
  <si>
    <t>33rd International Symposium on Multiple-Valued Logic (ISMVL 2003)</t>
  </si>
  <si>
    <t>MAY 16-19, 2003</t>
  </si>
  <si>
    <t>MEIJI UNIV, TOKYO, JAPAN</t>
  </si>
  <si>
    <t>IEEE Comp Soc Tech Comm Multiple-Valued Log,Japan Res Grp Multiple-Valued Log</t>
  </si>
  <si>
    <t>MEIJI UNIV</t>
  </si>
  <si>
    <t>For classical sets one has their cumulative hierarchy, and also the category SET of all sets and mappings as standard approaches toward the universe of all sets. We discuss the corresponding situation for fuzzy set theory and give is a (concise) survey of a lot of such approaches which have been offered in the past approximately 35 years.</t>
  </si>
  <si>
    <t>0195-623X</t>
  </si>
  <si>
    <t>0-7695-1918-0</t>
  </si>
  <si>
    <t>10.1109/ISMVL.2003.1201387</t>
  </si>
  <si>
    <t>WOS:000183282100012</t>
  </si>
  <si>
    <t>Zhang, HM; Yu, LY</t>
  </si>
  <si>
    <t>Zhang, Huimin; Yu, Liying</t>
  </si>
  <si>
    <t>New distance measures between intuitionistic fuzzy sets and interval-valued fuzzy sets</t>
  </si>
  <si>
    <t>Over the past several years, many studies have introduced distance and similarity measures between intuitionistic fuzzy sets (IFSs) and interval-valued fuzzy sets (IVFSs). This paper first reviews several widely used distance measures and then proposes two new distance measures. Moreover, the paper proves that the measures proposed satisfy the properties of the axiomatic definition for distance measures and introduces two corollaries. In addition, several numerical examples are provided to compare the second proposed distance measure with a number of existing distance measures. The results demonstrate that the second distance measure proposed can significantly overcome the drawback of information loss because it contains information regarding all of the points on the interval of a given IVFS. The paper concludes with suggestions for future research. (C) 2013 Elsevier Inc. All rights reserved.</t>
  </si>
  <si>
    <t>zhang, huimin/0000-0002-2911-340X</t>
  </si>
  <si>
    <t>10.1016/j.ins.2013.04.040</t>
  </si>
  <si>
    <t>WOS:000323015000013</t>
  </si>
  <si>
    <t>Nataliani, Y; Hwang, CM; Yang, MS</t>
  </si>
  <si>
    <t>Rutkowski, L; Korytkowski, M; Scherer, R; Tadeusiewicz, R; Zadeh, LA; Zurada, JM</t>
  </si>
  <si>
    <t>Nataliani, Yessica; Hwang, Chao-Ming; Yang, Miin-Shen</t>
  </si>
  <si>
    <t>An Exponential-Type Entropy Measure on Intuitionistic Fuzzy Sets</t>
  </si>
  <si>
    <t>ARTIFICIAL INTELLIGENCE AND SOFT COMPUTING, PT I</t>
  </si>
  <si>
    <t>14th International Conference on Artificial Intelligence and Soft Computing (ICAISC)</t>
  </si>
  <si>
    <t>JUN 14-18, 2015</t>
  </si>
  <si>
    <t>Zakopane, POLAND</t>
  </si>
  <si>
    <t>Polish Neural Network Soc,Univ Social Sci,Czestochowa Univ Technol, Inst Computat Intelligence,IEEE Computat Intelligence Soc, Poland Chapter</t>
  </si>
  <si>
    <t>Entropy of an intuitionistic fuzzy set (IFS) is used to indicate the degree of fuzziness for IFSs. In this paper we deal with entropies of IFSs. We first review some existing entropies of IFSs and then propose a new entropy measure based on exponential operations for an IFS. Finally, comparisons are made with some existing entropies to show the effectiveness of our proposed one.</t>
  </si>
  <si>
    <t>Nataliani, Yessica/0000-0002-5558-7449</t>
  </si>
  <si>
    <t>978-3-319-19324-3; 978-3-319-19323-6</t>
  </si>
  <si>
    <t>10.1007/978-3-319-19324-3_20</t>
  </si>
  <si>
    <t>WOS:000364537800020</t>
  </si>
  <si>
    <t>Tamir, DE; Rishe, ND; Kandel, A</t>
  </si>
  <si>
    <t>Tamir, Dan E.; Rishe, Naphtali D.; Kandel, Abraham</t>
  </si>
  <si>
    <t>Complex Fuzzy Sets and Complex Fuzzy Logic an Overview of Theory and Applications</t>
  </si>
  <si>
    <t>FIFTY YEARS OF FUZZY LOGIC AND ITS APPLICATIONS</t>
  </si>
  <si>
    <t>Fuzzy Logic, introduced by Zadeh along with his introduction of fuzzy sets, is a continuous multi-valued logic system. Hence, it is a generalization of the classical logic and the classical discrete multi-valued logic (e.g. Lukasiewicz' three/many-valued logic). Throughout the years Zadeh and other researches have introduced extensions to the theory of fuzzy setts and fuzzy logic. Notable extensions include linguistic variables, type-2 fuzzy sets, complex fuzzy numbers, and Z-numbers. Another important extension to the theory, namely the concepts of complex fuzzy logic and complex fuzzy sets, has been investigated by Kandel et al. This extension provides the basis for control and inference systems relating to complex phenomena that cannot be readily formalized via type-1 or type-2 fuzzy sets. Hence, in recent years, several researchers have used the new formalism, often in the context of hybrid neuro-fuzzy systems, to develop advanced complex fuzzy logic-based inference applications. In this chapter we reintroduce the concept of complex fuzzy sets and complex fuzzy logic and survey the current state of complex fuzzy logic, complex fuzzy sets theory, and related applications.</t>
  </si>
  <si>
    <t>978-3-319-19683-1; 978-3-319-19682-4</t>
  </si>
  <si>
    <t>10.1007/978-3-319-19683-1_31</t>
  </si>
  <si>
    <t>10.1007/978-3-319-19683-1</t>
  </si>
  <si>
    <t>WOS:000374483600032</t>
  </si>
  <si>
    <t>Herrera, F; Verdegay, JL</t>
  </si>
  <si>
    <t>Fuzzy sets and operations research: Perspectives</t>
  </si>
  <si>
    <t>Operations Research present state and future trends are analyzed from the Fuzzy-Sets-based methodologies point of view. Then, in a more particular perspective, some specific topics of Fuzzy-Sets-based models in Operations Research, such as fuzzy optimization, preference modelling, linguistic modelling and decision models, as well as some other well known Operations Research specific topics, are also reviewed and prospected. (C) 1997 Elsevier Science B.V.</t>
  </si>
  <si>
    <t>Herrera, Francisco/C-6856-2008; Verdegay, Jose-Luis/B-1852-2012; Herrera, Francisco/K-9019-2017; Verdegay, Jose Luis/I-8402-2014</t>
  </si>
  <si>
    <t>Herrera, Francisco/0000-0002-7283-312X; Verdegay, Jose-Luis/0000-0003-2487-942X; Verdegay, Jose Luis/0000-0003-2487-942X</t>
  </si>
  <si>
    <t>SEP 1</t>
  </si>
  <si>
    <t>10.1016/S0165-0114(97)00088-2</t>
  </si>
  <si>
    <t>WOS:A1997XV01900013</t>
  </si>
  <si>
    <t>Bustince, H; Pagola, M; Barrenechea, E; Fernandez, J</t>
  </si>
  <si>
    <t>Cornelis, C; Deschrijver, G; Nachtegael, M; Schockaert, S; Shi, Y</t>
  </si>
  <si>
    <t>Bustince, Humberto; Pagola, Miguel; Barrenechea, Edurne; Fernandez, Javier</t>
  </si>
  <si>
    <t>The Need to Use Fuzzy Extensions in Fuzzy Thresholding Algorithms</t>
  </si>
  <si>
    <t>35 YEARS OF FUZZY SET THEORY: CELEBRATORY VOLUME DEDICATED TO THE RETIREMENT OF ETIENNE E. KERRE</t>
  </si>
  <si>
    <t>In this chapter we present some recent applications of fuzzy extensions in image segmentation. First we review some basic concepts of Interval-valued fuzzy sets, which is the extension that is mainly used. Next we present the fuzzy thresholding algorithm and we discuss its main problem that leads to use the extensions of fuzzy sets. In section 3 we review some methods recently published that use extensions of fuzzy sets in image thresholding. Finally we show some experimental results comparing the classical fuzzy thresholding algorithm against the algorithms based on extensions of fuzzy sets.</t>
  </si>
  <si>
    <t>Barrenechea, Edurne/H-4815-2011; Fernandez, Javier/G-4410-2013</t>
  </si>
  <si>
    <t>Barrenechea, Edurne/0000-0001-6657-948X; Fernandez, Javier/0000-0003-4427-3935; Pagola, Miguel/0000-0003-4764-5298</t>
  </si>
  <si>
    <t>978-3-642-16628-0</t>
  </si>
  <si>
    <t>10.1007/978-3-642-16629-7</t>
  </si>
  <si>
    <t>WOS:000283523800011</t>
  </si>
  <si>
    <t>Tahayori, H; Visconti, A; Degli Antoni, G</t>
  </si>
  <si>
    <t>Salem, MA; ElHadidi, MT</t>
  </si>
  <si>
    <t>Tahayori, Hooman; Visconti, Andrea; Degli Antoni, Giovanni</t>
  </si>
  <si>
    <t>Spam filtering model based on interval type-2 fuzzy set paradigm</t>
  </si>
  <si>
    <t>MEDIA CONVERGENCE: MOVING TO THE NEXT GENERATION</t>
  </si>
  <si>
    <t>ITI 5th International Conference on Information and Communications Technology</t>
  </si>
  <si>
    <t>DEC 16-18, 2007</t>
  </si>
  <si>
    <t>Cairo, EGYPT</t>
  </si>
  <si>
    <t>ITI</t>
  </si>
  <si>
    <t>This paper discusses a model for detecting spam based on interval type-2 fuzzy sets. The method confirmed that although dynamic models for spam filtering are preferred, by the way they cannot be used solely and must be integrated with other methods. The method is based on surveying the experts in the field and building the relevant interval type-2 fuzzy map of the given text and then comparing the map with the frames of reference. The method enables personalization and specialization of the filter.</t>
  </si>
  <si>
    <t>VISCONTI, ANDREA/0000-0001-5689-8575</t>
  </si>
  <si>
    <t>978-1-4244-1430-7</t>
  </si>
  <si>
    <t>WOS:000254392000024</t>
  </si>
  <si>
    <t>Gul, S; Aydogdu, A</t>
  </si>
  <si>
    <t>Gul, Sait; Aydogdu, Ali</t>
  </si>
  <si>
    <t>Novel distance and entropy definitions for linear Diophantine fuzzy sets and an extension of TOPSIS (LDF-TOPSIS)</t>
  </si>
  <si>
    <t>EXPERT SYSTEMS</t>
  </si>
  <si>
    <t>The literature of multiple attribute decision making (MADM) is fruitful since there are various and successful applications of different fuzzy set extensions such as intuitionistic, Pythagorean and q-Rung orthopair fuzzy sets (IFS, PFS and q-ROFS). Besides their powerful aspects, some definitional limitations are known. In order to eradicate these boundaries regarding the definitions of membership and non-membership degrees, linear Diophantine fuzzy set (LDFS) concept has been recently emerged. By considering two parameters, LDFS extends the representation area of the previous fuzzy set definitions and provides more extensive human judgement coverage field. In this study, the first distance and entropy measures in the literature have been developed for LDFSs. Their axiomatic definitions are given, and the proofs are shown. Also, thanks to our extensive literature review, we became aware that there is no MADM extension dedicatedly proposed for LDFS. So, the first MADM method extension for LDFS environment has also been developed in this study. A very well-known MADM approach, TOPSIS, has been extended into LDFS environment for the first time in the literature. The applicability is shown in a healthcare management decision problem and the validity is checked and approved by comparing the alternative rankings LDF-TOPSIS and the aggregation operators that were obtained from the literature produced.</t>
  </si>
  <si>
    <t>Gül, Sait/AAE-9068-2021; Aydoğdu, Ali/C-2002-2019</t>
  </si>
  <si>
    <t>Gül, Sait/0000-0002-6011-0848; Aydoğdu, Ali/0000-0002-9718-7611</t>
  </si>
  <si>
    <t>0266-4720</t>
  </si>
  <si>
    <t>1468-0394</t>
  </si>
  <si>
    <t>10.1111/exsy.13104</t>
  </si>
  <si>
    <t>JUL 2022</t>
  </si>
  <si>
    <t>WOS:000828896400001</t>
  </si>
  <si>
    <t>Ma, XL; Liu, Q; Zhan, JM</t>
  </si>
  <si>
    <t>Ma, Xueling; Liu, Qi; Zhan, Jianming</t>
  </si>
  <si>
    <t>A survey of decision making methods based on certain hybrid soft set models</t>
  </si>
  <si>
    <t>ARTIFICIAL INTELLIGENCE REVIEW</t>
  </si>
  <si>
    <t>Fuzzy set theory, rough set theory and soft set theory are all generic mathematical tools for dealing with uncertainties. There has been some progress concerning practical applications of these theories, especially, the use of these theories in decision making problems. In the present article, we review some decision making methods based on (fuzzy) soft sets, rough soft sets and soft rough sets. In particular, we provide several novel algorithms in decision making problems by combining these kinds of hybrid models. It may be served as a foundation for developing more complicated soft set models in decision making.</t>
  </si>
  <si>
    <t>Zhan, Jianming/0000-0003-2510-9515</t>
  </si>
  <si>
    <t>0269-2821</t>
  </si>
  <si>
    <t>1573-7462</t>
  </si>
  <si>
    <t>APR</t>
  </si>
  <si>
    <t>10.1007/s10462-016-9490-x</t>
  </si>
  <si>
    <t>WOS:000397506200004</t>
  </si>
  <si>
    <t>Zhang, HM</t>
  </si>
  <si>
    <t>Zhang, Huimin</t>
  </si>
  <si>
    <t>ENTROPY FOR INTUITIONISTIC FUZZY SETS BASED ON DISTANCE AND INTUITIONISTIC INDEX</t>
  </si>
  <si>
    <t>Many researchers have put forward lots of entropy and distance measures for intuitionistic fuzzy sets (IFSs). This paper firstly reviews some basic concepts for IFSs and several widely used distance measures between IFSs. And then a series of distance measures are presented on the basis of above widely used distance measures. Based on such distance measures and intuitionistic index, a set of entropies for IFSs are proposed and proved to meet the axiomatic requirements given by Szmidt and Kacprzyk in 2001. Besides, two numerical examples are demonstrated to verify the efficiency of the proposed entropies for IFSs. Finally, the paper concludes with suggestions for future research.</t>
  </si>
  <si>
    <t>10.1142/S0218488513500086</t>
  </si>
  <si>
    <t>WOS:000316908600008</t>
  </si>
  <si>
    <t>Hao, MS; Mendel, JM</t>
  </si>
  <si>
    <t>Hao, Minshen; Mendel, Jerry M.</t>
  </si>
  <si>
    <t>Similarity measures for general type-2 fuzzy sets based on the alpha-plane representation</t>
  </si>
  <si>
    <t>Similarity measures are very important concepts in fuzzy sets (FSs) theory. There are many different definitions of similarity measures for both type-1 (T1) FSs and interval type-2 (IT2) FSs. In this paper, one similarity measure for IT2 FSs, which is extended from the Jaccard similarity measure for T1 FSs, is reviewed; then, based on the a-plane representation for a general type-2 (GT2) FS, this similarity measure is generalized to such 12 FSs. Some examples that demonstrate how to compute the similarity measures for different T2 FSs are given. (C) 2014 Elsevier Inc. All rights reserved.</t>
  </si>
  <si>
    <t>10.1016/j.ins.2014.01.050</t>
  </si>
  <si>
    <t>WOS:000338390200013</t>
  </si>
  <si>
    <t>Tan, D; Mo, H; Peng, F; Ouyang, YC</t>
  </si>
  <si>
    <t>Tan, Dan; Mo, Hong; Peng, Fan; Ouyang, Yuchen</t>
  </si>
  <si>
    <t>Interval Type-2 Fuzzy Analysis for E-commerce Online Review on Time-varying Universe</t>
  </si>
  <si>
    <t>2014 INTERNATIONAL CONFERENCE ON INFORMATIVE AND CYBERNETICS FOR COMPUTATIONAL SOCIAL SYSTEMS (ICCSS)</t>
  </si>
  <si>
    <t>International Conference on Informative and Cybernetics for Computational Social Systems (ICCSS)</t>
  </si>
  <si>
    <t>OCT 09-10, 2014</t>
  </si>
  <si>
    <t>Qingdao, PEOPLES R CHINA</t>
  </si>
  <si>
    <t>Univ Macau,IEEE Syst Man &amp; Cybernet Soc</t>
  </si>
  <si>
    <t>It is not easy for fuzzy model to describe the uncertainty of language, because the fuzzy model is a conventional function. The membership function of type-2 fuzzy sets(T2 FS) combines a variety of possible type-1 membership, and the primary membership function reflects the impact of uncertain factors. Online reviews are perceptive informatics, and with the time varying, the evaluation criteria also changes. In the paper, some words are used to cover the universe of online comments semantic, which are interval type-2 fuzzy sets on time-varying universe, and fuzzy comprehensive evaluation and dynamic fuzzy rules are applied to analyze online review. Finally, the linguistic dynamic orbit of the online review is achieved. Show that type-2 fuzzy sets on time-varying universe and dynamic fuzzy rules are more in line with the objective rules that people use language to describe the development of objective and provided their evaluations.</t>
  </si>
  <si>
    <t>978-1-4799-4752-2</t>
  </si>
  <si>
    <t>WOS:000358127600002</t>
  </si>
  <si>
    <t>Atanassov, KT; Kacprzyk, J</t>
  </si>
  <si>
    <t>Sgurev, V; Yager, RR; Kacprzyk, J; Jotsov, V</t>
  </si>
  <si>
    <t>Atanassov, Krassimir T.; Kacprzyk, Janusz</t>
  </si>
  <si>
    <t>On Some Modal Type Intuitionistic Fuzzy Operators</t>
  </si>
  <si>
    <t>INNOVATIVE ISSUES IN INTELLIGENT SYSTEMS</t>
  </si>
  <si>
    <t>A review of two groups of basic modal type operators, defined over the intuitionistic fuzzy sets, is given. Two new modal operators are introduced for the first time, and some of their properties are discussed. Some open problems are formulated.</t>
  </si>
  <si>
    <t>Kacprzyk, Janusz A./M-9574-2014; Kacprzyk, Janusz/AAX-3998-2020; Atanassov, Krassimir T/S-2877-2016</t>
  </si>
  <si>
    <t>Kacprzyk, Janusz A./0000-0003-4187-5877; Kacprzyk, Janusz/0000-0003-4187-5877; Atanassov, Krassimir T/0000-0001-5625-071X</t>
  </si>
  <si>
    <t>978-3-319-27267-2; 978-3-319-27266-5</t>
  </si>
  <si>
    <t>10.1007/978-3-319-27267-2_9</t>
  </si>
  <si>
    <t>10.1007/978-3-319-27267-2</t>
  </si>
  <si>
    <t>WOS:000371739800010</t>
  </si>
  <si>
    <t>Atanassov, KT; Vassilev, P</t>
  </si>
  <si>
    <t>Gaweda, AE; Kacprzyk, J; Rutkowski, L; Yen, GG</t>
  </si>
  <si>
    <t>Atanassov, Krassimir T.; Vassilev, Peter</t>
  </si>
  <si>
    <t>On the Intuitionistic Fuzzy Sets of n-th Type</t>
  </si>
  <si>
    <t>ADVANCES IN DATA ANALYSIS WITH COMPUTATIONAL INTELLIGENCE METHODS: DEDICATED TO PROFESSOR JACEK ZURADA</t>
  </si>
  <si>
    <t>A survey and new results, related to the intuitionistic fuzzy sets of n-th type are given. Some open problems are formulated.</t>
  </si>
  <si>
    <t>Atanassov, Krassimir T/S-2877-2016; Vassilev, Peter/AAJ-1565-2021</t>
  </si>
  <si>
    <t>Atanassov, Krassimir T/0000-0001-5625-071X; Vassilev, Peter/0000-0002-7361-9272</t>
  </si>
  <si>
    <t>978-3-319-67946-4; 978-3-319-67945-7</t>
  </si>
  <si>
    <t>10.1007/978-3-319-67946-4_10</t>
  </si>
  <si>
    <t>10.1007/978-3-319-67946-4</t>
  </si>
  <si>
    <t>WOS:000449987100011</t>
  </si>
  <si>
    <t>Cai, KY</t>
  </si>
  <si>
    <t>Robustness of fuzzy reasoning and delta-equalities of fuzzy sets</t>
  </si>
  <si>
    <t>Fuzzy reasoning methods or approximate reasoning methods are extensively used in intelligent systems and fuzzy control. In this paper we discuss how errors in premises affect conclusions in fuzzy reasoning, that is, we discuss robustness of fuzzy reasoning. After reviewing the previous work, we present robustness results for various implication operators and inference rules. All the robustness results are formulated in terms of delta -equalities of fuzzy sets. Two fuzzy sets are said to be delta -equal if they are equal to an extent of delta.</t>
  </si>
  <si>
    <t>10.1109/91.963760</t>
  </si>
  <si>
    <t>WOS:000172014100007</t>
  </si>
  <si>
    <t>Distance-based operations on type-2 fuzzy sets</t>
  </si>
  <si>
    <t>ICCC 2007: 5TH IEEE INTERNATIONAL CONFERENCE ON COMPUTATIONAL CYBERNETICS, PROCEEDINGS</t>
  </si>
  <si>
    <t>5th IEEE International Conference on Computational Cybernetics</t>
  </si>
  <si>
    <t>OCT 19-21, 2007</t>
  </si>
  <si>
    <t>Gammarth, TUNISIA</t>
  </si>
  <si>
    <t>IEEE IES &amp; RAS, Joint Chapter,Budapest Tech,IEEE SMC Chapter,IEEE CI Chapter,Hungarian Fuzzy Assoc,IEEE IES,EUROFUSE,Japan Soc Fuzzy Theory &amp; Intelligent Informat,John VonNeumann Comp Soc</t>
  </si>
  <si>
    <t>The paper gives a short review of basic type-2 terms and some special possibilities related to the distance-base operator applications. Different ways are given for describing type-2 results of the maximum distance minimum operator on type-2 fuzzy sets.</t>
  </si>
  <si>
    <t>978-1-4244-1145-0</t>
  </si>
  <si>
    <t>10.1109/ICCCYB.2007.4402018</t>
  </si>
  <si>
    <t>WOS:000252427400005</t>
  </si>
  <si>
    <t>Tayal, DK; Saxena, PC; Sharma, A; Khanna, G; Gupta, S</t>
  </si>
  <si>
    <t>Tayal, Devendra Kumar; Saxena, P. C.; Sharma, Ankita; Khanna, Garima; Gupta, Shubhangi</t>
  </si>
  <si>
    <t>New method for solving reviewer assignment problem using type-2 fuzzy sets and fuzzy functions</t>
  </si>
  <si>
    <t>APPLIED INTELLIGENCE</t>
  </si>
  <si>
    <t>Reviewer Assignment Problem (RAP) is one of the cardinal problems in Government Funding agencies where the expertise level of the referee reviewing a proposal needs to be optimised to guarantee the selection of good R&amp;D projects. Although many solutions have been proposed for RAP in the past, none of them deals with the inherent imprecision associated with the problem. For instance, it is not possible to determine the exact expertise level of a particular reviewer in a particular domain. In this paper, we propose a novel approach for assigning reviewers to proposals. To calculate the expertise of a reviewer in a particular domain, we create a type-2 fuzzy set by assigning relevant weights to the various factors that affect the expertise of the reviewer in that domain. We also create a fuzzy set of the proposal by selecting three keywords that best represent the proposal. We then use a fuzzy functions based equality operator to compute the equality of the type-2 fuzzy set of experts and the fuzzy set of proposal keywords, which is then subjected to a set of relevant constraints to optimize the solution. We consider the four important aspects: workload balancing of reviewers, avoiding Conflicts of Interest, considering individual preferences by incorporating bidding and mapping multiple keywords of a proposal. As an extension to this approach, we further consider the relative importance of each keyword with respect to the submitted proposal by using representative percentage weights to create the FUZZY sets which represent the keywords. Hence, we propose an integrated solution based on the strong mathematical foundation of fuzzy logic, comprised of all the different aspects of expertise modeling and reviewer assignment. An Expert System has also been developed for the same.</t>
  </si>
  <si>
    <t>0924-669X</t>
  </si>
  <si>
    <t>1573-7497</t>
  </si>
  <si>
    <t>10.1007/s10489-013-0445-5</t>
  </si>
  <si>
    <t>WOS:000330207700005</t>
  </si>
  <si>
    <t>Kahraman, C; Otay, I; Oztaysi, B</t>
  </si>
  <si>
    <t>Kahraman, C; Kabak, O</t>
  </si>
  <si>
    <t>Kahraman, Cengiz; Otay, Irem; Oztaysi, Basar</t>
  </si>
  <si>
    <t>Fuzzy Extensions of Confidence Intervals: Estimation for mu, sigma(2), and p</t>
  </si>
  <si>
    <t>Fuzzy Statistical Decision-Making: Theory and Applications</t>
  </si>
  <si>
    <t>Even though classical point and interval estimations (PIE) are one of the most studied fields in statistics, there are a few numbers of studies covering fuzzy point and interval estimations. In this pursuit, this study focuses on analyzing the works on fuzzy PIE for the years between 1980 and 2015. In the chapter, the literature is reviewed through Scopus database and the review results are given by graphical illustrations. We also use the extensions of fuzzy sets such as interval-valued intuitionistic fuzzy sets (IVIFS) and hesitant fuzzy sets (HFS) to develop the confidence intervals based on these sets. The chapter also includes numerical examples to increase the understandability of the proposed approaches.</t>
  </si>
  <si>
    <t>Oztaysi, Basar/K-7498-2013; kahraman, cengiz/N-9259-2013</t>
  </si>
  <si>
    <t>Oztaysi, Basar/0000-0002-1090-7963; kahraman, cengiz/0000-0001-6168-8185; OTAY, IREM/0000-0001-5895-506X</t>
  </si>
  <si>
    <t>978-3-319-39014-7; 978-3-319-39012-3</t>
  </si>
  <si>
    <t>10.1007/978-3-319-39014-7_9</t>
  </si>
  <si>
    <t>10.1007/978-3-319-39014-7</t>
  </si>
  <si>
    <t>WOS:000389034800010</t>
  </si>
  <si>
    <t>Ozlu, S</t>
  </si>
  <si>
    <t>Ozlu, Serif</t>
  </si>
  <si>
    <t>Generalized Dice measures of single valued neutrosophic type-2 hesitant fuzzy sets and their application to multi-criteria decision making problems</t>
  </si>
  <si>
    <t>INTERNATIONAL JOURNAL OF MACHINE LEARNING AND CYBERNETICS</t>
  </si>
  <si>
    <t>In this paper, we develop single valued neutrosophic type-2 hesitant fuzzy sets (SVNT2HFS), presented as a variation of single valued neutrosophic fuzzy sets and type-2 hesitant fuzzy sets that includes truth, indeterminacy, falsity sets but these parts have been determined from type-2 fuzzy elements with motivation of single valued neutrosophic hesitant fuzzy set (SVNHFS) and Interval neutrosophic hesitant fuzzy set (INHFS). The proposed cluster can present more advantages than SVNHFS and INHFS for decision makers because it can provide a wide scala while membership values are being appointed by experts. Also, SVNHFS, INHFS are special cases of SVNT2HFS as indicated into comparison analysis. Therefore, our cluster has more knowledge capacity. Then, we give some basic dice measures, weighted dice measures, generalized dice measures and generalized weighted dice measures between two SVNT2HFSs. In here, generalized dice measures of SVNT2HFS propose more flexible relation for different values of lambda change according to decision maker's need and requirements. Also, we offer a decision making method and survey similarity between obtained an optimal solution and decision maker's ideas by using dice measures, weighted dice measures, generalized dice measures and generalized weighted dice measures. At the end of the paper, two illustrative examples and two comparative analysis are proposed to show the practicality and effectiveness of our measures.</t>
  </si>
  <si>
    <t>1868-8071</t>
  </si>
  <si>
    <t>1868-808X</t>
  </si>
  <si>
    <t>10.1007/s13042-021-01480-9</t>
  </si>
  <si>
    <t>JAN 2022</t>
  </si>
  <si>
    <t>WOS:000746362100001</t>
  </si>
  <si>
    <t>Verma, R; Merigo, JM</t>
  </si>
  <si>
    <t>Verma, Rajkumar; Merigo, Jose M.</t>
  </si>
  <si>
    <t>On Sharma-Mittal's Entropy under Intuitionistic Fuzzy Environment</t>
  </si>
  <si>
    <t>CYBERNETICS AND SYSTEMS</t>
  </si>
  <si>
    <t>Entropy plays an important role in many real-life applications to measure the amount of fuzziness associated with an intuitionistic fuzzy set. This paper reviews the different entropy measures defined on intuitionistic fuzzy sets and proposes a new entropy measure called intuitionistic fuzzy entropy of order-a and type-b in the setting of the intuitionistic fuzzy environment. This measure extends the idea of Sharma-Mittal's entropy from probabilistic to the intuitionistic phenomenon. Further, connections between the intuitionistic fuzzy entropy of order-a and type-b and other intuitionistic fuzzy/fuzzy entropies are also established. Some interesting properties of this measure are analyzed. Finally, two numerical examples are given to illustrate the performance of the proposed entropy measure by comparing it with other existing entropies.</t>
  </si>
  <si>
    <t>Verma, Rajkumar/C-7011-2011; Merigo, Jose M./G-3614-2010</t>
  </si>
  <si>
    <t>Verma, Rajkumar/0000-0002-4014-1305; Merigo, Jose M./0000-0002-4672-6961</t>
  </si>
  <si>
    <t>0196-9722</t>
  </si>
  <si>
    <t>1087-6553</t>
  </si>
  <si>
    <t>JUN 25</t>
  </si>
  <si>
    <t>10.1080/01969722.2021.1903722</t>
  </si>
  <si>
    <t>MAR 2021</t>
  </si>
  <si>
    <t>WOS:000636904000001</t>
  </si>
  <si>
    <t>Arotaritei, D; Mitra, S</t>
  </si>
  <si>
    <t>Web mining: a survey in the fuzzy framework</t>
  </si>
  <si>
    <t>This article provides a survey of the available literature on fuzzy Web mining. The different aspects of Web mining, like clustering, association rule mining, navigation, personalization, Semantic Web, information retrieval, text and image mining are considered under the existing taxonomy. The role of fuzzy sets in handling the different types of uncertainties/impreciseness is highlighted. A hybridization of fuzzy sets with genetic algorithms (another soft computing tool) is described for information retrieval. An extensive bibliography is also included. (C) 2004 Elsevier B.V. All rights reserved.</t>
  </si>
  <si>
    <t>Mitra, Sushmita/0000-0001-9285-1117</t>
  </si>
  <si>
    <t>NOV 16</t>
  </si>
  <si>
    <t>10.1016/j.fss.2004.03.003</t>
  </si>
  <si>
    <t>WOS:000224607100002</t>
  </si>
  <si>
    <t>Garg, H; Chen, SM</t>
  </si>
  <si>
    <t>Garg, Harish; Chen, Shyi-Ming</t>
  </si>
  <si>
    <t>Multiattribute group decision making based on neutrality aggregation operators of q-rung orthopair fuzzy sets</t>
  </si>
  <si>
    <t>q-rung orthopair fuzzy sets (q-ROFSs) are prominent ideas to express fuzzy data in decision-making. The q-ROFSs can dynamically adapt the area of evidence by altering the parameter q &gt;= 1 based on the fluctuation degree and therefore support more innumerable possibilities. Hence, this set defeats over the existing Atanassov intuitionistic fuzzy sets (AIFSs) and Pythagorean fuzzy sets (PFS). In today's life, there is frequently a setup concerning a neutral attitude towards the evaluation of the decision-makers. To arrange a pleasant decision throughout the method, in this paper, we illustrate innovative operational laws by uniting the features of the membership coefficients sum as well as the interaction between the membership degrees into the study for q-ROFSs. Associated with these laws, we establish some weighted averaging neutral aggregation operators (AOs) to aggregate the q-ROF erudition. Furthermore, we introduce an innovative MAGDM (multiattribute group decision making) process based on suggested AOs and illustrate with numerous numerical cases to verify it. A contrastive review is also administered to confirm the supremacies of the method. (C) 2019 Elsevier Inc. All rights reserved.</t>
  </si>
  <si>
    <t>Garg, Harish/C-6063-2012</t>
  </si>
  <si>
    <t>Garg, Harish/0000-0001-9099-8422</t>
  </si>
  <si>
    <t>MAY</t>
  </si>
  <si>
    <t>10.1016/j.ins.2019.11.035</t>
  </si>
  <si>
    <t>WOS:000517659200025</t>
  </si>
  <si>
    <t>Kacprzyk, J; Owsinski, JW; Viattchenin, DA; Shyrai, S</t>
  </si>
  <si>
    <t>Atanassov, KT; Castillo, O; Kacprzyk, J; Krawczak, M; Melin, P; Sotirov, S; Sotirova, E; Szmidt, E; DeTre, G; Zadrozny, S</t>
  </si>
  <si>
    <t>Kacprzyk, Janusz; Owsinski, Jan W.; Viattchenin, Dmitri A.; Shyrai, Stanislau</t>
  </si>
  <si>
    <t>A New Heuristic Algorithm of Possibilistic Clustering Based on Intuitionistic Fuzzy Relations</t>
  </si>
  <si>
    <t>NOVEL DEVELOPMENTS IN UNCERTAINTY REPRESENTATION AND PROCESSING: ADVANCES IN INTUITIONISTIC FUZZY SETS AND GENERALIZED NETS</t>
  </si>
  <si>
    <t>14th International Workshop on Intuitionistic Fuzzy Sets and Generalized Nets (IWIFSGN)</t>
  </si>
  <si>
    <t>OCT 26-28, 2015</t>
  </si>
  <si>
    <t>Cracow, POLAND</t>
  </si>
  <si>
    <t>Polish Acad Sci, Syst Res Inst,Bulgarian Acad Sci, Inst Biophys &amp; Biomed Engn,Warsaw Sch Informat Technol,Matej Bel Univ,Univ Publica Navarra,Univ Tras Os Montes &amp; Alto Douro,Asen Zlatarov Univ,Complutense Univ,Univ Westminster</t>
  </si>
  <si>
    <t>This paper introduces a novel intuitionistic fuzzy set-based heuristic algorithm of possibilistic clustering. For the purpose, some remarks on the fuzzy approach to clustering are discussed and a brief review of intuitionistic fuzzy set-based clustering procedures is given, basic concepts of the intuitionistic fuzzy set theory and the intuitionistic fuzzy generalization of the heuristic approach to possibilistic clustering are considered, a general plan of the proposed clustering procedure is described in detail, two illustrative examples confirm good performance of the proposed algorithm, and some preliminary conclusions are formulated.</t>
  </si>
  <si>
    <t>Kacprzyk, Janusz A./M-9574-2014; Kacprzyk, Janusz/AAX-3998-2020</t>
  </si>
  <si>
    <t>Kacprzyk, Janusz A./0000-0003-4187-5877; Kacprzyk, Janusz/0000-0003-4187-5877</t>
  </si>
  <si>
    <t>978-3-319-26211-6; 978-3-319-26210-9</t>
  </si>
  <si>
    <t>10.1007/978-3-319-26211-6_17</t>
  </si>
  <si>
    <t>WOS:000369425400017</t>
  </si>
  <si>
    <t>Baran, B; Rojas, A; Britez, D; Baran, L</t>
  </si>
  <si>
    <t>Torres, M; Sanchez, B; Wills, E</t>
  </si>
  <si>
    <t>Measurement and analysis of poverty and welfare using fuzzy sets'</t>
  </si>
  <si>
    <t>WORLD MULTICONFERENCE ON SYSTEMICS, CYBERNETICS AND INFORMATICS, VOL 8, PROCEEDINGS: CONCEPTS AND APPLICATIONS OF SYSTEMICS, CYBERNETICS AND INFORMATICS</t>
  </si>
  <si>
    <t>World Multiconference on Systemics, Cybernetics and Informatics/5th International Conference on Information Systems, Analysis and Synthesis (ISAS 99)</t>
  </si>
  <si>
    <t>JUL 31-AUG 04, 1999</t>
  </si>
  <si>
    <t>ORLANDO, FL</t>
  </si>
  <si>
    <t>Int Inst Informat &amp; System,IEEE Comp Soc, Venezuela Chapter,World Org System &amp; Cybernet,Int Federat Syst Res,Int Soc Syst Sci,Int Syst Inst,CUST,Int Inst Av Studies Syst Res &amp; Cybernet,Soc Appl Syst Res,Cybernet &amp; Human Knowing,Cent Univ Venezuela,Simon Bolivar Univ</t>
  </si>
  <si>
    <t>This paper studies the welfare and poverty in Paraguayan conurbations. It comprises the analysis of a) relative and absolute monetary poverty and welfare, b) poverty and welfare measured through physical indicators, and c) the definition and measurement of welfare and poverty as fuzzy sets. Typical poverty indices are used, making an adaptation to proper define and measure welfare, as a dual concept of poverty. However, these classical definitions have several difficulties that are overcome by introducing fuzzy definitions of poverty and welfare in an n-dimensional vector space. The new definition of welfare and poverty as fuzzy sets conveys a new approach in the effort to better represent linguistic variables that are intrinsically fuzzy. Statistical data presented in this work were taken from a Paraguayan Household Budget Survey made in 1996.</t>
  </si>
  <si>
    <t>980-07-5919-0</t>
  </si>
  <si>
    <t>WOS:000175785400002</t>
  </si>
  <si>
    <t>Riecan, B</t>
  </si>
  <si>
    <t>Riecan, Beloslav</t>
  </si>
  <si>
    <t>On some contributions to quantum structures by fuzzy sets</t>
  </si>
  <si>
    <t>It is well known that the fuzzy sets theory can be successfully used in quantum models ([5, 26]). In this paper we give first a review of recent development in the probability theory on tribes and their generalizations - multivalued (MV)-algebras. Secondly we show some applications of the described method to develop probability theory on IF-events.</t>
  </si>
  <si>
    <t>WOS:000252707900009</t>
  </si>
  <si>
    <t>Torshizi, AD; Zarandi, MHF; Zakeri, H</t>
  </si>
  <si>
    <t>Torshizi, Abolfazl Doostparast; Zarandi, Mohammad Hossein Fazel; Zakeri, Hamzeh</t>
  </si>
  <si>
    <t>On type-reduction of type-2 fuzzy sets: A review</t>
  </si>
  <si>
    <t>As an undetachable module of type-2 (T2) fuzzy computations and reasoning, type-reduction methods play an important role in various fuzzy disciplines including fuzzy logic systems and fuzzy clustering. Importance of type-reduction techniques lies in the fact that they are the main tools for collecting the entire inherent vagueness of the data. Therefore, type-reduction methods form the output of type-2 fuzzy sets (T2 FSs) as the representative of the entire uncertainty in a given space. Hence, their accuracy, precision, and performance speed is of much interest. This paper, presents a comprehensive review on various type-reduction and defuzzification strategies for general and interval type-2 fuzzy sets and systems. It is tried to analyze the existing approaches from different point of views accompanied by extensive comparisons on different features of type-reduction methods to facilitate further research studies by the fuzzy community. (C) 2014 Elsevier B.V. All rights reserved.</t>
  </si>
  <si>
    <t>Zakeri, H/AAC-7177-2019</t>
  </si>
  <si>
    <t>10.1016/j.asoc.2014.04.031</t>
  </si>
  <si>
    <t>WOS:000346856600053</t>
  </si>
  <si>
    <t>Celik, E; Gul, M; Aydin, N; Gumus, AT; Guneri, AF</t>
  </si>
  <si>
    <t>Celik, Erkan; Gul, Muhammet; Aydin, Nezir; Gumus, Alev Taskin; Guneri, Ali Fuat</t>
  </si>
  <si>
    <t>A comprehensive review of multi criteria decision making approaches based on interval type-2 fuzzy sets</t>
  </si>
  <si>
    <t>Multi criteria decision making (MCDM) is a discipline of operations research which has widely studied by researchers and practitioners. It deals with evaluating and ranking alternatives from the best to the worst under conflicting criteria with respect to decision maker(s) preferences. Since, many real-world systems include uncertainty and vagueness in information, MCDM uses fuzzy sets. In recent years, as an extension of the traditional fuzzy sets concept, type-2 fuzzy sets are preferred to have the capability of handling more uncertainty, and hence, to produce more accurate and robust results, MCDM approaches based on interval type-2 fuzzy sets (IT2FSs) have been published in various subjects. This paper reviews 82 different papers using various MCDM approaches based on IT2FSs which are classified into 35 categories. All papers with respect to single and hybrid approaches are discussed, pointing out their real applications or empirical results and limitations. Furthermore, the papers are statistically analyzed to show new trends within the context of IT2FSs. This systematic and comprehensive review study provides an insight for researchers on interval type-2 fuzzy MCDM in terms of showing current state and potential areas to be focused in the future. (C) 2015 Elsevier B.V. All rights reserved.</t>
  </si>
  <si>
    <t>AYDIN, Nezir/M-6069-2013; Celik, Erkan/O-1075-2013; Aydin, Nezir/AEW-9733-2022; TASKIN, ALEV/E-3878-2017; Gul, Muhammet/H-8881-2015</t>
  </si>
  <si>
    <t>Celik, Erkan/0000-0003-4465-0913; TASKIN, ALEV/0000-0003-1803-9408; Gul, Muhammet/0000-0002-5319-4289; AYDIN, Nezir/0000-0003-3621-0619</t>
  </si>
  <si>
    <t>10.1016/j.knosys.2015.06.004</t>
  </si>
  <si>
    <t>WOS:000359331000027</t>
  </si>
  <si>
    <t>Gong, YB</t>
  </si>
  <si>
    <t>Zhang, H; Shen, G; Jin, D</t>
  </si>
  <si>
    <t>Gong, Yanbing</t>
  </si>
  <si>
    <t>A New Similarity Measures of Intuitionistic Fuzzy Sets and Application to Pattern Recognitions</t>
  </si>
  <si>
    <t>ADVANCED RESEARCH ON INFORMATION SCIENCE, AUTOMATION AND MATERIAL SYSTEM, PTS 1-6</t>
  </si>
  <si>
    <t>Advanced Materials Research</t>
  </si>
  <si>
    <t>International Conference on Information Science, Automation and Material System</t>
  </si>
  <si>
    <t>MAY 21-22, 2011</t>
  </si>
  <si>
    <t>Zhengzhou, PEOPLES R CHINA</t>
  </si>
  <si>
    <t>Int Sci &amp; Educ Res Assoc,Yellow River Conservancy Tech Inst</t>
  </si>
  <si>
    <t>Intuitionistic fuzzy sets (IFSs), proposed by Atanassov, have gained attention from researchers for their applications in various fields. Then similarity measures between IFSs were developed. In this paper, firstly, some existing measures of similarity are reviewed. Then a new similarity measure is proposed and the relationships between some similarity measures are proved. Finally, the similarity measures of IFSs is applied to pattern recognition and the proposed similarity measures can provide a useful way for measuring IFSs more effectively.</t>
  </si>
  <si>
    <t>1022-6680</t>
  </si>
  <si>
    <t>978-3-03785-081-7</t>
  </si>
  <si>
    <t>219-220</t>
  </si>
  <si>
    <t>1-6</t>
  </si>
  <si>
    <t>10.4028/www.scientific.net/AMR.219-220.160</t>
  </si>
  <si>
    <t>WOS:000292631200035</t>
  </si>
  <si>
    <t>Zhang, WR</t>
  </si>
  <si>
    <t>Zhang, Wen-Ran</t>
  </si>
  <si>
    <t>Science vs. Sophistry-A historical debate on bipolar fuzzy sets and equilibrium-based mathematics for AI&amp;QI</t>
  </si>
  <si>
    <t>The road from bipolar fuzzy sets to equilibrium-based mathematical abstraction is surveyed. A continuing historical debate on bipolarity and isomorphism is outlined. Related literatures are critically reviewed to counter plagiarism, distortion, renaming, and sophistry. Based on the debate, the term isomorphistry is coined. It is concluded that if isomorphism is used correctly it can be helpful in mathematics. If abused it may become isomorphistry-a kind of historical, socially constructed, entrenched, and noble hypocrisy hindering major scientific advances. It is shown that isomorphistry can be motivated by denying the originality of bipolar fuzzy sets and aimed at justifying plagiarism and distortion. Thus, isomorphistry is sophistry on isomorphism. Some (-,+)-bipolar isomorphistry behaviors are critiqued. YinYang vs. YangYin are distinguished. The geometrical and logical basis of equilibrium-based AI&amp;QI computing machinery is introduced as a new computing paradigm with logically definable causality for mind-body unity. A philosophical joke on sophistry is appended.</t>
  </si>
  <si>
    <t>10.3233/JIFS-210692</t>
  </si>
  <si>
    <t>WOS:000731754900069</t>
  </si>
  <si>
    <t>Wu, DR; Mendel, JM; Coupland, S</t>
  </si>
  <si>
    <t>Wu, Dongrui; Mendel, Jerry M.; Coupland, Simon</t>
  </si>
  <si>
    <t>Enhanced Interval Approach for Encoding Words Into Interval Type-2 Fuzzy Sets and Its Convergence Analysis</t>
  </si>
  <si>
    <t>Construction of interval type-2 fuzzy set models is the first step in the perceptual computer, which is an implementation of computing with words. The interval approach (IA) has, so far, been the only systematic method to construct such models from data intervals that are collected from a survey. However, as pointed out in this paper, it has some limitations, and its performance can be further improved. This paper proposes an enhanced interval approach (EIA) and demonstrates its performance on data that are collected from a web survey. The data part of the EIA has more strict and reasonable tests than the IA, and the fuzzy set part of the EIA has an improved procedure to compute the lower membership function. We also perform a convergence analysis to answer two important questions: 1) Does the output interval type-2 fuzzy set from the EIA converge to a stable model as increasingly more data intervals are collected, and 2) if it converges, then how many data intervals are needed before the resulting interval type-2 fuzzy set is sufficiently similar to the model obtained from infinitely many data intervals? We show that the EIA converges in a mean-square sense, and generally, 30 data intervals seem to be a good compromise between cost and accuracy.</t>
  </si>
  <si>
    <t>Coupland, Simon/A-5869-2009; Wu, Dongrui/E-1956-2011</t>
  </si>
  <si>
    <t>10.1109/TFUZZ.2011.2177272</t>
  </si>
  <si>
    <t>WOS:000304905500008</t>
  </si>
  <si>
    <t>Kroupa, T</t>
  </si>
  <si>
    <t>Many-dimensional observables on Lukasiewicz tribe: Constructions, conditioning and conditional independence</t>
  </si>
  <si>
    <t>Probability on collections of fuzzy sets can be developed as a generalization of the classical probability on sigma-algebras of sets. A Lukasiewicz tribe is a collection of fuzzy sets which is closed under the standard fuzzy complementation and under the pointwise application of the Lukasiewicz t-norm to countably many fuzzy sets. An observable is a fuzzy set-valued mapping defined on a a-algebra of sets and satisfying some additional properties; formally, the role of an observable is in a sense analogous to that of a random variable in classical probability theory. This article aims at studying and surveying some properties of observables on a Lukasiewicz tribe of fuzzy sets with a special focus on many-dimensional observables. Namely, the definition and basic construction techniques of observables are discussed. A method for a reasonable construction and interpretation of a joint observable is proposed. Further, the contribution contains results concerning conditioning of observables. We continue in our study [3] of conditional independence in this framework and conclude that semi-graphoid properties are preserved.</t>
  </si>
  <si>
    <t>Kroupa, Tomáš/G-6864-2014</t>
  </si>
  <si>
    <t>WOS:000233665300003</t>
  </si>
  <si>
    <t>Song, YF; Wang, XD; Lei, L; Xue, AJ</t>
  </si>
  <si>
    <t>Song, Yafei; Wang, Xiaodan; Lei, Lei; Xue, Aijun</t>
  </si>
  <si>
    <t>A novel similarity measure on intuitionistic fuzzy sets with its applications</t>
  </si>
  <si>
    <t>The intuitionistic fuzzy set, as a generation of Zadeh' fuzzy set, can express and process uncertainty much better, by introducing hesitation degree. Similarity measures between intuitionistic fuzzy sets (IFSs) are used to indicate the similarity degree between the information carried by IFSs. Although several similarity measures for intuitionistic fuzzy sets have been proposed in previous studies, some of those cannot satisfy the axioms of similarity, or provide counter-intuitive cases. In this paper, we first review several widely used similarity measures and then propose new similarity measures. As the consistency of two IFSs, the proposed similarity measure is defined by the direct operation on the membership function, non-membership function, hesitation function and the upper bound of membership function of two IFS, rather than based on the distance measure or the relationship of membership and non-membership functions. It proves that the proposed similarity measures satisfy the properties of the axiomatic definition for similarity measures. Comparison between the previous similarity measures and the proposed similarity measure indicates that the proposed similarity measure does not provide any counter-intuitive cases. Moreover, it is demonstrated that the proposed similarity measure is capable of discriminating the difference between patterns.</t>
  </si>
  <si>
    <t>Song, Yafei/M-7992-2014</t>
  </si>
  <si>
    <t>Song, Yafei/0000-0003-0962-0671</t>
  </si>
  <si>
    <t>10.1007/s10489-014-0596-z</t>
  </si>
  <si>
    <t>WOS:000349547300007</t>
  </si>
  <si>
    <t>Nadaban, S; Dzitac, S; Dzitac, I</t>
  </si>
  <si>
    <t>Lee, H; Shi, Y; Lee, J; Cordova, F; Dzitac, I; Kou, G; Li, J</t>
  </si>
  <si>
    <t>Nadaban, Sorin; Dzitac, Simona; Dzitac, Ioan</t>
  </si>
  <si>
    <t>Fuzzy TOPSIS: A General View</t>
  </si>
  <si>
    <t>PROMOTING BUSINESS ANALYTICS AND QUANTITATIVE MANAGEMENT OF TECHNOLOGY: 4TH INTERNATIONAL CONFERENCE ON INFORMATION TECHNOLOGY AND QUANTITATIVE MANAGEMENT (ITQM 2016)</t>
  </si>
  <si>
    <t>Procedia Computer Science</t>
  </si>
  <si>
    <t>4th International Conference on Information Technology and Quantitative Management (ITQM) - Promoting Business Analytics and Quantitative Management of Technology</t>
  </si>
  <si>
    <t>AUG 16-18, 2016</t>
  </si>
  <si>
    <t>Asan, SOUTH KOREA</t>
  </si>
  <si>
    <t>Hoseo Univ, Acad Informat Technol &amp; Quantitat Management,Korea Adv Inst Sci &amp; Technol,Chinese Acad Sci, Res Ctr Fictitious Economy &amp; Data Sci,Chinese Acad Sci, Key Lab Big Data Mining &amp; Knowledge Management,Univ Chinese Acad Sci, Sch Econ &amp; Management,Chinese Acad Sci, Inst Policy &amp; Management,Univ Nebraska,Beijing Taiji Huabao Tech Co Ltd,Chinese Acad Management</t>
  </si>
  <si>
    <t>The aim of this survey paper is to offer a general view of the developments of fuzzy TOPSIS methods. We begin with a literature review an we explore different fuzzy models that have been applied to the decision making field. Finally, we present some applications of fuzzy TOPSIS. (C) 2016 The Authors. Published by Elsevier B. V.</t>
  </si>
  <si>
    <t>Nadaban, Sorin/B-5857-2012; Dzitac, Ioan/A-8653-2010; Dzitac, Ioan/A-6169-2010; Dzitac, Simona/AAM-3377-2020; Dzitac, Ioan/AAS-2220-2020; Dzitac, Ioan/T-2471-2019; Dzitac, Ioan/N-8695-2019; Rossi, Jose Osvaldo/F-7391-2012</t>
  </si>
  <si>
    <t>Nadaban, Sorin/0000-0002-8106-7527; Dzitac, Ioan/0000-0002-3807-780X; Dzitac, Ioan/0000-0002-5415-9936; Dzitac, Ioan/0000-0002-5415-9936; da Luz, Lara Emanuele/0000-0001-5284-238X; Rossi, Jose Osvaldo/0000-0002-1421-163X</t>
  </si>
  <si>
    <t>1877-0509</t>
  </si>
  <si>
    <t>10.1016/j.procs.2016.07.088</t>
  </si>
  <si>
    <t>WOS:000387683300098</t>
  </si>
  <si>
    <t>The road from fuzzy sets to definable causality and bipolar quantum intelligence-To the memory of Lotfi A. Zadeh</t>
  </si>
  <si>
    <t>The road from fuzzy sets to logically definable causality is surveyed. It is shown that YinYang bipolar fuzzy set theory as an extension to fuzzy sets provides a logical basis for the definability of causality. In turn, bipolar causality leads to a ubiquitous analytical paradigm of quantum cognition and quantum intelligence. It is pointed out that these would have been impossible without Lotfi's recognition of bipolar fuzzy sets. It is concluded that Lotfi's scientific spirit transcends the boundaries of his achievement in science, and on the road to definable causality and quantum intelligence he will be remembered as a Giant whose feet are on the ground but whose head is above the clouds.</t>
  </si>
  <si>
    <t>10.3233/JIFS-172159</t>
  </si>
  <si>
    <t>WOS:000464448100004</t>
  </si>
  <si>
    <t>Gehrke, M; Walker, C; Walker, E</t>
  </si>
  <si>
    <t>Varieties generated by T-norms</t>
  </si>
  <si>
    <t>Czech-US Seminar on Current Trends in Soft Computing</t>
  </si>
  <si>
    <t>JUN 16-19, 2001</t>
  </si>
  <si>
    <t>Roznov Pod Radhostem, CZECH REPUBLIC</t>
  </si>
  <si>
    <t>This is a survey of some work done recently on varieties generated by algebras arising in fuzzy set theory and logic. Details and proofs appear elsewhere. The hope is to impart some of the flavor of this particular topic, and to point out some areas that merit further study.</t>
  </si>
  <si>
    <t>10.1007/s00500-003-0270-6</t>
  </si>
  <si>
    <t>WOS:000221269900004</t>
  </si>
  <si>
    <t>Bourke, MM; Fisher, DG</t>
  </si>
  <si>
    <t>Convergence, eigen fuzzy sets and stability analysis of relational matrices</t>
  </si>
  <si>
    <t>If stable control applications are formulated with a max-product composition, then instability in the relational matrix under any conditions is undesirable. This paper reviews the stability analysis of relational matrices combined with the max-min composition [19] and then presents an analysis of the stability of relational matrices combined with the max-product composition. This analysis includes results defining the convergence properties of the relational matrix, determination of the eigen fuzzy sets of the stable matrices and algorithmic solutions for several important cases. A method is also presented to stabilize unstable relational matrices for some control applications.</t>
  </si>
  <si>
    <t>JUL 22</t>
  </si>
  <si>
    <t>10.1016/0165-0114(95)00212-X</t>
  </si>
  <si>
    <t>WOS:A1996UR78500004</t>
  </si>
  <si>
    <t>Minoofam, SAH; Ahmadi, J; Kanan, HR</t>
  </si>
  <si>
    <t>Minoofam, Seyyed Amir Hadi; Ahmadi, Javad; Kanan, Hamidreza Rashidy</t>
  </si>
  <si>
    <t>A Comparative Review on Nondeterministic Sets for Association Rule Mining</t>
  </si>
  <si>
    <t>2015 4TH IRANIAN JOINT CONGRESS ON FUZZY AND INTELLIGENT SYSTEMS (CFIS)</t>
  </si>
  <si>
    <t>4th Iranian Joint Congress on Fuzzy and Intelligent Systems (CFIS)</t>
  </si>
  <si>
    <t>SEP 09-11, 2015</t>
  </si>
  <si>
    <t>Zahedan, IRAN</t>
  </si>
  <si>
    <t>Nowadays decision making based on data mining mostly deals with imprecise environment. Managing various uncertainties is one of the main challenging areas in decision support systems. The aim of this paper is to compare the relationship among four paramount uncertain sets namely, soft, grey, rough and fuzzy sets. The origin of these vague names is investigated and how they could be combined to make effective usage is shown. A systematic consideration is accomplished with respect to data mining approaches. The analysis demonstrates that these uncertain sets provide different but overlapping approaches for uncertainty representation and reasonable consolidation of them in rule mining could lead to more appropriate results.</t>
  </si>
  <si>
    <t>Rashidy Kanan, Hamidreza/0000-0001-8789-8658</t>
  </si>
  <si>
    <t>978-1-4673-8545-9</t>
  </si>
  <si>
    <t>WOS:000380585700056</t>
  </si>
  <si>
    <t>Boran, FE; Akay, D; Yager, RR</t>
  </si>
  <si>
    <t>Boran, Fatih Emre; Akay, Diyar; Yager, Ronald R.</t>
  </si>
  <si>
    <t>An overview of methods for linguistic summarization with fuzzy sets</t>
  </si>
  <si>
    <t>While the rapid development of information technology has made easy to store and access the huge amount of data, it also brings another problem, that of how to extract potentially useful knowledge not only in an efficient way but also in a way that could be easily understandable by humans. One of the solutions to this problem is linguistic summarization, aim of which is to generate explicit and concise summaries from data that is more compatible with human cognitive mechanism. The most crucial step in linguistic summarization is certainly the evaluation of linguistic summaries since they are the most important element of fuzzy rule based systems commonly used in expert systems and intelligent systems. Therefore, the selection of appropriate method for evaluating linguistic summaries in sense of different views such as quality, quantity, relevance and simplicity becomes vital. The aim of this paper is to review the state of art on linguistic summarization in the framework of fuzzy sets, focusing on the methods for evaluating linguistic summaries and the current applications. A taxonomy is proposed to identify the existing methods depending on the type of fuzzy sets (i.e., type-1 fuzzy set and type-2 fuzzy set) and the type of cardinalities (i.e., scalar cardinality and fuzzy cardinality). The recent studies on linguistic summarization are also presented to give a comprehensive framework for the future directions. The paper ends with conclusions, addressing some important issues and open questions which can be subject for future research. (C) 2016 Elsevier Ltd. All rights reserved.</t>
  </si>
  <si>
    <t>Yager, Ronald/L-1429-2017; Boran, Fatih Emre/AAI-9918-2021; AKAY, Diyar/C-1516-2008</t>
  </si>
  <si>
    <t>AKAY, Diyar/0000-0002-3215-0236; Boran, Fatih Emre/0000-0001-8404-3814</t>
  </si>
  <si>
    <t>NOV 1</t>
  </si>
  <si>
    <t>10.1016/j.eswa.2016.05.044</t>
  </si>
  <si>
    <t>WOS:000379634700029</t>
  </si>
  <si>
    <t>Kabir, S; Papadopoulos, Y</t>
  </si>
  <si>
    <t>Kabir, Sohag; Papadopoulos, Yiannis</t>
  </si>
  <si>
    <t>A review of applications of fuzzy sets to safety and reliability engineering</t>
  </si>
  <si>
    <t>Safety and reliability are rigorously assessed during the design of dependable systems. Probabilistic risk assessment (PRA) processes are comprehensive, structured and logical methods widely used for this purpose. PRA approaches include, but not limited to Fault Tree Analysis (FTA), Failure Mode and Effects Analysis (FMEA), and Event Tree Analysis (ETA). In conventional PRA, failure data about components is required for the purposes of quantitative analysis. In practice, it is not always possible to fully obtain this data due to unavailability of primary observations and consequent scarcity of statistical data about the failure of components. To handle such situations, fuzzy set theory has been successfully used in novel PRA approaches for safety and reliability evaluation under conditions of uncertainty. This paper presents a review of fuzzy set theory based methodologies applied to safety and reliability engineering, which include fuzzy FTA, fuzzy FMEA, fuzzy ETA, fuzzy Bayesian networks, fuzzy Markov chains, and fuzzy Petri nets. Firstly, we describe relevant fundamentals of fuzzy set theory and then we review applications of fuzzy set theory to system safety and reliability analysis. The review shows the context in which each technique may be more appropriate and highlights the overall potential usefulness of fuzzy set theory in addressing uncertainty in safety and reliability engineering. (C) 2018 Elsevier Inc. All rights reserved.</t>
  </si>
  <si>
    <t>Kabir, Sohag/J-1870-2019</t>
  </si>
  <si>
    <t>Kabir, Sohag/0000-0001-7483-9974; Papadopoulos, Yiannis/0000-0001-7007-5153</t>
  </si>
  <si>
    <t>10.1016/j.ijar.2018.05.005</t>
  </si>
  <si>
    <t>WOS:000439682900002</t>
  </si>
  <si>
    <t>Seselja, B; Tepavcevic, A</t>
  </si>
  <si>
    <t>Representing ordered structures by fuzzy sets: an overview</t>
  </si>
  <si>
    <t>We present a survey on representations of ordered structures by fuzzy sets. Any poset satisfying some finiteness condition, semilattice, lattice belonging to a special class, e.g., distributive, Noetherian, complete and others-can be represented by a single function, i.e., by a fuzzy set. Its domain and co-domain are particular subsets of the same structure, and consist of irreducible elements. The representation is minimal in the sense that another representation could not be obtained by replacing the domain of the former by its proper subset. By this approach, the structure itself is uniquely represented by the collection of cuts ordered dually to inclusion. (C) 2002 Elsevier Science B.V. All rights reserved.</t>
  </si>
  <si>
    <t>Tepavcevic, Andreja/AHD-4698-2022</t>
  </si>
  <si>
    <t>MAY 16</t>
  </si>
  <si>
    <t>PII S0165-0114(02)00366-4</t>
  </si>
  <si>
    <t>10.1016/S0165-0114(02)00366-4</t>
  </si>
  <si>
    <t>WOS:000182648900002</t>
  </si>
  <si>
    <t>Namvar, H; Bamdad, S</t>
  </si>
  <si>
    <t>Namvar, Hashem; Bamdad, Shahrooz</t>
  </si>
  <si>
    <t>Efficiency Assessment of Resilience Engineering in Process Industries Using Data Envelopment Analysis Based on Type-2 Fuzzy Sets</t>
  </si>
  <si>
    <t>Process industries have the talent of emerging high levels of turbulent behaviors and uncertainties, such as the leakage of toxic substances and explosive materials. Resilience engineering, as a novel approach, can run the effects of such actions. Resilience engineering factors involve culture, change management, knowledge acquisition, risk assessment, readiness, plasticity, reportage, the obligation of a top manager, consciousness, safety procedures, incident survey, employee participation, and competence. The present study aims to investigate resilience engineering in process industries and analyze its efficiency using the data envelopment analysis (DEA) technique. Since there are high levels of uncertainty in the factors, Type-2 fuzzy sets that have a high capability of considering uncertainty is used to analyze the efficiency. The results of this work, which is the first case in evaluating the efficiency of resilience engineering in process industries by DEA and Type-2 fuzzy sets, indicate a robust approach for analyzing the efficiency and identifying the opportunities in process industries.</t>
  </si>
  <si>
    <t>Bamdad, Shahrooz/0000-0002-3217-1109</t>
  </si>
  <si>
    <t>10.1109/ACCESS.2020.3044888</t>
  </si>
  <si>
    <t>WOS:000607730600070</t>
  </si>
  <si>
    <t>Schuh, CJ</t>
  </si>
  <si>
    <t>Schuh, Christian J.</t>
  </si>
  <si>
    <t>Usage of Fuzzy Systems in Critical Care Environments</t>
  </si>
  <si>
    <t>2008 IEEE INTERNATIONAL CONFERENCE ON FUZZY SYSTEMS, VOLS 1-5</t>
  </si>
  <si>
    <t>JUN 01-06, 2008</t>
  </si>
  <si>
    <t>Hong Kong, PEOPLES R CHINA</t>
  </si>
  <si>
    <t>In critical care, patients are surrounded by a multitude of devices for monitoring, diagnostics, and therapy. These devices include patient monitors to measure and monitor vital signs, therapeutic devices to support or replace impaired or failing organs and also to administer medications and fluids for the patients. The concept of fuzzy set theory, which was developed by Zadeh (1965), makes it possible to define inexact medical entities as fuzzy sets. It provides an excellent approach for approximating medical text Furthermore, fuzzy logic provides reasoning methods for approximate inference. Fuzzy relations and fuzzy control were two initiated research areas from the origin fuzzy set theory in the 1970s. Therefore, this approach may be suitable for intensive care medicine, where experience and intuition play an important role in decision-making. This paper surveys the utilisation of the fuzzy set theory of two research areas, i.e. fuzzy relations and fuzzy control in medical sciences in general, as well as on the basis of three concrete medical fuzzy applications.</t>
  </si>
  <si>
    <t>978-1-4244-1818-3</t>
  </si>
  <si>
    <t>WOS:000262974000213</t>
  </si>
  <si>
    <t>TOTH, H</t>
  </si>
  <si>
    <t>RECONSTRUCTION POSSIBILITIES FOR FUZZY-SETS - TOWARDS A NEW LEVEL OF UNDERSTANDING</t>
  </si>
  <si>
    <t>Using the methodological approach of 'rational reconstruction' some possible explications of the notion of 'fuzzy set' are critically discussed with respect to their intuitive meaning, plausibility and consistency. Together with a historical survey we try to provide a better understanding of the development of various concepts within traditional fuzzy set theory. Based on the approaches of [39] and [18] we show that Zadeh's original intuition of a fuzzy set and its formalization as generalized 'membership' function can be reinterpreted in a plausible and consistent way, and thus are supported not only on a formal level by mathematical results, but can also be justified in principle on a semantical level. Hence, both the operational as well as the traditional valuational viewpoint have their own rights in their corresponding areas of modeling reality, and it is shown how the latter can be given a sound foundation based upon the former.</t>
  </si>
  <si>
    <t>DEC 24</t>
  </si>
  <si>
    <t>10.1016/0165-0114(92)90238-Y</t>
  </si>
  <si>
    <t>WOS:A1992KF79600004</t>
  </si>
  <si>
    <t>Yeganejou, M; Dick, S</t>
  </si>
  <si>
    <t>Yeganejou, Mojtaba; Dick, Scott</t>
  </si>
  <si>
    <t>Inductive Learning of Classifiers via Complex Fuzzy Sets and Logic</t>
  </si>
  <si>
    <t>2017 IEEE INTERNATIONAL CONFERENCE ON FUZZY SYSTEMS (FUZZ-IEEE)</t>
  </si>
  <si>
    <t>JUL 09-12, 2017</t>
  </si>
  <si>
    <t>Naples, ITALY</t>
  </si>
  <si>
    <t>IEEE,IEEE Computat Intelligence Soc,European Soc Fuzzy Log &amp; Technol,BT,Univ Degli Studi Napoli Frederico II,Univ Degli Studi Napoli Frederico II, Fisica Ettore Pancini</t>
  </si>
  <si>
    <t>Multiples studies have shown that time series forecasting algorithms based on complex fuzzy sets and logic can be both very accurate, and simultaneously very compact. There have as yet, however, been no corresponding studies of time series classification, even though it seems reasonable that similar advantages would be obtained. We propose an inductive learning architecture for time series classification based on complex fuzzy sets and logic. We evaluate this new architecture on a condition monitoring problem: detecting the onset of illness in feedlot cattle via animal-mounted sensors. We find that our new system is at least as accurate as existing approaches.</t>
  </si>
  <si>
    <t>978-1-5090-6034-4</t>
  </si>
  <si>
    <t>WOS:000426449100302</t>
  </si>
  <si>
    <t>Polkowski, L</t>
  </si>
  <si>
    <t>Peters, JF; Skowron, A; Dubois, D; GrzymalaBusse, JW; Inuiguchi, M; Polkowski, L</t>
  </si>
  <si>
    <t>Rough mereology as a link between rough and fuzzy set theories. A survey</t>
  </si>
  <si>
    <t>TRANSACTIONS ON ROUGH SETS II: ROUGH SETS AND FUZZY SETS</t>
  </si>
  <si>
    <t>Lecture Notes in Computer Science</t>
  </si>
  <si>
    <t>In this paper, we discuss rough inclusions defined in Rough Mereology - a paradigm for approximate reasoning introduced by Polkowski and Skowron - as a basis for common models for rough as well as fuzzy set theories. We justify the point of view that tolerance (or, similarity) is the motif common to both theories. To this end, we demonstrate in Sect. 6 that rough inclusions (which represent a hierarchy of tolerance relations) induce rough set theoretic approximations as well as partitions and equivalence relations in the sense of fuzzy set theory. Before that, we include an account of mereological theory in Sect. 3. We also discuss granulation mechanisms based on rough inclusions with an outline of applications to rough-fuzzy-neurocomputing and computing with words in Sects. 4 and 5.</t>
  </si>
  <si>
    <t>Polkowski, Lech/0000-0002-6990-3959</t>
  </si>
  <si>
    <t>1611-3349</t>
  </si>
  <si>
    <t>3-540-23990-1</t>
  </si>
  <si>
    <t>WOS:000228008900013</t>
  </si>
  <si>
    <t>Li, YL; Liu, Y; Wang, XY; Lin, H</t>
  </si>
  <si>
    <t>Hu, XH; Liu, Q; Skowron, A; Lin, TY; Yager, RR; Zhang, B</t>
  </si>
  <si>
    <t>An initial comparison of fuzzy sets and rough sets from the view of pansystems theory</t>
  </si>
  <si>
    <t>2005 IEEE INTERNATIONAL CONFERENCE ON GRANULAR COMPUTING, VOLS 1 AND 2</t>
  </si>
  <si>
    <t>IEEE International Conference on Granular Computing</t>
  </si>
  <si>
    <t>JUL 25-27, 2005</t>
  </si>
  <si>
    <t>Beijing, PEOPLES R CHINA</t>
  </si>
  <si>
    <t>IEEE Comp Intelligence Soc,Natl Nat Sci Fdn China</t>
  </si>
  <si>
    <t>This paper reviews the basic relation of classical set theory: membership relation (is an element of). From the inducement of membership relation we can get other relations or operations of set theory, such as part-whole relation one of which is inclusion relation (subset of), and body-shadow relation and so on. On the other hand this paper introduces our work about the integration of pansystems theory and rough set theory. And in the view of pansystems theory we compare theories of fuzzy sets and rough sets. Furthermore we get the initial conclusion that fuzzy set theory and rough set theory are both the generalizations of classical set theory but in different facets in a sense. One is the quantitative generalization of membership relation and the other is the qualitative generalization. So there are intrinsic connections between the two theories.</t>
  </si>
  <si>
    <t>0-7803-9017-2</t>
  </si>
  <si>
    <t>WOS:000232157200116</t>
  </si>
  <si>
    <t>Wagner, C; Anderson, DT; Havens, TC</t>
  </si>
  <si>
    <t>Wagner, Christian; Anderson, Derek T.; Havens, Timothy C.</t>
  </si>
  <si>
    <t>Generalization of the Fuzzy Integral for Discontinuous Interval-and Non-Convex Interval Fuzzy Set-Valued Inputs</t>
  </si>
  <si>
    <t>2013 IEEE INTERNATIONAL CONFERENCE ON FUZZY SYSTEMS (FUZZ - IEEE 2013)</t>
  </si>
  <si>
    <t>IEEE International Conference on Fuzzy Systems (FUZZ)</t>
  </si>
  <si>
    <t>JUL 07-10, 2013</t>
  </si>
  <si>
    <t>Hyderabad, INDIA</t>
  </si>
  <si>
    <t>IEEE,IEEE Computat Intelligence Soc,IEEE Computat Intelligence Soc, Hyderabad Chapter,IEEE Computat Intelligence Soc, Calcutta Chapter</t>
  </si>
  <si>
    <t>The Fuzzy Integral (FI) is a powerful approach for non-linear data aggregation. It has been used in many settings to combine evidence (typically objective) with the known worth (typically subjective) of each data source, where the latter is encoded in a Fuzzy Measure (FM). While initially developed for the case of numeric evidence (integrand) and numeric FM, Grabisch et al. extended the FI to the cases of continuous intervals and normal, convex fuzzy sets (i.e., fuzzy numbers). However, in many real-world applications, e. g., explosive hazard detection based on multi-sensor and/or multi-feature fusion, agreement based modeling of survey data, anthropology and forensic science, or computing with respect to linguistic descriptions of spatial relations from sensor data, discontinuous interval and/or non-convex fuzzy set data may arise. The problem is no theory and algorithm currently exists for calculating the FI for such a case. Herein, we propose an extension of the FI to discontinuous interval-and convex normal Interval Fuzzy Set (IFS)-valued integrands (with a numeric FM). Our approach arises naturally from analysis of the Extension Principle. Further, we provide a computationally efficient approach to computing the proposed extension based on the union of the FIs on the combinations of continuous sub-intervals and we demonstrate the approach using examples for both the Choquet FI (CFI) and Sugeno FI (SFI).</t>
  </si>
  <si>
    <t>Wagner, Christian/0000-0002-6121-9722; Havens, Timothy/0000-0002-5746-3749</t>
  </si>
  <si>
    <t>978-1-4799-0020-6</t>
  </si>
  <si>
    <t>10.1109/FUZZ-IEEE.2013.6622507</t>
  </si>
  <si>
    <t>WOS:000335342800209</t>
  </si>
  <si>
    <t>Liang, ZZ; Shi, PF</t>
  </si>
  <si>
    <t>Similarity measures on intuitionistic fuzzy sets</t>
  </si>
  <si>
    <t>Intuitionistic fuzzy sets (IFSs), proposed by Atanassov, have gained attention from researchers for their applications in various fields. Then similarity measures between IFSs were developed. In this paper, firstly, some existing measures of similarity are reviewed. Then some examples are applied to show that some existing similarity measures are not always effective in some cases. At the same time, several new similarity measures are proposed and the relationships between some similarity measures are proved. Finally a comparison is made to show the proposed similarity measures are more reasonable than some existing similarity measures in general cases. Therefore, the proposed similarity measures can provide a useful way for measuring IFSs more effectively. (C) 2003 Elsevier B.V. All rights reserved.</t>
  </si>
  <si>
    <t>10.1016/S0167-8655(03)00111-9</t>
  </si>
  <si>
    <t>WOS:000184859600016</t>
  </si>
  <si>
    <t>Akram, M; Dudek, WA; Habib, A; Al-Kenani, AN</t>
  </si>
  <si>
    <t>Akram, Muhammad; Dudek, Wieslaw A.; Habib, Amna; Al-Kenani, Ahmad N.</t>
  </si>
  <si>
    <t>Imperfect competition models in economic market structure with q-rung picture fuzzy information</t>
  </si>
  <si>
    <t>The imperfect competition models are equipped by fuzzy set theory with direct assessments of uncertainty. An appropriate point of departure for origination of a system with potentially broader coverage can be provided in view of fuzzy sets. In this way, several extensions of fuzzy set have been introduced to deal with uncertain and ambiguous information including relationships between objects. The q-rung picture fuzzy (q-RPF) model, which inherits the virtues of q-rung orthopair fuzzy set and picture fuzzy set, is one of the convenient way to represent such information. In order to exhibit interactions in various economic structures the conception of q-RPF economic competition graphs can be employed. Thus the intention of present study is to deal with q-rung picture fuzzy competition graphs (q-RPFCGs) and in particular, q-rung picture fuzzy economic competition graphs (q-RPFECGs) with its generalizations: q-RPF k-economic competition graphs; p-economic competition q-RPFGs; and m-step q-RPFECGs through several important results. Furthermore, this paper offers a brief review for perfect and imperfect competition in competitive market structures and sketch q-RPFECGs to represent duopoly, oligopoly, and monopolistic competitions in graph theoretic approach. Also, it designs an algorithm to calculate the strength of economic competition among buyers and sellers in imperfect competitive markets with q-RPF information.</t>
  </si>
  <si>
    <t>Alkenani, Ahmad N/J-5264-2017</t>
  </si>
  <si>
    <t>Alkenani, Ahmad N/0000-0001-5559-5951; Habib, Amna/0000-0002-5918-4129</t>
  </si>
  <si>
    <t>10.3233/JIFS-191726</t>
  </si>
  <si>
    <t>WOS:000534641700124</t>
  </si>
  <si>
    <t>Pradera, A; Trillas, E; Guadarrama, S; Renedo, E</t>
  </si>
  <si>
    <t>Wang, PP; Ruan, D; Kerre, EE</t>
  </si>
  <si>
    <t>Pradera, Ana; Trillas, Enric; Guadarrama, Sergio; Renedo, Eloy</t>
  </si>
  <si>
    <t>On Fuzzy Set Theories</t>
  </si>
  <si>
    <t>FUZZY LOGIC: A SPECTRUM OF THEORETICAL &amp; PRACTICAL ISSUES</t>
  </si>
  <si>
    <t>This paper analyzes some of the main issues involved in the construction of fuzzy set theories. It reviews both standard solutions ( based on the well-known t-norms and t-conorms), as well as less conventional proposals that provide alternative views on, e. g. the definition of fuzzy connectives and the study of their properties.</t>
  </si>
  <si>
    <t>Pradera, Ana/0000-0002-8364-5087</t>
  </si>
  <si>
    <t>978-3-540-71257-2</t>
  </si>
  <si>
    <t>10.1007/978-3-540-71258-9</t>
  </si>
  <si>
    <t>WOS:000271338800004</t>
  </si>
  <si>
    <t>Yager, RR</t>
  </si>
  <si>
    <t>Yager, RR; Liu, L</t>
  </si>
  <si>
    <t>Yager, Ronald R.</t>
  </si>
  <si>
    <t>Entropy and Specificity in a Mathematical Theory of Evidence</t>
  </si>
  <si>
    <t>CLASSIC WORKS OF THE DEMPSTER-SHAFER THEORY OF BELIEF FUNCTIONS</t>
  </si>
  <si>
    <t>We review Shafer's theory of evidence. We then introduce the concepts of entropy and specificity in the framework of Shafer's theory. These become complementary aspects in the indication of the quality of evidence.</t>
  </si>
  <si>
    <t>Yager, Ronald/L-1429-2017; Yager, Ronald R/A-2960-2013</t>
  </si>
  <si>
    <t>978-3-540-25381-5</t>
  </si>
  <si>
    <t>10.1007/978-3-540-44792-4</t>
  </si>
  <si>
    <t>WOS:000266783600011</t>
  </si>
  <si>
    <t>Zhao, XF; Peng, L</t>
  </si>
  <si>
    <t>Zhao, Xuefeng; Peng, Ling</t>
  </si>
  <si>
    <t>Application of Fuzzy Set Theory in Evaluation of E-Service Quality</t>
  </si>
  <si>
    <t>2007 INTERNATIONAL CONFERENCE ON WIRELESS COMMUNICATIONS, NETWORKING AND MOBILE COMPUTING, VOLS 1-15</t>
  </si>
  <si>
    <t>International Conference on Wireless Communications Networking and Mobile Computing-WiCOM</t>
  </si>
  <si>
    <t>3rd International Conference on Wireless Communications, Networking and Mobile Computing (WiCOM 2007)</t>
  </si>
  <si>
    <t>SEP 21-25, 2007</t>
  </si>
  <si>
    <t>Shanghai, PEOPLES R CHINA</t>
  </si>
  <si>
    <t>IEEE Commun Soc,IEEE EngnManagement Soc,Shanghai Jiaotong Univ,Wuhan Univ</t>
  </si>
  <si>
    <t>With the rapid development of E-Commerce, Electronic Service quality(E-SQ) is increasingly recognized as an important aspect of E-Commerce. To deliver superior service quality, managers of companies with Web presences should understand how customers perceive and evaluate E-SQ. But E-SQ is a composite of various attributes, among them many intangible attributes are difficult to measure. This characteristic introduces the difficulties for respondent in replying to the survey. In order to overcome the difficulty, we invite set fuzzy set theory into the measurement of performance of criteria. By applying AHP to obtain criteria weight and using grey situation decision theory to rank the service quality provided by web sites, we get satisfied results.</t>
  </si>
  <si>
    <t>978-1-4244-1311-9</t>
  </si>
  <si>
    <t>WOS:000262098302175</t>
  </si>
  <si>
    <t>Liu, XD; Jia, WJ; Wang, YG; Guo, HY; Ren, Y; Li, ZD</t>
  </si>
  <si>
    <t>Liu, Xiaodong; Jia, Wenjuan; Wang, Yuangang; Guo, Hongyue; Ren, Yan; Li, Zedong</t>
  </si>
  <si>
    <t>Knowledge discovery and semantic learning in the framework of axiomatic fuzzy set theory</t>
  </si>
  <si>
    <t>WILEY INTERDISCIPLINARY REVIEWS-DATA MINING AND KNOWLEDGE DISCOVERY</t>
  </si>
  <si>
    <t>Axiomatic fuzzy set (AFS) theory facilitates a way on how to transform data into fuzzy sets (membership functions) and implement their fuzzy logic operations, which provides a flexible and powerful tool for representing human knowledge and emulate human recognition process. In recent years, AFS theory has received increasing interest. In this survey, we report the current developments of theoretical research and practical advances in the AFS theory. We first review some notion and foundations of the theory with an illustrative example, then, we focus on the various extensions of AFS theory for knowledge discovery, including clustering, classification, rough sets, formal concept analysis, and other learning tasks. Due to its unique characteristics of semantic representation, AFS theory has been applied in multiple domains, such as business intelligence, computer vision, financial analysis, and clinical data analysis. This survey provides a comprehensive view of these advances in AFS theory and its potential perspectives. This article is categorized under: Technologies &gt; Computational Intelligence</t>
  </si>
  <si>
    <t>Wang, Yuangang/L-7956-2019</t>
  </si>
  <si>
    <t>1942-4787</t>
  </si>
  <si>
    <t>1942-4795</t>
  </si>
  <si>
    <t>SEP-OCT</t>
  </si>
  <si>
    <t>e1268</t>
  </si>
  <si>
    <t>10.1002/widm.1268</t>
  </si>
  <si>
    <t>WOS:000441767200005</t>
  </si>
  <si>
    <t>Biswas, R</t>
  </si>
  <si>
    <t>Angelov, P; Sotirov, S</t>
  </si>
  <si>
    <t>Biswas, Ranjit</t>
  </si>
  <si>
    <t>Is 'Fuzzy Theory' An Appropriate Tool for Large Size Decision Problems?</t>
  </si>
  <si>
    <t>IMPRECISION AND UNCERTAINTY IN INFORMATION REPRESENTATION AND PROCESSING: NEW TOOLS BASED ON INTUITIONISTIC FUZZY SETS AND GENERALIZED NETS</t>
  </si>
  <si>
    <t>This chapter presents a review work in brief of the work [11] which is on a recently unearthed domain of the intuitionistic fuzzy set theory of Atanassov [1-8]. The most useful soft computing set theories [17-23, 25-29, 31, 32] being used to solve the real life decision making problems are: fuzzy set theory, intuitionistic fuzzy set theory (vague sets are nothing but intuitionistic fuzzy sets, justified and reported by many authors), i-v fuzzy set theory, i-v intuitionistic fuzzy set theory, L-fuzzy set theory, type-2 fuzzy set theory, and also rough set theory, soft set theory, etc. While facing a decision making problem, the concerned decision maker in many cases choose one or more of these soft computing set theories by his own choice. Corresponding to each element x of all the universes involved in the decision problem, the value of mu(x) is proposed by the concerned decision maker by his best possible judgment. In real life situation, most of the decision making problems are of large size in the sense of the number of universes and the number of elements in the universes. For example, the populations in Big Data Statistics, be it R-Statistics or NR-Statistics [10], are all about big data; and decision analysis in many such cases involve the application of various soft-computing tools. But there arises a question: Is 'Fuzzy Theory' an appropriate tool for solving large size decision problems? In the work [11] a rigorous amount of mathematical analysis, logical analysis and justifications have been made to answer this question, introducing the 'Theory of CIFS' (Cognitive Intuitionistic Fuzzy System). In this chapter we revisit the mathematical analysis of [11] in brief, and discuss only the important issues of the 'Theory of CIFS' presented in [11]. Many of the decision problems are solved in computers using fuzzy numbers. It is observed that the existing notion of triangular fuzzy numbers and trapezoidal fuzzy numbers are having major drawbacks to the decision makers while solving problems using computer programs or softwares, the issue which is also discussed in this chapter.</t>
  </si>
  <si>
    <t>978-3-319-26302-1; 978-3-319-26301-4</t>
  </si>
  <si>
    <t>10.1007/978-3-319-26302-1_8</t>
  </si>
  <si>
    <t>10.1007/978-3-319-26302-1</t>
  </si>
  <si>
    <t>WOS:000369151500009</t>
  </si>
  <si>
    <t>DUBOIS, D; PRADE, H</t>
  </si>
  <si>
    <t>FUZZY-SETS - A SURVEY OF ENGINEERING APPLICATIONS</t>
  </si>
  <si>
    <t>COMPUTERS &amp; CHEMICAL ENGINEERING</t>
  </si>
  <si>
    <t>EUROPEAN SYMP ON COMPUTER AIDED PROCESS ENGINEERING - 2 ( ESCAPE - 2 )</t>
  </si>
  <si>
    <t>OCT 05-07, 1992</t>
  </si>
  <si>
    <t>TOULOUSE, FRANCE</t>
  </si>
  <si>
    <t>EUROPEAN FEDERAT CHEM ENGINEERS, WORKING PARTY COMPUT AIDED PROC ENGINEERS</t>
  </si>
  <si>
    <t>0098-1354</t>
  </si>
  <si>
    <t>S373</t>
  </si>
  <si>
    <t>S380</t>
  </si>
  <si>
    <t>WOS:A1993KJ22500054</t>
  </si>
  <si>
    <t>Shao, MW; Liu, M; Zhang, WX</t>
  </si>
  <si>
    <t>Shao, Ming-Wen; Liu, Min; Zhang, Wen-Xiu</t>
  </si>
  <si>
    <t>Set approximations in fuzzy formal concept analysis</t>
  </si>
  <si>
    <t>Formal concept analysis and rough set theory are two important tools in knowledge representation and knowledge discovery in relational information systems. The purpose of this paper is to study rough set approximations within formal concept analysis in fuzzy environment. Properties of existent fuzzy concept lattices derived from an adjoint pair of operations are first reviewed and examined. Based on both lattice-theoretic and fuzzy set-theoretic operators, two new pairs of rough fuzzy set approximations within fuzzy formal contexts are then defined. Finally, properties of the rough fuzzy set approximation operators are presented in detail. (C) 2007 Elsevier B.V All rights reserved.</t>
  </si>
  <si>
    <t>DEC 1</t>
  </si>
  <si>
    <t>10.1016/j.fss.2007.05.002</t>
  </si>
  <si>
    <t>WOS:000250744700007</t>
  </si>
  <si>
    <t>Harding, J; Walker, C; Walker, E</t>
  </si>
  <si>
    <t>Harding, John; Walker, Carol; Walker, Elbert</t>
  </si>
  <si>
    <t>Overview of Lattices of Convex Normal Functions</t>
  </si>
  <si>
    <t>The algebra of truth values of type-2 fuzzy sets is the set of maps from the unit interval to itself with convolution ordering. In applications of type-2 fuzzy sets, the full algebra is seldom used, but rather certain subalgebras that satisfy useful algebraic properties. The algebra of truth values of type-2 fuzzy sets is not itself a lattice, but the subalgebras considered here are lattices and, in fact, are complete distributive lattices. The subalgebras of special interest are the lattice of convex normal maps, the lattice of convex strongly normal maps, and the lattice of upper semicontinuous convex normal maps. We review and summarize some interesting properties of these subalgebras. A special feature of our treatment is a representation of these algebras as sets of monotone functions with pointwise order, making the operations more intuitive.</t>
  </si>
  <si>
    <t>1098-111X</t>
  </si>
  <si>
    <t>10.1002/int.21784</t>
  </si>
  <si>
    <t>WOS:000367721200004</t>
  </si>
  <si>
    <t>Trillas, E; R de Soto, A</t>
  </si>
  <si>
    <t>Alonso, JM; Bustince, H; Reformat, M</t>
  </si>
  <si>
    <t>Trillas, Enric; R de Soto, Adolfo</t>
  </si>
  <si>
    <t>A reflection on fuzzy complements</t>
  </si>
  <si>
    <t>PROCEEDINGS OF THE 2015 CONFERENCE OF THE INTERNATIONAL FUZZY SYSTEMS ASSOCIATION AND THE EUROPEAN SOCIETY FOR FUZZY LOGIC AND TECHNOLOGY</t>
  </si>
  <si>
    <t>Advances in Intelligent Systems Research</t>
  </si>
  <si>
    <t>16th World Congress of the International-Fuzzy-Systems-Association (IFSA) / 9th Conference of the European-Society-for-Fuzzy-Logic-and-Technology (EUSFLAT)</t>
  </si>
  <si>
    <t>JUN 30-JUL 03, 2015</t>
  </si>
  <si>
    <t>Gijon, SPAIN</t>
  </si>
  <si>
    <t>Int Fuzzy Syst Assoc,European Soc Fuzzy Log &amp; Technol</t>
  </si>
  <si>
    <t>A fuzzy set can be seen as a measure of the meaning of a predicate in a given universe. Generally, a predicate covers some elements of the universe and not others. In this paper the problem of determining the properties a fuzzy set should check to cover elements not covered by a predicate represented by a fuzzy set is reviewed. Thus the problems of determining the negation and antonym of a predicate and the possibility of finding a good measure to represent them are studied, and new concepts as the kernel of an antonymy are introduced.</t>
  </si>
  <si>
    <t>1951-6851</t>
  </si>
  <si>
    <t>978-94-62520-77-6</t>
  </si>
  <si>
    <t>WOS:000358581100116</t>
  </si>
  <si>
    <t>Otay, I; Kahraman, C</t>
  </si>
  <si>
    <t>Otay, Irem; Kahraman, Cengiz</t>
  </si>
  <si>
    <t>Fuzzy Sets in Earth and Space Sciences</t>
  </si>
  <si>
    <t>Earth science refers to the field of science dealing with planet Earth while space science pertains several scientific disciplines studying the upper atmosphere, space, and celestial bodies rather than Earth. The fuzzy set theory is one of the tools that has been recently used in the earth and space sciences. In this chapter, we review and analyze the papers utilizing fuzzy logic in earth and space science problems from Scopus database. The graphical and tabular illustrations are presented for the subject areas, publication years and sources of the papers on earth and space sciences.</t>
  </si>
  <si>
    <t>kahraman, cengiz/0000-0001-6168-8185; OTAY, IREM/0000-0001-5895-506X</t>
  </si>
  <si>
    <t>10.1007/978-3-319-31093-0_7</t>
  </si>
  <si>
    <t>WOS:000384679500008</t>
  </si>
  <si>
    <t>Huang, GQ; Jiang, ZH</t>
  </si>
  <si>
    <t>FuzzySTAR: Fuzzy set theory of axiomatic design review</t>
  </si>
  <si>
    <t>AI EDAM-ARTIFICIAL INTELLIGENCE FOR ENGINEERING DESIGN ANALYSIS AND MANUFACTURING</t>
  </si>
  <si>
    <t>Product development involves multiple phases. Design review (DR) is an essential activity formally conducted to ensure a smooth transition from one phase to another. Such a formal DR is usually a multicriteria decision problem, involving multiple disciplines. This paper proposes a systematic framework for DR using fuzzy set theory. This fuzzy approach to DR is considered particularly relevant for several reasons. First, information available at early design phases is often incomplete and imprecise. Second, the relationships between the product design parameters and the review criteria cannot usually be exactly expressed by mathematical functions due to the enormous complexity. Third, DR is frequently carried out using subjective expert judgments with some degree of uncertainty. The DR is defined as the reverse mapping between the design parameter domain and design requirement (review criterion) domain, as compared with Suh's theory of axiomatic design. Fuzzy sets are extensively introduced in the definitions of the domains and the mapping process to deal with imprecision, uncertainty, and incompleteness. A simple case study is used to demonstrate the resulting fuzzy set theory of axiomatic DR.</t>
  </si>
  <si>
    <t>Huang, George Guo Quan/C-1880-2009; Huang, George Q/O-9005-2018</t>
  </si>
  <si>
    <t>Huang, George Q/0000-0002-2362-6001</t>
  </si>
  <si>
    <t>0890-0604</t>
  </si>
  <si>
    <t>1469-1760</t>
  </si>
  <si>
    <t>10.1017/S0890060402164031</t>
  </si>
  <si>
    <t>WOS:000180027600003</t>
  </si>
  <si>
    <t>Barbara, G; Dorota, K</t>
  </si>
  <si>
    <t>Barbara, Gladysz; Dorota, Kuchta</t>
  </si>
  <si>
    <t>Dependency beetween IT project success and the communication with project stakeholders - intuitionistic fuzzy sets approach</t>
  </si>
  <si>
    <t>The paper is based on a survey analyzing the success of IT projects in Poland as function of the cooperation with different stakeholders. The project's participants expressed their subjective opinions on the effectiveness of the collective cooperation with various stakeholder groups. The impact of cooperation with different stakeholder groups: project team, management of the project implementation unit, suppliers and end users of the final product on the success of the project is examined. To this end, intuitionistic fuzzy sets, a correlation coefficient of intuitionistic fuzzy sets and an original method of intuitionistic fuzzy regression are applied. The conclusions point to the most important stakeholder groups for the complete success and for the avoidance of a complete failure of IT projects. Some possibilities of the extension of the proposed method are indicated, so that the decision maker can adopt it to his or her preferences in searching for project success or failure factors.</t>
  </si>
  <si>
    <t>10.3233/JIFS-189104</t>
  </si>
  <si>
    <t>WOS:000595520600034</t>
  </si>
  <si>
    <t>Xiao, Z; Zou, Y</t>
  </si>
  <si>
    <t>Xiao, Zhi; Zou, Yuan</t>
  </si>
  <si>
    <t>A comparative study of soft sets with fuzzy sets and rough sets</t>
  </si>
  <si>
    <t>This paper reviews some basic properties of fuzzy, rough and soft sets, and compares soft sets to the related concepts of fuzzy and rough sets. The definitions of soft set intersection and union are revised. The two are based on the Cartesian product of the sets of parameters. It illustrates that one could obtain other specific union and intersection by using some cutting operations to the Cartesian product. The definition of soft set complement is also revised. One is taken by a collection of sets instead of the previous rigid complement. By means of soft mapping proposed by Molodtsov, both fuzzy set and rough set may be considered as a special soft set with specific parameters and set-valued mapping. And then the basic operations of fuzzy and rough sets are reconsidered in the framework of soft sets. With the new insight into soft sets, their connections and differences between soft sets and fuzzy sets, soft sets and rough sets, are discussed.</t>
  </si>
  <si>
    <t>10.3233/IFS-131010</t>
  </si>
  <si>
    <t>WOS:000340435700037</t>
  </si>
  <si>
    <t>Krishankumar, R; Ravichandran, KS; Liu, PD; Kar, S; Gandomi, AH</t>
  </si>
  <si>
    <t>Krishankumar, R.; Ravichandran, K. S.; Liu, Peide; Kar, Samarjit; Gandomi, Amir H.</t>
  </si>
  <si>
    <t>A decision framework under probabilistic hesitant fuzzy environment with probability estimation for multi-criteria decision making</t>
  </si>
  <si>
    <t>NEURAL COMPUTING &amp; APPLICATIONS</t>
  </si>
  <si>
    <t>With growing hesitation in human perception, hesitant fuzzy set, an important extension of fuzzy set, has gained much attention from the research community. The concept of HFS gives decision makers the ability to provide multiple preferences for the same instance. However, the chance of these preferences occurring is assumed to be equal, which is unreasonable in practice. To circumvent this issue, probabilistic hesitant fuzzy set (PHFS) is adopted in this work, which is an extension of hesitant fuzzy set with associated probability values. Based on the literature review on PHFS, it is evident that (i) occurrence probability of each element was not methodically calculated; (ii) hesitation was not properly captured during criteria weight calculation; (iii) interrelationship among criteria was not captured during aggregation; and (iv) broad/rational ranking of alternatives with compromise solution was lacking. Motivated by these challenges and to alleviate the same, a systematic procedure is proposed in this paper to estimate these probabilities. Additionally, in this procedure, decision makers' preferences are aggregated using the newly proposed probabilistic hesitant fuzzy generalized Maclaurin symmetric mean operator and criteria weights are calculated using the proposed statistical variance method in the context of PHFS. A new ranking method is also proposed that extends a well-known VIKOR method to the PHFS context. Further, the practical use of the proposed decision framework is demonstrated by two examples viz., selecting a suitable coordinator for a research and development project and selection of a doctoral candidate for the supervisor position. Finally, the strength and weakness of the proposed decision framework are realized by comparing it with state-of-the-art methods.</t>
  </si>
  <si>
    <t>Ravichandran, Kattur Soundarapandian/AAG-7319-2019; Gandomi, Amir H/J-7595-2013</t>
  </si>
  <si>
    <t>Ravichandran, Kattur Soundarapandian/0000-0003-2397-461X; Gandomi, Amir H/0000-0002-2798-0104</t>
  </si>
  <si>
    <t>0941-0643</t>
  </si>
  <si>
    <t>1433-3058</t>
  </si>
  <si>
    <t>JUL</t>
  </si>
  <si>
    <t>10.1007/s00521-020-05595-y</t>
  </si>
  <si>
    <t>FEB 2021</t>
  </si>
  <si>
    <t>WOS:000615183300003</t>
  </si>
  <si>
    <t>Xu, D; Bondugula, R; Popescu, M; Keller, J</t>
  </si>
  <si>
    <t>Xu, Dong; Bondugula, Rajkumar; Popescu, Mihail; Keller, James</t>
  </si>
  <si>
    <t>Bioinformatics and fuzzy logic</t>
  </si>
  <si>
    <t>2006 IEEE INTERNATIONAL CONFERENCE ON FUZZY SYSTEMS, VOLS 1-5</t>
  </si>
  <si>
    <t>JUL 16-21, 2006</t>
  </si>
  <si>
    <t>Vancouver, CANADA</t>
  </si>
  <si>
    <t>fuzzy. Fuzzy set theory and fuzzy logic are ideal frameworks for describing some biological systems/objects and providing suitable computational methods for a widely range of bioinformatics problems. In this paper, we present two examples of using fuzzy set theory in bioinformatics, one in fuzzy measurement of ontological similarity and its application in bioinformatics, and the other in the application of the fuzzy k-nearest neighbor algorithm in protein secondary structure prediction. I We also review other fuzzy methods for bioinformatics applications.</t>
  </si>
  <si>
    <t>Popescu, Mihail/0000-0002-6145-8096</t>
  </si>
  <si>
    <t>978-0-7803-9488-9</t>
  </si>
  <si>
    <t>WOS:000244063601050</t>
  </si>
  <si>
    <t>Lim, CH; Vats, E; Chan, CS</t>
  </si>
  <si>
    <t>Lim, Chern Hong; Vats, Ekta; Chan, Chee Seng</t>
  </si>
  <si>
    <t>Fuzzy human motion analysis: A review</t>
  </si>
  <si>
    <t>PATTERN RECOGNITION</t>
  </si>
  <si>
    <t>Human Motion Analysis (HMA) is currently one of the most popularly active research domains as such significant research interests are motivated by a number of real world applications such as video surveillance, sports analysis, healthcare monitoring and so on. However, most of these real world applications face high levels of uncertainties that can affect the operations of such applications. Hence, the fuzzy set theory has been applied and showed great success in the recent past. In this paper, we aim at reviewing the fuzzy set oriented approaches for HMA, individuating how the fuzzy set may improve the HMA, envisaging and delineating the future perspectives. To the best of our knowledge, there is not found a single survey in the current literature that has discussed and reviewed fuzzy approaches towards the HMA. For ease of understanding, we conceptually classify the human motion into three broad levels: Low-Level (LoL), Mid-Level (MiL), and High-Level (HiL) HMA. (C) 2014 Elsevier Ltd. All rights reserved.</t>
  </si>
  <si>
    <t>Vats, Ekta/T-7559-2019; Vats, Ekta/K-2676-2014; Chan, Chee Seng/B-9754-2011; Vats, Ekta/GRR-7312-2022</t>
  </si>
  <si>
    <t xml:space="preserve">Vats, Ekta/0000-0003-4480-3158; Chan, Chee Seng/0000-0001-7677-2865; </t>
  </si>
  <si>
    <t>0031-3203</t>
  </si>
  <si>
    <t>1873-5142</t>
  </si>
  <si>
    <t>10.1016/j.patcog.2014.11.016</t>
  </si>
  <si>
    <t>WOS:000349504700014</t>
  </si>
  <si>
    <t>Shen, Q; Huang, X; Liu, Y; Jiang, YL; Zhao, KQ</t>
  </si>
  <si>
    <t>Shen, Qing; Huang, Xu; Liu, Yong; Jiang, Yunliang; Zhao, Keqin</t>
  </si>
  <si>
    <t>Multiattribute decision making based on the binary connection number in set pair analysis under an interval-valued intuitionistic fuzzy set environment</t>
  </si>
  <si>
    <t>A new multiattribute decision-making (MADM) methodology based on set pair analysis (SPA) for an interval-valued intuitionistic fuzzy set environment is developed in this paper. The connection number, which is known as a major component of SPA, provides a quantitative analysis to integrate the certainty and uncertainty as a combined system. First, we briefly review the concepts of interval-valued intuitionistic fuzzy sets (IVIFS) and the binary connection number (BCN). Then, the transformation method of interval-valued intuitionistic fuzzy numbers into BCNs is studied. Finally, we present a new MADM method where interval-valued intuitionistic fuzzy values are used to express evaluating values of alternatives on attributes, and weights are represented with real numbers or IVIFS. Some typical examples are presented to illustrate the feasibility and validity of the proposed approach.</t>
  </si>
  <si>
    <t>liu, yong/0000-0003-4822-8939</t>
  </si>
  <si>
    <t>10.1007/s00500-019-04398-1</t>
  </si>
  <si>
    <t>OCT 2019</t>
  </si>
  <si>
    <t>WOS:000492239400001</t>
  </si>
  <si>
    <t>Greenfield, S; Chiclana, F; John, R</t>
  </si>
  <si>
    <t>Greenfield, Sarah; Chiclana, Francisco; John, Robert</t>
  </si>
  <si>
    <t>Type-reduction of the discretised interval type-2 fuzzy set</t>
  </si>
  <si>
    <t>We begin by surveying the available strategies for type-reducing a discretised type-2 fuzzy set to a type-1 fuzzy set, namely the exhaustive method, the Karnik-Mendel Iterative Procedure, the sampling method, the Greenfield-Chiclana Collapsing Defuzzifier and the Nie-Tan method. We go on to investigate mathematically what happens to the Representative Embedded Set Approximation as the domain discretisation becomes finer. This leads into a discussion of the relationship between the collapsing and Nie-Tan methods. An experimental comparison is made between the collapsing and Nie-Tan methods, with respect to both efficiency and accuracy.</t>
  </si>
  <si>
    <t>Greenfield, Sarah/D-4978-2013; John, Robert I/A-4073-2009; Chiclana, Francisco/B-9031-2008</t>
  </si>
  <si>
    <t>Greenfield, Sarah/0000-0002-9225-6411; John, Robert I/0000-0002-2341-9993; Chiclana, Francisco/0000-0002-3952-4210</t>
  </si>
  <si>
    <t>10.1109/FUZZY.2009.5277411</t>
  </si>
  <si>
    <t>WOS:000274242600129</t>
  </si>
  <si>
    <t>Nguyen, H</t>
  </si>
  <si>
    <t>Nguyen, NT; Trawinski, B; Fujita, H; Hong, TP</t>
  </si>
  <si>
    <t>Hoang Nguyen</t>
  </si>
  <si>
    <t>A New Similarity Measure for Intuitionistic Fuzzy Sets</t>
  </si>
  <si>
    <t>INTELLIGENT INFORMATION AND DATABASE SYSTEMS, ACIIDS 2016, PT I</t>
  </si>
  <si>
    <t>8th Asian Conference on Intelligent Information and Database Systems (ACIIDS)</t>
  </si>
  <si>
    <t>MAR 14-16, 2016</t>
  </si>
  <si>
    <t>Da Nang, VIETNAM</t>
  </si>
  <si>
    <t>Vietnam Korea Friendship Informat Technol Coll,Wroclaw Univ Technol,IEEE SMC Tech Comm Computat Collect Intelligence,Bina Nusantara Univ,Ton Duc Thang Univ,Quang Binh Univ</t>
  </si>
  <si>
    <t>Although there exist many similarity measures for intuitionistic fuzzy sets (IFSs), most of them can not satisfy the axioms of similarity measure or provide reasonable results. In this paper, a review of existing similarity measures for IFSs and their drawbacks is carried out. Then a new similarity measure between IFSs on the base of their knowledge measures is proposed. A comprehensive analysis of the performance features of the proposed measure is conducted in a comparative example. Finally, the proposed similarity measure is employed in application to the turbine fault diagnosis. We point out that the new proposed similarity measure overcomes the drawbacks of the existing similarity measures and gives reliable results in real world application.</t>
  </si>
  <si>
    <t>978-3-662-49381-6; 978-3-662-49380-9</t>
  </si>
  <si>
    <t>10.1007/978-3-662-49381-6_55</t>
  </si>
  <si>
    <t>WOS:000389380500055</t>
  </si>
  <si>
    <t>Su, ZZ; Hu, D; Yu, XC</t>
  </si>
  <si>
    <t>Su, Zizhou; Hu, Dan; Yu, Xianchuan</t>
  </si>
  <si>
    <t>General interval approach for encoding words into interval type-2 fuzzy sets based on normal distribution and free parameter</t>
  </si>
  <si>
    <t>The enhanced interval approach (EIA) is one of the most important approaches for constructing interval type-2 fuzzy set (IT2 FS) from data intervals that are collected from a survey. However, the uniform distribution used in EIA is rough. And the shape (Left-shoulder, Right-shoulder or Interior) of the fuzzy set (FS) affects the value of the membership function (MF) of the final IT2 FS a lot. To guarantee that the final IT2 FSs are consistent with fuzzistics characteristic of the original data and improve robustness, this paper proposes a normal distribution associated with free parameter (FP) as the supplement of uniform distribution in the data part of EIA. Furthermore, a general frame for encoding words from data intervals, called general interval approach (GIA), is built. GIA includes a data part, fuzzy set (FS) part and footprint of uncertainty (FOU) part. The data part maps data intervals to probability distributions, in which normal distribution with FP and uniform distribution are included. The FS part encodes the probability distributions produced by the data part to fuzzy MFs. Gaussian MF is discussed, and the parameter transformation table is obtained. In the FOU part, the FOU of IT2 FS is built by collecting the obtained T1 FSs. The way to construct a Gaussian FOU is, for the first time, proposed in this paper. The validity of GIA is verified by experiments. Compared with EIA, the IT2 FSs built by GIA can keep the statistic characteristic of the original data intervals in the greatest degree and improve the robustness owing to the FP.</t>
  </si>
  <si>
    <t>10.1007/s00500-018-3454-9</t>
  </si>
  <si>
    <t>WOS:000486914400042</t>
  </si>
  <si>
    <t>Abiyev, RH; Sadikoglu, G; Alsalihi, A; Abizada, R</t>
  </si>
  <si>
    <t>Abiyev, Rahib H.; Sadikoglu, Gunay; Alsalihi, Adnan; Abizada, Rufat</t>
  </si>
  <si>
    <t>Sensory evaluation of customer satisfaction using type-2 fuzzy logic</t>
  </si>
  <si>
    <t>Sensory experiences that include vision, hearing, touching, smelling and tasting are important parameters that enable people to trade effectively in retail stores. In this study, based on multisensory attributes the evaluation of customer satisfaction is considered using fuzzy set theory and conjoint analysis. Fuzzy set theory is one of the best methodologies for describing the meaning of linguistic values that express customer preferences. However, there may be different customer and expert opinions in the evaluation of preferences by expressing linguistic values. In the paper, a type-2 fuzzy set is used to handle these uncertainties. This paper proposes the combination of type-2 fuzzy sets and conjoint analysis in order to evaluate customer satisfaction using customer opinions about sensory variables such as sight, sound, taste, touch and smell when purchasing goods in retail stores. For this purpose, using statistical survey results and type-2 fuzzy sets the customer satisfaction degrees were determined. The methodology used for the determination of customer satisfaction is based on conjoint analysis that uses the similarity measure to determine the closest opinions of the customers and experts for the evaluation of customer satisfaction degrees. The obtained experimental results indicate the efficiency of the presented approach in the determination of customer satisfaction in retail markets.</t>
  </si>
  <si>
    <t>10.3233/JIFS-213218</t>
  </si>
  <si>
    <t>WOS:000841691300044</t>
  </si>
  <si>
    <t>Roychowdhury, S; Pedrycz, W</t>
  </si>
  <si>
    <t>A survey of defuzzification strategies</t>
  </si>
  <si>
    <t>Defuzzification is an important operation in the theory of fuzzy sets. It transforms a fuzzy set information into a numeric data information. This operation along with the operation of fuzzification is critical to the design of fuzzy systems as both of these operations provide nexus between the fuzzy set domain and the real-valued scalar domain. We need the synergy of both of these domains to solve many of our ill-posed problems effectively. In this paper, we address the problem of defuzzification, we present merits and demerits of Various defuzzification strategies that are used in the theory and practice, and in design and implementation of applications involving fuzzy theory, fuzzy control, and fuzzy rule base, and fuzzy inference-based systems. We also present in this paper a simple and yet a novel defuzzification mechanism. (C) 2001 John Wiley &amp; Sons, Inc.</t>
  </si>
  <si>
    <t>10.1002/int.1030</t>
  </si>
  <si>
    <t>WOS:000168784800001</t>
  </si>
  <si>
    <t>From Fuzzy Sets to Interval-Valued and Atanassov Intuitionistic Fuzzy Sets: A Unified View of Different Axiomatic Measures</t>
  </si>
  <si>
    <t>This paper examines a broad collection of axiomatic definitions from various and diverse contexts within the domain of fuzzy sets (FS) to evaluate their respective extensions to the case of interval-valued fuzzy (IVF) sets and intuitionistic fuzzy (IF) sets from a purely formal point of view. We conclude that a large number of such extensions follow similar formal procedures. This fact allows us to formulate a general procedure that encompasses all the reviewed extensions as particular cases of it. The new general formulation allows us to identify three different procedures to derive the corresponding extension to the field of IVF or IF sets from a specific real-valued measure in the context of FSs. These three processes agglutinate a multitude of particular constructions found in the literature.</t>
  </si>
  <si>
    <t>10.1109/TFUZZ.2018.2855654</t>
  </si>
  <si>
    <t>WOS:000457620200013</t>
  </si>
  <si>
    <t>Ye, QH; Wu, WZ</t>
  </si>
  <si>
    <t>Ye, Qi-Hong; Wu, Wei-Zhi</t>
  </si>
  <si>
    <t>SIMILARITY MEASURES OF FUZZY ROUGH SETS BASED ON THE L-P METRIC</t>
  </si>
  <si>
    <t>PROCEEDINGS OF 2009 INTERNATIONAL CONFERENCE ON MACHINE LEARNING AND CYBERNETICS, VOLS 1-6</t>
  </si>
  <si>
    <t>International Conference on Machine Learning and Cybernetics</t>
  </si>
  <si>
    <t>JUL 12-15, 2009</t>
  </si>
  <si>
    <t>Baoding, PEOPLES R CHINA</t>
  </si>
  <si>
    <t>Hebei Univ,IEEE Syst, Man &amp; Cybernet Soc,Chongqing Univ,S China Univ Technol,Hong Kong Baptist Univ,Hebei Univ Sci &amp; Technol</t>
  </si>
  <si>
    <t>A similarity measure is a useful tool for determining the similarity of two objects. In this paper, based on the L-p metric, we discuss similarity measures of fuzzy rough sets determined by a triangular norm. We first review basic concepts related to intuitionistic fuzzy sets and fuzzy rough sets. By regarding a fuzzy rough set as an intuitionistic fuzzy set and by employing the L-p metric, we then propose several reasonable measures to calculate the degree of similarity between fuzzy rough sets and between elements in a class of fuzzy rough sets.</t>
  </si>
  <si>
    <t>Wu, Wei-Zhi/AAD-8180-2020</t>
  </si>
  <si>
    <t>Wu, Wei-Zhi/0000-0002-5913-6821</t>
  </si>
  <si>
    <t>978-1-4244-4705-3</t>
  </si>
  <si>
    <t>10.1109/ICMLC.2009.5212466</t>
  </si>
  <si>
    <t>WOS:000281720400150</t>
  </si>
  <si>
    <t>Alcantara, MSD; Dias, T; De Oliveira, WR; Melo, SD</t>
  </si>
  <si>
    <t>Alcantara, Maigan S. da S.; Dias, Thiago; de Oliveira, Wilson R.; Melo, Silvio de B.</t>
  </si>
  <si>
    <t>A survey of categorical properties of L-fuzzy relations</t>
  </si>
  <si>
    <t>An IL-fuzzy relation is a relation valued on a complete lattice IL with a monoidal structure. This paper reviews four categories of IL-fuzzy relations each modelling an area where Fuzzy Set Theory can be applied. We review the notions of these multivalued binary relations and present some basic properties of the corresponding categories aiming at applications in areas such as Computing Science, Linear Logic and Quantum Mechanics. The emphasis is on the monoidal aspects of the categories. Monoidal categories are one of the most applied kinds of categories. A monoidal view of Fuzzy Relations may widen the spectrum of applications of Fuzzy Set Theory. (c) 2021 Elsevier B.V. All rights reserved.</t>
  </si>
  <si>
    <t>Dias, Thiago/A-5066-2019; de Oliveira, Wilson R/I-3295-2014</t>
  </si>
  <si>
    <t>de Oliveira, Wilson R/0000-0002-3261-8265</t>
  </si>
  <si>
    <t>NOV 30</t>
  </si>
  <si>
    <t>10.1016/j.fss.2021.03.014</t>
  </si>
  <si>
    <t>OCT 2021</t>
  </si>
  <si>
    <t>WOS:000711166500005</t>
  </si>
  <si>
    <t>Goala, S; Prakash, D; Dutta, P; Talukdar, P; Verma, KD; Palai, G</t>
  </si>
  <si>
    <t>Goala, Soumendra; Prakash, Deo; Dutta, Palash; Talukdar, Pranjal; Verma, K. D.; Palai, G.</t>
  </si>
  <si>
    <t>A decision support system for surveillance of smart cities via a novel aggregation operator on intuitionistic fuzzy sets</t>
  </si>
  <si>
    <t>MULTIMEDIA TOOLS AND APPLICATIONS</t>
  </si>
  <si>
    <t>In recent times, terror attacks are becoming one of the most important issues of defense section for almost all the countries, especially for smart cities. Sometimes countries have to spend a lot of money and man power to protect and servile the cities, which is a challenging task for the smart cities to rely on technologies rather than man power for surveillance and protection. In this paper, a fuzzy multi criteria decision support system is utilized to prioritize the parts of a smart city which may lie under potential threat of terror attacks. For this purpose, a new aggregation operation on Intuitionistic fuzzy sets has been proposed. In addition, a case study on a smart city has been carried out which showcase the applicability of the proposed methodology.</t>
  </si>
  <si>
    <t>1380-7501</t>
  </si>
  <si>
    <t>1573-7721</t>
  </si>
  <si>
    <t>10.1007/s11042-021-11522-7</t>
  </si>
  <si>
    <t>WOS:000745425000005</t>
  </si>
  <si>
    <t>Dereli, T; Baykasoglu, A; Altun, K; Durmusoglu, A; Turksen, IB</t>
  </si>
  <si>
    <t>Dereli, Turkay; Baykasoglu, Adil; Altun, Koray; Durmusoglu, Alptekin; Turksen, I. Burhan</t>
  </si>
  <si>
    <t>Industrial applications of type-2 fuzzy sets and systems: A concise review</t>
  </si>
  <si>
    <t>COMPUTERS IN INDUSTRY</t>
  </si>
  <si>
    <t>Data, as being the vital input of system modelling, contain dissimilar level of imprecision that necessitates different modelling approaches for proper analysis of the systems. Numbers, words and perceptions are the forms of data that has varying levels of imprecision. Existing approaches in the literature indicate that, computation of different data forms are closely linked with the level of imprecision, which the data already have. Traditional mathematical modelling techniques have been used to compute the numbers that have the least imprecision. Type-1 fuzzy sets have been used for words and type-2 fuzzy sets have been employed for perceptions where the level of imprecision is relatively high. However, in many cases it has not been easy to decide whether a solution requires a traditional approach, i.e., type-1 fuzzy approach or type-2 fuzzy approach. It has been a difficult matter to decide what types of problems really require modelling and solution either with type-1 or type-2 fuzzy approach. It is certain that, without properly distinguishing differences between the two approaches, application of type-1 and type-2 fuzzy sets and systems would probably fail to develop robust and reliable solutions for the problems of industry. In this respect, a review of the industrial applications of type-2 fuzzy sets, which are relatively novel to model imprecision has been considered in this work. The fundamental focus of the work has been based on the basic reasons of the need for type-2 fuzzy sets for the existing studies. With this purpose in mind, type-2 fuzzy sets articles have been selected from the literature using the online databases of ISI-Web of Science, ScienceDirect, SpringerLink, Informaworld, Engineering Village, Emerald and IEEE Xplore. Both the terms type-2 fuzzy and application have been searched as the main keywords in the topics of the studies to retrieve the relevant works. The analysis on the industrial applications of type-2 fuzzy sets/systems (FSs) in different topics allowed us to summarize the existing research areas and therefore it is expected be useful to prioritize future research topics. This review shows that there are still many opportunities for application of type-2 FSs for several different problem domains. Shortcomings of type-1 FSs can also be considered as an opportunity for the application of type-2 FSs in order to provide a better solution approach for industrial problems. (C) 2010 Elsevier B.V. All rights reserved.</t>
  </si>
  <si>
    <t>Dereli, Turkay/AAG-5801-2020; Durmuşoğlu, Alptekin/F-5817-2013; Altun, Koray/S-4009-2019; Altun, Koray/I-3740-2015; Baykasoglu, Adil/G-4311-2010; Dereli, Turkay/ABH-6430-2020; Yigit, Yenal Can/S-4099-2017; , alptekind/J-8067-2019; Baykasoglu, Adil/B-9749-2012</t>
  </si>
  <si>
    <t xml:space="preserve">Dereli, Turkay/0000-0002-2130-5503; Durmuşoğlu, Alptekin/0000-0001-9800-5747; Altun, Koray/0000-0003-0357-9495; Baykasoglu, Adil/0000-0002-4952-7239; Dereli, Turkay/0000-0002-2130-5503; , alptekind/0000-0001-9800-5747; </t>
  </si>
  <si>
    <t>0166-3615</t>
  </si>
  <si>
    <t>1872-6194</t>
  </si>
  <si>
    <t>10.1016/j.compind.2010.10.006</t>
  </si>
  <si>
    <t>WOS:000287564300002</t>
  </si>
  <si>
    <t>Kahraman, C; Oztaysi, B; Onar, SC; Oner, SC</t>
  </si>
  <si>
    <t>Kahraman, C; Kayakutlu, G</t>
  </si>
  <si>
    <t>Kahraman, Cengiz; Oztaysi, Basar; Onar, Sezi Cevik; Oner, Sultan Ceren</t>
  </si>
  <si>
    <t>Fuzzy Sets Applications in Complex Energy Systems: A Literature Review</t>
  </si>
  <si>
    <t>ENERGY MANAGEMENT-COLLECTIVE AND COMPUTATIONAL INTELLIGENCE WITH THEORY AND APPLICATIONS</t>
  </si>
  <si>
    <t>Studies in Systems Decision and Control</t>
  </si>
  <si>
    <t>With the emergence of new energy-related technologies and new energy sources, energy planning has become even more vital and complex. Decision making and optimization are very important for complex energy systems. Efficient decision making requires the involvement of various stakeholders which makes the decision problem even more difficult. Fuzzy sets provide tools for mathematically representing vagueness and imprecision in the data or the linguistic stakeholder evaluations. In this chapter an extended literature on fuzzy sets application of complex energy systems. The main issues emphasized in the literature review can be summarized as prediction and modelling the energy configuration conditions, interactions among the various critical design parameters, and solving power systems challenges under uncertainty. The fuzzy application on complex energy systems is presented for different energy types, such as bioenergy, wave energy, photovoltaic systems, hydrogen energy, nuclear energy, wind and thermal energy.</t>
  </si>
  <si>
    <t>2198-4182</t>
  </si>
  <si>
    <t>2198-4190</t>
  </si>
  <si>
    <t>978-3-319-75690-5; 978-3-319-75689-9</t>
  </si>
  <si>
    <t>10.1007/978-3-319-75690-5_2</t>
  </si>
  <si>
    <t>10.1007/978-3-319-75690-5</t>
  </si>
  <si>
    <t>WOS:000441047000003</t>
  </si>
  <si>
    <t>A note on measuring fuzziness for intuitionistic and interval-valued fuzzy sets</t>
  </si>
  <si>
    <t>We first review the concept of fuzziness provided by DeLuca and Termini, and the view of fuzziness as related to the lack of distinction between a set and its negation. We then suggest a measure of fuzziness for intuitionistic fuzzy sets. We show that this measure satisfies the required conditions for an intuitionistic measure of fuzziness. We then take advantage of the connection between intuitionistic and interval-valued membership grades to transfer the intuitionistic measure of fuzziness to one suitable for interval-valued fizzy sets.</t>
  </si>
  <si>
    <t>Yager, Ronald/L-1429-2017</t>
  </si>
  <si>
    <t>7-8</t>
  </si>
  <si>
    <t>10.1080/03081079.2015.1029472</t>
  </si>
  <si>
    <t>WOS:000369822800009</t>
  </si>
  <si>
    <t>ESOGBUE, AO; THEOLOGIDU, M; GUO, KJ</t>
  </si>
  <si>
    <t>ON THE APPLICATION OF FUZZY-SETS THEORY TO THE OPTIMAL FLOOD-CONTROL PROBLEM ARISING IN WATER-RESOURCES SYSTEMS</t>
  </si>
  <si>
    <t>We first survey the application of fuzzy sets theory to various problems occurring in water resources systems. The problem of optimal flood control planning by an appropriate integration of structural and non-structural measures with the objective of optimizing the flood damage reduction due to recurrent floods is modeled via fuzzy sets methodologies. A two level optimization model appropriate for planning decisions first on a regional or local level and then on a national level is proposed. A third phase involving coordination is appended. In particular, a fuzzy optimization model involving an adroit combination of fuzzy dynamic programming-type reasoning and a branch and bound-type search procedure is offered as a more utilitarian approach than its crisp equivalent. The performance of the algorithm is illustrated with an example.</t>
  </si>
  <si>
    <t>JUN 10</t>
  </si>
  <si>
    <t>10.1016/0165-0114(92)90330-7</t>
  </si>
  <si>
    <t>WOS:A1992JG43300001</t>
  </si>
  <si>
    <t>Wu, DR</t>
  </si>
  <si>
    <t>Wu, Dongrui</t>
  </si>
  <si>
    <t>Fuzzy Sets and Systems in Building Closed-Loop Affective Computing Systems for Human-Computer Interaction: Advances and New Research Directions</t>
  </si>
  <si>
    <t>Affective computing is computing that relates to, arises from, or deliberately influences emotions. It has lots of applications in the next generation of human-computer interfaces. We have proposed a closed-loop affective computing system, which includes affect recognition, affect modeling, and affect control. Because emotions include both intra-personal uncertainty, which is the uncertainty a person has about an emotion, and inter-personal uncertainty, which results from the fact that different people have different perceptions and expressions of the same emotion, it is promising to use fuzzy sets and systems, especially type-2 fuzzy sets and systems, to handle these uncertainties in an affective computing system. This paper introduces four applications of affective computing, reviews some recent advances on the application of fuzzy sets and systems to affect recognition, modeling, and control, and points out some new research directions. It will be very useful to both the fuzzy logic research community and the affective computing research community, especially to researchers working at the intersection of these two areas.</t>
  </si>
  <si>
    <t>WOS:000309188200014</t>
  </si>
  <si>
    <t>Greenfield, S; Chiclana, F</t>
  </si>
  <si>
    <t>Greenfield, Sarah; Chiclana, Francisco</t>
  </si>
  <si>
    <t>Defuzzification of the discretised generalised type-2 fuzzy set: Experimental evaluation</t>
  </si>
  <si>
    <t>The work reported in this paper addresses the challenge of the efficient and accurate defuzzification of discretised generalised type-2 fuzzy sets as created by the inference stage of a Mamdani Fuzzy Inferencing System. The exhaustive method of defuzzification for type-2 fuzzy sets is extremely slow, owing to its enormous computational complexity. Several approximate methods have been devised in response to this defuzzification bottleneck. In this paper we begin by surveying the main alternative strategies for defuzzifying a generalised type-2 fuzzy set: (1) Vertical Slice Centroid Type-Reduction; (2) the sampling method; (3) the elite sampling method; and (4) the a-planes method. We then evaluate the different methods experimentally for accuracy and efficiency. For accuracy the exhaustive method is used as the standard. The test results are analysed statistically by means of the Wilcoxon Nonparametric Test and the elite sampling method shown to be the most accurate. In regards to efficiency, Vertical Slice Centroid Type-Reduction is demonstrated to be the fastest technique. (C) 2013 Elsevier Inc. All rights reserved.</t>
  </si>
  <si>
    <t>Chiclana, Francisco/B-9031-2008; Greenfield, Sarah/D-4978-2013</t>
  </si>
  <si>
    <t>Chiclana, Francisco/0000-0002-3952-4210; Greenfield, Sarah/0000-0002-9225-6411</t>
  </si>
  <si>
    <t>SEP 20</t>
  </si>
  <si>
    <t>10.1016/j.ins.2013.04.032</t>
  </si>
  <si>
    <t>WOS:000321479800001</t>
  </si>
  <si>
    <t>NAKANISHI, H; TURKSEN, IB; SUGENO, M</t>
  </si>
  <si>
    <t>A REVIEW AND COMPARISON OF 6 REASONING METHODS</t>
  </si>
  <si>
    <t>Five fuzzy reasoning methods are reviewed and their performance is compared with respect to a fuzzy control system model developed by an objective method based on three sets of real-life data. It is found from the investigation that: the reasoning precision, the calculation time and the number of possible input states to which a given reasoning method responds differ according to each reasoning method. Generally, the point-valued reasoning methods which are based on the assumption that connectives are crisp give better precision and shorter calculation time. When the connectives are assumed to be linguistic, reasoning with interval-valued fuzzy sets are more appropriate to represent linguistic uncertainty. For this reason, type II fuzziness generated with interval-valued fuzzy sets are better handled with interval-valued reasoning methods.</t>
  </si>
  <si>
    <t>AUG 10</t>
  </si>
  <si>
    <t>10.1016/0165-0114(93)90024-C</t>
  </si>
  <si>
    <t>WOS:A1993LW63900001</t>
  </si>
  <si>
    <t>WU, CY</t>
  </si>
  <si>
    <t>ROBOT SELECTION DECISION SUPPORT SYSTEM - A FUZZY SET APPROACH</t>
  </si>
  <si>
    <t>MATHEMATICAL AND COMPUTER MODELLING</t>
  </si>
  <si>
    <t>7TH INTERNATIONAL CONF ON MATHEMATICAL AND COMPUTER MODELLING IN SCIENCE AND TECHNOLOGY</t>
  </si>
  <si>
    <t>AUG 02-05, 1989</t>
  </si>
  <si>
    <t>CHICAGO, IL</t>
  </si>
  <si>
    <t>INT ASSOC MATH &amp; COMP MODELLING,INT ASSOC MATH &amp; COMP SIMULAT,PERGAMON PR,SOC ITALIANA BIOFIS PURA &amp; APPL,SOC COMP SIMULAT,ACAD SCI USSR</t>
  </si>
  <si>
    <t>Arriving at the decision to install a robot can be a difficult and complicated process. Even after the initial decision to acquire a robot is made, the problem of which robot to select from the many that are available can confound managers who often lack the time and expertise to understand an extensive search and analysis. Furthermore, the present trend indicates that the number of robot manufacturers and suppliers are increasing as engineers continue to find more applications for robots. This paper presents a decision support system to aid the manager in the selection of a preferred robot for a particular application. The selection model is based on the fuzzy set theory to solve multicriteria decision making problems. This DSS provides many what if scenarios that allow decision makers to review all possible alternatives before reaching a final choice. Extended applications for this DSS are also discussed.</t>
  </si>
  <si>
    <t>0895-7177</t>
  </si>
  <si>
    <t>10.1016/0895-7177(90)90223-A</t>
  </si>
  <si>
    <t>WOS:A1990EQ46900085</t>
  </si>
  <si>
    <t>Derrac, J; Garcia, S; Herrera, F</t>
  </si>
  <si>
    <t>Derrac, Joaquin; Garcia, Salvador; Herrera, Francisco</t>
  </si>
  <si>
    <t>Fuzzy nearest neighbor algorithms: Taxonomy, experimental analysis and prospects</t>
  </si>
  <si>
    <t>In recent years, many nearest neighbor algorithms based on fuzzy sets theory have been developed. These methods form a field, known as fuzzy nearest neighbor classification, which is the source of many proposals for the enhancement of the k nearest neighbor classifier. Fuzzy sets theory and several extensions, including fuzzy rough sets, intuitionistic fuzzy sets, type-2 fuzzy sets and possibilistic theory are the foundations of these hybrid techniques, designed to tackle some of the drawbacks of the nearest neighbor rule. In this paper the most relevant approaches to fuzzy nearest neighbor classification are reviewed, as are applications and theoretical works. Several descriptive properties are defined to build a full taxonomy, which should be useful as a future reference for new developments. An experimental framework, including implementations of the methods, datasets, and a suggestion of a statistical methodology for results assessment is provided. A case of study is included, featuring a comparison of the best techniques with several state of the art crisp nearest neighbor classifiers. The work concludes with the suggestion of some open challenges and ways to improve fuzzy nearest neighbor classification as a machine learning technique. (C) 2013 Elsevier Inc. All rights reserved.</t>
  </si>
  <si>
    <t>Herrera, Francisco/K-9019-2017; García, Salvador/N-3624-2013</t>
  </si>
  <si>
    <t>García, Salvador/0000-0003-4494-7565</t>
  </si>
  <si>
    <t>10.1016/j.ins.2013.10.038</t>
  </si>
  <si>
    <t>WOS:000330823800007</t>
  </si>
  <si>
    <t>Hu, J; Hu, F; Yu, H</t>
  </si>
  <si>
    <t>Hu, Jun; Hu, Feng; Yu, Hong</t>
  </si>
  <si>
    <t>Fuzziness of Rough Sets Generated by a Covering</t>
  </si>
  <si>
    <t>2014 11TH INTERNATIONAL CONFERENCE ON FUZZY SYSTEMS AND KNOWLEDGE DISCOVERY (FSKD)</t>
  </si>
  <si>
    <t>11th International Conference on Fuzzy Systems and Knowledge Discovery (FSKD)</t>
  </si>
  <si>
    <t>AUG 19-21, 2014</t>
  </si>
  <si>
    <t>Xiamen, PEOPLES R CHINA</t>
  </si>
  <si>
    <t>Many theories and methods have been studied for the uncertainty measure of rough sets generated by a covering. This paper reviews all these methods and give some examples to illustrate their limitations. Then a novel uncertainty measure is developed based on the construction of a mapping from a covering based rough set to a fuzzy set through assigning a degree of rough belongingness to every object in the universe. The connection between rough sets and fuzzy sets is constructed and some important properties are derived. Analysis shows that this uncertainty measure overcomes the limitations of previous measures. The application of this measure in reduction of incomplete information systems is illustrated by an example in the end.</t>
  </si>
  <si>
    <t>978-1-4799-5148-2</t>
  </si>
  <si>
    <t>WOS:000359803500165</t>
  </si>
  <si>
    <t>Liu, SL</t>
  </si>
  <si>
    <t>Liu, Shuli</t>
  </si>
  <si>
    <t>A sample survey based method on transforming linguistic terms into fuzzy sets and the application in MADM problems</t>
  </si>
  <si>
    <t>Sometimes, people are prone to describe objects with natural languages including words and sentences, so it is useful to compute with words. However, it is obvious that words mean different to different people. Hence, linguistic information must be transformed into numerical forms before aggregation. To deal with this problem, we propose a novel transforming method based on sample survey. Firstly, through survey questionnaire, we collect the numerical data corresponding to each word. Then, we preprocess the collected data to remove those invalid or unreasonable points. Meanwhile, fuzzy sets are valid to present uncertainty, and the triangular fuzzy sets are the simplest one, which can capture the similarity and dissimilarity to the same word from different people. Therefore, based on means and deviations of the remaining data, we ultimately encode the linguistic terms into triangular fuzzy sets and establish the codebooks. The feasibility and effectiveness are illustrated through an application in the MADM problem about shopping online recommendation from real life.</t>
  </si>
  <si>
    <t>10.3233/JIFS-16938</t>
  </si>
  <si>
    <t>WOS:000423039300004</t>
  </si>
  <si>
    <t>Blidov, H; Doukovska, L</t>
  </si>
  <si>
    <t>Atanassov, KT; Atanassova, V; Kacprzyk, J; Kaluszko, A; Krawczak, M; Owsinski, JW; Sotirov, SS; Sotirova, E; Szmidt, E; Zadrozny, S; Szmidt, E</t>
  </si>
  <si>
    <t>Blidov, Hristo; Doukovska, Lyubka</t>
  </si>
  <si>
    <t>Evaluating the General Claim Process Through Temporal Intuitionistic Fuzzy Pairs</t>
  </si>
  <si>
    <t>UNCERTAINTY AND IMPRECISION IN DECISION MAKING AND DECISION SUPPORT: NEW ADVANCES, CHALLENGES, AND PERSPECTIVES</t>
  </si>
  <si>
    <t>Lecture Notes in Networks and Systems</t>
  </si>
  <si>
    <t>16th National Conference on Operational and Systems Research (BOS/SOR) / 19th International Workshop on Intuitionistic Fuzzy Sets and Generalized Nets (IWIFSGN)</t>
  </si>
  <si>
    <t>DEC 10-15, 2020</t>
  </si>
  <si>
    <t>ELECTR NETWORK</t>
  </si>
  <si>
    <t>This statement aims to review and evaluate the development of court proceedings in civil disputes or the so-called general claim process from the initiation of the case to its conclusion by the court of first instance through the use of temporal intuitionist fuzzy pairs. The obtained results can be defined as expanding the fields of application of the theory of intuitionistic fuzzy sets.</t>
  </si>
  <si>
    <t>2367-3370</t>
  </si>
  <si>
    <t>2367-3389</t>
  </si>
  <si>
    <t>978-3-030-95929-6; 978-3-030-95928-9</t>
  </si>
  <si>
    <t>10.1007/978-3-030-95929-6_14</t>
  </si>
  <si>
    <t>WOS:000775291100014</t>
  </si>
  <si>
    <t>Qin, JD; Xu, TT; Zheng, P</t>
  </si>
  <si>
    <t>Qin, Jindong; Xu, Tingting; Zheng, Pan</t>
  </si>
  <si>
    <t>Axiomatic framework of entropy measure for type-2 fuzzy sets with new representation method and its application to product ranking through online reviews</t>
  </si>
  <si>
    <t>Type-2 fuzzy sets (T2FSs) have the advantage of representing higher-order uncertainty, they have demonstrated superior performance in several applications. In order to fully measure the uncertainty for T2FSs. In this study, several distribution characteristics of uncertainties within T2FSs are analyzed through type-1 fuzzy sets (T1FSs), and the axiomatic framework of fuzzy entropy and overall entropy of T2FSs is established as well. First, a new representation method for T2FSs is given. On this basis, the axiomatic definitions of fuzzy entropy for T1FSs and T2FSs are constructed by analyzing the distribution characteristics of fuzziness, and the construction theorems and basic properties of fuzzy entropy are studied. Further, the overall entropy of T2FSs is given, on this basis, a novel type-2 fuzzy entropy -based decision-making method is proposed, and applied to the selection of cold medicine through online reviews on AliHealth.cn. Finally, the feasibility and effectiveness of the developed definitions and methods are demonstrated by three comparative analyses.(c) 2022 Elsevier B.V. All rights reserved.</t>
  </si>
  <si>
    <t>Qin, Jindong/0000-0002-6182-3815</t>
  </si>
  <si>
    <t>10.1016/j.asoc.2022.109689</t>
  </si>
  <si>
    <t>WOS:000877001500009</t>
  </si>
  <si>
    <t>Zimmermann, HJ</t>
  </si>
  <si>
    <t>Ruan, D; Abderrahim, A; Dhondt, P; Kerre, EE</t>
  </si>
  <si>
    <t>Computational Intelligence and Nuclear Engineering</t>
  </si>
  <si>
    <t>FUZZY LOGIC AND INTELLIGENT TECHNOLOGIES FOR NUCLEAR SCIENCE AND INDUSTRY</t>
  </si>
  <si>
    <t>3rd International Fuzzy Logic and Intelligent Technologies for Nuclear Science and Industry Workshop (FLINS 98)</t>
  </si>
  <si>
    <t>SEP 14-16, 1998</t>
  </si>
  <si>
    <t>ANTWERP, BELGIUM</t>
  </si>
  <si>
    <t>SCK, CEN,Tractebel Energy Engn,NIRAS, ONDRAF,FBFC Inr,OMRON Electr Belgium,Fund Scientif Res Flanders</t>
  </si>
  <si>
    <t>Nuclear Engineering as well as Fuzzy Set Theory has matured considerably during the last 10 years. While Fuzzy Set Theory has joined forces with Neural Nets and Genetic Algorithms in the framework of Computational Intelligence or Soft Computing, in Nuclear Engineering new application potentials for Computational Intelligence have been discovered. Originally Fuzzy Sets have primarily been used to model non-stochastic uncertainties. In the meantime other facets of Computational Intelligence have been applied in Nuclear Engineering. This contribution tries to survey some of the recent developments in this area.</t>
  </si>
  <si>
    <t>981-02-3532-1</t>
  </si>
  <si>
    <t>WOS:000078326600001</t>
  </si>
  <si>
    <t>Huang, WC; Teng, JY; Lin, MC</t>
  </si>
  <si>
    <t>Ma, J; Yin, YL; Yu, J; Zhou, SG</t>
  </si>
  <si>
    <t>Huang, Wen-Chih; Teng, Junn-Yuan; Lin, Maw-Cherng</t>
  </si>
  <si>
    <t>Application of Fuzzy Multiple Criteria Decision Making in the Selection of Infrastructure Projects</t>
  </si>
  <si>
    <t>FIFTH INTERNATIONAL CONFERENCE ON FUZZY SYSTEMS AND KNOWLEDGE DISCOVERY, VOL 5, PROCEEDINGS</t>
  </si>
  <si>
    <t>5th International Conference on Fuzzy Systems and Knowledge Discovery</t>
  </si>
  <si>
    <t>OCT 18-20, 2008</t>
  </si>
  <si>
    <t>Jinan, PEOPLES R CHINA</t>
  </si>
  <si>
    <t>Shandong Univ,Int Nat Computat &amp; Knowledge Discovery Assoc</t>
  </si>
  <si>
    <t>The decisions on infrastructure are high v relevant to public interests and the allocation of national resources. The review of projects requires consideration of multiple factors. They are characterized with multiple criteria and uncertainties of the decision environment. Therefore, this paper has come up with a three-stage decision model that combines Multiple Criteria Decision Making (MCDM) and Fuzzy Set Theory to properly and thoroughly tackle this decision issue.</t>
  </si>
  <si>
    <t>978-0-7695-3305-6</t>
  </si>
  <si>
    <t>10.1109/FSKD.2008.680</t>
  </si>
  <si>
    <t>WOS:000264270500031</t>
  </si>
  <si>
    <t>Tonon, F; Bernardini, A</t>
  </si>
  <si>
    <t>A random set approach to the optimization of uncertain structures</t>
  </si>
  <si>
    <t>COMPUTERS &amp; STRUCTURES</t>
  </si>
  <si>
    <t>The single-objective optimization of structures, whose parameters are assigned as fuzzy numbers or fuzzy relations, is presented in this paper as a particular case of the random set theory and evidence theory approach to uncertainty. Some basic concepts concerning these theories are reviewed and the relationships among interval analysis, convex modeling, possibility theory and probability theory are pointed out. In this context a frequentistic view of fuzzy sets makes sense and it is possible to calculate bounds on the probability that the solution satisfies the constraints. Some special but useful cases illustrate in detail the meaning of the approach proposed and its links with a recent formulation conceived within the context modeling. Some theorems allow a very efficient computational procedure to be set up in many real design situations. Two numerical examples illustrate the model presented. (C) 1998 Elsevier Science Ltd. All rights reserved.</t>
  </si>
  <si>
    <t>Tonon, Fulvio/G-6128-2015</t>
  </si>
  <si>
    <t>Tonon, Fulvio/0000-0002-3211-3320</t>
  </si>
  <si>
    <t>0045-7949</t>
  </si>
  <si>
    <t>10.1016/S0045-7949(98)00079-0</t>
  </si>
  <si>
    <t>WOS:000075279600004</t>
  </si>
  <si>
    <t>de Bruin, JS; Adlassnig, KP; Blacky, A; Koller, W</t>
  </si>
  <si>
    <t>de Bruin, Jeroen S.; Adlassnig, Klaus-Peter; Blacky, Alexander; Koller, Walter</t>
  </si>
  <si>
    <t>Detecting borderline infection in an automated monitoring system for healthcare-associated infection using fuzzy logic</t>
  </si>
  <si>
    <t>Background: Many electronic infection detection systems employ dichotomous classification methods, classifying patient data as pathological or normal with respect to one or several types of infection. An electronic monitoring and surveillance system for healthcare-associated infections (HAIs) known as Moni-ICU is being operated at the intensive care units (ICUs) of the Vienna General Hospital (VGH) in Austria. Instead of classifying patient data as pathological or normal, Moni-ICU introduces a third borderline class. Patient data classified as borderline with respect to an infection-related clinical concept or HAI surveillance definition signify that the data nearly or partly fulfill the definition for the respective concept or HAI, and are therefore neither fully pathological nor fully normal. Objective: Using fuzzy sets and propositional fuzzy rules, we calculated how frequently patient data are classified as normal, borderline, or pathological with respect to infection-related clinical concepts and HAI definitions. In dichotomous classification methods, borderline classification results would be confounded by normal. Therefore, we also assessed whether the constructed fuzzy sets and rules employed by Moni-ICU classified patient data too often or too infrequently as borderline instead of normal. Participants and methods: Electronic surveillance data were collected from adult patients (aged 18 years or older) at ten ICUs of the VGH. All adult patients admitted to these ICUs over a two-year period were reviewed. In all 5099 patient stays (4120 patients) comprising 49,394 patient days were evaluated. For classification, a part of Moni-ICU's knowledge base comprising fuzzy sets and rules for ten infection related clinical concepts and four top-level HAI definitions was employed. Fuzzy sets were used for the classification of concepts directly related to patient data; fuzzy rules were employed for the classification of more abstract clinical concepts, and for top-level HAI surveillance definitions. Data for each clinical concept and HAI definition were classified as either normal, borderline, or pathological. For the assessment of fuzzy sets and rules, we compared how often a borderline value for a fuzzy set or rule would result in a borderline value versus a normal value for its associated HAI definition(s). The statistical significance of these comparisons was expressed in p-values calculated with Fisher's exact test. Results: The results showed that, for clinical concepts represented by fuzzy sets, 1-17% of the data were classified as borderline. The number was substantially higher (20-81%) for fuzzy rules representing more abstract clinical concepts. A small body of data were found to be in the borderline range for the four top-level HAI definitions (0.02-2.35%). Seven of ten fuzzy sets and rules were associated significantly more often with borderline values than with normal values for their respective HAI definition(s) (p &lt; 0.001). Conclusion: The study showed that Moni-ICU was effective in classifying patient data as borderline for infection-related concepts and top-level HAI surveillance definitions. (C) 2016 Elsevier B.V. All rights reserved.</t>
  </si>
  <si>
    <t>1873-2860</t>
  </si>
  <si>
    <t>10.1016/j.artmed.2016.04.005</t>
  </si>
  <si>
    <t>WOS:000377727900004</t>
  </si>
  <si>
    <t>Miyamoto, S</t>
  </si>
  <si>
    <t>Application of rough sets to information retrieval</t>
  </si>
  <si>
    <t>JOURNAL OF THE AMERICAN SOCIETY FOR INFORMATION SCIENCE</t>
  </si>
  <si>
    <t>The aim of the present article is to develop a method of rough retrieval, namely, an application of the rough set theory to information retrieval. After a brief review of fuzzy sets, rough sets, and a fuzzy logical model for information retrieval, rough approximations for retrieved data are defined. The approximations are considered for both crisp and fuzzy cases. A fuzzy set is introduced for the rough boundary, and estimation for the membership for the results of set operations on the boundary is discussed. Rough approximations in cases when hierarchical classes are assumed are considered. Moreover, another approximation by a membership sequence is discussed which refines the foregoing approximations. Illustrative examples are shown.</t>
  </si>
  <si>
    <t>0002-8231</t>
  </si>
  <si>
    <t>10.1002/(SICI)1097-4571(199803)49:3&lt;195::AID-ASI2&gt;3.0.CO;2-K</t>
  </si>
  <si>
    <t>WOS:000071974600002</t>
  </si>
  <si>
    <t>Liu, YX; Kerre, EE</t>
  </si>
  <si>
    <t>An overview of fuzzy quantifiers. (I). Interpretations</t>
  </si>
  <si>
    <t>Quantification is an important topic in fuzzy theory and its applications. an overview is presented for quantification in fuzzy theory. After a brief review of quantifiers in first-order logic, two approaches of generalizing quantifiers are given, the algebraic method and the substitution method. By distinguishing the fuzziness of predicates and quantifiers, various approaches to quantification in fuzzy logic can be organized. Quantifiers in first-order logic can be generalized in crisp sense, and these generalized quantifiers can also be applied to fuzzy sets. Moreover, quantifiers themselves can be fuzzy, i.e., they can only be represented by a fuzzy set. These different kinds of quantifications are identified. Quantifiers relate close to the concept of the cardinality of a fuzzy set, which is summarized before investigating fuzzy quantifications. Different to classical logic, various semantics of propositions in fuzzy logic fall into different frameworks which are known as the possibility distribution-based reasoning system and the many-valued fuzzy logics. Accordingly, numerical and possibilistic interpretation explored in literature are reviewed conforming to these two frameworks. (C) 1998 Published by Elsevier Science B.V.</t>
  </si>
  <si>
    <t>APR 1</t>
  </si>
  <si>
    <t>10.1016/S0165-0114(97)00254-6</t>
  </si>
  <si>
    <t>WOS:000072304700001</t>
  </si>
  <si>
    <t>Farhadinia, B; Aickelin, U; Khorshidi, HA</t>
  </si>
  <si>
    <t>Farhadinia, Bahram; Aickelin, Uwe; Khorshidi, Hadi Akbarzadeh</t>
  </si>
  <si>
    <t>Uncertainty measures for probabilistic hesitant fuzzy sets in multiple criteria decision making</t>
  </si>
  <si>
    <t>This contribution reviews critically the existing entropy measures for probabilistic hesitant fuzzy sets (PHFSs), and demonstrates that these entropy measures fail to effectively distinguish a variety of different PHFSs in some cases. In the sequel, we develop a new axiomatic framework of entropy measures for probabilistic hesitant fuzzy elements (PHFEs) by considering two facets of uncertainty associated with PHFEs which are known as fuzziness and nonspecificity. Respect to each kind of uncertainty, a number of formulae are derived to permit flexible selection of PHFE entropy measures. Moreover, based on the proposed PHFE entropy measures, we introduce some entropy-based distance measures which are used in the portion of comparative analysis. Eventually, the proposed PHFE entropy measures and PHFE entropy-based distance measures are applied to decision making in the strategy initiatives where their reliability and effectiveness are verified.</t>
  </si>
  <si>
    <t>Farhadinia, Bahram/AAQ-9452-2021; Aickelin, Uwe/AAO-2464-2020; Akbarzadeh Khorshidi, Hadi/E-5591-2018</t>
  </si>
  <si>
    <t>Aickelin, Uwe/0000-0002-2679-2275; Akbarzadeh Khorshidi, Hadi/0000-0002-2653-4102</t>
  </si>
  <si>
    <t>10.1002/int.22266</t>
  </si>
  <si>
    <t>JUL 2020</t>
  </si>
  <si>
    <t>WOS:000550727200001</t>
  </si>
  <si>
    <t>Dounias, G</t>
  </si>
  <si>
    <t>Maglogiannis, I; Karpouzis, K; Wallace, M; Soldatos, J</t>
  </si>
  <si>
    <t>Dounias, Georgios</t>
  </si>
  <si>
    <t>Fuzzy Systems in Biomedicine</t>
  </si>
  <si>
    <t>EMERGING ARTIFICIAL INTELLIGENCE APPLICATIONS IN COMPUTER ENGINEERING: REAL WORD AI SYSTEMS WITH APPLICATIONS IN EHEALTH, HCI, INFORMATION RETRIEVAL AND PERVASIVE TECHNOLOGIES</t>
  </si>
  <si>
    <t>The chapter presents recent advances of fuzzy systems in biomedicine. A short introduction is made on the main concepts of fuzzy sets theory. Then, a survey of recent research reports (2000 and beyond) is performed, in order to map existing theoretical trends in fuzzy systems in biomedicine, as well as important real-world biomedical applications using fuzzy sets theory. The surveyed research reports are divided into different categories either (a) according to the medical practice (diagnosis, therapy and imaging-including signal processing) or (b) according to the kind of problem faced (device control, biological control, classification and pattern analysis, and prediction-association). Recently emerging biological topics related to gene expression data, molecular-cellular analysis and bioinformatics, using fuzzy sets theory, are also reported in the chapter.</t>
  </si>
  <si>
    <t>Dounias, G/AFW-0818-2022</t>
  </si>
  <si>
    <t>978-1-58603-780-2</t>
  </si>
  <si>
    <t>WOS:000271690300016</t>
  </si>
  <si>
    <t>Auephanwiriyakul, S; Adrian, A; Keller, JM</t>
  </si>
  <si>
    <t>IEEE; IEEE</t>
  </si>
  <si>
    <t>Type 2 fuzzy set analysis in management surveys</t>
  </si>
  <si>
    <t>PROCEEDINGS OF THE 2002 IEEE INTERNATIONAL CONFERENCE ON FUZZY SYSTEMS, VOL 1 &amp; 2</t>
  </si>
  <si>
    <t>MAY 12-17, 2002</t>
  </si>
  <si>
    <t>HONOLULU, HI</t>
  </si>
  <si>
    <t>IEEE,IEEE Neural Network Soc</t>
  </si>
  <si>
    <t>Numerical data from human sources is often used in management studies. MBAs' attitudes and perceptions about the commitment to their school were collected. In an earlier paper, the utility allowing respondents to draw fuzzy membership functions over the set of questionnaire answers was explored. This response format produced good qualitative information. In this paper, we look at a quantitative analysis of these linguistic responses. In particular, we develop a linguistic nearest prototype and computational efficient linguistic Hard C-Means for vectors of fuzzy sets and apply these algorithms to such linguistic vectors derived from a set of forty-nine subjects answering questions about students' commitment to their university.</t>
  </si>
  <si>
    <t>Auephanwiriyakul, Sansanee/Q-2442-2019; Auephanwiriyakul, Sansanee/AAP-1918-2020</t>
  </si>
  <si>
    <t>Auephanwiriyakul, Sansanee/0000-0002-6639-7165</t>
  </si>
  <si>
    <t>0-7803-7280-8</t>
  </si>
  <si>
    <t>WOS:000177476600231</t>
  </si>
  <si>
    <t>Wagner, C; Miller, S; Garibaldi, JM</t>
  </si>
  <si>
    <t>Wagner, Christian; Miller, Simon; Garibaldi, Jonathan M.</t>
  </si>
  <si>
    <t>Similarity based Applications for Data-Driven Concept and Word Models based on Type-1 and Type-2 Fuzzy Sets</t>
  </si>
  <si>
    <t>In this paper we explore the practical application of the previously introduced approach [1] to generate fuzzy sets from interval-valued data. We demonstrate two specific example applications where we 1) generate type-1 fuzzy sets from interval-valued survey data for both words (e. g., neutral, excellent) and concepts (e. g., ambience, food) and 2) generate zSlices based general type-2 fuzzy set valued data from multiple iterations of a survey. We highlight the need for the simultaneous rating of both concepts and words in order to maintain context (including timeliness) of the resulting models. Further, in both example applications, we demonstrate using the Jaccard similarity measure how similarity measures can be employed to both relate and attribute word models to concept models (e. g., excellent food) and compare different concepts directly for different contexts (e. g., ambience in venue A vs. ambience in venue B). We provide interpretations for the resulting word/concept models and similarity values and highlight their utility, for example, for the data-driven generation of linguistic descriptions of venues. Finally, we highlight remaining questions and challenges both in technical terms and in application terms.</t>
  </si>
  <si>
    <t>Garibaldi, Jonathan/0000-0002-9690-7074; Wagner, Christian/0000-0002-6121-9722</t>
  </si>
  <si>
    <t>10.1109/FUZZ-IEEE.2013.6622466</t>
  </si>
  <si>
    <t>WOS:000335342800168</t>
  </si>
  <si>
    <t>Turksen, IB</t>
  </si>
  <si>
    <t>Kaynak, O; Zadeh, LA; Truksen, B; Rudas, IJ</t>
  </si>
  <si>
    <t>Intelligent fuzzy system modeling</t>
  </si>
  <si>
    <t>COMPUTATIONAL INTELLIGENCE: SOFT COMPUTING AND FUZZY-NEURO INTEGRATION WITH APPLICATIONS</t>
  </si>
  <si>
    <t>NATO ADVANCED SCIENCE INSTITUTES SERIES, SERIES F, COMPUTER AND SYSTEMS SCIENCES</t>
  </si>
  <si>
    <t>NATO Advanced Study Institute on Soft Computing and Its Applications</t>
  </si>
  <si>
    <t>AUG 21-31, 1996</t>
  </si>
  <si>
    <t>MANAVGAT, TURKEY</t>
  </si>
  <si>
    <t>NATO</t>
  </si>
  <si>
    <t>A systems modeling is proposed with a unification of fuzzy methodologies. Three knowledge representation schemas are presented together with the corresponding approximate reasoning methods. Unsupervised learning of fuzzy sets and rules is reviewed with recent developments in fuzzy cluster analysis techniques. The resultant fuzzy sets are determined with a Euclidian distance-based similarity view of membership functions. Finally, an intelligent fuzzy system model development is proposed with proper learning in order to adapt to an actual system performance output. In this approach, connectives are not chosen a priori but learned with an iterative training depending on a given data set.</t>
  </si>
  <si>
    <t>0258-1248</t>
  </si>
  <si>
    <t>3-540-64004-5</t>
  </si>
  <si>
    <t>WOS:000078876900009</t>
  </si>
  <si>
    <t>Kiersztyn, A; Bis, J; Bojar, E; Bojar, M; Zelazna, A</t>
  </si>
  <si>
    <t>Kiersztyn, Adam; Bis, Jakob; Bojar, Ewa; Bojar, Matylda; Zelazna, Anna</t>
  </si>
  <si>
    <t>Classification of Companies Based on Fuzzy Levels of Innovation</t>
  </si>
  <si>
    <t>2022 IEEE INTERNATIONAL CONFERENCE ON FUZZY SYSTEMS (FUZZ-IEEE)</t>
  </si>
  <si>
    <t>IEEE International Fuzzy Systems Conference Proceedings</t>
  </si>
  <si>
    <t>IEEE International Conference on Fuzzy Systems (FUZZ-IEEE) / IEEE World Congress on Computational Intelligence (IEEE WCCI) / International Joint Conference on Neural Networks (IJCNN) / IEEE Congress on Evolutionary Computation (IEEE CEC)</t>
  </si>
  <si>
    <t>JUL 18-23, 2022</t>
  </si>
  <si>
    <t>Padua, ITALY</t>
  </si>
  <si>
    <t>IEEE,Int Neural Network Soc,IEEE Computat Intelligence Soc,Evolutionary Programming Soc,IET,Univ Padova, Dept Math Tullio Levi Civita,European Space Agcy,expert.ai,Elsevier,Springer Nature,Google,Baker &amp; Hughes,NVIDIA</t>
  </si>
  <si>
    <t>Startups are defined in the literature as newly established enterprises that are looking for a chance for further dynamic development. In the Polish economy in recent years, we have witnessed a significant increase in the number of startups, which allows us to use the potential of Polish entrepreneurship for economic development. Startups are a key factor in many innovative economies. Young companies contribute to the dynamic growth of the economy. More boldly than mature entities, they reach for innovative technological solutions, producing digital products and services under conditions of increased risk. Startups can develop based on proven methodologies, have many opportunities to raise capital and use many sources of financing, but not all of them take advantage of the opportunities available on the market. In the proposed innovative approach, we focus on data from entrepreneurs themselves. The results of surveys conducted among a large group of enterprises, including startups supported by startup platforms, allowed for the development of fuzzy classification models. The use of fuzzy sets to determine the degree of development of a startup based on the degrees of membership to individual classifiers allowed for the achievement of a very high efficiency of the model. Moreover, the application of the classic forms of the membership function poses no problems with the correct interpretation of the obtained results by people who are not experts in the use of fuzzy sets. The obtained results indicate the enormous potential of interdisciplinary research and the promotion of the idea of using fuzzy sets in economics and management sciences.</t>
  </si>
  <si>
    <t>1544-5615</t>
  </si>
  <si>
    <t>978-1-6654-6710-0</t>
  </si>
  <si>
    <t>10.1109/FUZZ-IEEE55066.2022.9882734</t>
  </si>
  <si>
    <t>WOS:000861288500089</t>
  </si>
  <si>
    <t>Ohta, R; Salomon, VAP; Silva, MB</t>
  </si>
  <si>
    <t>Ohta, Robison; Salomon, Valerio A. P.; Silva, Messias B.</t>
  </si>
  <si>
    <t>Classical, fuzzy, hesitant fuzzy and intuitionistic fuzzy analytic hierarchy processes applied to industrial maintenance management</t>
  </si>
  <si>
    <t>A multi-criteria problem involves the consideration of two or more criteria in the prioritization of alternative solutions. The Analytic Hierarchy Process (AHP) is a leading multi-criteria method. Consistency checking is a great advantage of AHP. Since in AHP priorities come from pairwise comparisons, it is possible to check the consistency of these comparisons. However, a problem occurs when comparisons fail the consistency check. Then, the excluding options are to review some comparisons (Option 1) or to keep the comparisons (Option 2). This paper presents an AHP application in the maintenance management of an industrial plant. Industrial maintenance is not in the core business of an organization. However, maintenance costs can account over 50% of production costs. One of the first maintenance management decisions is on the maintenance strategy. Shall maintenance anticipate the occurrence of failure? Or shall maintenance be performed after an equipment breakdown? Answering those questions with classical AHP resulted in inconsistent comparison matrices. In that case, Fuzzy AHP (FAHP) were applied, avoiding this situation. Therefore, the purpose of this paper is to present the applications of four AHP models: Classical AHP and three models of FAHP, including hesitant fuzzy sets and intuitionistic fuzzy sets. The application of Hesitant FAHP (HFAHP) and Intuitionistic FAHP (IFAHP) are the novelty of this paper. The four AHP models were also applied in the same case of maintenance management of an industrial plant. Results were very similar, but experts could express their preferred model.</t>
  </si>
  <si>
    <t>Salomon, Valerio/G-1600-2012; Silva, Messias Borges/F-5959-2012</t>
  </si>
  <si>
    <t>Salomon, Valerio/0000-0002-5619-5076; Silva, Messias Borges/0000-0002-8656-0791</t>
  </si>
  <si>
    <t>10.3233/JIFS-179433</t>
  </si>
  <si>
    <t>WOS:000506856200060</t>
  </si>
  <si>
    <t>Dzitac, I; Filip, FG; Manolescu, MJ</t>
  </si>
  <si>
    <t>Dzitac, I.; Filip, F. G.; Manolescu, M. J.</t>
  </si>
  <si>
    <t>Fuzzy Logic Is Not Fuzzy: World-renowned Computer Scientist Lotfi A. Zadeh</t>
  </si>
  <si>
    <t>INTERNATIONAL JOURNAL OF COMPUTERS COMMUNICATIONS &amp; CONTROL</t>
  </si>
  <si>
    <t>1965 Lotfi A. Zadeh published Fuzzy Sets, his pioneering and controversial paper, that now reaches almost 100,000 citations. All Zadeh's papers were cited over 185,000 times. Starting from the ideas presented in that paper, Zadeh founded later the Fuzzy Logic theory, that proved to have useful applications, from consumer to industrial intelligent products. We are presenting general aspects of Zadeh's contributions to the development of Soft Computing(SC) and Artificial Intelligence(AI), and also his important and early influence in the world and in Romania. Several early contributions in fuzzy sets theory were published by Romanian scientists, such as: Grigore C. Moisil (1968), Constantin V. Negoita &amp; Dan A. Ralescu (1974), Dan Butnariu (1978). In this review we refer the papers published in From Natural Language to Soft Computing: New Paradigms in Artificial Intelligence (2008, Eds.: L.A. Zadeh, D. Tufis, F.G. Filip, I. Dzitac), and also from the two special issues (SI) of the International Journal of Computers Communications &amp; Control (IJCCC, founded in 2006 by I. Dzitac, F.G. Filip &amp; M.J. Manolescu; L.A. Zadeh joined in 2008 to editorial board). In these two SI, dedicated to the 90th birthday of Lotfi A. Zadeh (2011), and to the 50th anniversary of Fuzzy Sets (2015), were published some papers authored by scientists from Algeria, Belgium, Canada, Chile, China, Hungary, Greece, Germany, Japan, Lithuania, Mexico, Pakistan, Romania, Saudi Arabia, Serbia, Spain, Taiwan, UK and USA.</t>
  </si>
  <si>
    <t>Dzitac, Ioan/T-2471-2019; Dzitac, Ioan/A-8653-2010; Dzitac, Ioan/A-6169-2010; Dzitac, Ioan/N-8695-2019; Rossi, Jose Osvaldo/F-7391-2012</t>
  </si>
  <si>
    <t>Dzitac, Ioan/0000-0002-3807-780X; Dzitac, Ioan/0000-0002-5415-9936; Dzitac, Ioan/0000-0002-5415-9936; Rossi, Jose Osvaldo/0000-0002-1421-163X; Manolescu, Misu Jan/0000-0003-3835-2143; da Luz, Lara Emanuele/0000-0001-5284-238X</t>
  </si>
  <si>
    <t>1841-9836</t>
  </si>
  <si>
    <t>1841-9844</t>
  </si>
  <si>
    <t>10.15837/ijccc.2017.6.3111</t>
  </si>
  <si>
    <t>WOS:000417397400001</t>
  </si>
  <si>
    <t>DUBOIS, D; LANG, J; PRADE, H</t>
  </si>
  <si>
    <t>FUZZY-SETS IN APPROXIMATE REASONING .2. LOGICAL APPROACHES</t>
  </si>
  <si>
    <t>This second part of an overview of fuzzy set-based methods for approximate reasoning is devoted to deductive approaches dealing with knowledge bases made of a collection of symbolic expressions (e.g. logical formulas) to which numerical weights are attached. Then such a knowledge base can be viewed as a fuzzy set of formulae (especially if the weights belong to the interval [0, 1]). An important distinction is made, in the interpretation of the weights, between degrees of truth and degrees of uncertainty; the former can be assumed to behave in a fully compositional way while the latter cannot. Rule-based inference systems where fuzzy set operations are used for propagating and combining 'certainty factors', are briefly discussed. Then an extensive survey of truth-functional fuzzy logic is provided, and it is followed by a brief presentation of possibilistic logic, a possibility theory-based logic of uncertainty (which is not compositional with respect to every connective). In both cases, the automated deduction and logic programming aspects are emphasized while purely logical considerations which are not directly relevant for approximate reasoning, are not developed.</t>
  </si>
  <si>
    <t>MAR 5</t>
  </si>
  <si>
    <t>10.1016/0165-0114(91)90051-Q</t>
  </si>
  <si>
    <t>WOS:A1991FG57000008</t>
  </si>
  <si>
    <t>Wang, H; Qian, G; Feng, XQ</t>
  </si>
  <si>
    <t>Wang, Hai; Qian, Gang; Feng, Xiang-Qian</t>
  </si>
  <si>
    <t>Predicting consumer sentiments using online sequential extreme learning machine and intuitionistic fuzzy sets</t>
  </si>
  <si>
    <t>Predicting consumer sentiments revealed in online reviews is crucial to suppliers and potential consumers. We combine online sequential extreme learning machines (OS-ELMs) and intuitionistic fuzzy sets to predict consumer sentiments and propose a generalized ensemble learning scheme. The outputs of OS-ELMs are equivalently transformed into an intuitionistic fuzzy matrix. Then, predictions are made by fusing the degree of membership and non-membership concurrently. Moreover, we implement ELM, OS-ELM, and the proposed fusion scheme for Chinese reviews sentiment prediction. The experimental results have clearly shown the effectiveness of the proposed scheme and the strategy of weighting and order inducing.</t>
  </si>
  <si>
    <t>Wang, Hai/B-7830-2010</t>
  </si>
  <si>
    <t>Wang, Hai/0000-0002-4925-9588</t>
  </si>
  <si>
    <t>3-4</t>
  </si>
  <si>
    <t>10.1007/s00521-012-0853-1</t>
  </si>
  <si>
    <t>WOS:000314844300007</t>
  </si>
  <si>
    <t>Jin, LS; Wang, J; Qian, G</t>
  </si>
  <si>
    <t>Jin, Lesheng; Wang, Jian; Qian, Gang</t>
  </si>
  <si>
    <t>Quasiconvex possibility distribution with application in decision-making</t>
  </si>
  <si>
    <t>Possibility distribution was originally introduced by Negoita et al. (Fuzzy Sets Syst 1:61-72, 1978), which has some relation to fuzzy sets while has its own practical meaning. During more than three decades, it has some developments especially in theoretical studies. As an alternative way to model uncertainty, possibility theory has its own advantages just as fuzzy sets did. In this study, we review the concepts of possibility distribution and propose quasiconvex possibility distribution with their mathematical properties and applications. Together with some properties of them, we also put emphasis on their special application cases in decision-making practices. Throughout this study, we propose several new concepts and definitions with reasonable illustrative examples, from which it can be seen that quasiconvex possibility distributions are powerful tools and can be widely used in other applications.</t>
  </si>
  <si>
    <t>10.1007/s41066-018-0096-3</t>
  </si>
  <si>
    <t>WOS:000668872500009</t>
  </si>
  <si>
    <t>Pal, NR; Bustince, H; Pagola, M; Mukherjee, UK; Goswami, DP; Beliakov, G</t>
  </si>
  <si>
    <t>Pal, N. R.; Bustince, H.; Pagola, M.; Mukherjee, U. K.; Goswami, D. P.; Beliakov, G.</t>
  </si>
  <si>
    <t>Uncertainties with Atanassov's intuitionistic fuzzy sets: Fuzziness and lack of knowledge</t>
  </si>
  <si>
    <t>We review the existing measures of uncertainty (entropy) for Atanassov's intuitionistic fuzzy sets (AIFSs). We demonstrate that the existing measures of uncertainty for AIFS cannot capture all facets of uncertainty associated with an AIFS. We point out and justify that there are at least two facets of uncertainty of an AIFS, one of which is related to fuzziness while the other is related to lack of knowledge or non-specificity. For each facet of uncertainty, we propose a separate set of axioms. Then for each of fuzziness and non-specificity we propose a generating family (class) of measures. Each family is illustrated with several examples. In this context we prove several interesting results about the measures of uncertainty. We prove some results that help us to construct new measures of uncertainty of both kinds. (C) 2012 Elsevier Inc. All rights reserved.</t>
  </si>
  <si>
    <t>Pagola, Miguel/F-9342-2016; Bustince, Humberto/H-4868-2011; Beliakov, Gleb/B-3737-2011; Beliakov, Gleb/M-5373-2019</t>
  </si>
  <si>
    <t>Bustince, Humberto/0000-0002-1279-6195; Beliakov, Gleb/0000-0002-9841-5292; Beliakov, Gleb/0000-0002-9841-5292; Pagola, Miguel/0000-0003-4764-5298</t>
  </si>
  <si>
    <t>APR 10</t>
  </si>
  <si>
    <t>10.1016/j.ins.2012.11.016</t>
  </si>
  <si>
    <t>WOS:000315245800005</t>
  </si>
  <si>
    <t>Al-sharhan, S; Karray, F; Gueaieb, W; Basir, O</t>
  </si>
  <si>
    <t>IEEE; IEEE; IEEE</t>
  </si>
  <si>
    <t>Fuzzy entropy: a brief survey</t>
  </si>
  <si>
    <t>10TH IEEE INTERNATIONAL CONFERENCE ON FUZZY SYSTEMS, VOLS 1-3: MEETING THE GRAND CHALLENGE: MACHINES THAT SERVE PEOPLE</t>
  </si>
  <si>
    <t>10th IEEE International Conference on Fuzzy Systems</t>
  </si>
  <si>
    <t>DEC 02-05, 2001</t>
  </si>
  <si>
    <t>UNIV MELBOURNE, MELBOURNE, AUSTRALIA</t>
  </si>
  <si>
    <t>UNIV MELBOURNE</t>
  </si>
  <si>
    <t>This paper presents a survey about different types of fuzzy information measures. A number of schemes have been proposed to combine the fuzzy set theory and its application to the entropy concept as a fuzzy information measurements. The entropy concept, as a relative degree of randomness, has been utilized to measure the fuzziness in a fuzzy set or system. However, a major difference exists between the classical Shannon entropy and the fuzzy entropy. In fact while the later deals with vagueness and ambiguous uncertainties, the former tackles probabilistic uncertainties (randomness).</t>
  </si>
  <si>
    <t>Al-Sharhan, Salah A/J-5649-2018; Karray, Fakhri/A-2824-2010</t>
  </si>
  <si>
    <t>Al-Sharhan, Salah A/0000-0003-0606-7671; Karray, Fakhri/0000-0002-4217-1372; Basir, Otman/0000-0002-6454-0538</t>
  </si>
  <si>
    <t>0-7803-7293-X</t>
  </si>
  <si>
    <t>WOS:000178178300282</t>
  </si>
  <si>
    <t>Salih, MM; Zaidan, BB; Zaidan, AA; Ahmed, MA</t>
  </si>
  <si>
    <t>Salih, Mahmood M.; Zaidan, B. B.; Zaidan, A. A.; Ahmed, Mohamed A.</t>
  </si>
  <si>
    <t>Survey on fuzzy TOPSIS state-of-the-art between 2007 and 2017</t>
  </si>
  <si>
    <t>COMPUTERS &amp; OPERATIONS RESEARCH</t>
  </si>
  <si>
    <t>A crucial topic in expert system and operations research is fuzzy multi-criteria decision making (FMCDM), which is used in different fields. Existing options and gaps in this topic must be understood to prepare valuable knowledge on FMCDM environments and assist scholars. This study maps the research landscape to provide a clear taxonomy. The authors focus on searching for articles related to (i) technique for order of preference by similarity to ideal solution (TOPSIS); (ii) development; and (iii) fuzzy sets in four primary databases, namely, IEEE Xplore, Web of Science, Elsevier ScienceDirect and Springer. These databases include literature that focuses on FMCDM. The resulting final set after the filtering process includes 170 articles, which are classified into four categories. The first, second, third and fourth categories include articles that used a type-1 fuzzy set with the TOPSIS method, a type-2 fuzzy set with the TOPSIS method, two fuzzy membership functions and a survey paper, respectively. The basic attributes of this topic include motivations for utilising FMCDM, open challenges and limitations that obstruct utilisation and recommendations to researchers for increasing the approval and application of FMCDM. (C) 2018 Elsevier Ltd. All rights reserved.</t>
  </si>
  <si>
    <t>Altaha, Mohamed Aktham/AAT-2591-2021; Zaidan, A. A./F-7289-2010; Salih, Mahmood/AAA-2545-2021; Altaha, Mohamed Akthem/AAJ-2822-2021; zaidan, bilal/AAJ-7841-2021</t>
  </si>
  <si>
    <t>Altaha, Mohamed Aktham/0000-0002-4663-4469; Zaidan, A. A./0000-0001-6090-0391; Altaha, Mohamed Akthem/0000-0002-4663-4469; zaidan, bilal/0000-0001-7412-8267; Salih, Mahmood/0000-0002-1245-1904</t>
  </si>
  <si>
    <t>0305-0548</t>
  </si>
  <si>
    <t>1873-765X</t>
  </si>
  <si>
    <t>10.1016/j.cor.2018.12.019</t>
  </si>
  <si>
    <t>WOS:000458344800016</t>
  </si>
  <si>
    <t>Zhang, SP; Sun, P; Mi, JS; Feng, T</t>
  </si>
  <si>
    <t>Zhang, Shao-Pu; Sun, Pin; Mi, Ju-Sheng; Feng, Tao</t>
  </si>
  <si>
    <t>Belief function of Pythagorean fuzzy rough approximation space and its applications</t>
  </si>
  <si>
    <t>Rough set theory and evidence theory are two approaches to handle decision making and reduction problems of imprecise and uncertain knowledge. It is motivated that Pythagorean fuzzy set excels at describing the situation where the sum of non-membership degree and membership degree is greater than 1, and may have wider applications than intuitionistic fuzzy set. So in this paper we study probability measure of Pythagorean fuzzy sets and belief structure of Pythagorean fuzzy information systems based on rough set theory, and discuss the reduction of Pythagorean fuzzy information systems. First, we review the properties of Pythagorean fuzzy sets and the upper and lower Pythagorean fuzzy rough approximation operators on the level sets. Then using these properties, probability measure of Pythagorean fuzzy sets are constructed. And the belief and plausibility functions are studied by using the Pythagorean fuzzy rough upper and lower approximation operators. Finally, we apply the belief function to construct an attribute reduction algorithm, and an example is employed to illustrate the feasibility and validity of the algorithm. (C) 2020 Elsevier Inc. All rights reserved.</t>
  </si>
  <si>
    <t>10.1016/j.ijar.2020.01.001</t>
  </si>
  <si>
    <t>WOS:000517653700004</t>
  </si>
  <si>
    <t>Mudaliar, RK; Rao, KR; Shahjalal, M; Mitra, NK</t>
  </si>
  <si>
    <t>Mudaliar, Rajnesh K.; Rao, K. Ramanuja; Shahjalal, M.; Mitra, Nirmal Kanti</t>
  </si>
  <si>
    <t>Solution of Interval Valued Fuzzy Relation Equation</t>
  </si>
  <si>
    <t>2015 2ND ASIA-PACIFIC WORLD CONGRESS ON COMPUTER SCIENCE AND ENGINEERING (APWC ON CSE 2015)</t>
  </si>
  <si>
    <t>2nd Asia-Pacific World Congress on Computer Science and Engineering (APWC on CSE)</t>
  </si>
  <si>
    <t>DEC 02-04, 2015</t>
  </si>
  <si>
    <t>Nadi, FIJI</t>
  </si>
  <si>
    <t>Interval Valued Fuzzy Sets play a very important role in the fuzzy set theory. In this paper solutions of fuzzy relation equation x circle A = b are studied, where A is an interval valued fuzzy m x n matrix, b is an interval valued fuzzy n-vector and the circle operation is a Max-Min operation of matrices. The solution x is an interval valued fuzzy m - vector. Computer function scripts in MATLAB are developed to facilitate these computations. A survey was conducted by Rover Scouts of Bangladesh and one Solution to the fuzzy relation equation obtained in this research matches with the survey results.</t>
  </si>
  <si>
    <t>Mudaliar, Rajnesh Krishnan/ABF-9471-2020</t>
  </si>
  <si>
    <t>Mudaliar, Dr Rajnesh/0000-0002-7093-2802</t>
  </si>
  <si>
    <t>978-1-5090-0713-4</t>
  </si>
  <si>
    <t>WOS:000454649900024</t>
  </si>
  <si>
    <t>Cherif, S; Baklouti, N; Alimi, AM</t>
  </si>
  <si>
    <t>Cherif, Sahar; Baklouti, Nesrine; Alimi, Adel M.</t>
  </si>
  <si>
    <t>CWW: the encoding part</t>
  </si>
  <si>
    <t>2014 6TH INTERNATIONAL CONFERENCE OF SOFT COMPUTING AND PATTERN RECOGNITION (SOCPAR)</t>
  </si>
  <si>
    <t>6th International Conference on Soft Computing and Pattern Recognition (SoCPaR)</t>
  </si>
  <si>
    <t>AUG 11-14, 2014</t>
  </si>
  <si>
    <t>Tunis, TUNISIA</t>
  </si>
  <si>
    <t>MIR Labs,IEEE,Regim Lab,IEEE Syst Man &amp; Cybernet Soc, Tunisia Chapter,IEEE Tunisia Sect,IEEE Computat Intelligence Soc,Sustainable Innovat Tunisia,IEEE Sfax Subsect,Tunisair Offi Carrier</t>
  </si>
  <si>
    <t>Human interact with natural language. Words are uncertain, vague and imprecise. Besides, words mean different things to different people. So, the use of numerical model to represent words is a difficult task. In this paper, we propose to give a new review of the most used computing with words methods especially encoding ones. Many approaches were used for computing with words. Some of these methods convert words into a representation using fuzzy logic like the person MF approach, the interval endpoint approach, the interval approach and the enhanced interval approach. These methods were used in the encoding part of computing with words (encoding: how to transform a word into a fuzzy set)</t>
  </si>
  <si>
    <t>Alimi, Adel M./A-5697-2012; Baklouti, Nesrine/O-4791-2015</t>
  </si>
  <si>
    <t>Alimi, Adel M./0000-0002-0642-3384; Baklouti, Nesrine/0000-0003-0402-4424</t>
  </si>
  <si>
    <t>978-1-4799-5934-1</t>
  </si>
  <si>
    <t>WOS:000380429900081</t>
  </si>
  <si>
    <t>Peng, Y; Chen, HP</t>
  </si>
  <si>
    <t>Chen, J</t>
  </si>
  <si>
    <t>Measuring supply chain flexibility and selecting supplier based on supply contract</t>
  </si>
  <si>
    <t>2005 International Conference on Services Systems and Services Management, Vols 1 and 2, Proceedings</t>
  </si>
  <si>
    <t>International Conference on Service Systems and Service Management</t>
  </si>
  <si>
    <t>JUN 13-15, 2005</t>
  </si>
  <si>
    <t>Chongqing, PEOPLES R CHINA</t>
  </si>
  <si>
    <t>IEEE Syst, Man &amp; Cybernet Soc,Chongqing Univ, Coll Econ &amp; Business Adm,Tsinghua Univ, Res Ctr Contemporary Management</t>
  </si>
  <si>
    <t>This paper focuses on the flexibility of supply chain, it briefly reviews concept and different aspect of SC flexibility. Uncertainty in the supply process raises the issue of flexibility, where the supply lead-time and demand quantity are the two most common changes occurring in supply chain, the author applies fuzzy set theory to give the representation for those variables. Then model the supply chain flexibility based on supply contract. Besides it, develops a supplier selection method. Finally, an illustrative example is given for demonstration.</t>
  </si>
  <si>
    <t>0-7803-8971-9</t>
  </si>
  <si>
    <t>WOS:000231534000136</t>
  </si>
  <si>
    <t>Li, RP; Mukaidono, M</t>
  </si>
  <si>
    <t>Gaussian clustering method based on maximum-fuzzy-entropy interpretation</t>
  </si>
  <si>
    <t>A new method of fuzzy clustering is proposed. This is a complete Gaussian membership function derived by means of the maximum-entropy interpretation. Compared to the traditional fuzzy c-means (FCM) method, our approach exhibits the following two advantages: (1) having clearer physical meaning and well-defined mathematical features; (2) having an optimal choice for feature parameter a in theory. Moreover, we also review some existing measures of uncertainty of fuzzy sets, and redefine fuzzy entropy as analogous to probabilistic entropy. (C) 1999 Elsevier Science B.V. All rights reserved.</t>
  </si>
  <si>
    <t>10.1016/S0165-0114(97)00126-7</t>
  </si>
  <si>
    <t>WOS:000078262900010</t>
  </si>
  <si>
    <t>Ben Amor, S; Guitouni, A; Martel, JM</t>
  </si>
  <si>
    <t>Ben Amor, Sarah; Guitouni, Adel; Martel, Jean-Marc</t>
  </si>
  <si>
    <t>A Synthesis of Information Imperfection Representations for Decision Aid</t>
  </si>
  <si>
    <t>INFOR</t>
  </si>
  <si>
    <t>Information imperfection encompasses different terms such as uncertainty, imprecision, inaccuracy or incompleteness, used in the literature to describe any weakness in the quality of available information. Many theories or languages such as probability theory, fuzzy set theory, possibility theory or the theory of evidence, handle these imperfections using different representation formalisms and processing modes. A review of main theories is presented emphasizing their conditions of use, some useful properties and relationships between these theories. These relationships are exploited to build an approach with high-level guidelines to assist the choice of information imperfection representation language in a decision aiding process.</t>
  </si>
  <si>
    <t>Guitouni, Adel/0000-0003-2336-5398</t>
  </si>
  <si>
    <t>0315-5986</t>
  </si>
  <si>
    <t>1916-0615</t>
  </si>
  <si>
    <t>10.3138/infor.53.2.68</t>
  </si>
  <si>
    <t>WOS:000371048800002</t>
  </si>
  <si>
    <t>Li, YH; Ambrin, R; Ibrar, M; Khan, MA</t>
  </si>
  <si>
    <t>Li Yanhong; Ambrin, Rabia; Ibrar, Muhammad; Khan, Muhammad Ali</t>
  </si>
  <si>
    <t>Hamacher Weighted Aggregation Operators Based on Picture Cubic Fuzzy Sets and Their Application to Group Decision-Making Problems</t>
  </si>
  <si>
    <t>SECURITY AND COMMUNICATION NETWORKS</t>
  </si>
  <si>
    <t>In this study, an extended version of intuitionistic cubic fuzzy Hamacher weighted aggregation operators is the primary objective of the expected study. We establish new concept, picture cubic fuzzy set, and utilize this new concept for ranking in decision analysis. Picture cubic fuzzy Hamacher weighted averaging operator, picture cubic fuzzy Hamacher order weighted averaging, and picture cubic fuzzy Hamacher hybrid averaging operator are developed on the basis of picture cubic fuzzy sets. Some unique cases and few suitable properties of these proposed operators are also examined. In addition, based on these expected operators, we are designing a new multicriteria group decision-making framework. The proposed aggregation operators can be used in the performance evaluation of energy projects and security systems and devices. We give an illustrative example for the selection of small hydropower plants locations as an implementation and appropriateness of the proposed algorithm. Finally, we perform a comparative review of the designed algorithm with intuitionistic cubic fuzzy Hamacher weighted averaging operators to expose the new algorithm efficiency, feasibility, and goodness.</t>
  </si>
  <si>
    <t>1939-0114</t>
  </si>
  <si>
    <t>1939-0122</t>
  </si>
  <si>
    <t>MAY 6</t>
  </si>
  <si>
    <t>10.1155/2022/1651017</t>
  </si>
  <si>
    <t>WOS:000797468000009</t>
  </si>
  <si>
    <t>Marrara, S; Pasi, G</t>
  </si>
  <si>
    <t>Marrara, Stefania; Pasi, Gabriella</t>
  </si>
  <si>
    <t>Fuzzy Approaches to Flexible Querying in XML Retrieval</t>
  </si>
  <si>
    <t>In this paper we review some approaches to flexible querying in XML that apply several techniques among which Fuzzy Set Theory. In particular we focus on FleXy, a flexible extension of XQuery-FT that was developed as a library on the open source engine Base-X. We then present PatentLight, a tool for patent retrieval that was developed to show the expressive power of Flexy.</t>
  </si>
  <si>
    <t>Pasi, Gabriella/0000-0002-6080-8170</t>
  </si>
  <si>
    <t>10.1080/18756891.2016.1180822</t>
  </si>
  <si>
    <t>WOS:000375236200008</t>
  </si>
  <si>
    <t>Fuzzy methods in machine learning and data mining: Status and prospects</t>
  </si>
  <si>
    <t>Over the past years, methods for the automated induction of models and the extraction of interesting patterns from empirical data have attracted considerable attention in the fuzzy set community. This paper briefly reviews some typical applications and highlights potential contributions that fuzzy set theory can make to machine learning, data mining, and related fields. The paper concludes with a critical consideration of recent developments and some suggestions for future research directions. (c) 2005 Elsevier B.V All rights reserved.</t>
  </si>
  <si>
    <t>DEC 16</t>
  </si>
  <si>
    <t>10.1016/j.fss.2005.05.036</t>
  </si>
  <si>
    <t>WOS:000233051200009</t>
  </si>
  <si>
    <t>Fuzzy machine learning and data mining</t>
  </si>
  <si>
    <t>The development of methods for machine learning and data mining has attracted increasing attention in the fuzzy set community in recent years. The aim of this paper is to assess the relevance of fuzzy set theory and fuzzy logic for these fields, highlighting potential contributions without concealing alleged limitations and shortcomings of current research. To this end, some typical applications of fuzzy logic will be reviewed, followed by a more systematic discussion of possible benefits of fuzzy methods. (C) 2011 John Wiley &amp; Sons, Inc. WIREs Data Mining Knowl Discov 2011 1 269-283 DOI:10.1002/widm.34</t>
  </si>
  <si>
    <t>JUL-AUG</t>
  </si>
  <si>
    <t>10.1002/widm.34</t>
  </si>
  <si>
    <t>WOS:000304258000001</t>
  </si>
  <si>
    <t>Li, CD; Yi, JQ; Zhang, GQ; Wang, M</t>
  </si>
  <si>
    <t>Li, Chengdong; Yi, Jianqiang; Zhang, Guiqing; Wang, Ming</t>
  </si>
  <si>
    <t>Modeling of Thermal Comfort Words Using Interval Type-2 Fuzzy Sets</t>
  </si>
  <si>
    <t>PROCEEDINGS OF THE 2013 FOURTH INTERNATIONAL CONFERENCE ON INTELLIGENT CONTROL AND INFORMATION PROCESSING (ICICIP)</t>
  </si>
  <si>
    <t>4th International Conference on Intelligent Control and Information Processing (ICICIP)</t>
  </si>
  <si>
    <t>JUN 09-11, 2013</t>
  </si>
  <si>
    <t>IEEE,Inst Automat, Chinese Acad Sci,Univ Illinois Chicago,Natl Nat Sci Fdn China</t>
  </si>
  <si>
    <t>Modeling of the thermal comfort is an important issue in the research domain of smart home and intelligent buildings. This paper presents a new thermal comfort words modeling method using interval type-2 fuzzy sets (IT2 FSs) and interval survey data. First, we discuss the survey data collection and data pre-processing. Then, we propose a novel method to convert the survey intervals to their representative triangular type-1 fuzzy sets (T1 FSs) while preserving their ambiguities. And, we provide an approach to incorporate the constructed T1 FSs into one IT2 FS model. Finally, modeling results of the thermal comfort words are given. The constructed IT2 FS models have verified the reasonableness of the proposed method.</t>
  </si>
  <si>
    <t>Yi, Jianqiang/AAD-4898-2020</t>
  </si>
  <si>
    <t>978-1-4673-6249-8; 978-1-4673-6248-1</t>
  </si>
  <si>
    <t>WOS:000326374300123</t>
  </si>
  <si>
    <t>Simic, D; Kovacevic, I; Svircevic, V; Simic, S</t>
  </si>
  <si>
    <t>Simic, Dragan; Kovacevic, Ilija; Svircevic, Vasa; Simic, Svetlana</t>
  </si>
  <si>
    <t>50 years of fuzzy set theory and models for supplier assessment and selection: A literature review</t>
  </si>
  <si>
    <t>JOURNAL OF APPLIED LOGIC</t>
  </si>
  <si>
    <t>Supplier assessment and selection mapping as an essential component of supply chain management are usually multi-criteria decision-making problems. Decision making is the thought process of selecting a logical choice from the available options. This is generally made under fuzzy environment. Fuzzy decision-making is a decision process using the sets whose boundaries are not sharply defined. The aim of this paper is to show how fuzzy set theory, fuzzy decision-making and hybrid solutions based on fuzzy can be used in the various models for supplier assessment and selection in a 50 year period. (C) 2016 The Authors. Published by Elsevier B.V.</t>
  </si>
  <si>
    <t>Simic, Dragan/0000-0001-7392-9767</t>
  </si>
  <si>
    <t>1570-8683</t>
  </si>
  <si>
    <t>1570-8691</t>
  </si>
  <si>
    <t>A</t>
  </si>
  <si>
    <t>10.1016/j.jal.2016.11.016</t>
  </si>
  <si>
    <t>WOS:000413130000009</t>
  </si>
  <si>
    <t>Ma, ZM; Yan, L</t>
  </si>
  <si>
    <t>Ma, Z. M.; Yan, Li</t>
  </si>
  <si>
    <t>A literature overview of fuzzy database models</t>
  </si>
  <si>
    <t>JOURNAL OF INFORMATION SCIENCE AND ENGINEERING</t>
  </si>
  <si>
    <t>Fuzzy set theory has been extensively applied to extend various database models and resulted in numerous contributions, mainly with respect to the popular relational model or to some related form of it. To satisfy the need of modeling complex objects with imprecision and uncertainty, recently many researches have been concentrated on fuzzy object-oriented database models. This paper reviews fuzzy database models, in which fuzzy relational and object-oriented databases are discussed.</t>
  </si>
  <si>
    <t>Ma, Zongmin/0000-0001-7780-6473</t>
  </si>
  <si>
    <t>1016-2364</t>
  </si>
  <si>
    <t>WOS:000253046500014</t>
  </si>
  <si>
    <t>Couso, I; Garrido, L; Sanchez, L</t>
  </si>
  <si>
    <t>Couso, Ines; Garrido, Laura; Sanchez, Luciano</t>
  </si>
  <si>
    <t>Similarity and dissimilarity measures between fuzzy sets: A formal relational study</t>
  </si>
  <si>
    <t>The paper deals with the well-known notion of (dis)similarity measures between fuzzy sets. We provide three separate lists of axioms that fit with the respective notions of general comparison measure, similarity measure and dissimilarity measure. Then we review some of the most important axiomatic definitions of (dis)similarity measures in the literature, by referring to the axioms in those lists satisfied by each specific definition. This common framework will make our study about the formal relationships among different axiomatic definitions much easier: some of them, which are apparently different, do in fact share many commonalities. We provide a self-contained picture of these relationships, by providing formal results and counterexamples that reflect which of the (dis)similarity definitions in the literature are connected by implication relations and which of them are not. We finalize the paper with an in-depth study about the notion of duality between similarity and dissimilarity measures as well as with some concluding remarks. (C) 2012 Elsevier Inc. All rights reserved.</t>
  </si>
  <si>
    <t>Sanchez, Luciano/K-8715-2014; Couso, Ines/L-2134-2014</t>
  </si>
  <si>
    <t>Sanchez, Luciano/0000-0002-2446-1915; Couso, Ines/0000-0002-1675-6203</t>
  </si>
  <si>
    <t>APR 20</t>
  </si>
  <si>
    <t>10.1016/j.ins.2012.11.012</t>
  </si>
  <si>
    <t>WOS:000315245900009</t>
  </si>
  <si>
    <t>Selvaraj, G; Jeon, J</t>
  </si>
  <si>
    <t>Selvaraj, Geetha; Jeon, Jeonghwan</t>
  </si>
  <si>
    <t>Assessment of national innovation capabilities of OECD countries using trapezoidal interval type-2 fuzzy ELECTRE III method</t>
  </si>
  <si>
    <t>DATA TECHNOLOGIES AND APPLICATIONS</t>
  </si>
  <si>
    <t>Purpose For a nation to become a superpower, it's scientific and technological advancement is essential. Each country is exploring how to improve themselves in terms of science and technology. The authors analyzed the innovation capabilities of 35 OECD countries that have not recently joined Lithuania. Design/methodology/approach In recent years, a lot of research work has been done on trapezoidal interval type-2 fuzzy sets (TIT-2 FS), and many research works have been published. The trapezoidal interval type-2 fuzzy set helps effectively to represent the uncertainty comparatively than the type-1 fuzzy set. Taking advantage of this effectiveness, the authors extend the best multi-criteria decision making method (MCDM) for trapezoidal interval type-2 fuzzy sets. Here, ELimination and Choice Expressing REality III (ELECTRE III) method in the trapezoidal interval type-2 fuzzy set environment is proposed. Findings This analysis helps to the OECD countries to develop their level of innovation in the criteria. The authors are making this evaluation for the year 2018 based on the 31 criteria. Application of the proposed method expressed by evaluation of the national innovation capability problem. Based on the obtained results, the top five countries are United States, Switzerland, Canada, Germany and Japan. Originality/value The authors collected required data from different available data sources like OECD, IMD, USPTO, ITU and surveyed data reported by KISTEP. After collecting all the data from different sources, the authors calculated the standard values as KISTEP. After converting the standard values into trapezoidal interval type-2 fuzzy values, the authors construct a decision matrix based on these values. Then, the authors determined the possibility mean values and preference. Then, they calculated the concordance and discordance credibility degree values. Finally, they ranked OECD countries by the net credibility degree. The results are computed by using the MATLAB software.</t>
  </si>
  <si>
    <t>SELVARAJ, GEETHA/0000-0003-2136-6389</t>
  </si>
  <si>
    <t>2514-9288</t>
  </si>
  <si>
    <t>2514-9318</t>
  </si>
  <si>
    <t>JUN 21</t>
  </si>
  <si>
    <t>10.1108/DTA-07-2020-0154</t>
  </si>
  <si>
    <t>DEC 2020</t>
  </si>
  <si>
    <t>WOS:000603700000001</t>
  </si>
  <si>
    <t>Alsina, C; Trillas, E</t>
  </si>
  <si>
    <t>On the symmetric difference of fuzzy sets</t>
  </si>
  <si>
    <t>By means of techniques arising either in the field of functional equations or in lattice theory we study some models for the symmetric difference of fuzzy sets when mixing connectives and in a single theory. In doing this some new functional expressions are obtained and some standard models used in the literature are reviewed. (c) 2005 Elsevier B.V All rights reserved.</t>
  </si>
  <si>
    <t>JUL 16</t>
  </si>
  <si>
    <t>10.1016/j.fss.2005.02.009</t>
  </si>
  <si>
    <t>WOS:000229669200003</t>
  </si>
  <si>
    <t>Atanassov, K</t>
  </si>
  <si>
    <t>Atanassov, Krassimir</t>
  </si>
  <si>
    <t>Intuitionistic fuzzy logics as tools for evaluation of Data Mining processes</t>
  </si>
  <si>
    <t>The Intuitionistic Fuzzy Sets (IFSs), proposed in 1983, are extensions of fuzzy sets. Some years after their introduction, sequentially, intuitionistic fuzzy propositional logic, intuitionistic fuzzy predicate logic, intuitionistic fuzzy modal logic and intuitionistic fuzzy temporal logic have been introduced, presented here shortly. During the last 25 years, different intuitionistic fuzzy tools have been used for evaluation of objects from the area of the Artificial Intelligence, as expert systems (having, e.g. facts and rules, with intuitionistic fuzzy degrees of validity and non-validity), decision making processes (having, e.g. intuitionistic fuzzy estimations of the criteria), neural networks, pattern recognitions, metaheuristic algorithms, etc. Short review of these legs of research is offered, with some concrete ideas of possible new directions of study. On this basis, a non-formal discussion is raised on the benefits of applying various elements of intuitionistic fuzzy logics as tools for evaluation of Data Mining processes. (C) 2015 Elsevier B.V. All rights reserved.</t>
  </si>
  <si>
    <t>Atanassov, Krassimir T/S-2877-2016</t>
  </si>
  <si>
    <t>Atanassov, Krassimir T/0000-0001-5625-071X</t>
  </si>
  <si>
    <t>10.1016/j.knosys.2015.01.015</t>
  </si>
  <si>
    <t>WOS:000353853200012</t>
  </si>
  <si>
    <t>A Literature Overview of Fuzzy Conceptual Data Modeling</t>
  </si>
  <si>
    <t>Fuzzy set theory has been extensively applied to extend various database models and resulted in numerous contributions, mainly with respect to the popular relational model or to some related form of it. To satisfy the need of modeling complex objects with imprecision and uncertainty, recently many researches have been concentrated on fuzzy semantic (conceptual) data models. This paper reviews fuzzy conceptual data models proposed in the literature, where fuzzy ER/FER, IFO and UML data models arc mainly discussed, and reviews the applications of fuzzy conceptual data models.</t>
  </si>
  <si>
    <t>WOS:000276057900007</t>
  </si>
  <si>
    <t>Ma, Zongmin; Yan, Li</t>
  </si>
  <si>
    <t>Modeling fuzzy data with XML: A survey</t>
  </si>
  <si>
    <t>Uncertain information extensively exists in data and knowledge intensive applications, where fuzzy data play an import role in nature. Fuzzy set theory has been extensively applied to extend various database models and resulted in numerous contributions. This paper concentrates on a crucial issue in fuzzy data management: fuzzy data modeling in XML. An up-to-date overview of the current state of the art in fuzzy XML data modeling is provided in the paper. The paper serves as identifying possible research opportunities in the area of fuzzy XML data management in addition to providing a generic overview of the approaches proposed to modeling fuzzy XML data. (C) 2015 Published by Elsevier B.V.</t>
  </si>
  <si>
    <t>OCT 15</t>
  </si>
  <si>
    <t>10.1016/j.fss.2015.09.016</t>
  </si>
  <si>
    <t>WOS:000382310300010</t>
  </si>
  <si>
    <t>Appel, O; Chiclana, F; Carter, J; Fujita, H</t>
  </si>
  <si>
    <t>Fujita, H; Ali, M; Selamat, A; Sasaki, J; Kurematsu, M</t>
  </si>
  <si>
    <t>Appel, Orestes; Chiclana, Francisco; Carter, Jenny; Fujita, Hamido</t>
  </si>
  <si>
    <t>A Hybrid Approach to Sentiment Analysis with Benchmarking Results</t>
  </si>
  <si>
    <t>TRENDS IN APPLIED KNOWLEDGE-BASED SYSTEMS AND DATA SCIENCE</t>
  </si>
  <si>
    <t>29th International Conference on Industrial, Engineering and Other Applications of Applied Intelligent Systems (IEA/AIE)</t>
  </si>
  <si>
    <t>AUG 02-04, 2016</t>
  </si>
  <si>
    <t>Morioka, JAPAN</t>
  </si>
  <si>
    <t>Int Soc Appl Intelligence</t>
  </si>
  <si>
    <t>The objective of this article is two-fold. Firstly, a hybrid approach to Sentiment Analysis encompassing the use of Semantic Rules, Fuzzy Sets and an enriched Sentiment Lexicon, improved with the support of SentiWordNet is described. Secondly, the proposed hybrid method is compared against two well established Supervised Learning techniques, Naive Bayes and Maximum Entropy. Using the well known and publicly available Movie Review Dataset, the proposed hybrid system achieved higher accuracy and precision than Naive Bayes (NB) and Maximum Entropy (ME).</t>
  </si>
  <si>
    <t>Fujita, Hamido/D-6249-2012; Chiclana, Francisco/B-9031-2008</t>
  </si>
  <si>
    <t>Fujita, Hamido/0000-0001-5256-210X; Chiclana, Francisco/0000-0002-3952-4210; Carter, Jennifer/0000-0001-9737-2764</t>
  </si>
  <si>
    <t>978-3-319-42007-3; 978-3-319-42006-6</t>
  </si>
  <si>
    <t>10.1007/978-3-319-42007-3_21</t>
  </si>
  <si>
    <t>WOS:000387771300021</t>
  </si>
  <si>
    <t>Saraji, MK; Mardani, A; Koppen, M; Mishra, AR; Rani, P</t>
  </si>
  <si>
    <t>Saraji, Mahyar Kamali; Mardani, Abbas; Koppen, Mario; Mishra, Arunodaya Raj; Rani, Pratibha</t>
  </si>
  <si>
    <t>An extended hesitant fuzzy set using SWARA-MULTIMOORA approach to adapt online education for the control of the pandemic spread of COVID-19 in higher education institutions</t>
  </si>
  <si>
    <t>The world has been challenged since late 2019 by COVID-19. Higher education institutions have faced various challenges in adapting online education to control the pandemic spread of COVID-19. The present study aims to conduct a survey study through the interview and scrutinizing the literature to find the key challenges. Subsequently, an integrated MCDM framework, including Stepwise Weight Assessment Ratio Analysis (SWARA) and Multiple Objective Optimization based on Ratio Analysis plus Full Multiplicative Form (MULTIMOORA), is developed. The SWARA procedure is applied to the analysis and assesses the challenges to adapt the online education during the COVID-19 outbreak, and the MULTIMOORA approach is utilized to rank the higher education institutions on hesitant fuzzy sets. Further, an illustrative case study is considered to express the proposed idea's feasibility and efficacy in real-world decision-making. Finally, the obtained result is compared with other existing approaches, confirming the proposed framework's strength and steadiness. The identified challenges were systemic, pedagogical, and psychological challenges, while the analysis results found that the pedagogical challenges, including the lack of experience and student engagement, were the main essential challenges to adapting online education in higher education institutions during the COVID-19 outbreak.</t>
  </si>
  <si>
    <t>Mardani, Abbas/D-5700-2015; Kamali Saraji, Mahyar/AAF-4868-2021</t>
  </si>
  <si>
    <t>Mardani, Abbas/0000-0003-1010-3655; Kamali Saraji, Mahyar/0000-0001-8132-176X</t>
  </si>
  <si>
    <t>10.1007/s10462-021-10029-9</t>
  </si>
  <si>
    <t>JUN 2021</t>
  </si>
  <si>
    <t>WOS:000657608400001</t>
  </si>
  <si>
    <t>Wu, DR; Mendel, JM</t>
  </si>
  <si>
    <t>Wu, Dongrui; Mendel, Jerry M.</t>
  </si>
  <si>
    <t>A comparative study of ranking methods, similarity measures and uncertainty measures for interval type-2 fuzzy sets</t>
  </si>
  <si>
    <t>Ranking methods, similarity measures and uncertainty measures are very important concepts for interval type-2 fuzzy sets (IT2 FSs). So far, there is only one ranking method for such sets, whereas there are many similarity and uncertainty measures. A new ranking method and a new similarity measure for IT2 FSs are proposed in this paper. All these ranking methods, similarity measures and uncertainty measures are compared based on real survey data and then the most suitable ranking method, similarity measure and uncertainty measure that can be used in the computing with words paradigm are suggested. The results are useful in understanding the uncertainties associated with linguistic terms and hence how to use them effectively in Survey design and linguistic information processing. (C) 2008 Elsevier Inc. All rights reserved.</t>
  </si>
  <si>
    <t>MAR 29</t>
  </si>
  <si>
    <t>10.1016/j.ins.2008.12.010</t>
  </si>
  <si>
    <t>WOS:000263944000012</t>
  </si>
  <si>
    <t>PAL, NR; PAL, SK</t>
  </si>
  <si>
    <t>A REVIEW ON IMAGE SEGMENTATION TECHNIQUES</t>
  </si>
  <si>
    <t>Many image segmentation techniques are available in the literature. Some of these techniques use only the gray level histogram, some use spatial details while others use fuzzy set theoretic approaches. Most of these techniques are not suitable for noisy environments. Some works have been done using the Markov Random Field (MRF) model which is robust to noise, but is computationally involved. Neural network architectures which help to get the output in real time because of their parallel processing ability, have also been used for segmentation and they work fine even when the noise level is very high. The literature on color image segmentation is not that rich as it is for gray tone images. This paper critically reviews and summarizes some of these techniques. Attempts have been made to cover both fuzzy and non-fuzzy techniques including color image segmentation and neural network based approaches. Adequate attention. is paid to segmentation of range images and magnetic resonance images. It also addresses the issue of quantitative evaluation of segmentation results.</t>
  </si>
  <si>
    <t>10.1016/0031-3203(93)90135-J</t>
  </si>
  <si>
    <t>WOS:A1993ME10000001</t>
  </si>
  <si>
    <t>Massad, E; Ortega, NRS; Struchiner, CJ; Burattini, MN</t>
  </si>
  <si>
    <t>Fuzzy epidemics</t>
  </si>
  <si>
    <t>The purpose of this paper is to provide a review of the current state of fuzzy logic theory in epidemioloy, which is a recent area of research. We present four applications of fuzzy logic theory in epidemic problems, using linguistic fuzzy models, possibility measure, probability of fuzzy events and fuzzy decision making techniques. The results demonstrate that the applications of fuzzy sets in epidemiology is a very promising area of research. The final discussion sets the future stage of fuzzy sets application in epidemiology. (C) 2002 Elsevier Science B.V. All rights reserved.</t>
  </si>
  <si>
    <t>Ortega, Neli/C-6494-2013; Burattini, Marcelo N/J-9272-2014; Massad, Eduardo/H-6143-2011; Massad, Eduardo/B-1169-2012; Struchiner, Claudio J/M-9360-2013</t>
  </si>
  <si>
    <t>Burattini, Marcelo N/0000-0002-5407-6890; Massad, Eduardo/0000-0002-7200-2916; Struchiner, Claudio J/0000-0003-2114-847X</t>
  </si>
  <si>
    <t>PII S0933-3657(02)00070-2</t>
  </si>
  <si>
    <t>10.1016/S0933-3657(02)00070-2</t>
  </si>
  <si>
    <t>WOS:000187404900004</t>
  </si>
  <si>
    <t>Kraft, DH</t>
  </si>
  <si>
    <t>Goharian, N</t>
  </si>
  <si>
    <t>Some artificial intelligence approaches to textual information retrieval</t>
  </si>
  <si>
    <t>IKE'03: PROCEEDINGS OF THE INTERNATIONAL CONFERENCE ON INFORMATION AND KNOWLEDGE ENGINEERING, VOLS 1 AND 2</t>
  </si>
  <si>
    <t>International Conference on Information and Knowledge Engineering (IKE 03)</t>
  </si>
  <si>
    <t>JUN 23-26, 2003</t>
  </si>
  <si>
    <t>LAS VEGAS, NV</t>
  </si>
  <si>
    <t>Comp Sci Res Educ &amp; Applicat Press,Int Technol Inst,Korean Soc Internet Informat,World Acad Sci Informat Technol</t>
  </si>
  <si>
    <t>The ever-increasing need for good information retrieval is seen in the spread of electronic information in a variety of forms, including text, nonprint media (e.g., images, sound), multimedia, and web pages. Issues such as cross-language retrieval and recommender systems have come up of late. The use of some artificial intelligence methodologies, be it fuzzy set theory, genetic algorithms, neural nets, or data mining (including rough sets) has been suggested for improving information retrieval performance. A survey of some of these approaches for information retrieval is presented.</t>
  </si>
  <si>
    <t>1-932415-09-2</t>
  </si>
  <si>
    <t>WOS:000187118100001</t>
  </si>
  <si>
    <t>Navarro, J; Wagner, C; Aickelin, U; Green, L; Ashford, R</t>
  </si>
  <si>
    <t>Navarro, J.; Wagner, C.; Aickelin, U.; Green, L.; Ashford, R.</t>
  </si>
  <si>
    <t>Measuring Agreement on Linguistic Expressions in Medical Treatment Scenarios</t>
  </si>
  <si>
    <t>PROCEEDINGS OF 2016 IEEE SYMPOSIUM SERIES ON COMPUTATIONAL INTELLIGENCE (SSCI)</t>
  </si>
  <si>
    <t>IEEE Symposium Series on Computational Intelligence (IEEE SSCI)</t>
  </si>
  <si>
    <t>DEC 06-09, 2016</t>
  </si>
  <si>
    <t>Athens, GREECE</t>
  </si>
  <si>
    <t>Quality of life assessment represents a key process of deciding treatment success and viability. As such, patients' perceptions of their functional status and well-being are important inputs for impairment assessment. Given that patient completed questionnaires are often used to assess patient status and determine future treatment options, it is important to know the level of agreement of the words used by patients and different groups of medical professionals. In this paper, we propose a measure called the Agreement Ratio which provides a ratio of overall agreement when modelling words through Fuzzy Sets (FSs). The measure has been specifically designed for assessing this agreement in fuzzy sets which are generated from data such as patient responses. The measure relies on using the Jaccard Similarity Measure for comparing the different levels of agreement in the FSs generated. Synthetic examples are provided in order to show how to calculate the measure for given Fuzzy Sets. An application to real-world data is provided as well as a discussion about the results and the potential of the proposed measure.</t>
  </si>
  <si>
    <t>Aickelin, Uwe/AAO-2464-2020; Ashford, Robert U./AAT-2468-2021</t>
  </si>
  <si>
    <t>Aickelin, Uwe/0000-0002-2679-2275; Ashford, Robert U./0000-0002-8246-2334; Navarro, Javier/0000-0002-0787-9332</t>
  </si>
  <si>
    <t>978-1-5090-4240-1</t>
  </si>
  <si>
    <t>WOS:000400488300071</t>
  </si>
  <si>
    <t>Fodor, J</t>
  </si>
  <si>
    <t>Bilgic, T; DeBaets, B; Kaynak, O</t>
  </si>
  <si>
    <t>Binary operations on fuzzy sets: Recent advances</t>
  </si>
  <si>
    <t>FUZZY SETS AND SYSTEMS - IFSA 2003, PROCEEDINGS</t>
  </si>
  <si>
    <t>10th International-Fuzzy-Systems-Association World Congress</t>
  </si>
  <si>
    <t>JUN 30-JUL 02, 2003</t>
  </si>
  <si>
    <t>ISTANBUL, TURKEY</t>
  </si>
  <si>
    <t>Bogazici Univ Fdn,Turkish Sci &amp; Tech Res Council,Int Fuzzy Syst Assoc</t>
  </si>
  <si>
    <t>The main aim of this paper is to summarize recent advances on operations' on fuzzy sets. First a detailed description of our present knowledge on left-continuous t-norms is presented. Then some new classes of associative operations (uninorms, nullnorms, t-operators) are reviewed. Finally we demonstrate the role of the evaluation scales (especially the case of totally ordered finite sets) in the choice of operations.</t>
  </si>
  <si>
    <t>Fodor, Janos/F-7743-2010</t>
  </si>
  <si>
    <t>Fodor, Janos/0000-0002-1638-7452</t>
  </si>
  <si>
    <t>3-540-40383-3</t>
  </si>
  <si>
    <t>WOS:000185510700002</t>
  </si>
  <si>
    <t>Park, JH; Hwang, J; Kim, J; Park, B; Park, J; Son, J; Lee, S</t>
  </si>
  <si>
    <t>Park, Jin Han; Hwang, Jongchul; Kim, Juhyung; Park, Byeongmuk; Park, Juyoung; Son, Jeongwoo; Lee, Sihun</t>
  </si>
  <si>
    <t>Similarity measure between generalized intuitionistic fuzzy sets and its application to pattern recognition</t>
  </si>
  <si>
    <t>JOURNAL OF COMPUTATIONAL ANALYSIS AND APPLICATIONS</t>
  </si>
  <si>
    <t>This paper presents new methods for measuring similarity between generalized intuitionistic fuzzy sets (GIFSs) and its application to pattern recognition. Firstly, the geometrical interpretation of GIFSs is carefully reviewed and then the results of the interpretation is utilized to generate new methods for measuring similarity in order to calculate the degree of similarity between GIFSs. Numerical example is given to illustrate the application of the proposed similarity measures. Finally, we also use the proposed similarity measures to characterize the similarity between linguistic-variables.</t>
  </si>
  <si>
    <t>1521-1398</t>
  </si>
  <si>
    <t>1572-9206</t>
  </si>
  <si>
    <t>WOS:000368958800015</t>
  </si>
  <si>
    <t>Liu, Y; Eckert, CM; Earl, C</t>
  </si>
  <si>
    <t>Liu, Yan; Eckert, Claudia M.; Earl, Christopher</t>
  </si>
  <si>
    <t>A review of fuzzy AHP methods for decision-making with subjective judgements</t>
  </si>
  <si>
    <t>Analytic Hierarchy Process (AHP) is a broadly applied multi-criteria decision-making method to determine the weights of criteria and priorities of alternatives in a structured manner based on pairwise comparison. As subjective judgments during comparison might be imprecise, fuzzy sets have been combined with AHP. This is referred to as fuzzy AHP or FAHP. An increasing amount of papers are published which describe different ways to derive the weights/priorities from a fuzzy comparison matrix, but seldomly set out the relative benefits of each approach so that the choice of the approach seems arbitrary. A review of various fuzzy AHP techniques is required to guide both academic and industrial experts to choose suitable techniques for a specific practical context. This paper reviews the literature published since 2008 where fuzzy AHP is applied to decision-making problems in industry, particularly the various selection problems. The techniques are categorised by the four aspects of developing a fuzzy AHP model: (i) representation of the relative importance for pairwise comparison, (ii) aggregation of fuzzy sets for group decisions and weights/priorities, (iii) defuzzification of a fuzzy set to a crisp value for final comparison, and (iv) consistency measurement of the judgements. These techniques are discussed in terms of their underlying principles, origins, strengths and weakness. Summary tables and specification charts are provided to guide the selection of suitable techniques. Tips for building a fuzzy AHP model are also included and six open questions are posed for future work. (c) 2020 Elsevier Ltd. All rights reserved.</t>
  </si>
  <si>
    <t>Clarkson, John/GLR-3580-2022</t>
  </si>
  <si>
    <t>Eckert, Claudia/0000-0002-2201-3828; Liu, Yan/0000-0003-4490-5146</t>
  </si>
  <si>
    <t>DEC 15</t>
  </si>
  <si>
    <t>10.1016/j.eswa.2020.113738</t>
  </si>
  <si>
    <t>WOS:000576959400002</t>
  </si>
  <si>
    <t>Peng, XD; Luo, ZG</t>
  </si>
  <si>
    <t>Peng, Xindong; Luo, Zhigang</t>
  </si>
  <si>
    <t>A review of q-rung orthopair fuzzy information: bibliometrics and future directions</t>
  </si>
  <si>
    <t>The q-rung orthopair fuzzy set (q-ROFS), initiated by Yager, is a novel tool to dispose of indeterminacy that considers the membership mu and non-membership nu, which satisfy the limited condition 0 &lt;= mu(q) + nu(q) &lt;= 1. It can be employed in characterizing the vague preference more precisely and flexibly than intuitionistic fuzzy set and Pythagorean fuzzy set. q-ROFS has attracted deep concern of numerous researchers, which is mainly distributed in diverse research points such as comparison methods, aggregation operators, decision making methods, calculus, information measure, preference relation, graph and application scenarios. As a result of this growth, we give an overview of q-ROFS for offering a clear perspective on novel trends. A total of 80 q-ROFS related publications of Web of Science are in-depth analysis. Some significant results related to annual trends, country level, institutional level, journal level, highly cited papers, and research landscape are generated and illustrated. Eighteen future research directions or challenges related to the q-ROFS theory are indicated. Finally, the co-authorship analysis, the co-citation analysis, the co-occurrence analysis and the bibliographic coupling analysis are derived by VOSviewer software.</t>
  </si>
  <si>
    <t>10.1007/s10462-020-09926-2</t>
  </si>
  <si>
    <t>JAN 2021</t>
  </si>
  <si>
    <t>WOS:000606215500004</t>
  </si>
  <si>
    <t>Kardaras, DK; Kaperonis, S; Barbounaki, S; Petrounias, I; Bithas, K</t>
  </si>
  <si>
    <t>Iliadis, L; Maglogiannis, I; Plagianakos, V</t>
  </si>
  <si>
    <t>Kardaras, Dimitris K.; Kaperonis, Stavros; Barbounaki, Stavroula; Petrounias, Ilias; Bithas, Kostas</t>
  </si>
  <si>
    <t>An Approach to Modelling User Interests Using TF-IDF and Fuzzy Sets Qualitative Comparative Analysis</t>
  </si>
  <si>
    <t>ARTIFICIAL INTELLIGENCE APPLICATIONS AND INNOVATIONS, AIAI 2018</t>
  </si>
  <si>
    <t>IFIP Advances in Information and Communication Technology</t>
  </si>
  <si>
    <t>14th IFIP WG 12.5 International Conference on Artificial Intelligence Applications and Innovations (AIAI)</t>
  </si>
  <si>
    <t>MAY 25-27, 2018</t>
  </si>
  <si>
    <t>IFIP WG 12 5</t>
  </si>
  <si>
    <t>Modelling and understanding user interests are particularly important tasks for designing services and building systems for customized solutions in web personalization and recommender systems. User generated content (UGC) constitutes a significant source of information for capturing user interests. This paper, suggests an approach to user profiling that analyses the Term Frequency (TF) and the Inverse Document Frequency (IDF) of selected tourism services by utilising the Fuzzy set Qualitative Comparative Analysis (FsQCA). It analyses a sample of customer reviews that are collected from tourism web sites. This paper considers the amount of money that customers spent during their hotel stay, as the outcome set in the FsQCA analysis. The results produce causal combinations of services that are necessary and sufficient for building customer interests models that best lead to the outcome and argue for the applicability of the FsQCA in modelling user interests.</t>
  </si>
  <si>
    <t>Kardaras, Dimitris/ABD-8674-2022; Kaperonis, Stavros/AAD-7692-2021</t>
  </si>
  <si>
    <t>Kardaras, Dimitris/0000-0003-0452-1383; Kaperonis, Stavros/0000-0002-2130-6514; BITHAS, KOSTAS/0000-0001-6544-7557</t>
  </si>
  <si>
    <t>1868-4238</t>
  </si>
  <si>
    <t>1868-422X</t>
  </si>
  <si>
    <t>978-3-319-92007-8; 978-3-319-92006-1</t>
  </si>
  <si>
    <t>10.1007/978-3-319-92007-8_51</t>
  </si>
  <si>
    <t>WOS:000542679200051</t>
  </si>
  <si>
    <t>Fayek, A</t>
  </si>
  <si>
    <t>Wang, KCP</t>
  </si>
  <si>
    <t>A computer model for markup-size selection using fuzzy set theory</t>
  </si>
  <si>
    <t>COMPUTING IN CIVIL ENGINEERING</t>
  </si>
  <si>
    <t>International Computing Congress Held in Conjunction with ASCE Annual Convention and Exposition on Information Technologies in Civil Engineering - Leading the World</t>
  </si>
  <si>
    <t>OCT 18-21, 1998</t>
  </si>
  <si>
    <t>BOSTON, MA</t>
  </si>
  <si>
    <t>Amer Soc Civil Engineers, Tech Council Comp &amp; Informat Technol, Comm Coordinat Outside ASCE</t>
  </si>
  <si>
    <t>Numerous computer-aided estimating systems have been developed to date, most of which have extensive features for detailed cost estimating. Features for the analysis of risks and opportunities and for setting markup are lacking, making these systems useful for only part of the bidding process. To address this deficiency, an integrated computer-aided estimating and bidding system was developed, which utilizes techniques of fuzzy set theory to recommend markup sizes. The system, called PRESTTO, a PRoject EStimating and Tendering TOol, comprises separate estimating and bidding components. The bidding component is described in this paper and illustrated by way of sample screens. The bidding component provides recommendations of markup size based on an analysis of the company's objectives in bidding and the corporate, project, and bidding environment. The use of fuzzy set theory allows assessments to be made in linguistic terms, which suit the subjective nature of the markup-size decision. It also enables the model to overcome many of the disadvantages of previous markup-setting models that limit their use in practice. The recommendations of the model have been validated with actual projects collected from a survey of the Australian construction industry; they have been found to be accurate to within 0.2% of an average markup size. The main conclusion of this paper is that fuzzy set theory can be used successfully to model that markup-size decision; it yields a model that Suits the actual practices of construction contractors.</t>
  </si>
  <si>
    <t>Fayek, Aminah Robinson/AAA-2461-2019</t>
  </si>
  <si>
    <t>Fayek, Aminah Robinson/0000-0002-3744-273X</t>
  </si>
  <si>
    <t>0-7844-0381-3</t>
  </si>
  <si>
    <t>WOS:000083193200084</t>
  </si>
  <si>
    <t>Ruiz-Garcia, G; Hagras, H; Pomares, H; Ruiz, IR</t>
  </si>
  <si>
    <t>Ruiz-Garcia, Gonzalo; Hagras, Hani; Pomares, Hector; Rojas Ruiz, Ignacio</t>
  </si>
  <si>
    <t>Toward a Fuzzy Logic System Based on General Forms of Interval Type-2 Fuzzy Sets</t>
  </si>
  <si>
    <t>Recent years have witnessed a widespread in the use of interval type-2 fuzzy logic systems (IT2 FLSs) in real-world applications. It has been shown recently that interval type-2 fuzzy sets (IT2 FSs) are more general than interval-valued fuzzy sets (IV FSs) [1]. Hence, there is a need to explore the capabilities of the more general forms of IT2 FSs (beyond IV FSs) and the applications areas they will be more suitable for. In addition, there is a need to develop the theory of the general forms of IT2 FLSs (gfIT2 FLSs), which employ IT2 FSs that are not equivalent to IV FSs and can have nonconvex secondary membership functions (MFs). Although these systems could be considered within the scope of general type-2 FLSs (GT2 FLSs), the practical implementation of GT2 FLSs has traditionally required the secondary MFs to be convex and normal type-1 fuzzy sets (T1 FSs). In addition, the type-reduction operation still presents a challenge for GT2 FLSs because of its computational complexity. In this paper, we present a complete framework for a type-2 FLS that uses the most recent perception of IT2 FSs (the so called general forms of interval type-2 fuzzy sets, gfIT2 FSs), whose secondary grades can be nonconvex T1 FSs. This framework includes new equations for the meet and join operations of gfIT2 FSs, as well as a new type reduction procedure for the type-2 FLS involving gfIT2 FSs. In addition, we present the type-2 FLS operation for singleton and nonsingleton fuzzification. We will introduce the various operations employed within a gfIT2 FLSs, from fuzzification (including singleton and nonsingleton) to inference, type-reduction, and defuzzification. We will also present two examples in which these gfIT2 FSs arise naturally when modeling sonar sensors input noise and the antecedents/consequents from a survey including different users.</t>
  </si>
  <si>
    <t>Pomares, Hector/B-1841-2012; Hagras, Hani/AAJ-2493-2020</t>
  </si>
  <si>
    <t>Pomares, Hector/0000-0002-8528-828X; Hagras, Hani/0000-0002-2818-5292</t>
  </si>
  <si>
    <t>10.1109/TFUZZ.2019.2898582</t>
  </si>
  <si>
    <t>WOS:000502070200010</t>
  </si>
  <si>
    <t>Kupka, J</t>
  </si>
  <si>
    <t>Galichet, S; Montero, J; Mauris, G</t>
  </si>
  <si>
    <t>Kupka, Jiri</t>
  </si>
  <si>
    <t>Dynamical properties in the space of fuzzy numbers</t>
  </si>
  <si>
    <t>PROCEEDINGS OF THE 7TH CONFERENCE OF THE EUROPEAN SOCIETY FOR FUZZY LOGIC AND TECHNOLOGY (EUSFLAT-2011) AND LFA-2011</t>
  </si>
  <si>
    <t>7th Biannual Conference of the European-Society-for-Fuzzy-Logic-and-Technology (EUSFLAT)/17th Annual LFA Meeting</t>
  </si>
  <si>
    <t>JUL 18-22, 2011</t>
  </si>
  <si>
    <t>Aix-les-Bains, FRANCE</t>
  </si>
  <si>
    <t>European Soc Fuzzy Log &amp; Technol (EUSFLAT)</t>
  </si>
  <si>
    <t>This paper is a contribution to the theoretical foundations of the theory of fuzzy dynamical systems. More precisely, we study relations between a given discrete dynamical system on the space X and its fuzzy counterpart - Zadeh's extension defined on the space of fuzzy sets on X. We provide a short discussion and a brief survey of some recent results devoted to various (especially chaotic) dynamical properties, a special attention is paid to fuzzifications on the space of fuzzy numbers, i.e., to fuzzy sets with connected alpha-cuts.</t>
  </si>
  <si>
    <t>Kupka, Jiří/ABB-2250-2020</t>
  </si>
  <si>
    <t>978-90-78677-00-0</t>
  </si>
  <si>
    <t>WOS:000301519600113</t>
  </si>
  <si>
    <t>Han, Q; Li, WM; Xu, QL; Song, YF; Fan, CL; Zhao, MR</t>
  </si>
  <si>
    <t>Han, Qi; Li, Weimin; Xu, Qiling; Song, Yafei; Fan, Chengli; Zhao, Minrui</t>
  </si>
  <si>
    <t>Novel measures for linguistic hesitant Pythagorean fuzzy sets and improved TOPSIS method with application to contributions of system-of-systems</t>
  </si>
  <si>
    <t>Assessment of the contribution rates of weapon system-of-systems is an extremely uncertain and complex problem that should be addressed by domain experts. Addressing these problems, which is often hesitant, fuzzy, and linguistic, requires evaluation of multiple indices of different types. Hesitant Pythagorean fuzzy sets combined with linguistic term sets are powerful tools to handle this kind of problem. In this paper, recent studies on hesitant Pythagorean fuzzy sets (HPFSs) are first reviewed and linguistic HPFSs (LHPFSs) are proposed. To efficiently solve the evaluation problem, the axiomatic properties of entropies for HPFSs and LHPFSs are defined. According to these properties, novel entropy measures for HPFSs and LHPFSs are introduced. A novel method that can better reveal the characteristics of HPFSs and LHPFS to represent the HPF and LHPF numbers is also introduced. On this foundation, the definitions of distance measures for HPFSs and LPFSs are proposed, and a set of distance measures for HPFSs and LHPFSs are developed. Moreover, the Technique for Order Preference by Similarity to an Ideal Solution (TOPSIS) method is modified through hierarchical thought by using the presented entropy and distance measures for LHPFSs; the improved TOPSIS method is applied preferably to the case of contribution of weapon system-of-systems and shows better validity and distinguishability than other methods under the LHPFS environment in the examples. The hierarchical TOPSIS method can better solve the problem of weight allocation in case of a lot of indices.</t>
  </si>
  <si>
    <t>AUG 1</t>
  </si>
  <si>
    <t>10.1016/j.eswa.2022.117088</t>
  </si>
  <si>
    <t>WOS:000800343900003</t>
  </si>
  <si>
    <t>Xu, ZS; Cai, XQ</t>
  </si>
  <si>
    <t>Xu, Zeshui; Cai, Xiaoqiang</t>
  </si>
  <si>
    <t>Recent advances in intuitionistic fuzzy information aggregation</t>
  </si>
  <si>
    <t>FUZZY OPTIMIZATION AND DECISION MAKING</t>
  </si>
  <si>
    <t>Aggregation of intuitionistic fuzzy information is a new branch of intuitionistic fuzzy set theory, which has attracted significant interest from researchers in recent years. In this paper, we provide a survey of the aggregation techniques of intuitionistic fuzzy information, and their applications in various fields, such as decision making, cluster analysis, medical diagnosis, forecasting, and manufacturing grid. In addition, we analyze their characteristics and relationships. Finally, we discuss possible directions for future research in this area.</t>
  </si>
  <si>
    <t>Xu, Zeshui/N-8908-2013</t>
  </si>
  <si>
    <t>Xu, Zeshui/0000-0003-3547-2908</t>
  </si>
  <si>
    <t>1568-4539</t>
  </si>
  <si>
    <t>1573-2908</t>
  </si>
  <si>
    <t>10.1007/s10700-010-9090-1</t>
  </si>
  <si>
    <t>WOS:000283508300001</t>
  </si>
  <si>
    <t>A Hybrid Approach to Sentiment Analysis</t>
  </si>
  <si>
    <t>2016 IEEE CONGRESS ON EVOLUTIONARY COMPUTATION (CEC)</t>
  </si>
  <si>
    <t>IEEE Congress on Evolutionary Computation</t>
  </si>
  <si>
    <t>IEEE Congress on Evolutionary Computation (CEC) held as part of IEEE World Congress on Computational Intelligence (IEEE WCCI)</t>
  </si>
  <si>
    <t>JUL 24-29, 2016</t>
  </si>
  <si>
    <t>IEEE,IEEE Computat Intelligence Soc,Int Neural Network Soc,Evolutionary Programming Soc,IET,IEEE BigData Initiat,Gulf Univ Sci &amp; Technol</t>
  </si>
  <si>
    <t>This contribution presents a hybrid approach to Sentiment Analysis (SA) encompassing the use of semantic rules, fuzzy sets, unsupervised machine learning techniques and a sentiment lexicon improved with the support of Senti-WordNet. A Hybrid Standard Classification is first carried out, which is further enhanced into a Hybrid Advanced approach incorporating linguistic classification of semantic polarity modelled using fuzzy sets. The mechanism of the new SA methodology is illustrated by applying it to compute the polarity of a given sentence and to a benchmarking publicly available dataset: the Movie Review Dataset.</t>
  </si>
  <si>
    <t>Chiclana, Francisco/B-9031-2008; Fujita, Hamido/D-6249-2012</t>
  </si>
  <si>
    <t>Chiclana, Francisco/0000-0002-3952-4210; Fujita, Hamido/0000-0001-5256-210X; Carter, Jennifer/0000-0001-9737-2764</t>
  </si>
  <si>
    <t>978-1-5090-0622-9</t>
  </si>
  <si>
    <t>WOS:000390749105019</t>
  </si>
  <si>
    <t>Sevcik, V</t>
  </si>
  <si>
    <t>Radomil, M</t>
  </si>
  <si>
    <t>Sevcik, Vitezslav</t>
  </si>
  <si>
    <t>A FUZZY APPROACH TO THE MULTIPLE CRITERIA DECISION MAKING</t>
  </si>
  <si>
    <t>MENDEL 2008</t>
  </si>
  <si>
    <t>14th International Conference on Soft Computing</t>
  </si>
  <si>
    <t>JUN 18-20, 2008</t>
  </si>
  <si>
    <t>Brno, CZECH REPUBLIC</t>
  </si>
  <si>
    <t>Humusoft Ltd</t>
  </si>
  <si>
    <t>This article reviews fuzzy set theory influenced techniques of multicriterial optimisation. In the article is explained, how and why to introduce an uncertainty to various parts of the multicriterial optimisation. Different approaches are classified and benefit of the fuzzyfication in the multicriterial optimisation is shown. The way for fuzzyfication of the Multi Objective Bivalent Programming is offered.</t>
  </si>
  <si>
    <t>Sevcik, Vitezslav/I-1215-2012</t>
  </si>
  <si>
    <t>Sevcik, Vitezslav/0000-0001-9752-617X</t>
  </si>
  <si>
    <t>978-80-214-3675-6</t>
  </si>
  <si>
    <t>WOS:000265681300035</t>
  </si>
  <si>
    <t>Cross, VV</t>
  </si>
  <si>
    <t>Defining fuzzy relationships in object models: abstraction and interpretation</t>
  </si>
  <si>
    <t>Many researchers have developed proposals for integrating fuzzy set theory into the knowledge representation methods used in conceptual data modeling. A primary objective of data modeling is to describe concepts and the relationships among the concepts. The basic relationships defined among the concepts are associated with general abstraction principles. These abstraction principles are examined. Several proposals for fuzzy extensions to these abstraction principles are reviewed. Recommendations for the application of fuzzy set theory in a generalized object model are made based on the abstraction principles and a review of proposals for fuzzy object models. (C) 2003 Elsevier B.V. All rights reserved.</t>
  </si>
  <si>
    <t>10.1016/S0165-0114(03)00025-3</t>
  </si>
  <si>
    <t>WOS:000186166600002</t>
  </si>
  <si>
    <t>Vanicek, J; Vrana, I; Aly, S</t>
  </si>
  <si>
    <t>Vanicek, J.; Vrana, I.; Aly, S.</t>
  </si>
  <si>
    <t>Fuzzy aggregation and averaging for group decision making: A generalization and survey</t>
  </si>
  <si>
    <t>This article presents some systematic sorting and ordering of approaches dealing with fuzzy aggregation and fuzzy averaging from different authors. The aggregation of fuzzy information from a group of experts for developing collective opinion or verdict is the important question in the expert systems theory and practice. This is to obtain a more comprehensive and realistic solution to the given decision problem. This note tries to outline an overall formal umbrella to various methods to aggregate several fuzzy sets, which describe the individual points of view of experts, or results of judgements from the various characteristics. (C) 2008 Elsevier B.V. All rights reserved.</t>
  </si>
  <si>
    <t>Vrana, Ivan/H-1768-2018; Vrana, Ivan/C-5085-2013; Aly, Shady/C-4812-2013</t>
  </si>
  <si>
    <t>Vrana, Ivan/0000-0001-5920-5631; Vrana, Ivan/0000-0001-5920-5631; Aly, Shady/0000-0002-3348-5185</t>
  </si>
  <si>
    <t>10.1016/j.knosys.2008.07.002</t>
  </si>
  <si>
    <t>WOS:000262311300011</t>
  </si>
  <si>
    <t>Mirza, S; Gujarathi, T; Bhole, K</t>
  </si>
  <si>
    <t>Mirza, Sarfaraj; Gujarathi, Trupti; Bhole, Kalyani</t>
  </si>
  <si>
    <t>CARDIOVASCULAR RISK ASSESSMENT USING INTUITIONISTIC FUZZY LOGIC SYSTEM</t>
  </si>
  <si>
    <t>2019 10TH INTERNATIONAL CONFERENCE ON COMPUTING, COMMUNICATION AND NETWORKING TECHNOLOGIES (ICCCNT)</t>
  </si>
  <si>
    <t>International Conference on Computing Communication and Network Technologies</t>
  </si>
  <si>
    <t>10th International Conference on Computing, Communication and Networking Technologies (ICCCNT)</t>
  </si>
  <si>
    <t>JUL 06-08, 2019</t>
  </si>
  <si>
    <t>IIT Kanpur, Kanpur, INDIA</t>
  </si>
  <si>
    <t>IIT Kanpur</t>
  </si>
  <si>
    <t>For complex, ill-defined problems, where the uncertainty lies, fuzzy logic is the best suitable methodology to work with. We can achieve a certain level of accuracy and precision by accepting uncertainty. An Intuitionistic fuzzy logic represents imperfect knowledge that lies while dealing with real-life problems. For example, in decision making human opinion has two or more answers such as may not be, might be etc. In such a case human opinion is not firm or has some hesitancy in decision making. An intuitionistic fuzzy logic system can deal with this hesitancy and uncertainty that appears in the real world problems. This paper reviews on intuitionistic fuzzy set, its operations, intuitionistic fuzzy logic system and different applications with a case study in healthcare diagnosis.</t>
  </si>
  <si>
    <t>2162-7665</t>
  </si>
  <si>
    <t>978-1-5386-5906-9</t>
  </si>
  <si>
    <t>WOS:000525828100349</t>
  </si>
  <si>
    <t>Serrano-Guerrero, J; Bani-Doumi, M; Romero, FP; Olivas, JA</t>
  </si>
  <si>
    <t>Serrano-Guerrero, Jesus; Bani-Doumi, Mohammad; Romero, Francisco P.; Olivas, Jose A.</t>
  </si>
  <si>
    <t>An Algorithm for Ranking Hospitals based on Intuitionistic Fuzzy Sets and Sentiment Analysis</t>
  </si>
  <si>
    <t>IEEE CIS INTERNATIONAL CONFERENCE ON FUZZY SYSTEMS 2021 (FUZZ-IEEE)</t>
  </si>
  <si>
    <t>IEEE CIS International Conference on Fuzzy Systems (FUZZ-IEEE)</t>
  </si>
  <si>
    <t>JUL 11-14, 2021</t>
  </si>
  <si>
    <t>IEEE Computat Intelligence Soc,IEEE</t>
  </si>
  <si>
    <t>Understanding opinions about products offered by big online providers, for instance, TripAdvisor, is relatively easy because the features assessed by the user about hotels are well-known (food, room, desk, sleep quality, etc.). Nonetheless, in the health domain, many times the user provides free-text reviews which are not clearly focused on a few specific features. The present study proposes a methodology for recommending hospitals according to textual opinions which describe the quality of the offered services. First, it detects hospital aspects, which represent the hospital services, by a Latent Dirichlet Allocation-based approach following the criteria of a quality model called SERVQUAL. The polarity of those aspects is computed and modelled by intuitionistic fuzzy sets. Depending on the user preferences or his/her attitude, the aspects are aggregated to finally rank the alternative hospitals following a Multicriteria Decision Making algorithm (PROMETHEE II). The methodology has been tested using a large collection of free-text reviews on hospitals, which contain information about their offered services, obtaining interesting results.</t>
  </si>
  <si>
    <t>Serrano-Guerrero, Jesus/A-4137-2013</t>
  </si>
  <si>
    <t>Serrano-Guerrero, Jesus/0000-0002-6177-8188; Bani-Doumi, Mohammad/0000-0002-6355-1753</t>
  </si>
  <si>
    <t>978-1-6654-4407-1</t>
  </si>
  <si>
    <t>10.1109/FUZZ45933.2021.9494552</t>
  </si>
  <si>
    <t>WOS:000698710800132</t>
  </si>
  <si>
    <t>Accuracy and complexity evaluation of defuzzification strategies for the discretised interval type-2 fuzzy set</t>
  </si>
  <si>
    <t>The work reported in this paper addresses the challenge of the efficient and accurate defuzzification of discretised interval type-2 fuzzy sets. The exhaustive method of defuzzification for type-2 fuzzy sets is extremely slow, owing to its enormous computational complexity. Several approximate methods have been devised in response to this bottleneck. In this paper we survey four alternative strategies for defuzzifying an interval type-2 fuzzy set: (1) The Karnik-Mendel Iterative Procedure, (2) the Wu-Mendel Approximation, (3) the Greenfield-Chiclana Collapsing Defuzzifier, and (4) the Nie-Tan Method. We evaluated the different methods experimentally for accuracy, by means of a comparative study using six representative test sets with varied characteristics, using the exhaustive method as the standard. A preliminary ranking of the methods was achieved using a multicriteria decision making methodology based on the assignment of weights according to performance. The ranking produced, in order of decreasing accuracy, is (1) the Collapsing Defuzzifier, (2) the Nie-Tan Method, (3) the Karnik-Mendel Iterative Procedure, and (4) the Wu-Mendel Approximation. Following that, a more rigorous analysis was undertaken by means of the Wilcoxon Nonparametric Test, in order to validate the preliminary test conclusions. It was found that there was no evidence of a significant difference between the accuracy of the collapsing and Nie-Tan Methods, and between that of the Karnik-Mendel Iterative Procedure and the Wu-Mendel Approximation. However, there was evidence to suggest that the collapsing and Nie-Tan Methods are more accurate than the Karnik-Mendel Iterative Procedure and the Wu-Mendel Approximation. In relation to efficiency, each method's computational complexity was analysed, resulting in a ranking (from least computationally complex to most computationally complex) as follows: (1) the Nie-Tan Method, (2) the Karnik-Mendel Iterative Procedure (lowest complexity possible), (3) the Greenfield-Chiclana Collapsing Defuzzifier, (4) the Karnik-Mendel Iterative Procedure (highest complexity possible), and (5) the Wu-Mendel Approximation. (C) 2013 Elsevier Inc. All rights reserved.</t>
  </si>
  <si>
    <t>10.1016/j.ijar.2013.04.013</t>
  </si>
  <si>
    <t>WOS:000321806700005</t>
  </si>
  <si>
    <t>Miller, S; Wagner, C; Garibaldi, JM; Appleby, S</t>
  </si>
  <si>
    <t>Miller, Simon; Wagner, Christian; Garibaldi, Jonathan M.; Appleby, Susan</t>
  </si>
  <si>
    <t>Constructing General Type-2 Fuzzy Sets from Interval-valued Data</t>
  </si>
  <si>
    <t>In this paper we describe a method of using interval valued survey responses from multiple experts on multiple occassions to produce General Type-2 fuzzy sets. In the method we propose, both the intra- and inter-person variability are modelled, with no loss of information. The resulting sets are completely determined by the data, providing an accurate representation (in terms of being defined solely by the data) of the opinions being modelled. A description of the method is provided, along with synthetic and real-world numeric examples and a comparison to an alternative method proposed in [1].</t>
  </si>
  <si>
    <t>WOS:000309188200158</t>
  </si>
  <si>
    <t>Duleba, S; Gundogdu, FK; Moslem, S</t>
  </si>
  <si>
    <t>Duleba, Szabolcs; Gundogdu, Fatma Kutlu; Moslem, Sarbast</t>
  </si>
  <si>
    <t>Interval-Valued Spherical Fuzzy Analytic Hierarchy Process Method to Evaluate Public Transportation Development</t>
  </si>
  <si>
    <t>INFORMATICA</t>
  </si>
  <si>
    <t>Consensus creation is a complex challenge in decision making for conflicting or quasiconflicting evaluator groups. The problem is even more difficult to solve, if one or more respondents are non-expert and provide uncertain or hesitant responses in a survey. This paper presents a methodological approach, the Interval-valued Spherical Fuzzy Analytic Hierarchy Process, with the objective to handle both types of problems simultaneously; considering hesitant scoring and synthesizing different stakeholder group opinions by a mathematical procedure. Interval-valued spherical fuzzy sets are superior to the other extensions with a more flexible characterization of membership function. Interval-valued spherical fuzzy sets are employed for incorporating decision makers' judgements about the membership functions of a fuzzy set into the model with an interval instead of a single point. In the paper, Interval-valued spherical fuzzy AHP method has been applied to public transportation problem. Public transport development is an appropriate case study to introduce the new model and analyse the results due to the involvement of three classically conflicting stakeholder groups: passengers, non-passenger citizens and the representatives of the local municipality. Data from a real-world survey conducted recently in the Turkish big city, Mersin, help in understanding the new concept. As comparison, all likenesses and differences of the outputs have been pointed out in the reflection with the picture fuzzy AHP computation of the same data. The results are demonstrated and analysed in detail and the step-by-step description of the procedure might foment other applications of the model.</t>
  </si>
  <si>
    <t>0868-4952</t>
  </si>
  <si>
    <t>1822-8844</t>
  </si>
  <si>
    <t>10.15388/21-INFOR451</t>
  </si>
  <si>
    <t>WOS:000735200800001</t>
  </si>
  <si>
    <t>KUMAR, S; GOEL, S</t>
  </si>
  <si>
    <t>FUZZY-SETS IN URBAN DESIGN</t>
  </si>
  <si>
    <t>INTERNATIONAL JOURNAL OF SYSTEMS SCIENCE</t>
  </si>
  <si>
    <t>Urban design review has traditionally been fraught with allegations of subjectivity. While reviewers strive to ensure projects that are in the best interests of the community, the mechanisms for and language of evaluation are often arbitrary and inconsistent. With any evaluation process, the more objective and standardized the assessment instruments are, the more assurance is afforded by the community. The proposed 'urban design assessment model' is one mechanism based on the mathematical concepts of fuzzy set theory that attempts to address this problem, while assuming a role as a tool to complement rather than supplant existing mechanisms of review. The paper is presented in four parts. The first part is the introduction to the paper. The second part briefly explains the term 'urban design and the different approaches to urban design review. The third part describes the proposed urban design assessment model. This section also discusses the basic concept of the fuzzy set and explains the model through an example. In the fourth part, the conclusion of the paper, the strengths and weaknesses of the proposed model are examined.</t>
  </si>
  <si>
    <t>0020-7721</t>
  </si>
  <si>
    <t>10.1080/00207729408949309</t>
  </si>
  <si>
    <t>WOS:A1994QB38200005</t>
  </si>
  <si>
    <t>Li, S; Wang, GY; Yang, J</t>
  </si>
  <si>
    <t>Li, Shuai; Wang, Guoyin; Yang, Jie</t>
  </si>
  <si>
    <t>Survey on cloud model based similarity measure of uncertain concepts</t>
  </si>
  <si>
    <t>CAAI TRANSACTIONS ON INTELLIGENCE TECHNOLOGY</t>
  </si>
  <si>
    <t>It is a basic task to measure the similarity between two uncertain concepts in many real-life artificial intelligence applications, such as image retrieval, collaborative filtering, public opinion guidance, and so on. As an important cognitive computing model, cloud model has been used in many fields of artificial intelligence. It can realise the bidirectional cognitive transformation between qualitative concept and quantitative data based on the theory of probability and fuzzy set. The similarity measure of two uncertain concepts is a fundamental issue in cloud model theory. Popular similarity measure methods of cloud model are surveyed in this study. Their limitations are analysed in detail. Some related future research topics are proposed.</t>
  </si>
  <si>
    <t>Li, Shuai/0000-0002-2090-5873</t>
  </si>
  <si>
    <t>2468-6557</t>
  </si>
  <si>
    <t>2468-2322</t>
  </si>
  <si>
    <t>10.1049/trit.2019.0021</t>
  </si>
  <si>
    <t>WOS:000597161400004</t>
  </si>
  <si>
    <t>Song, YF; Wang, XD; Quan, W; Huang, WL</t>
  </si>
  <si>
    <t>Song, Yafei; Wang, Xiaodan; Quan, Wen; Huang, Wenlong</t>
  </si>
  <si>
    <t>A new approach to construct similarity measure for intuitionistic fuzzy sets</t>
  </si>
  <si>
    <t>The intuitionistic fuzzy set (IFS), as a generation of Zadeh's fuzzy set, can express and process uncertainty much better. Similarity measures between IFSs are used to indicate the similarity degree between the information carried by IFSs. Although several similarity measures for IFSs have been proposed in previous studies, some of them cannot satisfy the axioms of similarity, or provide counterintuitive cases. In this paper, we first review several widely used similarity measures and then propose a new similarity measures. As the consistency of two IFSs, the proposed similarity measure is defined based on the direct operation on the membership function, non-membership function, hesitation function and the upper bound of membership function of two IFS, rather than based on the distance measure or the relationship of membership and non-membership functions. It proves that the proposed similarity measure satisfies the properties of the axiomatic definition for similarity measures. Comparison between the previous similarity measures and the proposed similarity measure indicates that the proposed similarity measure does not provide any counterintuitive cases. Moreover, it is demonstrated that the proposed similarity measure is capable of discriminating difference between patterns. Experiments on medical diagnosis and cluster analysis are carried out to illustrate the applicability of the proposed similarity measure in practice.</t>
  </si>
  <si>
    <t>10.1007/s00500-017-2912-0</t>
  </si>
  <si>
    <t>WOS:000459903300016</t>
  </si>
  <si>
    <t>Xu, ZS; Gou, XJ</t>
  </si>
  <si>
    <t>Xu, Zeshui; Gou, Xunjie</t>
  </si>
  <si>
    <t>An overview of interval-valued intuitionistic fuzzy information aggregations and applications</t>
  </si>
  <si>
    <t>Interval-valued intuitionistic fuzzy set, generalized by Atanassov and Gargov, can be used to characterize the uncertain information more sufficiently and accurately when we face the fact that the values of the membership function and the non-membership function in an intuitionistic fuzzy set are difficult to be expressed as exact real numbers in many real-world decision-making problems. In this paper, we provide an overview of interval-valued intuitionistic fuzzy information aggregation techniques, and their applications in various fields such as decision-making, entropy measure, supplier selection and some practical decision-making problems. Meanwhile, we also review some important methods for decision-making with interval-valued intuitionistic fuzzy information, including the QUALIFLEX-based method, the TOPSIS method, the extended VIKOR method, the module partition schemes evaluation (MPSE) approach, the outranking choice method, the inclusion-based LINMAP method and the risk attitudinal ranking method, the evidential reasoning methodology, etc. Finally, we point out some possible directions for future research.</t>
  </si>
  <si>
    <t>10.1007/s41066-016-0023-4</t>
  </si>
  <si>
    <t>WOS:000651461900002</t>
  </si>
  <si>
    <t>Web-based design review of fuel pumps using fuzzy set theory</t>
  </si>
  <si>
    <t>ENGINEERING APPLICATIONS OF ARTIFICIAL INTELLIGENCE</t>
  </si>
  <si>
    <t>While product design and development has received significant attention over the past years, the activity of Design Review (DR) has not been dealt with at the equal level, despite its paramount importance. This can be easily observed from the scarce literature and ad hoc approach in industrial practices. Few Product Data Management (PDM) systems provide facilities for design review due to the lack of rigorous DR methodologies. This paper proposes a systematic and rigorous methodology for more efficient and effective DR by applying and extending the Suh's well-known Theory of Axiomatic Design (TAD) into a Systematic Theory of Axiomatic design Review (STAR). The resulting STAR framework is well-structured and generic enough not only to act as the basis for developing a web-based design review portal in the extended enterprise, but also to accommodate specific design review techniques such as FuzzySTAR (Fuzzy Set Theory Approach to design Review) used for reviewing the fuel pump design case study. (C) 2003 Elsevier Science Ltd. All rights reserved.</t>
  </si>
  <si>
    <t>Huang, George Q/O-9005-2018; Huang, George Guo Quan/C-1880-2009</t>
  </si>
  <si>
    <t xml:space="preserve">Huang, George Q/0000-0002-2362-6001; </t>
  </si>
  <si>
    <t>0952-1976</t>
  </si>
  <si>
    <t>1873-6769</t>
  </si>
  <si>
    <t>10.1016/S0952-1976(03)00010-1</t>
  </si>
  <si>
    <t>WOS:000182964700002</t>
  </si>
  <si>
    <t>Hua, X; Yue, Q</t>
  </si>
  <si>
    <t>Hua, Xing; Yue, Qi</t>
  </si>
  <si>
    <t>A fuzzy-set qualitative comparative analysis of ownership strategy and acquisition performance in cross-border acquisitions</t>
  </si>
  <si>
    <t>Based on a survey database of cross-border acquisitions by Chinese private firms, this study uses a fuzzy-set qualitative comparative analysis (fsQCA) to explore the holistic impact of acquisition ownership, organizational factors and environmental factors on acquisition performance in cross-border acquisitions. It is found that the cross-border acquisitions taken by Chinese private enterprises have four kinds of acquisition ownership strategies leading to high acquisition performance under different internal and external conditions. This study points out that ownership strategy is a key decision affecting cross-border acquisition performance and provides a variety of paths leading to the same outcome rather than just finding the linear relationship between corporate activity and performance. This study supports the assumption of equivalence, and reveals a variety of scenarios in which cross-border acquisition ownership contributes to the outcome of high cross-border acquisition performance, and further confirms the view of causal asymmetry between condition and outcome. This study reveals whether the proportion of cross-border acquisition ownership affects cross-border acquisition performance and under what circumstances is conducive to the realization of expected cross-border acquisition performance.</t>
  </si>
  <si>
    <t>10.3233/JIFS-189720</t>
  </si>
  <si>
    <t>WOS:000709679300039</t>
  </si>
  <si>
    <t>Tamir, DE; Last, M; Kandel, A</t>
  </si>
  <si>
    <t>Yager, RR; Abbasov, AM; Reformat, MZ; Shahbazova, SN</t>
  </si>
  <si>
    <t>Tamir, Dan E.; Last, Mark; Kandel, Abraham</t>
  </si>
  <si>
    <t>The Theory and Applications of Generalized Complex Fuzzy Propositional Logic</t>
  </si>
  <si>
    <t>SOFT COMPUTING: STATE OF THE ART THEORY AND NOVEL APPLICATIONS</t>
  </si>
  <si>
    <t>The current definition of complex fuzzy logic has two limitations. First, the derivation uses complex fuzzy relations; hence, it assumes the existence of complex fuzzy sets. Second, current theory is based on a restricted polar representation of complex fuzzy proposition, where only one component of a complex fuzzy proposition carries fuzzy information. In this chapter we present a novel form of complex fuzzy logic. The new theory, referred to as generalized complex fuzzy logic, overcomes the limitations of the current theory and provides several advantages. First, the derivation of the new theory is based on axiomatic approach and does not assume the existence of complex fuzzy sets or complex fuzzy classes. Second, the new form supports Cartesian and polar representation of complex logical propositions with two components of fuzzy information. Hence, the new form significantly improves the expressive power and inference capability of complex fuzzy logic. Finally, the new form is compatible with (yet independent of) the definition of complex fuzzy classes; thereby providing further improvement in the expressive power and inference capability. The chapter surveys the current state of complex fuzzy sets, complex fuzzy classes, and complex fuzzy logic; and provides a new and generalized complex fuzzy propositional logic theory. The new theory has potential for usage in advanced complex fuzzy logic systems and latent for extension into multidimensional fuzzy propositional and predicate logic. Moreover, it can be used for inference with type 2 (or higher) fuzzy sets. Furthermore, the introduction of complex logic can be used for analysis of periodic temporal fuzzy processes where the period is fuzzy.</t>
  </si>
  <si>
    <t>Last, Mark/AAF-8443-2020</t>
  </si>
  <si>
    <t>978-3-642-34921-8</t>
  </si>
  <si>
    <t>10.1007/978-3-642-34922-5_13</t>
  </si>
  <si>
    <t>10.1007/978-3-642-34922-5</t>
  </si>
  <si>
    <t>WOS:000317631300013</t>
  </si>
  <si>
    <t>Zhang, HY; Yang, SY</t>
  </si>
  <si>
    <t>Zhang, Hong-Ying; Yang, Shu-Yun</t>
  </si>
  <si>
    <t>TYPICAL HESITANT FUZZY ROUGH SETS</t>
  </si>
  <si>
    <t>PROCEEDINGS OF 2015 INTERNATIONAL CONFERENCE ON MACHINE LEARNING AND CYBERNETICS (ICMLC), VOL. 1</t>
  </si>
  <si>
    <t>International Conference on Machine Learning and Cybernetics (ICMLC)</t>
  </si>
  <si>
    <t>JUL 12-15, 2015</t>
  </si>
  <si>
    <t>Hebei Univ,IEEE Syst Man &amp; Cybernet Soc,IEEE Syst Man &amp; Cybernet Tech Comm Computat Intelligence,IEEE Syst Man &amp; Cybernet Tech Comm Intelligent Internet Syst,IEEE Syst Man &amp; Cybernet Tech Comm Machine Learning,IEEE Syst Man &amp; Cybernet Tech Comm Pattern Recognit,IEEE</t>
  </si>
  <si>
    <t>This paper studies the constructive approach for rough set approximation operators in the typical hesitant fuzzy environment where the typical hesitant fuzzy set (THFS) is a generalization of the classical fuzzy set by possessing a membership degree of a finite non-empty subset of the unitary interval. Firstly, the basic definitions and the existing order structure of the THFSs is reviewed. A new partial order of typical hesitant fuzzy elements (THFEs) is proposed. The intersection and the union of it are further defined and their properties are studied. Secondly, the typical hesitant fuzzy rough approximation operators are constructed based on the aforementioned intersection and union. The representations of both the hesitant fuzzy rough approximation operators and the rough hesitant fuzzy approximation operators are then presented.</t>
  </si>
  <si>
    <t>Yang, Shuyun/O-6980-2016</t>
  </si>
  <si>
    <t>Yang, Shuyun/0000-0002-6690-7014</t>
  </si>
  <si>
    <t>2160-133X</t>
  </si>
  <si>
    <t>978-1-4673-7220-6</t>
  </si>
  <si>
    <t>WOS:000399158700056</t>
  </si>
  <si>
    <t>Binaghi, E; Vergani, AA; Pedoia, V</t>
  </si>
  <si>
    <t>Binaghi, Elisabetta; Vergani, Alberto A.; Pedoia, Valentina</t>
  </si>
  <si>
    <t>Accuracy Evaluation of Soft Classifiers using Interval Type-2 Fuzzy Sets Framework</t>
  </si>
  <si>
    <t>This paper proposes a new accuracy evaluation method within a behavioral comparison strategy which uses interval type-2 fuzzy sets and derived operations to model reference data and define soft accuracy indexes. The method addresses the case in which grades of membership, collected by surveying experts, will often be different for the same reference pattern, because the experts will not necessarily be in agreement. The approach is illustrated using simple examples and an application in the domain of biomedical image segmentation.</t>
  </si>
  <si>
    <t>WOS:000426449100050</t>
  </si>
  <si>
    <t>Miller, S; Wagner, C; Garibaldi, JM</t>
  </si>
  <si>
    <t>Miller, Simon; Wagner, Christian; Garibaldi, Jonathan M.</t>
  </si>
  <si>
    <t>Exploring Statistical Attributes Obtained from Fuzzy Agreement Models</t>
  </si>
  <si>
    <t>2014 IEEE INTERNATIONAL CONFERENCE ON FUZZY SYSTEMS (FUZZ-IEEE)</t>
  </si>
  <si>
    <t>JUL 06-11, 2014</t>
  </si>
  <si>
    <t>In this paper we explore the characteristics of Type-1 Fuzzy Set agreement models based on interval data through contrasting statistical measures of the fuzzy models and the raw data respectively. We create Type-1 Fuzzy Set models using the Interval Agreement Approach, and then extract a preliminary set of attributes that encapsulate aspects of the agreement models. In order to explore what these attributes can tell us, we compare them with a set of traditional statistical measures of consensus which are applied to the raw data. Two interval-valued survey data sets are employed in this study, a synthetic data set consisting of 30 groups of 10 experts rating 25 objects which is used to provide a large example, and a real-world data set consisting of 7 groups of 4-8 cyber-security experts rating 26 security components that was collected during a decision making exercise at GCHQ, Cheltenham, UK. We show that while there are areas in which traditional methods and the attributes extracted from the Type-1 Fuzzy Set agreement models overlap, there are also attributes that do not appear to be replicated, suggesting that these attributes contain additional information about the consensus within the groups. A discussion of the results is provided, along with the conclusions that can be drawn and considerations for future work on this subject.</t>
  </si>
  <si>
    <t>978-1-4799-2072-3</t>
  </si>
  <si>
    <t>WOS:000350793500114</t>
  </si>
  <si>
    <t>Dundar, B; Ozdemir, S; Akay, D</t>
  </si>
  <si>
    <t>Dundar, Betul; Ozdemir, Suat; Akay, Diyar</t>
  </si>
  <si>
    <t>Opinion Mining and Fuzzy Quantification in Hotel Reviews</t>
  </si>
  <si>
    <t>2016 INTERNATIONAL SYMPOSIUM ON NETWORKS, COMPUTERS AND COMMUNICATIONS (ISNCC)</t>
  </si>
  <si>
    <t>International Symposium on Networks, Computers and Communications (ISNCC)</t>
  </si>
  <si>
    <t>MAY 11-13, 2016</t>
  </si>
  <si>
    <t>Hammamet, TUNISIA</t>
  </si>
  <si>
    <t>IEEE,IEEE Tunisia Sect,IEEE Commun Soc, Tunisia Chapter,Taiwan Wireless Commun Soc,Univ Carthage,Manchester Metropolitan Univ</t>
  </si>
  <si>
    <t>In this study, fuzzy quantification sentences are used to create short summaries from hotel reviews. Also, opinion mining is used to extract opinion expressions from reviews. Fuzzy quantified sentences offer a brief information about the hotel attributes from customers feedback. These sentences are generated considering one type of fuzzy sets (triangular) using 3 types of quantifiers (most, about half or a few). The degree of truth of generated summaries is calculated according to occurrence of attributes and opinions. Opinion mining extracts positive, negative and neutral emoticons from reviews. The extracted opinions and short fuzzy quantified sentences have the characteristics of presenting novel ideas for hotel recommendation.</t>
  </si>
  <si>
    <t>AKAY, Diyar/C-1516-2008; Ozdemir, Suat/D-8406-2012</t>
  </si>
  <si>
    <t>AKAY, Diyar/0000-0002-3215-0236; Ozdemir, Suat/0000-0002-4588-4538</t>
  </si>
  <si>
    <t>978-1-5090-0284-9</t>
  </si>
  <si>
    <t>WOS:000390125800010</t>
  </si>
  <si>
    <t>Tripathy, BK; Mohanty, RK; Sooraj, TR</t>
  </si>
  <si>
    <t>Dash, S; Subudhi, B</t>
  </si>
  <si>
    <t>Tripathy, B. K.; Mohanty, R. K.; Sooraj, T. R.</t>
  </si>
  <si>
    <t>Application of Uncertainty Models in Bioinformatics</t>
  </si>
  <si>
    <t>HANDBOOK OF RESEARCH ON COMPUTATIONAL INTELLIGENCE APPLICATIONS IN BIOINFORMATICS</t>
  </si>
  <si>
    <t>Advances in Bioinformatics and Biomedical Engineering (ABBE) Book Series</t>
  </si>
  <si>
    <t>This chapter provides the information related to the researches enhanced using uncertainty models in life sciences and biomedical Informatics. The main emphasis of this chapter is to present the general ideas for the time line of different uncertainty models to handle uncertain information and their applications in the various fields of biology. There are many mathematical models to handle vague data and uncertain information such as theory of probability, fuzzy set theory, rough set theory, soft set theory. Literatures from the life sciences and bioinformatics have been reviewed and provided the different experimental &amp; theoretical results to understand the applications of uncertain models in the field of bioinformatics.</t>
  </si>
  <si>
    <t>Tripathy, B. K./O-1604-2018; Mohanty, R.K./F-8049-2016; T R, Sooraj/U-6039-2017; Gurumoorthy, SasiKumar/D-3578-2017</t>
  </si>
  <si>
    <t>Tripathy, B. K./0000-0003-3455-4549; Mohanty, R.K./0000-0002-4890-1540; T R, Sooraj/0000-0002-2940-9454; Gurumoorthy, SasiKumar/0000-0002-9043-8828</t>
  </si>
  <si>
    <t>2327-7033</t>
  </si>
  <si>
    <t>2327-7041</t>
  </si>
  <si>
    <t>978-1-5225-0428-3; 978-1-5225-0427-6</t>
  </si>
  <si>
    <t>10.4018/978-1-5225-0427-6.ch009</t>
  </si>
  <si>
    <t>10.4018/978-1-5225-0427-6</t>
  </si>
  <si>
    <t>WOS:000416709400010</t>
  </si>
  <si>
    <t>Sotoudeh-Anvari, A</t>
  </si>
  <si>
    <t>Sotoudeh-Anvari, Alireza</t>
  </si>
  <si>
    <t>A critical review on theoretical drawbacks and mathematical incorrect assumptions in fuzzy OR methods: Review from 2010 to 2020</t>
  </si>
  <si>
    <t>As a practical approach for handling uncertainty, various fuzzy sets combined with traditional OR (operations research) methods have found huge applications. However, the fuzzy arithmetic is still a key challenge in this field. Moreover, some researchers have ignored the critical fact that traditional arithmetic operations will produce meaningless or questionable results when applied to fuzzy numbers in general. Thus, many papers in the field of OR have applied fuzzy numbers in a wrong way. Despite the very extensive use of combination of fuzzy sets with OR methods, literature shows that it has been less concentrated on the study of fallacy that may be generated using these methods. Motivated by some theoretical drawbacks and incorrect assumptions in fuzzy sets in conjunction with traditional methods in OR literature, the papers about these pitfalls are reviewed. The papers are included in this review, if they disclose directly a certain pitfall or incorrect assumption in the integration of fuzzy sets with OR methods. Because many other researchers may employ the same assumptions to solve real-life problems, the aim of this study is to make general users aware that many of these fuzzy arithmetic operations are incorrectly used and can lead to untrue and misleading consequences. In this paper, we review 102 papers published in 29 influential journals from 2010 to 25th, January, 2020. ISI Web of Science is adopted as the database of our review and the majority of selected journals (around 70%) are ranked as Q1 determined by SJR.1 To help scholars obtain quick information, the collected articles are summarized in a tabular layout. We hope that researchers who apply fuzzy-based methods in the field of OR would understand the serious problems and deep pitfalls associated with these models. (C) 2020 Elsevier B.V. All rights reserved.</t>
  </si>
  <si>
    <t>10.1016/j.asoc.2020.106354</t>
  </si>
  <si>
    <t>WOS:000554904200009</t>
  </si>
  <si>
    <t>Emrouznejad, A; Tavana, M; Hatami-Marbini, A</t>
  </si>
  <si>
    <t>Emrouznejad, A; Tavana, M</t>
  </si>
  <si>
    <t>Emrouznejad, Ali; Tavana, Madjid; Hatami-Marbini, Adel</t>
  </si>
  <si>
    <t>The State of the Art in Fuzzy Data Envelopment Analysis</t>
  </si>
  <si>
    <t>PERFORMANCE MEASUREMENT WITH FUZZY DATA ENVELOPMENT ANALYSIS</t>
  </si>
  <si>
    <t>Data envelopment analysis (DEA) is a methodology for measuring the relative efficiencies of a set of decision making units (DMUs) that use multiple inputs to produce multiple outputs. Crisp input and output data are fundamentally indispensable in conventional DEA. However, the observed values of the input and output data in real-world problems are sometimes imprecise or vague. Many researchers have proposed various fuzzy methods for dealing with the imprecise and ambiguous data in DEA. This chapter provides a taxonomy and review of the fuzzy DEA (FDEA) methods. We present a classification scheme with six categories, namely, the tolerance approach, the a-level based approach, the fuzzy ranking approach, the possibility approach, the fuzzy arithmetic, and the fuzzy random/type-2 fuzzy set. We discuss each classification scheme and group the FDEA papers published in the literature over the past 30 years.</t>
  </si>
  <si>
    <t>Emrouznejad, Ali/C-6707-2018; Hatamimarbini, Adel/J-5135-2012</t>
  </si>
  <si>
    <t>Emrouznejad, Ali/0000-0001-8094-4244; Hatamimarbini, Adel/0000-0002-7956-687X</t>
  </si>
  <si>
    <t>978-3-642-41372-8; 978-3-642-41371-1</t>
  </si>
  <si>
    <t>10.1007/978-3-642-41372-8_1</t>
  </si>
  <si>
    <t>10.1007/978-3-642-41372-8</t>
  </si>
  <si>
    <t>WOS:000343011500002</t>
  </si>
  <si>
    <t>Liu, XD; Chai, TY; Wang, W; Liu, WQ</t>
  </si>
  <si>
    <t>Liu, Xiaodong; Chai, Tianyou; Wang, Wei; Liu, Wanquan</t>
  </si>
  <si>
    <t>Approaches to the representations and logic operations of fuzzy concepts in the framework of axiomatic fuzzy set theory</t>
  </si>
  <si>
    <t>In this paper, the representations of fuzzy concepts based on raw data have been investigated within the framework of AFS (Axiomatic Fuzzy Set) theory. First, a brief review of AFS theory is presented and a completely distributive lattice, the E(#)I algebra, is proposed. Secondly, two kinds of E(#)I algebra representations of fuzzy concepts are derived in detail, In order to represent the membership functions of fuzzy concepts in the interval [0, 1], the norm of AFS algebra is defined and studied. Finally, the relationships of various representations with their advantages and drawbacks are analyzed. (C) 2006 Elsevier Inc. All rights reserved.</t>
  </si>
  <si>
    <t>10.1016/j.ins.2006.07.011</t>
  </si>
  <si>
    <t>WOS:000243816900003</t>
  </si>
  <si>
    <t>Bello, R; Verdegay, JL</t>
  </si>
  <si>
    <t>Bello, Rafael; Luis Verdegay, Jose</t>
  </si>
  <si>
    <t>Rough sets in the Soft Computing environment</t>
  </si>
  <si>
    <t>Problem-solving in situations of uncertainty is a key issue in achieving effective computational systems. Various techniques have been developed to address uncertainty, including Soft Computing, which has established itself as an area of significant interest. On the other hand, rough sets theory has become an effective means of dealing with uncertainty, particularly when it arises as a result of inconsistencies in the data. The present paper surveys an analysis of the relationship between rough sets and other components of Soft Computing, and of how this hybridization helps improve system performance. (C) 2012 Elsevier Inc. All rights reserved.</t>
  </si>
  <si>
    <t>Verdegay, Jose Luis/I-8402-2014</t>
  </si>
  <si>
    <t>Verdegay, Jose Luis/0000-0003-2487-942X; Bello, Rafael/0000-0001-5567-2638</t>
  </si>
  <si>
    <t>10.1016/j.ins.2012.04.041</t>
  </si>
  <si>
    <t>WOS:000306869600001</t>
  </si>
  <si>
    <t>Li, Q</t>
  </si>
  <si>
    <t>Li, Qing</t>
  </si>
  <si>
    <t>A novel Likert scale based on fuzzy sets theory</t>
  </si>
  <si>
    <t>The Likert method is commonly used as a standard psychometric scale to measure responses. This measurement scale has a procedure that facilitates survey construction and administration, and data coding and analysis. However, there are some drawbacks in the Likert scaling. This paper addresses the information distortion and information lost arising from the closed-form scaling and the ordinal nature of this measurement method. To overcome these problems, a novel fuzzy Likert scale developed based on the fuzzy sets theory has been proposed. The major contribution of the fuzzy Likert approach is that it permits partial agreement of a scale point. By incorporating this capability into the measurement process, the new scale can capture the lost information and regulate the distorted information. A quantitative analysis based on the concept Consensus has proven that the new scale can provide a more accurate measurement. The implementation feasibility and the improved measurement performance of the fuzzy Likert scale have been demonstrated via a simulation study on a low birth weight analysis. (C) 2012 Elsevier Ltd. All rights reserved.</t>
  </si>
  <si>
    <t>10.1016/j.eswa.2012.09.015</t>
  </si>
  <si>
    <t>WOS:000314737600019</t>
  </si>
  <si>
    <t>Gupta, PK; Andreu-Perez, J</t>
  </si>
  <si>
    <t>Gupta, Prashant K.; Andreu-Perez, Javier</t>
  </si>
  <si>
    <t>A gentle introduction and survey on Computing with Words (CWW) methodologies</t>
  </si>
  <si>
    <t>NEUROCOMPUTING</t>
  </si>
  <si>
    <t>Human beings have an inherent capability to use linguistic information (LI) seamlessly even though it is vague and imprecise. Computing with Words (CWW) was proposed to impart computing systems with this capability of human beings. The interest in the field of CWW is evident from a number of publications on various CWW methodologies. These methodologies use different ways to model the semantics of the LI. However, to the best of our knowledge, the literature on these methodologies is mostly scattered and does not give an interested researcher a comprehensive but gentle guide about the notion and utility of these methodologies. Hence, to introduce the foundations and state-of-the-art CWW methodologies, we provide a concise but a wide-ranging coverage of them in a simple and easy to understand manner. We feel that the simplicity with which we give a high-quality review and introduction to the CWW method-ologies is very useful for investigators or especially those embarking on the use of CWW for the first time. We also provide future research directions to build upon for the interested and motivated researchers.(c) 2022 The Authors. Published by Elsevier B.V. This is an open access article under the CC BY-NC-ND license (http://creativecommons.org/licenses/by-nc-nd/4.0/).</t>
  </si>
  <si>
    <t>0925-2312</t>
  </si>
  <si>
    <t>1872-8286</t>
  </si>
  <si>
    <t>AUG 21</t>
  </si>
  <si>
    <t>10.1016/j.neucom.2022.05.097</t>
  </si>
  <si>
    <t>WOS:000822674600007</t>
  </si>
  <si>
    <t>Papakostas, GA; Hatzimichailidis, AG; Kaburlasos, VG</t>
  </si>
  <si>
    <t>Papakostas, G. A.; Hatzimichailidis, A. G.; Kaburlasos, V. G.</t>
  </si>
  <si>
    <t>Distance and similarity measures between intuitionistic fuzzy sets: A comparative analysis from a pattern recognition point of view</t>
  </si>
  <si>
    <t>A detailed analysis of the distance and similarity measures for intuitionistic fuzzy sets proposed in the past is presented in this paper. This study aims to highlight the main theoretical and computational properties of the measures under study, while the relationships between them are also investigated. Along with the literature review, a comparison of the analyzed distance and similarity measures from a pattern recognition point of view in three different classification cases is also presented. Initially, some artificial counter-intuitive recognition cases are considered, while in a second phase real data from medical and well known pattern recognition benchmark problems are used to examine the discrimination abilities of the studied measures. Moreover, all the measures are applied in a face recognition problem for the first time and useful conclusions are drawn regarding the accuracy and confidence of the recognition results. Finally, the measures' suitability and their drawbacks that make the development of more robust and efficient measures' a still open issue are discussed. (C) 2013 Elsevier B.V. All rights reserved.</t>
  </si>
  <si>
    <t>Papakostas, George A./F-1038-2017</t>
  </si>
  <si>
    <t>Papakostas, George A./0000-0001-5545-1499; Kaburlasos, Vassilis/0000-0002-1639-0627</t>
  </si>
  <si>
    <t>10.1016/j.patrec.2013.05.015</t>
  </si>
  <si>
    <t>WOS:000323794200006</t>
  </si>
  <si>
    <t>Torra, V; Abril, D; Navarro-Arribas, G</t>
  </si>
  <si>
    <t>Torra, Vicenc; Abril, Daniel; Navarro-Arribas, Guillermo</t>
  </si>
  <si>
    <t>Fuzzy methods for database protection</t>
  </si>
  <si>
    <t>Data privacy has become an important topic of research. Ubiquitous databases and the eclosion of web technology eases the access to information. This information can be related to individuals, and, thus, sensitive information about users can be easily accessed by interested parties. Data privacy focuses on tools and methods to protect the privacy of the respondents and data owners. In the last years, a large number of methods have been developed for data privacy. Some of them are based on fuzzy sets and systems. In this position paper we present a review of some of our results in this area. In particular, we focus on the use of fuzzy sets for data protection, for measuring information loss and for measuring disclosure risk. The techniques used in this field and reviewed in this paper range from fuzzy clustering to fuzzy integrals.</t>
  </si>
  <si>
    <t>Navarro-Arribas, Guillermo/AFP-6074-2022; Navarro-Arribas, Guillermo/K-1665-2014</t>
  </si>
  <si>
    <t>Navarro-Arribas, Guillermo/0000-0003-3535-942X; Navarro-Arribas, Guillermo/0000-0003-3535-942X</t>
  </si>
  <si>
    <t>WOS:000301519600064</t>
  </si>
  <si>
    <t>Sprock, AS</t>
  </si>
  <si>
    <t>Silva Sprock, Antonio</t>
  </si>
  <si>
    <t>Relating MOODLE Activities to Student Learning Styles, using the FuzzyILS-Instruction</t>
  </si>
  <si>
    <t>2018 XIII LATIN AMERICAN CONFERENCE ON LEARNING TECHNOLOGIES (LACLO 2018)</t>
  </si>
  <si>
    <t>13th Latin American Conference on Learning Technologies (LACLO)</t>
  </si>
  <si>
    <t>OCT 01-05, 2018</t>
  </si>
  <si>
    <t>Mackenzie Presbyterian Univ, Sao Paulo, BRAZIL</t>
  </si>
  <si>
    <t>Mackenzie Presbyterian Univ</t>
  </si>
  <si>
    <t>This work shows the incorporation of the FuzzyILS-Instruction Method to the MOODLE Learning Management System, to relate the activities of the LMS to the learning styles of the students registered in a course. The adaptation included modifications to the LSTest Module, especially changes in already existing elements and the incorporation of some new ones, to apply the FuzzyILS fuzzy questionnaire, calculate the degrees of belonging of the fuzzy sets and evaluate the activities of MOODLE, according to the learning styles. The Modified Module was evaluated in an Introduction to Computing course with 46 students, and a survey was applied to 5 MOODLE user teachers, including the course teacher. The evaluation was satisfactory and in all cases the new FuzzyILS-Instruction Module for MOODLE was well evaluated.</t>
  </si>
  <si>
    <t>Silva Sprock, Antonio/C-8080-2015</t>
  </si>
  <si>
    <t>Silva Sprock, Antonio/0000-0002-9911-4774</t>
  </si>
  <si>
    <t>978-1-7281-0382-2</t>
  </si>
  <si>
    <t>10.1109/LACLO.2018.00070</t>
  </si>
  <si>
    <t>WOS:000502826200062</t>
  </si>
  <si>
    <t>Gao, Y</t>
  </si>
  <si>
    <t>Gao, Yuan</t>
  </si>
  <si>
    <t>Uncertain inference control for balancing an inverted pendulum</t>
  </si>
  <si>
    <t>Fuzzy inference control uses fuzzy sets to describe the antecedents and consequents of If-Then rules. However, most surveys show the antecedents and consequents are uncertain sets rather than fuzzy sets. This fact provides a motivation to invent an uncertain inference control method. This paper gives an introduction to the design procedures of uncertain inference controller. As an example, an uncertain inference controller for balancing an inverted pendulum system is successfully designed. The computer simulation shows the developed uncertain inference controller is of good robustness.</t>
  </si>
  <si>
    <t>Gao, Yuan/0000-0001-5629-6574</t>
  </si>
  <si>
    <t>10.1007/s10700-012-9124-y</t>
  </si>
  <si>
    <t>WOS:000311499400007</t>
  </si>
  <si>
    <t>NOVAK, V; RAMIK, J</t>
  </si>
  <si>
    <t>MATHEMATICAL-THEORY OF VAGUENESS IN CZECHOSLOVAKIA - A HISTORICAL SURVEY AND BIBLIOGRAPHY</t>
  </si>
  <si>
    <t>Ramik, Jaroslav/P-8696-2014; Novák, Vilém/B-6174-2008</t>
  </si>
  <si>
    <t xml:space="preserve">Ramik, Jaroslav/0000-0002-5211-9535; </t>
  </si>
  <si>
    <t>10.1080/03081079108945008</t>
  </si>
  <si>
    <t>WOS:A1991JB66300003</t>
  </si>
  <si>
    <t>Verkeyn, A; Botteldooren, D</t>
  </si>
  <si>
    <t>Towards language independent models based on survey data</t>
  </si>
  <si>
    <t>The modeling of the impact of environmental pollution is often based on survey data. Language related issues are known to complicate the comparison of such models. This paper tackles this problem by isolating the model from the language of the survey data using fuzzy set theory.</t>
  </si>
  <si>
    <t>Botteldooren, Dick/H-2608-2013; Botteldooren, Dick/P-1506-2019</t>
  </si>
  <si>
    <t>Botteldooren, Dick/0000-0002-7756-7238; Botteldooren, Dick/0000-0002-7756-7238</t>
  </si>
  <si>
    <t>WOS:000177476600187</t>
  </si>
  <si>
    <t>Huang, CF; Shi, PJ</t>
  </si>
  <si>
    <t>Dave, RN; Sudkamp, T</t>
  </si>
  <si>
    <t>Fuzzy risk and calculation</t>
  </si>
  <si>
    <t>18TH INTERNATIONAL CONFERENCE OF THE NORTH AMERICAN FUZZY INFORMATION PROCESSING SOCIETY - NAFIPS</t>
  </si>
  <si>
    <t>18th International Conference of the North-American-Fuzzy-Information-Processing-Society (NAFIPS 99)</t>
  </si>
  <si>
    <t>JUN 10-12, 1999</t>
  </si>
  <si>
    <t>NEW YORK, NY</t>
  </si>
  <si>
    <t>N Amer Fuzzy Informat Proc Soc,IEEE Neural Networks Council,IEEE Syst Man &amp; Cybernet Soc</t>
  </si>
  <si>
    <t>In this paper, reviewing some concepts of fuzzy risk, we give a new definition of fuzzy risk. To improve probability-risk analysis, we propose concept of possibility-probability distribution. Where, fuzzy sets are employed to show the imprecise of probability estimation. We use the information distribution method to calculate a possibility-probability distribution instead of expert experience. With an example in flood, we show how to calculate a fuzzy risk, where the probability of exceeding losses is not one value but a fuzzy number. The benefit of this result Is that one can easily understand impreciseness of risk assessment of natural disaster in ease of lacking data.</t>
  </si>
  <si>
    <t>Shi, Peijun/0000-0002-2968-7331</t>
  </si>
  <si>
    <t>0-7803-5211-4</t>
  </si>
  <si>
    <t>10.1109/NAFIPS.1999.781660</t>
  </si>
  <si>
    <t>WOS:000081666600021</t>
  </si>
  <si>
    <t>Uehara, K</t>
  </si>
  <si>
    <t>Parallel fuzzy inference based on alpha-level sets and generalized means</t>
  </si>
  <si>
    <t>In this paper, a parallel fuzzy-inference method is proposed in which inference consequences are unified on the basis of Lu-level sets and generalized means. It has the following advantages over conventional methods: (1) it can control the degree to which the fuzziness and specificity of given facts are reflected to those of unified inference consequences, (2) it can deduce unified inference consequences in the form of normal and convex fuzzy sets which can thus be treated as fuzzy numbers, and (3) it effectively matches systems that include fuzzy-set operations based on the extension principle. This paper first reviews the generalized mean and describes the computational steps of the proposed inference method. Then, the properties of this method are investigated, and the control mechanism of the fuzziness and specificity in unified inference consequences, reflecting those in given facts, are presented. The efficient inference computations are also provided, taking advantage of the cu-level-set-based scheme of the proposed inference method. Next, a learning algorithm is derived for the proposed inference method based on the error back-propagation. By feeding fuzzy exemplar patterns, it can automatically adjust the above-mentioned degree of fuzziness and specificity as well as the fuzzy sets in conditional propositions. The simulation studies show the feasibility of the proposed inference method. (C) Elsevier Science Inc. 1997.</t>
  </si>
  <si>
    <t>10.1016/S0020-0255(96)00276-9</t>
  </si>
  <si>
    <t>WOS:A1997XA26700007</t>
  </si>
  <si>
    <t>Oussalah, M</t>
  </si>
  <si>
    <t>On the normalization of subnormal possibility distributions: New investigations</t>
  </si>
  <si>
    <t>Possibility distribution introduced by Zadeh [Fuzzy sets as a basis for a theory of possibility theory, Fuzzy Sets Syst. 1 (1978) 3-28] in his introductory paper of possibility theory assumes a normal distribution, in the sense that it supposes the existence of at least one element so of the universe of discourse U, for which the distribution pi is fully compatible with the context of interest: pi(s(0)) = 1. However, when such element does no longer exist, it leads to a subnormal possibility distribution. This situation may arise from incomplete data, inconsistent statements, or contradictory beliefs. To deal with such case, many authors like Yager [On the relationships of methods of aggregation evidence in expert systems, Cybern. Syst., 16 (1985) 1-21; A modification of the certainty measure to handle subnormal distributions, Fuzzy Sets Syst., 20 (1986) 317-324], Dubois and Prade [An alternative approach to the handling of subnormal possibility distributions-A critical comment on a proposal of Yager, Fuzzy Sets Syst., 24 (1987) 123-126] have put forward some proposals in order to keep track of the consistency of the basic axioms attached to possibility and necessity measures. In this paper, the proposals are reviewed in the light of new results regarding some appealing criteria. Particularly, when subnormal distribution and normal distribution are encountered in the same level, intuitively, two approaches are possible: Either the subnormal distributions are risen up to a normal distribution level, or the normal ones are flatted down to agree with the normal ones. In both cases there is a sort of gaining or losing information. We review some of the proposal solutions. The flatting approach is mainly related to fuzzy arithmetic calculus while the rising effect is motivated by Dempster-Shafer theory of evidence and its normalization paradigm. The two approaches will also be investigated with respect to some appealing criteria like preference preservation, distance minimization, entropy, minimum/maximum specificity, and, further, particular interest is focused on information based uncertainty preservation. Later on, the proposals are discussed according to the alpha-certainty qualification where the greatest value It of the subnormal distribution is understood as a degree of certainty that must be attached to the resulting normal distribution.</t>
  </si>
  <si>
    <t>10.1080/03081070290005203</t>
  </si>
  <si>
    <t>WOS:000176131200005</t>
  </si>
  <si>
    <t>Kazemzadeh, A; Lee, S; Narayanan, S</t>
  </si>
  <si>
    <t>ISCA-INST SPEECH COMMUNICATION ASSOC</t>
  </si>
  <si>
    <t>Kazemzadeh, Abe; Lee, Sungbok; Narayanan, Shrikanth</t>
  </si>
  <si>
    <t>An Interval Type-2 Fuzzy Logic System to Translate Between Emotion-Related Vocabularies</t>
  </si>
  <si>
    <t>INTERSPEECH 2008: 9TH ANNUAL CONFERENCE OF THE INTERNATIONAL SPEECH COMMUNICATION ASSOCIATION 2008, VOLS 1-5</t>
  </si>
  <si>
    <t>9th Annual Conference of the International-Speech-Communication-Association (INTERSPEECH 2008)</t>
  </si>
  <si>
    <t>SEP 22-26, 2008</t>
  </si>
  <si>
    <t>This paper describes a novel experiment that demonstrates the feasiblity of a fuzzy logic (FL) representation of emotion-related words used to translate between different emotional vocabularies. Type-2 fuzzy sets were encoded using input from web-based surveys that prompted users with emotional words and asked them to enter an interval using a double slider. The similarity of the encoded fuzzy sets was computed and it was shown that a reliable [napping can be made between a large vocabulary of emotional words and a smaller vocabulary of words naming seven emotion categories. Though the mapping results are comparable to Euclidian distance in the valence/activation/dominance space, the FL representation has several benefits that are discussed.</t>
  </si>
  <si>
    <t>Narayanan, Shrikanth S/D-5676-2012</t>
  </si>
  <si>
    <t>978-1-61567-378-0</t>
  </si>
  <si>
    <t>WOS:000277026101266</t>
  </si>
  <si>
    <t>Julian, P; Hung, KC; Lin, SJ</t>
  </si>
  <si>
    <t>Julian, Peterson; Hung, Kuo-Chen; Lin, Shu-Jen</t>
  </si>
  <si>
    <t>On the Mitchell similarity measure and its application to pattern recognition</t>
  </si>
  <si>
    <t>This paper is a response to the similarity measure and pattern recognition problem of Mitchell that was published in Pattern Recognition Letters, 2003. The purpose of this paper is threefold. First, we reviewed and revised her computation for similarity measures. Second, we proved that the similarity values for the one-norm should be larger than that for the two-norm for her pattern recognition problem. Third, we proposed a more scattered similarity measure to help researchers determine patterns. Our findings may shed light on the ongoing debate between Li and Cheng (2002) and Mitchell (2003). (C) 2012 Elsevier B.V. All rights reserved.</t>
  </si>
  <si>
    <t>Julian, Peterson/R-7417-2019</t>
  </si>
  <si>
    <t>Julian, Peterson/0000-0002-3256-8165</t>
  </si>
  <si>
    <t>JUL 1</t>
  </si>
  <si>
    <t>10.1016/j.patrec.2012.01.008</t>
  </si>
  <si>
    <t>WOS:000304235500024</t>
  </si>
  <si>
    <t>Mitra, S</t>
  </si>
  <si>
    <t>Peters, JF; Skowron, A</t>
  </si>
  <si>
    <t>Computational intelligence in bioinformatics</t>
  </si>
  <si>
    <t>TRANSACTIONS ON ROUGH SETS III</t>
  </si>
  <si>
    <t>Computational intelligence poses several possibilities in Bioinformatics, particularly by generating low-cost, low-precision, good solutions. Rough sets promise to open up an important dimension in this direction. The present article surveys the role of artificial neural networks, fuzzy sets and genetic algorithms, with particular emphasis on rough sets, in Bioinformatics. Since the work entails processing huge amounts of incomplete or ambiguous biological data, the knowledge reduction capability of rough sets, learning ability of neural networks, uncertainty handling capacity of fuzzy sets and searching potential of genetic algorithms are synergistically utilized.</t>
  </si>
  <si>
    <t>3-540-25998-8</t>
  </si>
  <si>
    <t>WOS:000233166300006</t>
  </si>
  <si>
    <t>Yang, LZ; Ha, MH</t>
  </si>
  <si>
    <t>Yang, Lanzhen; Ha, Minghu</t>
  </si>
  <si>
    <t>A New Similarity Measure Between Intuitionistic Fuzzy Sets Based on a Choquet Integral Model</t>
  </si>
  <si>
    <t>FIFTH INTERNATIONAL CONFERENCE ON FUZZY SYSTEMS AND KNOWLEDGE DISCOVERY, VOL 3, PROCEEDINGS</t>
  </si>
  <si>
    <t>Several existing similarity measures between intuitionistic fuzzy sets (IFSs) and between vague sets are reviewed. A numerical example shows that these similarity measures are not always reasonable in some cases, and one reason is that inherent interactions among elements of a given universe are ignored. To overcome the drawbacks of these similarity measures, a new similarity measure of IFSs is proposed based on a Choquet integral model, where a generalized fuzzy measure is used to characterize interactions among elements of a given universe of EFSs or vague sets, and the Choquet integral model instead of a weighted average model is used to compute the new similarity measure. Further, properties of the new similarity measure are discussed, and numerical examples show that this new similarity measure is more reasonable than the existing similarity measures.</t>
  </si>
  <si>
    <t>10.1109/FSKD.2008.87</t>
  </si>
  <si>
    <t>WOS:000264269100020</t>
  </si>
  <si>
    <t>Stubbe, I</t>
  </si>
  <si>
    <t>Stubbe, Isar</t>
  </si>
  <si>
    <t>eAn introduction to quantaloid-enriched categories</t>
  </si>
  <si>
    <t>This survey paper, specifically targeted at a readership of fuzzy logicians and fuzzy set theorists, aims to provide a gentle introduction to the basic notions of quantaloid-enriched category theory. We discuss at length the definitions of quantaloid, quantaloid-enriched category, distributor and functor, always giving several examples that - hopefully - appeal to the intended readership. To indicate the strength of this general theory, we explain in considerable detail how (co)limits are dealt with, and particularly how the Yoneda embedding of a quantaloid-enriched category in its free (co)completion comes to be. Our insistence on quantaloid-enrichment (rather than quantale-enrichment) is duly explained by examples requiring a notion of partial elements (sheaves, partial metric spaces). A final section glosses over some further topics, providing ample references for the interested reader. (C) 2013 Elsevier B.V. All rights reserved.</t>
  </si>
  <si>
    <t>10.1016/j.fss.2013.08.009</t>
  </si>
  <si>
    <t>WOS:000343783600005</t>
  </si>
  <si>
    <t>Jusoh, S; Alfawareh, HM</t>
  </si>
  <si>
    <t>Jusoh, Shaidah; Alfawareh, Hejab M.</t>
  </si>
  <si>
    <t>Applying Fuzzy Sets for Opinion Mining</t>
  </si>
  <si>
    <t>2013 INTERNATIONAL CONFERENCE ON COMPUTER APPLICATIONS TECHNOLOGY (ICCAT)</t>
  </si>
  <si>
    <t>International Conference on Computer Applications Technology (ICCAT)</t>
  </si>
  <si>
    <t>JAN 20-22, 2013</t>
  </si>
  <si>
    <t>Sousse, TUNISIA</t>
  </si>
  <si>
    <t>IEEE Tunisia Sect,Dar Al Uloom Univ,N&amp;N Global Technologies,Future Technologies &amp; Innovat</t>
  </si>
  <si>
    <t>Opinions are always expressed in comments or reviews. An automated opinion mining system has been seen as one of the desirable intelligence business tools. The system can extract public opinion about a certain topic, product or service which is embedded in unstructured texts. Extracting opinions from reviews and comments requires a system to deal with natural language texts. The current approach in opinion mining is classifying sentiment words into two polar; positive and negative. Unfortunately, this is not enough. Words such as excellent and good are both classified into positive, however, the positive degree of both words are not the same. This paper introduces the use of a fuzzy lexicon and fuzzy sets in deciding the degree of positive and negative. Our experimental result shows that the approach is able to extract opinions and present the opinions in a more efficient way.</t>
  </si>
  <si>
    <t>Jusoh, Shaidah/C-1657-2012</t>
  </si>
  <si>
    <t>Jusoh, Shaidah/0000-0002-2779-2701; Alfawareh, Hejab/0000-0002-5666-0580</t>
  </si>
  <si>
    <t>978-1-4673-5285-7; 978-1-4673-5284-0</t>
  </si>
  <si>
    <t>WOS:000324871900010</t>
  </si>
  <si>
    <t>Song, YF; Wang, XD; Lei, L; Quan, W; Huang, WL</t>
  </si>
  <si>
    <t>Song, Yafei; Wang, Xiaodan; Lei, Lei; Quan, Wen; Huang, Wenlong</t>
  </si>
  <si>
    <t>An evidential view of similarity measure for Atanassov's intuitionistic fuzzy sets</t>
  </si>
  <si>
    <t>In this paper, the construction of similarity measures for Atanassov's intuitionistic fuzzy sets (AIFSs) is considered from the view of evidence theory. We define similarity measures for AIFSs in the framework of Dempster-Shafer evidence theory. The proposed similarity measures are applied to deal with pattern recognition and multiple criteria decision making problems. First, existing similarity measures for AIFSs are critically reviewed. Then we introduce the transformation from AIFSs to basic probability assignments (BPAs) in evidence theory. Based on Jousselme's distance measure and cosine similarity measure between BPAs, two similarity measures between AIFSs are proposed. A composite similarity measure is constructed following the proof of properties related to our proposed similarity measures. Then, we use some contrastive examples to illustrate that the proposed similarity measure between AIFSs can overcome the drawbacks of existing similarity measures. Finally, we apply the proposed similarity measures between AIFSs to deal with pattern recognition and multiple criteria decision making problems. It is demonstrated that our proposed similarity measures can provide compatible results compared to those results obtained based on previous measures.</t>
  </si>
  <si>
    <t>10.3233/JIFS-151859</t>
  </si>
  <si>
    <t>WOS:000382540000045</t>
  </si>
  <si>
    <t>Marin, N; Sanchez, D</t>
  </si>
  <si>
    <t>Marin, Nicols; Sanchez, Daniel</t>
  </si>
  <si>
    <t>On generating linguistic descriptions of time series</t>
  </si>
  <si>
    <t>In this paper we provide a general approach for the concepts and processes related to the generation of linguistic descriptions of time series. As we will see, this approach consists of two main tasks, namely, a knowledge extraction task, which can be seen as a Knowledge Discovery in Databases (KDD) procedure, and a linguistic expression process. The presented approach incorporates as a core element a description model, which is based on three pillars: a knowledge representation formalism, an expression language, and a quality framework. In the paper, we also analyze the main tools and techniques that can be used regarding the mentioned tasks and pillars of the generation of linguistic descriptions of time series. Additionally, we provide a deep review of the main contributions in the area, which come mainly from the fields of Natural Language Generation (NLG) and Fuzzy Sets and Systems. The existing and potential contributions of fuzzy sets and extensions are discussed in detail. Together with the application of KDD techniques, we encourage the cooperation of the Fuzzy Sets and the NLG communities in order to provide a significant step forward in the development of systems for providing linguistic descriptions of time series data. (C) 2015 Elsevier B.V. All rights reserved.</t>
  </si>
  <si>
    <t>Fernandez, Daniel Sanchez/E-1028-2012; Ruiz, Nicolás Marín/C-2399-2012</t>
  </si>
  <si>
    <t>Fernandez, Daniel Sanchez/0000-0002-6048-3994; Ruiz, Nicolás Marín/0000-0001-5604-5150</t>
  </si>
  <si>
    <t>10.1016/j.fss.2015.04.014</t>
  </si>
  <si>
    <t>WOS:000366939100002</t>
  </si>
  <si>
    <t>Wang, T; Zhang, G; Perez-Jimenez, MJ</t>
  </si>
  <si>
    <t>Wang, T.; Zhang, G.; Perez-Jimenez, M. J.</t>
  </si>
  <si>
    <t>Fuzzy Membrane Computing: Theory and Applications</t>
  </si>
  <si>
    <t>Fuzzy membrane computing is a newly developed and promising research direction in the area of membrane computing that aims at exploring the complex interaction between membrane computing and fuzzy theory. This paper provides a comprehensive survey of theoretical developments and various applications of fuzzy membrane computing, and sketches future research lines. The theoretical developments are reviewed from the aspects of uncertainty processing in P systems, fuzzification of P systems and fuzzy knowledge representation and reasoning. The applications of fuzzy membrane computing are mainly focused on fuzzy knowledge representation and fault diagnosis. An overview of different types of fuzzy P systems, differences between spiking neural P systems and fuzzy reasoning spiking neural P systems and newly obtained results on these P systems are presented.</t>
  </si>
  <si>
    <t>Zhang, Gexiang/B-7097-2012; Perez Jimenez, Mario J./B-2114-2008</t>
  </si>
  <si>
    <t>Zhang, Gexiang/0000-0001-8034-0977; Perez Jimenez, Mario J./0000-0002-5055-0102</t>
  </si>
  <si>
    <t>WOS:000364346600013</t>
  </si>
  <si>
    <t>Hoseini, AR; Ghannadpour, SF; Ghamari, R</t>
  </si>
  <si>
    <t>Hoseini, Ali Reza; Ghannadpour, Seyed Farid; Ghamari, Roya</t>
  </si>
  <si>
    <t>Sustainable supplier selection by a new possibilistic hierarchical model in the context of Z-information</t>
  </si>
  <si>
    <t>JOURNAL OF AMBIENT INTELLIGENCE AND HUMANIZED COMPUTING</t>
  </si>
  <si>
    <t>In recent years, supplier selection has been significantly important with respect to dimensions and criteria of sustainability. Organizations need to try to choose their suppliers based on how well their performances are in each of the economic, social, and environmental criteria. On the other hand, since the methods of supplier selection depend on the experts' opinions, which have the potential of uncertainty and ambiguity, using Fuzzy sets to evaluate the criteria can be useful. Apart from considering experts' opinions on a fuzzy basis, probabilities are considered in experts' opinions via Z-numbers in order to increase the reliability of the data and the results. In this paper, after reviewing the literature, identifying the sustainability criteria, and step-by-step explaining the presented method, a numerical example is studied for more clarification. Moreover, the results of the conventional fuzzy sets are obtained and have been compared with those considering the probabilities (Z-number) leading to the conclusion that applying the experts' opinions will be effective in ranking the suppliers.</t>
  </si>
  <si>
    <t>ghannadpour, seyed farid/S-9331-2018</t>
  </si>
  <si>
    <t>ghannadpour, seyed farid/0000-0002-5956-1262</t>
  </si>
  <si>
    <t>1868-5137</t>
  </si>
  <si>
    <t>1868-5145</t>
  </si>
  <si>
    <t>10.1007/s12652-020-01751-3</t>
  </si>
  <si>
    <t>FEB 2020</t>
  </si>
  <si>
    <t>WOS:000516144600002</t>
  </si>
  <si>
    <t>Tian, XL; Li, WQ; Liu, L; Kou, G</t>
  </si>
  <si>
    <t>Tian, Xiaoli; Li, Wanqing; Liu, Li; Kou, Gang</t>
  </si>
  <si>
    <t>Development of TODIM with different types of fuzzy sets: A state-of the-art survey</t>
  </si>
  <si>
    <t>Multi-criteria decision making (MCDM) is a common method used to solve complex decision-making problems. One such method, TODIM (TOmada de Decisao Iterativa Multicriterio), is derived from prospect theory, which considers the psychological behaviors of decision makers (DMs). The perceptions of DMs of the alternatives may be uncertain because, for example, of complex decision-making circumstances or their limited knowledge. Therefore, fuzzy sets (FSs) have been used to describe DMs' vague perceptions. The combination of TODIM with different types of FSs has developed to deal with different uncertain decision-making problems. We systematically analyze TODIM with different types of FSs to show its state and possible future direction. A bibliometric analysis of existing research on this topic is given, followed by an analysis of the dominance function of TODIM, including how to represent a gain or loss, and how to obtain the original and relative weights. We then describe the combination of TODIM with other methods. Applications of current methods are summarized, and some challenges and possible directions of future research are provided. Fuzzy MCDM with the psychological factors of decision makers will surely receive increased attention from researchers and practitioners in the future. (C) 2021 Published by Elsevier B.V.</t>
  </si>
  <si>
    <t>; Kou, Gang/G-3869-2010</t>
  </si>
  <si>
    <t>Liu, Li/0000-0002-2925-9783; Kou, Gang/0000-0002-9220-8647</t>
  </si>
  <si>
    <t>10.1016/j.asoc.2021.107661</t>
  </si>
  <si>
    <t>JUL 2021</t>
  </si>
  <si>
    <t>WOS:000724665600004</t>
  </si>
  <si>
    <t>Shukla, N; Ma, J; Wickramasuriya, R; Huynh, N; Perez, P</t>
  </si>
  <si>
    <t>Shanmuganathan, S; Samarasinghe, S</t>
  </si>
  <si>
    <t>Shukla, Nagesh; Ma, Jun; Wickramasuriya, Rohan; Nam Huynh; Perez, Pascal</t>
  </si>
  <si>
    <t>Modelling Mode Choice of Individual in Linked Trips with Artificial Neural Networks and Fuzzy Representation</t>
  </si>
  <si>
    <t>ARTIFICIAL NEURAL NETWORK MODELLING</t>
  </si>
  <si>
    <t>Traditional mode choice models consider travel modes of an individual in a consecutive trip to be independent. However, a persons choice of the travel mode of a trip is likely to be affected by the mode choice of the previous trips, particularly when it comes to car driving. Furthermore, traditional travel mode choice models involve discrete choice models, which are largely derived from expert knowledge, to build rules or heuristics. Their approach relies heavily on a predefined specific model structure (utility model) and constraining it to hold across an entire series of historical observations. These studies also assumed that the travel diaries of individuals in travel survey data is complete, which seldom occurs. Therefore, in this chapter, we propose a data-driven methodology with artificial neural networks (ANNs) and fuzzy sets (to better represent historical knowledge in an intuitive way) to model travel mode choices. The proposed methodology models and analyses travel mode choice of an individual trip and its influence on consecutive trips of individuals. The methodology is tested using the Household Travel Survey (HTS) data of Sydney metropolitan area and its performance is compared with the state-of-the-art approaches such as decision trees. Experimental results indicate that the proposed methodology with ANN and fuzzy sets can effectively improve the accuracy of travel mode choice prediction.</t>
  </si>
  <si>
    <t>Shukla, Nagesh/X-6556-2019; MA, Jun/M-1121-2017</t>
  </si>
  <si>
    <t>Shukla, Nagesh/0000-0002-8421-3972; MA, Jun/0000-0002-4195-7760</t>
  </si>
  <si>
    <t>978-3-319-28495-8; 978-3-319-28493-4</t>
  </si>
  <si>
    <t>10.1007/978-3-319-28495-8_19</t>
  </si>
  <si>
    <t>10.1007/978-3-319-28495-8</t>
  </si>
  <si>
    <t>WOS:000385372800019</t>
  </si>
  <si>
    <t>D'eer, L; Verbiest, N; Cornelis, C; Godo, L</t>
  </si>
  <si>
    <t>Ciucci, D; Inuiguchi, M; Yao, Y; Slezak, D; Wang, G</t>
  </si>
  <si>
    <t>D'eer, Lynn; Verbiest, Nele; Cornelis, Chris; Godo, Lluis</t>
  </si>
  <si>
    <t>Implicator-Conjunctor Based Models of Fuzzy Rough Sets: Definitions and Properties</t>
  </si>
  <si>
    <t>ROUGH SETS, FUZZY SETS, DATA MINING, AND GRANULAR COMPUTING</t>
  </si>
  <si>
    <t>14th Rough Sets, Fuzzy Sets, Data Mining and Granular Computing (RSFDGrC)</t>
  </si>
  <si>
    <t>OCT 11-14, 2013</t>
  </si>
  <si>
    <t>Halifax, CANADA</t>
  </si>
  <si>
    <t>Ever since the first hybrid fuzzy rough set model was proposed in the early 1990' s, many researchers have focused on the definition of the lower and upper approximation of a fuzzy set by means of a fuzzy relation. In this paper, we review those proposals which generalize the logical connectives and quantifiers present in the rough set approximations by means of corresponding fuzzy logic operations. We introduce a general model which encapsulates all of these proposals, evaluate it w.r.t. a number of desirable properties, and refine the existing axiomatic approach to characterize lower and upper approximation operators.</t>
  </si>
  <si>
    <t>Godo, Lluis/H-9821-2015; Cornelis, Chris/B-7585-2013</t>
  </si>
  <si>
    <t>Godo, Lluis/0000-0002-6929-3126; Cornelis, Chris/0000-0002-7854-6025; D'eer, Lynn/0000-0002-9358-8565; Cornelis, Chris/0000-0002-6852-4041</t>
  </si>
  <si>
    <t>978-3-642-41218-9; 978-3-642-41217-2</t>
  </si>
  <si>
    <t>WOS:000343874800018</t>
  </si>
  <si>
    <t>Li, N; Kolmanovsky, I; Girard, A; Filev, D</t>
  </si>
  <si>
    <t>Li, Nan; Kolmanovsky, Ilya; Girard, Anouck; Filev, Dimitar</t>
  </si>
  <si>
    <t>Fuzzy Encoded Markov Chains: Overview, Observer Theory, and Applications</t>
  </si>
  <si>
    <t>IEEE TRANSACTIONS ON SYSTEMS MAN CYBERNETICS-SYSTEMS</t>
  </si>
  <si>
    <t>This article provides an overview of fuzzy encoded Markov chains (FEMCs), which are finite-state Markov chains applied to transitions between fuzzy sets that encode signal or variable values. FEMCs can be used for modeling of dynamic systems, predicting/forecasting future signal values, for state estimation, and for the development of fuzzy rules for control. Under suitable assumptions, the state possibility distribution can be propagated using FEMC models in a similar manner as the state probability distribution using conventional Markov chain models. The article first discusses FEMC theory, procedures to identify FEMCs from data, and the use of FEMCs for forecasting and control. Then, we introduce, for the first time, observers for partially observable FEMCs. The observer theory is developed and computational approaches are presented. Finally, we briefly review some FEMC applications in the automotive domain.</t>
  </si>
  <si>
    <t>Li, Nan/Q-5511-2019</t>
  </si>
  <si>
    <t>Li, Nan/0000-0001-7928-8796; Girard, Anouck/0000-0003-3410-7271; Kolmanovsky, Ilya/0000-0002-7225-4160</t>
  </si>
  <si>
    <t>2168-2216</t>
  </si>
  <si>
    <t>2168-2232</t>
  </si>
  <si>
    <t>10.1109/TSMC.2020.3042960</t>
  </si>
  <si>
    <t>WOS:000611003100001</t>
  </si>
  <si>
    <t>Dahooie, JH; Vanaki, AS; Daneshmoghadam, S; Zavadskas, EK</t>
  </si>
  <si>
    <t>Dahooie, Jalil; Vanaki, Amir Salar; Daneshmoghadam, Sajedeh; Zavadskas, Edmundas Kazimieras</t>
  </si>
  <si>
    <t>A Framework to Overcome Hesitancy of Decision-Makers in E-Government Web Site Evaluation</t>
  </si>
  <si>
    <t>Considering the undeniable role of websites in the success of interactions between citizens and governments, evaluating e-government web sites is a worthwhile topic. This research has developed a multi-attribute-decision-making technique rely on Step-Wise Weight Assessment Ratio Analysis and hesitant fuzzy weighted geometric Heronian mean decision-making methods, for evaluating e-government websites. Proposed framework overcome the limitations of previous investigations such as the possibility of aggregation of expert opinions using group decision-making and modeling the hesitancy of the experts (due to the incompleteness of their knowledge or their doubts in evaluating different aspects of the model) through hesitant fuzzy sets. The designed framework was used in Iran to evaluate e-government websites. In this regard, after a careful and systematic review of previous researches, a list of dimensions and evaluation criteria was presented in the form of a comprehensive model. Then, an expert-based process was proposed to localize the model according to the conditions of the case study. The results of the research show that the final rankings of the decision-making method used in the hesitant environment rarely changed for different operators. So as the experts have confirmed, the model used in this study has acceptable stability.</t>
  </si>
  <si>
    <t>Dahooie, Jalil Heidary/AAF-6992-2022; Dahooie, Jalil Heidary/ADE-7571-2022</t>
  </si>
  <si>
    <t>Dahooie, Jalil Heidary/0000-0003-4037-6670; Dahooie, Jalil Heidary/0000-0003-4037-6670; Vanaki, Amirsalar/0000-0002-2667-6231</t>
  </si>
  <si>
    <t>10.1007/s40815-019-00790-z</t>
  </si>
  <si>
    <t>WOS:000520069800001</t>
  </si>
  <si>
    <t>Farhadinia, B</t>
  </si>
  <si>
    <t>Farhadinia, B.</t>
  </si>
  <si>
    <t>A Multiple Criteria Decision Making Model with Entropy Weight in an Interval-Transformed Hesitant Fuzzy Environment</t>
  </si>
  <si>
    <t>COGNITIVE COMPUTATION</t>
  </si>
  <si>
    <t>This article first aims to critically review the existing literature on entropy measures for hesitant fuzzy elements (HFEs), and then introduces the concept of interval-transformed HFE (ITHFE) which bridges HFEs and interval-valued fuzzy sets (IVFSs). As discussed later, this bridge will also benefit researchers in terms of opening up more directions for future work, concentrating on HFE entropy measures. By taking the concept of ITHFE into account, we here exploit three features of an interval value including its lower and upper bounds, and the range of possible values to define a new class of entropy measures for HFEs. Then, we introduce the axiomatic framework of the new measures of entropy for HFEs, and two families of HFE entropy measures are also constructed. A comparison results shows that the proposed entropy measures for HFEs are more confident in distinguishing different HFEs rather than the most existing entropy measures. Finally, a multiple attribute decision making problem based on TOPSIS is applied to a case study of the health-care waste management.</t>
  </si>
  <si>
    <t>Farhadinia, Bahram/AAQ-9452-2021; Farhadinia, Bahram/AAE-1960-2019</t>
  </si>
  <si>
    <t>1866-9956</t>
  </si>
  <si>
    <t>1866-9964</t>
  </si>
  <si>
    <t>10.1007/s12559-017-9480-6</t>
  </si>
  <si>
    <t>WOS:000407439400009</t>
  </si>
  <si>
    <t>Grzegorzewski, P; Hryniewicz, O</t>
  </si>
  <si>
    <t>Soft methods in statistical quality control</t>
  </si>
  <si>
    <t>CONTROL AND CYBERNETICS</t>
  </si>
  <si>
    <t>The paper is devoted to soft methods in statistical quality control. A review of existing tools for dealing with vague data or fuzzy requirements is given. Some new procedures are also proposed.</t>
  </si>
  <si>
    <t>Hryniewicz, Olgierd/AAM-7092-2020</t>
  </si>
  <si>
    <t>Grzegorzewski, Przemyslaw/0000-0002-5191-4123; Hryniewicz, Olgierd/0000-0001-9877-508X</t>
  </si>
  <si>
    <t>0324-8569</t>
  </si>
  <si>
    <t>WOS:000089864000009</t>
  </si>
  <si>
    <t>Bakioglu, G; Atahan, AO</t>
  </si>
  <si>
    <t>Bakioglu, Gozde; Atahan, Ali Osman</t>
  </si>
  <si>
    <t>AHP integrated TOPSIS and VIKOR methods with Pythagorean fuzzy sets to prioritize risks in self-driving vehicles</t>
  </si>
  <si>
    <t>Self-driving vehicles are of critical importance to a future sustainable transport system, which is expected to become widespread around the world. However a substantial amount of risk is associated with self-driving vehicles which must be considered by decision-makers effectively. Given that automated driving technology and how it will interact with the mobility system are substantially risky, the risks involved in self-driving vehicles need to be addressed appropriately. The identified knowledge gap of the pre-literature review is that an overview of the identification which completely considers all types of risks related to self-driving vehicles does not exist. In response to this knowledge gap, this study aims to prioritize the risks in self-driving vehicles. Risk prioritization is a complicated multi-criteria decision making (MCDM) problem that requires consideration of multiple feasible alternatives and conflicting tangible and intangible criteria. This study addresses the prioritization of risks involved with self-driving vehicles by proposing new hybrid MCDM methods based on the Analytic Hierarchy Process (AHP), the Technique for order preference by similarity to an ideal solution (TOPSIS) and Vlse Kriterijumska Optimizacija I Kompromisno Resenje (VIKOR) under Pythagorean fuzzy environment. The result of the proposed model is validated by performing sensitivity analysis. The performance of proposed methodology with Pythagorean fuzzy sets is also compared with those with ordinary fuzzy sets and it is revealed that the proposed method produces reliable and informative outcomes better representing the impreciseness of decision making problems. The findings of this study will provide useful insight to the planners and policymakers for decision making in self-driving vehicles. (C) 2020 Elsevier B.V. All rights reserved.</t>
  </si>
  <si>
    <t>Bakioglu, Gozde/Y-4439-2018</t>
  </si>
  <si>
    <t>Atahan, Ali/0000-0002-4800-4022</t>
  </si>
  <si>
    <t>10.1016/j.asoc.2020.106948</t>
  </si>
  <si>
    <t>WOS:000608174700011</t>
  </si>
  <si>
    <t>Koller, W; de Bruin, JS; Rappelsberger, A; Adlassnig, KP</t>
  </si>
  <si>
    <t>Sarkar, IN; Georgiou, A; Marques, PMD</t>
  </si>
  <si>
    <t>Koller, Walter; de Bruin, Jeroen S.; Rappelsberger, Andrea; Adlassnig, Klaus-Peter</t>
  </si>
  <si>
    <t>Advances In Infection Surveillance and Clinical Decision Support With Fuzzy Sets and Fuzzy Logic</t>
  </si>
  <si>
    <t>MEDINFO 2015: EHEALTH-ENABLED HEALTH</t>
  </si>
  <si>
    <t>Studies in Health Technology and Informatics</t>
  </si>
  <si>
    <t>15th World Congress on Health and Biomedical Informatics (MEDINFO)</t>
  </si>
  <si>
    <t>AUG 19-23, 2015</t>
  </si>
  <si>
    <t>Int Med Informat Assoc, Brazilian Hlth Informat Soc, Sao Paulo, BRAZIL</t>
  </si>
  <si>
    <t>Int Med Informat Assoc, Brazilian Hlth Informat Soc</t>
  </si>
  <si>
    <t>By the use of extended intelligent information technology tools for fully automated healthcare-associated infection (HAI) surveillance, clinicians can be informed and alerted about the emergence of infection-related conditions in their patients. Moni-a system for monitoring nosocomial infections in intensive care units for adult and neonatal patients-employs knowledge bases that were written with extensive use of fuzzy sets and fuzzy logic, allowing the inherent un-sharpness of clinical terms and the inherent uncertainty of clinical conclusions to be a part of Moni's output. Thus, linguistic as well as propositional uncertainty became a part of Moni, which can now report retrospectively on HAIs according to traditional crisp HAI surveillance definitions, as well as support clinical bedside work by more complex crisp and fuzzy alerts and reminders. This improved approach can bridge the gap between classical retrospective surveillance of HAIs and ongoing prospective clinical-decision-oriented HAI support.</t>
  </si>
  <si>
    <t>0926-9630</t>
  </si>
  <si>
    <t>1879-8365</t>
  </si>
  <si>
    <t>978-1-61499-564-7; 978-1-61499-563-0</t>
  </si>
  <si>
    <t>10.3233/978-1-61499-564-7-295</t>
  </si>
  <si>
    <t>WOS:000455836700061</t>
  </si>
  <si>
    <t>Yu, DJ; Liao, HC</t>
  </si>
  <si>
    <t>Yu, Dejian; Liao, Huchang</t>
  </si>
  <si>
    <t>Visualization and quantitative research on intuitionistic fuzzy studies</t>
  </si>
  <si>
    <t>Since proposed in 1983, the intuitionistic fuzzy set (IFS) theory has grown immensely during the past decades and has wide application in machine learning, pattern recognition, management engineering and decision making. With the rapid development and widespread adoption of IFS, thousands of research results have been appeared, focusing on both theory development and practical applications. Given the large number of research materials exist, this paper intends to make a scientometric review on IFS studies to reveal the most cited papers, influential authors and influential journals in this domain based on the 1318 references retrieved from SCIE and SSCI databases via Web of science. The research results of this paper are based on the objective data analysis and they are less affected by subjective biases, which make them more reliable.</t>
  </si>
  <si>
    <t>liao, huchang/F-9716-2015</t>
  </si>
  <si>
    <t>liao, huchang/0000-0001-8278-3384; Yu, Dejian/0000-0003-2796-9148</t>
  </si>
  <si>
    <t>10.3233/IFS-162111</t>
  </si>
  <si>
    <t>WOS:000375954300052</t>
  </si>
  <si>
    <t>TZAFESTAS, SG</t>
  </si>
  <si>
    <t>FUZZY-SYSTEMS AND FUZZY EXPERT CONTROL - AN OVERVIEW</t>
  </si>
  <si>
    <t>KNOWLEDGE ENGINEERING REVIEW</t>
  </si>
  <si>
    <t>This paper presents an overview of fuzzy set theory and its application to the analysis and design of fuzzy expert control systems. Starting with a short account of the basic concepts and properties of fuzzy sets and fuzzy reasoning, a few fuzzy rule-based controllers, viz. basic single-input single-output fuzzy control, self-organizing fuzzy control, fuzzy PID supervisor, and the fuzzy PID incremental controller, are described in some detail. Then a survey of the theoretical results and applications is provided which gives a good picture of the current status of the field. This survey includes the work on neuro-fuzzy systems, and software systems for the representation and processing of fuzzy information. The paper closes with four application examples which show the type of results that must be expected from fuzzy expert control.</t>
  </si>
  <si>
    <t>0269-8889</t>
  </si>
  <si>
    <t>10.1017/S0269888900006949</t>
  </si>
  <si>
    <t>WOS:A1994PV36700001</t>
  </si>
  <si>
    <t>Tian, XL; Ma, JS; Li, L; Xu, ZS; Tang, M</t>
  </si>
  <si>
    <t>Tian, Xiaoli; Ma, Jiangshui; Li, Liu; Xu, Zeshui; Tang, Ming</t>
  </si>
  <si>
    <t>Development of prospect theory in decision making with different types of fuzzy sets: A state-of-the-art literature review</t>
  </si>
  <si>
    <t>Decision making is undertaken by individuals whose perceptions for the objectives are vague due to the dynamics of decision-making objectives, the complexity of decision -making situation and the limitations of individuals' education backgrounds, experiences, etc. Therefore, decision making which uses fuzzy set (FS) and its variants to describe the individuals' vague perceptions has become more and more popular. Furthermore, in real-life decision-making situations, individuals are always bounded rationality, which is clearly described by prospect theory (PT). Thus, PT has been integrated into fuzzy decision making (FDM). Since then, FDM with PT have been rapidly developed. In this paper, we sys-tematically analyze the existing FDM with prospect framework. Firstly, a detailed analysis about the existing research on this topic is given separately, including how to determine the reference point, how to express the value function and weighting function in PT under vague conditions. With this in mind, the applications and challenges of the existing meth-ods are described and some possible directions for future research are provided. According to our review, it is worth mentioning that the FDM with psychological factors of decision makers will surely receive much more attention from researchers and practitioners in the future.(c) 2022 Elsevier Inc. All rights reserved.</t>
  </si>
  <si>
    <t>10.1016/j.ins.2022.10.016</t>
  </si>
  <si>
    <t>WOS:000877037400009</t>
  </si>
  <si>
    <t>Shipley, MF; Cao, Q; Davis, J</t>
  </si>
  <si>
    <t>Shipley, Margaret F.; Cao, Qing (Ray); Davis, Jonathan</t>
  </si>
  <si>
    <t>Evaluating Performance Measurements in Supplier Selection Decisions: A Fuzzy-Set Based Goal Fitting Approach</t>
  </si>
  <si>
    <t>This exploratory study attempts to prove the premise that performance measurements are instrumental in the often inconsistent and dynamic supplier selection problem. The fundamental Supply Chain Management (SCM) phases of Plan, Source, Make, and Deliver and at what level of managerial decision making (Operational, Tactical or Strategic) are the performance measures considered in supplier selection and potential buyer-supplier partnerships. Utilizing survey responses, the scores of over 400 buyers comparing seven suppliers in a competitive, electronics industry were consolidated across the four phases of SCM then within each phase, the responses and scores were again mapped into the level of decision making involved. Fuzzy probabilities of fit into intervals for the average scores were determined and goals based on beliefs attributed to the goals were set. Results confirmed that the Source phase was most important to buyers followed by the Plan phase. The level of decision making was highlighted as Tactical.</t>
  </si>
  <si>
    <t>WOS:000426449100094</t>
  </si>
  <si>
    <t>Xue, N; Hao, JX; Jia, SL; Wang, Q</t>
  </si>
  <si>
    <t>Chao, KM; Lei, H; Li, Y; Chung, JY; Shah, N</t>
  </si>
  <si>
    <t>Xue, Na; Hao, Jin-Xing; Jia, Su-Ling; Wang, Qiang</t>
  </si>
  <si>
    <t>An Interval Fuzzy Ontology Based Peer Review Assignment Method</t>
  </si>
  <si>
    <t>2012 NINTH IEEE INTERNATIONAL CONFERENCE ON E-BUSINESS ENGINEERING (ICEBE)</t>
  </si>
  <si>
    <t>International Conference on e-Business Engineering</t>
  </si>
  <si>
    <t>9th IEEE International Conference on e-Business Engineering (ICEBE)/8th SOAIC/6th EM2I/6th SOKMBI/4th ASOC</t>
  </si>
  <si>
    <t>SEP 09-11, 2012</t>
  </si>
  <si>
    <t>Zhejiang Univ, Hangzhou, PEOPLES R CHINA</t>
  </si>
  <si>
    <t>IEEE,IEEE Comp Soc,IEEE Comp Soc Techn Comm Elect Commerce (TCEC)</t>
  </si>
  <si>
    <t>Zhejiang Univ</t>
  </si>
  <si>
    <t>Peer review problem is widely applied in query answering, making research grants, article judgment and other situations. The existing researches treat this problem as either an information retrieval or an optimization problem. However, various constraints often been ignored through information retrieval methods. And the maximization matching scores is computed subjectively. Consequently, we introduce semantic matching method in the problem solution and define the Interval Fuzzy Ontology (IFO), aimed to computing the similarity of research subjects. This paper illustrates a novel approach based on academic discipline ontology and interval fuzzy sets theory to modeling the topics of papers or proposals and the expertise for automatically allocating experts to carry out the most appropriate tasks according to their specific research field. Meanwhile, several constraints are contained to optimize the assignment.</t>
  </si>
  <si>
    <t>978-1-4673-2601-8; 978-0-7695-4809-8</t>
  </si>
  <si>
    <t>10.1109/ICEBE.2012.19</t>
  </si>
  <si>
    <t>WOS:000317012600009</t>
  </si>
  <si>
    <t>Goodman, IR</t>
  </si>
  <si>
    <t>Arabnia, HR</t>
  </si>
  <si>
    <t>Random sets and fuzzy sets: A special connection</t>
  </si>
  <si>
    <t>FUSION'98: PROCEEDINGS OF THE INTERNATIONAL CONFERENCE ON MULTISOURCE-MULTISENSOR INFORMATION FUSION, VOLS 1 AND 2</t>
  </si>
  <si>
    <t>International Conference on Multisource-Multisensor Information Fusion (FUSION 98)</t>
  </si>
  <si>
    <t>JUL 06-09, 1998</t>
  </si>
  <si>
    <t>Comp Sci Res, Educ &amp; Applicat Press,Comp Vis res &amp; applicat Tech,IEEE Signal Processing Soc,US DOE, Natl Supercomp Ctr Energy &amp; Environm,USA Night Vis &amp; Electr Sensors Directorate,USA Res Off,USN Off Res,Zaptron Syst Inc</t>
  </si>
  <si>
    <t>This paper first reviews some of the controversy surrounding fuzzy set theory versus probability. It then reconsiders the basic representation of fuzzy logic models in terms of probability, via the one-point coverage function of appropriately chosen random sets. Such representations are always in probability,functional form, whereby the original fuzzy logic descriptions - in infinite-valued logic truth-functional form are converted to functions of probabilities of contributing events with ranges in the unit interval. Often, in turn, relational events can be found, possibly requiring a higher order probability: space, representing these probability-functional forms and thereby yielding homomorphic-like random set representations. This, together with the imbedding of probability within fuzzy logic, shows the symbiotic nature of the two disciplines.</t>
  </si>
  <si>
    <t>1-892512-02-5</t>
  </si>
  <si>
    <t>WOS:000167662000015</t>
  </si>
  <si>
    <t>Zhang, QH; Wang, J; Wang, GY; Yu, H</t>
  </si>
  <si>
    <t>Zhang, Qinghua; Wang, Jin; Wang, Guoyin; Yu, Hong</t>
  </si>
  <si>
    <t>The approximation set of a vague set in rough approximation space</t>
  </si>
  <si>
    <t>Vague set is a further generalization of fuzzy set. In rough set theory, a target concept may be a defined set, fuzzy set or vague set. That the target concept is a defined set or fuzzy set was analyzed in detail in our other papers respectively. In general, we can only get two boundaries of an uncertain concept when we use rough set to deal with the uncertain problems and can not get a useable approximation defined set which is a union set with many granules in Pawlak's approximation space. In order to overcome above shortcoming, we mainly discuss the approximation set of a vague set in Pawlak's approximation space in the paper. Firstly, many preliminary concepts or definitions related to the vague set and the rough set are reviewed briefly. And then, many new definitions, such as 0.5-crisp set, step-vague set and average-step-vague set, are defined one by one. The Euclidean similarity degrees between a vague set and its 0.5-crisp set, step-vague set and averagestep-vague set are analyzed in detail respectively. And then, the conclusion that the Euclidean similarity degree between a vague set and its 0.5-crisp set is better than the Euclidean similarity degree between the vague set and the other defined set in the approximation space (U, R) is drawn. Afterward, it is proved that average-step-vague set is an optimal step-vague set because the Euclidean similarity degree between a vague set and its average-step-vague set in the approximation space (U, R) can reach the maximum value. Finally, the change rules of the Euclidean similarity degree with the different knowledge granularities are discussed, and these rules are in accord with human cognitive mechanism in a multi-granularity knowledge space. (C) 2014 Elsevier Inc. All rights reserved.</t>
  </si>
  <si>
    <t>Zhang, Qinghua/CAE-9657-2022</t>
  </si>
  <si>
    <t>Wang, Guoyin/0000-0002-8521-5232</t>
  </si>
  <si>
    <t>10.1016/j.ins.2014.12.023</t>
  </si>
  <si>
    <t>WOS:000350192800001</t>
  </si>
  <si>
    <t>Song, YF; Wang, XD; Wu, WH; Lei, L; Quan, W</t>
  </si>
  <si>
    <t>Song, Yafei; Wang, Xiaodan; Wu, Wenhua; Lei, Lei; Quan, Wen</t>
  </si>
  <si>
    <t>Uncertainty measure for Atanassov's intuitionistic fuzzy sets</t>
  </si>
  <si>
    <t>Uncertainty measure can supply a new viewpoint for analyzing knowledge conveyed by an Atanassov's intuitionistic fuzzy set (AIFS). So uncertainty measurement is a key topic in AIFS theory, analogous to the role of entropy in probability theory. After reviewing the existing measures of uncertainty (entropy) for AIFSs, we argue that the existing measures of uncertainty cannot capture all facets of uncertainty associated with an AIFS. Then we point out and justify that there are at least three kinds of uncertainty for an AIFS, namely non-specificity, fuzziness, and intuitionism. We provide formal measures of non-specificity, fuzziness, and intuitionism, together with their properties and proofs. Properties of the proposed non-specificity measure are especially investigated. Finally, a general uncertainty measure consisting of these three uncertainties is presented. Illustrative examples show that the proposed uncertainty measure is consistent with intuitive cognize, and it is more sensitive to changes of AIFSs. Moreover, the proposed uncertainty measure can also discriminate uncertainty hiding in classical sets. Thus, it provides an alternative way to construct unified uncertainty measures.</t>
  </si>
  <si>
    <t>10.1007/s10489-016-0863-2</t>
  </si>
  <si>
    <t>WOS:000400381800001</t>
  </si>
  <si>
    <t>Havens, TC; Wagner, C; Anderson, DT</t>
  </si>
  <si>
    <t>Havens, Timothy C.; Wagner, Christian; Anderson, Derek T.</t>
  </si>
  <si>
    <t>Efficient Modeling and Representation of Agreement in Interval-Valued Data</t>
  </si>
  <si>
    <t>Recently, there has been much research into effective representation and analysis of uncertainty in human responses, with applications in cyber-security, forest and wildlife management, and product development, to name a few. Most of this research has focused on representing the response uncertainty as intervals, e.g., I give the movie between 2 and 4 stars. In this paper, we extend upon the model-based interval agreement approach (IAA) for combining interval data into fuzzy sets and propose the efficient IAA (eIAA) algorithm, which enables efficient representation of and operation on the fuzzy sets produced by IAA (and other interval-based approaches, for that matter). We develop methods for efficiently modeling, representing, and aggregating both crisp and uncertain interval data (where the interval endpoints are intervals themselves). These intervals are assumed to be collected from individual or multiple survey respondents over single or repeated surveys; although, without loss of generality, the approaches put forth in this paper could be used for any interval-based data where representation and analysis is desired. The proposed method is designed to minimize loss of information when transferring the interval-based data into fuzzy set models and then when projecting onto a compressed set of basis functions. We provide full details of eIAA and demonstrate it on real-world and synthetic data.</t>
  </si>
  <si>
    <t>WOS:000426449100088</t>
  </si>
  <si>
    <t>Fisher, P</t>
  </si>
  <si>
    <t>Sorites paradox and vague geographies</t>
  </si>
  <si>
    <t>The sorites paradox is ranked among the top five paradoxes of philosophy (Sainsbury, Paradoxes, 2nd ed., Cambridge University Press, Cambridge, 1995). It is simply stated as 'what is a heap'. Deriving from the paradox is a definition of vagueness, which is contrary to the Boolean concept of the world implicit in much geographical teaching and thought, and the representation of geographical information in modem geographical information system. The argument of Sorites Paradox is suggested as a test of whether a concept is vague. If that concept is sorites susceptible, then it should be modelled as a vague concept, otherwise a Boolean model may be appropriate. The recognition of whether or not a particular concept is sorites susceptible does not have to influence the methods of analysis. It should merely inform the interpretation, and the investigator and reader should be aware that the outcome of the analysis is only one of a set of possible outcomes, which depends on how the vague concept is crispened. Furthermore, it is argued here that very many geographical phenomena (relations, objects and processes) can be shown to be sorites susceptible, and so vague, both generically and genetically. Vagueness can be addressed by multi-valued logic and applications of fuzzy set theory (the most common method of implementing multi-valued logic) to geography are reviewed. A formal recognition of vagueness in geographical phenomena is long overdue, and should be welcome in geographical analysis and, certainly, in geographical information systems. (C) 2000 Elsevier Science B.V. All rights reserved.</t>
  </si>
  <si>
    <t>Fisher, Peter F/K-1735-2013</t>
  </si>
  <si>
    <t>10.1016/S0165-0114(99)00009-3</t>
  </si>
  <si>
    <t>WOS:000086640100003</t>
  </si>
  <si>
    <t>Papamitsiou, Z; Pappas, IO; Sharma, K; Giannakos, MN</t>
  </si>
  <si>
    <t>Papamitsiou, Zacharoula; Pappas, Ilias O.; Sharma, Kshitij; Giannakos, Michail N.</t>
  </si>
  <si>
    <t>Utilizing Multimodal Data Through fsQCA to Explain Engagement in Adaptive Learning</t>
  </si>
  <si>
    <t>IEEE TRANSACTIONS ON LEARNING TECHNOLOGIES</t>
  </si>
  <si>
    <t>Investigating and explaining the patterns of learners' engagement in adaptive learning conditions is a core issue towards improving the quality of personalized learning services. This article collects learner data from multiple sources during an adaptive learning activity, and employs a fuzzy set qualitative comparative analysis (fsQCA) approach to shed light to learners' engagement patterns, with respect to their learning performance. Specifically, this article measures and codes learners' engagement by fusing and compiling clickstreams (e.g., response time), physiological data (e.g., eye-tracking, electroencephalography, electrodermal activity), and survey data (e.g., goal-orientation) to determine what configurations of those data explain when learners can attain high or medium/low learning performance. For the evaluation of the approach, an empirical study with 32 undergraduates was conducted. The analysis revealed six configurations that explain learners' high performance and three that explain learners' medium/low performance, driven by engagement measures coming from the multimodal data. Since fsQCA explains the outcome of interest itself, rather than its variance, these findings advance our understanding on the combined effect of the multiple indicators of engagement on learners' performance. Limitations and potential implications of the findings are also discussed.</t>
  </si>
  <si>
    <t>Giannakos, Michail/L-3266-2013</t>
  </si>
  <si>
    <t>Giannakos, Michail/0000-0002-8016-6208; Papamitsiou, Zacharoula/0000-0002-0982-3623</t>
  </si>
  <si>
    <t>1939-1382</t>
  </si>
  <si>
    <t>10.1109/TLT.2020.3020499</t>
  </si>
  <si>
    <t>WOS:000600838500005</t>
  </si>
  <si>
    <t>Kahraman, C; Onar, SC; Oztaysi, B; Sari, IU; Ilbahar, E</t>
  </si>
  <si>
    <t>Kahraman, Cengiz; Onar, Sezi Cevik; Oztaysi, Basar; Sari, Irem Ucal; Ilbahar, Esra</t>
  </si>
  <si>
    <t>Wind Energy Investment Analyses Based on Fuzzy Sets</t>
  </si>
  <si>
    <t>Engineering economics deals with the investment decisions, where the investment parameters are very hard to estimate exactly. In the cases where we do not have the required data for parameter estimation, possibilistic approaches may be used. In this chapter, a brief literature review on wind energy investments is first presented. Later, the chapter gives present worth analysis (PWA) methods extended to fuzzy sets. The chapter introduces ordinary fuzzy PWA, type-2 fuzzy PWA, intuitionistic fuzzy PWA, and hesitant fuzzy PWA. A numerical application for each extension is presented.</t>
  </si>
  <si>
    <t>kahraman, cengiz/N-9259-2013; Oztaysi, Basar/K-7498-2013; sarı, irem uçal/E-6691-2014; Ilbahar, Esra/ABA-1833-2020; Cevik Onar, Sezi/B-4146-2015</t>
  </si>
  <si>
    <t>kahraman, cengiz/0000-0001-6168-8185; Oztaysi, Basar/0000-0002-1090-7963; sarı, irem uçal/0000-0002-1627-612X; Cevik Onar, Sezi/0000-0001-6451-6709</t>
  </si>
  <si>
    <t>10.1007/978-3-319-75690-5_8</t>
  </si>
  <si>
    <t>WOS:000441047000009</t>
  </si>
  <si>
    <t>FUZZY-SETS IN APPROXIMATE REASONING .1. INFERENCE WITH POSSIBILITY DISTRIBUTIONS</t>
  </si>
  <si>
    <t>A survey of about twenty years of approximate reasoning based on fuzzy logic and possibility theory is proposed. It is not only made as an annotated bibliography of past works. It also emphasizes simple basic ideas that govern most of the existing methods, especially the principle of minimum specificify and the combination/projection principle that facilitate a comparison between fuzzy set-based methods and other numerical approaches to automated reasoning. Also, a significant part of the text is devoted to the representation of truth-qualified, certainty-qualified and possibility-qualified fuzzy statements. A new attempt to classify the numerous models of fuzzy if . . . then rules from a semantic point of view is presented. In the past, people have classified them according to algebraic properties of the underlying implication, or by putting constraints on the expected behavior of the inference process (by analogy with classical logic), or by running extensive comparative trials of particular implications on test-examples. Here the classification is based on whether the rules qualify the truth, the certainty or the possibility of their conclusions. Each case corresponds to a specific way of deriving the underlying conditional possibility distribution. This paper focuses on semantic approaches to approximate reasoning based on fuzzy sets, commonly exemplified by the generalized modus ponens, but also considers applications to current topics in Artificial Intelligence such as default reasoning and qualitative process modeling. A companion survey paper is devoted to syntax-oriented methods.</t>
  </si>
  <si>
    <t>10.1016/0165-0114(91)90050-Z</t>
  </si>
  <si>
    <t>WOS:A1991FG57000007</t>
  </si>
  <si>
    <t>Maji, P; Roy, S</t>
  </si>
  <si>
    <t>Ramanna, S; Cornelis, C; Ciucci, D</t>
  </si>
  <si>
    <t>Maji, Pradipta; Roy, Shaswati</t>
  </si>
  <si>
    <t>Rough-Fuzzy Segmentation of Brain MR Volumes: Applications in Tumor Detection and Malignancy Assessment</t>
  </si>
  <si>
    <t>ROUGH SETS (IJCRS 2021)</t>
  </si>
  <si>
    <t>International Joint Conference on Rough Sets (IJCRS)</t>
  </si>
  <si>
    <t>SEP 19-24, 2021</t>
  </si>
  <si>
    <t>Bratislava, SLOVAKIA</t>
  </si>
  <si>
    <t>An important diagnostic technique for providing accurate information about the spatial distribution of brain soft tissues non-invasively is magnetic resonance (MR) imaging. In MR images, different imaging artifacts give rise to uncertainties in brain volume segmentation into major soft tissue classes; as well as in extracting brain tumor and evaluating its malignancy state. Among various soft computing techniques, rough sets provide a powerful tool to handle uncertainties and incompleteness associated with data, while fuzzy set serves as an analytical tool for dealing with uncertainty that arises due to the overlapping characteristics in the data. In this regard, the paper presents a brief review on the recent advances of rough-fuzzy hybridized approaches for brain MR volume segmentation, brain tumor detection and gradation.</t>
  </si>
  <si>
    <t>978-3-030-87334-9; 978-3-030-87333-2</t>
  </si>
  <si>
    <t>10.1007/978-3-030-87334-9_3</t>
  </si>
  <si>
    <t>WOS:000711890500003</t>
  </si>
  <si>
    <t>Wagner, C; Hagras, H</t>
  </si>
  <si>
    <t>Wagner, Christian; Hagras, Hani</t>
  </si>
  <si>
    <t>Novel Methods for the Design of General Type-2 fuzzy Sets based on Device Characteristics and Linguistic Labels Surveys</t>
  </si>
  <si>
    <t>Fuzzy Logic Systems are widely recognized to be successful at modelling uncertainty in a large variety of applications. While recently interval type-2 fuzzy logic has been credited for the ability to better deal with large amounts of uncertainty, general type-2 fuzzy logic has been a steadily growing research area. All fuzzy logic systems require the accurate specification of the membership functions' (MFs) parameters. While some work for automatic or manual design of these parameters has been proposed for type-1 and interval type-2 fuzzy logic, the problem has not yet been widely addressed for general type-2 fuzzy logic. In this paper we propose two methods which allow the automatic design of general type-2 MFs using either data gathered through a survey on the linguistic variables required or, in the case of physical devices (e.g. sensors, actuators), using data directly gathered from the specific devices. As such, the proposed methods allow for the creation of general type-2 MFs which directly model the uncertainty incorporated in the respective applications. Additionally, we demonstrate how interval type-2, type-1 and the recently introduced zSlices based general type-2 MFs can be extracted from the automatically designed general type-2 MFs. We also present a recursive algorithm that computes the convex approximation of generated fuzzy sets.</t>
  </si>
  <si>
    <t>Hagras, Hani/AAJ-2493-2020</t>
  </si>
  <si>
    <t>Hagras, Hani/0000-0002-2818-5292; Wagner, Christian/0000-0002-6121-9722</t>
  </si>
  <si>
    <t>WOS:000279170600094</t>
  </si>
  <si>
    <t>Martinez, JS; John, RI; Hissel, D; Pera, MC</t>
  </si>
  <si>
    <t>Martinez, Javier Solano; John, Robert I.; Hissel, Daniel; Pera, Marie-Cecile</t>
  </si>
  <si>
    <t>A survey-based type-2 fuzzy logic system for energy management in hybrid electrical vehicles</t>
  </si>
  <si>
    <t>Hybrid electrical vehicles combine two or more energy sources (at least one electrical) to benefit from their different characteristics regarding autonomy, reversibility and dynamic response. Energy management consists in discovering an energy distribution between the different energy sources whilst meeting different design requirements such as comfort or energy consumption minimization. This paper aims to design a fuzzy logic controller to manage the energy in a hybrid electrical vehicle equipped with three different energy sources: batteries, a supercapacitors system and a fuel cell system. We use human expertise to design the fuzzy logic controller. A survey using linguistic labels was conducted among experts in hybrid electrical vehicles. As each expert has defined different fuzzy sets and rules we use type-2 fuzzy sets, that permit to combine the knowledge from the experts handling the uncertainty associated with the meaning of the words. The proposed fuzzy logic controller is evaluated by computer simulation. (C) 2011 Elsevier Inc. All rights reserved.</t>
  </si>
  <si>
    <t>Pera, Marie-Cecile/AAN-1160-2021; John, Robert I/A-4073-2009; Hissel, Daniel/AFY-3459-2022</t>
  </si>
  <si>
    <t>John, Robert I/0000-0002-2341-9993; Hissel, Daniel/0000-0003-0657-3320; Solano, Javier/0000-0002-6782-5547</t>
  </si>
  <si>
    <t>10.1016/j.ins.2011.12.013</t>
  </si>
  <si>
    <t>WOS:000301273200013</t>
  </si>
  <si>
    <t>Gu, XG; Li, G; Cao, SL; Zhang, YM; Wang, R</t>
  </si>
  <si>
    <t>Gu, Xungang; Li, Gang; Cao, Shengli; Zhang, Yumeng; Wang, Ran</t>
  </si>
  <si>
    <t>Analysis of the cost factors on E-government software cost using fuzzy decision making system</t>
  </si>
  <si>
    <t>The reasonable cost budget of the e-government scheme can effectively promote the construction of the digital government. To analyze the cost impact components of the e-government system and find out the impact factor model works in China, this paper reviews relevant literature on software cost impact factors and proposes the impact factors model based on COCOMO II. Besides, combined with the actual construction of digital government and specific cases, this paper analyzes the mechanism of each impact factor in detail. The model can be used to guide the cost estimation of e-government software in China, especially with artificial intelligence estimation method. An enhanced decision theory of theory based on fuzzy set has been adopted for analysis of cost factor on E-government software cost.Y</t>
  </si>
  <si>
    <t>10.3233/JIFS-189638</t>
  </si>
  <si>
    <t>WOS:000640545600037</t>
  </si>
  <si>
    <t>Zhang, SQ; Wei, GW; Wang, R; Wu, J; Wei, C; Guo, YF; Wei, Y</t>
  </si>
  <si>
    <t>Zhang, Siqi; Wei, Guiwu; Wang, Rui; Wu, Jiang; Wei, Cun; Guo, Yanfeng; Wei, Yu</t>
  </si>
  <si>
    <t>Improved CODAS Method Under Picture 2-Tuple Linguistic Environment and Its Application for a Green Supplier Selection</t>
  </si>
  <si>
    <t>In this paper, the CODAS (Combinative Distance-based Assessment) is utilized to address some MAGDM issues by using picture 2-tuple linguistic numbers (P2TLNs). At first, some essential concepts of picture 2-tuple linguistic sets (P2TLSs) are briefly reviewed. Then, the CODAS method with P2TLNs is constructed and all calculating procedures are simply depicted. Eventually, an empirical application of green supplier selection has been offered to demonstrate this novel method and some comparative analysis between the CODAS method with P2TLNs and several methods are also made to confirm the merits of the developed method.</t>
  </si>
  <si>
    <t>wu, jiang/AGX-6728-2022; Wu, JIANG/AAA-1536-2022</t>
  </si>
  <si>
    <t>Wu, JIANG/0000-0001-9286-4073</t>
  </si>
  <si>
    <t>10.15388/20-INFOR414</t>
  </si>
  <si>
    <t>WOS:000640109800009</t>
  </si>
  <si>
    <t>SULLIVAN, J; WOODALL, WH</t>
  </si>
  <si>
    <t>A COMPARISON OF FUZZY FORECASTING AND MARKOV MODELING</t>
  </si>
  <si>
    <t>Fuzzy time series models were introduced by Song and Chissom [Fuzzy Sets and Systems 54 (1993) 269-277, 54 (1993) 1-9, 62 (1994) 1-81 to model and forecast processes whose values are described by linguistic variables. Song and Chissom used as an application the forecasting of educational enrollments. This paper reviews the two methods set forth by Song and Chissom, a first-order time-invariant fuzzy time series model and a first-order time variant model. These models are compared with each other and with a time-invariant Markov model using linguistic labels with probability distributions. The results of these methods for the enrollment data are compared with three traditional time series models, a first-order autorgresssive (AR(1)) model and two second-order auto-regressive (AR(2)) models, all of which are time-invariant.</t>
  </si>
  <si>
    <t>Woodall, William H./A-8094-2009</t>
  </si>
  <si>
    <t>JUN 24</t>
  </si>
  <si>
    <t>10.1016/0165-0114(94)90152-X</t>
  </si>
  <si>
    <t>WOS:A1994PD95000001</t>
  </si>
  <si>
    <t>Garcia-Pardo, F; Cabrera, IP; Cordero, P; Ojeda-Aciego, M</t>
  </si>
  <si>
    <t>Rojas, I; Joya, G; Cabestany, J</t>
  </si>
  <si>
    <t>Garcia-Pardo, F.; Cabrera, I. P.; Cordero, P.; Ojeda-Aciego, Manuel</t>
  </si>
  <si>
    <t>On Galois Connections and Soft Computing</t>
  </si>
  <si>
    <t>ADVANCES IN COMPUTATIONAL INTELLIGENCE, PT II</t>
  </si>
  <si>
    <t>12th International Work-Conference on Artificial Neural Networks (IWANN)</t>
  </si>
  <si>
    <t>JUN 12-14, 2013</t>
  </si>
  <si>
    <t>Puerto de la Cruz, SPAIN</t>
  </si>
  <si>
    <t>Univ Granada,Univ Malaga,Polytechn Univ Catalonia,Univ La Laguna,IEEE Computat Intelligence Soc, Spanish Chapter</t>
  </si>
  <si>
    <t>After recalling the different interpretations usually assigned to the term Galois connection, both in the crisp and in the fuzzy case, we survey on several of their applications in Computer Science and, specifically, in Soft Computing.</t>
  </si>
  <si>
    <t>Cordero, Pablo/S-3351-2016; Ojeda-Aciego, Manuel/E-7617-2012; Garcia-Pardo, Francisca/AAF-1687-2021</t>
  </si>
  <si>
    <t>Cordero, Pablo/0000-0002-5506-6467; Ojeda-Aciego, Manuel/0000-0002-6064-6984; Garcia-Pardo, Francisca/0000-0001-8974-6850; Penas Cabrera, Inmaculada de las/0000-0001-5129-0085</t>
  </si>
  <si>
    <t>978-3-642-38681-7</t>
  </si>
  <si>
    <t>WOS:000324899200026</t>
  </si>
  <si>
    <t>B</t>
  </si>
  <si>
    <t>Chen, L; Pan, W</t>
  </si>
  <si>
    <t>Fayek, AR</t>
  </si>
  <si>
    <t>Chen, Long; Pan, Wei</t>
  </si>
  <si>
    <t>Fuzzy Set Theory and Extensions for Multi-criteria Decision-making in Construction Management</t>
  </si>
  <si>
    <t>FUZZY HYBRID COMPUTING IN CONSTRUCTION ENGINEERING AND MANAGEMENT: THEORY AND APPLICATIONS</t>
  </si>
  <si>
    <t>With numerous and ambiguous sets of information and often conflicting requirements, construction management is a complex process involving much uncertainty. Decision makers may be challenged with satisfying multiple criteria using vague information. Fuzzy multi-criteria decision-making (FMCDM) provides an innovative approach for addressing complex problems featuring diverse decision makers' interests, conflicting objectives and numerous but uncertain bits of information. FMCDM has therefore been widely applied in construction management. With the increase in information complexity, extensions of fuzzy set (FS) theory have been generated and adopted to improve its capacity to address this complexity. Examples include hesitant FSs (HFSs), intuitionistic FSs (IFSs) and type-2 FSs (T2FSs). This chapter introduces commonly used FMCDM methods, examines their applications in construction management and discusses trends in future research and application. The chapter first introduces the MCDM process as well as FS theory and its three main extensions, namely, HFSs, IFSs and T2FSs. The chapter then explores the linkage between FS theory and its extensions and MCDM approaches. In total, 17 FMCDM methods are reviewed and two FMCDM methods (i.e. T2FS-TOPSIS and T2FS-PROMETHEE) are further improved based on the literature. These 19 FMCDM methods with their corresponding applications in construction management are discussed in a systematic manner. This review and development of FS theory and its extensions should help both researchers and practitioners better understand and handle information uncertainty in complex decision problems.</t>
  </si>
  <si>
    <t>Pan, Wei/F-9783-2012</t>
  </si>
  <si>
    <t>Pan, Wei/0000-0002-2720-3073</t>
  </si>
  <si>
    <t>978-1-78743-868-2; 978-1-78743-869-9</t>
  </si>
  <si>
    <t>10.1108/9781787438682</t>
  </si>
  <si>
    <t>WOS:000488243900007</t>
  </si>
  <si>
    <t>Zhao, N; Xu, ZS</t>
  </si>
  <si>
    <t>Zhao, Na; Xu, Zeshui</t>
  </si>
  <si>
    <t>Entropy Measures for Interval-Valued Intuitionistic Fuzzy Information from a Comparative Perspective and Their Application to Decision Making</t>
  </si>
  <si>
    <t>This paper reviews the existing definitions and formulas of entropy for interval-valued intuitionistic fuzzy sets (IVIFSs) and demonstrates that they cannot fully capture the uncertainty of IVIFSs. Then considering both fuzziness and intuitionism of IVIFSs, we introduce a novel axiomatic definition of entropy for IVIFSs and develop several entropy formulas. Example analyses show that the developed entropy formulas can fully reflect both fuzziness and intuitionism of IVIFSs. Furthermore, based on the entropy formulas of IVIFSs, a method is proposed to solve multi-attribute decision making problems with IVIFSs. Additionally, an investment alternative selection example is provided to validate the practicality and effectiveness of the method.</t>
  </si>
  <si>
    <t>10.15388/Informatica.2016.82</t>
  </si>
  <si>
    <t>WOS:000373315100010</t>
  </si>
  <si>
    <t>Kundu, S; Kajdanowicz, T; Kazienko, P; Chawla, N</t>
  </si>
  <si>
    <t>Kundu, Suman; Kajdanowicz, Tomasz; Kazienko, Przemyslaw; Chawla, Nitesh</t>
  </si>
  <si>
    <t>Fuzzy Relative Willingness: Modeling Influence of Exogenous Factors in Driving Information Propagation Through a Social Network</t>
  </si>
  <si>
    <t>A high percentage of information that propagates through a social network is sourced from different exogenous sources. E.g., individuals may form their opinions about products based on their own experience or reading a product review, and then share that with their social network. This sharing then diffuses through the network, evolving as a combination of both network and external effects. Besides, different individuals (nodes in a social network) have different degrees of exposition to their external sources, as well. Modeling this influence of external sources is important in order to understand the diffusion process and predict future content sharing patterns. Recognizing this fusion of intrinsic (network) effect and exogenous (external) effect, this paper develops a novel fuzzy relative willingness (FRW) model. Leveraging a fuzzy set approach provides a way to handle the uncertainties arising within the human concept of willingness. We demonstrate that FRW is able to accurately identify both top- K most content producers and diffusion effect based on external influence. We also demonstrate that the fuzzy set theory provides a compelling framework to model uncertainties pertaining to the influence as well as the susceptibility of individuals for both network and exogenous effects.</t>
  </si>
  <si>
    <t>Kazienko, Przemysław/F-1849-2014; Chawla, Nitesh/F-2690-2016</t>
  </si>
  <si>
    <t>Kazienko, Przemysław/0000-0001-5868-356X; Kajdanowicz, Tomasz/0000-0002-8417-1012; Kundu, Suman/0000-0002-7856-4768; Chawla, Nitesh/0000-0003-3932-5956</t>
  </si>
  <si>
    <t>10.1109/ACCESS.2020.3029657</t>
  </si>
  <si>
    <t>WOS:000583567200001</t>
  </si>
  <si>
    <t>Fuzzy Collective Intelligence for Performance Measurement in Energy Systems</t>
  </si>
  <si>
    <t>Collective intelligence (CI) means that a group of people or animals can solve problems efficiently and offer greater insight and a better answer than any individual could provide. Fuzzy sets have been integrated with collective intelligence techniques in order to allow uncertain, vague imprecise and incomplete information to be incorporated to the CI models. The fuzzy CI techniques have been rarely used in the solution of energy problems even they still present new research opportunities to researchers. This chapter gives the results of the literature review on fuzzy CI research for energy systems.</t>
  </si>
  <si>
    <t>Oztaysi, Basar/K-7498-2013; kahraman, cengiz/N-9259-2013; Cevik Onar, Sezi/B-4146-2015</t>
  </si>
  <si>
    <t>Oztaysi, Basar/0000-0002-1090-7963; kahraman, cengiz/0000-0001-6168-8185; Cevik Onar, Sezi/0000-0001-6451-6709</t>
  </si>
  <si>
    <t>10.1007/978-3-319-75690-5_22</t>
  </si>
  <si>
    <t>WOS:000441047000023</t>
  </si>
  <si>
    <t>Shipley, MF; Stading, GL; Davis, J</t>
  </si>
  <si>
    <t>Laurent, A; Strauss, O; BouchonMeunier, B; Yager, RR</t>
  </si>
  <si>
    <t>Shipley, Margaret F.; Stading, Gary L.; Davis, Jonathan</t>
  </si>
  <si>
    <t>A Fuzzy Set Based Evaluation of Suppliers on Delivery, Front Office Quality and Value-Added Services</t>
  </si>
  <si>
    <t>INFORMATION PROCESSING AND MANAGEMENT OF UNCERTAINTY IN KNOWLEDGE-BASED SYSTEMS, PT I</t>
  </si>
  <si>
    <t>Communications in Computer and Information Science</t>
  </si>
  <si>
    <t>15th International Conference on Information Processing and Management of Uncertainty in Knowledge-based Systems (IPMU)</t>
  </si>
  <si>
    <t>JUL 15-19, 2014</t>
  </si>
  <si>
    <t>Montpellier, FRANCE</t>
  </si>
  <si>
    <t>Fuzzy probabilities are used in an algorithmic process to address the ambiguity and uncertainty in supplier selection. Supplier selection is receiving increased focus in supply chain management (SCM) and was the impetus of a survey sent to 3000 companies that deal with an industry-dominated seven suppliers. This study focuses on three criteria, each having four attributes; delivery, front-office quality, and value-added services. The respondent data are partitioned, the algorithm is applied to the twelve aspects of the criteria using a spreadsheet program, the results are analyzed, and discussion is provided of a weighted scoring approach to rank order the suppliers.</t>
  </si>
  <si>
    <t>1865-0929</t>
  </si>
  <si>
    <t>1865-0937</t>
  </si>
  <si>
    <t>978-3-319-08795-5; 978-3-319-08794-8</t>
  </si>
  <si>
    <t>WOS:000345123600037</t>
  </si>
  <si>
    <t>Isaev, S; Makatsoris, C; Jressiat, M; Wagner, C</t>
  </si>
  <si>
    <t>Isaev, Svetlin; Makatsoris, Chralampos; Jressiat, Mohannad; Wagner, Christian</t>
  </si>
  <si>
    <t>Linking Human and Machine - Towards Consumer-Driven Automated Manufacturing</t>
  </si>
  <si>
    <t>2016 IEEE INTERNATIONAL CONFERENCE ON FUZZY SYSTEMS (FUZZ-IEEE)</t>
  </si>
  <si>
    <t>IEEE International Conference on Fuzzy Systems (FUZZ-IEEE) held as part of IEEE World Congress on Computational Intelligence (IEEE WCCI)</t>
  </si>
  <si>
    <t>IEEE,IEEE Computat Intelligence Soc,Int Neural Network Soc,Evolutionary Programming Soc,IET,Gulf Univ Sci &amp; Technol,IEEE Big Data Initiat</t>
  </si>
  <si>
    <t>In this paper we establish a link between linguistic descriptors describing food preferences and product manufacturing processes. We show how this is achieved using a model-based methodology that translates consumer preferences into product and process specifications. The ultimate goal is the large scale personalization of formulated food product manufacture where consumers are also the co-creators of the food products they wish to buy. Firstly, we investigate how those sensory attributes for such products can map onto product and process specifications. Fuzzy set modelling is used to capture the preferences and perception for these attributes by different groups of people. Specifically, type-1 fuzzy sets are generated from interval-valued survey data for the linguistic descriptors (i.e., thin, thick, smooth, pulpy) and the sensory indicators (i.e., smoothness, roughness and orange flavor) that describe how consumers perceive and select orange based beverages. Then, the models are employed to establish the links between such product attributes and the actual formulation parameters to make the product. We demonstrate the manufacture of the desired orange beverage that emerged from the modelling approach by deploying the process parameters, which map onto those descriptors, on the controller of a continuous food formulation system which was selected due to its flexibility and its computer controller that provides the ability to redeploy new formulation specifications rapidly. With this overall methodology we demonstrate for the first time the digital, on-demand manufacture of soft beverages with targeted attributes, selected directly by a consumer group.</t>
  </si>
  <si>
    <t>978-1-5090-0625-0</t>
  </si>
  <si>
    <t>WOS:000392150700248</t>
  </si>
  <si>
    <t>Vluymans, S; D'eer, L; Saeys, Y; Cornelis, C</t>
  </si>
  <si>
    <t>Vluymans, Sarah; D'eer, Lynn; Saeys, Yvan; Cornelis, Chris</t>
  </si>
  <si>
    <t>Applications of Fuzzy Rough Set Theory in Machine Learning: a Survey</t>
  </si>
  <si>
    <t>FUNDAMENTA INFORMATICAE</t>
  </si>
  <si>
    <t>Data used in machine learning applications is prone to contain both vague and incomplete information. Many authors have proposed to use fuzzy rough set theory in the development of new techniques tackling these characteristics. Fuzzy sets deal with vague data, while rough sets allow to model incomplete information. As such, the hybrid setting of the two paradigms is an ideal candidate tool to confront the separate challenges. In this paper, we present a thorough review on the use of fuzzy rough sets in machine learning applications. We recall their integration in preprocessing methods and consider learning algorithms in the supervised, unsupervised and semi-supervised domains and outline future challenges. Throughout the paper, we highlight the interaction between theoretical advances on fuzzy rough sets and practical machine learning tools that take advantage of them.</t>
  </si>
  <si>
    <t>Cornelis, Chris/B-7585-2013; Saeys, Yvan/C-1311-2009</t>
  </si>
  <si>
    <t>Cornelis, Chris/0000-0002-7854-6025; Saeys, Yvan/0000-0002-0415-1506; Cornelis, Chris/0000-0002-6852-4041; D'eer, Lynn/0000-0002-9358-8565</t>
  </si>
  <si>
    <t>0169-2968</t>
  </si>
  <si>
    <t>1875-8681</t>
  </si>
  <si>
    <t>10.3233/FI-2015-1284</t>
  </si>
  <si>
    <t>WOS:000367316400004</t>
  </si>
  <si>
    <t>Sun, G; Hua, WC; Wang, GJ</t>
  </si>
  <si>
    <t>Sun, Gang; Hua, Weican; Wang, Guijun</t>
  </si>
  <si>
    <t>Interactive group decision making method based on probabilistic hesitant Pythagorean fuzzy information representation</t>
  </si>
  <si>
    <t>Interactive group evaluation is a decision-making method to obtain group consensus by constantly modifying the initial weight of experts. Probabilistic hesitant Pythagorean fuzzy set (PrHPFS) is to be added the corresponding probability values for each membership degree and non-membership degree on the hesitant Pythagorean fuzzy set (HPFS). It is not only a generalization of HPFS and the Pythagorean fuzzy set (PFS), but also a more comprehensive and accurate reflection of the initial decision information given by experts. Especially, it can deal with the decision-making problem of multi-attribute fuzzy information in a wider area. In this paper, some basic definitions and related operations of the probabilistic hesitant Pythagorean fuzzy numbers (PrHPFNs) are first reviewed, and propose score function and accuracy function in PrHPFNs environment. Secondly, the concepts of Hamming distance measure, weighted distance measure and degree of similarity are put forward in PrHPFNs space, and the degree of similarity of two probabilistic hesitant Pythagorean fuzzy matrices (PrHPFMs) is suggested through the aggregation operator formula of PFNs. Finally, an interactive group decision-making method is designed based on the PrHPFM and the degree of similarity under the PrHPFNs environment, the effectiveness of the method is verified by an example, so as to overcome the hesitant psychological state of experts and achieve the consistent consensus evaluation of group preference.</t>
  </si>
  <si>
    <t>10.1007/s10489-022-03749-0</t>
  </si>
  <si>
    <t>WOS:000825924000002</t>
  </si>
  <si>
    <t>Yao, YY; Wang, S; Deng, XF</t>
  </si>
  <si>
    <t>Yao, Yiyu; Wang, Shu; Deng, Xiaofei</t>
  </si>
  <si>
    <t>Constructing shadowed sets and three-way approximations of fuzzy sets</t>
  </si>
  <si>
    <t>Shadowed sets, proposed by Pedrycz, are an example of three-way approximations of fuzzy sets. A fuzzy set is approximated by elevating membership grades at or above one threshold to 1, reducing membership grades at or below another threshold to 0, and mapping membership grades between the two thresholds to the unit interval [0, 1]. A fundamental issue in such a construction process of three-way approximations is the interpretation and determination of a pair of thresholds on the unit interval [0, 1]. In this paper, we adopt a generalized definition of three-valued sets by using a set of three values {n, m, p} to replace {0, [0, 1], 1}. We introduce an optimization-based framework for constructing three-way approximations. Within the framework, we critically review existing studies and results and present new formulations according to three principles, i.e., a principle of uncertainty invariance, a principle of minimum distance, and a principle of least cost. Finally, we propose a least-cost model based on a semantic distance function between membership grades in [0, 1] and values in {n, m, p}. (C) 2017 Elsevier Inc. All rights reserved.</t>
  </si>
  <si>
    <t>Deng, Xiaofei/M-8734-2013; Yao, Yiyu/B-2926-2008</t>
  </si>
  <si>
    <t>Deng, Xiaofei/0000-0002-8430-3150; Yao, Yiyu/0000-0001-6502-6226</t>
  </si>
  <si>
    <t>10.1016/j.ins.2017.05.036</t>
  </si>
  <si>
    <t>WOS:000404705800009</t>
  </si>
  <si>
    <t>Tang, F; Cai, Y; Fan, YF; Xia, HK</t>
  </si>
  <si>
    <t>DEStech Publicat Inc</t>
  </si>
  <si>
    <t>Tang, Fei; Cai, Ying; Fan, Yan-fang; Xia, Hong-ke</t>
  </si>
  <si>
    <t>A Survey on Subjective Trust Evaluation Models in MANETs</t>
  </si>
  <si>
    <t>2015 INTERNATIONAL CONFERENCE ON APPLIED MECHANICS AND MECHATRONICS ENGINEERING (AMME 2015)</t>
  </si>
  <si>
    <t>International Conference on Applied Mechanics and Mechatronics Engineering (AMME)</t>
  </si>
  <si>
    <t>OCT 25-26, 2015</t>
  </si>
  <si>
    <t>Bangkok, THAILAND</t>
  </si>
  <si>
    <t>Sci &amp; Engn Res Ctr</t>
  </si>
  <si>
    <t>In Mobile Ad-hoc Networks (MANETs), the efficiency of data transmission relies on the cooperation among nodes based on mutual trust. The subjective trust evaluation can dynamic reflect the change of trust by observing the data transmission among nodes. It provides a technique platform for improving network management and increasing network service quality. In this paper, we investigate several subjective trust evaluation models, which use mathematical models to evaluate the subjective trust value. The models include probability theory-based trust models like simple probability estimate, Beta distribution and D-S theory, as well as fuzzy set theory-based trust models which exploit the fuzzy concept of set. We omit the trust collection model and the trust propagation model which is not used in the cooperation among nodes. In this paper, the characteristics of subjective trust are introduced and different mathematical models of subjective trust evaluation are explored. The studies will establish solid basis for the development of MANETs.</t>
  </si>
  <si>
    <t>978-1-60595-021-1</t>
  </si>
  <si>
    <t>WOS:000380290700033</t>
  </si>
  <si>
    <t>Neto, J; Santos, D; Rossetti, RJF</t>
  </si>
  <si>
    <t>Neto, Joao; Santos, Diogo; Rossetti, Rosaldo J. F.</t>
  </si>
  <si>
    <t>Computer-Vision-Based Surveillance of Intelligent Transportation Systems</t>
  </si>
  <si>
    <t>2018 13TH IBERIAN CONFERENCE ON INFORMATION SYSTEMS AND TECHNOLOGIES (CISTI)</t>
  </si>
  <si>
    <t>Iberian Conference on Information Systems and Technologies</t>
  </si>
  <si>
    <t>13th Iberian Conference on Information Systems and Technologies (CISTI)</t>
  </si>
  <si>
    <t>JUN 13-16, 2018</t>
  </si>
  <si>
    <t>Caceres, SPAIN</t>
  </si>
  <si>
    <t>Univ Extremadura, Associacao Iberica Sistemas Tecnologias Informacao,IEEE Portugal Sect,IEEE SMC Portugal Chapter,IEEE Spain Sect</t>
  </si>
  <si>
    <t>This project focuses on the development of a video analytics processor for detection and classification of vehicles on motorways. The motivation for this project comes from the need to have a plug-and-play solution to analyse traffic, as most of the existing solutions require training some sort of structure to recognise objects on the scene. Such a module can work as a data input for traffic management systems in addition to more traditional sensors such as the magnetic loop detectors. We also present a novel approach to the vehicle classification problem based on the use of a fuzzy set. To illustrate the proposed approach, the detection and classification algorithms implemented were tested with different cameras in different scenarios, showing promising results.</t>
  </si>
  <si>
    <t>Rossetti, Rosaldo/U-6549-2019</t>
  </si>
  <si>
    <t>Rossetti, Rosaldo/0000-0002-1566-7006</t>
  </si>
  <si>
    <t>2166-0727</t>
  </si>
  <si>
    <t>978-9-8998-4348-6</t>
  </si>
  <si>
    <t>WOS:000450056500108</t>
  </si>
  <si>
    <t>Wu, YN; Huang, ZJ</t>
  </si>
  <si>
    <t>IEEE COMPUTER SOC</t>
  </si>
  <si>
    <t>Wu Yunna; Huang Zhijun</t>
  </si>
  <si>
    <t>Application of Fuzzy Comprehensive Evaluation Model Based on Variable Fuzzy Set Method in Construction Enterprises' ERP Project Risk Evaluation</t>
  </si>
  <si>
    <t>2008 INTERNATIONAL CONFERENCE ON RISK MANAGEMENT AND ENGINEERING MANAGEMENT, ICRMEM 2008, PROCEEDINGS</t>
  </si>
  <si>
    <t>2nd International Conference on Risk Management and Engineering Management</t>
  </si>
  <si>
    <t>NOV 04-06, 2008</t>
  </si>
  <si>
    <t>N China Elect Power Univ,Sch Business Adm,Risk China Res Ctr,Profess Risk Managers Int Assoc,Natl Nat Sci Fdn China</t>
  </si>
  <si>
    <t>Construction Enterprises need to implement ERP projects to constantly improve their competitiveness in the future. However, as having been proved to be an enormously invested and systematically risky project, ERP usually makes construction enterprises fall into two-difficult choices. Therefore, a scientific risk evaluation is urgently needed to increase the success rate of ERP project. This paper, after having reviewed a large amount of literatures, establishes a risk evaluation index system for construction enterprises' ERP project. A fuzzy comprehensive evaluation model is then proposed. This model, supported by variable fuzzy set method, makes full use of expert experiences and calculates the membership degree in a better way. And then, an actual case is involved in this paper to verify its scientificity and practicality.</t>
  </si>
  <si>
    <t>978-0-7695-3402-2</t>
  </si>
  <si>
    <t>10.1109/ICRMEM.2008.48</t>
  </si>
  <si>
    <t>WOS:000264526000084</t>
  </si>
  <si>
    <t>Seising, Rudolf</t>
  </si>
  <si>
    <t>On two 60 years old theories and the Theory of Fuzzy Sets and Systems: Cybernetics and Information Theory</t>
  </si>
  <si>
    <t>2009 ANNUAL MEETING OF THE NORTH AMERICAN FUZZY INFORMATION PROCESSING SOCIETY</t>
  </si>
  <si>
    <t>JUN 14-17, 2009</t>
  </si>
  <si>
    <t>Cincinnati, OH</t>
  </si>
  <si>
    <t>60 years ago, 1948, Norbert Wiener's Cybernetics or Control and Communication in the Animal and the Machine and A Mathematical Theory of Communication by Claude E. Shannon have been published. However, it is very probable that Shannon's article wouldn't have became famous without the help of Warren Weaver, whose popular text The Mathematics of Communication re-interpreted Shannon's work for broader scientific audiences. Later, Weaver's modified text was published together with Shannon's paper in the book The Mathematical Theory of Communication. Both events would have a far-reaching influence in the genesis of the theory of Fuzzy sets and Systems. Whereas Shannon focused on the measurement and coding of information in general communication systems, Wiener developed a meta-theory of feedback and governance operating across any simple or complex system. But there is also an epistemological link between these three scientific theories: The history of Cybernetics and Information theory gives a remarkable view on the historical path of the concept of information as a fluctuating object in the sense of H.-J-Rheinberger. This paper gives 1) a brief review on the history of the Mathematical Theory of Communication that is involved with the work of the two Bell engineers Harry Nyquist and Ralph V. L. Hartley, 2) some historical and philosophical considerations on the mentioned work of Shannon, Weaver, and Wiener. Finally, the paper presents epistemological reflections in historical perspective on the concept of information as a fluctuating object that we take as a fuzzy concept.</t>
  </si>
  <si>
    <t>978-1-4244-4575-2</t>
  </si>
  <si>
    <t>WOS:000271827700079</t>
  </si>
  <si>
    <t>Borkotokey, S; Mesiar, R</t>
  </si>
  <si>
    <t>Borkotokey, Surajit; Mesiar, Radko</t>
  </si>
  <si>
    <t>The Shapley value of cooperative games under fuzzy settings: a survey</t>
  </si>
  <si>
    <t>We survey the recent developments in the studies of cooperative games under fuzzy environment. The basic problems of a cooperative game in both crisp and fuzzy contexts are to find how the coalitions form vis-a-vis how the coalitions distribute the worth. One of the fuzzification processes assumes that the coalitions thus formed are fuzzy in nature having only partial participations of the players. A second group of researchers fuzzify the worths of the coalitions while a few others assume that both the coalitions and the worths are fuzzy quantities. Among the various solution concepts of a cooperative game, the Shapley value is the most popular one-point solution concept which is characterized by a set of rational axioms. We confine our study to the developments of the Shapley value in fuzzy setting and try to highlight the respective characterizations.</t>
  </si>
  <si>
    <t>Borkotokey, Surajit/AEE-2454-2022; Mesiar, Radko/G-6851-2014; Borkotokey, Surajit/D-6753-2013</t>
  </si>
  <si>
    <t>Borkotokey, Surajit/0000-0001-8447-4403</t>
  </si>
  <si>
    <t>JAN 2</t>
  </si>
  <si>
    <t>10.1080/03081079.2013.844695</t>
  </si>
  <si>
    <t>WOS:000327482500004</t>
  </si>
  <si>
    <t>Adlassnig, KP; Blacky, A; Mandl, H; Rappelsberger, A; Koller, W</t>
  </si>
  <si>
    <t>Gibbs, M</t>
  </si>
  <si>
    <t>Adlassnig, Klaus-Peter; Blacky, Alexander; Mandl, Harald; Rappelsberger, Andrea; Koller, Walter</t>
  </si>
  <si>
    <t>Fuzziness in Healthcare-Associated Infection Monitoring and Surveillance</t>
  </si>
  <si>
    <t>2014 IEEE CONFERENCE ON NORBERT WIENER IN THE 21ST CENTURY (21CW)</t>
  </si>
  <si>
    <t>IEEE Conference on Norbert Wiener in the 21st Century (21CW) - Driving Technology's Future</t>
  </si>
  <si>
    <t>JUN 24-26, 2014</t>
  </si>
  <si>
    <t>Boston, MA</t>
  </si>
  <si>
    <t>Automated identification, monitoring, and reporting of healthcare-associated infections in intensive care units by connecting intensive-care medical information, laboratory information, and Arden-Syntax-based clinical decision support systems was proven feasible and operable. Raw clinical and laboratory data of patients are transferred to the system's data warehouse. Ontologies listing all of the applied terms and a structured knowledge base with procedural and rule-based formalizations of the involved concepts and their relationships between them are part of the system. The inherent linguistic uncertainty of clinical terms is modeled by fuzzy sets. Degrees of compatibility (fuzzy degrees of membership) between data and the respective clinical terms under consideration are propagated by fuzzy logic. Uncertainty-when it is a part of clinical propositions-is modeled by truth values, and propagated by fuzzy logic as well. This large-scale system is known as Moni-ICU and runs as a routine clinical application at Vienna General Hospital, Austria.</t>
  </si>
  <si>
    <t>978-1-4799-4562-7</t>
  </si>
  <si>
    <t>WOS:000360828700048</t>
  </si>
  <si>
    <t>Chakrabarty, K; Despi, I</t>
  </si>
  <si>
    <t>Deng, H; Miao, DQ; Lei, JS; Wang, FL</t>
  </si>
  <si>
    <t>Chakrabarty, Kankana; Despi, Ioan</t>
  </si>
  <si>
    <t>On the Notion of IF-Shadows</t>
  </si>
  <si>
    <t>ARTIFICIAL INTELLIGENCE AND COMPUTATIONAL INTELLIGENCE, PT I</t>
  </si>
  <si>
    <t>3rd International Conference on Artificial Intelligence and Computational Intelligence (AICI 2011)</t>
  </si>
  <si>
    <t>SEP 24-25, 2011</t>
  </si>
  <si>
    <t>Taiyuan, PEOPLES R CHINA</t>
  </si>
  <si>
    <t>Taiyuan Univ Technol</t>
  </si>
  <si>
    <t>In this paper, we review the notions of IF-Bags and Fuzzy Shadows and define the notion of IF-Shadows. We discuss some scenarios where real-life knowledge can be represented in the form of IF-Shadows. In this context we further study some characteristics of IF-Shadows.</t>
  </si>
  <si>
    <t>978-3-642-23880-2</t>
  </si>
  <si>
    <t>I</t>
  </si>
  <si>
    <t>WOS:000308895600073</t>
  </si>
  <si>
    <t>Huang, GQ; Bin Zhao, J; Jiang, ZH</t>
  </si>
  <si>
    <t>Web-based design review portal with fuzzy set theoretic methods for fuel pump designs</t>
  </si>
  <si>
    <t>INTERNATIONAL JOURNAL OF COMPUTER INTEGRATED MANUFACTURING</t>
  </si>
  <si>
    <t>Design review is used throughout the product development process to evaluate the design in terms of costs, quality and delivery, to ensure that the most suitable knowledge and technology are incorporated into the design, and to resolve possible problems instead of passing them downstream. Business globalization has extended design review activities to involve interdisciplinary members within and outside the enterprise, either geographically collocated or dispersed. This paper first proposes a systematic and rigorous framework based on a Systematic Theory of Axiomatic Design Review for more efficient and effective design review. The resulting framework is adequately well-structured and generic, enabling it to become the basis for developing a web-based design review portal in the extended enterprise. The framework is extended further to formulate a new design review technique called FuzzySTAR (Fuzzy Set Theory Approach to design Review). This paper demonstrates how design review tools are accommodated within the design review enterprise portal and how to use FuzzySTAR for reviewing the design of a fuel pump.</t>
  </si>
  <si>
    <t>0951-192X</t>
  </si>
  <si>
    <t>1362-3052</t>
  </si>
  <si>
    <t>APR-MAY</t>
  </si>
  <si>
    <t>10.1080/09511920310001607050</t>
  </si>
  <si>
    <t>WOS:000186928700007</t>
  </si>
  <si>
    <t>Guo, Y; Ji, Y; Zhang, JT; Gong, SR; Liu, CP</t>
  </si>
  <si>
    <t>Zhang, S; Wirsing, M; Zhang, Z</t>
  </si>
  <si>
    <t>Guo, Yun; Ji, Yi; Zhang, Jutao; Gong, Shengrong; Liu, Chunping</t>
  </si>
  <si>
    <t>Robust Dynamic Background Model with Adaptive Region Based on T2FS and GMM</t>
  </si>
  <si>
    <t>KNOWLEDGE SCIENCE, ENGINEERING AND MANAGEMENT, KSEM 2015</t>
  </si>
  <si>
    <t>8th International Conference on Knowledge Science, Engineering and Management (KSEM)</t>
  </si>
  <si>
    <t>OCT 28-30, 2015</t>
  </si>
  <si>
    <t>SW Univ, Fac Comp &amp; Informat Sci, Chongqing, PEOPLES R CHINA</t>
  </si>
  <si>
    <t>Franz Inc</t>
  </si>
  <si>
    <t>SW Univ, Fac Comp &amp; Informat Sci</t>
  </si>
  <si>
    <t>For many tracking and surveillance applications, Gaussian mixture model (GMM) provides an effective mean to segment the foreground from background. Though, because of insufficient and noisy data in complex dynamic scenes, the estimated parameters of the GMM, which are based on the assumption that the pixel process meets multi-modal Gaussian distribution, may not accurately reflect the underlying distribution of the observations. And the existing block-based GMM (BGMM) method may be able to segment only rough foreground objects with time-consuming calculations. To solve these difficulties, this paper proposes to use type-2 fuzzy sets (T2FSs) to handle GMM's uncertain parameters (T2GMM). Furthermore, this paper also introduces a novel representation of contextual spatial information including the color, edge and texture features for each block which is faster and almost lossless (T2BGMM). Experimental results demonstrate the efficiency of the proposed methods.</t>
  </si>
  <si>
    <t>978-3-319-25159-2; 978-3-319-25158-5</t>
  </si>
  <si>
    <t>10.1007/978-3-319-25159-2_70</t>
  </si>
  <si>
    <t>WOS:000367591500070</t>
  </si>
  <si>
    <t>Deveci, M; Simic, V; Karagoz, S; Antucheviciene, J</t>
  </si>
  <si>
    <t>Deveci, Muhammet; Simic, Vladimir; Karagoz, Selman; Antucheviciene, Jurgita</t>
  </si>
  <si>
    <t>An interval type-2 fuzzy sets based Delphi approach to evaluate site selection indicators of sustainable vehicle shredding facilities</t>
  </si>
  <si>
    <t>This study aims to rank indicators affecting site selection of vehicle shredding facilities using an interval type-2 fuzzy sets based Delphi approach. The introduced methodology consists of four consecutive stages as follows: indicator identification, questionnaire (survey), decision-making analysis, and statistical analysis and indicator classification. In the first stage, the literature searches are performed on vehicle shredding facility location and forty-eight relevant indicators are determined. In the second stage, a questionnaire has been conducted to collect the preferences of relevant international experts from different countries regarding the indicators. Then, the importance of site selection indicators is obtained to define critical, medium, and uncritical indicators. In the last stage, the analysis are carried out to make a distinction between groups of participants who respond similarly and discover viewpoints from the industry and academia. The research findings show that the most important indicator for locating vehicle shredding facilities is a financial benefit. Critical indicators, which should be taken into account when locating vehicle shredding facilities, are acquisition cost, affected population, demand fluctuations, end-of-life vehicle policy, financial benefit, land availability, operational costs, recycling system, resource accessibility, and safety management. (C) 2022 Elsevier B.V. All rights reserved.</t>
  </si>
  <si>
    <t>Simic, Vladimir/ABE-4930-2021; Deveci, Muhammet/V-8347-2017; Antucheviciene, Jurgita/W-6112-2018</t>
  </si>
  <si>
    <t>Simic, Vladimir/0000-0001-5709-3744; Deveci, Muhammet/0000-0002-3712-976X; Antucheviciene, Jurgita/0000-0002-1734-3216</t>
  </si>
  <si>
    <t>10.1016/j.asoc.2022.108465</t>
  </si>
  <si>
    <t>WOS:000791538500007</t>
  </si>
  <si>
    <t>Cheng, CF; Chen, TC</t>
  </si>
  <si>
    <t>Cheng, Cheng-Feng; Chen, Ta-Cheng</t>
  </si>
  <si>
    <t>Using fuzzy set qualitative comparative analysis for evaluating the effectiveness of relationship marketing and innovation in 3D printing medical market</t>
  </si>
  <si>
    <t>8th International Multi-Conference on Engineering and Technology Innovation (IMETI)</t>
  </si>
  <si>
    <t>NOV 15-19, 2019</t>
  </si>
  <si>
    <t>Kaohsiung, TAIWAN</t>
  </si>
  <si>
    <t>This study aims to explore the configurations of potential relevant antecedents in 3D printing medical Market for achieving high user satisfaction from both the suppliers' and users' perspectives. The important antecedents in this study include relationship marketing, innovation, 3D printing perceived values, and 3D printing perceived risk. Firstly, this study investigates the relationships among potential relevant antecedents and user satisfaction. Furthermore, to explore the gap between users' evaluation and innovation suppliers' perception, this study addresses this issue based on both perspectives of suppliers and buyers. To assess the applicability of the proposed model, we employed questionnaires survey and collected primary data from 3D printing suppliers and their customers. Moreover, the fuzzy set qualitative comparative analysis (fsQCA) approach has been applied for evaluating the effectiveness of relationship marketing and innovation in 3D printing medical market. Finally, the numerical results indicate that there is one causal configuration (i.e., 1A) found to be sufficient for high user satisfaction for the perspectives of 3D printing suppliers and three configurations for the perspectives of 3D printing customers. In the perspectives of 3D printing suppliers, the combination of relationship marketing, innovation, and 3D printing perceived value is sufficient conditions causing high user satisfaction. However, there are three causal configurations (i.e., 1B, 2B, and 3B) found to be sufficient for high user satisfaction for the perspectives of 3D printing customers.</t>
  </si>
  <si>
    <t>10.3233/JIFS-189588</t>
  </si>
  <si>
    <t>WOS:000640518000168</t>
  </si>
  <si>
    <t>Data modeling and querying with fuzzy sets: A systematic survey</t>
  </si>
  <si>
    <t>Uncertainty extensively exists in data and knowledge intensive applications, in which fuzzy information processing plays a crucial role. Fuzzy sets have been extensively used to enhance various database models for managing fuzzy data or flexibly querying crisp data. This has resulted in numerous contributions in this research area. This paper pays attention to three crucial issues in fuzzy techniques for data management: modeling fuzzy data, querying fuzzy data, and fuzzy queries over crisp data, and provides a full up-to-date survey on the current state of the art in fuzzy data modeling and querying. The paper identifies fuzzy conceptual data models, fuzzy (relational and object-oriented) database models and fuzzy XML model as well as the relationships among these fuzzy data models. For each type of fuzzy data models, the paper summarizes its query processing. The paper also reviews fuzzy querying over classical data models. In addition to providing a generic overview of the approaches for fuzzy data modeling and querying, this survey paper serves for identifying possible research opportunities in the area of fuzzy data processing.(c) 2022 Elsevier B.V. All rights reserved.</t>
  </si>
  <si>
    <t>10.1016/j.fss.2022.01.006</t>
  </si>
  <si>
    <t>WOS:000838452200007</t>
  </si>
  <si>
    <t>Klir, GJ; Smith, RM</t>
  </si>
  <si>
    <t>On measuring uncertainty and uncertainty-based information: Recent developments</t>
  </si>
  <si>
    <t>ANNALS OF MATHEMATICS AND ARTIFICIAL INTELLIGENCE</t>
  </si>
  <si>
    <t>It is shown in this paper how the emergence of fuzzy set theory and the theory of monotone measures considerably expanded the framework for formalizing uncertainty and suggested many new types of uncertainty theories. The paper focuses on issues regarding the measurement of the amount of relevant uncertainty (predictive, prescriptive, diagnostic, etc.) in nondeterministic systems formalized in terms of the various uncertainty theories. It is explained how information produced by an action can be measured by the reduction of uncertainty produced by the action. Results regarding measures of uncertainty band uncertainty-based information) in possibility theory, Dempster-Shafer theory, and the various theories of imprecise probabilities are surveyed. The significance of these results in developing sound methodological principles of uncertainty and uncertainty-based information is discussed.</t>
  </si>
  <si>
    <t>1012-2443</t>
  </si>
  <si>
    <t>1573-7470</t>
  </si>
  <si>
    <t>10.1023/A:1016784627561</t>
  </si>
  <si>
    <t>WOS:000171448100001</t>
  </si>
  <si>
    <t>Jiang, H; Eastman, JR</t>
  </si>
  <si>
    <t>Application of fuzzy measures in multi-criteria evaluation in GIS</t>
  </si>
  <si>
    <t>INTERNATIONAL JOURNAL OF GEOGRAPHICAL INFORMATION SCIENCE</t>
  </si>
  <si>
    <t>Multi-criteria evaluation (MCE) is perhaps the most fundamental of decision support operations in geographical information systems (GIS). This paper reviews two main MCE approaches employed in GIS, namely Boolean and Weighted Linear Combination (WLC), and discusses issues and problems associated with both. To resolve the conceptual differences between the two approaches, this paper proposes the application of fuzzy measures, a concept that is broader but that includes fuzzy set membership, and argues that the standardized factors of MCE belong to a general class of fuzzy measures and the more specific instance of fuzzy set membership. This perspective provides a strong theoretical basis for the standardization of factors and their subsequent aggregation. In this context, a new aggregation operator that accommodates and extends the Boolean and WLC approaches is discussed: the Ordered Weighted Average. A case study of industrial allocation in Nakuru, Kenya is employed to illustrate the different approaches.</t>
  </si>
  <si>
    <t>1365-8816</t>
  </si>
  <si>
    <t>10.1080/136588100240903</t>
  </si>
  <si>
    <t>WOS:000084754700004</t>
  </si>
  <si>
    <t>Plugge, A; Nikou, S; Janssen, M</t>
  </si>
  <si>
    <t>Plugge, Albert; Nikou, Shahrokh; Janssen, Marijn</t>
  </si>
  <si>
    <t>A fuzzy-set qualitative comparative analysis of factors influencing successful shared service center implementation</t>
  </si>
  <si>
    <t>INDUSTRIAL MANAGEMENT &amp; DATA SYSTEMS</t>
  </si>
  <si>
    <t>Purpose Organizations nowadays require services supplied by shared service centers (SSCs) to achieve organizational responsiveness. Previous contributions focused on distinct qualitative-explorative factors for explaining successful SSC implementation but failed to consider the interdependencies and combined effects between factors. Design/methodology/approach Drawing on complexity and configuration theories, this research employed a fuzzy-set qualitative comparative analysis (fsQCA). A unique dataset of 121 international firms was obtained to examine the combined effects of five conditions (factors), namely, modularization, standardization, decision-rights, portfolio and customer-orientation . Findings The findings show that multiple configurations of conditions (or solutions) can lead to successful SSC implementation. The fsQCA results indicated that portfolio and standardization are perceived as core conditions in all configurations. Firms that focus on portfolio and continuous evaluation of customer-orientation are more likely to be successful. Furthermore, in some configurations, the size of the firm size matters. Research limitations/implications The cross-sectional survey data might be a potential limitation. In future research, a more extensive survey can be collected to help generalize the results. Practical implications Success factors are dependent on the SSC configuration. Standardization, portfolio management and regular evaluations of changing customer services by executive management are needed. Originality/value To the best of the authors' knowledge, there is no academic study that examines SSC implementation based on salient conditions using a configurational thinking approach. As such, the findings of the research allow us to better understand the causal complexity and interdependencies between essential SSC factors.</t>
  </si>
  <si>
    <t>Nikou, Shahrokh/B-2644-2017; Janssen, Marijn/H-6223-2013</t>
  </si>
  <si>
    <t>Nikou, Shahrokh/0000-0002-0029-5852; Plugge, Albert/0000-0003-4090-3098; Janssen, Marijn/0000-0001-6211-8790</t>
  </si>
  <si>
    <t>0263-5577</t>
  </si>
  <si>
    <t>1758-5783</t>
  </si>
  <si>
    <t>APR 12</t>
  </si>
  <si>
    <t>10.1108/IMDS-09-2021-0573</t>
  </si>
  <si>
    <t>MAR 2022</t>
  </si>
  <si>
    <t>WOS:000775965600001</t>
  </si>
  <si>
    <t>Guerra, TM; Sala, A; Tanaka, K</t>
  </si>
  <si>
    <t>Guerra, Thierry M.; Sala, Antonio; Tanaka, Kazuo</t>
  </si>
  <si>
    <t>Fuzzy control turns 50: 10 years later</t>
  </si>
  <si>
    <t>In 2015, we celebrate the 50th anniversary of Fuzzy Sets, ten years after the main milestones regarding its applications in fuzzy control in their 40th birthday were reviewed in FSS, see [1]. Ten years is at the same time a long period and short time thinking to the inner dynamics of research. This paper, presented for these 50 years of Fuzzy Sets is taking into account both thoughts. A first part presents a quick recap of the history of fuzzy control: from model-free design, based on human reasoning to quasi-LPV (Linear Parameter Varying) model-based control design via some milestones, and key applications. The second part shows where we arrived and what the improvements are since the milestone of the first 40 years. A last part is devoted to discussion and possible future research topics. (C) 2015 Elsevier B.V. All rights reserved.</t>
  </si>
  <si>
    <t>Sala, Antonio/C-4412-2015; Guerra, Thierry Marie/A-2794-2010</t>
  </si>
  <si>
    <t>Sala, Antonio/0000-0002-5691-8772; Guerra, Thierry Marie/0000-0001-5483-9651</t>
  </si>
  <si>
    <t>10.1016/j.fss.2015.05.005</t>
  </si>
  <si>
    <t>WOS:000363458900013</t>
  </si>
  <si>
    <t>Wang, BK; Min, YL; Huang, YF; Liu, YS; Li, X; Sun, YB; Sun, CW</t>
  </si>
  <si>
    <t>Wang, Bingkun; Min, Yulin; Huang, Yongfeng; Liu, Yusi; Li, Xing; Sun, Yubao; Sun, Chaowei</t>
  </si>
  <si>
    <t>Chinese Reviews Sentiment Classification Based on Quantified Sentiment Lexicon and Fuzzy Set</t>
  </si>
  <si>
    <t>2013 INTERNATIONAL CONFERENCE ON INFORMATION SCIENCE AND TECHNOLOGY (ICIST)</t>
  </si>
  <si>
    <t>International Conference on Information Science and Technology</t>
  </si>
  <si>
    <t>International Conference on Information Science and Technology (ICIST)</t>
  </si>
  <si>
    <t>MAR 23-25, 2013</t>
  </si>
  <si>
    <t>Yangzhou, PEOPLES R CHINA</t>
  </si>
  <si>
    <t>As the most extensively studied topic in sentiment analysis, sentiment classification has mainly two types of methods: supervised learning and unsupervised learning. As one of unsupervised learning methods, sentiment lexicon-based method plays a very important role in sentiment classification. However, there are two problems in existing sentiment lexicon-based method. Firstly, Sentiment words are only divided into positive and negative categories in existing sentiment lexicons, but polarity intensity of sentiment words is not quantified. Secondly, sentiment classification is formulated as an either-or problem, yet the fuzziness of sentiment categories is not considered. In order to solve the two problems, we propose a new method based on quantified sentiment lexicon and fuzzy set. We firstly construct some quantified sentiment lexicons based on three Chinese sentiment lexicons, and then calculate sentiment intensity of Chinese reviews by quantified sentiment lexicon, finally, we classify Chinese reviews based on fuzzy classifier. Experiment results in two review datasets demonstrate that our method outperforms the state-of-the-art methods.</t>
  </si>
  <si>
    <t>2164-4357</t>
  </si>
  <si>
    <t>978-1-4673-5137-9</t>
  </si>
  <si>
    <t>WOS:000363478300144</t>
  </si>
  <si>
    <t>Samatsu, T; Tachikawa, K; Shi, Y</t>
  </si>
  <si>
    <t>Samatsu, Takashi; Tachikawa, Kie; Shi, Yan</t>
  </si>
  <si>
    <t>USABILITY IMPROVEMENT FOR A CAR RETRIEVAL SYSTEM EMPLOYING THE IMPORTANT DEGREES OF FUZZY GRADES</t>
  </si>
  <si>
    <t>INTERNATIONAL JOURNAL OF INNOVATIVE COMPUTING INFORMATION AND CONTROL</t>
  </si>
  <si>
    <t>1st International Symposium on Intelligent Informatics (ISII 2008)</t>
  </si>
  <si>
    <t>DEC 12-13, 2008</t>
  </si>
  <si>
    <t>Kumamoto, JAPAN</t>
  </si>
  <si>
    <t>This paper proposes a fuzzy information retrieval system for purchasing cars which employs the important degrees. This system aims to support such persons who are not good with machines or cars, When they try to purchase a car, they can use this system easily as if they ask casually someone else who know more about car. Unspecific conditions are expressed by fuzzy sets, and the level matching conditions are expressed by grade values. To use this more practically, a GUI form with selection menus has been developed. In conclusion, reviews and observation of this study show its effectiveness, remaining issues, and measures for the issues.</t>
  </si>
  <si>
    <t>1349-4198</t>
  </si>
  <si>
    <t>12B</t>
  </si>
  <si>
    <t>WOS:000272567000033</t>
  </si>
  <si>
    <t>Stevenson, I</t>
  </si>
  <si>
    <t>Stevenson, Ian</t>
  </si>
  <si>
    <t>Does technology have an impact on learning? A Fuzzy Set Analysis of historical data on the role of digital repertoires in shaping the outcomes of classroom pedagogy</t>
  </si>
  <si>
    <t>COMPUTERS &amp; EDUCATION</t>
  </si>
  <si>
    <t>In the UK, 2012 marked the tenth anniversary of the publication of the Impact 2 report, which aimed to evaluate the relationship between school pupils' ICT experience and their attainment. Whether and to what extent digital technologies actually have impacts on school pupils' learning are questions which still do not have clear answers. Taking the micro-level of everyday classroom activities as the locus of the study, this paper aims to examine appropriate methodological approaches to evaluating the conditions which enable teachers and learners to use digital technologies for pedagogical goals. Using the notion of teachers and learners' digital repertoires, those taken for granted practices developed over a period of time, as its unit of analysis, the paper applies Fuzzy Set techniques to data from Becta Measures of Attainment Survey (2003). Arguing from systemic and empirical sources, the paper shows how the historical data is relevant in mapping out the factors which enable teachers and learners to achieve (or otherwise) their desired pedagogical outcomes. Taking two cases in which pedagogy either makes use of digital repertoires to achieve curricular aims or develops learners personal repertoires, the paper indicates the need for schools to be systematic in their tracking of pupil's digital experiences, and discusses the relevance of Fuzzy Set Analysis as a methodological approach. (C) 2013 Elsevier Ltd. All rights reserved.</t>
  </si>
  <si>
    <t>0360-1315</t>
  </si>
  <si>
    <t>1873-782X</t>
  </si>
  <si>
    <t>10.1016/j.compedu.2013.07.010</t>
  </si>
  <si>
    <t>WOS:000325600400013</t>
  </si>
  <si>
    <t>Zhan, JM; Davvaz, B; Shum, KP</t>
  </si>
  <si>
    <t>Zhan, Jianming; Davvaz, Bijan; Shum, K. P.</t>
  </si>
  <si>
    <t>A new view of fuzzy hypernear-rings</t>
  </si>
  <si>
    <t>In this survey article, we first introduce the concept of quasi-coincidence of a fuzzy interval value with an interval valued fuzzy set. This concept is a generalized concept of quasi-coincidence of a fuzzy point within a fuzzy set. By using this new idea, we consider the interval valued (epsilon, epsilon Vq)-fuzzy sub-hypernear-rings (hyperideals) of a hypernear-ring, and hence, a generalization of a fuzzy sub-near-ring (ideal) is given. Some related properties of fuzzy hypernear-rings are described. Finally, we consider the concept of implication-based interval valued fuzzy sub-hypernear-rings (hyperideals) in a hypernear-ring, in particular, the implication operators in Lukasiewicz system of continuous-valued logic are discussed. (c) 2007 Elsevier Inc. All rights reserved.</t>
  </si>
  <si>
    <t>Davvaz, Bijan/Y-5230-2019</t>
  </si>
  <si>
    <t>10.1016/j.ins.2007.07.016</t>
  </si>
  <si>
    <t>WOS:000251560100010</t>
  </si>
  <si>
    <t>Wang, CT; Cai, XF; Li, BW</t>
  </si>
  <si>
    <t>Wang Chuantao; Cai Xiaofei; Li Baowen</t>
  </si>
  <si>
    <t>Fuzzy comprehensive evaluation based on multi-attribute group decision making for business intelligence system</t>
  </si>
  <si>
    <t>Business Intelligence System (BIS) has become an important tool for enterprises to make decision timely and effectively. However there are many differences in the quality and performance of the BIS on the market, it is necessary for enterprise managers to evaluate the BIS before buying, so that they could choose the right BIS. This study provided a fuzzy comprehensive evaluation method based on multi-attribute group decision making for selecting BIS. Eight evaluation criteria about BIS were firstly determined through literature review with three judgment methods being presented to score these criteria. Then the ordered pairwise comparison method was used to determine the weight of criteria, and the entropy measure method of interval-valued intuitionistic fuzzy sets was applied to determine the weights of experts. A fuzzy comprehensive evaluation algorithm based on multi-attribute group decision making was proposed, which we used to select suitable supplier of BIS. Finally an illustrative supplier selection problem was described to demonstrate the practicality and effectiveness of the proposed method.</t>
  </si>
  <si>
    <t>10.3233/JIFS-169060</t>
  </si>
  <si>
    <t>WOS:000384842400017</t>
  </si>
  <si>
    <t>Hu, B; Xia, N</t>
  </si>
  <si>
    <t>Hu, Bin; Xia, Ni</t>
  </si>
  <si>
    <t>Cusp catastrophe model for sudden changes in a person's behavior</t>
  </si>
  <si>
    <t>Standard research methods that employ questionnaires, surveys and statistics do not provide the complete information necessary to fully account for the factors behind a sudden behavioral change such as that of an employee abruptly resigning from his job. For this reason, the catastrophe theory and qualitative simulation are used. Since the strict and rigorous mathematical catastrophe model cannot adapt to vague, incomplete and time-varying data, a qualitative-quantitative hybrid cusp model is proposed in this study. It integrates qualitative simulation (QSIM) with fuzzy set theory to facilitate the computing process. A case study is used to explain and validate the proposed method. Results indicate that this proposed method can be used to model the person's sudden behavioral change and to explore the trajectory and mechanism of the change. (C) 2014 Elsevier Inc. All rights reserved.</t>
  </si>
  <si>
    <t>FEB 10</t>
  </si>
  <si>
    <t>10.1016/j.ins.2014.09.055</t>
  </si>
  <si>
    <t>WOS:000346542800034</t>
  </si>
  <si>
    <t>Biswas, R; Sil, J</t>
  </si>
  <si>
    <t>Pal, A; Nag, A; Ghosh, S</t>
  </si>
  <si>
    <t>Biswas, Ranita; Sil, Jaya</t>
  </si>
  <si>
    <t>An Improved Canny Edge Detection Algorithm Based on Type-2 Fuzzy Sets</t>
  </si>
  <si>
    <t>2ND INTERNATIONAL CONFERENCE ON COMPUTER, COMMUNICATION, CONTROL AND INFORMATION TECHNOLOGY (C3IT-2012)</t>
  </si>
  <si>
    <t>Procedia Technology</t>
  </si>
  <si>
    <t>2nd International Conference on Computer, Communication, Control and Information Technology (C3IT)</t>
  </si>
  <si>
    <t>FEB 25-26, 2012</t>
  </si>
  <si>
    <t>INDIA</t>
  </si>
  <si>
    <t>Canny's edge detection algorithm is a classical and robust method for edge detection in gray-scale images. The two significant features of this method are introduction of NMS (Non-Maximum Suppression) and double thresholding of the gradient image. Due to poor illumination, the region boundaries in an image may become vague, creating uncertainties in the gradient image. In this paper, we have proposed an algorithm based on the concept of type-2 fuzzy sets to handle uncertainties that automatically selects the threshold values needed to segment the gradient image using classical Canny's edge detection algorithm. The results show that our algorithm works significantly well on different benchmark images as well as medical images (hand radiography images). (C) 2011 Published by Elsevier Ltd. Selection and/or peer-review under responsibility of C3IT</t>
  </si>
  <si>
    <t>Biswas, Ranita/0000-0002-5372-7890</t>
  </si>
  <si>
    <t>2212-0173</t>
  </si>
  <si>
    <t>10.1016/j.protcy.2012.05.134</t>
  </si>
  <si>
    <t>WOS:000319812800134</t>
  </si>
  <si>
    <t>Ding, SF; Shi, ZZ; Xia, SX; Jin, FX</t>
  </si>
  <si>
    <t>Lei, JS; Yu, J; Zhou, SG</t>
  </si>
  <si>
    <t>Ding, Shifei; Shi, Zhongzhi; Xia, Shixiong; Jin, Fengxiang</t>
  </si>
  <si>
    <t>Studies on fuzzy information measures</t>
  </si>
  <si>
    <t>FOURTH INTERNATIONAL CONFERENCE ON FUZZY SYSTEMS AND KNOWLEDGE DISCOVERY, VOL 3, PROCEEDINGS</t>
  </si>
  <si>
    <t>4th International Conference on Fuzzy Systems and Knowledge Discovery</t>
  </si>
  <si>
    <t>AUG 24-27, 2007</t>
  </si>
  <si>
    <t>Haikou, PEOPLES R CHINA</t>
  </si>
  <si>
    <t>Hainan Univ,IEEE Reliabil Soc,Asia Pacific Neural Network Assembly</t>
  </si>
  <si>
    <t>Fuzzy information measures play an important part in measuring the similarity degree between two pattern vectors in fuzzy circumstance. In this paper, two new fuzzy information measures are set up. Firstly, the classical similarity measures, such as dissimilarity measure (DM) and similarity measure (SM) are studied, an axiom theory about fuzzy entropy is surveyed, and all kinds of definitions of fuzzy entropy are discussed. Secondly, based on the idea of Shannon information entropy, two concepts of fuzzy joint entropy and fuzzy conditional entropy are proposed and the basic properties of them are given and proved. At last, two new measures, fuzzy absolute information measure (FAIM) and fuzzy relative information measure (FRIM), are set up, which can be used to measure the similarity degree between a fuzzy set A and a fuzzy set B. So, It provides a new research approach for studies on pattern similarity measure.</t>
  </si>
  <si>
    <t>10.1109/FSKD.2007.534</t>
  </si>
  <si>
    <t>WOS:000252460600075</t>
  </si>
  <si>
    <t>Asan, U; Kadaifci, C; Bozdag, E; Soyer, A; Serdarasan, S</t>
  </si>
  <si>
    <t>Asan, Umut; Kadaifci, Cigdem; Bozdag, Erhan; Soyer, Ayberk; Serdarasan, Seyda</t>
  </si>
  <si>
    <t>A new approach to DEMATEL based on interval-valued hesitant fuzzy sets</t>
  </si>
  <si>
    <t>Decision-Making Trial and Evaluation Laboratory is a widely used method to analyze and visualize the structure of complex systems through matrices and digraphs. The method typically requires dealing with substantial uncertainties and subjectivities inherent in the judgment process. A review of the literature shows that several extensions of DEMATEL have been suggested so far dealing with a variety of sources of uncertainty. However, the uncertainty originating from the human doubt that might arise in the assignment of membership degrees during the assessments is partly or entirely ignored in these studies. To address this problem, this study proposes a new interval-valued hesitant fuzzy approach to DEMATEL, which has the ability to explicitly deal with hesitancy in expert assessments and offer a better representation of uncertainty. To justify the effectiveness and usefulness of the proposed approach, an illustrative example is provided where the proposed approach is compared to the classical crisp and fuzzy DEMATEL approaches. (C) 2018 Elsevier B.V. All rights reserved.</t>
  </si>
  <si>
    <t>Bozdağ, Erhan/ABA-9326-2020; Asan, Umut/I-7978-2019; Soyer, Ayberk/AAJ-2734-2020; Kadaifci, Cigdem/ABA-7413-2020; SerdarAsan, Seyda/D-4421-2013</t>
  </si>
  <si>
    <t>Bozdağ, Erhan/0000-0003-4522-9071; Asan, Umut/0000-0002-0838-1421; Soyer, Ayberk/0000-0002-4429-3525; Kadaifci, Cigdem/0000-0001-6900-5238; SerdarAsan, Seyda/0000-0001-9933-0998</t>
  </si>
  <si>
    <t>10.1016/j.asoc.2018.01.018</t>
  </si>
  <si>
    <t>WOS:000430162100003</t>
  </si>
  <si>
    <t>Zhang, ZM</t>
  </si>
  <si>
    <t>Zhang, Zhiming</t>
  </si>
  <si>
    <t>Attributes reduction based on intuitionistic fuzzy rough sets</t>
  </si>
  <si>
    <t>Intuitionistic fuzzy rough sets are the generalization of traditional rough sets by combining intuitionistic fuzzy set theory and rough set theory. The existing researches on intuitionistic fuzzy rough sets mainly concentrate on the establishment of lower and upper approximation operators by using constructive and axiomatic approaches. Less effort has been put on the attributes reduction of databases based on intuitionistic fuzzy rough sets. The aim of this paper is to focus on attributes reduction based on intuitionistic fuzzy rough sets. After reviewing attributes reduction with traditional rough sets, some equivalent conditions to describe the relative reduction with intuitionistic fuzzy rough sets are proposed, and the structure of reduction is completely examined. Based on discernibility matrix, an algorithm to compute all the attributes reductions is also developed. At last we employ an example to illustrate the concepts of attributes reduction.</t>
  </si>
  <si>
    <t>10.3233/IFS-151835</t>
  </si>
  <si>
    <t>WOS:000371039300046</t>
  </si>
  <si>
    <t>Nunez-Garcia, J; Wolkenhauer, O</t>
  </si>
  <si>
    <t>Random set system identification</t>
  </si>
  <si>
    <t>The first part of this paper is a brief review of the basic mathematical aspects of random set theory. Concepts such as a random set mapping and its coverage function are introduced in a comprehensive way, avoiding too much detail. In the second section, we adapt this theory to system identification and forecasting of time series. This is achieved by using the one-point coverage function of a random set as a possibility measure of the process which generates such a time series. The coverage function of a random set defines a fuzzy set and we thereby establish the relationship between statistical objects and fuzzy systems. The possibility measure obtained in this way can be used for either prediction or to evaluate the quality of a model with respect to the training data. In the second part of the paper, the technique is adapted to nonlinear time series analysis. A practical application of a nonlinear dynamic plant is presented in the third part.</t>
  </si>
  <si>
    <t>Nunez, Javier/C-8253-2011; Nunez, Javier/B-1981-2016</t>
  </si>
  <si>
    <t>Wolkenhauer, Olaf/0000-0001-6105-2937</t>
  </si>
  <si>
    <t>PII S1063-6706(02)04830-0</t>
  </si>
  <si>
    <t>10.1109/TFUZZ.2002.1006432</t>
  </si>
  <si>
    <t>WOS:000176135400002</t>
  </si>
  <si>
    <t>Benavente, R; Tous, F; Baldrich, R; Vanrell, M</t>
  </si>
  <si>
    <t>IS &amp; T; IS &amp; T</t>
  </si>
  <si>
    <t>Statistical modelling of a colour naming space</t>
  </si>
  <si>
    <t>CGIV'2002: FIRST EUROPEAN CONFERENCE ON COLOUR IN GRAPHICS, IMAGING, AND VISION, CONFERENCE PROCEEDINGS</t>
  </si>
  <si>
    <t>1st European Conference on Colour in Graphics, Imaging and Vision (CGIV 2002)</t>
  </si>
  <si>
    <t>APR 02-05, 2002</t>
  </si>
  <si>
    <t>UNIV POITIERS, POITIERS, FRANCE</t>
  </si>
  <si>
    <t>Soc Imaging Sci &amp; Technol</t>
  </si>
  <si>
    <t>UNIV POITIERS</t>
  </si>
  <si>
    <t>In this paper, we deal with the colour naming visual task in computer vision. Our goal is to develop a colour naming model to be included in a real surveillance application, where images have to be automatically annotated with people clothes description, for a further content-based image browsing. Although colour naming has been a usual goal in psychophysical. research, it is a quite novel topic in computer vision. Colour naming is posed as a fuzzy set problem where each colour category is presented as a fuzzy set with a characteristic function. Our goal is to find a model which provides membership values as similar as possible to the values that would give a real observer. To this end, we propose a Sigmoid-Gaussian model as the membership function of the colour fuzzy categories. We analyse its properties and results to confirm the suitability of this model versus most common Gaussian models. To test the results, we have developed a colour naming experiment that has provided a set of membership values for a set of colour samples. Although the data used is far from being a complete learning set, it has been a first step to evaluate the proposed model.</t>
  </si>
  <si>
    <t>Benavente, Robert/B-3834-2009; Vanrell, Maria/A-7694-2010</t>
  </si>
  <si>
    <t>Benavente, Robert/0000-0001-9819-4445; Vanrell, Maria/0000-0002-1567-9293</t>
  </si>
  <si>
    <t>0-89208-239-9</t>
  </si>
  <si>
    <t>WOS:000184048100086</t>
  </si>
  <si>
    <t>Xie, JJ; Li, JH; Wang, H; Zeng, WY; Guo, P</t>
  </si>
  <si>
    <t>Xie, Jianjun; Li, Junhong; Wang, Hong; Zeng, Wenyi; Guo, Ping</t>
  </si>
  <si>
    <t>The methods for two-dimensional fiber spectra extraction</t>
  </si>
  <si>
    <t>PROCEEDINGS OF 2016 12TH INTERNATIONAL CONFERENCE ON COMPUTATIONAL INTELLIGENCE AND SECURITY (CIS)</t>
  </si>
  <si>
    <t>12th International Conference on Computational Intelligence and Security (CIS)</t>
  </si>
  <si>
    <t>DEC 16-19, 2016</t>
  </si>
  <si>
    <t>Wuxi, PEOPLES R CHINA</t>
  </si>
  <si>
    <t>Jiangnan Univ,Aviation Key Lab Sci &amp; Technol Airborne &amp; Missileborne Comp,Xidian Univ,Guangdong Univ Technol,Beijing Normal Univ</t>
  </si>
  <si>
    <t>Astronomy is an observation-based discipline which can obtain the important information about target stars by their spectrum. The two-dimensional fiber spectra contains abundant astrophysical information which plays an important role in the digital sky survey. But, the source observed data must be processed by several procedures before being used by astronomers, and spectra extraction is one of the important procedures. Meanwhile, it is well known that all images contain inherent uncertainty information, and fuzzy set theory is a powerful tool to describe and process such uncertainty, fuzzy regression is one of the important research topics which is used to set up the functional relationship between fuzzy variables. In this paper, we firstly review the existing spectra extraction methods, then discuss the fuzzy methods about spectra extraction, so can provide new ideas, new methods and new theoretical foundations for the processing methods about two-dimensional fiber spectra extraction.</t>
  </si>
  <si>
    <t>Guo, Peng/GWC-0572-2022; GUO, Ping/AAG-2160-2019; guo, peng/AAG-4052-2019; GUO, Ping/A-3482-2015</t>
  </si>
  <si>
    <t>GUO, Ping/0000-0002-7122-1084; GUO, Ping/0000-0002-7122-1084</t>
  </si>
  <si>
    <t>978-1-5090-4840-3</t>
  </si>
  <si>
    <t>U732</t>
  </si>
  <si>
    <t>10.1109/CIS.2016.117</t>
  </si>
  <si>
    <t>WOS:000399133200109</t>
  </si>
  <si>
    <t>Ocampo, L; Tanaid, RA; Tiu, AM; Jr, ES; Yamagishi, K</t>
  </si>
  <si>
    <t>Ocampo, Lanndon; Tanaid, Reciel Ann; Tiu, Ann Myril; Jr, Egberto Selerio; Yamagishi, Kafferine</t>
  </si>
  <si>
    <t>Classifying the degree of exposure of customers to COVID-19 in the restaurant industry: A novel intuitionistic fuzzy set extension of the TOPSIS-Sort</t>
  </si>
  <si>
    <t>Despite the rigid public safety protocols of the restaurant sector amid the COVID-19 pandemic in an effort to restart economic activities, customers do not feel secure eating at a sit-in restaurant, which is associated with prolonged restrictions on movement. As a mitigating initiative, holistically evaluating customers' perceived degree of exposure to COVID-19 in restaurants is deemed relevant in the design of mitigation measures. Such an agenda is associated with multiple attributes under decision-making uncertainty within the framework of multiple criteria sorting (MCS). Thus, this work addresses this problem domain by proposing an intuitionistic fuzzy set extension of the previously developed TOPSIS-Sort (i.e., IF TOPSIS-Sort). As a case demonstration, 40 restaurants are evaluated under six attributes that define exposure to COVID-19. With 250 survey participants, the IF TOPSIS-Sort assigns 10, 13, and 17 restaurants to low, moderate, and high exposure classes, respectively. With this classification, crucial insights are offered to the restaurant industry for planning and policy formulation. To determine its effectiveness, a comparative analysis was carried with other distance-based MCS methods. Findings reveal that the proposed method is pessimistic and that other methods tend to underestimate the assignments, which may be counterintuitive, especially in applications related to public health. These sorting differences may be associated with addressing the vagueness and uncertainty in decisionmaking within the IF TOPSIS-Sort platform. The proposed novel IF TOPSIS-Sort is sufficiently generic for other domain sorting applications and contributes to the MCS literature. (C) 2021 Elsevier B.V. All rights reserved.</t>
  </si>
  <si>
    <t>Selerio Jr., Egberto F./ABH-7154-2020</t>
  </si>
  <si>
    <t>Selerio Jr., Egberto F./0000-0002-7326-3819; TIU, ANN MYRIL/0000-0002-1086-5820</t>
  </si>
  <si>
    <t>10.1016/j.asoc.2021.107906</t>
  </si>
  <si>
    <t>SEP 2021</t>
  </si>
  <si>
    <t>WOS:000722555800002</t>
  </si>
  <si>
    <t>Dubois, D; Prade, H</t>
  </si>
  <si>
    <t>Fuzzy sets in approximate reasoning, Part 1: Inference with possibility distributions</t>
  </si>
  <si>
    <t>A survey of about twenty years of approximate reasoning based on fuzzy logic and possibility theory is proposed. It is not only made as an annotated bibliography of past works. It also emphasizes simple basic ideas that govern most of the existing methods, especially the principle of minimum specificify and the combination/projection principle that facilitate a comparison between fuzzy set-based methods and other numerical approaches to automated reasoning. Also, a significant part of the text is devoted to the representation of truth-qualified, certainty-qualified and possibility-qualified fuzzy statements. A new attempt to classify the numerous models of fuzzy if...then rules from a semantic point of view is presented. In the past, people have classified them according to algebraic properties of the underlying implication, or by putting constraints on the expected behavior of the inference process (by analogy with classical logic), or by running extensive comparative trials of particular implications on test-examples. Here the classification is based on whether the rules qualify the truth, the certainty or the possibility of their conclusions. Each case corresponds to a specific way of deriving the underlying conditional possibility distribution. This paper focuses on semantic approaches to approximate reasoning based on fuzzy sets, commonly exemplified by the generalized modus ponens, but also considers applications to current topics in Artificial Intelligence such as default reasoning and qualitative process modeling. A companion survey paper is devoted to syntax-oriented methods.</t>
  </si>
  <si>
    <t>10.1016/S0165-0114(99)80008-6</t>
  </si>
  <si>
    <t>WOS:000079852600008</t>
  </si>
  <si>
    <t>BouchonMeunier, B; Kreinovich, V; Lokshin, A; Nguyen, HT</t>
  </si>
  <si>
    <t>On the formulation of optimization under elastic constraints (with control in mind)</t>
  </si>
  <si>
    <t>We give a basic survey of various approaches to defining the maximum point of a (crisp) numerical function over a fuzzy set. This survey is based on several unifying ideas, and includes original comparison results. Motivations and applications will be drawn mainly from control.</t>
  </si>
  <si>
    <t>JUL 8</t>
  </si>
  <si>
    <t>10.1016/0165-0114(96)88181-4</t>
  </si>
  <si>
    <t>WOS:A1996UR78400003</t>
  </si>
  <si>
    <t>Wei, GW; Zhang, SQ; Lu, JP; Wu, J; Wei, C</t>
  </si>
  <si>
    <t>Wei, Guiwu; Zhang, Siqi; Lu, Jianping; Wu, Jiang; Wei, Cun</t>
  </si>
  <si>
    <t>An Extended Bidirectional Projection Method for Picture Fuzzy MAGDM and Its Application to Safety Assessment of Construction Project</t>
  </si>
  <si>
    <t>In this article, we shall introduce picture fuzzy bidirectional projection method and some fundamental theories of picture fuzzy information. First of all, we briefly review the definition of picture fuzzy sets (PFS) and introduce the score function, accuracy function and operational laws of PFS. In addition, to fuse overall picture fuzzy evaluation information, we introduce two aggregation operators of PFS including PFWA and PFWG operators. Furthermore, the picture fuzzy bidirectional projection method for multiple attribute group decision making (MAGDM) is established and all computing steps are simply depicted. In our presented model, it's more accuracy and effective for considering the conflicting attributes. Finally, a numerical example for safety assessment of construction project has been given to illustrate this new model and some comparisons between bidirectional projection method with picture fuzzy numbers (PFNs) and PFWA, PFWG aggregation operators are also conducted to further illustrate advantages of the new method.</t>
  </si>
  <si>
    <t>Wu, JIANG/AAA-1536-2022</t>
  </si>
  <si>
    <t>10.1109/ACCESS.2019.2953316</t>
  </si>
  <si>
    <t>WOS:000498717500002</t>
  </si>
  <si>
    <t>Kouatli, I</t>
  </si>
  <si>
    <t>Kouatli, Issam</t>
  </si>
  <si>
    <t>Fuzzimetric employee evaluations system (FEES): A multivariable-modular approach</t>
  </si>
  <si>
    <t>Employee performance evaluations are one type of decision-making process that is embedded with uncertainty and ambiguity before concluding the final index. After reviewing different approaches to achieving such target, this paper introduces the implementation of fuzzification mechanism termed as Fuzzimetric Sets as a method of defining the minimum and maximum tolerance possibilities within pre-defined fuzzy sets. Decision-making evaluation process would be dependent on the inferred minimum to maximum defuzzified differences (spectrum). Based on this concept, a prototype was built to measure the employee performance level allowing much more flexibility when taking a decision under uncertainty. This application was termed as Fuzzimetric Employee Evaluation System (FEES). Comparative study of FEES was done by comparing the results of the work of another researcher investigated the same field of Fuzzy-employee-evaluation.</t>
  </si>
  <si>
    <t>Kouatli, Issam/AAD-5190-2020</t>
  </si>
  <si>
    <t>Kouatli, Issam/0000-0002-4796-3408</t>
  </si>
  <si>
    <t>10.3233/JIFS-181202</t>
  </si>
  <si>
    <t>WOS:000451338400070</t>
  </si>
  <si>
    <t>Lu, C; Li, XW; Pan, HB</t>
  </si>
  <si>
    <t>Lu, Chao; Li, Xue-Wei; Pan, Hong-Bo</t>
  </si>
  <si>
    <t>Application of SVM and fuzzy set theory for classifying with incomplete survey data</t>
  </si>
  <si>
    <t>2007 INTERNATIONAL CONFERENCE ON SERVICE SYSTEMS AND SERVICE MANAGEMENT, VOLS 1-3</t>
  </si>
  <si>
    <t>4th International Conference on Service Systems and Service Management</t>
  </si>
  <si>
    <t>JUN 09-11, 2007</t>
  </si>
  <si>
    <t>Chengdu, PEOPLES R CHINA</t>
  </si>
  <si>
    <t>IEEE Syst Man &amp; Cybernet Soc,Tsinghua Univ, Res Ctr Contemporary Management</t>
  </si>
  <si>
    <t>Classification with incomplete survey data is a new subject, and also which is an important theme in data mining. This paper proposes a novel, powerful classification machine, support vector machine (SVM) based model of classification for incomplete survey data. Using this model, an incomplete survey data is translated to fuzzy patterns without missing values firstly, and then used these fuzzy patterns as the exemplar set for teaching the support vector machine. Experimental results from the real-world data verify the effectiveness and applicability of the proposed model. Compared with other classification techniques, the method can utilize more information provided by the data, and reveal the risk of the classification result.</t>
  </si>
  <si>
    <t>2161-1890</t>
  </si>
  <si>
    <t>978-1-4244-0884-9</t>
  </si>
  <si>
    <t>WOS:000251162500087</t>
  </si>
  <si>
    <t>Chakrabarty, K; Biswas, R; Nanda, S</t>
  </si>
  <si>
    <t>A note on fuzzy union and fuzzy intersection</t>
  </si>
  <si>
    <t>This note is a study on the generalization of the notion of union and intersection of two fuzzy sets as laid down by Prof. Zadeh in his classical work Zadeh (1965). Some existing propositions are surveyed with this generalized notion. (C) 1999 Elsevier Science B.V. All rights reserved.</t>
  </si>
  <si>
    <t>10.1016/S0165-0114(97)00231-5</t>
  </si>
  <si>
    <t>WOS:000080634100019</t>
  </si>
  <si>
    <t>Falcon, R; Napoles, G; Bello, R; Vanhoof, K</t>
  </si>
  <si>
    <t>Falcon, Rafael; Napoles, Gonzalo; Bello, Rafael; Vanhoof, Koen</t>
  </si>
  <si>
    <t>Granular cognitive maps: a review</t>
  </si>
  <si>
    <t>In this paper, we survey different granular computing (GrC) applications to the field of cognitive mapping by highlighting how fuzzy cognitive maps (FCMs) have been augmented with different types of information granules such as intervals, fuzzy sets, fuzzy clustering, rough sets, and grey sets. These information granules have been integrated into core FCM components such as their set of concept nodes, the causal links among these concepts or their underlying inference mechanisms. We discuss the advantages and limitations brought forth by these granular cognitive maps (GCMs) as well as their reported applications, with especial emphasis on time series analysis and pattern classification scenarios. To the best of our knowledge, this is the first time that GCMs stemming from a variety of granular constructs are systematically reviewed. We hope this survey inspires further research endeavors in the exciting interplay between GrC and intelligent systems.</t>
  </si>
  <si>
    <t>; Vanhoof, Koen/Q-5914-2017</t>
  </si>
  <si>
    <t>Napoles, Gonzalo/0000-0003-1936-3701; Vanhoof, Koen/0000-0001-7084-4223</t>
  </si>
  <si>
    <t>10.1007/s41066-018-0104-7</t>
  </si>
  <si>
    <t>WOS:000668875300013</t>
  </si>
  <si>
    <t>Margain, L; Ochoa, A; Castillo, O; Gonzalez, S; Gutierrez, G</t>
  </si>
  <si>
    <t>Omatu, S; Selamat, A; Bocewicz, G; Sitek, P; Nielsen, I; GarciaGarcia, JA; Bajo, J</t>
  </si>
  <si>
    <t>Margain, Lourdes; Ochoa, Alberto; Castillo, Oscar; Gonzalez, Saul; Gutierrez, Guadalupe</t>
  </si>
  <si>
    <t>Fuzzy Topsis Method Associated with Improved Selection of Machines of High Productivity</t>
  </si>
  <si>
    <t>DISTRIBUTED COMPUTING AND ARTIFICIAL INTELLIGENCE, (DCAI 2016)</t>
  </si>
  <si>
    <t>13th International Conference on Distributed Computing and Artificial Intelligence (DCAI)</t>
  </si>
  <si>
    <t>JUN 01-03, 2016</t>
  </si>
  <si>
    <t>Sevilla, SPAIN</t>
  </si>
  <si>
    <t>IBM,Indra,Fidetia,IEEE SMC Spain</t>
  </si>
  <si>
    <t>This study combines Fuzzy Logic and multicriteria TOPSIS method for the selection, from three different alternatives, which machines of high productivity is more convenient to a construction company. The evaluation of each alternative is made through group decision making which identifies the most important criteria according to the requirements presented by the company. To assess the selected criteria in the TOPSIS method is weighted by a group of experts who, based on their experience and knowledge of this type of machinery, assess the relevance of these in the operation and functioning of the hydraulic excavator. Both qualitative and quantitative studies are used in this work, however the experts evaluate, through surveys based on Likert scale all the criteria in which they want to measure the perception. Data provided from the surveys is used for the construction and association of the groups of expert's opinion through the use of fuzzy sets to avoid ambiguity problems of the linguistic variables.</t>
  </si>
  <si>
    <t>Castillo, Oscar/I-5578-2019; Melin, Patricia/B-3611-2013; Ochoa, Alberto/F-4027-2019</t>
  </si>
  <si>
    <t>Castillo, Oscar/0000-0002-7385-5689; Melin, Patricia/0000-0001-5798-1426; Ochoa, Alberto/0000-0002-9183-6086</t>
  </si>
  <si>
    <t>978-3-319-40162-1; 978-3-319-40161-4</t>
  </si>
  <si>
    <t>10.1007/978-3-319-40162-1_1</t>
  </si>
  <si>
    <t>WOS:000387181500001</t>
  </si>
  <si>
    <t>Social Judgment Advisor: An Application of the Perceptual Computer</t>
  </si>
  <si>
    <t>2010 IEEE INTERNATIONAL CONFERENCE ON FUZZY SYSTEMS (FUZZ-IEEE 2010)</t>
  </si>
  <si>
    <t>2010 IEEE World Congress on Computational Intelligence</t>
  </si>
  <si>
    <t>JUL 18-23, 2010</t>
  </si>
  <si>
    <t>Barcelona, SPAIN</t>
  </si>
  <si>
    <t>IEEE,IEEE Computat Intelligence Soc,Int Neural Network Soc,Evolut Program Soc,IET</t>
  </si>
  <si>
    <t>The Perceptual Computer (Per-C) is an architecture for making subjective judgments by computing with words. An application of the Per-C to a social judgment is described in this paper. First, a vocabulary is established for the social judgment and its words are modeled by interval type-2 fuzzy sets (IT2 FSs). Surveys are then designed to establish a structure of the rulebase and to obtain a rule-consequent histograms. After pre-processing to remove bad responses and outliers, perceptual reasoning (PR) is used to simplify the rulebase. Once the rulebase is established, PR is also used to infer the output IT2 FSs for new inputs. Finally, the output IT2 FSs are mapped back into words in the codebook using a similarity measure. So, from a user's point of view, he or she is interacting with the Per-C using only words from a vocabulary. The techniques introduced in this paper should be applicable to many rule-based decision-making situations.</t>
  </si>
  <si>
    <t>978-1-4244-6920-8</t>
  </si>
  <si>
    <t>WOS:000287453600023</t>
  </si>
  <si>
    <t>Oztaysi, B; Onar, SC; Kahraman, C; Gok, M</t>
  </si>
  <si>
    <t>Oztaysi, Basar; Onar, Sezi Cevik; Kahraman, Cengiz; Gok, Muharrem</t>
  </si>
  <si>
    <t>Call center performance measurement using intuitionistic fuzzy sets</t>
  </si>
  <si>
    <t>JOURNAL OF ENTERPRISE INFORMATION MANAGEMENT</t>
  </si>
  <si>
    <t>Purpose The companies are struggling to collect invoices due to the decrease in the economic growth. This global trend does not only affect undeveloped countries, but it also has a strong impact on the developed countries. Improving the debt collection process become a significant element to maintain financial stability. The institutions that are specialized on collecting payments, debt collection agencies and their call centers, with their expertise in the field can improve the payment process. Yet, managing evaluating the performance of debt collection agencies is a very hard process that involves uncertainty and imprecision. Performance measurement (PM) is a combination of numerically expressed characteristics which give insight about the success or degree of accomplishment of an activity. PM can be handled in various levels such as individual, team, department or company. The aim of this study is to present a systematic and objective PM method for call centers. Design/methodology/approach In this study, first an exploratory approach is used to understand the call center measurement problem. Several meetings are done with the representatives of both call center firms and the parent firms that outsource debt collection process. Simultaneously, a broad literature review is conducted. An iterative approach is selected to reach deeper knowledge on the process. New meetings are planned and scope of the literature review has changed based on this iterative approach. After these steps, the problem has been considered as the multi-criteria decision-making problem since more than one criteria should be considered for evaluating the performances of call centers. The result of the literature review and the meetings with experts show that defining the weights for the criteria is very crucial for evaluating the performances accurately. Collecting human judgment for defining the weights of call center criteria necessitates dealing with vagueness and uncertainty. The intuitionistic fuzzy sets excellent tools for representing uncertainty. Interval valued intuitionistic fuzzy sets can easily represent the human judgments. Thus, in this study, an intuitionistic fuzzy multi-criteria decision making approach is used to design the proposed methodology. Incomplete interval-valued intuitionistic preference relations are used to determine the weights of the indicators aggregating linguistic evaluations of the decision makers. Findings The proposed approach provides an objective calculation of performance measurement. In order to provide objectivity, indicator performance functions are proposed for the first time in this study. Nine different functions and related parameters are defined to objectively measure indicator performances. Originality/value The paper proposes an objective and easy-to-modify approach for call-center PM, which can be used by call center managers. It presents a new fuzzy multi-criteria decision-making (MCDM) method for call center performance evaluation, which can consider the multi-experts' judgments under vagueness and impreciseness, which may be conflicting and incomplete interval-valued intuitionistic fuzzy preference relations. Also nine new functions are defined for indicator performance.</t>
  </si>
  <si>
    <t>1741-0398</t>
  </si>
  <si>
    <t>1758-7409</t>
  </si>
  <si>
    <t>DEC 4</t>
  </si>
  <si>
    <t>10.1108/JEIM-04-2017-0050</t>
  </si>
  <si>
    <t>JUN 2020</t>
  </si>
  <si>
    <t>WOS:000536838700001</t>
  </si>
  <si>
    <t>Kalia, H; Dehuri, S; Ghosh, A</t>
  </si>
  <si>
    <t>Kalia, Harihar; Dehuri, Satchidananda; Ghosh, Ashish</t>
  </si>
  <si>
    <t>A Survey on Fuzzy Association Rule Mining</t>
  </si>
  <si>
    <t>INTERNATIONAL JOURNAL OF DATA WAREHOUSING AND MINING</t>
  </si>
  <si>
    <t>Association rule mining is one of the fundamental tasks of data mining. The conventional association rule mining algorithms, using crisp set, are meant for handling Boolean data. However, in real life quantitative data are voluminous and need careful attention for discovering knowledge. Therefore, to extract association rules from quantitative data, the dataset at hand must be partitioned into intervals, and then converted into Boolean type. In the sequel, it may suffer with the problem of sharp boundary. Hence, fuzzy association rules are developed as a sharp knife to solve the aforesaid problem by handling quantitative data using fuzzy set. In this paper, the authors present an updated survey of fuzzy association rule mining procedures along with a discussion and relevant pointers for further research.</t>
  </si>
  <si>
    <t>Dehuri, Satchidananda/AAN-7798-2021; Dehuri, Satchidananda/AFQ-1029-2022</t>
  </si>
  <si>
    <t>Dehuri, Satchidananda/0000-0003-1435-4531; GHOSH, ASHISH/0000-0003-1548-5576</t>
  </si>
  <si>
    <t>1548-3924</t>
  </si>
  <si>
    <t>1548-3932</t>
  </si>
  <si>
    <t>10.4018/jdwm.2013010101</t>
  </si>
  <si>
    <t>WOS:000323378400001</t>
  </si>
  <si>
    <t>Szmidt, E; Kacprzyk, N; Bujnowski, P</t>
  </si>
  <si>
    <t>Szmidt, Eulalia; Kacprzyk, Ndjanusz; Bujnowski, Pawel</t>
  </si>
  <si>
    <t>Ranking of Alternatives Described by Atanassov's Intuitionistic Fuzzy Sets - A Critical Review</t>
  </si>
  <si>
    <t>While making decisions its is often convenient to use Atanassov's intuitionistic fuzzy sets (IFSs) which are a very suitable tool because they can express in a natural way a decision maker's arguments and judgments for, against, and with hesitation. The IFSs attract much attention and find many applications though, obviously, there are still some conceptual and algorithmic open problems related to their use. One of such problems is the ranking of intuitionistic fuzzy alternatives. The problem is very important but not all known methods produce satisfactory results. In this paper, we recall and critically analyze several methods of ranking of the intuitionistic fuzzy alternatives. We analyze them from the point of view of the results they yield and compare them taking into account their very illustrative geometrical representations. It turns out that most of these methods, except for one, have similar geometrical representations. For this latter method, we augment the assumptions assumed in the original version with an additional assumption, a justified and natural one, though not explicitly included so far. We therefore obtain a clearer interpretation of formulas involved in the augmented version of the method since the arguments pro, against and the hesitation are explicitly accounted for. This transparency is relevant for the user because there is no intuitively appealing linear order among the intuitionistic fuzzy alternatives so that some additional assumptions are to be made while ranking the elements. These issues are dealt with, and examples are provided.</t>
  </si>
  <si>
    <t>10.1109/FUZZ-IEEE55066.2022.9882874</t>
  </si>
  <si>
    <t>WOS:000861288500147</t>
  </si>
  <si>
    <t>Wu, T; Liu, XW; Qin, JD</t>
  </si>
  <si>
    <t>Wu, Tong; Liu, Xinwang; Qin, Jindong</t>
  </si>
  <si>
    <t>A linguistic solution for double large-scale group decision-making in E-commerce</t>
  </si>
  <si>
    <t>COMPUTERS &amp; INDUSTRIAL ENGINEERING</t>
  </si>
  <si>
    <t>This paper develops a solution for solving large-scale attributes and decision-makers in double large-scale group decision-making problems. Linguistic principal component analysis is used to reduce the dimensions of the attributes and fuzzy equivalence clustering with linguistic information is used to aggregate the preferences of the decision-makers, respectively. Considering that people tend to give their direct preference information with linguistic variables, a codebook that used to model such language information with interval type-2 fuzzy sets is constructed. Numerical principal component analysis is extended into linguistic principal component analysis to reduce the dimensions of large-scale attributes under uncertainty situations. In addition, a linguistic aggregation operator is extended to aggregate decision information. The large-scale attributes and decision makers are classified by linguistic principal component analysis and fuzzy equivalence clustering with linguistic information respectively. Finally, the data that used to construct codebook and sample matrix of linguistic principal component analysis is obtained through questionnaire survey. The decision model is applied to the customer decision for E-commerce service to verify its feasibility and effectiveness.</t>
  </si>
  <si>
    <t>Wu, Tong/0000-0003-4459-9791</t>
  </si>
  <si>
    <t>0360-8352</t>
  </si>
  <si>
    <t>1879-0550</t>
  </si>
  <si>
    <t>10.1016/j.cie.2017.11.032</t>
  </si>
  <si>
    <t>WOS:000425562900009</t>
  </si>
  <si>
    <t>Wei, W; Xiang, Y; Chen, Q; Guo, X</t>
  </si>
  <si>
    <t>Zhiguo, G; Luo, XF; Chen, J; Wang, FL; Lei, JS</t>
  </si>
  <si>
    <t>Wei, Wei; Xiang, Yang; Chen, Qian; Guo, Xin</t>
  </si>
  <si>
    <t>Evaluating Quality of Chinese Product Reviews Based on Fuzzy Logic</t>
  </si>
  <si>
    <t>EMERGING RESEARCH IN WEB INFORMATION SYSTEMS AND MINING</t>
  </si>
  <si>
    <t>International Conference on Web Information Systems and Mining (WISM 2011)</t>
  </si>
  <si>
    <t>SEP 23-25, 2011</t>
  </si>
  <si>
    <t>The prevalence of web2.0 makes e-Comtnerce an increasingly popular trend. Consumers can post their product reviews about product after buying products on the web. These product reviews can help online user make sensible decisions and enable business enterprises to improve their business strategies. To cope with the information overload problem, opinion mining is needed to extract useful expression and summarize important opinion for users. But the quality of product reviews at websites varies greatly. In this paper, we propose a method based fuzzy logic to evaluate the quality of Chinese product reviews. We define three fuzzy sets to represent the different types of product reviews. We determine the quality of product reviews under the proximity membership principle based the three fuzzy sets. Experiments based on an expert-composed product reviews corpus show that our method can achieve promising performance.</t>
  </si>
  <si>
    <t>978-3-642-24272-4</t>
  </si>
  <si>
    <t>WOS:000310766500045</t>
  </si>
  <si>
    <t>Rezaei, S; Ho, RC</t>
  </si>
  <si>
    <t>Rezaei, Sajad; Ho, Ree Chan</t>
  </si>
  <si>
    <t>E-waste-word of mouth (EW-WOM) generation: a fuzzy set qualitative comparative analysis (fs/QCA)</t>
  </si>
  <si>
    <t>ONLINE INFORMATION REVIEW</t>
  </si>
  <si>
    <t>Purpose This study aims to examine the asymmetrical relationships among information-sharing desire, moral attitudes, lack of concern, relative advantage, market maven tendency and complexity as the antecedents of E-waste-word of mouth (EW-WOM) generation. Design/methodology/approach To obtain a holistic view and the interrelationships between conditions, the configural analysis was conducted to assess the asymmetrical relationships using fuzzy set qualitative comparative analysis (fs/QCA). In addition, construct validity, reliability and symmetrical relationships between antecedent conditions (i.e. exogenous constructs) and outcome conditions (i.e. endogenous constructs) are examined using variance-based structural equation modeling (VB-SEM) technique. Findings Results imply that market maven tendency accounts for 86.8% of the sum of the memberships in EW-WOM generation. In total, 11 configurations show sufficiency in constructing EW-WOM generation. The configuration of relativeadvanta*moralattitudes*marketmaventend shows the highest consistency value (0.939684) in producing EW-WOM generation (outcome condition). The similar to relativeadvanta *moralattitudes*complexity*similar to lackfconcern with raw coverage of 0.626757 and consistency value of 0.864088 show the most sufficient configuration path in producing the outcome. Originality/value Product review and recommendation are easily shared in various communication formats and consumers are prone to disseminate information and their experiences with other market segments. However, the role and phenomena of such viral communication in preventing environmental issues caused by electronic and electrical devices (i.e. E-waste) are not well understood. This study is among a few attempts at understanding consumer's decision-making process to engage in E-waste activities such as the reduction of garbage, recycling, compositing and the reuse of electronic or electrical devices. Peer review The peer review history for this article is available at:</t>
  </si>
  <si>
    <t>Rezaei, Sajad/U-7220-2019</t>
  </si>
  <si>
    <t>Rezaei, Sajad/0000-0001-7942-0611</t>
  </si>
  <si>
    <t>1468-4527</t>
  </si>
  <si>
    <t>1468-4535</t>
  </si>
  <si>
    <t>OCT 19</t>
  </si>
  <si>
    <t>10.1108/OIR-11-2019-0343</t>
  </si>
  <si>
    <t>APR 2021</t>
  </si>
  <si>
    <t>WOS:000645675100001</t>
  </si>
  <si>
    <t>Verma, R</t>
  </si>
  <si>
    <t>Verma, Rajkumar</t>
  </si>
  <si>
    <t>On intuitionistic fuzzy order-alpha divergence and entropy measures with MABAC method for multiple attribute group decision-making</t>
  </si>
  <si>
    <t>The development of information measures associated with fuzzy and intuitionistic fuzzy sets is an important research area from the past few decades. Divergence and entropy are two significant information measures in the intuitionistic fuzzy set (IFS) theory, which have gained wider attention from researchers due to their extensive applications in different areas. In the literature, the existing information measures for IFSs have some drawbacks, which make them irrelevant to use in application areas. In order to obtain more robust and flexible information measures for IFSs, the present work develops and studies some parametric information measures under the intuitionistic fuzzy environment. First, the paper reviews the existing intuitionistic fuzzy divergence measures in detail with their shortcomings and then proposes four new order-alpha divergence measures between two IFSs. It is worth mentioning that the developed divergence measures satisfy several elegant mathematical properties. Second, we define four new entropy measures called order-alpha intuitionistic fuzzy entropy measures in order to quantify the fuzziness associated with an IFS. We prove basic and advanced properties of the order-alpha intuitionistic fuzzy entropy measures for justifying their validity. The paper shows that the introduced measures include various existing fuzzy and intuitionistic fuzzy information measures as their special cases. Further, utilizing the conventional multi-attributive border approximation area comparison (MABAC) model, we develop an intuitionistic fuzzy MABAC method to solve real-life multiple attribute group decision-making problems. Finally, the proposed method is demonstrated by using a practical application of personnel selection.</t>
  </si>
  <si>
    <t>Verma, Rajkumar/C-7011-2011</t>
  </si>
  <si>
    <t>Verma, Rajkumar/0000-0002-4014-1305</t>
  </si>
  <si>
    <t>10.3233/JIFS-201540</t>
  </si>
  <si>
    <t>WOS:000606807200080</t>
  </si>
  <si>
    <t>Mardani, A; Nilashi, M; Zavadskas, EK; Awang, SR; Zare, H; Jamal, NM</t>
  </si>
  <si>
    <t>Mardani, Abbas; Nilashi, Mehrbakhsh; Zavadskas, Edmundas Kazimieras; Awang, Siti Rahmah; Zare, Habib; Jamal, Noriza Mohd</t>
  </si>
  <si>
    <t>Decision Making Methods Based on Fuzzy Aggregation Operators: Three Decades Review from 1986 to 2017</t>
  </si>
  <si>
    <t>INTERNATIONAL JOURNAL OF INFORMATION TECHNOLOGY &amp; DECISION MAKING</t>
  </si>
  <si>
    <t>In many real-life decision making (DM) situations, the available information is vague or imprecise. To adequately solve decision problems with vague or imprecise information, fuzzy set theory and aggregation operator theory have become powerful tools. In last three decades, DM theories and methods under fuzzy aggregation operator have been proposed and developed for effectively solving the DM problems and numerous applications have been reported in the literature. While various aggregation operators have been suggested and developed, there is a lack of research regarding systematic literature review and classification of study in this field. Regarding this, Web of Science database has been nominated and systematic and meta-analysis method called PRISMA has been proposed. Accordingly, a review of 312 published articles appearing in 33 popular journals related to fuzzy set theory, aggregation operator theory and DM approaches between July 1986 and June 2017 have been attained to reach a comprehensive review of DM methods and aggregation operator environment. Consequently, the selected published articles have been categorized by name of author(s), the publication year, technique, application area, country, research contribution and journals in which they appeared. The findings of this study found that, ordered weighted averaging (OWA) has been the highest frequently accessed more than other areas. This systematic review shows that the DM theories under fuzzy aggregation operator environment have received a great deal of interest from researchers and practitioners in many disciplines.</t>
  </si>
  <si>
    <t>Nilashi, Mehrbakhsh/C-4311-2016; Awang, Siti Rahmah/L-9221-2019; Zavadskas, Edmundas Kazimieras/Q-6048-2018; Nilashi, Mehrbakhsh/AAM-2215-2020; Mardani, Abbas/D-5700-2015</t>
  </si>
  <si>
    <t>Nilashi, Mehrbakhsh/0000-0003-0099-8299; Awang, Siti Rahmah/0000-0002-5085-8203; Zavadskas, Edmundas Kazimieras/0000-0002-3201-949X; Nilashi, Mehrbakhsh/0000-0002-2804-3227; Mardani, Abbas/0000-0003-1010-3655</t>
  </si>
  <si>
    <t>0219-6220</t>
  </si>
  <si>
    <t>1793-6845</t>
  </si>
  <si>
    <t>10.1142/S021962201830001X</t>
  </si>
  <si>
    <t>WOS:000428527400001</t>
  </si>
  <si>
    <t>Bozdag, E; Asan, U; Soyer, A; Serdarasan, S</t>
  </si>
  <si>
    <t>Bozdag, Erhan; Asan, Umut; Soyer, Ayberk; Serdarasan, Seyda</t>
  </si>
  <si>
    <t>Risk prioritization in Failure Mode and Effects Analysis using interval type-2 fuzzy sets</t>
  </si>
  <si>
    <t>The analysis of failure modes and their effects generally requires dealing with uncertainty and subjectivity inherent in the risk assessment process. A review of the literature reveals that although a number of studies have examined these issues, none of them have explicitly studied the variation in one expert's understanding (intra-personal uncertainty) and the variations in the understanding among experts (inter-personal uncertainty) together. To address this problem, this paper proposes a new fuzzy FMEA approach based on IT2 fuzzy sets, which has the ability to capture both intra-personal and inter-personal uncertainty. The approach introduces three methods that are new for the analysis of failure modes. First, to provide a more accurate representation of the aggregated data by preserving the variations among the individual judgments a new aggregation method is suggested. It transforms individual judgments in form of intervals into a group judgment in form of an IT2 FN. Second, to allow considering optimal weights for the risk factors and thereby developing more flexible structures for their synthesis, an a-cut based ordered weighted averaging operator is adapted. Finally, to rank failure modes on a continuous scale and reflect subtle differences in the assessments properly, a ranking method for IT2 FNs based on a-cuts is adopted. The applicability and effectiveness of the proposed approach is demonstrated by an illustrative example. Comparisons with the results of crisp- and fuzzy-based methods demonstrate that the proposed approach offers additional flexibility to the experts in making judgments and provides a better modeling of uncertainty. (C) 2015 Elsevier Ltd. All rights reserved.</t>
  </si>
  <si>
    <t>SerdarAsan, Seyda/D-4421-2013; Soyer, Ayberk/AAJ-2734-2020; Asan, Umut/I-7978-2019; Bozdağ, Erhan/ABA-9326-2020</t>
  </si>
  <si>
    <t>SerdarAsan, Seyda/0000-0001-9933-0998; Soyer, Ayberk/0000-0002-4429-3525; Asan, Umut/0000-0002-0838-1421; Bozdağ, Erhan/0000-0003-4522-9071</t>
  </si>
  <si>
    <t>MAY 15</t>
  </si>
  <si>
    <t>10.1016/j.eswa.2015.01.015</t>
  </si>
  <si>
    <t>WOS:000356904100017</t>
  </si>
  <si>
    <t>Castanho, MJP; Barros, LC; Yamakami, A; Vendite, LL</t>
  </si>
  <si>
    <t>Castanho, Maria J. P.; Barros, Laecio C.; Yamakami, Akebo; Vendite, Laercio L.</t>
  </si>
  <si>
    <t>Fuzzy receiver operating characteristic curve: An option to evaluate diagnostic tests</t>
  </si>
  <si>
    <t>IEEE TRANSACTIONS ON INFORMATION TECHNOLOGY IN BIOMEDICINE</t>
  </si>
  <si>
    <t>Traditional receiver operating characteristic (ROC) analysis is widely utilized to evaluate diagnostic tests but it is restricted to dichotomous results. The aim of this study is to develop the fuzzy receiver operating characteristic methodology combining the fuzzy sets theory and the traditional ROC methodology, and to utilize this new tool to evaluate a diagnostic test. We review traditional ROC analysis in mathematical language that utilizes crisp sets and rewrites it based on fuzzy sets. Fuzzy ROC analysis is used to evaluate a fuzzy- rule-based system (FRBS) developed to predict the pathological stage of a prostate cancer in its ability to discriminate between two states: organ-confined and non-confined. Traditional ROC analysis is insufficient to evaluate this system because the result is given in possibilistic terms. The methodology developed in this work is a generalization of the dichotomous ROC analysis, and appears to better represent the performance of diagnostic tests that include a degree of uncertainty similar to the one presented here.</t>
  </si>
  <si>
    <t>Barros, Laecio/G-3236-2012</t>
  </si>
  <si>
    <t>Yamakami, Akebo/0000-0003-3537-4638; FCCN, Bogus/0000-0003-1034-3552; FCCN, Bogus/0000-0001-6282-8004</t>
  </si>
  <si>
    <t>1089-7771</t>
  </si>
  <si>
    <t>1558-0032</t>
  </si>
  <si>
    <t>10.1109/TITB.2006.879593</t>
  </si>
  <si>
    <t>WOS:000246378700002</t>
  </si>
  <si>
    <t>Abbasimehr, H; Nourani, E; Shabani, M</t>
  </si>
  <si>
    <t>Abbasimehr, Hossein; Nourani, Esmaeil; Shabani, Mostafa</t>
  </si>
  <si>
    <t>A hybrid framework for ranking reviewers based on interval type-2 fuzzy AHP and VIKOR</t>
  </si>
  <si>
    <t>INTERNATIONAL JOURNAL OF INTELLIGENT ENGINEERING INFORMATICS</t>
  </si>
  <si>
    <t>Online reviews are crucial resources both for users and business enterprises. However, the quality of online reviews varies greatly. To address the problem of low-quality reviews, we focus on the problem of reviewer credibility and propose a new framework. The proposed framework incorporates three main parts including identification of source credibility factors, preprocessing, and ranking via interval type-2 fuzzy analytical hierarchy process (IT2FAHP) and VIKOR method. A major distinction of the proposed framework is utilising multiple factors obtained from different sources, which leads to considerably improved reviewers ranking. Furthermore, we propose a new method for defuzzification of interval type-2 fuzzy sets that yields more reasonable results when compared with the existing methods. The framework is evaluated using real data crawled from Epinions. The results indicated that the proposed framework effectively ranks the reviewers based on their credibility.</t>
  </si>
  <si>
    <t>Abbasimehr, Hossein/ABE-4999-2021</t>
  </si>
  <si>
    <t>1758-8715</t>
  </si>
  <si>
    <t>1758-8723</t>
  </si>
  <si>
    <t>WOS:000564175400002</t>
  </si>
  <si>
    <t>Herrera-Viedma, E; Palomares, I; Li, CC; Cabrerizo, FJ; Dong, YC; Chiclana, F; Herrera, F</t>
  </si>
  <si>
    <t>Herrera-Viedma, Enrique; Palomares, Ivan; Li, Cong-Cong; Cabrerizo, Francisco Javier; Dong, Yucheng; Chiclana, Francisco; Herrera, Francisco</t>
  </si>
  <si>
    <t>Revisiting Fuzzy and Linguistic Decision Making: Scenarios and Challenges for Making Wiser Decisions in a Better Way</t>
  </si>
  <si>
    <t>This article provides a brief tour through the main fuzzy and linguistic decision-making trends, studies, methodologies, and models developed in the last 50 years. Fuzzy and linguistic decision-making approaches allow to address complex real-world decision problems where humans exhibit vagueness, imprecision, and/or use natural language to assess decision alternatives, criteria, etc. The aim of this article is threefold. First, the main fuzzy set theory and computing with words-based representation paradigms of decision information, with their different levels of expressive richness and complexity, are reviewed. Second, three core decision-making frameworks are examined: 1) multicriteria decision making; 2) group consensus-driven decision making; and 3) multiperson multicriteria decision making. Third, the article discusses new complex decision-making frameworks that have emerged in recent years, where decisions are guided by the wisdom of the crowd: their associated challenges are highlighted and considerations on much needed key guidelines for future research in the field are provided.</t>
  </si>
  <si>
    <t>Chiclana, Francisco/B-9031-2008; Li, Congcong/AAH-5083-2020; Dong, Yucheng/J-1668-2017; Cabrerizo, Francisco Javier/A-3841-2015; Herrera-Viedma, Enrique/C-2704-2008</t>
  </si>
  <si>
    <t>Chiclana, Francisco/0000-0002-3952-4210; Li, Congcong/0000-0002-7199-4001; Dong, Yucheng/0000-0002-0028-6796; Cabrerizo, Francisco Javier/0000-0001-7012-8649; Herrera-Viedma, Enrique/0000-0002-7922-4984</t>
  </si>
  <si>
    <t>10.1109/TSMC.2020.3043016</t>
  </si>
  <si>
    <t>WOS:000607806700013</t>
  </si>
  <si>
    <t>El Bakrawy, LM; Ghali, NI; Hassanien, AE</t>
  </si>
  <si>
    <t>El Bakrawy, Lamiaa M.; Ghali, Neveen I.; Hassanien, Aboul Ella</t>
  </si>
  <si>
    <t>Intelligent Machine Learning in Image Authentication</t>
  </si>
  <si>
    <t>JOURNAL OF SIGNAL PROCESSING SYSTEMS FOR SIGNAL IMAGE AND VIDEO TECHNOLOGY</t>
  </si>
  <si>
    <t>Image authentication techniques have recently gained great attention due to its importance for a large number of multimedia applications. Digital images are increasingly transmitted over non-secure channels such as the Internet. Therefore, military, medical and quality control images must be protected against attempts to manipulate them; such manipulations could tamper the decisions based on these im- ages. To protect the authenticity of multimedia images, there are several approaches including conventional cryptography, fragile and semi-fragile watermarking and dig- ital signatures that are based on the image content. The aim of this paper is to present a review on different Machine learning techniques as Fuzzy Set Theory, Rough Set Theory, Rough K-means clustering, Near Sets and Nearness Approximation Spaces, Vector quantization, Genetic Algorithm, Particle Swarm Optimization, Support Vec- tor Machine and applying them in image authentication.</t>
  </si>
  <si>
    <t>Hassanien, Aboul ella/O-5672-2014; Ghali, Neveen/AAQ-9431-2021</t>
  </si>
  <si>
    <t>Hassanien, Aboul ella/0000-0002-9989-6681; Ghali, Neveen/0000-0002-8177-0765; El Bakrawy, Lamiaa M./0000-0001-5719-3809</t>
  </si>
  <si>
    <t>1939-8018</t>
  </si>
  <si>
    <t>1939-8115</t>
  </si>
  <si>
    <t>10.1007/s11265-013-0817-4</t>
  </si>
  <si>
    <t>WOS:000348998900013</t>
  </si>
  <si>
    <t>On the Conjunction of Possibility Measures</t>
  </si>
  <si>
    <t>In this paper, we review the idea of fuzzy measures and look at some properties of these measures. We describe a procedure for aggregating multiple fuzzy measures. We discuss the use of fuzzy measures for modeling information about uncertain variables. We carefully look at the properties of possibility measures. We look at the issue of conjuncting possibility measures.</t>
  </si>
  <si>
    <t>10.1109/TFUZZ.2019.2917813</t>
  </si>
  <si>
    <t>WOS:000557355500005</t>
  </si>
  <si>
    <t>Bulucea, CA; Mladenov, V; Pop, E; Leba, M; Mastorakis, N</t>
  </si>
  <si>
    <t>Extended Fuzzy Methods in Risk Management</t>
  </si>
  <si>
    <t>RECENT ADVANCES IN APPLIED MATHEMATICS</t>
  </si>
  <si>
    <t>14th WSEAS International Conference on Applied Mathematics</t>
  </si>
  <si>
    <t>DEC 14-16, 2009</t>
  </si>
  <si>
    <t>In the paper after a short review of main characteristics of risk management applications, some novel fuzzy calculation based possibilities will be presented, like the hierarchical grouping of risk factors, type-2 fuzzy sets representation and decision making on distance-based operators' platform. The examples are given from the medical diagnostic and risk factor management.</t>
  </si>
  <si>
    <t>978-960-474-138-0</t>
  </si>
  <si>
    <t>WOS:000276837500051</t>
  </si>
  <si>
    <t>Ban, HW; Ahlqvist, O</t>
  </si>
  <si>
    <t>Ban, Hyowon; Ahlqvist, Ola</t>
  </si>
  <si>
    <t>Representing and negotiating uncertain geospatial concepts - Where are the exurban areas?</t>
  </si>
  <si>
    <t>COMPUTERS ENVIRONMENT AND URBAN SYSTEMS</t>
  </si>
  <si>
    <t>In urban landscape studies, there are many different definitions of exurbanization and the spatial boundaries based on them are therefore uncertain. We identify and illustrate the uncertainty of the exurban concept using a fuzzy-set based conceptual space approach. Several definitions of exurbanization are investigated on how they conceptualize exurban areas and we develop formal representations for our analysis and demonstration. To support this we develop a software interface that would allow interactive exploration, analysis, negotiation, and visualization of uncertain geospatial concepts. With selected definitions applied to empirical spatial data we demonstrate some key features of the developed software, such as concept comparison and concept creation activities. The case study of five different definitions of exurbanization in north-central Ohio, US shows varying degrees of agreement and illustrates the impact of different approaches to negotiate the multiple different definitions. The paper also provides the results from user-evaluation of the developed software to better support the exchange of knowledge and communication between the users. (C) 2008 Elsevier Ltd. All rights reserved.</t>
  </si>
  <si>
    <t>Ahlqvist, Ola/A-2920-2008</t>
  </si>
  <si>
    <t>Ahlqvist, Ola/0000-0002-5191-2865</t>
  </si>
  <si>
    <t>0198-9715</t>
  </si>
  <si>
    <t>1873-7587</t>
  </si>
  <si>
    <t>10.1016/j.compenvurbsys.2008.10.001</t>
  </si>
  <si>
    <t>WOS:000267382600001</t>
  </si>
  <si>
    <t>Mardani, A; Saraji, MK; Mishra, AR; Rani, P</t>
  </si>
  <si>
    <t>Mardani, Abbas; Saraji, Mahyar Kamali; Mishra, Arunodaya Raj; Rani, Pratibha</t>
  </si>
  <si>
    <t>A novel extended approach under hesitant fuzzy sets to design a framework for assessing the key challenges of digital health interventions adoption during the COVID-19 outbreak</t>
  </si>
  <si>
    <t>In recent years, Digital Technologies (DTs) are becoming an inseparable part of human lives. Thus, many scholars have conducted research to develop new tools and applications. Processing information, usually in the form of binary code, is the main task in DTs, which is happening through many devices, including computers, smartphones, robots, and applications. Surprisingly, the role of DTs has been highlighted in people's life due to the COVID-19 pandemic. There are several different challenges to implement and intervene in DTs during the COVID-19 outbreak; therefore, the present study extended a new fuzzy approach under Hesitant Fuzzy Set (HFS) approach using Stepwise Weight Assessment Ratio Analysis (SWARA) and Weighted Aggregated Sum Product Assessment (WASPAS) method to evaluate and rank the critical challenges of DTs intervention to control the COVID-19 outbreak. In this regard, a comprehensive survey using literature and in-depth interviews have been carried out to identify the challenges under the SWOT (Strengths, Weaknesses, Opportunities, Threats) framework. Moreover, the SWARA procedure is applied to analyze and assess the challenges to DTs intervention during the COVID-19 outbreak, and the WASPAS approach is utilized to rank the DTs under hesitant fuzzy sets. Further, to demonstrate the efficacy and practicability of the developed framework, an illustrative case study has been analyzed. The results of this study found that Health Information Systems (HIS) was ranked as the first factor among other factors followed by a lack of digital knowledge, digital stratification, economic interventions, lack of reliable data, and cost inefficiency In conclusion, to confirm the steadiness and strength of the proposed framework, the obtained outputs are compared with other methods. (C) 2020 Elsevier B.V. All rights reserved.</t>
  </si>
  <si>
    <t>Mardani, Abbas/D-5700-2015; MISHRA, ARUNODAYA RAJ/M-2404-2019; Kamali Saraji, Mahyar/AAF-4868-2021; Rani, Pratibha/A-5308-2018</t>
  </si>
  <si>
    <t>Mardani, Abbas/0000-0003-1010-3655; MISHRA, ARUNODAYA RAJ/0000-0001-9949-5813; Kamali Saraji, Mahyar/0000-0001-8132-176X; Rani, Pratibha/0000-0002-9186-4167</t>
  </si>
  <si>
    <t>10.1016/j.asoc.2020.106613</t>
  </si>
  <si>
    <t>WOS:000582762000037</t>
  </si>
  <si>
    <t>Rudas, IJ; Tar, JK; Szakal, A</t>
  </si>
  <si>
    <t>The G-calculus based compositional rule of inference</t>
  </si>
  <si>
    <t>INES 2005: 9TH INTERNATIONAL CONFERENCE ON INTELLIGENT ENGINEERING SYSTEMS</t>
  </si>
  <si>
    <t>9th International Conference on Intelligent Engineering Systems</t>
  </si>
  <si>
    <t>SEP 16-19, 2005</t>
  </si>
  <si>
    <t>Budapest Tech,IEEE Reg 8,Hungarian Fuzzy Assoc,Sci Soc Org &amp; Management,IEEE Robot &amp; Automat Soc,IEEE Syst, Men, &amp; Cybernet Soc,IEEE Ind Elect Soc</t>
  </si>
  <si>
    <t>This paper is a step towards the investigation of the problem of the approximate reasoning in the fuzzy systems, by reviewing a specific case, where the investigated structure is a real semi-ring with pseudo-operations. It is the investigation of special-type fuzzy sets (g-generated quasi-triangular fuzzy numbers), special g-generated t-norms and implicators in fuzzy approximate reasoning.</t>
  </si>
  <si>
    <t>0-7803-9474-7</t>
  </si>
  <si>
    <t>WOS:000235939200011</t>
  </si>
  <si>
    <t>Lin, MW; Chen, YQ; Chen, RQ</t>
  </si>
  <si>
    <t>Lin, Mingwei; Chen, Yanqiu; Chen, Riqing</t>
  </si>
  <si>
    <t>Bibliometric analysis on Pythagorean fuzzy sets during 2013-2020</t>
  </si>
  <si>
    <t>INTERNATIONAL JOURNAL OF INTELLIGENT COMPUTING AND CYBERNETICS</t>
  </si>
  <si>
    <t>Purpose The purpose of this paper is to make a comprehensive analysis of 354 publications about Pythagorean fuzzy sets (PFSs) from 2013 to 2020 in order to comprehensively understand their historical progress and current situation, as well as future development trend. Design/methodology/approach First, this paper describes the fundamental information of these publications on PFSs, including their data information, annual trend and prediction and basic features. Second, the most productive and influential authors, countries/regions, institutions and the most cited documents are presented in the form of evaluation indicators. Third, with the help of VOSviewer software, the visualization analysis is conducted to show the development status of PFSs publications at the level of authors, countries/regions, institutions and keywords. Finally, the burst detection of keywords, timezone review and timeline review are exported from CiteSpace software to analyze the hotspots and development trend on PFSs. Findings The annual PFSs publications present a quickly increasing trend. The most productive author is Wei Guiwu (China). Wei Guiwu and Wei Cun have the strongest cooperative relationship. Research limitations/implications The implication of this study is to provide a comprehensive perspective for the scholars who take a fancy to PFSs, and it is valuable for scholars to grasp the hotspots in this field in time. Originality/value It is the first paper that uses the bibliometric analysis to comprehensively analyze the publications on PFSs. It can help the scholars in the field of PFSs to quickly understand the development status and trend of PFSs.</t>
  </si>
  <si>
    <t>林, 铭炜/AAD-2775-2019</t>
  </si>
  <si>
    <t>林, 铭炜/0000-0003-2026-7178</t>
  </si>
  <si>
    <t>1756-378X</t>
  </si>
  <si>
    <t>1756-3798</t>
  </si>
  <si>
    <t>APR 23</t>
  </si>
  <si>
    <t>10.1108/IJICC-06-2020-0067</t>
  </si>
  <si>
    <t>NOV 2020</t>
  </si>
  <si>
    <t>WOS:000593421700001</t>
  </si>
  <si>
    <t>Cheng, MY; Tsai, HC; Chiu, YH</t>
  </si>
  <si>
    <t>Cheng, Min-Yuan; Tsai, Hsing-Chih; Chiu, Yi-Hsiang</t>
  </si>
  <si>
    <t>Fuzzy case-based reasoning for coping with construction disputes</t>
  </si>
  <si>
    <t>The nature of the construction business makes the industry one of the most litigious. Most recent studies of dispute settlement assistant system have applied case-based reasoning (CBR) models to identify similar dispute cases that may be used as references in dispute settlements. Typically, either Euclidean distance (EUD) or cosine angle distance (CAD) has been employed in CBR to measure similarity. However, both EUD and CAD present inherent problems. This situation offers the opportunity to further refine and improve the CBR approach. The CBR was combined with fuzzy-set theory to establish the fuzzy case-based reasoning model (FCBR) for coping with construction disputes. FCBR incorporates a new similarity measurement (NSM) that fuses EUD and CAD, creating a more effective tool with which to calculate target case similarity with historical construction dispute cases. information on cases similar to a target case assists mediators to deal effectively with construction disputes. The FCBR simulates the process of human reasoning, allowing users to not only easily review historical data. but also efficiently mine information on similar cases. Crown Copyright (C) 2008 Published by Elsevier Ltd. All rights reserved.</t>
  </si>
  <si>
    <t>Cheng, Min-Yuan/G-3510-2013</t>
  </si>
  <si>
    <t>10.1016/j.eswa.2008.03.025</t>
  </si>
  <si>
    <t>WOS:000262178100159</t>
  </si>
  <si>
    <t>Shapiro, AF</t>
  </si>
  <si>
    <t>Blair, S; Chakraborty, U; Chen, SH; Cheng, HD; Chiu, DKY; Das, S; Denker, G; Duro, R; Romay, MG; Hung, D; Kerre, EE; VaLeong, H; Lu, CT; Lu, J; Maguire, L; Ngo, CW; Sarfraz, M; Tseng, C; Tsumoto, S; Ventura, D; Wang, PP; Yao, X; Zhang, CN; Zhang, K</t>
  </si>
  <si>
    <t>An overview of insurance uses of fuzzy logic</t>
  </si>
  <si>
    <t>PROCEEDINGS OF THE 8TH JOINT CONFERENCE ON INFORMATION SCIENCES, VOLS 1-3</t>
  </si>
  <si>
    <t>8th Joint Conference on Information Sciences (JCIS 2005)</t>
  </si>
  <si>
    <t>JUL 21-26, 2005</t>
  </si>
  <si>
    <t>Salt Lake City, UT</t>
  </si>
  <si>
    <t>Duke Univ,Utah State Univ,San Jose State Univ,Harbin Inst Technol</t>
  </si>
  <si>
    <t>This article presents an overview of insurance uses of fuzzy logic (FL). The two specific purposes of the article are to review the FL applications so as to document the unique characteristics of insurance as an application area and to document the FL technologies that have been employed in insurance-related areas.</t>
  </si>
  <si>
    <t>WOS:000233670801094</t>
  </si>
  <si>
    <t>Yu, DJ; Li, DF; Merigo, JM; Fang, LC</t>
  </si>
  <si>
    <t>Yu, Dejian; Li, Deng-Feng; Merigo, Jose M.; Fang, Lincong</t>
  </si>
  <si>
    <t>Mapping development of linguistic decision making studies</t>
  </si>
  <si>
    <t>The purpose of this study is to identify the current research status on linguistic decision making through visualization method. The effective information visualization tool called CiteSpace was used to dig out how the research of linguistic decision making was conducted. A number of 2017 documents published between 1980 and 2015 were downloaded via Web of Science with the keyword linguistic decision making was used for topic search. The reference co-citation network was mapped to explore the reprehensive documents and research clusters in linguistic decision making area. The author co-citation network was generated to reveal the influential scholars in this area. The journal co-citation map was formulated to identify the dominant journals. The category network was mapped to excavate the most popular research category in linguistic decision making area. The results of this study have great significance to the researchers in linguistic fuzzy set, linguistic decision making and linguistic group decision making areas.</t>
  </si>
  <si>
    <t>Merigó, José M./K-1500-2019</t>
  </si>
  <si>
    <t>Merigó, José M./0000-0002-4672-6961; Yu, Dejian/0000-0003-2796-9148; li, dengfeng/0000-0002-4963-4181</t>
  </si>
  <si>
    <t>10.3233/IFS-152026</t>
  </si>
  <si>
    <t>WOS:000374171500020</t>
  </si>
  <si>
    <t>Mendel, JM; Liu, FL; Zhai, DY</t>
  </si>
  <si>
    <t>Mendel, Jerry M.; Liu, Feilong; Zhai, Daoyuan</t>
  </si>
  <si>
    <t>alpha-Plane Representation for Type-2 Fuzzy Sets: Theory and Applications</t>
  </si>
  <si>
    <t>This paper 1) reviews the alpha-plane representation of a type-2 fuzzy set (T2 FS), which is a representation that is comparable to the alpha-cut representation of a type-1 FS (T1 FS) and is useful for both theoretical and computational studies of and for T2 FSs; 2) proves that set theoretic operations for T2 FSs can be computed using very simple alpha-plane computations that are the set theoretic operations for interval T2 (IT2) FSs; 3) reviews how the centroid of a T2 FS can be computed using alpha-plane computations that are also very simple because they can be performed using existing Karnik Mendel algorithms that are applied to each alpha-plane; 4) shows how many theoretically based geometrical properties can be obtained about the centroid, even before the centroid is computed; 5) provides examples that show that the mean value (defuzzified value) of the centroid can often be approximated by using the centroids of only 0 and 1 alpha-planes of a T2 FS; 6) examines a triangle quasi-T2 fuzzy logic system (Q-T2 FLS) whose secondary membership functions are triangles and for which all calculations use existing T1 or IT2 FS mathematics, and hence, they may be a good next step in the hierarchy of FLSs, from T1 to IT2 to T2; and 7) compares T1, IT2, and triangle Q-T2 FLSs to forecast noise-corrupted measurements of a chaotic Mackey-Glass time series.</t>
  </si>
  <si>
    <t>10.1109/TFUZZ.2009.2024411</t>
  </si>
  <si>
    <t>WOS:000270591900015</t>
  </si>
  <si>
    <t>Kacprzyk, J; Szmidt, E; Zadrozny, S; Atanassov, KT; Krawczak, M</t>
  </si>
  <si>
    <t>Six Sigma Project Selection Using Interval Neutrosophic TOPSIS</t>
  </si>
  <si>
    <t>ADVANCES IN FUZZY LOGIC AND TECHNOLOGY 2017, VOL 3</t>
  </si>
  <si>
    <t>10th Conference of the European-Society-for-Fuzzy-Logic-and-Technology (EUSFLAT) / 16th International Workshop on Intuitionistic Fuzzy Sets and Generalized Nets (IWIFSGN)</t>
  </si>
  <si>
    <t>SEP 11-15, 2017</t>
  </si>
  <si>
    <t>Warsaw, POLAND</t>
  </si>
  <si>
    <t>European Soc Fuzzy Log &amp; Technol,Polish Acad Sci, Dept IV Engn Sci,Polish Acad Sci, Syst Res Inst,Polish Operat &amp; Syst Res Soc</t>
  </si>
  <si>
    <t>Six Sigma approaches aim at providing almost defect-free products and/or services to customers. Six Sigma is a powerful and comprehensive management tool for meeting customer needs. Well-designed projects are capable to provide significant financial benefits, bring competitive advantage and increased customer satisfaction. Well-designed projects having clear and concise descriptions and objectives are capable to provide significant financial benefits, increased customer satisfaction and bring competitive advantage. Selecting Six Sigma improvement projects has been one of the most challenging and frequently discussed issues in the literature. Selecting the most useful project/s is a key success factor in Six Sigma approach. Selecting Six Sigma projects is a multi criteria decision making problem involving many tangible and intangible criteria under uncertainty. In this paper, uncertainty will be handled by neutrosophic sets. A neutrosophic set deals with the origin, nature, and scope of neutralities, as well as their interactions with different ideational spectra [1]. In neutrosophic sets, truth-membership, indeterminacy-membership and falsity-membership are all together included. Neutrosophic sets are accepted as a super set of the other types of sets such as classical sets, ordinary fuzzy sets, hesitant fuzzy sets, intuitionistic fuzzy sets, and soft sets. In this paper, we employ interval neutrosophic TOPSIS method to evaluate Six Sigma projects. By reviewing the literature, seven criteria e.g. total cost, required time and customer satisfaction are taken into account. To the best knowledge of the authors, this is the first study to evaluate Six Sigma projects using interval neutrosophic TOPSIS approach with group decision making.</t>
  </si>
  <si>
    <t>978-3-319-66827-7; 978-3-319-66826-0</t>
  </si>
  <si>
    <t>10.1007/978-3-319-66827-7_8</t>
  </si>
  <si>
    <t>WOS:000431389900008</t>
  </si>
  <si>
    <t>Palczewski, K; Salabun, W</t>
  </si>
  <si>
    <t>Rudas, IJ; Janos, C; Toro, C; Botzheim, J; Howlett, RJ; Jain, LC</t>
  </si>
  <si>
    <t>Palczewski, Krzysztof; Salabun, Wojciech</t>
  </si>
  <si>
    <t>The fuzzy TOPSIS applications in the last decade</t>
  </si>
  <si>
    <t>KNOWLEDGE-BASED AND INTELLIGENT INFORMATION &amp; ENGINEERING SYSTEMS (KES 2019)</t>
  </si>
  <si>
    <t>23rd KES International Conference on Knowledge-Based and Intelligent Information and Engineering Systems (KES)</t>
  </si>
  <si>
    <t>SEP 04-06, 2019</t>
  </si>
  <si>
    <t>Budapest, HUNGARY</t>
  </si>
  <si>
    <t>KES Int</t>
  </si>
  <si>
    <t>Multi-criteria decision-analysis (MCDA) methods have been widely applied by many researchers in various fields of study. One of the numerous MCDA methods, the Technique for Order Preference by Similarity to Ideal Solution (TOPSIS) under fuzzy environment, namely fuzzy TOPSIS, has been successfully applied in many practical, real-world challenges. This paper provides a short review of fuzzy TOPSIS applications. The research is based on 25 studies conducted in the years 2009 - 2018. Most relevant and most cited papers concerned with fuzzy TOPSIS technique were analyzed and categorized into application areas, such as supply chain, environment, energy sources, business, healthcare. Fuzzy TOPSIS implementations are examined and compared by approaches used, such as fuzzy sets, hesitant fuzzy sets or intuitionistic fuzzy sets, by other methods combined with fuzzy TOPSIS, such as fuzzy Analytic Hierarchic Process (AHP) or enhancements for group decision-making and by a number of alternatives and criteria used. Finally, insights into ongoing trends, most popular approaches, and directions of study concerning the fuzzy TOPSIS method are presented. (C) 2019 The Authors. Published by Elsevier B.V. This is an open access article under the CC BY-NC-ND license (http://creativecommons.org/licenses)/by-nc-nd/4.0/) Peer-review under responsibility of KES International.</t>
  </si>
  <si>
    <t>Sałabun, Wojciech/H-2883-2016</t>
  </si>
  <si>
    <t>Sałabun, Wojciech/0000-0001-7076-2519</t>
  </si>
  <si>
    <t>10.1016/j.procs.2019.09.404</t>
  </si>
  <si>
    <t>WOS:000571151500239</t>
  </si>
  <si>
    <t>Zadeh, LA; Abbasov, AM; Shahbazova, SN</t>
  </si>
  <si>
    <t>Zadeh, Lotfi A.; Abbasov, Ali M.; Shahbazova, Shahnaz N.</t>
  </si>
  <si>
    <t>Fuzzy-Based Techniques in Human-Like Processing of Social Network Data</t>
  </si>
  <si>
    <t>Social networks have gained a lot attention. They are perceived as a vast source of information about their users. Variety of different methods and techniques has been proposed to analyze these networks in order to extract valuable information about the users - things they do and like/dislike. A lot of effort is put into improvement of analytical methods in order to grasp a more accurate and detailed image of users. Such information would have an impact on many aspects of everyday life of people - from politics, via professional life, to shopping and entertainment. The theory of fuzzy sets and systems, introduced in 1965, has the ability to handle imprecise and ambiguous information, and to cope with linguistic terms. The theory has evolved into such areas like possibility theory and computing with words. It is very suitable for processing data in a human-like way, and providing the results in a human-oriented manner. The paper presents a short survey of works that use fuzzy-based technologies for analysis of social networks. We pose an idea that fuzzy-based techniques allow for introduction of human-centric and human-like data analysis processes. We include here detailed descriptions of a few target areas of social network analysis that could benefit from applications of fuzzy sets and systems methods.</t>
  </si>
  <si>
    <t>Shahbazova, Shahnaz/HCH-8187-2022; Abbasov, Ali/S-7249-2019</t>
  </si>
  <si>
    <t>Abbasov, Ali/0000-0002-6467-1861; Shahbazova, Shahnaz/0000-0002-9898-6829</t>
  </si>
  <si>
    <t>10.1142/S0218488515400012</t>
  </si>
  <si>
    <t>WOS:000368042000003</t>
  </si>
  <si>
    <t>Park, Y; El Sawy, OA; Fiss, PC</t>
  </si>
  <si>
    <t>Park, YoungKi; El Sawy, Omar A.; Fiss, Peer C.</t>
  </si>
  <si>
    <t>The Role of Business Intelligence and Communication Technologies in Organizational Agility: A Configurational Approach</t>
  </si>
  <si>
    <t>JOURNAL OF THE ASSOCIATION FOR INFORMATION SYSTEMS</t>
  </si>
  <si>
    <t>This study examines the role that business intelligence (BI) and communication technologies play in how firms may achieve organizational sensing agility, decision making agility, and acting agility in different organizational and environmental contexts. Based on the information-processing view of organizations and dynamic capability theory, we suggest a configurational analytic framework that departs from the standard linear paradigm to examine how IT's effect on agility is embedded in a configuration of organizational and environmental elements. In line with this approach, we use fuzzy-set qualitative comparative analysis (fsQCA) to analyze field survey data from diverse industries. Our findings suggest equifinal pathways to organizational agility and the specific boundary conditions of our middle-range theory that determine what role BI and communication technologies play in organizations' achieving organizational agility. We discuss implications for theory and practice and discuss future research avenues.</t>
  </si>
  <si>
    <t>El Sawy, Omar/ABG-7773-2021</t>
  </si>
  <si>
    <t>1536-9323</t>
  </si>
  <si>
    <t>1558-3457</t>
  </si>
  <si>
    <t>10.17705/1jais.00001</t>
  </si>
  <si>
    <t>WOS:000412389300002</t>
  </si>
  <si>
    <t>Golden Rule and Other Representative Values for Atanassov Type Intuitionistic Membership Grades</t>
  </si>
  <si>
    <t>Our interest here is on comparing Atanassov type intuitionistic membership grades, this is a problem since they are not completely ordered. We suggest the use of an associated scalar value that we refer to as the representative value. We note the formal correspondence between interval valued membership grades and Atanassov type intuitionistic membership grades. Inspired by this we review some ideas on the formulation of representative values for interval valued membership grades. We then use this formal correspondence to help transfer these ideas to Atanassov type intuitionistic membership grades. We note while the construction of a representative value requires the satisfaction of some properties, these properties do not completely constrain its formulation and as such leave room for the inclusion of some subjective aspects in formulating representative values. Here we look at different representative values. A particularly notable example of representative values investigated here is what we refer to as the Golden Rule representative value.</t>
  </si>
  <si>
    <t>10.1109/TFUZZ.2015.2417895</t>
  </si>
  <si>
    <t>WOS:000365989300028</t>
  </si>
  <si>
    <t>Celik, E; Gumus, AT; Aydin, N</t>
  </si>
  <si>
    <t>Zeng, X; Lu, J; Kerre, EE; Martinez, L; Koehl, L</t>
  </si>
  <si>
    <t>Celik, Erkan; Gumus, Alev Taskin; Aydin, Nezir</t>
  </si>
  <si>
    <t>AN INTUITIONISTIC FUZZY APPROACH FOR EVALUATING SERVICE QUALITY OF PUBLIC TRANSPORTATION SYSTEMS</t>
  </si>
  <si>
    <t>UNCERTAINTY MODELLING IN KNOWLEDGE ENGINEERING AND DECISION MAKING</t>
  </si>
  <si>
    <t>12th International Conference on Fuzzy Logic and Intelligent Technologies in Nuclear Science (FLINS)</t>
  </si>
  <si>
    <t>AUG 24-26, 2016</t>
  </si>
  <si>
    <t>Roubaix, FRANCE</t>
  </si>
  <si>
    <t>Service quality evaluation has become a main area of interest for practitioners, managers, researchers and policy makers, who have inclined on the passengers' service. In this paper, intuitionistic fuzzy TOPSIS approach is applied to evaluate service quality of rail transit systems of Istanbul. A total of 6553 surveys are conducted and analyzed in seven rail lines with respect to 20 service qualities.</t>
  </si>
  <si>
    <t>TASKIN, ALEV/E-3878-2017; Celik, Erkan/O-1075-2013; AYDIN, Nezir/M-6069-2013; Aydin, Nezir/AEW-9733-2022</t>
  </si>
  <si>
    <t xml:space="preserve">TASKIN, ALEV/0000-0003-1803-9408; Celik, Erkan/0000-0003-4465-0913; </t>
  </si>
  <si>
    <t>978-981-3146-96-9</t>
  </si>
  <si>
    <t>WOS:000417158200145</t>
  </si>
  <si>
    <t>Roubens, M</t>
  </si>
  <si>
    <t>Fuzzy sets and decision analysis</t>
  </si>
  <si>
    <t>This survey points out recent advances in multiple attribute decision making methods dealing with fuzzy or ill-defined information. Fuzzy MAUT as well as fuzzy outranking methods are reviewed. Aggregation procedures, choice problems and treatment of interactive attributes are covered. Trends in research and open problems are indicated. (C) 1997 Published by Elsevier Science B.V.</t>
  </si>
  <si>
    <t>10.1016/S0165-0114(97)00087-0</t>
  </si>
  <si>
    <t>WOS:A1997XV01900012</t>
  </si>
  <si>
    <t>Wang, JL</t>
  </si>
  <si>
    <t>Wang, Jui-Lin</t>
  </si>
  <si>
    <t>A supply chain application of fuzzy set theory to inventory control models - DRP system analysis</t>
  </si>
  <si>
    <t>As competition abounds, the efficient solution on inventory control of a DRP's (Distribution Requirement Planning) supply chain management is a vital success factor for companies in today's business world. A stochastic program of market distribution and its deterministic equivalent control program is approximated by a multi-echelon lot-sizing model based on risk inflated effective demands. The DRP-decomposition of this approximate model, which can be used with allocation application of Fuzzy Set Theory, is then introduced. The aim of this paper is to find methods to address traditional DRP's weaknesses and to improve the performances of DRIP systems. In this paper, the field of continuous review model will be focused in, and a new method on the model with triangular fuzzy numbers (input data) will be presented. By using the method, the maximum of order quantity under a minimum of total cost can be obtained. In many previous research, authors take a precise number approximately as the representative of a fuzzy number, But the precise number can not reflect the property of fuzzy inventory control number fully. Therefore, in a numerical example of this paper, in addition to providing a transformation for reducing a fuzzy number into a closed interval by introducing the interval mean value concept proposed by Dubios and Prude, this fuzzy system can be transformed into a more precise diagnosis system for channel members in the supply chain distribution organization. Crown Copyright (C) 2008 Published by Elsevier Ltd. All rights reserved.</t>
  </si>
  <si>
    <t>10.1016/j.eswa.2008.12.047</t>
  </si>
  <si>
    <t>WOS:000264782800056</t>
  </si>
  <si>
    <t>Krejci, J</t>
  </si>
  <si>
    <t>Krejci, Jana</t>
  </si>
  <si>
    <t>Fuzzy Set Theory</t>
  </si>
  <si>
    <t>PAIRWISE COMPARISON MATRICES AND THEIR FUZZY EXTENSION: MULTI-CRITERIA DECISION MAKING WITH A NEW FUZZY APPROACH</t>
  </si>
  <si>
    <t>This chapter reviews concepts from fuzzy set theory indispensable for the fuzzy extension of the multi-criteria decision making methods based on pairwise comparison matrices. Trapezoidal and triangular fuzzy numbers and intervals, which are most often used for the fuzzy extension of pairwise comparison methods, are introduced here, and normalization of fuzzy vectors is studied. Standard fuzzy arithmetic, that is usually used for the fuzzy extension of pairwise comparison methods, is reviewed, and the difference between applying standard fuzzy arithmetic and simplified standard fuzzy arithmetic on computations with fuzzy numbers is illustrated graphically on numerical examples. It is shown on an example that standard fuzzy arithmetic is not able to cope with problems in which there are interactions between the operands ( even when these problems seem to be very simple and their solutions are intuitive) and that constrained fuzzy arithmetic needs to be applied instead. Because there are interactions between the operands in arithmetic operations conducted in fuzzy pairwise comparison methods, it results to be necessary to apply constrained fuzzy arithmetic instead of standard fuzzy arithmetic in these methods. Therefore, this section provides a detailed introduction to constrained fuzzy arithmetic complemented by illustrative examples.</t>
  </si>
  <si>
    <t>978-3-319-77715-3; 978-3-319-77714-6</t>
  </si>
  <si>
    <t>10.1007/978-3-319-77715-3_3</t>
  </si>
  <si>
    <t>WOS:000441387300005</t>
  </si>
  <si>
    <t>Zhou, H; Wang, JQ; Zhang, HY; Chen, XH</t>
  </si>
  <si>
    <t>Zhou, Huan; Wang, Jian-qiang; Zhang, Hong-yu; Chen, Xiao-hong</t>
  </si>
  <si>
    <t>Linguistic hesitant fuzzy multi-criteria decision-making method based on evidential reasoning</t>
  </si>
  <si>
    <t>Linguistic hesitant fuzzy sets (LHFSs), which can be used to represent decision-makers' qualitative preferences as well as reflect their hesitancy and inconsistency, have attracted a great deal of attention due to their flexibility and efficiency. This paper focuses on a multi-criteria decision-making approach that combines LHFSs with the evidential reasoning (ER) method. After reviewing existing studies of LHFSs, a new order relationship and Hamming distance between LHFSs are introduced and some linguistic scale functions are applied. Then, the ER algorithm is used to aggregate the distributed assessment of each alternative. Subsequently, the set of aggregated alternatives on criteria are further aggregated to get the overall value of each alternative. Furthermore, a nonlinear programming model is developed and genetic algorithms are used to obtain the optimal weights of the criteria. Finally, two illustrative examples are provided to show the feasibility and usability of the method, and comparison analysis with the existing method is made.</t>
  </si>
  <si>
    <t>chen, xi/GXH-3653-2022; Wang, Jian-qiang/B-5012-2019; chen, xia/GYR-3948-2022; chen, xia/GXM-5435-2022</t>
  </si>
  <si>
    <t>1464-5319</t>
  </si>
  <si>
    <t>JAN 25</t>
  </si>
  <si>
    <t>10.1080/00207721.2015.1042089</t>
  </si>
  <si>
    <t>WOS:000360553200004</t>
  </si>
  <si>
    <t>Montrone, S; Perchinunno, P; L'Abbate, S; Zitolo, MR</t>
  </si>
  <si>
    <t>Murgante, B; Misra, S; Rocha, AMAC; Torre, C; Rocha, JG; Falcao, MI; Taniar, D; Apduhan, BO; Gervasi, O</t>
  </si>
  <si>
    <t>Montrone, Silvestro; Perchinunno, Paola; L'Abbate, Samuela; Zitolo, Maria Rosaria</t>
  </si>
  <si>
    <t>The Lifestyles of Families through Fuzzy C-Means Clustering</t>
  </si>
  <si>
    <t>COMPUTATIONAL SCIENCE AND ITS APPLICATIONS - ICCSA 2014, PT III</t>
  </si>
  <si>
    <t>14th International Conference on Computational Science and Its Applications (ICCSA)</t>
  </si>
  <si>
    <t>JUN 30-JUL 03, 2014</t>
  </si>
  <si>
    <t>Guimaraes, PORTUGAL</t>
  </si>
  <si>
    <t>Univ Minho,Univ Perugia,Univ Basilicata,Monash Univ,Kyushu Sangyo Univ,Assoc Portuguesa Investigacao Operac</t>
  </si>
  <si>
    <t>The objective of this report is the analysis of the data arising from the Family Lifestyles survey conducted by the University of Bari A. Moro (2012-2013) through the construction of indicators of socio-economic hardship and the identification of family profiles during the current period of crisis. The approach used in this work in order to synthesize and measure the conditions of hardship of a population is based on the so-called Totally Fuzzy and Relative method employing a Fuzzy Sets technique in order to obtain a measure of relative incidence in a population from the statistical information provided by a plurality of indicators [1]. The subsequent step involved considering a clustering procedure (Fuzzy c-means) with the objective of outlining various profiles, not defined a priori, to be assigned to each family with different socio-economic behaviours [2]. This clustering method allows, compared to conventional methods, a set of data to belong not only to a main cluster but also to two or more clusters with fuzzy profiles.</t>
  </si>
  <si>
    <t>Perchinunno, Paola/0000-0001-7343-5900</t>
  </si>
  <si>
    <t>978-3-319-09150-1; 978-3-319-09149-5</t>
  </si>
  <si>
    <t>WOS:000349442800010</t>
  </si>
  <si>
    <t>Wang, G; Wu, LJ; Liu, YS; Ye, XP</t>
  </si>
  <si>
    <t>Wang, Guan; Wu, Lingjiu; Liu, Yusheng; Ye, Xiaoping</t>
  </si>
  <si>
    <t>A review on fuzzy preference modeling methods for group decision-making</t>
  </si>
  <si>
    <t>With the rise of group decision-making and the increasingly complex decision-making environment, preference modeling for decision makers has become more and more important, and many preference modeling methods have emerged. Based on the fuzzy theory, researchers have proposed a large number of preference models to express the subjective uncertainty of decision makers. These methods based on fuzzy theory are collectively referred to as fuzzy preference modeling methods. The fuzzy sets preference model is the first practice of fuzzy theory used in the field of preference modeling, and it is still widely used by researchers until now. Subsequently, based on fuzzy theory, the researchers also proposed linguistic term sets and cloud model. These methods have different representation domains, and are applicable to different decision-making environment. In this paper we give a review of classical fuzzy preference modeling methods and its latest extensions and variants. After the presentation of comparative analyses on the existing methods, we figure out some current challenges and possible future development directions in the field of fuzzy preference modeling.</t>
  </si>
  <si>
    <t>10.3233/JIFS-201529</t>
  </si>
  <si>
    <t>WOS:000667508800021</t>
  </si>
  <si>
    <t>Borah, B</t>
  </si>
  <si>
    <t>Singh, P</t>
  </si>
  <si>
    <t>Borah, B.</t>
  </si>
  <si>
    <t>Fuzzy Time Series Modeling Approaches: A Review</t>
  </si>
  <si>
    <t>APPLICATIONS OF SOFT COMPUTING IN TIME SERIES FORECASTING: SIMULATION AND MODELING TECHNIQUES</t>
  </si>
  <si>
    <t>Recently, there seems to be increased interest in time series forecasting using soft computing (SC) techniques, such as fuzzy sets, artificial neural networks (ANNs), rough set (RS) and evolutionary computing (EC). Among them, fuzzy set is widely used technique in this domain, which is referred to as Fuzzy Time Series (FTS). In this chapter, extensive information and knowledge are provided for the FTS concepts and their applications in time series forecasting. This chapter reviews and summarizes previous research works in the FTS modeling approach from the period 1993-2013 (June). Here, we also provide a brief introduction to SC techniques, because in many cases problems can be solved most effectively by integrating these techniques into different phases of the FTS modeling approach. Hence, several techniques that are hybridized with the FTS modeling approach are discussed briefly. We also identified various domains specific problems and research trends, and try to categorize them. The chapter ends with the implication for future works. This review may serve as a stepping stone for the amateurs and advanced researchers in this domain.</t>
  </si>
  <si>
    <t>978-3-319-26293-2; 978-3-319-26292-5</t>
  </si>
  <si>
    <t>10.1007/978-3-319-26293-2_2</t>
  </si>
  <si>
    <t>10.1007/978-3-319-25115-8</t>
  </si>
  <si>
    <t>WOS:000369151100004</t>
  </si>
  <si>
    <t>Wang, LJ; Rani, P</t>
  </si>
  <si>
    <t>Wang, Lanjing; Rani, Pratibha</t>
  </si>
  <si>
    <t>Sustainable supply chains under risk in the manufacturing firms: an extended double normalization-based multiple aggregation approach under an intuitionistic fuzzy environment</t>
  </si>
  <si>
    <t>Purpose In recent years, a number of researchers have attempted to make an integration of sustainability with supply chain risk management. These studies have led to valued insights into this issue, though there is still a lack of knowledge about the mechanisms by which sustainability-related issues are materialized as risks in the supply chain management. Design/methodology/approach The paper aims to provide a comprehensive framework to evaluate the sustainability risk in the supply chain management mechanism. To do so, a novel approach using the double normalization-based multiple aggregation (DNMA) approach under the intuitionistic fuzzy (IF) environment is extended to identify, rank and evaluate the sustainability risk factors in supply chain management. Findings To provide comprehensive sustainability risk factors, this study has conducted a survey using interview and literature review. In this regard, this study identified 36 sustainability risk factors in supply chain management of the manufacturing firms in five different groups of risk, including sustainable operational risk factors, economic risk factors, environmental risk factors, social risk factors, and sustainable distribution and recycling risk factors. The results of this paper found that the poor planning and scheduling was the important sustainability risk in supply chain management of the manufacturing firms, followed by the environmental accidents, production capacity risk, product design risk and exploitative hiring policies. In addition, the results of the study found that the extended approach was effective and efficient in evaluating the sustainability risk factors in supply chain management of the manufacturing firms. Originality/value Three aggregation methods based on the normalization techniques are discussed. A DNMA method is proposed under intuitionistic fuzzy sets (IFSs). To propose a broad procedure for identifying and classifying sustainability risk factors (ESFs) in supply chain management. To rank the sustainability risk factor, the authors utilize a procedure for evaluating the significance degree of the sustainability risk factor in supply chain management.</t>
  </si>
  <si>
    <t>Rani, Pratibha/A-5308-2018</t>
  </si>
  <si>
    <t>Rani, Pratibha/0000-0002-9186-4167</t>
  </si>
  <si>
    <t>JUN 20</t>
  </si>
  <si>
    <t>4/5</t>
  </si>
  <si>
    <t>10.1108/JEIM-05-2021-0222</t>
  </si>
  <si>
    <t>WOS:000708436300001</t>
  </si>
  <si>
    <t>D'Urso, P</t>
  </si>
  <si>
    <t>D'Urso, Pierpaolo</t>
  </si>
  <si>
    <t>Informational Paradigm, management of uncertainty and theoretical formalisms in the clustering framework: A review</t>
  </si>
  <si>
    <t>Fifty years have gone by since the publication of the first paper on clustering based on fuzzy sets theory. In 1965, L.A. Zadeh had published Fuzzy Sets [335]. After only one year, the first effects of this seminal paper began to emerge, with the pioneering paper on clustering by Bellman, Kalaba, Zadeh [33], in which they proposed a prototypal of clustering algorithm based on the fuzzy sets theory. Starting from this paper, several uncertain clustering methods based on different theoretical approaches for modeling the uncertainty have been proposed. The present paper presents a systematic literature review of these clustering approaches. In particular, with respect to the Statistical Reasoning System, we first illustrate the connection between Information and Uncertainty from the perspective of the so-called Informational Paradigm, according to which Information is constituted by Informational ingredients, specifically the Empirical Information, represented by statistical data, and Theoretical information consisting of background knowledge and basic modeling assumptions. We then describe different kinds of uncertainty affecting the Information. Focusing on the uncertainty associated with a particular statistical methodology, i.e. Cluster Analysis, and adopting as theoretical platform the Informational Paradigm, we present a systematic literature review of different uncertainty-based clustering approaches -i.e. Fuzzy clustering, Possibilistic clustering, Shadowed clustering, Rough sets-based clustering, Intuitionistic fuzzy clustering, Evidential clustering, Credibilistic clustering, Type-2 fuzzy clustering, Neutrosophic clustering, Hesitant fuzzy clustering, Interval-based fuzzy clustering, and Picture fuzzy clustering. We thus show how all these clustering approaches are able of managing in diffetent ways the uncertainty associated with the two components of the Informational Paradigm, i.e. the Empirical and Theoretical Information. (C) 2017 Elsevier Inc. All rights reserved.</t>
  </si>
  <si>
    <t>10.1016/j.ins.2017.03.001</t>
  </si>
  <si>
    <t>WOS:000400230900003</t>
  </si>
  <si>
    <t>Cybernetics, system(s) theory, information theory and Fuzzy Sets and Systems in the 1950s and 1960s</t>
  </si>
  <si>
    <t>About 60 years ago Norbert Wiener and Claude Elwood Shannon established the new scientific discipline of information theory However, it is very probable that Shannon's article A Mathematical Theory of Communication would not have become famous without the help of Warren Weaver, whose popular text on The Mathematics of Communication re-interpreted Shannon's work for broader scientific audiences Weaver's preface and Shannon's article were published together in the book The Mathematical Theory of Communication Not ben Wiener's Cybernetics was an even more popular event, when it appeared in print However publications were influential on two scientific areas with concepts unmentioned or unelaborated within the texts themselves. Systems Theory and information theory A General System Theory had already been created by Ludwig von Bettalanffy in the late 1920s for biological and philosophical research This approach melded in North America in the 1950s with cybernetics, as well as a new system theoretical approach in engineering sciences in the 1950s Bertalanffy's General System Theory - or simply systems theory was used, became even more famous in humanities In the 1960s attempts to yield both systems theory took root in the humanities, with mixed success This paper will review the links across these fields showing the influences across cybernetics, system(s) theory and information theory throughout the 1950s and the theory of Fuzzy Sets and Systems Then we focus to the non-technical but philosophical aspects of information theory When Weaver emphasized not the technical but the semantic and influential problems of communication, his arguments were very similar to Charles W Morris' foundations of the Theory of Signs (1938) - Semiotics We will show some interesting ideas of Weaver related to semiotic thinking and we will advocate a fuzzy information theory that has to be appropriate to cover this semiotic concept of information Finally, the paper presents epistemological reflections in historical perspective on the concept of information as a fluctuating object that we take as a fuzzy concept (C) 2010 Elsevier Inc All rights reserved.</t>
  </si>
  <si>
    <t>10.1016/j.ins.2010.08.001</t>
  </si>
  <si>
    <t>WOS:000283389800001</t>
  </si>
  <si>
    <t>Mitra, S; Das, R; Hayashi, Y</t>
  </si>
  <si>
    <t>Mitra, Sushmita; Das, Ranajit; Hayashi, Yoichi</t>
  </si>
  <si>
    <t>Genetic Networks and Soft Computing</t>
  </si>
  <si>
    <t>IEEE-ACM TRANSACTIONS ON COMPUTATIONAL BIOLOGY AND BIOINFORMATICS</t>
  </si>
  <si>
    <t>The analysis of gene regulatory networks provides enormous information on various fundamental cellular processes involving growth, development, hormone secretion, and cellular communication. Their extraction from available gene expression profiles is a challenging problem. Such reverse engineering of genetic networks offers insight into cellular activity toward prediction of adverse effects of new drugs or possible identification of new drug targets. Tasks such as classification, clustering, and feature selection enable efficient mining of knowledge about gene interactions in the form of networks. It is known that biological data is prone to different kinds of noise and ambiguity. Soft computing tools, such as fuzzy sets, evolutionary strategies, and neurocomputing, have been found to be helpful in providing low-cost, acceptable solutions in the presence of various types of uncertainties. In this paper, we survey the role of these soft methodologies and their hybridizations, for the purpose of generating genetic networks.</t>
  </si>
  <si>
    <t>1545-5963</t>
  </si>
  <si>
    <t>1557-9964</t>
  </si>
  <si>
    <t>JAN-FEB</t>
  </si>
  <si>
    <t>10.1109/TCBB.2009.39</t>
  </si>
  <si>
    <t>WOS:000283926400009</t>
  </si>
  <si>
    <t>Behnamian, J</t>
  </si>
  <si>
    <t>Behnamian, J.</t>
  </si>
  <si>
    <t>Survey on fuzzy shop scheduling</t>
  </si>
  <si>
    <t>The real life scheduling problems often have several uncertainties. The solutions of these problems can provide deeper insights to the decision maker than those of deterministic problems. Fuzzy set theory as most important tool to model uncertainty represents an attractive tool to aid research in the production management. Since to the best of our knowledge, there is not a comprehensive review on the fuzzy scheduling literature, the goal of this paper is to provide an extensive review for the fuzzy machine scheduling which it covers more than 140 papers. For this purpose, first, this paper classifies and reviews the literature according to shop environments, including single machine, parallel machines, flowshop, job shop and open shop. Then the reviewed literature is quantified and measured. At the end the paper concludes by presenting some problems receiving less attention than the others and proposing some research opportunities in the field.</t>
  </si>
  <si>
    <t>Behnamian, Javad/Q-6249-2019</t>
  </si>
  <si>
    <t>Behnamian, Javad/0000-0002-4122-4575</t>
  </si>
  <si>
    <t>10.1007/s10700-015-9225-5</t>
  </si>
  <si>
    <t>WOS:000387582700005</t>
  </si>
  <si>
    <t>Prabhu, TR; Vizayakumar, K</t>
  </si>
  <si>
    <t>Fuzzy hierarchical decision making (FHDM): A methodology for technology choice</t>
  </si>
  <si>
    <t>INTERNATIONAL JOURNAL OF COMPUTER APPLICATIONS IN TECHNOLOGY</t>
  </si>
  <si>
    <t>In this paper, a brief review of the literature on technology choice is presented, the necessity of applying fuzzy set theory to technology choice is discussed, and a brief review of the literature on fuzzy multicriteria decision making is given. An algorithm for the technology choice problem is proposed. This algorithm is based on the fuzzy set theory and hierarchical structural analysis. In this method, experts are asked to give their opinions by pair-wise comparison of variables, in linguistic values (say Very High, High, Medium, Low and Very Low and so on). By aggregating the hierarchy, the preferential weight of each alternative is found, which is called fuzzy choice index, The fuzzy choice indices of various alternatives are ranked and preferential ranking order of alternatives are found. An hypothetical fuzzy technology choice problem is given here to demonstrate the algorithm. The proposed methodology will improve technology choices. The methodology can also be applied to any other multicriteria applications.</t>
  </si>
  <si>
    <t>0952-8091</t>
  </si>
  <si>
    <t>WOS:A1996VY83600009</t>
  </si>
  <si>
    <t>De, SK; Sana, SS</t>
  </si>
  <si>
    <t>De, Sujit Kumar; Sana, Shib Sankar</t>
  </si>
  <si>
    <t>Two-layer supply chain model for Cauchy-type stochastic demand under fuzzy environment</t>
  </si>
  <si>
    <t>Purpose The purpose of this paper is to deal with profit maximization problem of two-layer supply chain (SC) under fuzzy stochastic demand having finite mean and unknown variance. Buyback policy is employed from the retailer to supplier. The profit of the supplier solely depends on the order size of the retailers. However, the loss of shortage items is related to loss of profit and goodwill dependent. The authors develop the profit function separately for both the retailer and supplier, first, for a decentralized system and, second, joining them, the authors get a centralized system (CS) of decision making, in which one is giving more profit to both of them. The problem is solved analytically first, then the authors fuzzify the model and solve by fuzzy Hausdorff distance method. Design/methodology/approach The analytical models are formed for both centralized and decentralized systems under non-cooperative and cooperative environment with suitable constraints. A significant assumption on density function, namely Cauchy-type density function, is introduced for demand rate because of its wider range of the retailers' satisfactions. Fuzzy Hausdorff metric is incorporated within the fuzzy components of the fuzzy sets itself. Using this method, the authors find out closure values of both centralized and decentralized policies, which is an essential part of any cooperative and non-cooperative two-layer SC models. Moreover, the authors take care of the profit values with corresponding ambiguities for both the systems explicitly. Findings It is found that the centralize policy of SC could only be able to maximize the profit of both the retailers and suppliers. All analytical results are illustrated numerically along with sensitivity analysis and side by side comparative studies between Hausdorff and Euclidean distance measure are done exclusively. Research limitations/implications The main focus of attention of the proposed model is given to usefulness of Hausdorff distance. Unlike other distances, Hausdorff distance can take special care on the similarity measures of different fuzzy sets. Researchers have been engaged to use Hausdorff distance on the different fuzzy sets but, in this study, the authors have used it within the components of a same fuzzy set to gain more closure values than other methods. Originality/value The use of this Hausdorff distance approach is totally new as per literature survey suggested yet. However, the Cauchy-type density function has not been introduced anywhere in SC management problems by modern researchers still now. In crisp model, the sensitivity on goodwill measures really provides a special attention also.</t>
  </si>
  <si>
    <t>De, Sujit Kumar/AAF-6559-2019; sana, shib/AAM-3813-2021</t>
  </si>
  <si>
    <t>Sana, Shib/0000-0002-7834-8969</t>
  </si>
  <si>
    <t>10.1108/IJICC-10-2016-0037</t>
  </si>
  <si>
    <t>WOS:000433359500007</t>
  </si>
  <si>
    <t>Takacs, M; Nagy, K</t>
  </si>
  <si>
    <t>Takacs, Marta; Nagy, Karoly</t>
  </si>
  <si>
    <t>Type-2 fuzzy sets applications</t>
  </si>
  <si>
    <t>2008 6TH INTERNATIONAL SYMPOSIUM ON APPLIED MACHINE INTELLIGENCE AND INFORMATICS</t>
  </si>
  <si>
    <t>6th International Symposium on Applied Machine Intelligence and Informatics</t>
  </si>
  <si>
    <t>JAN 21-22, 2008</t>
  </si>
  <si>
    <t>Herlany, SLOVAKIA</t>
  </si>
  <si>
    <t>In the paper a short review of basic type-2 terms and some special possibilities related to the distance-base operator applications are given. One of the possible type-2 Fuzzy Logic System applications is represented for signal processing problems, because type-2 FLSs can handle second level of uncertainties of the stochastic error measurements using Stochastic adding A/D conversion.</t>
  </si>
  <si>
    <t>978-1-4244-2105-3</t>
  </si>
  <si>
    <t>WOS:000255784700016</t>
  </si>
  <si>
    <t>Kosinski, W; Tyburek, K</t>
  </si>
  <si>
    <t>Bruzzone, L</t>
  </si>
  <si>
    <t>Kosinski, Witold; Tyburek, Krzysztof</t>
  </si>
  <si>
    <t>Soft computing and modelling</t>
  </si>
  <si>
    <t>PROCEEDINGS OF THE 26TH IASTED INTERNATIONAL CONFERENCE ON MODELLING, IDENTIFICATION, AND CONTROL</t>
  </si>
  <si>
    <t>26th IASTED International Conference on Modelling, Identification and Control</t>
  </si>
  <si>
    <t>FEB 12-14, 2007</t>
  </si>
  <si>
    <t>Innsbruck, AUSTRIA</t>
  </si>
  <si>
    <t>Int Assoc Sci &amp; Technol Dev, TCMS, TCC,World Modelling &amp; Simulat Forum</t>
  </si>
  <si>
    <t>A short review of the recent result in the theory of ordered fuzzy numbers and their normed algebra is presented together with some interpretations. Specific applications in finance, dynamical systems and control are presented. From the classical framework known algebraic and evolution equations describing such systems are transformed to their fuzzy versions. Their solvability is shortly presented together with specially dedicated problem solutions.</t>
  </si>
  <si>
    <t>Tyburek, Krzysztof KT/F-9059-2017</t>
  </si>
  <si>
    <t>Tyburek, Krzysztof/0000-0002-1591-4740</t>
  </si>
  <si>
    <t>978-0-88986-633-1</t>
  </si>
  <si>
    <t>WOS:000246295700067</t>
  </si>
  <si>
    <t>Rani, P; Jain, D; Hooda, DS</t>
  </si>
  <si>
    <t>Rani, Pratibha; Jain, Divya; Hooda, D. S.</t>
  </si>
  <si>
    <t>Extension of intuitionistic fuzzy TODIM technique for multi-criteria decision making method based on shapley weighted divergence measure</t>
  </si>
  <si>
    <t>This paper firstly reviews the existing divergence measures and presents some counter-intuitive cases. To avoid the drawback of existing measures, a new divergence measure for intuitionistic fuzzy sets (IFSs) is pioneered and afterwards, an entropy measure is originated from the proposed divergence measure. Numerical example illustrates the efficiency of the proposed intuitionistic fuzzy entropy. As in recent times, multi-criteria decision making (MCDM) problems with IFSs have widely been applied by many authors in different fields. Consequently, copious numbers of MCDM techniques have been pioneered in intuitionistic fuzzy environment. So, in this paper, a MCDM technique named as TOmada de Decisao Interativa e Multicrit'erio (TODIM) is presented under intuitionistic fuzzy information. The proposed TODIM approach is developed for correlative MCDM problems, in which the weights of the criteria are calculated in terms of Shapley values and the dominance matrices are evaluated based on Shapley weighted divergence measure with intuitionistic fuzzy information. Furthermore, the efficacy of the technique is demonstrated through a selection problem of senior executive person of a telecommunication company. To validate the result, a comparative analysis with existing methods is presented.</t>
  </si>
  <si>
    <t>10.1007/s41066-018-0101-x</t>
  </si>
  <si>
    <t>WOS:000668875300010</t>
  </si>
  <si>
    <t>Guo, JF; Du, SH</t>
  </si>
  <si>
    <t>Guo, Jifa; Du, Shihong</t>
  </si>
  <si>
    <t>Modeling Words for Qualitative Distance Based on Interval Type-2 Fuzzy Sets</t>
  </si>
  <si>
    <t>ISPRS INTERNATIONAL JOURNAL OF GEO-INFORMATION</t>
  </si>
  <si>
    <t>Modeling qualitative distance words is important for natural language understanding, scene reconstruction and many decision support systems (DSSs) based on a geographic information system (GIS). However, it is difficult to establish the relationship between qualitative distance words and quantitative distance for special applications since the meanings of these words are influenced by both subjective and objective factors. Some existing methods are reviewed, and the Hao-Mendel approach (HMA) is improved to model qualitative distance words for four travel modes by using interval type-2 fuzzy sets (IT2 FSs), aiming at addressing the individual and interpersonal uncertainty among qualitative distance words. The area of the footprint of uncertainty (FOU), fuzziness (entropy), and variance are adopted to measure the uncertainties of qualitative distance words. The experimental results show that the improved HMA algorithm is better than the original HMA algorithm and can be used in spatial information retrieval and GIS-based DSSs.</t>
  </si>
  <si>
    <t>Du, Shihong/C-9132-2019</t>
  </si>
  <si>
    <t>Guo, Jifa/0000-0002-8583-3196</t>
  </si>
  <si>
    <t>2220-9964</t>
  </si>
  <si>
    <t>10.3390/ijgi7080291</t>
  </si>
  <si>
    <t>WOS:000442750900004</t>
  </si>
  <si>
    <t>Jagadeesan, A; Patil, A</t>
  </si>
  <si>
    <t>Sangaiah, AK; Gao, XZ; Abraham, A</t>
  </si>
  <si>
    <t>Jagadeesan, Anuradha; Patil, Amit</t>
  </si>
  <si>
    <t>Sentimental Analysis of Online Reviews Using Fuzzy Sets and Rough Sets</t>
  </si>
  <si>
    <t>HANDBOOK OF RESEARCH ON FUZZY AND ROUGH SET THEORY IN ORGANIZATIONAL DECISION MAKING</t>
  </si>
  <si>
    <t>Advances in Business Strategy and Competitive Advantage (ABSCA) Book Series</t>
  </si>
  <si>
    <t>With the increased interest of online users in E-commerce, the web has become an excellent source for buying and selling of products online. Customer reviews on the web help potential customers to make purchase decisions, and for manufacturers to incorporate improvements in their product or develop new marketing strategies. The increase in customer reviews of a product influence the popularity and the sale rate of the product. This lead to a very important question about the analysis of the sentiments (opinions) expressed in the reviews. As such internet does not have any quality control over customer reviews and it could vary in terms of its quality. Also the trustworthiness of the online reviews is debatable. Sentiment Analysis (SA) or Opinion Mining is the computational analysis of opinions, sentiments, emotions and subjectivity of text. In this chapter, we take a look at the various research challenges and a new dimension involved in sentiment analysis using fuzzy sets and rough sets.</t>
  </si>
  <si>
    <t>978-1-5225-1009-3; 978-1-5225-1008-6</t>
  </si>
  <si>
    <t>10.4018/978-1-5225-1008-6.ch017</t>
  </si>
  <si>
    <t>WOS:000416573000019</t>
  </si>
  <si>
    <t>Xue, ZA; Xiao, YH; Liu, WH; Cheng, HR; Li, YJ</t>
  </si>
  <si>
    <t>Xue, Zhan'ao; Xiao, Yunhua; Liu, Weihua; Cheng, Huiru; Li, Yuejun</t>
  </si>
  <si>
    <t>Intuitionistic fuzzy filter theory of BL-algebras</t>
  </si>
  <si>
    <t>In this paper, the intuitionistic fuzzy filter theory of BL-algebras is researched. The basic knowledge of BL-algebras and intuitionistic fuzzy sets is firstly reviewed. The notions of intuitionistic fuzzy filters, lattice filters, prime filters, Boolean filters, implicative filters, positive implicative filters, ultra filters and obstinate filters are introduced, respectively. Their important properties are investigated. In intuitionistic fuzzy sets, intuitionistic fuzzy filters, Boolean filters, ultra filters are proved to be equivalent to lattice filters, implicative filters, obstinate filters, respectively. Each intuitionistic fuzzy Boolean filter is an intuitionistic fuzzy positive implicative filter, but the converse may not be true in BL-algebras. The conditions under an intuitionistic fuzzy positive implicative filter being an intuitionistic fuzzy Boolean filter are constructed. Finally, the concepts of the intuitionistic fuzzy ultra and obstinate filters are introduced, and the intuitionistic fuzzy ultra filter is proved to be equivalent to the intuitionistic fuzzy obstinate filter in BL-algebras.</t>
  </si>
  <si>
    <t>10.1007/s13042-012-0130-8</t>
  </si>
  <si>
    <t>WOS:000209204400008</t>
  </si>
  <si>
    <t>Tamir, DE; Kandel, A</t>
  </si>
  <si>
    <t>Tamir, D. E.; Kandel, A.</t>
  </si>
  <si>
    <t>Axiomatic Theory of Complex Fuzzy Logic and Complex Fuzzy Classes</t>
  </si>
  <si>
    <t>Complex fuzzy sets, classes, and logic have an important role in applications, such as prediction of periodic events and advanced control systems, where several fuzzy variables interact with each other in a multifaceted way that cannot be represented effectively via simple fuzzy operations such as union, intersection, complement, negation, conjunction and disjunction. The initial formulation of these terms stems from the definition of complex fuzzy grade of membership. The problem, however, with these definitions are twofold: 1) the complex fuzzy membership is limited to polar representation with only one fuzzy component. 2) The definition is based on grade of membership and is lacking the rigor of axiomatic formulation. A new interpretation of complex fuzzy membership enables polar and Cartesian representation of the membership function where the two function components carry uncertain information. Moreover, the new interpretation is used to define complex fuzzy classes and develop an axiomatic based theory of complex propositional fuzzy logic. Additionally, the generalization of the theory to multidimensional fuzzy grades of membership has been demonstrated. In this paper we propose an axiomatic framework for first order predicate complex fuzzy logic and use this framework for axiomatic definition of complex fuzzy classes. We use these rigorous definitions to exemplify inference in complex economic systems. The new framework overcomes the main limitations of current theory and provides several advantages. First, the derivation of the new theory is based on axiomatic approach and does not assume the existence of complex fuzzy sets or complex fuzzy classes. Second, the new form significantly improves the expressive power and inference capability of complex fuzzy logic and class theory. The paper surveys the current state of complex fuzzy sets, complex fuzzy classes, and complex fuzzy logic; and provides an axiomatic basis for first order predicate complex fuzzy logic and complex class theory.</t>
  </si>
  <si>
    <t>10.15837/ijccc.2011.3.2135</t>
  </si>
  <si>
    <t>WOS:000294513700012</t>
  </si>
  <si>
    <t>Balasubramanian, J; Grossmann, IE</t>
  </si>
  <si>
    <t>Scheduling optimization under uncertainty - an alternative approach</t>
  </si>
  <si>
    <t>The prevalent approach to the treatment of processing time uncertainties in production scheduling problems is through the use of probabilistic models. Apart from requiring detailed information about probability distribution functions, this approach also has the drawback that the computational expense of solving these models is very high. In this work, we present a non-probabilistic treatment of scheduling optimization under uncertainty, where we describe the imprecision and uncertainty in the task durations using concepts from fuzzy set theory. We first provide a brief review on the fuzzy set approach, comparing it with the probabilistic approach. We then present mixed integer linear programming (MILP) models derived from applying this approach to two different problems-flowshop scheduling and new product development process scheduling-and show how they can be used to predict most likely, optimistic and pessimistic values of metrics such as the makespan. Results indicate that these MILP models are computationally tractable for reasonably sized problems. We also describe tabu search implementations in order to handle larger problems. (C) 2002 Elsevier Science Ltd. All rights reserved.</t>
  </si>
  <si>
    <t>1873-4375</t>
  </si>
  <si>
    <t>APR 15</t>
  </si>
  <si>
    <t>PII S0098-1354(02)00221-1</t>
  </si>
  <si>
    <t>10.1016/S0098-1354(02)00221-1</t>
  </si>
  <si>
    <t>WOS:000181703600002</t>
  </si>
  <si>
    <t>Zhen, Z; Qi-zong, W</t>
  </si>
  <si>
    <t>Lei, J; Yu, J; Zhou, SG</t>
  </si>
  <si>
    <t>Zhen, Zhou; Qi-zong, Wu</t>
  </si>
  <si>
    <t>FOURTH INTERNATIONAL CONFERENCE ON FUZZY SYSTEMS AND KNOWLEDGE DISCOVERY, VOL 1, PROCEEDINGS</t>
  </si>
  <si>
    <t>In this paper, firstly, some existing measures of similarity are reviewed. Then we showed by some examples that some existing similarity measures do not fit well in some cases. At the same time, several new similarity measures are proposed and the relationships between some similarity measures are proved. Finally a comparison is made to show the proposed similarity measures are more reasonable than some existing similarity measures in general cases.</t>
  </si>
  <si>
    <t>978-0-7695-2874-8</t>
  </si>
  <si>
    <t>WOS:000252459400047</t>
  </si>
  <si>
    <t>Zheng, G; Wang, J; Jiang, L</t>
  </si>
  <si>
    <t>Cao, B; Li, TF; Zhang, CY</t>
  </si>
  <si>
    <t>Zheng, Gao; Wang, Jing; Jiang, Lin</t>
  </si>
  <si>
    <t>Research on Type-2 TSK Fuzzy Logic Systems</t>
  </si>
  <si>
    <t>FUZZY INFORMATION AND ENGINEERING, VOLUME 2</t>
  </si>
  <si>
    <t>3rd International Conference on Fuzzy Information and Engineering (ICFIE 2009)</t>
  </si>
  <si>
    <t>SEP 26-29, 2009</t>
  </si>
  <si>
    <t>Chongqing Univ Sci &amp; Technol, Chongqing, PEOPLES R CHINA</t>
  </si>
  <si>
    <t>Fuzzy Informat &amp; Engn Branch, China Operat Res Soc,Fuzzy Informat &amp; Engn Branch,Guangzhou Univ,Mazandaran Univ,Natl Nat Sci Fdn China,Fuzzy Optimizat &amp; Dec Making,Fuzzy Informat &amp; Engn</t>
  </si>
  <si>
    <t>Chongqing Univ Sci &amp; Technol</t>
  </si>
  <si>
    <t>Type-2 fuzzy sets can handle rule uncertainties in a, more effective way. In this paper, we review type-2 fuzzy logic systems (FLSs) simply and research the theory about type-2 TSK FLSs in detail; including three architectures of interval type-2 TSK FLSs. Then we analyze design methods and applications appeared recently for interval type-2 TSK FLSs, and finally, we indicate today's deficiency and future's development.</t>
  </si>
  <si>
    <t>978-3-642-03663-7</t>
  </si>
  <si>
    <t>WOS:000272995300054</t>
  </si>
  <si>
    <t>Sarmadi, H</t>
  </si>
  <si>
    <t>Hinchey, MG; Rash, JL; Truszkowski, WF; Rouff, CA</t>
  </si>
  <si>
    <t>Fuzzy hybrid deliberative/reactive paradigm (FHDRP)</t>
  </si>
  <si>
    <t>FORMAL APPROACHES TO AGENT-BASED SYSTEMS</t>
  </si>
  <si>
    <t>LECTURE NOTES IN COMPUTER SCIENCE</t>
  </si>
  <si>
    <t>3rd International Workshop on Formal Approaches to Agent-Based Systems (FAABS 2004)</t>
  </si>
  <si>
    <t>APR 26-27, 2004</t>
  </si>
  <si>
    <t>Greenbelt, MD</t>
  </si>
  <si>
    <t>NASA Goddard Space Flight Ctr,IEEE Comp Soc TCCC</t>
  </si>
  <si>
    <t>This work aims to introduce a new concept for incorporating fuzzy sets in hybrid deliberative/reactive paradigm. After a brief review on basic issues of hybrid paradigm the definition of agent-based fuzzy hybrid paradigm, which enables the agents to proceed and extract their behavior through quantitative numerical and qualitative knowledge and to impose their decision making procedure via fuzzy rule bank, is discussed. Next an example performs a more applied platform for the developed approach and finally an overview of the corresponding agents architecture enhances agents logical framework.</t>
  </si>
  <si>
    <t>3-540-24422-0</t>
  </si>
  <si>
    <t>WOS:000228446400021</t>
  </si>
  <si>
    <t>Zhang, C; Ding, JJ; Li, DY; Zhan, JM</t>
  </si>
  <si>
    <t>Zhang, Chao; Ding, Juanjuan; Li, Deyu; Zhan, Jianming</t>
  </si>
  <si>
    <t>A novel multi-granularity three-way decision making approach in q-rung orthopair fuzzy information systems</t>
  </si>
  <si>
    <t>The notion of q-rung orthopair fuzzy sets (q-ROFSs) enables decision makers to record diverse uncertain information in a larger scope by easing the limitation of membership and non-membership degrees. The paper introduces q-ROFSs into the framework of multi-granularity three-way decisions (MG-3WD) and explores a novel multi-attribute group decision making (MAGDM) approach in q-rung orthopair fuzzy (q-ROF) information systems. After reviewing some fundamental issues on q-ROFSs and MG-3WD, we first propose different types of multigranulation q-ROF probabilistic models and discuss some of their theoretical properties. Afterwards, a q-ROF MAGDM approach is constructed in light of the proposed multigranulation q-ROF probabilistic models and decision making-based 3WD methods. Then, we provide an example of corporate financial quality matching (CFQM) to show the practicability of the established q-ROF MAGDM approach. At last, corresponding sensitivity analysis, validity tests, comparative analysis and experimental analysis are arranged to reveal the applicability of the established approach from the aspect of MG-3WD. (C) 2021 Elsevier Inc. All rights reserved.</t>
  </si>
  <si>
    <t>Li, Deyu/0000-0003-2489-9404; Zhang, Chao/0000-0001-6248-9962</t>
  </si>
  <si>
    <t>10.1016/j.ijar.2021.08.004</t>
  </si>
  <si>
    <t>WOS:000704053400011</t>
  </si>
  <si>
    <t>Narukawa, Y; Torra, V</t>
  </si>
  <si>
    <t>Narukawa, Yasuo; Torra, Vicenc</t>
  </si>
  <si>
    <t>Fuzzy measures and integrals in evaluation of strategies</t>
  </si>
  <si>
    <t>Artificial intelligence (AI) techniques have been applied to games for a long time. In this paper, we will explore the use of fuzzy measures and integrals to evaluate strategies in games. We will show their use in decision making when modeling auctions. The paper describes the role of fuzzy measures and integrals in decision making and reviews some computational aspects which are important for building real applications. (c) 2007 Elsevier Inc. All rights reserved.</t>
  </si>
  <si>
    <t>Torra, Vicenc/0000-0002-0368-8037; Narukawa, Yasuo/0000-0001-9928-1444</t>
  </si>
  <si>
    <t>10.1016/j.ins.2007.05.010</t>
  </si>
  <si>
    <t>WOS:000249714300009</t>
  </si>
  <si>
    <t>Rampini, A; Brivio, PA; Nodari, FR; Binaghi, E</t>
  </si>
  <si>
    <t>Mapping alpine glaciers changes from space</t>
  </si>
  <si>
    <t>IGARSS 2002: IEEE INTERNATIONAL GEOSCIENCE AND REMOTE SENSING SYMPOSIUM AND 24TH CANADIAN SYMPOSIUM ON REMOTE SENSING, VOLS I-VI, PROCEEDINGS: REMOTE SENSING: INTEGRATING OUR VIEW OF THE PLANET</t>
  </si>
  <si>
    <t>IEEE International Symposium on Geoscience and Remote Sensing (IGARSS)</t>
  </si>
  <si>
    <t>IEEE International Geoscience and Remote Sensing Symposium (IGARSS 2002)/24th Canadian Symposium on Remote Sensing</t>
  </si>
  <si>
    <t>JUN 24-28, 2002</t>
  </si>
  <si>
    <t>TORONTO, CANADA</t>
  </si>
  <si>
    <t>IEEE,IEEE, Geosci &amp; Remote Sensing Soc,Canadian Remote Sensing Soc,Univ Waterloo,Natl Resouces Candad,Canadian Space Agcy,Environm Canada,Natl Aeronaut &amp; Space Adm,Natl Ocean &amp; Atmospher Adm,Off Naval Res,Natl Space Dev Agcy Japan,Natl Polar-Orbit Environm Satellite Syst,Ball Aerosp &amp; Technol,Int Union Radio Sci</t>
  </si>
  <si>
    <t>This paper presents the results obtained from the analysis of a set of multitemporal Landsat images for the study of the status of the Italian Alpine glaciers. A fuzzy set based classification technique permitted to identify snow and exposed ice in glaciated areas. Integration with topographic information allowed to derive the elevation of glacier terminus. A comparison of their changes with elevation measured during field surveys supports the knowledge of glacier retreat of the last decades.</t>
  </si>
  <si>
    <t>BRIVIO, Pietro Alessandro/B-3704-2010</t>
  </si>
  <si>
    <t>BRIVIO, Pietro Alessandro/0000-0002-5477-3194; RAMPINI, ANNA/0000-0002-9755-8195</t>
  </si>
  <si>
    <t>0-7803-7536-X</t>
  </si>
  <si>
    <t>WOS:000179116800718</t>
  </si>
  <si>
    <t>Coban, S; Kiraci, K; Akan, E; Uzun, M</t>
  </si>
  <si>
    <t>Coban, Sezer; Kiraci, Kasim; Akan, Ercan; Uzun, Metin</t>
  </si>
  <si>
    <t>MALE UAV selection in interval Type-2 fuzzy sets environment</t>
  </si>
  <si>
    <t>Unmanned AerialVehicles (UAVs) are increasingly used in the military field. Especially in recent years, UAVs have been a very effective instrument in gaining airspace superiority and military success. Many countries compete with each other to develop better UAV technology or improve the technical features of UAVs. Therefore, it is critical to determine which UAV has the best performance, considering technical and operational characteristics, because the vehicles with more advanced performance can provide countries with strategic superiority. The purpose of this study is to investigate the technical, cost, and operational performance of Medium Altitude Long Endurance UAVs (MALE UAVs). In the study, as a result of a wide literature review, we determined a performance criterion for this type of vehicle. The model presented here uses an Interval Type-2 Fuzzy Analytical Hierarch Process (IT2FAHP) and an Interval Type-2 Fuzzy Technique for Order of Preference by Similarity to an Ideal Solution (IT2FTOPSIS) hybrid method. The findings indicate that some MALE UAVs have superior technical and operational performance over others and demonstrate that range, max take-off weight, and payload are important criteria in determining the performance and superiority of these vehicles.</t>
  </si>
  <si>
    <t>AKAN, Ercan/ADK-8930-2022; Kiraci, Kasim/I-1019-2018</t>
  </si>
  <si>
    <t>AKAN, Ercan/0000-0003-0383-8290; Kiraci, Kasim/0000-0002-2061-171X</t>
  </si>
  <si>
    <t>10.3233/JIFS-212574</t>
  </si>
  <si>
    <t>WOS:000861108300015</t>
  </si>
  <si>
    <t>Wang, ZL; Kim, J; Selvachandran, G; Smarandache, F; Son, L; Abdel-Basset, M; Thong, PH; Ismail, M</t>
  </si>
  <si>
    <t>Wang, Zhao Loon; Kim, Jin; Selvachandran, Ganeshsree; Smarandache, Florentin; Son, Le Hoang; Abdel-Basset, Mohamed; Pham Huy Thong; Ismail, Mahmoud</t>
  </si>
  <si>
    <t>Decision Making Methods for Evaluation of Efficiency of General Insurance Companies in Malaysia: A Comparative Study</t>
  </si>
  <si>
    <t>This paper proposes an integration of two neutrosophic based multi-criteria decision making methods, namely the neutrosophic data analytical hierarchy process (NDAHP) and the Technique of Order Preference by Similarity to Ideal Solution (TOPSIS) with maximizing deviation method, both based on the single-valued neutrosophic set (SVNS) to evaluate the efficiency of general insurance companies in Malaysia. The level of efficiency of insurance companies is a subjective and vague matter, as the efficiency can be further branched into operational efficiency, investment efficiency, underwriting efficiency, and risk management efficiency. Hence relying on entirely objective decision making methods based on crisp data might not address the problem effectively, and therefore fuzzy based decision making methods are highly appropriate to be used in this situation. Our proposed decision making algorithm uses an integrated weighting mechanism that takes into consideration both the objective and subjective weights of the data attributes. The objective weighting mechanism handles the actual datasets that were used which consists of crisp values, whereas the subjective weighing mechanism handles the opinions of the experts in the general insurance industry who were surveyed in this study. This makes the proposed method a more holistic approach to evaluate the efficiency of general insurance companies in Malaysia as previous researches in this area are generally based on the actual datasets without consideration of the opinions and evaluations of the industry experts, or vice-versa. The proposed decision making algorithm is applied on actual datasets of management expenses, net commission, net earned premium and the net investment income for 19 selected general insurance companies in Malaysia over a two-year period from 2016 to 2017. The results obtained are then discussed and the possible reasons for the results are analyzed. A comprehensive comparative study of the results obtained via our proposed method and two other commonly used methods are then presented, analyzed and discussed.</t>
  </si>
  <si>
    <t>Abdel-Basset, Mohamed/AAH-2833-2019; Selvachandran, Ganeshsree/P-3000-2017; Ismail, Mahmoud H./AAZ-2214-2020; Pham, Thong Huy/Q-9169-2018; Smarandache, Florentin/K-3160-2013</t>
  </si>
  <si>
    <t>Abdel-Basset, Mohamed/0000-0003-1102-1387; Selvachandran, Ganeshsree/0000-0001-7161-2109; Ismail, Mahmoud H./0000-0001-5413-5355; ismail, mahmoud/0000-0003-2706-4621; Pham Huy, Thong/0000-0001-6502-4466; Smarandache, Florentin/0000-0002-5560-5926; Abdel-Basset, mohamed/0000-0002-5572-0721</t>
  </si>
  <si>
    <t>10.1109/ACCESS.2019.2950455</t>
  </si>
  <si>
    <t>WOS:000497167600139</t>
  </si>
  <si>
    <t>Wan, SP; Jin, Z; Wang, F; Jin, Z</t>
  </si>
  <si>
    <t>Li, T; Lopez, LM; Li, Y</t>
  </si>
  <si>
    <t>Wan, Shu-Ping; Jin, Zhen; Wang, Feng; Jin, Zhen</t>
  </si>
  <si>
    <t>A New Ranking Method for Pythagorean Fuzzy numbers</t>
  </si>
  <si>
    <t>2017 12TH INTERNATIONAL CONFERENCE ON INTELLIGENT SYSTEMS AND KNOWLEDGE ENGINEERING (IEEE ISKE)</t>
  </si>
  <si>
    <t>12th International Conference on Intelligent Systems and Knowledge Engineering (IEEE ISKE)</t>
  </si>
  <si>
    <t>NOV 24-26, 2017</t>
  </si>
  <si>
    <t>NanJing, PEOPLES R CHINA</t>
  </si>
  <si>
    <t>IEEE,IEEE Syst,IEEE Comp Soc</t>
  </si>
  <si>
    <t>Pythagorean fuzzy set (PFS), as an extension of intuitionistic fuzzy set, has received great attention in decision field. How to rank Pythagorean fuzzy numbers (PFNs) is a critical issue during the decision process. Thus, this paper focuses on the ranking method for PFNs. The main works are outlined as follows: (1) Existing ranking methods for PFNs are reviewed. Some examples are proposed to illustrate their limitations. (2) To overcome these limitations, the concepts of knowledge measure and information reliability of PFN are presented to describe the amount and quality of information of PFNs. It is comprehensive to involve the information of positive ideal point, negative ideal point and fuzzy point. (3) Motivated by the concept of relative closeness degree, an arc-length based relative closeness degree of PFN is proposed and interpreted geometrically. Moreover, the arc-length based relative closeness degree is simple and convenient for calculation. (4) A ranking method for PFNs is put forward on the basis of knowledge measure, information reliability and an arc-length based relative closeness degree.</t>
  </si>
  <si>
    <t>978-1-5386-1829-5</t>
  </si>
  <si>
    <t>WOS:000427969500048</t>
  </si>
  <si>
    <t>Ameyaw, EE; Chan, APC</t>
  </si>
  <si>
    <t>Ameyaw, Ernest Effah; Chan, Albert P. C.</t>
  </si>
  <si>
    <t>Modelling Risk Allocation Decisions in Public-Private Partnership Contracts using the Fuzzy Set Approach</t>
  </si>
  <si>
    <t>Allocating risk in public-private partnership (PPP) projects based on public-private parties' risk management (RM) capabilities is a condition for success of these projects. In practice, however, risks are allocated to these parties beyond their respective RM capabilities. Too much risk is often assigned to the private or public party, resulting in poor RM and costly contract renegotiations and terminations. This chapter proposes a methodology based on fuzzy set theory (FST) in which decision makers (DMs) use linguistic variables to assess and calculate RM capability values of public-private parties for risk events and to arrive at risk allocation (RA) decisions. The proposed methodology is based on integrating RA decision criteria, the Delphi method and the fuzzy synthetic evaluation (FSE) technique. The application of FSE allows for the introduction of linguistic variables that express DMs' evaluations of RM capabilities. This provides a means to deal with the problems of qualitative, multi-criteria analysis, subjectivity and uncertainty that characterise decision-making in the construction domain. The methodology is outlined and demonstrated based on empirical data collected through a three-round Delphi survey. The public-private parties' RM capability values for land acquisition risk are calculated using the proposed methodology. The methodology is helpful for performing fuzzy-based analysis in PPP projects, even in the event of limited or no data. This chapter makes the contribution of presenting a RA decision-making methodology that is easy to understand and use in PPP contracting and that enables DMs to track calculations of RM capability values.</t>
  </si>
  <si>
    <t>Chan, Albert/I-4650-2012</t>
  </si>
  <si>
    <t>Chan, Albert/0000-0002-4853-6440</t>
  </si>
  <si>
    <t>WOS:000488243900011</t>
  </si>
  <si>
    <t>Cao, Q; Liu, XD; Wang, ZW; Zhang, ST; Wu, J</t>
  </si>
  <si>
    <t>Cao, Qian; Liu, Xiaodi; Wang, Zengwen; Zhang, Shitao; Wu, Jian</t>
  </si>
  <si>
    <t>Recommendation decision-making algorithm for sharing accommodation using probabilistic hesitant fuzzy sets and bipartite network projection</t>
  </si>
  <si>
    <t>COMPLEX &amp; INTELLIGENT SYSTEMS</t>
  </si>
  <si>
    <t>In recent years, with the uninterrupted development of sharing accommodation, it not only caters to the diversified accommodation of tourists, but also takes an active role in expanding employment and entrepreneurship channels, enhancing the income of urban and rural residents, and promoting the revitalization of rural areas. However, with the continuous expansion of the scale of sharing accommodation, it is fairly complicated for users to search appropriate services or information. The decision-making problems become more and more complicated. Hence, a probabilistic hesitant fuzzy recommendation decision-making algorithm based on bipartite network projection is proposed in this paper. First of all, combining the users' decision-making information and the experts' evaluation information, a bipartite graph connecting users and alternatives is established. Then, the satisfaction degree of probabilistic hesitant fuzzy element is defined. Besides, the recommended alternative is obtained by the allocation of resources. Finally, a numerical case of Airbnb users is given to illustrate the feasibility and effectiveness of the proposed method.</t>
  </si>
  <si>
    <t>Wu, Jian/0000-0002-7315-9229</t>
  </si>
  <si>
    <t>2199-4536</t>
  </si>
  <si>
    <t>2198-6053</t>
  </si>
  <si>
    <t>10.1007/s40747-020-00142-7</t>
  </si>
  <si>
    <t>APR 2020</t>
  </si>
  <si>
    <t>WOS:000528151900001</t>
  </si>
  <si>
    <t>Mullai, M; Surya, R</t>
  </si>
  <si>
    <t>Mullai, M.; Surya, R.</t>
  </si>
  <si>
    <t>NEUTROSOPHIC PROJECT EVALUATION AND REVIEW TECHNIQUES</t>
  </si>
  <si>
    <t>NEUTROSOPHIC SETS AND SYSTEMS</t>
  </si>
  <si>
    <t>One of the most important and challenging jobs that any manager can take in the management of a large scale project that requires coordinating numerous activities throughout the organization. Initially, the activity times are static within the CPM technique and probabilistic within the PERT technique. Since neutrosophic set is the generalization of fuzzy set and intuitionistic fuzzy set, a new method of project evaluation and review technique for a project network in neutrosophic environment is proposed in this paper. Considering single valued neutrosophic number as the time of each activity in the project network, neutrosophic expected task time, neutrosophic variance, neutrosophic critical path and the neutrosophic total expected time for completing the project network are calculated here. The main concept of Neutrosophic Project Evaluation and Review Technique(NPERT) method is to solve the ambiguities in the activity times of a project network easily than other existing methods like classical PERT, Fuzzy PERT etc. The proposed method is explained by an illustrative example and the results are discussed here.</t>
  </si>
  <si>
    <t>Murugappan, Mullai/ABD-6239-2021</t>
  </si>
  <si>
    <t>Murugappan, Mullai/0000-0001-5762-1308</t>
  </si>
  <si>
    <t>2331-6055</t>
  </si>
  <si>
    <t>2331-608X</t>
  </si>
  <si>
    <t>WOS:000461307800001</t>
  </si>
  <si>
    <t>Garriga-Berga, C</t>
  </si>
  <si>
    <t>Vitria, J; Radeva, P; Aguilo, I</t>
  </si>
  <si>
    <t>Intelligible fuzzy models applied to time series prediction and control</t>
  </si>
  <si>
    <t>RECENT ADVANCES IN ARTIFICIAL INTELLIGENCE RESEARCH AND DEVELOPMENT</t>
  </si>
  <si>
    <t>FRONTIERS IN ARTIFICIAL INTELLIGENCE AND APPLICATIONS</t>
  </si>
  <si>
    <t>7th Catalan Conference on Artificial Intelligence</t>
  </si>
  <si>
    <t>OCT, 2004</t>
  </si>
  <si>
    <t>Univ Autonoma Barcelona, Barcelona, SPAIN</t>
  </si>
  <si>
    <t>Assoc Catalana Intelligencia Artificial</t>
  </si>
  <si>
    <t>Univ Autonoma Barcelona</t>
  </si>
  <si>
    <t>A simple and fast method to build fuzzy systems from input-output data consists in computing optimal fuzzy curves whose linearization can define the necessary fuzzy sets. In this paper we review this method and show its capabilities to predict the popular Box and Jenkins' time series and to control the ball and beam system.</t>
  </si>
  <si>
    <t>1-58603-466-9</t>
  </si>
  <si>
    <t>WOS:000225471900020</t>
  </si>
  <si>
    <t>Li, DB; Li, X; Xu, XH</t>
  </si>
  <si>
    <t>Li, Dongbin; Li, Xiong; Xu, Xiaohao</t>
  </si>
  <si>
    <t>Fuzzy Evaluation on Collision Risk</t>
  </si>
  <si>
    <t>2008 7TH WORLD CONGRESS ON INTELLIGENT CONTROL AND AUTOMATION, VOLS 1-23</t>
  </si>
  <si>
    <t>7th World Congress on Intelligent Control and Automation</t>
  </si>
  <si>
    <t>JUN 25-27, 2008</t>
  </si>
  <si>
    <t>Chongqing Univ,Chongqing Inst Technol,Chongqing Univ Sci &amp; Technol,Xihua Univ,SW Univ Sci &amp; Technol,IEEE Robot &amp; Automat Soc,IEEE Control Syst Soc, Beijing Chapter,Chinese Assoc Automat,Chinese Assoc Artificial Intelligence,Natl Nat Sci Fdn,Chongqing Municipal Sci &amp; Technol Comm,Chongqing Municipal Assoc Sci &amp; Technol,KC Wong Educ Fdn</t>
  </si>
  <si>
    <t>To investigate the safety of route flight in air traffic management, the collision risk is evaluated with the fuzzy sets theory. The new fuzzy evaluation method shows how the communication, navigation, surveillance, operation error, and traffic density influence the risk of collision in the parallel routes. The results demonstrate that fuzzy evaluation not only fulfill the safety assessment of separation minima, but also eliminate the limitation of the traditional probability collision risk model.</t>
  </si>
  <si>
    <t>978-1-4244-2113-8</t>
  </si>
  <si>
    <t>10.1109/WCICA.2008.4592923</t>
  </si>
  <si>
    <t>WOS:000259965700037</t>
  </si>
  <si>
    <t>Ding, SF; Jin, FX</t>
  </si>
  <si>
    <t>Liu, L; Zhao, X; Gen, M; Li, L; Li, Y</t>
  </si>
  <si>
    <t>Ding, Shi-fei; Jin, Feng-Xiang</t>
  </si>
  <si>
    <t>Applications of incidence pattern recognition based on fuzzy relative weight (FRW)</t>
  </si>
  <si>
    <t>Proceedings of the Third International Conference on Information and Management Sciences</t>
  </si>
  <si>
    <t>Series of Information and Management Sciences</t>
  </si>
  <si>
    <t>3rd International Conference on Information and Management Science</t>
  </si>
  <si>
    <t>JUN 05-10, 2004</t>
  </si>
  <si>
    <t>Dunhuang, PEOPLES R CHINA</t>
  </si>
  <si>
    <t>Based on fuzzy set theory and the practical background of surveying data,some new concepts of fuzzy incidence coefficient (FIC),Fuzzy incidence degree (FID) and Fuzzy relative weight (FRW) have been designed for surveying data information. On the basis of the concepts, a novel method of incidence pattern recognition has been designed and applied to surveying data. The rersults of simulation application show that the recognition method presented here is feasible and effective. All of these give a good basis for svrveying pattern recognition theory.</t>
  </si>
  <si>
    <t>1539-2023</t>
  </si>
  <si>
    <t>WOS:000237307500069</t>
  </si>
  <si>
    <t>TURKSEN, IB</t>
  </si>
  <si>
    <t>MEASUREMENT OF MEMBERSHIP FUNCTIONS AND THEIR ACQUISITION</t>
  </si>
  <si>
    <t>Three basic views of the representation of membership functions are reviewed, together with fundamental measurement of linguistic terms of linguistic variables. The conclusion is that such measurements are either on an 'ordinal' or an 'interval' scale based on whether the appropriate axioms are validated by the empirical data, with an allowance for stochastic variation. The conjoint measurement is introduced for the case of multi-dimensional linguistic variables whose linguistic terms are compositions of two or finitely many more component linguistic terms of distinct (independent) linguistic variables. It is shown that any composition of distinct (independent) component linguistic terms of component linguistic variables by any t-norm or s-norm or any finite convext linear combination preserves the monotonic weak order property of the components in the composite. Once the scale properties of the measurement values of particular terms are validated, composition procedures may be applied to the experimental data to obtain compound membership functions of fuzzy sets induced by meaningful representations of compositions of linguistic terms of linguistic variables. Finally, four methods of membership acquisition and construction are reviewed from the perspective of fundamental measurement.</t>
  </si>
  <si>
    <t>10.1016/0165-0114(91)90045-R</t>
  </si>
  <si>
    <t>WOS:A1991FG57000002</t>
  </si>
  <si>
    <t>Rocchini, D; Foody, GM; Nagendra, H; Ricotta, C; Anand, M; He, KS; Amici, V; Kleinschmit, B; Forster, M; Schmidtlein, S; Feilhauer, H; Ghisla, A; Metz, M; Neteler, M</t>
  </si>
  <si>
    <t>Rocchini, Duccio; Foody, Giles M.; Nagendra, Harini; Ricotta, Carlo; Anand, Madhur; He, Kate S.; Amici, Valerio; Kleinschmit, Birgit; Foerster, Michael; Schmidtlein, Sebastian; Feilhauer, Hannes; Ghisla, Anne; Metz, Markus; Neteler, Markus</t>
  </si>
  <si>
    <t>Uncertainty in ecosystem mapping by remote sensing</t>
  </si>
  <si>
    <t>COMPUTERS &amp; GEOSCIENCES</t>
  </si>
  <si>
    <t>The classification of remotely sensed images such as aerial photographs or satellite sensor images for deriving ecosystem-related maps (e.g., land cover, land use, vegetation, soil) is generally based on clustering of spatial entities within a spectral space. In most cases, Boolean logic is applied in order to map landscape patterns. One major concern is that this implies an ability to divide the gradual variability of the Earth's surface into a finite number of discrete non-overlapping classes, which are considered to be exhaustively defined and mutually exclusive. This type of approach is often inappropriate given the continuous nature of many ecosystem properties. Moreover, the standard data processing and image classification methods used will involve the loss of information as the continuous quantitative spectral information is degraded into a set of discrete classes. This leads to uncertainty in the products resulting from the use of remote sensing tools. It follows that any estimated ecosystem property has an associated error and/or uncertainty of unknown magnitude, and that the statistical quantification of uncertainty should be a core part of scientific research using remote sensing. In this paper we will review recent attempts to take explicitly into account uncertainty when mapping ecosystems. (C) 2012 Elsevier Ltd. All rights reserved.</t>
  </si>
  <si>
    <t>Schmidtlein, Sebastian/Q-2919-2016; Metz, Markus/C-5471-2011; Foody, Giles M/AAE-8184-2019; Förster, Michael/D-3886-2011; Neteler, Markus/C-6328-2008; Nagendra, Harini/P-9087-2019</t>
  </si>
  <si>
    <t>Metz, Markus/0000-0002-4038-8754; Foody, Giles M/0000-0001-6464-3054; Förster, Michael/0000-0001-6689-5714; Neteler, Markus/0000-0003-1916-1966; Nagendra, Harini/0000-0002-1585-0724; RICOTTA, Carlo/0000-0003-0818-3959; Schmidtlein, Sebastian/0000-0003-1888-1865; Amici, Valerio/0000-0002-2884-6329; Rocchini, Duccio/0000-0003-0087-0594; Feilhauer, Hannes/0000-0001-5758-6303</t>
  </si>
  <si>
    <t>0098-3004</t>
  </si>
  <si>
    <t>1873-7803</t>
  </si>
  <si>
    <t>10.1016/j.cageo.2012.05.022</t>
  </si>
  <si>
    <t>WOS:000313611100014</t>
  </si>
  <si>
    <t>de Andres, R; Garcia-Lapresta, JL; Jimenez, M</t>
  </si>
  <si>
    <t>Ruan, D; Montero, J; Lu, J; Martinez, L; DHondt, P; Kerre, EE</t>
  </si>
  <si>
    <t>de Andres, Rocio; Luis Garcia-Lapresta, Jose; Jimenez, Mariano</t>
  </si>
  <si>
    <t>A decision making procedure for designing human resources management</t>
  </si>
  <si>
    <t>COMPUTATIONAL INTELLIGENCE IN DECISION AND CONTROL</t>
  </si>
  <si>
    <t>8th International Conference on Fuzzy Logic and Intelligent Technologies in Nuclear Science</t>
  </si>
  <si>
    <t>SEP 21-24, 2008</t>
  </si>
  <si>
    <t>Madrid, SPAIN</t>
  </si>
  <si>
    <t>Complutense Univ,Belgian Nucl Res Ctr,Ghent Univ,Govt Spain</t>
  </si>
  <si>
    <t>This paper proposes a linguistic performance appraisal from a competency management perspective, where there are different sets of reviewers taking part in the evaluation process that have a different knowledge about the evaluated employees. The reviewers can express their assessments in different linguistic domains according to their knowledge. The proposed method will conduct each linguistic label provided by reviewers as a fuzzy set in the common domain to compute collective assessments that will allow to the management team to make their decisions about employees.</t>
  </si>
  <si>
    <t>García-Lapresta, José Luis/AAH-6987-2020; de Andres Calle, Rocio/ABF-5808-2021; García-Lapresta, José Luis/G-8289-2015; de Andres, Rocio/I-1029-2015; Jimenez, Mariano/M-5687-2014</t>
  </si>
  <si>
    <t>García-Lapresta, José Luis/0000-0001-5720-4387; de Andres Calle, Rocio/0000-0002-8387-1164; García-Lapresta, José Luis/0000-0001-5720-4387; Jimenez, Mariano/0000-0003-1417-7985</t>
  </si>
  <si>
    <t>978-981-279-946-3</t>
  </si>
  <si>
    <t>10.1142/9789812799470_0131</t>
  </si>
  <si>
    <t>WOS:000259061900131</t>
  </si>
  <si>
    <t>Chen, SM; Lee, LW; Liu, HC; Yang, SW</t>
  </si>
  <si>
    <t>Chen, Shyi-Ming; Lee, Li-Wei; Liu, Hsiang-Chuan; Yang, Szu-Wei</t>
  </si>
  <si>
    <t>Multiattribute decision making based on interval-valued intuitionistic fuzzy values</t>
  </si>
  <si>
    <t>In this paper, we present a new multiattribute decision making method based on the proposed interval-valued intuitionistic fuzzy weighted average operator and the proposed fuzzy ranking method for intuitionistic fuzzy values. First, we briefly review the concepts of interval-valued intuitionistic fuzzy sets and the Karnik-Mendel algorithms. Then, we propose the intuitionistic fuzzy weighted average operator and interval-valued intuitionistic fuzzy weighted average operator, based on the traditional weighted average method and the Karnik-Mendel algorithms. Then, we propose a fuzzy ranking method for intuitionistic fuzzy values based on likelihood-based comparison relations between intervals. Finally, we present a new multiattribute decision making method based on the proposed interval-valued intuitionistic fuzzy weighted average operator and the proposed fuzzy ranking method for intuitionistic fuzzy values. The proposed method provides us with a useful way for multiattribute decision making based on interval-valued intuitionistic fuzzy values. (C) 2012 Elsevier Ltd. All rights reserved.</t>
  </si>
  <si>
    <t>Chen, Shyi-Ming/B-9587-2019</t>
  </si>
  <si>
    <t>Chen, Shyi-Ming/0000-0001-8648-631X</t>
  </si>
  <si>
    <t>SEP 15</t>
  </si>
  <si>
    <t>10.1016/j.eswa.2012.01.027</t>
  </si>
  <si>
    <t>WOS:000305863300004</t>
  </si>
  <si>
    <t>Pavlov, AV</t>
  </si>
  <si>
    <t>Boscacchi, B; Fogel, DB; Bezdek, JC</t>
  </si>
  <si>
    <t>Optical technologies for computational intelligence</t>
  </si>
  <si>
    <t>APPLICATIONS AND SCIENCE OF NEURAL NETWORKS, FUZZY SYSTEMS, AND EVOLUTIONARY COMPUTATION IV</t>
  </si>
  <si>
    <t>PROCEEDINGS OF THE SOCIETY OF PHOTO-OPTICAL INSTRUMENTATION ENGINEERS (SPIE)</t>
  </si>
  <si>
    <t>4th International Conference on Applications and Science of Neural Networks, Fuzzy Systems, and Evolutionary Computation</t>
  </si>
  <si>
    <t>JUL 31-AUG 02, 2001</t>
  </si>
  <si>
    <t>SAN DIEGO, CA</t>
  </si>
  <si>
    <t>SPIE</t>
  </si>
  <si>
    <t>Optics has a number of deep analogies with main principles of Computational Intelligence. We can see strong analogies between basic optical phenomena, used in Fourier-holography, and mathematical foundations of Fuzzy Set Theory. Also, analogies between optical holography technique and principles of Neural Networks Paradigm can be seen. Progress in new holographic recording media with self-developing property leads to Evolutionary Computations holographic realization. Based on these analogies we review holographic techniques from two points of view: Fuzzy Logic and Fuzzy relations.</t>
  </si>
  <si>
    <t>Pavlov, Alexander V/H-9063-2012</t>
  </si>
  <si>
    <t>Pavlov, Alexander V/0000-0001-6706-6619</t>
  </si>
  <si>
    <t>0277-786X</t>
  </si>
  <si>
    <t>0-8194-4193-7</t>
  </si>
  <si>
    <t>10.1117/12.448340</t>
  </si>
  <si>
    <t>WOS:000174396300016</t>
  </si>
  <si>
    <t>Shekarian, E; Kazemi, N; Abdul-Rashid, SH; Olugu, EU</t>
  </si>
  <si>
    <t>Shekarian, Ehsan; Kazemi, Nima; Abdul-Rashid, Salwa Hanim; Olugu, Ezutah Udoncy</t>
  </si>
  <si>
    <t>Fuzzy inventory models: A comprehensive review</t>
  </si>
  <si>
    <t>Over the years since the advancement of inventory management and fuzzy set theories, a vast number of studies have been published to integrate these concepts. Nonetheless, no comprehensive and systematic literature review can be found that analyzed the studies in this research stream. It motivated us to conduct this survey as a systematic and comprehensive review in the field of fuzzy inventory management to identify major achievements attained so far and shed light on future directions. First, the earlier review papers are presented to reveal the necessity of this study, and then methodology applied in collecting sample papers is described, followed by an in-depth analysis of the papers. Totally, a sample of 210 papers is identified and classified according to the common characteristics of the models. Several aspects of the models are assessed that led to identification of some areas overlooked by researchers so far. (C) 2017 Elsevier B.V. All rights reserved.</t>
  </si>
  <si>
    <t>Abdul-Rashid, Salwa Hanim/B-9683-2010; Shekarian, Ehsan/C-9352-2011; OLUGU, EZUTAH U./B-6781-2012</t>
  </si>
  <si>
    <t xml:space="preserve">Abdul-Rashid, Salwa Hanim/0000-0001-7554-0149; Shekarian, Ehsan/0000-0003-2313-117X; </t>
  </si>
  <si>
    <t>10.1016/j.asoc.2017.01.013</t>
  </si>
  <si>
    <t>WOS:000400031600044</t>
  </si>
  <si>
    <t>Ben-Abdallah, E; Boukadi, K; Lloret, J; Hammami, M</t>
  </si>
  <si>
    <t>Ben-Abdallah, Emna; Boukadi, Khouloud; Lloret, Jaime; Hammami, Mohamed</t>
  </si>
  <si>
    <t>CROSA: Context-aware cloud service ranking approach using online reviews based on sentiment analysis</t>
  </si>
  <si>
    <t>CONCURRENCY AND COMPUTATION-PRACTICE &amp; EXPERIENCE</t>
  </si>
  <si>
    <t>The explosion of cloud services over the Internet has raised new challenges in cloud service selection and ranking. The existence of a great variety of offered cloud services made the users think deeply about the most appropriate services that meet their needs and at the same time are adaptable to their context. Nowadays, online reviews are used for the purpose of enhancing the effectiveness of finding useful product information, having impact on the consumers' decision-making process. In this context, the current paper suggests a context-aware cloud service ranking approach using online reviews and based on sentiment analysis (CROSA). Its main objective is to ease the cloud service selection. The CROSA approach analyzes sentiments associated with service measurement index (SMI)-based service properties for each alternative cloud service. Moreover, it enhances the cloud service decision-making by supporting fuzzy sentiments through the intuitionistic fuzzy set theory and PROMETHEE II. The experimental results presented in this paper show that this approach is efficient and performing.</t>
  </si>
  <si>
    <t>Lloret, Jaime/H-3994-2013</t>
  </si>
  <si>
    <t>Lloret, Jaime/0000-0002-0862-0533; Boukadi, Khouloud/0000-0002-6744-711X</t>
  </si>
  <si>
    <t>1532-0626</t>
  </si>
  <si>
    <t>1532-0634</t>
  </si>
  <si>
    <t>e5358</t>
  </si>
  <si>
    <t>10.1002/cpe.5358</t>
  </si>
  <si>
    <t>WOS:000632049700033</t>
  </si>
  <si>
    <t>Yang, Y; Hu, JH; Liu, YM; Chen, XH</t>
  </si>
  <si>
    <t>Yang, Yan; Hu, Junhua; Liu, Yongmei; Chen, Xiaohong</t>
  </si>
  <si>
    <t>Doctor Recommendation Based on an Intuitionistic Normal Cloud Model Considering Patient Preferences</t>
  </si>
  <si>
    <t>Chinese medical websites help patients search for satisfactory doctors via the Internet regardless of time and location. Existing website systems recommend the same doctors for all patients using a global ranking but disregard patient preferences and online reviews. Additionally, these models do not consider the effects of interdependencies among criteria when making recommendations. We propose a systematic decision support model to improve such recommendations using intuitionistic fuzzy sets (IFSs) with the Bonferroni mean (BM) to address interdependencies. Our system accommodates patient preferences using multiple intuitionistic normal clouds (INCs). A case study using production data from , the largest such website, shows that our model improves the diversity and coverage of doctor recommendations while considering patient preferences when compared to the existing approach. This pattern continued with testing using data from several other Chinese healthcare sites. Our proposal is thus both applicable and readily implemented to improve the recommendations of these websites.</t>
  </si>
  <si>
    <t>chen, xi/GXH-3653-2022; chen, xia/GYR-3948-2022; chen, xia/GXM-5435-2022</t>
  </si>
  <si>
    <t>10.1007/s12559-018-9616-3</t>
  </si>
  <si>
    <t>WOS:000534884300011</t>
  </si>
  <si>
    <t>Pahari, S; Ghosh, D; Pal, A</t>
  </si>
  <si>
    <t>Pattnaik, PK; Rautaray, SS; Das, H; Nayak, J</t>
  </si>
  <si>
    <t>Pahari, Saikat; Ghosh, Dhrubajyoti; Pal, Anita</t>
  </si>
  <si>
    <t>An Online Review-Based Hotel Selection Process Using Intuitionistic Fuzzy TOPSIS Method</t>
  </si>
  <si>
    <t>PROGRESS IN COMPUTING, ANALYTICS AND NETWORKING, ICCAN 2017</t>
  </si>
  <si>
    <t>International Conference on Computing, Analytics and Networking (ICCAN)</t>
  </si>
  <si>
    <t>DEC 15-16, 2017</t>
  </si>
  <si>
    <t>Bhubaneswar, INDIA</t>
  </si>
  <si>
    <t>KIIT Univ, Sch Comp Engn</t>
  </si>
  <si>
    <t>Nowadays, online review on tourism Web site to select hotels has a great impact on hotel industry. According to existing studies, it is highly likely that the decisions of tourists will be modified after browsing the online reviews given by other tourists on tourism Web site. How to utilize the online reviews on tourism Web site to select hotels and help tourists is a problem to be investigated. Online reviews of one hotel have been given by different previous tourists with respect to different criteria; hence, each tourist can be treated as a decision maker. The problem of selecting hotels based on these online reviews on tourism Web site is a multicriteria decision-making (MCDM) problem. TOPSIS is a widely used method for MCDM problem. We have used this method combined with intuitionistic fuzzy set to choose a suitable hotel. Finally, a numerical example with a case study of TripAdvisor.com is conducted for hotel selection to illustrate the function of intuitionistic fuzzy TOPSIS method.</t>
  </si>
  <si>
    <t>978-981-10-7871-2; 978-981-10-7870-5</t>
  </si>
  <si>
    <t>10.1007/978-981-10-7871-2_20</t>
  </si>
  <si>
    <t>WOS:000553798900020</t>
  </si>
  <si>
    <t>Mitra, S; Hayashi, Y</t>
  </si>
  <si>
    <t>Mitra, Sushmita; Hayashi, Yoichi</t>
  </si>
  <si>
    <t>Bioinformatics with soft computing</t>
  </si>
  <si>
    <t>IEEE TRANSACTIONS ON SYSTEMS MAN AND CYBERNETICS PART C-APPLICATIONS AND REVIEWS</t>
  </si>
  <si>
    <t>Soft computing is gradually opening up several possibilities in bioinformatics, especially by generating low-cost, low-precision (approximate), good solutions. In this paper, we survey the role of different soft computing paradigms, like fuzzy sets (FSs), artificial neural networks (ANNs), evolutionary computation, rough sets (RSes), and support vector machines (SVMs), in this direction. The major pattern-recognition and data-mining tasks considered here are clustering, classification, feature selection, and rule generation. Genomic sequence, protein structure, gene expression microarrays, and gene regulatory networks are some of the application areas described. Since the work entails processing huge amounts of incomplete or ambiguous biological data, we can utilize the learning ability of neural networks for adapting, uncertainty handling capacity of FSs and RSes for modeling ambiguity, searching potential of genetic algorithms for efficiently traversing large search spaces, and the generalization capability of SVMs for minimizing, errors.</t>
  </si>
  <si>
    <t>1094-6977</t>
  </si>
  <si>
    <t>1558-2442</t>
  </si>
  <si>
    <t>10.1109/TSMCC.2006.879384</t>
  </si>
  <si>
    <t>WOS:000240009600002</t>
  </si>
  <si>
    <t>Mrsic, L; Skansi, S; Kopal, R</t>
  </si>
  <si>
    <t>Strahonja, V; Kirinic, V</t>
  </si>
  <si>
    <t>Mrsic, Leo; Skansi, Sandro; Kopal, Robert</t>
  </si>
  <si>
    <t>Preliminary Study for a Survey-Based Fuzzy Membership Function Definition for Imprecise Quantification in Croatian</t>
  </si>
  <si>
    <t>CENTRAL EUROPEAN CONFERENCE ON INFORMATION AND INTELLIGENT SYSTEMS (CECIIS 2018)</t>
  </si>
  <si>
    <t>Central European Conference on Information and Intelligent Systems</t>
  </si>
  <si>
    <t>29th Central European Conference on Information and Intelligent Systems (CECIIS)</t>
  </si>
  <si>
    <t>SEP 19-21, 2018</t>
  </si>
  <si>
    <t>Varazdin, CROATIA</t>
  </si>
  <si>
    <t>Univ Zagreb, Fac Org &amp; Informat,Infodom,Oracle,Ministarstvo Znanosti Obrazovanja Republike Hrvatske,Varazdinska Zupanija</t>
  </si>
  <si>
    <t>In this preliminary report we propose a survey-based method for defining imprecise quantification for Croatian. By using the results of a survey conducted among students, a fuzzy membership function for each of the precise and imprecise quantification terms can be defined with possible extensions to type-2 fuzzy memberships. An earlier version of this paper was submitted and subsequently withdrawn from the ACE-X 2017 conference.</t>
  </si>
  <si>
    <t>Mrsic, Leo/F-3836-2017</t>
  </si>
  <si>
    <t>Mrsic, Leo/0000-0002-5093-3453</t>
  </si>
  <si>
    <t>1847-2001</t>
  </si>
  <si>
    <t>1848-2295</t>
  </si>
  <si>
    <t>WOS:000595063700006</t>
  </si>
  <si>
    <t>Rosenfeld, A</t>
  </si>
  <si>
    <t>Fuzzy geometry: An updated overview</t>
  </si>
  <si>
    <t>This paper briefly reviews work on the fuzzy topology and geometry of image subsets, including adjacency, separation, and connectedness; distance and relative position; area, perimeter, and diameter; convexity; medial axes and thinning; as well as some applications of these concepts in image processing and analysis. (C) 1998 Elsevier Science Inc. All rights reserved.</t>
  </si>
  <si>
    <t>10.1016/S0020-0255(98)10038-5</t>
  </si>
  <si>
    <t>WOS:000075882500001</t>
  </si>
  <si>
    <t>Zhou, XH; Li, HX; Huang, B; Yang, P</t>
  </si>
  <si>
    <t>Zhang, J; Wei, Z; Xinping, X; Jianqiao, L</t>
  </si>
  <si>
    <t>Zhou Xianzhong; Li Huaxiong; Huang Bing; Yang Pei</t>
  </si>
  <si>
    <t>Survey on rough set theory based on connection degree</t>
  </si>
  <si>
    <t>GLOBALIZATION CHALLENGE AND MANAGEMENT TRANSFORMATION, VOLS I - III</t>
  </si>
  <si>
    <t>6th International Conference on Management (ICM 2007)</t>
  </si>
  <si>
    <t>AUG 03-05, 2007</t>
  </si>
  <si>
    <t>Wuhan, PEOPLES R CHINA</t>
  </si>
  <si>
    <t>Natl Nat Sci Fdn China, Dept Management Sci,Huazhong Univ Sci &amp; Technol,SW Jiaotong Univ,Chinese Univ Hong Kong</t>
  </si>
  <si>
    <t>Rough set theory is a relatively new soft computing tool to deal with vagueness and uncertainty. It has received much attention of the researchers around the world. In recent years, rough set theory based on connection degree has become a focus subject in rough set research. The basic concepts and models of rough set theory are introduced and the extension rough set model based on connection degree is analyzed in details. In the end, a method to determine the value of connection degree is proposed.</t>
  </si>
  <si>
    <t>Li, Huaxiong/AAR-8881-2020</t>
  </si>
  <si>
    <t>Li, Huaxiong/0000-0003-0395-1525</t>
  </si>
  <si>
    <t>978-7-03-019372-8</t>
  </si>
  <si>
    <t>WOS:000252036000071</t>
  </si>
  <si>
    <t>Li, CD; Zhang, GQ; Wang, M; Yi, JQ</t>
  </si>
  <si>
    <t>Li, Chengdong; Zhang, Guiqing; Wang, Ming; Yi, Jianqiang</t>
  </si>
  <si>
    <t>Data-driven modeling and optimization of thermal comfort and energy consumption using type-2 fuzzy method</t>
  </si>
  <si>
    <t>In the research domain of intelligent buildings and smart home, modeling and optimization of the thermal comfort and energy consumption are important issues. This paper presents a type-2 fuzzy method based data-driven strategy for the modeling and optimization of thermal comfort words and energy consumption. First, we propose a methodology to convert the interval survey data on thermal comfort words to the interval type-2 fuzzy sets (IT2 FSs) which can reflect the inter-personal and intra-personal uncertainties contained in the intervals. This data-driven strategy includes three steps: survey data collection and pre-processing, ambiguity-preserved conversion of the survey intervals to their representative type-1 fuzzy sets (T1 FSs), IT2 FS modeling. Then, using the IT2 FS models of thermal comfort words as antecedent parts, an evolving type-2 fuzzy model is constructed to reflect the online observed energy consumption data. Finally, a multiobjective optimization model is presented to recommend a reasonable temperature range that can give comfortable feeling while reducing energy consumption. The proposed method can be used to realize comfortable but energy-saving environment in smart home or intelligent buildings.</t>
  </si>
  <si>
    <t>10.1007/s00500-013-1117-4</t>
  </si>
  <si>
    <t>WOS:000325822900010</t>
  </si>
  <si>
    <t>Dzitac, I</t>
  </si>
  <si>
    <t>Dzitac, I.</t>
  </si>
  <si>
    <t>The Fuzzification of Classical Structures: A General View</t>
  </si>
  <si>
    <t>The aim of this survey article, dedicated to the 50th anniversary of Zadeh's pioneering paper Fuzzy Sets (1965), is to offer a unitary view to some important spaces in fuzzy mathematics: fuzzy real line, fuzzy topological spaces, fuzzy metric spaces, fuzzy topological vector spaces, fuzzy normed linear spaces. We believe that this paper will be a support for future research in this field.</t>
  </si>
  <si>
    <t>Dzitac, Ioan/A-6169-2010; Dzitac, Ioan/N-8695-2019; Dzitac, Ioan/A-8653-2010; Dzitac, Ioan/T-2471-2019; Rossi, Jose Osvaldo/F-7391-2012</t>
  </si>
  <si>
    <t>Dzitac, Ioan/0000-0002-5415-9936; Dzitac, Ioan/0000-0002-5415-9936; Dzitac, Ioan/0000-0002-3807-780X; Gull, Amir/0000-0001-6396-3208; Rossi, Jose Osvaldo/0000-0002-1421-163X; da Luz, Lara Emanuele/0000-0001-5284-238X</t>
  </si>
  <si>
    <t>WOS:000364346600002</t>
  </si>
  <si>
    <t>Barone, Joseph M.</t>
  </si>
  <si>
    <t>T-Algebras as Predictors</t>
  </si>
  <si>
    <t>Monads and their t-algebras have been studied as an important link between categories and universal algebra. Monads of fuzzy sets, that is, monads which are mappings from sets to complete Heyting algebras, have also been studied for some time (see, e.g., [3-4]). This paper reviews two important kinds of monads in this category, singleton monads and fuzzy theories. It is shown that fuzzy theories may have considerable value as a foundation for fuzzy time series forecasting and even directly as a forecasting method.</t>
  </si>
  <si>
    <t>WOS:000271827700050</t>
  </si>
  <si>
    <t>D'eer, L; Cornelis, C; Sanchez, D</t>
  </si>
  <si>
    <t>D'eer, Lynn; Cornelis, Chris; Sanchez, Daniel</t>
  </si>
  <si>
    <t>Fuzzy Covering based Rough Sets Revisited</t>
  </si>
  <si>
    <t>In this paper we review four fuzzy extensions of the so-called tight pair of covering based rough set approximation operators. Furthermore, we propose two new extensions of the tight pair: for the first model, we apply the technique of representation by levels to define the approximation operators, while the second model is an intuitive extension of the crisp operators. For the six models, we study which theoretical properties they satisfy. Moreover, we discuss interrelationships between the models.</t>
  </si>
  <si>
    <t>Fernandez, Daniel Sanchez/E-1028-2012; Cornelis, Chris/B-7585-2013</t>
  </si>
  <si>
    <t>Fernandez, Daniel Sanchez/0000-0002-6048-3994; Cornelis, Chris/0000-0002-7854-6025; D'eer, Lynn/0000-0002-9358-8565</t>
  </si>
  <si>
    <t>WOS:000358581100093</t>
  </si>
  <si>
    <t>Ciucci, D</t>
  </si>
  <si>
    <t>Ciucci, Davide</t>
  </si>
  <si>
    <t>Orthopairs: A Simple and Widely Used Way to Model Uncertainty</t>
  </si>
  <si>
    <t>International Workshop on Rough Set Theory (RST)</t>
  </si>
  <si>
    <t>MAY, 2009</t>
  </si>
  <si>
    <t>Milan, ITALY</t>
  </si>
  <si>
    <t>The term orthopair is introduced to group under a unique definition different ways used to denote the same concept. Some orthopair models dealing with uncertainty are analyzed both from a mathematical and semantical point of view, outlining similarities and differences among them. Finally, lattice operations on orthopairs are studied and a survey on algebraic structures is provided.</t>
  </si>
  <si>
    <t>10.3233/FI-2011-424</t>
  </si>
  <si>
    <t>WOS:000290775000007</t>
  </si>
  <si>
    <t>PROBABILITIES AND FUZZY EVENTS - AN OPERATIONAL APPROACH</t>
  </si>
  <si>
    <t>This paper tries to give a redesign of a well established research area of traditional fuzzy set theory: The notion of a probability of a fuzzy event as well as related results are reexamined, and new definitions for them are given which are based on the operational viewpoint of f-set theory and on some concepts of operational statistics. A critical survey of existing concepts will show some advantages of the operational approach.</t>
  </si>
  <si>
    <t>MAY 26</t>
  </si>
  <si>
    <t>10.1016/0165-0114(92)90255-3</t>
  </si>
  <si>
    <t>WOS:A1992JB91000009</t>
  </si>
  <si>
    <t>Muzzioli, S; De Baets, B</t>
  </si>
  <si>
    <t>Muzzioli, Silvia; De Baets, Bernard</t>
  </si>
  <si>
    <t>Fuzzy Approaches to Option Price Modeling</t>
  </si>
  <si>
    <t>The aim of this paper is to review the literature that has addressed direct and inverse problems in option pricing in a fuzzy setting. In a direct problem, the stochastic process for the underlying asset is assumed and the option prices are derived by no-arbitrage or equilibrium conditions. In an inverse problem, the option prices are taken as given and used to infer the underlying asset process. Models are divided into discrete-time and continuous-time ones. Special attention is paid to real options, a particular class of nonfinancial options that are used to evaluate real investments. Directions for future research are outlined. In particular in inverse problems, there is still room for promising research, both in discrete time and in continuous time. Moreover, given that many proposed methods remain difficult to use in practice, there is mainly the need to apply the fuzzy models obtained on real market data and to compare the results with nonfuzzy techniques in order to assess the usefulness and the improvements in the modeling of imprecise data with fuzzy sets and fuzzy random variables.</t>
  </si>
  <si>
    <t>Muzzioli, Silvia/B-3717-2016</t>
  </si>
  <si>
    <t>Muzzioli, Silvia/0000-0003-0738-6690</t>
  </si>
  <si>
    <t>10.1109/TFUZZ.2016.2574906</t>
  </si>
  <si>
    <t>WOS:000399034200011</t>
  </si>
  <si>
    <t>Syropoulos, A</t>
  </si>
  <si>
    <t>Syropoulos, Apostolos</t>
  </si>
  <si>
    <t>On Conceptual Computing Devices with Vague Components Operating in a Vague Environment</t>
  </si>
  <si>
    <t>INTERNATIONAL JOURNAL OF UNCONVENTIONAL COMPUTING</t>
  </si>
  <si>
    <t>In this review I give a brief overview of the use of vagueness in computing. In particular, I give a description of what vagueness is and how, in the form of fuzzy set theory, it has been applied to define (conceptual) models of computation. In particular, I give an overview of fuzzy Turing machine, fuzzy P systems, and the fuzzy chemical abstract machine.</t>
  </si>
  <si>
    <t>Syropoulos, Apostolos/AAG-3382-2020; Syropoulos, Apostolos/K-9595-2019</t>
  </si>
  <si>
    <t>Syropoulos, Apostolos/0000-0002-9625-1482</t>
  </si>
  <si>
    <t>1548-7199</t>
  </si>
  <si>
    <t>1548-7202</t>
  </si>
  <si>
    <t>WOS:000317541100010</t>
  </si>
  <si>
    <t>Kahraman, C; Yanik, S</t>
  </si>
  <si>
    <t>Kahraman, Cengiz; Yanik, Seda</t>
  </si>
  <si>
    <t>Trends on Process Capability Indices in Fuzzy Environment</t>
  </si>
  <si>
    <t>INTELLIGENT DECISION MAKING IN QUALITY MANAGEMENT: THEORY AND APPLICATIONS</t>
  </si>
  <si>
    <t>Intelligent Systems Reference Library</t>
  </si>
  <si>
    <t>After the fuzzy set theory was introduced and developed, many studies have been realized to combine quality control methods and fuzzy set theory. This chapter is including the categorization of most essential works on fuzzy process capability indices in the following four main categories: (1) Lee et al.'s method and its extensions: This class deals with the method of modeling and estimating the membership function of process capability indices where all data and specifications are fuzzy numbers; (2) Parchami et al.'s method and its extensions: This class deals with the problem of obtaining fuzzy process capability indices based on fuzzy specification limits and crisp data by extension principle approach; (3) Kaya and Kahraman's method and its extensions: This class deals with the problem of estimating the classical process capability indices by a triangular shaped fuzzy number when both specifications and data are crisp; (4) Yongting's method and its extensions: This class deals with introducing process capability indices based on fuzzy quality where the data and parameters are crisp. After presenting the basic idea of the main works, all related studies briefly reviewed in each class. Some numerical examples are presented to show the applicability of the proposed methods.</t>
  </si>
  <si>
    <t>kahraman, cengiz/N-9259-2013; Yanık, Seda/ABF-4523-2020</t>
  </si>
  <si>
    <t>kahraman, cengiz/0000-0001-6168-8185; Yanık, Seda/0000-0001-6260-7981; sadeghpour gildeh, bahram/0000-0003-0863-676X</t>
  </si>
  <si>
    <t>1868-4394</t>
  </si>
  <si>
    <t>978-3-319-24499-0; 978-3-319-24497-6</t>
  </si>
  <si>
    <t>10.1007/978-3-319-24499-0_5</t>
  </si>
  <si>
    <t>10.1007/978-3-319-24499-0</t>
  </si>
  <si>
    <t>WOS:000371081900006</t>
  </si>
  <si>
    <t>Hu, BQ</t>
  </si>
  <si>
    <t>Hu, Bao Qing</t>
  </si>
  <si>
    <t>Generalized interval-valued fuzzy variable precision rough sets determined by fuzzy logical operators</t>
  </si>
  <si>
    <t>The fuzzy rough set model and interval-valued fuzzy rough set model have been introduced to handle databases with real values and interval values, respectively. Variable precision rough set was advanced by Ziarko to overcome the shortcomings of misclassification and/or perturbation in Pawlak rough sets. By combining fuzzy rough set and variable precision rough set, a variety of fuzzy variable precision rough sets were studied, which cannot only handle numerical data, but are also less sensitive to misclassification. However, fuzzy variable precision rough sets cannot effectively handle interval-valued data-sets. Research into interval-valued fuzzy rough sets for interval-valued fuzzy data-sets has commenced; however, variable precision problems have not been considered in interval-valued fuzzy rough sets and generalized interval-valued fuzzy rough sets based on fuzzy logical operators nor have interval-valued fuzzy sets been considered in variable precision rough sets and fuzzy variable precision rough sets. These current models are incapable of wide application, especially on misclassification and/or perturbation and on interval-valued fuzzy data-sets. In this paper, these models are generalized to a more integrative approach that not only considers interval-valued fuzzy sets, but also variable precision. First, we review generalized inter-valvalued fuzzy rough sets based on two fuzzy logical operators: interval-valued fuzzy triangular norms and interval-valued fuzzy residual implicators. Second, we propose generalized interval-valued fuzzy variable precision rough sets based on the above two fuzzy logical operators. Finally, we confirm that some existing models, including rough sets, fuzzy variable precision rough sets, interval-valued fuzzy rough sets, generalized fuzzy rough sets and generalized interval-valued fuzzy variable precision rough sets based on fuzzy logical operators, are special cases of the proposed models.</t>
  </si>
  <si>
    <t>10.1080/03081079.2015.1028540</t>
  </si>
  <si>
    <t>WOS:000369822800007</t>
  </si>
  <si>
    <t>Castillo, O; Melin, P; Ross, OM; Cruz, RS; Pedrycz, W; Kacprzky, J</t>
  </si>
  <si>
    <t>Tuerksen, I. Burhan</t>
  </si>
  <si>
    <t>Ontological and epistemological grounding of fuzzy theory</t>
  </si>
  <si>
    <t>THEORETICAL ADVANCES AND APPLICATIONS OF FUZZY LOGIC AND SOFT COMPUTING</t>
  </si>
  <si>
    <t>IFSA 2007 World Congress</t>
  </si>
  <si>
    <t>JUN 18-21, 2007</t>
  </si>
  <si>
    <t>Int Fuzzy Syst Assoc,Hispan Amer Fuzzy Syst Assoc,Tijuana Inst Technol, Div Grad Studies</t>
  </si>
  <si>
    <t>An Ontological and Epistemological foundation of Fuzzy Set and Logic Theory is reviewed in comparison to Classical Set and Logic Theory. It is shown that basic equivalences of classical theory breakdown but are re-established as weak equivalences as a containment relation in fuzzy theory. It is also stressed that the law of conservation of information is still upheld within fuzzy theory.</t>
  </si>
  <si>
    <t>978-3-540-72433-9</t>
  </si>
  <si>
    <t>WOS:000248932700012</t>
  </si>
  <si>
    <t>Herrera, F; Herrera-Viedma, E; Martinez, L</t>
  </si>
  <si>
    <t>Smith, MH; Gruver, WA; Hall, LO</t>
  </si>
  <si>
    <t>The use of linguistic information in operational research</t>
  </si>
  <si>
    <t>JOINT 9TH IFSA WORLD CONGRESS AND 20TH NAFIPS INTERNATIONAL CONFERENCE, PROCEEDINGS, VOLS. 1-5</t>
  </si>
  <si>
    <t>9th International-Fuzzy-Systems-Association World Congress/20th North-American-Fuzzy-Information-Processing-Society, International Conference</t>
  </si>
  <si>
    <t>JUL 25-28, 2001</t>
  </si>
  <si>
    <t>VANCOUVER, CANADA</t>
  </si>
  <si>
    <t>Int Fuzzy Syst Assoc,N Amer Fuzzy Informat Proc Soc,IEEE Syst, Man &amp; Cybernet Soc,IEEE, Neural Networks Council</t>
  </si>
  <si>
    <t>The use of linguistic information has been applied successfully to many areas. In the literature we can find three different linguistic computational models for representing linguistic information and defining linguistic aggregation operators. In this contribution we shall review the use of the linguistic information in different areas of the Operational Research as decision-making, scheduling, management, etc. And finally, we shall make a comparative analysis of the results obtained combining information using the different linguistic computational models in operational research problems.</t>
  </si>
  <si>
    <t>Herrera, Francisco/K-9019-2017; HERRERA-VIEDMA, ENRIQUE/C-2704-2008; Martinez, Luis/A-1746-2009; Herrera, Francisco/C-6856-2008</t>
  </si>
  <si>
    <t>HERRERA-VIEDMA, ENRIQUE/0000-0002-7922-4984; Martinez, Luis/0000-0003-4245-8813; Herrera, Francisco/0000-0002-7283-312X</t>
  </si>
  <si>
    <t>0-7803-7078-3</t>
  </si>
  <si>
    <t>WOS:000173245100151</t>
  </si>
  <si>
    <t>Wagner, C; Pourabdollah, A; Smith, M; Wallace, K</t>
  </si>
  <si>
    <t>Wagner, Christian; Pourabdollah, Amir; Smith, Michael; Wallace, Ken</t>
  </si>
  <si>
    <t>Generating Uncertain Fuzzy Logic Rules from Surveys Capturing Subjective Relationships between Variables from Human Experts</t>
  </si>
  <si>
    <t>2015 IEEE INTERNATIONAL CONFERENCE ON SYSTEMS, MAN, AND CYBERNETICS (SMC 2015): BIG DATA ANALYTICS FOR HUMAN-CENTRIC SYSTEMS</t>
  </si>
  <si>
    <t>IEEE International Conference on Systems Man and Cybernetics Conference Proceedings</t>
  </si>
  <si>
    <t>IEEE International Conference on Systems, Man, and Cybernetics (SMC)</t>
  </si>
  <si>
    <t>OCT 09-12, 2015</t>
  </si>
  <si>
    <t>City Univ Hong Kong, Hong Kong, PEOPLES R CHINA</t>
  </si>
  <si>
    <t>IEEE,IEEE Comp Soc,IEEE Syst Man &amp; Cybernet Soc,Hong Kong Polytechn Univ,K C Wong Fdn</t>
  </si>
  <si>
    <t>City Univ Hong Kong</t>
  </si>
  <si>
    <t>One of the biggest challenges in the design of Fuzzy Logic Systems (FLSs) is the construction of their rule base. While fuzzy sets capture aspects of a system's variables and associates them with linguistic labels, it is the rules which capture the logical relationships of these labels and underlying fuzzy sets. Further, while fuzzy systems are credited for dealing well with uncertainty in system inputs and outputs, comparatively little research has focused on the capture of uncertainty in their actual inference rules. This paper focusses on the challenge of capturing the knowledge of multiple human experts on the relationships of linguistic labels in a given problem domain. Specifically, it proposes a novel survey-centric methodology which enables the capture of individual, subjective input from domain (not fuzzy logic) experts with minimal prior training and provides mechanisms to aggregate the resulting survey-data into a working and interpretable fuzzy system. The rule base of the resulting system incorporates weights to capture intra-and inter-expert uncertainty during rule specification. The paper follows a practical style to facilitate reproduction of the proposed methodology by peers. Results and initial evaluation based on real world case studies in the context of environmental conservation in Western Australia are provided.</t>
  </si>
  <si>
    <t>Wagner, Christian/0000-0002-6121-9722; Pourabdollah, Amir/0000-0001-7737-1393; Wallace, Kenneth/0000-0002-9259-930X</t>
  </si>
  <si>
    <t>1062-922X</t>
  </si>
  <si>
    <t>978-1-4799-8696-5</t>
  </si>
  <si>
    <t>10.1109/SMC.2015.355</t>
  </si>
  <si>
    <t>WOS:000368940202021</t>
  </si>
  <si>
    <t>Shen, CW; Cheng, MJ; Chen, CW; Tsai, FM; Cheng, YC</t>
  </si>
  <si>
    <t>Shen, Chien-wen; Cheng, Ming Jen; Chen, Cheng-Wu; Tsai, Feng-Ming; Cheng, Yu-Chenr</t>
  </si>
  <si>
    <t>A FUZZY AHP-BASED FAULT DIAGNOSIS FOR SEMICONDUCTOR LITHOGRAPHY PROCESS</t>
  </si>
  <si>
    <t>Because the lithography process accounts for almost half of semiconductor manufacturing cycle time, a reliable and easy-to-implement fault diagnosis for this process is critical to productivity and profitability. Accordingly, this study proposes the approach of fuzzy analytic hierarchy process (FA HP) for the ambiguous fault evaluations of lithography process. The application of FAHP has several advantages over conventional approaches because it's able to quantify the managerial causes of lithography faults and to homogenize the differences among the subjective judgments of on-site engineers. Together with the fuzzy set theory, this study provides a systematic mechanism to construct a hierarchy of FAHP model and a FAHP diagnosis map for the lithography process. The model hierarchy of goal, criteria and indicators can be updated and reviewed periodically in order to cope with the dynamic business environment. Meanwhile, the diagnosis map can summarize the FA HP rating list of fault causes, which is useful for manufacturers to prioritize their improvement plans in order to allocate their limited resources efficiently. Our empirical example also demonstrates the feasibility of the proposed FAHP approach without detailed error reports. Hence, semiconductor manufacturers can refer this study for their decision support of fault diagnosis on the complicated lithography process.</t>
  </si>
  <si>
    <t>Chen, Tim/W-7970-2019; CHEN, CHEN/HDM-6657-2022</t>
  </si>
  <si>
    <t>1349-418X</t>
  </si>
  <si>
    <t>WOS:000287278100024</t>
  </si>
  <si>
    <t>Mamta; Hanmandlu, M</t>
  </si>
  <si>
    <t>Mamta; Hanmandlu, Madasu</t>
  </si>
  <si>
    <t>Robust authentication using the unconstrained infrared face images</t>
  </si>
  <si>
    <t>Face recognition under the unconstrained conditions that exist in surveillance is the need of the present times. Thus for high end security the research on IR based face recognition assumes importance because of its insensitivity to illumination, disguise and surgery. This paper presents IR face based biometric authentication using the information-set based four types of interactive features and two classifiers. The information sets originate from a fuzzy set on representing the uncertainty associated with the information source instead of a membership function which gives only the degree of association to the fuzzy set. The four feature types include the effective exponential information source (EEI), the effective Gaussian information source (EGI), the effective multi quadratic information source (EMQDI) and inverse of this feature (EIMQDI). The interactive features are obtained by taking the s-norms on the features from the successive windows. Two classifiers called the Hanman Classifier and the weighted Hanman Classifier are formulated using t-norms. The features and classifiers are tested on the created databases incorporating the unconstrained conditions such as occlusion, less resolution and noise. (C) 2014 Elsevier Ltd. All rights reserved.</t>
  </si>
  <si>
    <t>10.1016/j.eswa.2014.03.040</t>
  </si>
  <si>
    <t>WOS:000338604700036</t>
  </si>
  <si>
    <t>Sun, YQ; Zhang, F; Feng, YF</t>
  </si>
  <si>
    <t>Sun, Yongqiang; Zhang, Fei; Feng, Yafei</t>
  </si>
  <si>
    <t>Do individuals disclose or withhold information following the same logic: a configurational perspective of information disclosure in social media</t>
  </si>
  <si>
    <t>ASLIB JOURNAL OF INFORMATION MANAGEMENT</t>
  </si>
  <si>
    <t>Purpose This paper aimed to explain why individuals still tend to disclose their privacy information even when privacy risks are high and whether individuals disclose or withhold information following the same logic. Design/methodology/approach This study develops a configurational decision tree model (CDTM) for precisely understanding individuals' decision-making process of privacy disclosure. A survey of location-based social network service (LBSNS) users was conducted to collect data, and fuzzy-set qualitative comparative analysis (fsQCA) was adopted to validate the hypotheses. Findings This paper identified two configurations for high and low disclosure, respectively, and found that the benefits and the risks did not function independently but interdependently, and the justice would play a crucial role when both the benefits and the risks were high. Furthermore, the authors found that there were asymmetric mechanisms for high disclosure and low disclosure, and males focused more on perceived usefulness, while females concerned more about perceived enjoyment, privacy risks and perceived justice. Originality/value This paper further extends privacy calculus model (PCM) and deepens the understanding of the privacy calculus process from a configurational perspective. In addition, this study also provides guidance for future research on how to adopt the configurational approach with qualitative comparative analysis (QCA) to revise and improve relevant theories for information systems (IS) behavioral research.</t>
  </si>
  <si>
    <t>Feng, Yafei/0000-0002-4148-1598; Sun, Yongqiang/0000-0001-8753-9268</t>
  </si>
  <si>
    <t>2050-3806</t>
  </si>
  <si>
    <t>1758-3748</t>
  </si>
  <si>
    <t>10.1108/AJIM-06-2021-0180</t>
  </si>
  <si>
    <t>WOS:000751096800001</t>
  </si>
  <si>
    <t>Fu, SJ; Sun, SD; Wang, XF; Liu, DL</t>
  </si>
  <si>
    <t>Liu, Y; Shi, Y; Wang, Y; Ergu, D; Berg, D; Tien, J; Li, J; Tian, Y</t>
  </si>
  <si>
    <t>Fu, Saiji; Sun, Shiding; Wang, Xinfeng; Liu, Dalian</t>
  </si>
  <si>
    <t>A brief overview of kernel methods with prior information</t>
  </si>
  <si>
    <t>8TH INTERNATIONAL CONFERENCE ON INFORMATION TECHNOLOGY AND QUANTITATIVE MANAGEMENT (ITQM 2020 &amp; 2021): DEVELOPING GLOBAL DIGITAL ECONOMY AFTER COVID-19</t>
  </si>
  <si>
    <t>8th International Conference on Information Technology and Quantitative Management (ITQM) - Developing Global Digital Economy after COVID-19</t>
  </si>
  <si>
    <t>JUL 09-11, 2021</t>
  </si>
  <si>
    <t>With the progress of human society and the development of computer technology, more and more experience has been accumulated, which can serve as prior information in model training. With the assistance of prior information, the performance of some machine learning algorithms has been significantly improved. In this article, we mainly discussed four types of prior information, namely knowledge sets, fuzzy sets, universum data, and privilege information. Specifically, (1) the knowledge sets are constraints composed of domain experience; (2) the fuzzy sets provide the importance of each instance through the fuzzy membership function; (3) the universum data belongs to none of the target classes, but reflects the domain information related to the field of interest; (4) the privileged information can provide more relevant information about training examples, but is not available during the testing phase. In order to illustrate how the prior information is integrated into the kernel methods, the corresponding representative models are reviewed in detail, including knowledge-based support vector machine(KSVM), fuzzy support vector machine(FSVM), universum support vector machine(USVM) and privileged support vector machine(SVM+). In addition, this article briefly introduced the most related and advanced research, including the deep learning extensions with prior information. Finally, the current challenge and the future trends of incorporating prior information into machine learning are discussed. (C) 2021 The Authors. Published by Elsevier B.V.</t>
  </si>
  <si>
    <t>10.1016/j.procs.2022.01.033</t>
  </si>
  <si>
    <t>WOS:000765802100034</t>
  </si>
  <si>
    <t>BOUCHONMEUNIER, B</t>
  </si>
  <si>
    <t>INFORMATION-PROCESSING IN KNOWLEDGE-BASED SYSTEMS</t>
  </si>
  <si>
    <t>CYBERNETICA</t>
  </si>
  <si>
    <t>Since the pioneering work of Wiener and Shannon in the field of information processing, many developments have focused on the definition of uncertainty measures and their applications to various fields, which could be considered as numerical rather than symbolic. During the past twelve years, the researchers in artificial intelligence, who are usually preferring symbolic methods, have rediscovered the importance of these works and used them to manage the information in knowledge-based systems. We present a brief survey of the different approaches in this framework.</t>
  </si>
  <si>
    <t>0011-4227</t>
  </si>
  <si>
    <t>WOS:A1994QQ56000005</t>
  </si>
  <si>
    <t>Basaran, MA; Simonetti, B; Basaran, AA</t>
  </si>
  <si>
    <t>Basaran, Murat Alper; Simonetti, Biagio; Basaran, Alparslan Abdurrahman</t>
  </si>
  <si>
    <t>Quantification of qualitative assessments using computing with words: in framework of fuzzy set theory</t>
  </si>
  <si>
    <t>When qualitative data are collected, which is a widespread situation encountered in several disciplines ranging from social sciences to decision making to engineering as a result of dealing with ill-defined concepts or with complex tasks to assess, there is a certain need to crunch them and infer from them. Hence, quantification, namely computing with words (CW), emerges as a research area. Even though social science disciplines deal with these types of data numerically using various Likert scales, fuzzy set theory first proposed by Zadeh dealing words or sentences with mathematically oriented manner in order to create machines that mimic the reasoning of human being brings new perspectives. Since then, its applicability has expanded into various disciplines for different purposes to transform subjectivity into objectivity. In this manuscript, the effort of transformation from subjectivity into objectivity will be reviewed based on the available proposed methods in the literature. Two illustrative examples will be employed. While the first illustrative example, which consists of balanced and unbalanced linguistic term sets, is used for each reviewed method in the literature to show its computations step by step, the second of which, balanced linguistic term set, is an example used in the literature that is employed. Therefore, a comprehensive review of the proposed methods with illustrative examples is presented.</t>
  </si>
  <si>
    <t>BASARAN, ALPARSLAN ABDURRAHMAN/J-1247-2013; Basaran, Murat Alper/U-4338-2019</t>
  </si>
  <si>
    <t>BASARAN, ALPARSLAN ABDURRAHMAN/0000-0003-1027-8375; Basaran, Murat Alper/0000-0001-9887-5531; Simonetti, Biagio/0000-0002-2540-7830</t>
  </si>
  <si>
    <t>10.1007/s00500-019-04354-z</t>
  </si>
  <si>
    <t>WOS:000558525400006</t>
  </si>
  <si>
    <t>Wang, GY; Xu, J; Zhang, QH; Liu, YC</t>
  </si>
  <si>
    <t>Yao, Y; Hu, Q; Yu, H; GrzymalaBusse, JW</t>
  </si>
  <si>
    <t>Wang, Guoyin; Xu, Ji; Zhang, Qinghua; Liu, Yuchao</t>
  </si>
  <si>
    <t>Multi-granularity Intelligent Information Processing</t>
  </si>
  <si>
    <t>ROUGH SETS, FUZZY SETS, DATA MINING, AND GRANULAR COMPUTING, RSFDGRC 2015</t>
  </si>
  <si>
    <t>15th International Conference on Rough Sets, Fuzzy Sets, Data Mining and Granular Computing (RSFDGrC)</t>
  </si>
  <si>
    <t>NOV 20-23, 2015</t>
  </si>
  <si>
    <t>Tianjin Univ, Sch Comp Sci &amp; Technol, Tianjin, PEOPLES R CHINA</t>
  </si>
  <si>
    <t>Tianjin Key Lab Cognit Comp &amp; Applicat</t>
  </si>
  <si>
    <t>Tianjin Univ, Sch Comp Sci &amp; Technol</t>
  </si>
  <si>
    <t>Multi-granularity thinking, computation and problem solving are effective approaches for human being to deal with complex and difficult problems. Deep learning, as a successful example model of multi-granularity computation, has made significant progress in the fields of face recognition, image automatic labeling, speech recognition, and so on. Its idea can be generalized as a model of solving problems by joint computing on multi-granular information/knowledge representation (MGrIKR) in the perspective of granular computing (GrC). This paper introduces our research on constructing MGrIKR from original datasets and its application in big data processing. Firstly, we have a survey about the study of the multi-granular computing (MGrC), including the four major theoretical models (rough sets, fuzzy sets, quotient space, and cloud model) for MGrC. Then we introduce the five representative methods for constructing MGrIKR based on rough sets, computing with words(CW), fuzzy quotient space based on information entropy, adaptive Gaussian cloud transformation (A-GCT), and multi-granularity clustering based on density peaks, respectively. At last we present an MGrC based big data processing framework, in which MGrIKR is built and taken as the input of other machine learning and data mining algorithms.</t>
  </si>
  <si>
    <t>Xu, Ji/HDO-4841-2022; Zhang, Qinghua/CAE-9657-2022</t>
  </si>
  <si>
    <t>978-3-319-25783-9; 978-3-319-25782-2</t>
  </si>
  <si>
    <t>10.1007/978-3-319-25783-9_4</t>
  </si>
  <si>
    <t>WOS:000367712200004</t>
  </si>
  <si>
    <t>Vasilakos, A; Ricudis, C; Anagnostakis, K; Pedrycz, W; Pitsillides, A</t>
  </si>
  <si>
    <t>Evolutionary-fuzzy prediction for strategic QoS routing in broadband networks</t>
  </si>
  <si>
    <t>We present an application of evolutionary-fuzzy prediction in inter-domain routing of broadband network connections with Quality of Services requirements in the case of an integrated ATM and SDH networking architecture. The higher-layer nature of inter-domain routing requires to review the whole routing process in order to maximize performance at low decision making cost, a clear case for fuzzy-set logic based algorithms. In order to probabilistically avoid shortage of resources, besides effectively computing the feasible paths for an incoming connection request, under uncertainty, these paths should be compared in terms of the negative impact in resource supply which may be caused by other connections. To do this, besides enriching the protocol with vectors of per-class shadow cost metrics, quantized using fuzzy-set theory, we used a subset-interactive autoregressive time-series predictor which is based on fuzzy measures to evaluate path costs under supply metrics that change over time. Moreover, as the connections we are dealing with are semi-permanent, we must take into account the connections lifetime. The complete system is part of the MISA Management of Integrated SDH and ATM network architecture and will be implemented and evaluated in the global broadband connection service of the pan-European test-bed.</t>
  </si>
  <si>
    <t>Vasilakos, Athanasios/J-2824-2017; Markatos, Evangelos/AAN-7524-2021</t>
  </si>
  <si>
    <t>Vasilakos, Athanasios/0000-0003-1902-9877</t>
  </si>
  <si>
    <t>WOS:000074668800260</t>
  </si>
  <si>
    <t>Mares, M</t>
  </si>
  <si>
    <t>Weak arithmetics of fuzzy numbers</t>
  </si>
  <si>
    <t>Computation with fuzzy numbers appears to be a perspective branch of fuzzy set theory namely regarding the data processing applications. A very compact survey of the actual state of art is given in Dubois and Prade (1988). This paper aims to offer, in a brief and concentrated form, a survey of some results completing the classical ones of Dubois and Prade. Most of its content summarizes the approach submitted and discussed by Mares (1994). (C) 1997 Elsevier Science B.V.</t>
  </si>
  <si>
    <t>OCT 16</t>
  </si>
  <si>
    <t>10.1016/S0165-0114(97)00136-X</t>
  </si>
  <si>
    <t>WOS:A1997YC16000003</t>
  </si>
  <si>
    <t>DOWD, PA</t>
  </si>
  <si>
    <t>A REVIEW OF RECENT DEVELOPMENTS IN GEOSTATISTICS</t>
  </si>
  <si>
    <t>This paper reviews developments in geostatistics in the period 1987 to mid-1991. The developments which are regarded as significant by the author fall broadly under six headings: simulation, indicator kriging, interval estimation, applications to hydrocarbon reservoirs and hydrology, incorporation of prior information in spatial estimation, and fuzzy kringing. A summary of significant contributions under each of these headings is given together with an assessment of their importance and application.</t>
  </si>
  <si>
    <t>Dowd, Peter A/E-2427-2013</t>
  </si>
  <si>
    <t>Dowd, Peter A/0000-0002-6743-5119</t>
  </si>
  <si>
    <t>10.1016/0098-3004(91)90009-3</t>
  </si>
  <si>
    <t>WOS:A1991HM16800009</t>
  </si>
  <si>
    <t>Ham, J; Lee, K; Kim, T; Koo, C</t>
  </si>
  <si>
    <t>Ham, Juyeon; Lee, Kyungmin; Kim, Taekyung; Koo, Chulmo</t>
  </si>
  <si>
    <t>Subjective perception patterns of online reviews: A comparison of utilitarian and hedonic values</t>
  </si>
  <si>
    <t>INFORMATION PROCESSING &amp; MANAGEMENT</t>
  </si>
  <si>
    <t>Online reviews are very important for the decision making of tourists, and such importance continues to grow as these reviews affect not only the tourism industry but also the operators of review platforms. Therefore, those factors that affect the perceived value of online reviews need to be investigated. Although the criteria and viewpoints for judging the value of these reviews may differ from one person to another, the existing studies on online reviews have not considered such differences. Therefore, this study aims to identify the differences in the patterns of the perceptions toward the utilitarian and hedonic values of online reviews. Building on a theoretical discussion of how information is processed during the decision making of individuals, this study develops a conceptual model that comprises three factors (i.e., the heuristic-reviewer, heuristic-review, and systematic-review factors) related to online reviews. For the data analysis, 2616 cases collected from Yelp.com were analyzed by using the fuzzy-set qualitative comparative analysis approach. The four patterns of perceptions toward the utilitarian value of online reviews (i.e., administrative reader, analytic reader, synthetic reader, and collaborative reader patterns) were derived. The three patterns of perceptions toward the hedonic value of these reviews (i.e., administrative-expertise-, synthetic-reviewer-, and nurturer-authenticity-focused readers) were also extracted. The results revealed some differences among those factors that influence the recognition of the utilitarian and hedonic values of online reviews.</t>
  </si>
  <si>
    <t>Kim, Taekyung/0000-0001-5089-2914</t>
  </si>
  <si>
    <t>0306-4573</t>
  </si>
  <si>
    <t>1873-5371</t>
  </si>
  <si>
    <t>10.1016/j.ipm.2019.03.011</t>
  </si>
  <si>
    <t>WOS:000469907200017</t>
  </si>
  <si>
    <t>Belacel, N; Boulassel, MR</t>
  </si>
  <si>
    <t>Multicriteria fuzzy assignment method: a useful tool to assist medical diagnosis</t>
  </si>
  <si>
    <t>The aim of this paper is to provide a concise portrayal of medical applications of a new fuzzy classification method called PROAFTN, which uses a multicriteria decision aid approach. The review summarises and discusses medical applications of the proposed method in acute leukemia, astrocytic and bladder tumours. Although still an investigative method, the preliminary results are very encouraging and demonstrate the potential performances of this procedure for solving medical classification problems. (C) 2001 Elsevier Science B.V. All rights reserved.</t>
  </si>
  <si>
    <t>Belacel, Nabil/A-4809-2016; Belacel, Nabil/AAM-6689-2020; Belacel, Nabil/ABD-4440-2021</t>
  </si>
  <si>
    <t xml:space="preserve">Belacel, Nabil/0000-0001-5585-2786; </t>
  </si>
  <si>
    <t>10.1016/S0933-3657(00)00086-5</t>
  </si>
  <si>
    <t>WOS:000166946100016</t>
  </si>
  <si>
    <t>Decision making with extended fuzzy linguistic computing, with applications to new product development and survey analysis</t>
  </si>
  <si>
    <t>Fuzzy set theory, with its ability to capture and process uncertainties and vagueness inherent in subjective human reasoning, has been under continuous development since its introduction in the 1960s. Recently, the 2-tuple fuzzy linguistic computing has been proposed as a methodology to aggregate fuzzy opinions (Herrera &amp; Martinez, 2000a, 2000b), for example, in the evaluation of new product development performance (Wang, 2009) and in customer satisfactory level survey analysis (Lin &amp; Lee, 2009). The 2-tuple fuzzy linguistic approach has the advantage of avoiding information loss that can potentially occur when combining opinions of experts. Given the fuzzy ratings of the evaluators, the computation procedure used in both Wang (2009) and Lin and Lee (2009) returned a single crisp value as an output, representing the average judgment of those evaluators. In this article, we take an alternative view that the result of aggregating fuzzy ratings should be fuzzy itself, and therefore we further develop the 2-tuple fuzzy linguistic methodology so that its output is a fuzzy number describing the aggregation of opinions. We demonstrate the utility of the extended fuzzy linguistic computing methodology by applying it to two data sets: (i) the evaluation of a new product idea in a Taiwanese electronics manufacturing firm and (ii) the evaluation of the investment benefit of a proposed facility site. (C) 2011 Elsevier Ltd. All rights reserved.</t>
  </si>
  <si>
    <t>10.1016/j.eswa.2011.04.213</t>
  </si>
  <si>
    <t>WOS:000294084700061</t>
  </si>
  <si>
    <t>A fuzzy aspect-based approach for recommending hospitals</t>
  </si>
  <si>
    <t>The process to assess a hospital performance usually needs the interaction of a lot of experts and patients and is very costly and time-consuming. Nevertheless, the availability of patient opinions on the Internet offers a great opportunity to develop systems that evaluate hospitals based on user feedback. The content of these opinions is very challenging, including information about the hospital services but also stories about their own patients, their families, and personal feelings or beliefs before or after leaving a hospital. Therefore, the task of recommending hospitals according to the quality of their services becomes really complicated. This study describes an application for ranking hospitals based on the user preferences about the different offered services as well as the opinions about them. First, it semiautomatically classifies all predefined hospital aspects, calculates the sentiment orientation, and represents their associated polarity by intuitionistic fuzzy sets. Second, by means of the user preferences towards the different aspects, an aggregation operator, and a multicriteria decision-making algorithm, all hospitals are ranked. To assess this methodology, a large set of reviews about hospitals have been collected. Further, considering all patient ratings about the different hospitals, an algorithm for ranking them is proposed, which develops baselines for comparison. In addition, an interval-valued Pythagorean fuzzy approach has been also implemented to compare the obtained results. These results confirm the soundness of the proposal.</t>
  </si>
  <si>
    <t>Serrano-Guerrero, Jesus/0000-0002-6177-8188; Olivas Varela, Jose Angel/0000-0003-4172-4729; Romero Chicharro, Francisco Pascual/0000-0002-6993-2434; Bani-Doumi, Mohammad/0000-0002-6355-1753</t>
  </si>
  <si>
    <t>10.1002/int.22634</t>
  </si>
  <si>
    <t>AUG 2021</t>
  </si>
  <si>
    <t>WOS:000689686000001</t>
  </si>
  <si>
    <t>Yang, ZL; Li, X; Garg, H; Peng, R; Wu, SM; Huang, LC</t>
  </si>
  <si>
    <t>Yang, Zaoli; Li, Xin; Garg, Harish; Peng, Rui; Wu, Shaomin; Huang, Lucheng</t>
  </si>
  <si>
    <t>Group Decision Algorithm for Aged Healthcare Product Purchase Under q-Rung Picture Normal Fuzzy Environment Using Heronian Mean Operator</t>
  </si>
  <si>
    <t>With the intensification of the aging, the health issue of the elderly is amusing public concern increasingly Various healthcare products for the elderly are emerging from the market, this how to select suitable aged healthcare product is critical to the wellbeing of the elderly. In the literature, nonetheless, a comprehensive and standardized evaluation framework to support healthcare product purchase decision for the aged is currently lacking. This paper proposes a novel group decision-making method to aid the decision-making of aged healthcare product purchase based on q-rung picture normal fuzzy Heronian mean (q-RPtNoFHM) operators. In it, firstly, a new fuzzy variable called the q-rung picture normal fuzzy set (q-RPtNoFS) is defined to reasonably describe different responses to healthcare product evaluation, for which, some definitions including operational laws, a score function, and an accuracy function of q-RPtNoFSs are introduced. Then, two q-RPtNoFIIM operators are presented to aggregate group decision information. In addition, some properties of q-RPtNoFHM operators, such as monotonicity, commutativity, and idempotency, are discussed. Finally, an example on antihypertensive drugs purchase is gave to illustrate the practicality of the proposed method, and conduct sensitivity analysis to analyze the effectiveness and flexibility of proposed methods. (C) 2020 The Authors. Published by Atlantis Press B.V.</t>
  </si>
  <si>
    <t>Garg, Harish/C-6063-2012; Wu, Shaomin/ABG-3429-2020; Wu, Shaomin/A-1940-2010</t>
  </si>
  <si>
    <t>Garg, Harish/0000-0001-9099-8422; Wu, Shaomin/0000-0001-9786-3213; zaoli, yang/0000-0001-9494-726X</t>
  </si>
  <si>
    <t>10.2991/ijcis.d.200803.001</t>
  </si>
  <si>
    <t>WOS:000565532900060</t>
  </si>
  <si>
    <t>Li, YB; Li, Y</t>
  </si>
  <si>
    <t>Hang, Y; Desheng, W; Sandhu, PS</t>
  </si>
  <si>
    <t>Li, Yi-Bo; Li, Ye</t>
  </si>
  <si>
    <t>Survey on Uncertainty Support Vector Machine and Its Application in Fault Diagnosis</t>
  </si>
  <si>
    <t>PROCEEDINGS OF 2010 3RD IEEE INTERNATIONAL CONFERENCE ON COMPUTER SCIENCE AND INFORMATION TECHNOLOGY, VOL 9 (ICCSIT 2010)</t>
  </si>
  <si>
    <t>International Conference on Computer Science and Information Technology</t>
  </si>
  <si>
    <t>3rd IEEE International Conference on Computer Science and Information Technology (ICCSIT)</t>
  </si>
  <si>
    <t>JUL 09-11, 2010</t>
  </si>
  <si>
    <t>IEEE,IACSIT,Univ Politecnica,Chinese Inst Elect,Peking Univ,Sichuan Sheng Dian Zi Xue Hui,EST,Huazhong Univ,UeSTC</t>
  </si>
  <si>
    <t>Because of the superiority on processing the uncertain information and fuzzy information, the uncertainty mathematical theory has been widely applied in fault diagnosis of complex system. In this paper, first, the combination of basic uncertainty mathematics theory and support vector machine (SVM) and its application in fault diagnosis are introduced in detail. Then, some of the key technologies are also described. At last, the existing problems needing further research and the development tendencies are pointed out.</t>
  </si>
  <si>
    <t>2381-3458</t>
  </si>
  <si>
    <t>978-1-4244-5537-9</t>
  </si>
  <si>
    <t>WOS:000395698600119</t>
  </si>
  <si>
    <t>Generalizations of multisets and rough approximations</t>
  </si>
  <si>
    <t>World Congress on Computational Intelligence (WCCI 2002)</t>
  </si>
  <si>
    <t>MAY, 2002</t>
  </si>
  <si>
    <t>Three classes of generalizations of multisets are reviewed. They are real-valued multisets, fuzzy number-valued multisets, and fuzzy multisets. A family of generalized multisets that includes these three classes is proposed. A generalized multiset in this family has a membership of a closed region on a plane for each object. Upper and lower approximations of the generalized multisets are defined whereby rough approximations of real-valued multisets, fuzzy number-valued multisets, and fuzzy multisets are derived. Applications to fuzzy databases and information retrieval are suggested. (C) 2004 Wiley Periodicals, Inc.</t>
  </si>
  <si>
    <t>10.1002/int.20015</t>
  </si>
  <si>
    <t>WOS:000222164300006</t>
  </si>
  <si>
    <t>Wagner, C; Miller, S; Garibaldi, JM; Anderson, DT; Havens, TC</t>
  </si>
  <si>
    <t>Wagner, Christian; Miller, Simon; Garibaldi, Jonathan M.; Anderson, Derek T.; Havens, Timothy C.</t>
  </si>
  <si>
    <t>From Interval-Valued Data to General Type-2 Fuzzy Sets</t>
  </si>
  <si>
    <t>In this paper, a new approach is presented to model interval-based data using fuzzy sets (FSs). Specifically, we show how both crisp and uncertain intervals (where there is uncertainty about the endpoints of intervals) collected from individual or multiple survey participants over single or repeated surveys can be modeled using type-1, interval type-2, or general type-2 FSs based on zSlices. The proposed approach is designed to minimize any loss of information when transferring the interval-based data into FS models, and to avoid, as much as possible, assumptions about the distribution of the data. Furthermore, our approach does not rely on data preprocessing or outlier removal, which can lead to the elimination of important information. Different types of uncertainty contained within the data, namely intra-and inter-source uncertainty, are identified and modeled using the different degrees of freedom of type-2 FSs, thus providing a clear representation and separation of these individual types of uncertainty present in the data. We provide full details of the proposed approach, as well as a series of detailed examples based on both real-world and synthetic data. We perform comparisons with analogue techniques to derive FSs fromintervals, namely the interval approach and the enhanced interval approach, and highlight the practical applicability of the proposed approach.</t>
  </si>
  <si>
    <t>Wagner, Christian/0000-0002-6121-9722; Havens, Timothy/0000-0002-5746-3749; Garibaldi, Jonathan/0000-0002-9690-7074</t>
  </si>
  <si>
    <t>10.1109/TFUZZ.2014.2310734</t>
  </si>
  <si>
    <t>WOS:000352279600002</t>
  </si>
  <si>
    <t>Kumar, M</t>
  </si>
  <si>
    <t>Kumar, Mohit</t>
  </si>
  <si>
    <t>Evaluation of the intuitionistic fuzzy importance of attributes based on the correlation coefficient under weakest triangular norm and application to the hotel services</t>
  </si>
  <si>
    <t>The correlation between the performance of attributes and the overall satisfaction perceived by the customers is a successful indirect approach to evaluate the importance of the attributes in services. Recently, the fuzzy importance of attributes was discussed as the fuzzy correlation between the performance of attributes and the overall satisfaction. In this paper, the concept of fuzzy set is extended to the idea of intuitionistic fuzzy set and a novel simple approach is presented to evaluate the importance of attributes as the intuitionistic fuzzy correlation between the performance of attributes and the overall satisfaction. The qualitative input data such as customer's opinions are available and expressed as linguistic terms. Each of these linguistic terms is mathematically represented by membership and non-membership functions of intuitionistic fuzzy number instead of a fuzzy number or a crisp number. The calculation is based on the weakest triangular norm (t-norm) arithmetic operations on triangular intuitionistic fuzzy numbers. The proposed approach has been applied to a survey with respect to the quality of hotel services in Oradea (Romania) and then compared with other existing approaches to calculating the importance of hotel quality attribute.</t>
  </si>
  <si>
    <t>Kumar, Mohit/AAN-4077-2021</t>
  </si>
  <si>
    <t>Kumar, Mohit/0000-0001-7609-3360</t>
  </si>
  <si>
    <t>10.3233/JIFS-18485</t>
  </si>
  <si>
    <t>WOS:000464448100019</t>
  </si>
  <si>
    <t>Andric, M; Durovic, Z; Zrnic, B</t>
  </si>
  <si>
    <t>Ground surveillance radar target classification based on fuzzy logic approach</t>
  </si>
  <si>
    <t>Eurocon 2005: The International Conference on Computer as a Tool, Vol 1 and 2 , Proceedings</t>
  </si>
  <si>
    <t>International Conference on Computer as a Tool (EUROCON 2005)</t>
  </si>
  <si>
    <t>NOV 21-24, 2005</t>
  </si>
  <si>
    <t>Belgrade, SERBIA MONTENEG</t>
  </si>
  <si>
    <t>IEEE Reg 8,Telecommun Soc,Univ Belgrade, Sch Elect Engn,IEEE Serbia &amp; Montenegro Sect</t>
  </si>
  <si>
    <t>The fuzzy logic approach to the automatic classification of moving target detected by ground surveillance radar is presented in this paper. The real audio Doppler signatures of various targets are analyzed by spectrogram. As a result of analysis, input and output variables with corresponding membership function are defined. The set of fuzzy rules is established. The defuzzification of the output fuzzy set is performed by computing the fuzzy centroid. The three target classes (walking man, running man and wheeled vehicle) are successfully classified.</t>
  </si>
  <si>
    <t>Andric, Milenko/0000-0001-9038-0876</t>
  </si>
  <si>
    <t>1-4244-0049-X</t>
  </si>
  <si>
    <t>WOS:000237248900348</t>
  </si>
  <si>
    <t>Nishikawa, K</t>
  </si>
  <si>
    <t>Nishikawa, Kai</t>
  </si>
  <si>
    <t>How are research data governed at Japanese repositories? A knowledge commons perspective</t>
  </si>
  <si>
    <t>Purpose The purpose of this paper is to survey how research data are governed at repositories in Japan by deductively establishing a governance typology based on the concept of openness in the context of knowledge commons and empirically assessing the conformity of repositories to each type. Design/methodology/approach The fuzzy-set ideal type analysis (FSITA) was adopted. For data collection, a manual assessment was conducted with all Japanese research data repositories registered on re3data.org. Findings The typology constructed in this paper consists of three dimensions: openness to resources (here equal to research data), openness to a community and openness to infrastructure provision. This paper found that there is no case where all dimensions are open, and there are several cases where the resources are closed despite research data repositories being positioned as a basis for open science in Japanese science and technology policy. Originality/value This is likely the first construction of the typology and application of FSITA to the study of research data governance based on knowledge commons. The findings of this paper provide practitioners insight into how to govern research data at repositories. The typology serves as a first step for future research on knowledge commons, for example, as a criterion of case selection in conducting in-depth case studies.</t>
  </si>
  <si>
    <t>Nishikawa, Kai/0000-0001-5949-3610</t>
  </si>
  <si>
    <t>SEP 21</t>
  </si>
  <si>
    <t>10.1108/AJIM-03-2020-0072</t>
  </si>
  <si>
    <t>WOS:000556939800001</t>
  </si>
  <si>
    <t>Chen, S; Xiang, L; Jin, LH</t>
  </si>
  <si>
    <t>Chen, Shu; Xiang, Lei; Jin, Lianghai</t>
  </si>
  <si>
    <t>Development characteristics of public-private partnership projects using fuzzy approach in China during 2016-2018</t>
  </si>
  <si>
    <t>Public-Private Partnership (PPP) has been adopted extensively in public infrastructures in China. Numerous studies have explored development patterns for future PPP projects success based on either literature review or case studies. This paper aims to probe into the spatiotemporal dynamics of China's PPP and clarify regional differentiation by frequency analysis, coefficient of variation and cluster analysis. The result shows that the implementation rate has a slight increase along with time series although PPP projects gradually return to rational development. The fuzzy set is utilized to handle with ambiguity in some linguistic risk allocation criteria to lower the fuzziness and bias in knowledge expert which is qualitative that handles real time decision making. The municipal sector has been occupied the largest share of PPP projects while stateowned enterprises still dominate the biggest PPP marketed components. Local governments prefer viability gap subsidies although central government encourages user payment. Spatial difference coefficient is so high reflecting obvious regional differentiation of provincial PPP development. Recommendations are ultimately put forward to enhance China's future PPP promotion, which will provide a valuable direction for government to make PPP customized policies.</t>
  </si>
  <si>
    <t>10.3233/JIFS-189654</t>
  </si>
  <si>
    <t>WOS:000640545600053</t>
  </si>
  <si>
    <t>REDDEN, DT; WOODALL, WH</t>
  </si>
  <si>
    <t>PROPERTIES OF CERTAIN FUZZY LINEAR-REGRESSION METHODS</t>
  </si>
  <si>
    <t>Fuzzy linear regression was originally introduced by Tanaka, Uejima. and Asai [IEEE Trans. Systems Man. Cybern. 12 (1982) 903 907]. In subsequent years, several different approaches to fuzzy linear regression have been proposed. The purpose of this paper is to review and examine some of these formulations, to discuss their strengths and weaknesses relative to each other, and to suggest possible improvements. In addition, we compare and contrast these methods to the method of ordinary least squares regression.</t>
  </si>
  <si>
    <t>10.1016/0165-0114(94)90159-7</t>
  </si>
  <si>
    <t>WOS:A1994PD95000008</t>
  </si>
  <si>
    <t>Singh, Pritpal</t>
  </si>
  <si>
    <t>A brief review of modeling approaches based on fuzzy time series</t>
  </si>
  <si>
    <t>Recently, there seems to be increased interest in time series forecasting using soft computing (SC) techniques, such as fuzzy sets, artificial neural networks (ANNs), rough set (RS) and evolutionary computing (EC). Among them, fuzzy set is widely used technique in this domain, which is referred to as Fuzzy Time Series (FTS). In this survey, extensive information and knowledge are provided for the FTS concepts and their applications in time series forecasting. This article reviews and summarizes previous research works in the FTS modeling approach from the period 1993-2013 (June). Here, we also provide a brief introduction to SC techniques, because in many cases problems can be solved most effectively by integrating these techniques into different phases of the FTS modeling approach. Hence, several techniques that are hybridized with the FTS modeling approach are discussed briefly. We also identified various domains specific problems and research trends, and try to categorize them. The article ends with the implication for future works. This review may serve as a stepping stone for the amateurs and advanced researchers in this domain.</t>
  </si>
  <si>
    <t>Singh, Pritpal/N-7510-2016</t>
  </si>
  <si>
    <t>Singh, Pritpal/0000-0002-0889-6011</t>
  </si>
  <si>
    <t>10.1007/s13042-015-0332-y</t>
  </si>
  <si>
    <t>WOS:000398821300002</t>
  </si>
  <si>
    <t>Aajli, A; Afdel, K</t>
  </si>
  <si>
    <t>ElMohajir, M; AlAchhab, M; Chahhou, M</t>
  </si>
  <si>
    <t>Aajli, Ali; Afdel, Karim</t>
  </si>
  <si>
    <t>A new hybrid approach for constructing the concept map based on fuzzy prerequisite relationships</t>
  </si>
  <si>
    <t>2014 THIRD IEEE INTERNATIONAL COLLOQUIUM IN INFORMATION SCIENCE AND TECHNOLOGY (CIST'14)</t>
  </si>
  <si>
    <t>Colloquium in Information Science and Technology</t>
  </si>
  <si>
    <t>3rd IEEE International Colloquium on Information Science and Technology (CIST)</t>
  </si>
  <si>
    <t>OCT 20-22, 2014</t>
  </si>
  <si>
    <t>Tetouan, MOROCCO</t>
  </si>
  <si>
    <t>IEEE,IEEE Comp Soc,IEEE Commun Soc,IEEE Morocco Sect,IEEE Morocco Comp &amp; Commun Joint Chapter,UAE IEEE Student Branch,Univ Abdelmalek Essaadi,ENSA Tetouan</t>
  </si>
  <si>
    <t>In recent years, adaptive learning systems rely increasingly on concept maps to customize the educational logic developed in their courses. Most approaches do not take into account the possibility of combining the concept maps predefined by experts of field and those developed automatically using the Fuzzy Sets Theory. In this article, we present a hybrid approach using on the one hand the feedback from experts of domain to select, prioritize relevant concepts and create prerequisite relationships to get the initial concept map, on the other hand we use the fuzzy logic to measure relevance degree of all relationships existing in this concept map, these links are considered as fuzzy relationships. With this approach we got two types of prerequisite relationships between concepts, the first type can be classified as relationships correctly established by the expert. These relationships must be kept in the final concept map. The second type can be considered as relationships incorrectly established by the expert, because the concepts involved in these relationships are independent, in this case these relations must be deleted or substituted with the inverse of the original relations, or because the items used in evaluations of these concepts are inappropriate and must be reviewed.</t>
  </si>
  <si>
    <t>Karim, AFDEL/AAC-7992-2019</t>
  </si>
  <si>
    <t>Karim, AFDEL/0000-0002-0828-2116</t>
  </si>
  <si>
    <t>2327-185X</t>
  </si>
  <si>
    <t>978-1-4799-5979-2</t>
  </si>
  <si>
    <t>WOS:000371484600020</t>
  </si>
  <si>
    <t>Loor, M; Tapia-Rosero, A; De Tre, G</t>
  </si>
  <si>
    <t>Loor, Marcelo; Tapia-Rosero, Ana; De Tre, Guy</t>
  </si>
  <si>
    <t>Refocusing Attention on Unobserved Attributes to Reach Consensus in Decision Making Problems Involving a Heterogeneous Group of Experts</t>
  </si>
  <si>
    <t>ADVANCES IN FUZZY LOGIC AND TECHNOLOGY 2017, VOL 2</t>
  </si>
  <si>
    <t>A novel consensus reaching process over alternatives having a flexible collection of attributes is proposed. In this process, a moderator makes available to the participants a collection of attributes that might be detected by some experts but unobserved by others. Using this collection, the moderator can require each expert to refocus his/her attention on previously unobserved attributes and, thus, review his/her evaluations to increase the level of consensus. An example that illustrates the steps of this process is presented.</t>
  </si>
  <si>
    <t>De Tre, Guy/C-6374-2014</t>
  </si>
  <si>
    <t>De Tre, Guy/0000-0002-1283-1915; Tapia-Rosero, Ana/0000-0002-5326-4750; Loor, Marcelo/0000-0002-4027-1628</t>
  </si>
  <si>
    <t>978-3-319-66824-6; 978-3-319-66823-9</t>
  </si>
  <si>
    <t>10.1007/978-3-319-66824-6_36</t>
  </si>
  <si>
    <t>WOS:000432807900036</t>
  </si>
  <si>
    <t>Colombo, M; Hurle, S; Portmann, E; Schafer, E</t>
  </si>
  <si>
    <t>Teran, L; Pincay, J; Portmann, E</t>
  </si>
  <si>
    <t>Colombo, Moreno; Hurle, Saskia; Portmann, Edy; Schafer, Elias</t>
  </si>
  <si>
    <t>A Framework for a Crowdsourced Creation of Smart City Wheels</t>
  </si>
  <si>
    <t>2020 SEVENTH INTERNATIONAL CONFERENCE ON EDEMOCRACY &amp; EGOVERNMENT (ICEDEG)</t>
  </si>
  <si>
    <t>International Conference on eDemocracy and eGovernment ICEDEG</t>
  </si>
  <si>
    <t>7th International Conference on eDemocracy and eGovernment (ICEDEG)</t>
  </si>
  <si>
    <t>APR 22-24, 2020</t>
  </si>
  <si>
    <t>Buenos Aires, ARGENTINA</t>
  </si>
  <si>
    <t>IEEE,STC eGov,IEEE Reg 9,IEEE Comp Soc</t>
  </si>
  <si>
    <t>Benchmarking different components of a smart city is a fundamental process for its aimed improvement. Although solutions to this problem have already been proposed, all of them are difficult to be concretely put in place in cities nowadays. This article proposes a framework able to simplify this task through the inclusion of different stakeholders in the process, thanks to crowdsourcing and fuzzy surveys. The presented framework provides potential improvements with respect to a reference framework for what concerns availability of data, citizen inclusion in city decision-making processes and completeness of results.</t>
  </si>
  <si>
    <t>Portmann, Edy/0000-0001-6448-1139; Colombo, Moreno/0000-0002-4127-5591</t>
  </si>
  <si>
    <t>2573-2005</t>
  </si>
  <si>
    <t>2573-1998</t>
  </si>
  <si>
    <t>978-1-7281-5882-2</t>
  </si>
  <si>
    <t>WOS:000703889300045</t>
  </si>
  <si>
    <t>Zhang, GQ; Han, JL; Lu, J</t>
  </si>
  <si>
    <t>Zhang, Guangquan; Han, Jialin; Lu, Jie</t>
  </si>
  <si>
    <t>Fuzzy Bi-level Decision-Making Techniques: A Survey</t>
  </si>
  <si>
    <t>Bi-level decision-making techniques aim to deal with decentralized management problems that feature interactive decision entities distributed throughout a bi-level hierarchy. A challenge in handling bi-level decision problems is that various uncertainties naturally appear in decision-making process. Significant efforts have been devoted that fuzzy set techniques can be used to effectively deal with uncertain issues in bi-level decision-making, known as fuzzy bi-level decision-making techniques, and researchers have successfully gained experience in this area. It is thus vital that an instructive review of current trends in this area should be conducted, not only of the theoretical research but also the practical developments. This paper systematically reviews up-to-date fuzzy bi-level decision-making techniques, including models, approaches, algorithms and systems. It also clusters related technique developments into four main categories: basic fuzzy bi-level decision-making, fuzzy bi-level decision-making with multiple optima, fuzzy random bi-level decision-making, and the applications of bi-level decision-making techniques in different domains. By providing state-of-the-art knowledge, this survey paper will directly support researchers and practitioners in their understanding of developments in theoretical research results and applications in relation to fuzzy bi-level decision-making techniques.</t>
  </si>
  <si>
    <t>Lu, Jie/S-3581-2016; Zhang, Guangquan/G-2553-2017</t>
  </si>
  <si>
    <t>Lu, Jie/0000-0003-0690-4732; Zhang, Guangquan/0000-0003-3960-0583</t>
  </si>
  <si>
    <t>10.1080/18756891.2016.1180816</t>
  </si>
  <si>
    <t>WOS:000375236200003</t>
  </si>
  <si>
    <t>Chen, CT; Huang, SF</t>
  </si>
  <si>
    <t>Chen, Chen-Tung; Huang, Sue-Fen</t>
  </si>
  <si>
    <t>Applying fuzzy method for measuring criticality in project network</t>
  </si>
  <si>
    <t>Program evaluation and review technique (PERT) is widely used as a tool for managing large-scale projects. In the traditional PERT model, the durations of activities (tasks) are either represented as crisp numbers or drawn from the beta distribution to estimate the task durations such as pessimistic, most likely and optimistic times. However, the operation time for each activity is usually difficult to define and estimate precisely in a real situation. The aim of this paper is to present an analytical method for measuring the criticality in a project network with fuzzy activity times. Triangular fuzzy numbers are used to express the operation times for all activities in a project network. A new model that combines fuzzy set theory with the PERT technique is proposed to determine the critical degrees of activities (tasks) and paths. In the proposed model, a possibility index is defined to identify the likelihood of meeting a specified required time for a project network. At the end of the paper, an example is presented to compare with those obtained using the proposed method as well as other methods. The comparisons reveal that the method proposed in this paper is more effective in determining the activity criticalities and finding the critical path. (c) 2007 Published by Elsevier Inc.</t>
  </si>
  <si>
    <t>JUN 15</t>
  </si>
  <si>
    <t>10.1016/j.ins.2007.01.035</t>
  </si>
  <si>
    <t>WOS:000246595100005</t>
  </si>
  <si>
    <t>Nguyen, HT</t>
  </si>
  <si>
    <t>Nguyen, Hung T.</t>
  </si>
  <si>
    <t>On modeling of uncertainty measures and observed processes</t>
  </si>
  <si>
    <t>This paper is about a short survey of some basic uncertainty measures in systems analysis arising from coarse data, together with new modeling results on upper semi.continuous random processes, viewed as random fuzzy sets. Specifically, we present the most general mathematical framework for analyzing coarse data, such as random fuzzy data, which arise often in information systems. Our approach is based upon the theory of continuous lattices. This probabilistic analysis is also useful for investigating upper semicontinuous random functions in stochastic optimization problems.</t>
  </si>
  <si>
    <t>WOS:000254887600002</t>
  </si>
  <si>
    <t>Apopei, V; Bejinariu, SI; Costin, HN; Jitca, D; Luca, M; Nita, CD</t>
  </si>
  <si>
    <t>Apopei, Vasile; Bejinariu, Silviu-Ioan; Costin, Hariton Nicolae; Jitca, Doina; Luca, Mihaela (Costin); Nita, Cristina Diana</t>
  </si>
  <si>
    <t>A Review of Several Applications of FL in Modeling and in 1D/2D Signal Processing</t>
  </si>
  <si>
    <t>2015 INTERNATIONAL SYMPOSIUM ON SIGNALS, CIRCUITS AND SYSTEMS (ISSCS)</t>
  </si>
  <si>
    <t>2015 International Symposium on Signals, Circuits and Systems (ISSCS)</t>
  </si>
  <si>
    <t>JUL 09-10, 2015</t>
  </si>
  <si>
    <t>Iasi, ROMANIA</t>
  </si>
  <si>
    <t>Gheorghe Asachi Tech Univ Iasi, Fac Elect Telecommun &amp; Informat Technol,IEEE Romania Sect CAS Chapter,IEEE CAS Soc,IEEE,CAS</t>
  </si>
  <si>
    <t>The paper is dedicated to the 50 years passed since the theory of fuzzy sets and fuzzy logic was established. This opportunity is used to analyze some research directions in the last decades and to suggest what directions may be fruitful to develop. The paper undertakes the task of reviewing some of our laboratory applications in 1D/2D signal processing. We are referring to the wave propagation fuzzy modeling, the use of fuzzy logic in formant detection and speech synthesis, in Parkinson disease diagnosis using handwriting text analysis and in processing grayscale medical images. Some results not already reported are also shown.</t>
  </si>
  <si>
    <t>COSTIN, MIHAELA/T-9244-2018; Bejinariu, Silviu-Ioan/E-1571-2019</t>
  </si>
  <si>
    <t>COSTIN, MIHAELA/0000-0001-8924-3161; Bejinariu, Silviu-Ioan/0000-0003-2681-4478; Costin, Hariton/0000-0002-1938-2817</t>
  </si>
  <si>
    <t>978-1-4673-7488-0</t>
  </si>
  <si>
    <t>WOS:000380451600084</t>
  </si>
  <si>
    <t>Wu, Q; Zhou, LG; Chen, Y; Chen, HY</t>
  </si>
  <si>
    <t>Wu, Qun; Zhou, Ligang; Chen, Yu; Chen, Huayou</t>
  </si>
  <si>
    <t>An integrated approach to green supplier selection based on the interval type-2 fuzzy best-worst and extended VIKOR methods</t>
  </si>
  <si>
    <t>Green supply chain management, which considers both the environment and supply chain management, is becoming a hot topic in modern operations management. In a manufacturing enterprise, it is crucial for supply chain managers to select an appropriate supplier for their long-term development prospects to and to pursue the business strategy and remain in a competitive position. Green supplier selection (GSS) can be viewed as a multiple-criteria group decision-making (MCGDM) problem that involves many unmeasurable and conflicting criteria. Considering the advantage of interval type-2 fuzzy sets (IT2FSs) in modeling such complexity and uncertainty, this study provides an integrated methodology to address MCGDM problems based on the best-worst method (BWM) and the VlseKriterijumska Optimizacija I Kompromisno Resenje (VIKOR) technique in an interval type-2 fuzzy environment. First, we extend a new decision-making method called the BWM to IT2FSs. Unlike the BWM and fuzzy BWM, our IT2FSs stem from a questionnaire survey and related interval approaches. Second, we develop an integrated model based on interval type-2 fuzzy BWM and VIKOR to solve MCGDM problems. Finally, we present a GSS example to illustrate on the performance of our approach. We also provide sensitivity and comparative analyses and a discussion of the effectiveness and advantages of the proposed method. (C) 2019 Elsevier Inc. All rights reserved.</t>
  </si>
  <si>
    <t>Tao, Zhifu/M-2592-2018</t>
  </si>
  <si>
    <t>Tao, Zhifu/0000-0003-4039-9178</t>
  </si>
  <si>
    <t>10.1016/j.ins.2019.06.049</t>
  </si>
  <si>
    <t>WOS:000482494700023</t>
  </si>
  <si>
    <t>Sun, L; Dong, H; Liu, AX</t>
  </si>
  <si>
    <t>Sun, Le; Dong, Hai; Liu, Alex X.</t>
  </si>
  <si>
    <t>Aggregation Functions Considering Criteria Interrelationships in Fuzzy Multi-Criteria Decision Making: State-of-the-Art</t>
  </si>
  <si>
    <t>Aggregation function is an important component in an information aggregation or information fusion system. Interrelationships usually exist between the input arguments (e.g., the criteria in the multi-criteria decision making) of an aggregation function. In this paper, we make a comprehensive survey on the aggregation operators (AOs) that consider the argument interrelationships in crisp and fuzzy settings. In particular, we discuss the mechanisms of modeling the argument interrelationships of the Choquet integral (CI), the power average (PA), the Bonferroni mean (BM), the Heronian mean (HM), and the Maclaurin symmetric mean (MSM) operators, and introduce their extended (e.g., generalized or weighted) forms and their applications in different fuzzy sets. In addition, we compare these five types of operators and summarize their advantages and disadvantages. Furthermore, we discuss the applications of these operators. Finally, we identify some future research directions in the AOs considering the argument interrelationships. The reviewed papers are mainly about the development of the CI, the PA, the BM, the HM, and the MSM in (fuzzy) MCDMs, most of which fall in the period of 2009-2018.</t>
  </si>
  <si>
    <t>Dong, Hai/E-9101-2010</t>
  </si>
  <si>
    <t>Dong, Hai/0000-0002-7033-5688; SUN, LE/0000-0002-4221-0327</t>
  </si>
  <si>
    <t>10.1109/ACCESS.2018.2879741</t>
  </si>
  <si>
    <t>WOS:000452374100001</t>
  </si>
  <si>
    <t>Mukherjee, H; Kar, S</t>
  </si>
  <si>
    <t>Paruya, S; Kar, S; Roy, S</t>
  </si>
  <si>
    <t>Mukherjee, Himadri; Kar, Samarjit</t>
  </si>
  <si>
    <t>Fuzzy Expert System for Rural Household Survey in West Bengal</t>
  </si>
  <si>
    <t>INTERNATIONAL CONFERENCE ON MODELING, OPTIMIZATION, AND COMPUTING</t>
  </si>
  <si>
    <t>AIP Conference Proceedings</t>
  </si>
  <si>
    <t>International Conference on Modeling, Optimization, and Computing</t>
  </si>
  <si>
    <t>OCT 28-30, 2010</t>
  </si>
  <si>
    <t>Durgapur, INDIA</t>
  </si>
  <si>
    <t>Natl Inst Technol Durgapur,SERC, Dept Sci &amp; Technol,Caledonian Coll Engn,BRNS, Dept Atom Energy,DRDO, Minist Defence</t>
  </si>
  <si>
    <t>This paper suggests a fuzzy evaluation method for Rural Household Survey (RHS) as an extension of existing RHS. The FRHS is a fuzzy approach where a vector valued marking is used. The proposed method is illustrated by an example with data from a village of West Bengal, India. Finally we have proposed an expert system by which we can identify actual needy people for the different government schema.</t>
  </si>
  <si>
    <t>Kar, Samarjit/R-3128-2019</t>
  </si>
  <si>
    <t>0094-243X</t>
  </si>
  <si>
    <t>978-0-7354-0854-8</t>
  </si>
  <si>
    <t>10.1063/1.3516381</t>
  </si>
  <si>
    <t>WOS:000287122200096</t>
  </si>
  <si>
    <t>Tariq, MI</t>
  </si>
  <si>
    <t>Tariq, Muhammad Imran</t>
  </si>
  <si>
    <t>Agent Based Information Security Framework for Hybrid Cloud Computing</t>
  </si>
  <si>
    <t>KSII TRANSACTIONS ON INTERNET AND INFORMATION SYSTEMS</t>
  </si>
  <si>
    <t>In general, an information security approach estimates the risk, where the risk is to occur due to an unusual event, and the associated consequences for cloud organization. Information Security and Risk Management (ISRA) practices vary among cloud organizations and disciplines. There are several approaches to compare existing risk management methods for cloud organizations but their scope is limited considering stereo type criteria, rather than developing an agent based task that considers all aspects of the associated risk. It is the lack of considering all existing renowned risk management frameworks, their proper comparison, and agent techniques that motivates this research. This paper proposes Agent Based Information Security Framework for Hybrid Cloud Computing as an all-inclusive method including cloud related methods to review and compare existing different renowned methods for cloud computing risk issues and by adding new tasks from surveyed methods. The concepts of software agent and intelligent agent have been introduced that fetch/collect accurate information used in framework and to develop a decision system that facilitates the organization to take decision against threat agent on the basis of information provided by the security agents. The scope of this research primarily considers risk assessment methods that focus on assets, potential threats, vulnerabilities and their associated measures to calculate consequences. After in-depth comparison of renowned ISRA methods with ABISF, we have found that ISO/IEC 27005:2011 is the most appropriate approach among existing ISRA methods. The proposed framework was implemented using fuzzy inference system based upon fuzzy set theory, and MATLAB (R) fuzzy logic rules were used to test the framework. The fuzzy results confirm that proposed framework could be used for information security in cloud computing environment.</t>
  </si>
  <si>
    <t>Tariq, Muhammad Imran/H-1572-2017; Tariq, Muhammad Imran/Y-6861-2019</t>
  </si>
  <si>
    <t xml:space="preserve">Tariq, Muhammad Imran/0000-0003-2787-8334; </t>
  </si>
  <si>
    <t>1976-7277</t>
  </si>
  <si>
    <t>JAN 31</t>
  </si>
  <si>
    <t>10.3837/tiis.2019.01.023</t>
  </si>
  <si>
    <t>WOS:000457384600023</t>
  </si>
  <si>
    <t>Zhu, XB; Pedrycz, W; Li, ZW</t>
  </si>
  <si>
    <t>Zhu, Xiubin; Pedrycz, Witold; Li, Zhiwu</t>
  </si>
  <si>
    <t>Construction and Evaluation of Information Granules: From the Perspective of Clustering</t>
  </si>
  <si>
    <t>While granular computing has experienced rapid growth in the past decades and some milestones have been reached, a comprehensive study of the representation capabilities delivered by numeric prototypes and granular prototypes produced by different techniques still calls for comprehensive research and a comparative analysis. Well-constructed information granules are reflective of the nature of the numeric evidence and serve as backbones of granular classifiers and granular models. The objective of this study is to review a number of clustering paradigms aimed at the construction of information granules, discuss the development of granular prototypes, and conduct a comprehensive evaluation of quality of numeric prototypes and their corresponding augmentations coming in the form of granular prototypes. We have been witnessing many studies devoted to the construction of information granules, but a comparative analysis of the quality of information granules constructed on a basis of prototypes produced by different clustering algorithms is still lacking. In this regard, the review of the clustering algorithms supporting the formation of information granules and the comprehensive comparative study of their usefulness in classification and modeling tasks offered in this study make sense. This will promote the usage of information granules in various future works, especially classification problem and system modeling.</t>
  </si>
  <si>
    <t>Li, Zhiwu/A-7884-2010</t>
  </si>
  <si>
    <t>Li, Zhiwu/0000-0003-1547-5503; Zhu, Xiubin/0000-0002-7947-8749</t>
  </si>
  <si>
    <t>10.1109/TSMC.2020.3035605</t>
  </si>
  <si>
    <t>WOS:000756835400065</t>
  </si>
  <si>
    <t>Rommelfanger, HJ</t>
  </si>
  <si>
    <t>DellaRiccia, G; Dubois, D; Kruse, R; Lenz, HJ</t>
  </si>
  <si>
    <t>Fuzzy decision theory Intelligent ways for solving real-world decision problems and for solving information costs</t>
  </si>
  <si>
    <t>PLANNING BASED ON DECISION THEORY</t>
  </si>
  <si>
    <t>CISM COURSES AND LECTURES</t>
  </si>
  <si>
    <t>6th Workshop on Planning Based on Decision Theory</t>
  </si>
  <si>
    <t>SEP 26-28, 2002</t>
  </si>
  <si>
    <t>INT CTR MECH SCI, PALAZZO TORSO, UDINE, ITALY</t>
  </si>
  <si>
    <t>Int Sch Synth Expert Knowledge</t>
  </si>
  <si>
    <t>INT CTR MECH SCI, PALAZZO TORSO</t>
  </si>
  <si>
    <t>Looking at modem theories in management science and business administration, one recognizes that many of these conceptions are based on decision theory in the sense of von Neumann and Morgenstern However, empirical surveys reveal that the normative decision theory is hardly used in practice to solve real-life problems. This neglect of recognized classical decision concepts may be caused by the fact that the information necessary for modeling a real decision problem is not available, or the cost for getting this information seems too high. Subsequently, decision makers (DM's) abstain from constructing decision models. As the fuzzy set theory offers the possibility to model vague data as precise as a person can describes them, a lot of decision models with fuzzy components are proposed in literature since 1965. But in my opinion only fuzzy consequences and fuzzy probabilities are important for practical applications. Therefore, this paper is restricted to these subjects. It is shown that the decision models with fuzzy utilities or/and fuzzy probabilities are suitable for getting realistic models of real world-decision situations. Moreover, we propose appropriate instruments for selecting the best alternative and for compiling a ranking of the alternatives. As fuzzy sets are not well ordered, this should be done in form of an interactive solution process, where additional information is gathered in correspondence with the requirements and under consideration of cost-benefit relations. This procedure leads to a reduction of information costs.</t>
  </si>
  <si>
    <t>0254-1971</t>
  </si>
  <si>
    <t>3-211-40756-1</t>
  </si>
  <si>
    <t>WOS:000189323600009</t>
  </si>
  <si>
    <t>Brown, DG</t>
  </si>
  <si>
    <t>Classification and boundary vagueness in mapping presettlement forest types</t>
  </si>
  <si>
    <t>Presettlement forest types were mapped as fuzzy sets from point data representing trees contained in General Land Office survey notes (circa 1850) for Chippewa County, Michigan. The resulting representation agreed with a polygon map of the same forest types at 66 % of the locations (represented as grid cells) in the county. Boundary vagueness was defined in relation to the slope of a linear function fitted to the negative relation between entropy of forest types and distance to polygon boundaries. The similarity between forest type compositions (i.e. classification ambiguity) was shown to account for 55% of the variation in boundary vagueness.</t>
  </si>
  <si>
    <t>Brown, Daniel G/L-8089-2013</t>
  </si>
  <si>
    <t>Brown, Daniel G/0000-0001-6023-5950</t>
  </si>
  <si>
    <t>10.1080/136588198241914</t>
  </si>
  <si>
    <t>WOS:000072109100001</t>
  </si>
  <si>
    <t>Liu, Q</t>
  </si>
  <si>
    <t>Liu, Qing</t>
  </si>
  <si>
    <t>TOPSIS Model for evaluating the corporate environmental performance under intuitionistic fuzzy environment</t>
  </si>
  <si>
    <t>INTERNATIONAL JOURNAL OF KNOWLEDGE-BASED AND INTELLIGENT ENGINEERING SYSTEMS</t>
  </si>
  <si>
    <t>With global resource waste and environmental pollution becoming increasingly serious, corporate environmental performance (CEP) has received much attention from researchers over the past decade. As an important part of economic development, enterprises also pay increasingly attention to environmental protection and pollution control. CEP is regarded as the result of corporate environmental management. Assessing CEP can not only make enterprises focus on the environmental protection and management, but also promote sustainable social development. And it is frequently viewed as a multi-attribute group decision-making (MAGDM) issue. Thus, a novel MAGDM method is needed to tackle it. Depending on the conventional TOPSIS (Technique for Order Preferenceby Similarity to Ideal Solution) method and intuitionistic fuzzy sets (IFSs), this essay design a novel intuitive distance based IF-TOPSIS method to assess CEP. First of all, a related literature review is conducted. What's more, some necessary theories related to IFSs are briefly reviewed. In addition, since subjective randomness frequently exists in determining criteria weights, the weights of criteria is decided objectively by utilizing CRITIC method. Afterwards, relying on novel distance measures between IFNs, the conventional TOPSIS method is extended to the intuitionistic fuzzy environment to calculate assessment score of each enterprise. Eventually, an application about CEP evaluation and some comparative analysis have been given to demonstrate the superiority of the designed method. The results illustrate that the designed framework is useful for assessing CEP.</t>
  </si>
  <si>
    <t>1327-2314</t>
  </si>
  <si>
    <t>1875-8827</t>
  </si>
  <si>
    <t>10.3233/KES-220014</t>
  </si>
  <si>
    <t>WOS:000865472400005</t>
  </si>
  <si>
    <t>Tabakov, M</t>
  </si>
  <si>
    <t>Nguyen, NT; Pimenidis, E; Khan, Z; Trawinski, B</t>
  </si>
  <si>
    <t>Tabakov, Martin</t>
  </si>
  <si>
    <t>Recommender System Based on Fuzzy Reasoning and Information Systems</t>
  </si>
  <si>
    <t>COMPUTATIONAL COLLECTIVE INTELLIGENCE, ICCCI 2018, PT I</t>
  </si>
  <si>
    <t>10th International Conference on Computational Collective Intelligence (ICCCI)</t>
  </si>
  <si>
    <t>SEP 05-07, 2018</t>
  </si>
  <si>
    <t>Bristol, ENGLAND</t>
  </si>
  <si>
    <t>Univ W England,Wroclaw Univ Sci &amp; Technol</t>
  </si>
  <si>
    <t>In this research a recommender system with possible applications in e-commerce, based on rule induction mechanism and fuzzy reasoning, is presented. The theoretical concept proposed assume the application of fuzzy sets in a procedure of rule induction, as an information generalization, in purpose to predict the degree of subjective customer satisfaction with respect to his previous reviews. The innovative idea lays in the transformation of decision rules into fuzzy rules, regarding to the basic Mamdani reasoning model. The research was verified on real data, i. e. customer reviews of different products.</t>
  </si>
  <si>
    <t>978-3-319-98443-8; 978-3-319-98442-1</t>
  </si>
  <si>
    <t>10.1007/978-3-319-98443-8_23</t>
  </si>
  <si>
    <t>WOS:000458811500023</t>
  </si>
  <si>
    <t>Johanyak, ZC</t>
  </si>
  <si>
    <t>Rudas, IJ; Fodor, J; Kacprzyk, J</t>
  </si>
  <si>
    <t>Johanyak, Zsolt Csaba</t>
  </si>
  <si>
    <t>Survey on Five Fuzzy Inference-Based Student Evaluation Methods</t>
  </si>
  <si>
    <t>COMPUTATIONAL INTELLIGENCE IN ENGINEERING</t>
  </si>
  <si>
    <t>10th International Symposium of Hungarian Researchers on Computational Intelligence and Informatics</t>
  </si>
  <si>
    <t>NOV 12-14, 2009</t>
  </si>
  <si>
    <t>Budapest Tech,Hungarian Fuzzy Assoc,IEEE Hungary Chapter of Computat Intelligence Soc,IEEE Hungary Chapter of SMC Soc,IEEE Hungary Joint Chapter of Ind Elect,Robot &amp; Automat Soc,John von Neumann Comp Soc</t>
  </si>
  <si>
    <t>In case of non-automated examinations the evaluation of students' academic achievements involves in several cases the consideration of impressions and other subjective elements that can lead to differences between the scores given by different evaluators. The inherent vagueness makes this area a natural application field for fuzzy set theory-based methods aiming the reduction of the mentioned differences. After introducing a criterion set for the comparison the paper surveys live relevant fuzzy student evaluation methods that apply fuzzy inference for the determination of the students' final score.</t>
  </si>
  <si>
    <t>Kacprzyk, Janusz A./M-9574-2014; Johanyák, Zsolt Csaba/G-8622-2011</t>
  </si>
  <si>
    <t>Kacprzyk, Janusz A./0000-0003-4187-5877; Johanyák, Zsolt Csaba/0000-0001-9285-9178</t>
  </si>
  <si>
    <t>978-3-642-15219-1</t>
  </si>
  <si>
    <t>WOS:000287263100018</t>
  </si>
  <si>
    <t>Liu, Z; Li, HX</t>
  </si>
  <si>
    <t>Liu, Zhi; Li, Han-Xiong</t>
  </si>
  <si>
    <t>Probabilistic Fuzzy Logic System: a tool to process stochastic and imprecise information</t>
  </si>
  <si>
    <t>In this paper, a probabilistic fuzzy logic system (PFLS) is discussed for modeling the stochastic and imprecise information. The PFLS uses a 3-dimensional probabilistic fuzzy set to capture the imprecise stochastic information. A unique 3-dimensional probabilistic fuzzy logic is designed to perform rule inference under such imprecise and stochastic environment. When the PFLS and neural networks are integrated in a unified framework, it can further adapt to time varying dynamics so as to improve its modeling performance. The paper briefly reviews this unique development and potential power of probabilistic fuzzy logic system.</t>
  </si>
  <si>
    <t>LI, Hanxiong/F-5276-2012</t>
  </si>
  <si>
    <t>LI, Hanxiong/0000-0002-0707-5940</t>
  </si>
  <si>
    <t>10.1109/FUZZY.2009.5277242</t>
  </si>
  <si>
    <t>WOS:000274242600147</t>
  </si>
  <si>
    <t>Salabun, W; Ziemba, P</t>
  </si>
  <si>
    <t>Krol, D; Madeyski, L; Nguyen, NT</t>
  </si>
  <si>
    <t>Salabun, Wojciech; Ziemba, Pawel</t>
  </si>
  <si>
    <t>Application of the Characteristic Objects Method in Supply Chain Management and Logistics</t>
  </si>
  <si>
    <t>RECENT DEVELOPMENTS IN INTELLIGENT INFORMATION AND DATABASE SYSTEMS</t>
  </si>
  <si>
    <t>This paper presents a new multi-criteria decision-making method: the Characteristic Objects method. This approach is an alternative for AHP, TOPSIS, ELECTRE or PROMETHEE methods. The paper presents the possibility of using the Characteristic Objects Method (COMET method) in supply chain management (SCM) and Logistics. For this purpose, a brief review of the literature is shown. Then the COMET method is presented in detail. At the end of the paper, a simple problem is solved by using COMET method.</t>
  </si>
  <si>
    <t>Sałabun, Wojciech/H-2883-2016; Ziemba, Paweł/O-7279-2018</t>
  </si>
  <si>
    <t>Sałabun, Wojciech/0000-0001-7076-2519; Ziemba, Paweł/0000-0002-4414-8547</t>
  </si>
  <si>
    <t>978-3-319-31277-4; 978-3-319-31276-7</t>
  </si>
  <si>
    <t>10.1007/978-3-319-31277-4_39</t>
  </si>
  <si>
    <t>WOS:000390824900039</t>
  </si>
  <si>
    <t>Moraga, C; Trillas, E; Guadarrama, S</t>
  </si>
  <si>
    <t>Multiple-valued logic and artificial intelligence fundamentals of fuzzy control revisited</t>
  </si>
  <si>
    <t>This paper reviews one particular area of Artificial Intelligence, which roots may be traced back to Multiple- valued Logic: the area of fuzzy control. After an introduction based on an experimental scenario, basic cases of fuzzy control are presented and formally analyzed. Their capabilities are discussed and their constraints are explained. Finally it is shown that a parameterization of either the fuzzy sets or the connectives used to express the rules governing a fuzzy controller allows the use of new optimization methods to improve the overall performance.</t>
  </si>
  <si>
    <t>Guadarrama, Sergio/A-5308-2010</t>
  </si>
  <si>
    <t>10.1023/B:AIRE.0000006610.94970.1d</t>
  </si>
  <si>
    <t>WOS:000186971300002</t>
  </si>
  <si>
    <t>Magdalena, L</t>
  </si>
  <si>
    <t>Kacprzyk, J; Pedrycz, W</t>
  </si>
  <si>
    <t>Magdalena, Luis</t>
  </si>
  <si>
    <t>Fuzzy Rule-Based Systems</t>
  </si>
  <si>
    <t>SPRINGER HANDBOOK OF COMPUTATIONAL INTELLIGENCE</t>
  </si>
  <si>
    <t>Fuzzy rule-based systems are one of the most important areas of application of fuzzy sets and fuzzy logic. Constituting an extension of classical rule-based systems, these have been successfully applied to a wide range of problems in different domains for which uncertainty and vagueness emerge in multiple ways. In a broad sense, fuzzy rule-based systems are rule-based systems, where fuzzy sets and fuzzy logic are used as tools for representing different forms of knowledge about the problem at hand, as well as for modeling the interactions and relationships existing between its variables. The use of fuzzy statements as one of the main constituents of the rules allows capturing and handling the potential uncertainty of the represented knowledge. On the other hand, thanks to the use of fuzzy logic, inference methods have become more robust and flexible. This chapter will mainly analyze what is a fuzzy rule-based system (from both conceptual and structural points of view), how is it built, and how can be used. The analysis will start by considering the two main conceptual components of these systems, knowledge, and reasoning, and how they are represented. Then, a review of the main structural approaches to fuzzy rule-based systems will be considered. Hierarchical fuzzy systems will also be analyzed. Once defined the components, structure and approaches to those systems, the question of design will be considered. Finally, some conclusions will be presented.</t>
  </si>
  <si>
    <t>Magdalena, Luis/K-9223-2014</t>
  </si>
  <si>
    <t>Magdalena, Luis/0000-0001-7639-8906</t>
  </si>
  <si>
    <t>978-3-662-43505-2; 978-3-662-43504-5</t>
  </si>
  <si>
    <t>10.1007/978-3-662-43505-2</t>
  </si>
  <si>
    <t>WOS:000400029000014</t>
  </si>
  <si>
    <t>Nguyen, SD; Nguyen, VST; Pham, NT</t>
  </si>
  <si>
    <t>Sy Dzung Nguyen; Vu Song Thuy Nguyen; Nhat Truong Pham</t>
  </si>
  <si>
    <t>Determination of the Optimal Number of Clusters: A Fuzzy-Set Based Method</t>
  </si>
  <si>
    <t>The optimal number of clusters (C-opt) is one of the determinants of clustering efficiency. In this article, we present a new method of quantifying C-opt for centroid-based clustering. First, we propose a new clustering validity index named fRisk(C) based on the fuzzy set theory. It takes the role of normalization and accumulation of local risks coming from each action either splitting data from a cluster or merging data into a cluster. fRisk(C) exploits the local distribution information of the database to catch the global information of the clustering process in the form of the risk degree. Based on the monotonous reduction property of fRisk(C), which is proved theoretically, we present a fRisk-based new algorithm named fRisk4-bA for determining C-opt. In the algorithm, the well-known L-method is employed as a supplemented tool to catch C-opt on the graph of the fRisk(C). Along with the stable convergence trend of the method to be proved theoretically, numerical surveys are also carried out. The surveys show that the high reliability and stability, as well as the sensitivity in separating/merging clusters in high-density areas, even if the presence of noise in the databases, are the strong points of the proposed method.</t>
  </si>
  <si>
    <t>Nguyen, Sy Dzung/AAF-8312-2021; Pham, Nhat Truong/ABF-7566-2021</t>
  </si>
  <si>
    <t>Nguyen, Sy Dzung/0000-0002-0145-7219; Pham, Nhat Truong/0000-0002-8086-6722</t>
  </si>
  <si>
    <t>10.1109/TFUZZ.2021.3118113</t>
  </si>
  <si>
    <t>WOS:000848264000013</t>
  </si>
  <si>
    <t>Rutkowska, A</t>
  </si>
  <si>
    <t>Rutkowska, Aleksandra</t>
  </si>
  <si>
    <t>Investor's satisfaction in portfolio selection problem</t>
  </si>
  <si>
    <t>Empirical studies show that individual investors do not always behave rationally and do not use standard investment portfolio selection tasks. In this paper we focus on investor choices and the basic elements affecting them. The paper presents optimization model based on a measure of investor satisfaction. The model is created on the basis of surveys conducted among Polish individual investors. The fuzzy sets are used to model preference and expectation of investors and the uncertain future return rate of portfolio are fuzzy variable.</t>
  </si>
  <si>
    <t>WOS:000358581100023</t>
  </si>
  <si>
    <t>Li, TJ</t>
  </si>
  <si>
    <t>Li, Tong-Jun</t>
  </si>
  <si>
    <t>Fuzzy Extensions of Rough Approximations Based on Relations</t>
  </si>
  <si>
    <t>This paper mainly focus on the fuzzy rough approximation operators based fuzzy relations. Three types of rough approximation operators based on crisp relations are reviewed. Based on their composition properties, two types of them are generalized in fuzzy approximation space. Subsequently, some properties of the derived fuzzy rough fuzzy approximation operators are examined in detail. By comparing three pairs of fuzzy approximation operators based on fuzzy relations, some conditions are obtained, under which some or all of them are equivalent.</t>
  </si>
  <si>
    <t>10.1109/FSKD.2008.42</t>
  </si>
  <si>
    <t>WOS:000264270500051</t>
  </si>
  <si>
    <t>Zolfani, SH; Krishankumar, R; Pamucar, D; Gorcun, OF</t>
  </si>
  <si>
    <t>Zolfani, Sarfaraz Hashemkhani; Krishankumar, Raghunathan; Pamucar, Dragan; Gorcun, Omer Faruk</t>
  </si>
  <si>
    <t>The potentials of the Southern &amp; Eastern European countries in the process of the regionalization of the global supply chains using a q-rung orthopair fuzzy-based integrated decision-making approach</t>
  </si>
  <si>
    <t>Recent challenges such as COVID 19 and the blockage of the Suez Channel have shown that the global supply chains (GSC) have extremely fragile structures. Hence, the GSCs have started to seek new strategies to be less affected. From this perspective, regionalization of the GSCs may be the best and most practical way to create more strength, well-operating, and robust supply chain systems. When a detailed literature review was per-formed, two severe and significant gaps were noticed. First is related to the methodological frame. The second gap is also concerned to the criteria used in the previous studies, as it is not clear how these criteria were identified and whether these criteria are suitable to the current real-life decision-making problems. The current paper aims to fill these gaps existing in the literatures. It examines the regionalization potentials of the GSCs and proposes an integrated MCDM framework based on the q-rung orthopair fuzzy sets. Also, it presents updated criteria set that can be commonly accepted. These criteria were identified by performing comprehensive field-work with highly experienced professionals with extensive knowledge of the GSCs and a detailed literature re-view to determine the criteria used in the previous works. The proposed model was applied to evaluate the potential of the southern and eastern European countries to be a manufacturing center for the GSCs. Then, a comprehensive sensitivity analysis performed for validating the proposed MCDM approach approves the pro-posed model's validity and efficacy by showcasing the close combat among the European countries.</t>
  </si>
  <si>
    <t>Pamucar, Dragan/AAG-8288-2019</t>
  </si>
  <si>
    <t>Pamucar, Dragan/0000-0001-8522-1942</t>
  </si>
  <si>
    <t>10.1016/j.cie.2022.108405</t>
  </si>
  <si>
    <t>WOS:000862698400002</t>
  </si>
  <si>
    <t>Abdolshah, M; Samavi, A; Khatibi, SA; Mamoolraftar, M</t>
  </si>
  <si>
    <t>Ram, M</t>
  </si>
  <si>
    <t>Abdolshah, Mohammad; Samavi, Ali; Khatibi, Seyyed Amirmohammad; Mamoolraftar, Maryam</t>
  </si>
  <si>
    <t>A Review of Systems Reliability Analysis Using Fuzzy Logic</t>
  </si>
  <si>
    <t>ADVANCED FUZZY LOGIC APPROACHES IN ENGINEERING SCIENCE</t>
  </si>
  <si>
    <t>Advances in Mechatronics and Mechanical Engineering</t>
  </si>
  <si>
    <t>Reliability is one of the important aspects in product quality that shows efficiency or operation of the product, failure rate, and confidence. When the efficiency of the product is reduced below a desired level, the product is said to have failure. In real world, data collection or access of detailed features of the system is often difficult because of incomplete or unavailable information and probabilistic approach to the conventional reliability analysis. Therefore, to solve this problem, fuzzy set theory is used to evaluate system reliability. This research studies the literature on the reliability of fuzzy systems. Several studies have shown that fuzzy logic method can be more appropriate in comparison with classical methods and mathematical modeling.</t>
  </si>
  <si>
    <t>2328-8205</t>
  </si>
  <si>
    <t>2328-823X</t>
  </si>
  <si>
    <t>978-1-5225-8765-1; 978-1-5225-5710-4; 978-1-5225-5709-8</t>
  </si>
  <si>
    <t>10.4018/978-1-5225-5709-8.ch017</t>
  </si>
  <si>
    <t>10.4018/978-1-5225-5709-8</t>
  </si>
  <si>
    <t>WOS:000487852300018</t>
  </si>
  <si>
    <t>Rudas, IJ</t>
  </si>
  <si>
    <t>IEEE; IEEE; IEEE; IEEE; IEEE</t>
  </si>
  <si>
    <t>New trends in information aggregation</t>
  </si>
  <si>
    <t>IECON'01: 27TH ANNUAL CONFERENCE OF THE IEEE INDUSTRIAL ELECTRONICS SOCIETY, VOLS 1-3</t>
  </si>
  <si>
    <t>IEEE Industrial Electronics Society</t>
  </si>
  <si>
    <t>27th Annual Conference of the IEEE Industrial-Electronics-Society</t>
  </si>
  <si>
    <t>NOV 29-DEC 02, 2001</t>
  </si>
  <si>
    <t>DENVER, CO</t>
  </si>
  <si>
    <t>IEEE Ind Electr Soc,Soc Instrumentat &amp; Control Engineers,Auburn Univ,Bradley Univ,Univ Colorado Denver,Univ Idaho,Univ Wyoming</t>
  </si>
  <si>
    <t>Information aggregation is one of the key issues in the development of intelligent systems, like neural networks, neuro-fuzzy systems, fuzzy knowledge based systems, vision and decision making systems, etc. Fuzzy set theory provides a host of attractive aggregation operators for integrating the membership values representing uncertain information. The variety of these operators might be confusing and make it difficult to decide which one to use in a specific model or situation. The tutorial gives a survey of the existing aggregation connectives starting from the classical Zadehian-operators, through the theory of t-operators, till the most up-to-date operators, containing the results of the author and his colleagues on entropy and evolutionary operators.</t>
  </si>
  <si>
    <t>1553-572X</t>
  </si>
  <si>
    <t>0-7803-7108-9</t>
  </si>
  <si>
    <t>10.1109/IECON.2001.975535</t>
  </si>
  <si>
    <t>WOS:000178186000279</t>
  </si>
  <si>
    <t>Lee, J; Kuo, JY; Xue, NL</t>
  </si>
  <si>
    <t>Current approaches to extending fuzzy logic to object-oriented modeling</t>
  </si>
  <si>
    <t>In this study, we have attempted a survey of current approaches carried out in the confluence of the two technologies: fuzzy set theory and object-oriented technology, that could provide a powerful tool for enhancing database management systems, software modeling, and knowledge representation in AI systems. Possible types of fuzziness are discussed and key features related to different kinds of fuzzy software systems are also pinpointed out. In a nutshell, fuzzy theory, as a modeling mechanism, is especially useful in tackle real world applications whose complexity demands are growing intensively.</t>
  </si>
  <si>
    <t>WOS:000173245100407</t>
  </si>
  <si>
    <t>Carlsson, C; Fuller, R</t>
  </si>
  <si>
    <t>Fuzzy multiple criteria decision making: Recent developments</t>
  </si>
  <si>
    <t>Multiple criteria decision making (MCDM) shows signs of becoming a maturing field. There are four quite distinct families of methods: (i) the outranking, (ii) the value and utility theory based, (iii) the multiple objective programming, and (iv) group decision and negotiation theory based methods. Fuzzy MCDM has basically been developed along the same lines, although with the help of fuzzy set theory a number of innovations have been made possible; the most important methods are reviewed and a novel approach - interdependence in MCDM - is introduced.</t>
  </si>
  <si>
    <t>Fullér, Robert/C-3963-2011</t>
  </si>
  <si>
    <t>Fullér, Robert/0000-0002-4146-0885</t>
  </si>
  <si>
    <t>MAR 11</t>
  </si>
  <si>
    <t>10.1016/0165-0114(95)00165-4</t>
  </si>
  <si>
    <t>WOS:A1996TX48300001</t>
  </si>
  <si>
    <t>Mapari, S; Chaudhary, N; Naik, S; Metkewar, P</t>
  </si>
  <si>
    <t>Mapari, Shrikant; Chaudhary, Navendu; Naik, Sachin; Metkewar, Pravin</t>
  </si>
  <si>
    <t>Usage of Fuzzy Rule and SOM based Model to Identify a Handwritten Chemical Symbol or Structures</t>
  </si>
  <si>
    <t>PROCEEDINGS OF THE 2017 IEEE SECOND INTERNATIONAL CONFERENCE ON ELECTRICAL, COMPUTER AND COMMUNICATION TECHNOLOGIES (ICECCT)</t>
  </si>
  <si>
    <t>2nd IEEE International Conference on Electrical, Computer and Communication Technologies (IEEE ICECCT)</t>
  </si>
  <si>
    <t>FEB 22-24, 2017</t>
  </si>
  <si>
    <t>SVS Coll Engn, Coimbatore, INDIA</t>
  </si>
  <si>
    <t>IEEE,IEEE Madras Sect</t>
  </si>
  <si>
    <t>SVS Coll Engn</t>
  </si>
  <si>
    <t>The basic components of chemical expressions and its corresponding reactions are chemical symbols and structures. To recognize a handwritten or printed chemical expression, proper identification of the chemical symbols and structures are important. This paper has reviewed the existing algorithms and models used for identifying the organic chemical structures. The objective of this paper is to find out chemical structures and symbols which are in a handwritten format and proposed model is based on fuzzy image segmentation technique.</t>
  </si>
  <si>
    <t>Naik, Sachin/Z-5528-2019; Chaudhary, Navendu/AAE-2099-2019; Studies and Research, Symbiosis Institute of Computer/Z-4588-2019; Mapari, Shrikant/Z-5623-2019; Mapari, Shrikant A/T-6241-2017</t>
  </si>
  <si>
    <t>Naik, Sachin/0000-0001-9502-4133; Chaudhary, Navendu/0000-0001-7259-8564; Mapari, Shrikant/0000-0001-7994-2794; Mapari, Shrikant A/0000-0001-7994-2794</t>
  </si>
  <si>
    <t>978-1-5090-3239-6</t>
  </si>
  <si>
    <t>WOS:000426438000035</t>
  </si>
  <si>
    <t>KORN, GA</t>
  </si>
  <si>
    <t>SIMULATION OF A FUZZY-LOGIC CONTROL-SYSTEM</t>
  </si>
  <si>
    <t>SIMULATION</t>
  </si>
  <si>
    <t>We review fuzzy-control principles and show a simulation program permitting convenient generation of membership functions and simple output in terpolation. Interactive simulation is more than ordinarily important for economical fuzzy-controller design, which must reduce the number of membership classes and input/ output rules as much as possible. We use a personal computer and interactive editing to compare linear and fuzzy servo controllers. With 50 per cent class-membership overlap {''pseudo dither''), our fuzzy logic produces linear interpolation, and thus completely unimpaired servo performance even if we use only 2 fuzzy sets (''positive'' and ''negative'') each for error and output rate.</t>
  </si>
  <si>
    <t>0037-5497</t>
  </si>
  <si>
    <t>WOS:A1993MX10500003</t>
  </si>
  <si>
    <t>Ngo, LT; Nguyen, DD</t>
  </si>
  <si>
    <t>Long Thanh Ngo; Dzung Dinh Nguyen</t>
  </si>
  <si>
    <t>Land Cover Classification Using Interval Type-2 Fuzzy Clustering for Multi-spectral Satellite Imagery</t>
  </si>
  <si>
    <t>PROCEEDINGS 2012 IEEE INTERNATIONAL CONFERENCE ON SYSTEMS, MAN, AND CYBERNETICS (SMC)</t>
  </si>
  <si>
    <t>OCT 14-17, 2012</t>
  </si>
  <si>
    <t>IEEE Systems, Man, and Cybernetics Soc (SMC),IEEE,Korea Univ,Korean Soc Cognit Sci (KSCS),Korean Inst Informat Scientists and Engineers Soc Computat Intelligence (KSCI),Hi Seoul,Korea Tourism Org,Asian Off Aerosp Res and Dev (AOARD),Natl Res Fdn Korea (NRF),World Class Univ,Korea Univ, WCU Res Div Brain and Cognit Engn</t>
  </si>
  <si>
    <t>Land cover classification have been developed for specially surveillance of change of land and generating update information. The paper introduces an approach to classification of land cover from multi-spectral satellite imagery using interval type-2 c-means clustering. Two channels (Near Infrared - NIR and Visible Red - NR) are used to generate NDVI image of study area. Then IT2-FCM is used to classify NDVI into six sub-classes presenting for six types of land cover. The method is implemented for two study areas in comparing with ISODATA algorithm and FCM.</t>
  </si>
  <si>
    <t>978-1-4673-1714-6</t>
  </si>
  <si>
    <t>WOS:000316869202084</t>
  </si>
  <si>
    <t>Mohammadi, R; Javidan, R</t>
  </si>
  <si>
    <t>Mohammadi, Reza; Javidan, Reza</t>
  </si>
  <si>
    <t>An adaptive type-2 fuzzy traffic engineering method for video surveillance systems over software defined networks</t>
  </si>
  <si>
    <t>Software Defined Network (SDN) is a new network technology which allows network providers to afford predefined Quality of Service (QoS) for video streaming applications. Network administrators can develop desired traffic engineering techniques over SDN and support Quality of Experience (QoE) and QoS for their customers. One of the most important issues in traffic engineering is to find favorable links for routing between source and destination. The fitness of each link in the network depends on the end users QoE and the applications they are used. In this paper to achieve optimal routes, the fitness of each link is determined by type-2 fuzzy sets. Then, an adaptive traffic engineering method is proposed to find the best routes between source cameras and monitoring center in a video surveillance system. The proposed method is based on Constraint Shortest Path (CSP) problem and calculates minimum cost path which satisfies delay constraint. Due to NP-completeness of the CSP problems, LARAC algorithm is used to solve it. To the best of our knowledge, this is the first proposed traffic engineering technique which is based on type-2 fuzzy set for video streaming applications over SDN. The contribution of the proposed method regarding to the related works, is to apply type-2 and type-1 fuzzy logic for calculating the costs of network links based on QoE for providing QoS in a video surveillance system. In addition, this paper models the provisioning of QoS in a real scenario and emulates them in a network emulator. Many comparisons carried out between the proposed method and other well-known methods to show the effectiveness of the proposed method in terms of packet loss, delay and PSNR.</t>
  </si>
  <si>
    <t>Javidan, Reza/L-2861-2019; Mohammadi, Reza/Y-8249-2019</t>
  </si>
  <si>
    <t>Javidan, Reza/0000-0002-7788-6597; Mohammadi, Reza/0000-0002-2139-4518</t>
  </si>
  <si>
    <t>10.1007/s11042-016-4137-0</t>
  </si>
  <si>
    <t>WOS:000413841700023</t>
  </si>
  <si>
    <t>Motivated defuzzification in totally fuzzy inference</t>
  </si>
  <si>
    <t>2008 ANNUAL MEETING OF THE NORTH AMERICAN FUZZY INFORMATION PROCESSING SOCIETY, VOLS 1 AND 2</t>
  </si>
  <si>
    <t>MAY 19-22, 2008</t>
  </si>
  <si>
    <t>New York, NY</t>
  </si>
  <si>
    <t>This paper begins with mathematical background and a review of inference using totally fuzzy sets (also called Q-valued sets) based mainly on the comprehensive work of U. Hohle. Following reference [1] and especially references [5-6], we delineate the process by which fuzzy inference can be performed using fuzzy partitions. In this context, and adhering strictly to the mathematics, it becomes apparent that commonly used defuzzification techniques are unmotivated. We propose, in the final section, one way this inference defect can be remedied, using the notion of a frame nucleus. This nuclear defuzzification is very different from the usual kind, which is applied ad hoc to the inference results, and amounts to a predefuzzification of the entire inference system.</t>
  </si>
  <si>
    <t>978-1-4244-2351-4</t>
  </si>
  <si>
    <t>WOS:000258322800024</t>
  </si>
  <si>
    <t>Fortemps, P</t>
  </si>
  <si>
    <t>Jobshop scheduling with imprecise durations: A fuzzy approach</t>
  </si>
  <si>
    <t>Jobshop scheduling problems are NP - hard problems. The durations in the reality of manufacturing are often imprecise and the imprecision in data is very critical for the scheduling procedures. Therefore, the fuzzy approach, in the framework of the Dempster-Shafer theory, commands attention. The fuzzy numbers are considered as sets of possible probabilistic distributions, After a review of some issues concerning fuzzy numbers, we discuss the determination of a unique optimal solution of the problem and then we cast a meta-heuristic (simulated annealing-SA) to this particular framework for optimization, It should be stressed that the obtained schedule remains feasible for all realizations of the operations durations.</t>
  </si>
  <si>
    <t>Fortemps, Philippe/0000-0002-2831-105X</t>
  </si>
  <si>
    <t>10.1109/91.649907</t>
  </si>
  <si>
    <t>WOS:A1997YG00400007</t>
  </si>
  <si>
    <t>Pflugner, K; Maier, C; Mattke, J; Weitzel, T</t>
  </si>
  <si>
    <t>Pfluegner, Katharina; Maier, Christian; Mattke, Jens; Weitzel, Tim</t>
  </si>
  <si>
    <t>Personality Profiles that Put Users at Risk of Perceiving Technostress A Qualitative Comparative Analysis with the Big Five Personality Traits</t>
  </si>
  <si>
    <t>BUSINESS &amp; INFORMATION SYSTEMS ENGINEERING</t>
  </si>
  <si>
    <t>Some information systems research has considered that individual personality traits influence whether users feel stressed by information and communication technologies. Personality research suggests, however, that personality traits do not act individually, but interact interdependently to constitute a personality profile that guides individual perceptions and behavior. The study relies on the differential exposure-reactivity model to investigate which personality profiles of the Big Five personality traits predispose users to perceive techno-stressors. Using a questionnaire, data was collected from 221 users working in different organizations. That data was analyzed using fuzzy set Qualitative Comparative Analysis. Based on the results, six different personality profiles that predispose to perceive high techno-stressors are identified. By investigating personality traits in terms of profiles, it is shown that a high and a low level of a personality trait can influence the perception of techno-stressors. The results will allow users and practitioners to identify individuals who are at risk of perceiving techno-stressors based on their personality profile. The post-survey analysis offers starting points for the prevention of perceived techno-stressors and the related negative consequences for specific personality profiles.</t>
  </si>
  <si>
    <t>Weitzel, Tim/AFS-7648-2022; sdf, sdf/ABH-9300-2020</t>
  </si>
  <si>
    <t>Pflugner, Katharina/0000-0002-1118-8243</t>
  </si>
  <si>
    <t>2363-7005</t>
  </si>
  <si>
    <t>1867-0202</t>
  </si>
  <si>
    <t>10.1007/s12599-020-00668-7</t>
  </si>
  <si>
    <t>WOS:000590233900002</t>
  </si>
  <si>
    <t>BILLOT, A</t>
  </si>
  <si>
    <t>FROM FUZZY SET-THEORY TO NONADDITIVE PROBABILITIES - HOW HAVE ECONOMISTS REACTED</t>
  </si>
  <si>
    <t>In this paper, we are going to try to conduct a comparative review of the two programmes (devoted to the application of fuzzy sets theory in economics for the first and to nonadditive probabilities for the second) while putting forward some explanations and conjecture as to their development and their future. In Section 1, we defend the thesis which claims that the first programme has only had a global focus on the approach in terms of generalization and we shall go deeper into the analysis of the particular area of General Equilibrium as it is the programme on which Ponsard worked the most. In Section 2, we shall seek to show that the second programme, devoted to the introduction of nonadditive probabilities in decision theory, on the contrary, has attempted to come up with independent findings. This would explain why this last programme has managed to fit into topics at a standstill or in crisis easily (which is undeniably the case of the standard theory of decision making) while the first programme was only envisaged as a kind of mathematical game involving the application of new rules to an old model. In the case of the first programme, one might thus speak of an extension principle and in the second case of a resolution principle.</t>
  </si>
  <si>
    <t>JUL 10</t>
  </si>
  <si>
    <t>10.1016/0165-0114(92)90111-G</t>
  </si>
  <si>
    <t>WOS:A1992JJ19100009</t>
  </si>
  <si>
    <t>Huang, LC; Chang, PT; Lin, HJ</t>
  </si>
  <si>
    <t>A study of fuzzy assessment model for managerial talent</t>
  </si>
  <si>
    <t>INFORMATION INTELLIGENCE AND SYSTEMS, VOLS 1-4</t>
  </si>
  <si>
    <t>1996 IEEE International Conference on Systems, Man and Cybernetics - Information, Intelligence and Systems</t>
  </si>
  <si>
    <t>OCT 14-17, 1996</t>
  </si>
  <si>
    <t>BEIJING, PEOPLES R CHINA</t>
  </si>
  <si>
    <t>IEEE,Tsinghua Univ,IEEE SMC Soc,Natl Nat Sci Fdn China,Syst Engn Soc China,China Int Conf Ctr Sci &amp; Technol</t>
  </si>
  <si>
    <t>A fuzzy assessment model for managerial talent is proposed. It utilizes a newly proposed modified fuzzy Delphi method. In the modified fuzzy Delphi method, the membership functions are derived by the use of conjugate gradient method of nonlinear optimization technique. The stability of the fuzzy Delphi iterative survey process is redefined. In addition, for soliciting the experts' opinions, interval-valued opinions are allowed, to fully utilize the concept and the power of the fuzzy set theory. A complete model of the assessment of managerial talent is then proposed, with a complete set of surveyed factors. Finally, a case study by applying the proposed method is presented.</t>
  </si>
  <si>
    <t>7-80003-381-3</t>
  </si>
  <si>
    <t>WOS:A1996BH26N00073</t>
  </si>
  <si>
    <t>Wang, L; Wang, ZH; Wang, XY; Zhao, Y</t>
  </si>
  <si>
    <t>Wang, Lin; Wang, Zhihua; Wang, Xiaoying; Zhao, Yang</t>
  </si>
  <si>
    <t>Explaining consumer implementation intentions in mobile shopping with SEM and fsQCA: Roles of visual and technical perceptions</t>
  </si>
  <si>
    <t>ELECTRONIC COMMERCE RESEARCH AND APPLICATIONS</t>
  </si>
  <si>
    <t>Visual presentation is a critical factor in ascertaining the purchase decision and behavior of mobile consumers. However, whether a simple or a complex interface is more effective in promoting purchase intentions remains inconclusive. This study combines task-technology fit (TTF) theory and technology acceptance model (TAM) to propose a comprehensive model suitable for mobile shopping circumstances to investigate the mechanism of implementation intentions of online shopping under visual and technical stimulation. We obtained 504 valid samples through questionnaire surveys and used structural equation modeling (SEM) and fuzzy-set qualitative comparative analysis (fsQCA) methods to elucidate the complex causal patterns of implementation intentions of online shopping. The SEM results revealed that security precautions and user experience directly affected the implementation intentions of online shopping behavior, while interface visual complexity, visual search efficiency, and mobile payment indirectly affected the implementation intentions of online shopping. In addition, the fsQCA results revealed a causal asymmetric relationship between the driving mechanism of high and non high implementation intentions of online shopping. All factors must be combined to play a role, and there exist three overall solutions to attain high implementation intentions of online shopping. Among them, we found neutral permutations of one solution, suggesting that the combination of high visual search efficiency and high security precautions is the core configuration that results in high implementation intentions of online shopping. Overall, this study broadens the application perspective of TTF and TAM, and provides certain practical enlightenment for e-commerce enterprise marketing.</t>
  </si>
  <si>
    <t>1567-4223</t>
  </si>
  <si>
    <t>1873-7846</t>
  </si>
  <si>
    <t>10.1016/j.elerap.2021.101080</t>
  </si>
  <si>
    <t>WOS:000697662300003</t>
  </si>
  <si>
    <t>Mishra, AR; Rani, P; Pardasani, KR; Mardani, A; Stevic, Z; Pamucar, D</t>
  </si>
  <si>
    <t>Mishra, Arunodaya Raj; Rani, Pratibha; Pardasani, Kamal Raj; Mardani, Abbas; Stevic, Zeljko; Pamucar, Dragan</t>
  </si>
  <si>
    <t>A novel entropy and divergence measures with multi-criteria service quality assessment using interval-valued intuitionistic fuzzy TODIM method</t>
  </si>
  <si>
    <t>Interval-valued intuitionistic fuzzy sets (IVIFSs) are proven to be the fastest growing research area and are more flexible way to handle the uncertainty. Information measures play vital role in the study of uncertain information; therefore, number of new interval-valued intuitionistic fuzzy divergence and entropy measures have been proposed in the literature and applied for different purposes. Recently, multi-criteria decision-making (MCDM) methods with IVIFSs have broadly studied by researchers and practitioners in various fields. In this paper, firstly surveys of IVIF-divergence and entropy measures are conducted and then demonstrated some counter-intuitive cases. Then, novel divergence and entropy measures are originated for IVIFSs to avoid the shortcomings of previous measures. Later on, systematic reviews of Portuguese for Interactive Multi-criteria Decision Making (TODIM) method are presented with recent fuzzy developments. Based on classical TODIM method, a new approach for MCDM is introduced under IVIF environment which considers the bounded rationality of decision makers. In the present method, the proposed entropy measure is utilized to compute the weight vector of the criteria, and the proposed divergence measure is applied in the calculation of dominance degrees. To illustrate the effectiveness of the present approach, a decision-making problem of vehicle insurance companies is presented where the evaluation values of the alternatives are given in terms of IVIF numbers. Comparison with some existing methods shows the applicability and consistency of the present method.</t>
  </si>
  <si>
    <t>Pamucar, Dragan/AAG-8288-2019; MISHRA, ARUNODAYA RAJ/M-2404-2019; Mardani, Abbas/D-5700-2015; Stević, Željko/P-6467-2018; PARDASANI, KAMAL R/C-2436-2017; Rani, Pratibha/A-5308-2018</t>
  </si>
  <si>
    <t>Pamucar, Dragan/0000-0001-8522-1942; MISHRA, ARUNODAYA RAJ/0000-0001-9949-5813; Mardani, Abbas/0000-0003-1010-3655; Stević, Željko/0000-0003-4452-5768; Rani, Pratibha/0000-0002-9186-4167</t>
  </si>
  <si>
    <t>10.1007/s00500-019-04627-7</t>
  </si>
  <si>
    <t>JAN 2020</t>
  </si>
  <si>
    <t>WOS:000505377600005</t>
  </si>
  <si>
    <t>Zhang, GS; Zhou, SY; Xia, XY; Yuksel, S; Bas, H; Dincer, H</t>
  </si>
  <si>
    <t>Zhang, Guangshun; Zhou, Shiyuan; Xia, Xiaoyun; Yuksel, Serhat; Bas, Halim; Dincer, Hasan</t>
  </si>
  <si>
    <t>Strategic Mapping of Youth Unemployment With Interval-Valued Intuitionistic Hesitant Fuzzy DEMATEL Based on 2-Tuple Linguistic Values</t>
  </si>
  <si>
    <t>This study aims to identify the factors that affect youth unemployment in emerging countries. For this purpose, 3 dimensions and 12 criteria are selected as a result of literature review. The analysis process has 3 different steps. Firstly, interval-valued intuitionistic fuzzy sets are created with the help of 2-tuple linguistic data. Additionally, relation matrix is generated by considering these fuzzy sets. In the second process, defuzzification process is occurred. Finally, the dimensions and criteria are weighted with Decision-Making Trial and Evaluation Laboratory (DEMATEL) approach by using defuzzified data sets. The findings indicate that economic and social inequalities play the most significant role for youth unemployment in emerging countries. On the other side, it is also identified that economic crisis and insufficient education conditions are also important issues which lead to youth unemployment in these countries. Hence, it is recommended that governments should implement fair tax management practices in these countries to minimize economic and social inequalities. Furthermore, education conditions should be improved in the countries. In this framework, an effective education plan can be designed by cooperating with companies in the industry. Thus, labor needs in industry can be identified and education system can be designed according to the needs in the market. With the help of these implementations, it can be much easier for young people to find a job.</t>
  </si>
  <si>
    <t>Dincer, Hasan/GPX-1316-2022; Baş, Halim/GSN-8406-2022; Yüksel, Serhat/W-1689-2017</t>
  </si>
  <si>
    <t>Dincer, Hasan/0000-0002-8072-031X; Baş, Halim/0000-0002-4109-1696; Yüksel, Serhat/0000-0002-9858-1266</t>
  </si>
  <si>
    <t>10.1109/ACCESS.2020.2971102</t>
  </si>
  <si>
    <t>WOS:000524659900003</t>
  </si>
  <si>
    <t>He, SF; Wang, YM</t>
  </si>
  <si>
    <t>He, Shifan; Wang, Yingming</t>
  </si>
  <si>
    <t>Evaluating new energy vehicles by picture fuzzy sets based on sentiment analysis from online reviews</t>
  </si>
  <si>
    <t>New energy vehicles (NEVs) have beneficial effects on the energy conservation and environmental protection in the transportation sector. The governments have issued many policies to promote their development and adoption. But, how to evaluate the NEVs is still a noteworthy topic. In this paper, we focus on the evaluation of NEVs through online reviews. First, the online reviews are obtained from the websites by data crawling technology. After obtaining the data, a data-driven based method is developed to extract the attributes about the NEVs and sentiment analysis is conducted to discriminate the sentiment orientation of each review to each alternative under each attribute. Then, we define a new information transformation mechanism to realize the transformation from unstructured data to picture fuzzy numbers. Next, a weight determination method based on the proposed picture fuzzy entropy measure is defined to determine the weight of attributes. Finally, considering the bounded rationality of consumers in purchasing, a picture fuzzy set-based regret theory is proposed to quantify their psychological behavior. A case study about the evaluation of NEVs are presented to show the implementation process of this research. Discussions consisting of comparative analysis and parameter analysis are also conducted to explore the superiority and robustness of the proposed evaluation method.</t>
  </si>
  <si>
    <t>wang, ying/GQY-5077-2022; wang, yingying/GRS-3058-2022; wang, yan/GSE-6489-2022</t>
  </si>
  <si>
    <t>10.1007/s10462-022-10217-1</t>
  </si>
  <si>
    <t>WOS:000819273600001</t>
  </si>
  <si>
    <t>Zhou, W; Luo, DX; Xu, ZS</t>
  </si>
  <si>
    <t>Zhou, Wei; Luo, Danxue; Xu, Zeshui</t>
  </si>
  <si>
    <t>Review of fuzzy investment research considering modelling environment and element fusion</t>
  </si>
  <si>
    <t>Reasonable investment strategies are of great importance for investors, companies, or even countries. Therefore, many investment methods have been proposed to assist people with their investment decision-makings. In this paper, we focus on qualitative investment methods, namely fuzzy investment theory, and provide an overview of the related studies via numerical analysis and literature review. As for the numerical analysis, the status quo and evolution track of fuzzy investment research are presented from static and dynamic perspectives. Specifically, the main publish stages, the whole development trend and the theory diffusion paths of this field are provided in detail. Regarding the literature review, we summaries the fuzzy investment models with consideration of diverse fuzzy environments such as the interval-valued fuzzy, intuitionistic fuzzy, and hesitant fuzzy environments. Various elements fused in the fuzzy investment models such as risk factor, decision-making technique, and portfolio construction are introduced and overviewed as well. Furthermore, we demonstrate the corresponding practical applications of the fuzzy investment methods and clarify their application processes. This study would be helpful for readers, investors, and researchers to comprehensively learn and apply the fuzzy investment theory, which is an effective tool to fuse their subjective opinions into real investment decision-makings.</t>
  </si>
  <si>
    <t>Zhou, Wei/0000-0002-0849-1524</t>
  </si>
  <si>
    <t>JUL 4</t>
  </si>
  <si>
    <t>10.1080/00207721.2022.2031340</t>
  </si>
  <si>
    <t>FEB 2022</t>
  </si>
  <si>
    <t>WOS:000756161300001</t>
  </si>
  <si>
    <t>Morris, A; Petry, FE</t>
  </si>
  <si>
    <t>Bezdek, J; Hall, LO</t>
  </si>
  <si>
    <t>Design of fuzzy querying in object-oriented spatial data and geographic information systems</t>
  </si>
  <si>
    <t>1998 CONFERENCE OF THE NORTH AMERICAN FUZZY INFORMATION PROCESSING SOCIETY - NAFIPS</t>
  </si>
  <si>
    <t>1998 Conference of the North American-Fuzzy-Information-Processing-Society</t>
  </si>
  <si>
    <t>AUG 20-21, 1998</t>
  </si>
  <si>
    <t>PENSACOLA BEACH, FL</t>
  </si>
  <si>
    <t>NAFIPS,IEEE Neural Networks Council,IEEE Syst, Man &amp; Cybernet Soc</t>
  </si>
  <si>
    <t>Fuzzy set approaches are particularly suitable for issues of modeling uncertainty in spatial data. We survey where and how uncertainty may appear in spatial data. We consider the issues involved in developing the modeling of uncertain spatial data in the framework of object-oriented databases. Finally we outline the issues in an approach for implementing fuzzy spatial queries in a commercially available object-oriented database.</t>
  </si>
  <si>
    <t>Petry, Frederick E/F-9894-2010</t>
  </si>
  <si>
    <t>0-7803-4453-7</t>
  </si>
  <si>
    <t>10.1109/NAFIPS.1998.715557</t>
  </si>
  <si>
    <t>WOS:000077524200034</t>
  </si>
  <si>
    <t>Radu, V; Radu, F; Tabirca, AI; Saplacan, SI; Lile, R</t>
  </si>
  <si>
    <t>Radu, V; Radu, F.; Tabirca, A., I; Saplacan, S., I; Lile, R.</t>
  </si>
  <si>
    <t>Bibliometric Analysis of Fuzzy Logic Research in International Scientific Databases</t>
  </si>
  <si>
    <t>The purpose of this study is to explore the Web of Science Database (WOS) and review the significant contributions to the research of Fuzzy Logic or Fuzzy Sets theory from the beginning to the present. This study analyzes the most eminent authors, institutions, countries, and journals in Fuzzy Logic research by applying science mapping methods and bibliometric measures. Also, we paid attention to link strength and h-index to represent the visibility, influence, and link between the representative authors. Moreover, we added descriptive statistics to highlight strong linearity and a connection between fuzzy publications and Fuzzy Logic research. Also, we applied regression analyses and prevision functions to predict the evolution of the Fuzzy Logic topic. The results showed a significant increase in the number of papers published annually in a portfolio of internationally representative journals. This leads us to the idea that Fuzzy Logic research is now a transdisciplinary topic that continually develops. Therefore, it can be found in more and more related areas such as artificial intelligence, IoT, medicine, economics, or the environment. Most of the results are consistent with other bibliometric studies. Still, some results are different, results related to the current cited works that show a polarization in the Asia area and the top journals that is continuously changing depending on the number of papers and the quotations of scientific personalities that publish. We used the VOS Viewer software to map the main trends in the field. The results indicate that the use of concepts has long exceeded traditional boundaries.</t>
  </si>
  <si>
    <t>Florin, Radu/AAQ-3216-2021; Radu, Valentin/A-1116-2010; Tabirca, Alina Iuliana/AAW-1290-2020</t>
  </si>
  <si>
    <t>Florin, Radu/0000-0003-2153-4100; Radu, Valentin/0000-0002-9760-6169; Tabirca, Alina Iuliana/0000-0003-3166-3192</t>
  </si>
  <si>
    <t>10.15837/ijccc.2021.1.4120</t>
  </si>
  <si>
    <t>WOS:000608933000008</t>
  </si>
  <si>
    <t>Teng, F; Liu, P</t>
  </si>
  <si>
    <t>Teng, Fei; Liu, Peide</t>
  </si>
  <si>
    <t>Multiple-Attribute Group Decision-Making Method Based on the Linguistic Intuitionistic Fuzzy Density Hybrid Weighted Averaging Operator</t>
  </si>
  <si>
    <t>Linguistic intuitionistic fuzzy number (LIFN) is characterized by the degrees of membership and non-membership which take the form of linguistic variables, so it can more easily describe the vague and imprecise information existing in the real decision-making problems. Density weighted averaging operator considers the density preference of information distribution, so it can produce the more reasonable decision results. In this paper, some arithmetic aggregation operators are combined with density weighted averaging operator under the linguistic intuitionistic fuzzy environment and some linguistic intuitionistic fuzzy density aggregation operators are proposed. Firstly, the related theories of LIFN have been reviewed briefly, and the method of calculating density weighted vector and the clustering method are presented. Then, some linguistic intuitionistic fuzzy density aggregation operators, such as linguistic intuitionistic fuzzy density weighted averaging operator, linguistic intuitionistic fuzzy density ordered weighted averaging operator, and linguistic intuitionistic fuzzy density hybrid weighted averaging (LIFDHWA) operator are proposed, and some properties are discussed. Moreover, a new group decision-making method based on LIFDHWA operator is proposed. Finally, an illustrative example is used to demonstrate the validity of the proposed method.</t>
  </si>
  <si>
    <t>Liu, Peide/D-3392-2013</t>
  </si>
  <si>
    <t>Liu, Peide/0000-0001-5048-8145</t>
  </si>
  <si>
    <t>10.1007/s40815-018-0526-z</t>
  </si>
  <si>
    <t>WOS:000463115400016</t>
  </si>
  <si>
    <t>Shamoi, P; Inoue, A; Kawanaka, H</t>
  </si>
  <si>
    <t>Shamoi, Pakizar; Inoue, Atsushi; Kawanaka, Hiroharu</t>
  </si>
  <si>
    <t>Perceptual Color Space: Motivations, Methodology, Applications</t>
  </si>
  <si>
    <t>2014 JOINT 7TH INTERNATIONAL CONFERENCE ON SOFT COMPUTING AND INTELLIGENT SYSTEMS (SCIS) AND 15TH INTERNATIONAL SYMPOSIUM ON ADVANCED INTELLIGENT SYSTEMS (ISIS)</t>
  </si>
  <si>
    <t>Joint International Conference on Soft Computing and Intelligent Systems SCIS and International Symposium on Advanced Intelligent Systems ISIS</t>
  </si>
  <si>
    <t>Joint 7th International Conference on Soft Computing and Intelligent Systems (SCIS) and 15th International Symposium on Advanced Intelligent Systems (ISIS)</t>
  </si>
  <si>
    <t>DEC 03-06, 2014</t>
  </si>
  <si>
    <t>Kitakyushu, JAPAN</t>
  </si>
  <si>
    <t>Japan Soc Fuzzy Theory &amp; Intelligent informat,Korean Inst Intelligent Syst,Int Fuzzy Syst Assoc,N Amer Fuzzy Informat Proc Soc,IEEE Syst, Man, &amp; Cybernet Soc,IEEE Computat Intelligence Soc,World Federat Soft Comp,IEEE SMC Japan Chapter</t>
  </si>
  <si>
    <t>This paper introduces a novel approach toward the development of a perceptual color space. It is based on fuzzification of a well-known HSI color model. Specifically, we partitioned the gamut of feasible colors in HSI space corresponding to standardized linguistic tags. In fact, color categorization was done based on humans' personal judgments collected from the survey. This can enhance the color matching and similarity searches significantly by yielding more intuitive output for users. We believe that the proposed method has potential in various color image applications, involving query processing, for example, apparel coordination.</t>
  </si>
  <si>
    <t>Shamoi, Pakizar/AAW-9760-2020</t>
  </si>
  <si>
    <t>2377-6870</t>
  </si>
  <si>
    <t>978-1-4799-5955-6</t>
  </si>
  <si>
    <t>WOS:000380798000251</t>
  </si>
  <si>
    <t>Amirfakhrian, M; Yeganehmanesh, S; Grzegorzewski, P</t>
  </si>
  <si>
    <t>Amirfakhrian, M.; Yeganehmanesh, Sh.; Grzegorzewski, P.</t>
  </si>
  <si>
    <t>A new distance on fuzzy semi-numbers</t>
  </si>
  <si>
    <t>In this paper we firstly review the definition of fuzzy semi-numbers and study some of their properties. Then, we consider some methods for converting fuzzy semi-numbers to fuzzy numbers in order to find the distance between fuzzy semi-numbers. By presenting a new distance function, we also find the distance between fuzzy semi-numbers directly without any change to their originality. Finally, we prove some properties of the presented distance and study a practical motivational medical case study along with some numerical examples.</t>
  </si>
  <si>
    <t>Amirfakhrian, Majid/O-8598-2015</t>
  </si>
  <si>
    <t>Amirfakhrian, Majid/0000-0001-9934-6412; Grzegorzewski, Przemyslaw/0000-0002-5191-4123</t>
  </si>
  <si>
    <t>10.1007/s00500-017-2902-2</t>
  </si>
  <si>
    <t>WOS:000435598400001</t>
  </si>
  <si>
    <t>Savargiv, M; Bastanfard, A</t>
  </si>
  <si>
    <t>Savargiv, Mohammad; Bastanfard, Azam</t>
  </si>
  <si>
    <t>Text Material Design for Fuzzy Emotional Speech Corpus Based on Persian Semantic and Structure</t>
  </si>
  <si>
    <t>2013 INTERNATIONAL CONFERENCE ON FUZZY THEORY AND ITS APPLICATIONS (IFUZZY 2013)</t>
  </si>
  <si>
    <t>International Conference on Fuzzy Theory and Its Applications (iFUZZY)</t>
  </si>
  <si>
    <t>DEC 06-08, 2013</t>
  </si>
  <si>
    <t>Taipei, TAIWAN</t>
  </si>
  <si>
    <t>Natl Taiwan Univ Sci Technol</t>
  </si>
  <si>
    <t>The prerequisites to study in subjects, such as recognition and classification of speech emotional states are existence and having access to the appropriate dataset. The importance of dataset increases when data collection illustrates the Fuzzy behavior. The Fuzzy behavior of dataset is manner that the membership of a sample to a set is non-deterministic. The emotional speech datasets are such data collections that show Fuzzy behavior. Hence in this study the major challenges of designing and creating an emotional speech corpus, are reviewed and some solutions are presented to solve text material challenges by using fuzzy approach.</t>
  </si>
  <si>
    <t>Savargiv, Mohammad/AAY-7739-2021; Bastanfard, Azam/AAX-8571-2020</t>
  </si>
  <si>
    <t>Bastanfard, Azam/0000-0002-7935-819X; savargiv, mohammad/0000-0001-5229-0589</t>
  </si>
  <si>
    <t>978-1-4799-0386-3</t>
  </si>
  <si>
    <t>WOS:000339736400068</t>
  </si>
  <si>
    <t>Ramos-Soto, A; Pereira-Farina, M</t>
  </si>
  <si>
    <t>Medina, J; OjedaAciego, M; Verdegay, JL; Pelta, DA; Cabrera, IP; BouchonMeunier, B; Yager, RR</t>
  </si>
  <si>
    <t>Ramos-Soto, A.; Pereira-Farina, M.</t>
  </si>
  <si>
    <t>Reinterpreting Interpretability for Fuzzy Linguistic Descriptions of Data</t>
  </si>
  <si>
    <t>INFORMATION PROCESSING AND MANAGEMENT OF UNCERTAINTY IN KNOWLEDGE-BASED SYSTEMS: THEORY AND FOUNDATIONS, IPMU 2018, PT I</t>
  </si>
  <si>
    <t>17th International Conference on Information Processing and Management of Uncertainty in Knowledge-Based Systems (IPMU)</t>
  </si>
  <si>
    <t>JUN 11-15, 2018</t>
  </si>
  <si>
    <t>Cadiz, SPAIN</t>
  </si>
  <si>
    <t>We approach the problem of interpretability for fuzzy linguistic descriptions of data from a natural language generation perspective. For this, first we review the current state of linguistic descriptions of data and their use contexts as a standalone tool and as part of a natural language generation system. Then, we discuss the standard approach to interpretability for linguistic descriptions and introduce our complementary proposal, which describes the elements from linguistic descriptions of data that can influence and improve the interpretability of automatically generated texts (such as fuzzy properties, quantifiers, and truth degrees), when linguistic descriptions are used to determine relevant content within a text generation system.</t>
  </si>
  <si>
    <t>Pereira-Fariña, Martín MPF/K-9889-2014; Ramos Soto, Alejandro/B-8234-2017</t>
  </si>
  <si>
    <t>Pereira-Fariña, Martín MPF/0000-0002-1982-2472; Ramos Soto, Alejandro/0000-0001-6136-8413</t>
  </si>
  <si>
    <t>978-3-319-91473-2; 978-3-319-91472-5</t>
  </si>
  <si>
    <t>10.1007/978-3-319-91473-2_4</t>
  </si>
  <si>
    <t>WOS:000481659500004</t>
  </si>
  <si>
    <t>Srimani, PK</t>
  </si>
  <si>
    <t>Fuzzy measures and integrals for evaluating strategies</t>
  </si>
  <si>
    <t>ITCC 2004: INTERNATIONAL CONFERENCE ON INFORMATION TECHNOLOGY: CODING AND COMPUTING, VOL 2, PROCEEDINGS</t>
  </si>
  <si>
    <t>International Conference on Information Technology - Coding and Computing</t>
  </si>
  <si>
    <t>APR 05-07, 2004</t>
  </si>
  <si>
    <t>Las Vegas, NV</t>
  </si>
  <si>
    <t>IEEE Comp Soc</t>
  </si>
  <si>
    <t>AI techniques have been applied in games since the beginning of the field. Fuzzy measures and fuzzy integrals, a powerful tool for decision making, have potentiality in games for the evaluation of strategies. In this paper we will explore the use of such soft computing techniques and show their interest in decision making and modeling auctions. The paper describes the role of fuzzy measures and integrals in decision making and reviews some computational aspects that are important for the application of such methods in real applications. The paper also gives a short overview on the methods for learning the parameters for these integrals from examples.</t>
  </si>
  <si>
    <t>0-7695-2108-8</t>
  </si>
  <si>
    <t>10.1109/ITCC.2004.1286623</t>
  </si>
  <si>
    <t>WOS:000221353100038</t>
  </si>
  <si>
    <t>Liu, Y; Bi, JW; Fan, ZP</t>
  </si>
  <si>
    <t>Liu, Yang; Bi, Jian-Wu; Fan, Zhi-Ping</t>
  </si>
  <si>
    <t>Ranking products through online reviews: A method based on sentiment analysis technique and intuitionistic fuzzy set theory</t>
  </si>
  <si>
    <t>INFORMATION FUSION</t>
  </si>
  <si>
    <t>Online product reviews have significant impacts on consumers' purchase decisions. To support consumers' purchase decisions, how to rank the products through online reviews is a valuable research topic, while research concerning this issue is still relatively scarce. This paper proposes a method based on the sentiment analysis technique and the intuitionistic fuzzy set theory to rank the products through online reviews. An algorithm based on sentiment dictionaries is developed to identify the positive, neutral or negative sentiment orientation on the alternative product concerning the product feature in each review. According to the identified positive, neutral and negative sentiment orientations, an intuitionistic fuzzy number is constructed for representing the performance of an alternative product concerning a product feature. The ranking of alternative products is determined by intuitionistic fuzzy weighted averaging (IFWA) operator and preference ranking organization methods for enrichment evaluations II (PROMETHEE II). A case study is given to illustrate the use of the proposed method. The comparisons and experiments are further conducted to illustrate the characteristics and advantages of the proposed method. Converting the identified positive, neutral and negative sentiment orientations into intuitionistic fuzzy numbers is a new idea for processing and fusing a large number of sentiment orientations of online reviews. Based on the proposed method, decision support system can be developed to support the consumers' purchase decisions more conveniently. (C) 2016 Elsevier B.V. All rights reserved.</t>
  </si>
  <si>
    <t>Bi, Jian-Wu/0000-0003-2253-3492</t>
  </si>
  <si>
    <t>1566-2535</t>
  </si>
  <si>
    <t>1872-6305</t>
  </si>
  <si>
    <t>10.1016/j.inffus.2016.11.012</t>
  </si>
  <si>
    <t>WOS:000394070100011</t>
  </si>
  <si>
    <t>Cali, S; Balaman, SY</t>
  </si>
  <si>
    <t>Cali, Sedef; Balaman, Sebnem Yilmaz</t>
  </si>
  <si>
    <t>Improved decisions for marketing, supply and purchasing: Mining big data through an integration of sentiment analysis and intuitionistic fuzzy multi criteria assessment</t>
  </si>
  <si>
    <t>This study proposes a novel decision support system for product ranking problems which integrates multi criteria decision making (MCDM) and aspect level sentiment analysis techniques. The main purpose of the developed methodology is to rank the alternative products taking into account a set of product criteria and the customer comments related to these criteria posted on websites to recommend the most appropriate alternative to potential customers. The decision support system comprises two stages, in the first stage, the online customer reviews are transformed into customer satisfaction scores through aspect level sentiment analysis to obtain performance scores corresponding to alternative products, whereas the second stage deals with ranking the alternative products via a novel MCDM methodology, namely IF-ELECTRE integrated with VIKOR according to the performance scores obtained in the first level. Intuitionistic fuzzy sets (IFSs) are utilized to effectively represent the customer reviews including hesitant expressions in decision matrix. The weights of criteria (the product aspects of significant importance for customers) are determined using entropy method. The applicability of the developed approach is explored by a case study, in which customer reviews about hotel experiences are evaluated using lexicon based sentiment analysis and alternative hotels are ranked according to the findings from the sentiment analysis by the Intuitionistic fuzzy (IF)-ELECTRE integrated with VIKOR methodology.</t>
  </si>
  <si>
    <t>Çalı, Sedef/AAZ-8910-2021; Li, Wang/M-1612-2019; Balaman, Şebnem Yılmaz/C-1829-2015</t>
  </si>
  <si>
    <t>Çalı, Sedef/0000-0003-0091-6177; Yilmaz Balaman, Sebnem/0000-0002-1766-3906</t>
  </si>
  <si>
    <t>10.1016/j.cie.2019.01.051</t>
  </si>
  <si>
    <t>WOS:000460496000026</t>
  </si>
  <si>
    <t>Kiseliova, T; Phagava, H; Pagava, K</t>
  </si>
  <si>
    <t>Kiseliova, Tatiana; Phagava, Helen; Pagava, Karaman</t>
  </si>
  <si>
    <t>Modelling uncertainty in the connection between socio-economic factors and health &amp; health-related behavior of adolescents in Georgia</t>
  </si>
  <si>
    <t>This paper represents the results of investigation establishing a connection of socio-economic factors and adolescents' health in Georgia. Health indicators are extracted from the special anonymous survey on adolescents in Georgia. The socio-economic factors are evaluated by independent experts. Methods based on elements of statistical analysis as well as on similarity relations from fuzzy set theory are applied to obtain connectivity between health indicators and socio-economic factors. The results show not only pairwise connection between both types of evidences but the group influence as well.</t>
  </si>
  <si>
    <t>Phagava, Helen/AAX-7343-2020</t>
  </si>
  <si>
    <t>Phagava, Helen/0000-0001-6694-8345</t>
  </si>
  <si>
    <t>WOS:000271827700006</t>
  </si>
  <si>
    <t>Phongsuphap, S; Pongsupap, Y</t>
  </si>
  <si>
    <t>Phongsuphap, Sukanya; Pongsupap, Yongyuth</t>
  </si>
  <si>
    <t>Evaluation of Responsiveness of Health Systems Using Fuzzy-based Technique</t>
  </si>
  <si>
    <t>This paper proposes a method for evaluating responsiveness of health systems. The method is based on a fuzzy model, which can tackle uncertainty of survey data, and perform corresponding to the way that human being makes decisions and adjustments. To measure responsiveness of health systems, we have defined five fuzzy sets for two input variables: score of direct experience of using health service and score of anchoring vignette, and five fuzzy sets for one output variable: responsiveness score which is defined as the difference between score of direct experience of using health service and score of vignette. The twenty-five fuzzy rules are derived from the analysis of input and output variables association. Mamdani style inference technique is used to compute a crisp value of average responsiveness score for each component of health systems, and the overall average responsiveness score is computed by using the weight average method. The data of seven components based on WHO framework were collected from 4,446 outpatients of three schemes of health care systems in Thailand consisting of Civil Servant Medical Benefit Scheme (CSMBS), Social Security Scheme (SSS), and Universal Coverage Scheme (UCS). Results showed that CSMBS got the highest average responsiveness score followed by SSS which got a slightly higher average responsiveness score than UCS, but there are some variations in each of seven components. The proposed method of responsiveness evaluation can provide concise information both in terms of quantitative and qualitative measures, which can be used as a policy implication to assist government and health system policy makers in improving and providing the more suitable heath care services.</t>
  </si>
  <si>
    <t>WOS:000350793500234</t>
  </si>
  <si>
    <t>Abd El-Latif, AM</t>
  </si>
  <si>
    <t>Abd El-Latif, A. M.</t>
  </si>
  <si>
    <t>Generalized soft rough sets and generated soft ideal rough topological spaces</t>
  </si>
  <si>
    <t>Soft set theory and rough set theory are mathematical tools for dealing with uncertainties and are closely related. The main purpose of soft rough set is reducing the soft boundary region by increasing the lower approximation and decreasing the upper approximation. This paper is devoted to the further generalization of the soft rough set theory by using the ideal notion to reduce the soft boundary region. A new soft rough set model, called soft ideal approximation space, is proposed and its properties are derived. The new soft ideal lower and upper approximation operators are presented and their related properties are surveyed.</t>
  </si>
  <si>
    <t>ABD EL-LATIF, ALAA/0000-0003-0179-2831; Mohamed, Alaa/0000-0002-3760-5682</t>
  </si>
  <si>
    <t>10.3233/JIFS-17610</t>
  </si>
  <si>
    <t>WOS:000423039300040</t>
  </si>
  <si>
    <t>Ayyub, BM; AttohOkine, NO</t>
  </si>
  <si>
    <t>Uncertainty in the automation of ontology matching</t>
  </si>
  <si>
    <t>ISUMA 2003: FOURTH INTERNATIONAL SYMPOSIUM ON UNCERTAINTY MODELING AND ANALYSIS</t>
  </si>
  <si>
    <t>4th International Symposium on Uncertainty Modeling and Analysis</t>
  </si>
  <si>
    <t>SEP 21-24, 2003</t>
  </si>
  <si>
    <t>COLLEGE PK, MD</t>
  </si>
  <si>
    <t>Univ Delaware</t>
  </si>
  <si>
    <t>The exchange of information between two agents over the Semantic Web requires a means of translating between the vocabularies of the agents. Much research has focused on the use of ontologies for specifying an agent's knowledge and for exchanging information between agents. Effective communication between agents using different ontologies, however, requires determining the semantic interoperability, i.e., the agreement between the two agents' ontologies. Ontology matching is essential for the process of merging or aligning ontologies and for effective communication between agents. This paper presents a survey of several proposals for ontology matching and develops a framework for the process of ontology comparison from several different levels and views. The role of fuzzy set theory in measuring the quality of the match between two ontologies is examined.</t>
  </si>
  <si>
    <t>0-7695-1997-0</t>
  </si>
  <si>
    <t>10.1109/ISUMA.2003.1236153</t>
  </si>
  <si>
    <t>WOS:000186233700022</t>
  </si>
  <si>
    <t>Wang, P; Li, HX; Liu, Y</t>
  </si>
  <si>
    <t>Wang, Ping; Li, Hongxiu; Liu, Yong</t>
  </si>
  <si>
    <t>Disentangling the factors driving electronic word-of-mouth use through a configurational approach</t>
  </si>
  <si>
    <t>INTERNET RESEARCH</t>
  </si>
  <si>
    <t>Purpose The purpose of this paper is to show how different combinations of the subdimensions of electronic word-of-mouth (eWOM) information quality (consisting of its accuracy, completeness, relevance, timeliness, and sidedness) may affect consumers' eWOM use behavior from a configurational approach. Design/methodology/approach Based on a synthesis of past literature, five precursors of eWOM use were considered. A fuzzy-set qualitative comparative analysis (fsQCA) was employed to understand the configurations that lead to travel-related eWOM use. The study was conducted with 311 consumers from an online travel service company. Findings Findings identified six solutions that explain eWOM use. EWOM accuracy, completeness, and sidedness are found to be core conditions reinforcing consumers' use of eWOM in combination with different peripheral conditions, including the subdimensions of eWOM information quality and the traits of the consumers (such as social media use time and gender). Practical implications - Factors related to eWOM information quality and traits of the consumers, when considered in combination, predict eWOM use behavior in particular sets of conditions. Originality/value This work enriches the eWOM literature by providing an in-depth understanding of eWOM use from a configuration perspective. Configuration analysis serves as a better tool for explaining the complex relationships among variables than a regression analysis approach does. Additionally, in response to the need to move beyond multiple regression analysis to algorithmic approaches, this study shifts the emphasis from a symmetric paradigm to an asymmetric perspective for data analysis focused on eWOM use.</t>
  </si>
  <si>
    <t>Liu, Yong/AAY-8792-2020</t>
  </si>
  <si>
    <t>Liu, Yong/0000-0002-0228-8971; Wang, Ping/0000-0002-7975-191X</t>
  </si>
  <si>
    <t>1066-2243</t>
  </si>
  <si>
    <t>10.1108/INTR-01-2019-0031</t>
  </si>
  <si>
    <t>WOS:000515393100001</t>
  </si>
  <si>
    <t>Colak, M; Kaya, I; Karasan, A; Erdogan, M</t>
  </si>
  <si>
    <t>Colak, Murat; Kaya, Ihsan; Karasan, Ali; Erdogan, Melike</t>
  </si>
  <si>
    <t>Two-phase multi-expert knowledge approach by using fuzzy clustering and rule-based system for technology evaluation of unmanned aerial vehicles</t>
  </si>
  <si>
    <t>Y Unmanned aerial vehicles (UAVs) are utilized in many different areas for different aims such as the benefit of humanity, safety control, traffic control, crop monitoring, scientific research, and commercial applications. Moreover, the UAVs are also successfully utilized for military operations, such as surveillance of an area and counter-terrorism actions. Evaluating them through the technological perspective is quite significant and should be considered from multiple perspectives. In this context, it will be more beneficial to construct a methodology for an efficient evaluation process. The fuzzy set theory (FST) can also be integrated into this methodology to improve its sensitiveness and flexibility. In this paper, a novel methodology integrating fuzzy c-means (FCM) clustering and fuzzy inference system (FIS) has been suggested for the technical evaluation of UAVs. While the FCM clustering algorithm has been utilized to determine the clusters, rules have been created for the FIS through expert assessments, and alternative UAV technologies have been prioritized. For the evaluation procedure, the hierarchical structure of the technology evaluation features has been determined by fusing expert knowledge, literature review, and related ISO standards. Through the FCM clustering algorithm, alternative vehicles have been clustered based on the sub-features of each main feature. Then, FIS has been conducted by using experts' knowledge from the fields of military technologies in UAVs and armed UAVs to obtain the technology indices of the eight UAVs locally produced and used in Turkey. The results demonstrate that the proposed methodology can be successfully applied by the managers or research and development (R&amp;D) engineers for evaluation of the UAV technologies to consider cardinal and linguistic data. Additionally, a comparative analysis based on self-organizing map (SOM) and fuzzy k-means algorithms has also been applied for the proposed method, and their performances have been compared.</t>
  </si>
  <si>
    <t>Karaşan, Ali/U-3966-2017; kaya, ihsan/AAG-5642-2019</t>
  </si>
  <si>
    <t>Karaşan, Ali/0000-0002-5571-6554; kaya, ihsan/0000-0002-0142-4257</t>
  </si>
  <si>
    <t>10.1007/s00521-021-06694-0</t>
  </si>
  <si>
    <t>WOS:000737101400003</t>
  </si>
  <si>
    <t>Zhao, XY; Wang, QH</t>
  </si>
  <si>
    <t>ASSOC COMP MACHINERY</t>
  </si>
  <si>
    <t>Zhao Xingyu; Wang Qinghai</t>
  </si>
  <si>
    <t>Picture fuzzy rough sets and its attribute reduction algorithm</t>
  </si>
  <si>
    <t>PROCEEDINGS OF 2021 2ND INTERNATIONAL CONFERENCE ON ARTIFICIAL INTELLIGENCE AND INFORMATION SYSTEMS (ICAIIS '21)</t>
  </si>
  <si>
    <t>2nd International Conference on Artificial Intelligence and Information Systems (ICAIIS )</t>
  </si>
  <si>
    <t>MAY 28-30, 2021</t>
  </si>
  <si>
    <t>With the rapid development of the theory and application of artificial intelligence, the intuitionistic fuzzy rough sets model is extended in this paper for the increasingly complex data in various problem fields in the real world and the problem of intelligent modeling. First of all, the article reviewed the basic operations of picture fuzzy numbers in picture fuzzy environment, the proposed picture fuzzy relation and picture fuzzy approximation space, operations of picture fuzzy relations is given and the relevant conclusion, through the study of picture fuzzy equivalence relation, the picture fuzzy rough sets model was founded by the method of structural and the model structure and mathematical characteristics were studied with some important conclusions obtained. Secondly, based on the basic requirements of attribute reduction and rule extraction in picture fuzzy environment, the positive domain of picture fuzzy rough sets are further proposed, and the corresponding conclusions are given. Finally, this paper proposes an attribute reduction algorithm based on picture fuzzy environment. Through detailed analysis of examples and running results, it is shown that this algorithm is a search process with tree structure, and got its time complexity. Examples are provided to illustrate the effectiveness and feasibility of the algorithm. The purpose of this paper is to construct approximate reasoning and knowledge discovery mechanism of picture fuzzy information under picrure fuzzy knowledge the paper explores the theory of complex data modeling and attribute reduction, and provides a new idea for the further expansion of fuzzy rough sets theory.</t>
  </si>
  <si>
    <t>978-1-4503-9020-0</t>
  </si>
  <si>
    <t>10.1145/3469213.3470312</t>
  </si>
  <si>
    <t>WOS:000770803700109</t>
  </si>
  <si>
    <t>Liu, PD; Gao, H; Ma, JH</t>
  </si>
  <si>
    <t>Liu, Peide; Gao, Hui; Ma, Jianhua</t>
  </si>
  <si>
    <t>Novel green supplier selection method by combining quality function deployment with partitioned Bonferroni mean operator in interval type-2 fuzzy environment</t>
  </si>
  <si>
    <t>Green supplier selection (GSS) plays a significant role in promoting enterprise development. Quality function deployment (QFD) ensures that green supplier assessment criteria are in accordance with the characteristics that purchased products ought to possess. The partitioned Bonferroni mean (PBM) operator assumes that all criteria are partitioned into several clusters, where criteria in the same clusters are interrelated, while criteria in different clusters are irrelevant, and it can be used to deal with GSS problems in which all criteria are partitioned into several clusters. Furthermore, interval type-2 fuzzy sets (IT2FSs) can efficiently express vagueness and imprecision, and possess powerful processing abilities. In this paper, we propose a novel GSS method by combining QFD with the PBM operator in the context of IT2FSs. Firstly, we present the interval type-2 fuzzy PBM (IT2FPBM) operator and interval type-2 fuzzy weighted PBM (IT2FWPBM) operator, and discuss several of their properties. Thereafter, we transform the preference values of the importance degrees of customer needs (CNs) into those of technical criteria (TC) through the relationships between CNs and TC, based on QFD. Moreover, the criteria are partitioned on the basis of the literature review on GSS criteria. Finally, a bike-share case is used to illustrate the applicability of the presented method, and various comparisons are used to display the superiority of the presented method. (C) 2019 Elsevier Inc. All rights reserved.</t>
  </si>
  <si>
    <t>10.1016/j.ins.2019.03.079</t>
  </si>
  <si>
    <t>WOS:000468011900017</t>
  </si>
  <si>
    <t>Deng, H; Quan, J</t>
  </si>
  <si>
    <t>Lee, TS; Liu, Y; Zhao, X</t>
  </si>
  <si>
    <t>Deng, Hepu; Quan, Jing 'Jim'</t>
  </si>
  <si>
    <t>A decision model to ERP systems evaluation and selection</t>
  </si>
  <si>
    <t>PROCEEDINGS OF THE SIXTH INTERNATIONAL CONFERENCE ON INFORMATION AND MANAGEMENT SCIENCES</t>
  </si>
  <si>
    <t>6th International Conference on Information and Management Sciences</t>
  </si>
  <si>
    <t>JUL 01-06, 2007</t>
  </si>
  <si>
    <t>Lhasa, PEOPLES R CHINA</t>
  </si>
  <si>
    <t>Int Assoc Informat &amp; Management Sci,Tsinghua Univ,Chinese Univ Hong Kong,KAIST,Waseda Univ</t>
  </si>
  <si>
    <t>This paper presents a decision model for selecting enterprise resource planning (ERP) systems in an organization. A comprehensive framework capable of aligning the objectives of ERP selection with the business goals and strategies of an organization is developed based on an extensive literature review. Within the, developed framework, a decision model for selecting ERP systems is proposed by considering both the multi-dimensional nature of the selection problem and the inherent subjectivity and imprecision in the selection process. An example is presented that demonstrates the applicability of the decision model for solving real ERP systems selection problems.</t>
  </si>
  <si>
    <t>Quan, Jing/K-4523-2012</t>
  </si>
  <si>
    <t>WOS:000248229300062</t>
  </si>
  <si>
    <t>Yaylali, G; Polat, NC; Tanay, B</t>
  </si>
  <si>
    <t>Yaylali, Gozde; Cakmak Polat, Nazan; Tanay, Bekir</t>
  </si>
  <si>
    <t>Review: a generalized belief interval-valued soft set with applications in decision making</t>
  </si>
  <si>
    <t>The paper named A generalized belief interval-valued soft set with applications in decision making, published in the Soft Computing Journal volume 24 pages 9339-9350 (Cheng et al. 2020), proposed a generalized belief interval-valued soft set approach and explored the associated properties of this approach in decision-making applications with using score function. We have identified some deficiencies, which is affecting the clearness and clarity of the study in the mathematical expressions of some definitions in the article. So in this paper we discuss these kinds of deficiencies, which is really essential for intelligibility and definiteness of the study.</t>
  </si>
  <si>
    <t>Yaylali, Gozde/0000-0001-8191-2674</t>
  </si>
  <si>
    <t>10.1007/s00500-022-07113-9</t>
  </si>
  <si>
    <t>APR 2022</t>
  </si>
  <si>
    <t>WOS:000786726200003</t>
  </si>
  <si>
    <t>Uehara, K; Hirota, K</t>
  </si>
  <si>
    <t>Uehara, Kiyohiko; Hirota, Kaoru</t>
  </si>
  <si>
    <t>Fuzzy Inference: Its Past and Prospects</t>
  </si>
  <si>
    <t>JOURNAL OF ADVANCED COMPUTATIONAL INTELLIGENCE AND INTELLIGENT INFORMATICS</t>
  </si>
  <si>
    <t>Fuzzy inference in the past and its future prospects are described to further promote research in the field: First, the basic methods of fuzzy inference are introduced. Then, the progress of fuzzy inference is reviewed, showing its remarkable achievements, especially in industries. A consideration of fuzzy inference is presented from operational viewpoints. It provides a key to creating fuzzy-inference methods in the future. The growing research area of fuzzy inference is also introduced in order to discuss a current direction, reflecting the consideration mentioned above. Moreover, some future prospects on fuzzy inference are presented, which are expected to stimulate research.</t>
  </si>
  <si>
    <t>1343-0130</t>
  </si>
  <si>
    <t>1883-8014</t>
  </si>
  <si>
    <t>WOS:000393469700002</t>
  </si>
  <si>
    <t>Gul, M; Celik, E; Aydin, N; Gumus, AT; Guneri, AF</t>
  </si>
  <si>
    <t>Gul, Muhammet; Celik, Erkan; Aydin, Nezir; Gumus, Alev Taskin; Guneri, Ali Fuat</t>
  </si>
  <si>
    <t>A state of the art literature review of VIKOR and its fuzzy extensions on applications</t>
  </si>
  <si>
    <t>Multi criteria decision making (MCDM) is one of the research areas of operations research and management science which has widely studied by researchers and practitioners. It finds a compromise solution for evaluating and ranking alternatives from the best to the worst under conflicting criteria with respect to decision maker(s) preferences. In a compromise approach, the VlseKriterijumska Optimizacija I Kompromisno Resenje (VIKOR; that means multi-criteria optimization and compromise solution) continues to be applied satisfactorily across different application areas. This paper conducts a state-of-the-art literature review to categorize, analyze and interpret the current research on VIKOR applications. It also discusses the extensions of VIKOR applied in fuzzy environments. A total of 343 papers are classified into 13 different application areas and a number of sub-application areas. Furthermore, all papers are also categorized with respect to publication year, published journal, country of origin, application type (real case study vs empirical study), and version of fuzzy sets used. This comprehensive literature review provides an insight for researchers and practitioners on VIKOR applications in terms of showing current state and potential areas for future attempts to be focused in the future. (C) 2016 Elsevier B.V. All rights reserved.</t>
  </si>
  <si>
    <t>TASKIN, ALEV/E-3878-2017; Aydin, Nezir/AEW-9733-2022; Gul, Muhammet/H-8881-2015; Celik, Erkan/O-1075-2013; AYDIN, Nezir/M-6069-2013</t>
  </si>
  <si>
    <t>TASKIN, ALEV/0000-0003-1803-9408; Gul, Muhammet/0000-0002-5319-4289; Celik, Erkan/0000-0003-4465-0913; AYDIN, Nezir/0000-0003-3621-0619</t>
  </si>
  <si>
    <t>10.1016/j.asoc.2016.04.040</t>
  </si>
  <si>
    <t>WOS:000377999900005</t>
  </si>
  <si>
    <t>Kahraman, C; Bozdag, CE; Ruan, D; Ozok, AF</t>
  </si>
  <si>
    <t>Fuzzy sets approaches to statistical parametric and nonparametric tests</t>
  </si>
  <si>
    <t>International Conference on Fuzzy Information Processing (FIP2003)</t>
  </si>
  <si>
    <t>MAR 01-04, 2003</t>
  </si>
  <si>
    <t>The parametric tests often require that the population distributions be normal or approximately so. Statistical methods that do not require the knowledge of the population distribution or its parameters are called nonparametric tests. In this article, first we review some industrial applications of fuzzy parametric tests. Then we present some new algorithms for fuzzy nonparametric tests, namely a fuzzy sign test and a fuzzy Wilcoxon signed-ranks test. Later, we further give fuzzy parametric tests, fuzzy nonparametric tests, and their numerical applications, and also provide a comparison study on crisp and fuzzy nonparametric tests. When the data are vague, the result of the fuzzy nonparametric tests may be different from that of the crisp nonparametric tests. (C) 2004 Wiley Periodicals, Inc.</t>
  </si>
  <si>
    <t>Bozdağ, Erhan/ABA-9326-2020; kahraman, cengiz/N-9259-2013</t>
  </si>
  <si>
    <t>Bozdağ, Erhan/0000-0003-4522-9071; kahraman, cengiz/0000-0001-6168-8185</t>
  </si>
  <si>
    <t>10.1002/int.20037</t>
  </si>
  <si>
    <t>WOS:000224637800005</t>
  </si>
  <si>
    <t>Fidanova, S; Roeva, O; Mucherino, A; Kapanova, K</t>
  </si>
  <si>
    <t>Dichev, C; Agre, G</t>
  </si>
  <si>
    <t>Fidanova, Stefka; Roeva, Olympia; Mucherino, Antonio; Kapanova, Kristina</t>
  </si>
  <si>
    <t>InterCriteria Analysis of Ant Algorithm with Environment Change for GPS Surveying Problem</t>
  </si>
  <si>
    <t>ARTIFICIAL INTELLIGENCE: METHODOLOGY, SYSTEMS, AND APPLICATIONS, AIMSA 2016</t>
  </si>
  <si>
    <t>17th International Conference on Artificial Intelligence - Methodology, Systems and Applications (AIMSA)</t>
  </si>
  <si>
    <t>SEP 07-10, 2016</t>
  </si>
  <si>
    <t>Varna, BULGARIA</t>
  </si>
  <si>
    <t>Bulgarian Acad Sci, Inst Informat &amp; Commun Technologies,Bulgarian Artificial Intelligence Assoc</t>
  </si>
  <si>
    <t>In this paper we apply InterCriteria Analysis (ICrA), which is based on the apparatus of Index Matrices and Intuitionistic Fuzzy Sets. We apply ICrA on the well-known Ant Colony Optimization (ACO) general framework including environment change. The environment is simulated by means of the Logistic map, that is used in ACO for perturbing the update of the pheromone trails. We compare different levels of perturbation of the one of the most important parameters in ACO the pheromone. Based on ICrA we examine the obtained identification results and discuss the conclusions about existing relations and dependencies between defined criteria, defined, in terms of ICrA.</t>
  </si>
  <si>
    <t>Roeva, Olympia/V-2341-2019; Roeva, Olympia N./L-2471-2016</t>
  </si>
  <si>
    <t>Roeva, Olympia/0000-0003-3848-5181; Roeva, Olympia N./0000-0003-3848-5181; Kapanova, Kristina/0000-0002-3995-2741; Mucherino, Antonio/0000-0003-1824-3724</t>
  </si>
  <si>
    <t>978-3-319-44748-3; 978-3-319-44747-6</t>
  </si>
  <si>
    <t>10.1007/978-3-319-44748-3_26</t>
  </si>
  <si>
    <t>WOS:000389020000026</t>
  </si>
  <si>
    <t>Al-Barakati, A; Mishra, AR; Mardani, A; Rani, P</t>
  </si>
  <si>
    <t>Al-Barakati, Abdullah; Mishra, Arunodaya Raj; Mardani, Abbas; Rani, Pratibha</t>
  </si>
  <si>
    <t>An extended interval-valued Pythagorean fuzzy WASPAS method based on new similarity measures to evaluate the renewable energy sources</t>
  </si>
  <si>
    <t>The recent decade has arisen a significant issue in the energy sector, which is how to select proper sources of renewable energy as a sustainable substitution for conventional forms of fossil fuels. The way of solving this problem will meaningfully affect the environmental development and economic growth. To handle the issue, various scholars have concentrated on preferring the desirable energy source by employing the decision-making model based on the different fuzzy sets methods. Therefore, the aim of this paper is two folds. Firstly, various renewable resources potential are reviewed, and secondly, an assessment model is developed for prioritizing renewable options. Five major resources, hydropower, solar, wind, biomass, geothermal are considered. The present paper attempted to propose an integrated method on the basis of the Weighted Aggregated Sum Product Assessment (WASPAS) method in a way to provide an effective solution to decision-making problems on interval-valued Pythagorean fuzzy sets (IVPFSs). For the aim of calculating the criteria weights, the subjective weights offered by decision-makers were combined with objective weights achieved by means of the similarity measure method. This combination helped to attain more realistic weights. In the case of objective and subjective weights, new similarity measures and enhanced score functions were applied to IVPFSs. In addition, a renewable energy source selection problem is addressed in order to demonstrate the developed method is completely applicable to the real-world Multi-Criteria Decision-Making (MCDM) problems. This study also involves a sensitivity analysis using various weights of criteria as well as various values of the method's parameters in a way to approve the developed method stability. As revealed by the performed analysis, the integration of the subjective and objective weights improved the developed method stability with various weights of criteria. To reliably evaluate the performance of the method developed here, its results were compared with those of different methods formerly proposed in the literature. The evaluation results showed that the wind energy with a maximum assessment score degree (0.6259) using the proposed method was found the best option for selecting renewable energy sources over diverse criteria. (C) 2022 Elsevier B.V. All rights reserved.</t>
  </si>
  <si>
    <t>MISHRA, ARUNODAYA RAJ/P-1562-2017</t>
  </si>
  <si>
    <t>MISHRA, ARUNODAYA RAJ/0000-0001-9949-5813; Al-Barakati, Abdullah/0000-0002-6784-3278</t>
  </si>
  <si>
    <t>10.1016/j.asoc.2022.108689</t>
  </si>
  <si>
    <t>WOS:000821070000015</t>
  </si>
  <si>
    <t>Avineri, E</t>
  </si>
  <si>
    <t>Hoffmann, F; Koppen, M; Klawonn, F; Roy, R</t>
  </si>
  <si>
    <t>Soft computing applications in traffic and transport systems: A review</t>
  </si>
  <si>
    <t>SOFT COMPUTING: METHODOLOGIES AND APPLICATIONS</t>
  </si>
  <si>
    <t>8th Online World Conference on Soft Computing</t>
  </si>
  <si>
    <t>SEP 29-OCT 10, 2003</t>
  </si>
  <si>
    <t>World Federat Soft Comp</t>
  </si>
  <si>
    <t>The use of soft computing methodologies in the field of traffic and transport systems is of particular interest to researchers and practitioners due to their ability to handle quantitative and qualitative measures, and to efficiently solve problems which involve complexity, imprecision and uncertainty. This paper provides a survey of soft computing, applications. A classification scheme for soft computing applications is defined. The current frameworks and some future directions of soft computing applications to traffic and transport systems are discussed.</t>
  </si>
  <si>
    <t>Avineri, Erel/ABG-8685-2020</t>
  </si>
  <si>
    <t>3-540-25726-8</t>
  </si>
  <si>
    <t>10.1007/3-540-32400-3_2</t>
  </si>
  <si>
    <t>WOS:000232579900002</t>
  </si>
  <si>
    <t>Burda, M; Murinova, P; Pavliska, V</t>
  </si>
  <si>
    <t>Destercke, S; Denoeux, T; Gil, MA; Grzegorzewski, P; Hryniewicz, O</t>
  </si>
  <si>
    <t>Burda, Michal; Murinova, Petra; Pavliska, Viktor</t>
  </si>
  <si>
    <t>On Missing Membership Degrees: Modelling Non-existence, Ignorance and Inconsistency</t>
  </si>
  <si>
    <t>UNCERTAINTY MODELLING IN DATA SCIENCE</t>
  </si>
  <si>
    <t>5th International Conference on Belief Functions (BELIEF) / 9th International Conference on Soft Methods in Probability and Statistics (SMPS)</t>
  </si>
  <si>
    <t>SEP 17-21, 2018</t>
  </si>
  <si>
    <t>Compiegne, FRANCE</t>
  </si>
  <si>
    <t>Univ Technologie Compiegne, Heudiasyc Lab,Elsevier,Int Journal Approximate Reasoning,Lab Excellence MS2T,Int Soc Informat Fus,Compiegne Univ Technol</t>
  </si>
  <si>
    <t>In real-world applications, mathematical models must often deal with values that are missing or undefined. The aim of this paper is to provide a survey on types and reasons for such non-availability. It motivates the need to handle different reasons for missingness in a different, but appropriate way. In particular, non-existence, ignorance, and inconsistency are studied. The paper also presents a novel way of how to compute with different types of missing values at the same time.</t>
  </si>
  <si>
    <t>Pavliska, Viktor/AAM-4366-2021; Burda, Michal/D-6699-2014</t>
  </si>
  <si>
    <t>Pavliska, Viktor/0000-0002-0530-0200; Burda, Michal/0000-0002-4182-4407</t>
  </si>
  <si>
    <t>978-3-319-97547-4; 978-3-319-97546-7</t>
  </si>
  <si>
    <t>10.1007/978-3-319-97547-4_4</t>
  </si>
  <si>
    <t>WOS:000560717600004</t>
  </si>
  <si>
    <t>Zhou, NN; Hong, L</t>
  </si>
  <si>
    <t>Zhou, Ning-ning; Hong, Long</t>
  </si>
  <si>
    <t>Medium Mathematics Systems: Review and Prospect</t>
  </si>
  <si>
    <t>Medium mathematics systems (MMS) are the new systems that extend precise quantity objects to fuzzy ones in mathematical foundation. MMS have had important influence to the researches on the logical foundation of mathematics and set theory. Most of the contents in this paper fall into one of the following three aspects: research background of MMS,fundamental contents in MMS and the relation between MMS and classical mathematics systems, in which medium concepts, medium principle, medium logic systems (ML), medium axiom set theory (MS) and current situation of MMS are included; the academic disputation about ML especially quoting the pros and cons whether or not ML is a new logic. In addition, the application prospect of MMS has been viewed.</t>
  </si>
  <si>
    <t>10.1109/FUZZY.2008.4630419</t>
  </si>
  <si>
    <t>WOS:000262974000086</t>
  </si>
  <si>
    <t>Mardani, A; Nilashi, M; Zakuan, N; Loganathan, N; Soheilirad, S; Saman, MZM; Ibrahim, O</t>
  </si>
  <si>
    <t>Mardani, Abbas; Nilashi, Mehrbakhsh; Zakuan, Norhayati; Loganathan, Nanthakumar; Soheilirad, Somayeh; Saman, Muhamad Zameri Mat; Ibrahim, Othman</t>
  </si>
  <si>
    <t>A systematic review and meta-Analysis of SWARA and WASPAS methods: Theory and applications with recent fuzzy developments</t>
  </si>
  <si>
    <t>The Multiple Criteria Decision Making (MCDM) utility determining approaches and fuzzy sets are considered to be new development approaches, which have been recently presented, extended, and used by some scholars in area of decision making. There is a lack of research regarding to systematic literature review and classification of study about these approaches. Therefore; in the present study, the attempt is made to present a systematic review of methodologies and applications with recent fuzzy developments of two new MCDM utility determining approaches including Step-wise Weight Assessment Ratio Analysis (SWARA) and the Weighted Aggregated Sum Product Assessment (WASPAS) and fuzzy extensions which discussed in recent years. Regarding this, some major databases including Web of Science, Scopus and Google Scholar have been nominated and systematic and meta-analysis method which called PRISMA has been proposed. In addition, the selected articles were classified based on authors, the year of publication, journals and conferences names, the technique and method used, research objectives, research gap and problem, solution and modeling, and finally results and findings. The results of this study can assist decision-makers in handling information such as stakeholders' preferences, interconnected or contradictory criteria and uncertain environments. In addition, findings of this study help to practitioners and academic for adopting the new MCDM utility techniques such as WASPAS and SWARA in different application areas and presenting insight into literature. (C) 2017 Elsevier B.V. All rights reserved.</t>
  </si>
  <si>
    <t>Nilashi, Mehrbakhsh/C-4311-2016; Mardani, Abbas/D-5700-2015; Zakuan, Norhayati/AAG-6744-2021; Loganathan, Nanthakumar/I-7325-2012; Nilashi, Mehrbakhsh/AAM-2215-2020</t>
  </si>
  <si>
    <t>Nilashi, Mehrbakhsh/0000-0003-0099-8299; Mardani, Abbas/0000-0003-1010-3655; Loganathan, Nanthakumar/0000-0002-3221-6629; Nilashi, Mehrbakhsh/0000-0002-2804-3227</t>
  </si>
  <si>
    <t>10.1016/j.asoc.2017.03.045</t>
  </si>
  <si>
    <t>WOS:000405457200019</t>
  </si>
  <si>
    <t>Intelligent Decision Making Techniques in Quality Management: A Literature Review</t>
  </si>
  <si>
    <t>Intelligent techniques present optimum or suboptimal solutions to complex problems, which cannot be solved by the classical mathematical programming techniques. The aim of this chapter is to review the intelligent decision making literature in order to reveal their usage in quality problems. We first classify the intelligent techniques and then present graphical illustrations to show the status of these techniques in the solutions of quality problems. These graphs display the publishing frequencies of the intelligent quality management papers with respect to their countries, universities, journals, authors, types (whether it is a conference paper, book chapter, journal 1 paper, etc.)</t>
  </si>
  <si>
    <t>kahraman, cengiz/0000-0001-6168-8185; Yanık, Seda/0000-0001-6260-7981</t>
  </si>
  <si>
    <t>1868-4408</t>
  </si>
  <si>
    <t>10.1007/978-3-319-24499-0_1</t>
  </si>
  <si>
    <t>WOS:000371081900002</t>
  </si>
  <si>
    <t>Bloch, I</t>
  </si>
  <si>
    <t>Fuzzy spatial relationships for image processing and interpretation: a review</t>
  </si>
  <si>
    <t>IMAGE AND VISION COMPUTING</t>
  </si>
  <si>
    <t>11th International Conference on Discrete Geometry for Computer Imagery</t>
  </si>
  <si>
    <t>NOV 19-21, 2003</t>
  </si>
  <si>
    <t>ITALIAN INST PHILOSOPH STUDIES, NAPLES, ITALY</t>
  </si>
  <si>
    <t>Int Assoc Pattern Recognit</t>
  </si>
  <si>
    <t>ITALIAN INST PHILOSOPH STUDIES</t>
  </si>
  <si>
    <t>In spatial reasoning, relationships between spatial entities play a major role. In image interpretation, computer vision and structural recognition, the management of imperfect information and of imprecision constitutes a key point. This calls for the framework of fuzzy sets, which exhibits nice features to represent spatial imprecision at different levels, imprecision in knowledge and knowledge representation, and which provides powerful tools for fusion, decision-making and reasoning. In this paper, we review the main fuzzy approaches for defining spatial relationships including topological (set relationships, adjacency) and metrical relations (distances, directional relative position). (C) 2004 Elsevier B.V. All rights reserved.</t>
  </si>
  <si>
    <t>0262-8856</t>
  </si>
  <si>
    <t>1872-8138</t>
  </si>
  <si>
    <t>FEB 1</t>
  </si>
  <si>
    <t>10.1016/j.imavis.2004.06.013</t>
  </si>
  <si>
    <t>WOS:000226021800002</t>
  </si>
  <si>
    <t>Palangetic, M; Cornelis, C; Greco, S; Slowinski, R</t>
  </si>
  <si>
    <t>Palangetic, Marko; Cornelis, Chris; Greco, Salvatore; Slowinski, Roman</t>
  </si>
  <si>
    <t>Fuzzy extensions of the dominance-based rough set approach</t>
  </si>
  <si>
    <t>In this paper, we first review existing fuzzy extensions of the dominance-based rough set approach (DRSA), and advance the theory considering additional properties. Moreover, we examine the application of Ordered Weighted Average (OWA) operators to fuzzy DRSA. OWA operators have shown a lot of potential in handling outliers and noisy data in decision tables, when they are combined with the indiscernibility-based rough set approach (IRSA). We examine theoretical properties of the proposed hybridisation of OWA operators with fuzzy DRSA. At the end, we experimentally compare the robustness of the standard fuzzy DRSA approach with the OWA one. (C) 2020 Elsevier Inc. All rights reserved.</t>
  </si>
  <si>
    <t>Slowinski, Roman/A-5751-2013</t>
  </si>
  <si>
    <t>Slowinski, Roman/0000-0002-5200-7795; Cornelis, Chris/0000-0002-6852-4041; Greco, Salvatore/0000-0001-8293-8227</t>
  </si>
  <si>
    <t>10.1016/j.ijar.2020.10.004</t>
  </si>
  <si>
    <t>WOS:000609259100001</t>
  </si>
  <si>
    <t>Granular-based decomposition of complex fuzzy context and its analysis</t>
  </si>
  <si>
    <t>PROGRESS IN ARTIFICIAL INTELLIGENCE</t>
  </si>
  <si>
    <t>The mathematical paradigm of complex fuzzy concept lattice gives a platform to analyze the complex fuzzy attributes. The problem is addressed by several reviewers about applications of complex fuzzy concept lattice and its decomposition at user-required information granules. To resolve this problem, one of the methods is introduced using the chosen subset of attributes and properties of granulation defined for amplitude and phase term, independently. One of the real-life applications is also given for analyzing the potential manuscripts for the publications in journal based on changes in reviewer feedback at given phase of time.</t>
  </si>
  <si>
    <t>2192-6352</t>
  </si>
  <si>
    <t>2192-6360</t>
  </si>
  <si>
    <t>10.1007/s13748-018-00170-y</t>
  </si>
  <si>
    <t>WOS:000469055600003</t>
  </si>
  <si>
    <t>Fu, XL; Ouyang, TX; Yang, ZL; Liu, SH</t>
  </si>
  <si>
    <t>Fu, Xiangling; Ouyang, Tianxiong; Yang, Zaoli; Liu, Shaohui</t>
  </si>
  <si>
    <t>A product ranking method combining the features-opinion pairs mining and interval-valued Pythagorean fuzzy sets</t>
  </si>
  <si>
    <t>Mining online reviews has become an important means of identifying consumer behavior and the innovation direction of products. However, it is difficult for both producers and consumers to effectively analyze and extract relevant opinions from a vast number of online reviews. To overcome this problem, a product ranking method that combines feature-opinion pairs mining and interval-valued Pythagorean fuzzy (IVPF) sets was proposed in this study. First, three types of important feature-opinion pairs were clearly defined based on the diversity and complexity of opinion expression forms in Chinese ecommerce reviews. Two deep learning models were then designed to automatically extract the feature-opinion terms and match them into pairs. Afterwards, sentiment analysis techniques were applied to identify sentiment orientation, and the feature-opinion pairs were clustered into groups using K-means clustering algorithm. Meanwhile, considering the confidence level based on the number of online reviews on different products, sentiment value was transformed into interval-value from, including interval membership and non-membership. As the sum of the converted interval membership and non-membership was greater than 1 and their quadratic sum was less than 1, IVPF set was introduced to represent the interval-valued sentiment. Furthermore, based on the interrelationship between product attributes, we proposed an IVPF weighted Heronian mean operator to aggregate the attribute information. Product ranking was then achieved based on the operator and operations under the IVPF information. Finally, a case study was used to verify the feasibility of the proposed method, and comparisons and sensitivity analysis were performed to demonstrate the superiority of our method. (C) 2020 Elsevier B.V. All rights reserved.</t>
  </si>
  <si>
    <t>Yang, Zaoli/AAW-1935-2020</t>
  </si>
  <si>
    <t>Fu, Xiangling/0000-0002-1492-2829; zaoli, yang/0000-0001-9494-726X</t>
  </si>
  <si>
    <t>10.1016/j.asoc.2020.106803</t>
  </si>
  <si>
    <t>WOS:000605628000016</t>
  </si>
  <si>
    <t>Singh, PK; Kumar, CA; Gani, A</t>
  </si>
  <si>
    <t>Singh, Prem Kumar; Kumar, Cherukuri Aswani; Gani, Abdullah</t>
  </si>
  <si>
    <t>A COMPREHENSIVE SURVEY ON FORMAL CONCEPT ANALYSIS, ITS RESEARCH TRENDS AND APPLICATIONS</t>
  </si>
  <si>
    <t>INTERNATIONAL JOURNAL OF APPLIED MATHEMATICS AND COMPUTER SCIENCE</t>
  </si>
  <si>
    <t>In recent years, FCA has received significant attention from research communities of various fields. Further, the theory of FCA is being extended into different frontiers and augmented with other knowledge representation frameworks. In this backdrop, this paper aims to provide an understanding of the necessary mathematical background for each extension of FCA like FCA with granular computing, a fuzzy setting, interval-valued, possibility theory, triadic, factor concepts and handling incomplete data. Subsequently, the paper illustrates emerging trends for each extension with applications. To this end, we summarize more than 350 recent (published after 2011) research papers indexed in Google Scholar, IEEE Xplore, ScienceDirect, Scopus, SpringerLink, and a few authoritative fundamental papers.</t>
  </si>
  <si>
    <t>Cherukuri, Aswani Kumar/B-8144-2009; Gani, Abdullah/C-2888-2009; KUMAR, ANIL/ACD-8340-2022; Singh, Prem Kumar/S-1065-2016; Cherukuri, Aswani Kumar/W-9609-2019</t>
  </si>
  <si>
    <t>Cherukuri, Aswani Kumar/0000-0001-8455-9108; Gani, Abdullah/0000-0002-4388-020X; Singh, Prem Kumar/0000-0003-1465-6572; Cherukuri, Aswani Kumar/0000-0001-8455-9108</t>
  </si>
  <si>
    <t>1641-876X</t>
  </si>
  <si>
    <t>2083-8492</t>
  </si>
  <si>
    <t>10.1515/amcs-2016-0035</t>
  </si>
  <si>
    <t>WOS:000379516300018</t>
  </si>
  <si>
    <t>Lin, PC; Wu, B; Watada, J</t>
  </si>
  <si>
    <t>Lin, Pei-Chun; Wu, Berlin; Watada, Junzo</t>
  </si>
  <si>
    <t>GOODNESS-OF-FIT TEST FOR MEMBERSHIP FUNCTIONS WITH FUZZY DATA</t>
  </si>
  <si>
    <t>Conventionally, we use a chi-square test of homogeneity to determine whether the cell probabilities of a multinomial are equal. However, this process of testing hypotheses is based on the assumption of two-valued logic. If we collect questionnaire data using fuzzy logic, i.e., we record the category data with memberships instead of with a 0-1 type, then the conventional test of goodness-of-fit will not work. In this paper, we present a new method, the fuzzy chi-square test, which will enable us to analyze those fuzzy sample data. The new testing process will efficiently solve the problem for which the category data are not integers. Some related properties of the fuzzy multinomial distribution are also described.</t>
  </si>
  <si>
    <t>Watada, Junzo/P-5439-2018; Lin, Pei-Chun/P-6246-2019</t>
  </si>
  <si>
    <t>Lin, Pei-Chun/0000-0003-0735-2693</t>
  </si>
  <si>
    <t>10B</t>
  </si>
  <si>
    <t>WOS:000310118400031</t>
  </si>
  <si>
    <t>Gertner, GZ; Zhu, H</t>
  </si>
  <si>
    <t>Bayesian estimation in forest surveys when samples or prior information are fuzzy</t>
  </si>
  <si>
    <t>Fuzzy phenomena are frequently encountered in forestry due to the complexity of the systems under investigation, In this paper, existing inference methods are presented to accommodate situations in which random events take place in fuzzy circumstances. Fuzzy concepts are incorporated into these commonly accepted approaches to account for uncertainties caused by factors other than randomness which traditional statistical approaches deal primarily with. Based on two extensions of likelihood functions for fuzzy samples, Bayesian estimates are generalized for use when sample information and prior distribution of parameters are fuzzy. The estimators are developed for some typical membership functions for fuzzy samples and fuzzy priors. Applications are illustrated using examples from forestry</t>
  </si>
  <si>
    <t>FEB 12</t>
  </si>
  <si>
    <t>10.1016/0165-0114(95)00088-7</t>
  </si>
  <si>
    <t>WOS:A1996TU25700003</t>
  </si>
  <si>
    <t>Li, CD; Yi, JQ; Wang, HK; Zhang, GQ; Li, JQ</t>
  </si>
  <si>
    <t>Li, Chengdong; Yi, Jianqiang; Wang, Hongkai; Zhang, Guiqing; Li, Junqing</t>
  </si>
  <si>
    <t>Interval data driven construction of shadowed sets with application to linguistic word modelling</t>
  </si>
  <si>
    <t>The interval data from different surveyed persons for one linguistic word can reflect the intra- and inter-uncertainties of the word. This study shows how to construct shadowed set models for linguistic words based on the surveyed interval data. Firstly, corresponding to the popularly used fuzzy sets for linguistic words, four kinds of shadowed sets are introduced according to their shapes and named as the normal, the left-shoulder, the right-shoulder, and the non-cored shadowed sets. A data-driven approach that utilizes different statistics to determine the shapes and parameters of the shadowed set models is then proposed. The proposed data-driven approach includes two methods; the first is the tolerance limit method depending on the mean and standard deviation of the remaining interval data after pre-processing, whilst the other is the percentile method relying on the percentiles of the remaining interval data. Additionally, to evaluate the modelling performance, three novel indices are presented to measure the uncertainty-capture capability and accuracy of the constructed shadowed set models. Finally, the proposed approach is applied to two real-world problems. One is the modelling of 32 words in a codebook, and the other is the modelling of the thermal feeling words. The proposed methods are compared with other interval data driven methods, e.g. the enhanced interval approach and the fuzzy statistic method. Our results show that the proposed percentile method performs better in both applications. The proposed approach can also be applied to some other linguistic word modelling applications when it is reasonable to adopt shadowed sets as the words' models. (C) 2018 Elsevier Inc. All rights reserved.</t>
  </si>
  <si>
    <t>10.1016/j.ins.2018.11.018</t>
  </si>
  <si>
    <t>WOS:000489000500031</t>
  </si>
  <si>
    <t>Yang, P; Wang, D; Du, XL; Wang, M</t>
  </si>
  <si>
    <t>Perner, P</t>
  </si>
  <si>
    <t>Yang, Ping; Wang, Dan; Du, Xiao-Lin; Wang, Meng</t>
  </si>
  <si>
    <t>Evolutionary DBN for the Customers' Sentiment Classification with Incremental Rules</t>
  </si>
  <si>
    <t>ADVANCES IN DATA MINING: APPLICATIONS AND THEORETICAL ASPECTS (ICDM 2018)</t>
  </si>
  <si>
    <t>18th Industrial Conference on Data Mining (ICDM)</t>
  </si>
  <si>
    <t>JUL 11-12, 2018</t>
  </si>
  <si>
    <t>An increasing number of reviews from the customers have been available online. Thus, sentiment classification for such reviews has attracted more and more attention from the natural language processing (NLP) community. Related literature has shown that sentiment analysis can benefit from Deep Belief Networks (DBN). However, determining the structure of the deep network and improving its performance still remains an open question. In this paper, we propose a sophisticated algorithm based on fuzzy mathematics and genetic algorithm, called evolutionary fuzzy deep belief networks with incremental rules (EFDBNI). We evaluate our proposal using empirical data sets that are dedicated for sentiment classification. The results show that EFDBNI brings out significant improvement over existing methods.</t>
  </si>
  <si>
    <t>978-3-319-95786-9; 978-3-319-95785-2</t>
  </si>
  <si>
    <t>10.1007/978-3-319-95786-9_9</t>
  </si>
  <si>
    <t>WOS:000469337800009</t>
  </si>
  <si>
    <t>Alves, GB; Ekel, PY; Kokshenev, IV; Parreiras, RO; Schuffner, HS; Souza, PMN</t>
  </si>
  <si>
    <t>Pedrycz, W; Reformat, MZ</t>
  </si>
  <si>
    <t>Alves, G. B.; Ekel, P. Ya.; Kokshenev, I. V.; Parreiras, R. O.; Schuffner, H. S.; Souza, P. M. N.</t>
  </si>
  <si>
    <t>Fuzzy Set Based Multicriteria Decision Making in Power Engineering Problems</t>
  </si>
  <si>
    <t>PROCEEDINGS OF THE 2013 JOINT IFSA WORLD CONGRESS AND NAFIPS ANNUAL MEETING (IFSA/NAFIPS)</t>
  </si>
  <si>
    <t>Joint World Congress of the International-Fuzzy-Systems-Association (IFSA) / Annual Meeting of the North-American-Fuzzy-Information-Processing-Society (NAFIPS)</t>
  </si>
  <si>
    <t>JUN 24-28, 2013</t>
  </si>
  <si>
    <t>Edmonton, CANADA</t>
  </si>
  <si>
    <t>Int Fuzzy Syst Assoc,N Amer Fuzzy Informat Proc Soc,Elsevier,IEEE,IEEE, Syst, Man, &amp; Cybernet Soc,Univ Alberta, Fac Engn,Willbros,Minist Commun &amp; Informat Technologies Republ Azerbaijan,Fuji Technol Press Ltd,Govt Alberta, Enterprise &amp; Adv Educ,CRC Press,De Gruyter</t>
  </si>
  <si>
    <t>This paper presents results of research into the use of models and methods of multicriteria decision making in a fuzzy environment for solving power engineering problems. Two classes of models associated with multiobjective (&lt;X, M&gt; models) and multiattribute (&lt;X, R&gt; models) problems, as well as methods for their analysis are briefly discussed. A review of the authors' results related to the application of these models and methods for solving diverse types of planning and operation problems in power systems and subsystems is presented. The recent results associated with the allocation of reactive power sources and prioritization in maintenance planning in distribution systems, respectively, are discussed in more detail.</t>
  </si>
  <si>
    <t>Ekel, Petr/F-5805-2010</t>
  </si>
  <si>
    <t>Ekel, Petr/0000-0001-6372-2316</t>
  </si>
  <si>
    <t>978-1-4799-0348-1</t>
  </si>
  <si>
    <t>WOS:000333960300105</t>
  </si>
  <si>
    <t>Pizzi, NJ</t>
  </si>
  <si>
    <t>Pasi, G; Montero, J; Ciucci, D</t>
  </si>
  <si>
    <t>Pizzi, Nick J.</t>
  </si>
  <si>
    <t>On the role of soft computing in modelling the spread of infectious diseases</t>
  </si>
  <si>
    <t>PROCEEDINGS OF THE 8TH CONFERENCE OF THE EUROPEAN SOCIETY FOR FUZZY LOGIC AND TECHNOLOGY (EUSFLAT-13)</t>
  </si>
  <si>
    <t>8th Conference of the European-Society-for-Fuzzy-Logic-and-Technology (EUSFLAT)</t>
  </si>
  <si>
    <t>SEP 11-13, 2013</t>
  </si>
  <si>
    <t>Univ Milano Bicocca, Milan, ITALY</t>
  </si>
  <si>
    <t>European Soc Fuzzy Log &amp; Technol,Dept Informat, Syst &amp; Commun,Banca Popolare Sondrio</t>
  </si>
  <si>
    <t>Univ Milano Bicocca</t>
  </si>
  <si>
    <t>Infectious disease modelling is an interdisciplinary activity that has become more prevalent over the last decade as a valuable and practical tool for public health experts. Soft computing, with its suite of techniques and strategies, which effectively handles imprecise, approximate, and vague scenarios, can play an important role in expanding the use of these models. We present a review of soft computing techniques that have been used in infectious disease modelling as well as a prescription of future challenges and issues this discipline must address to be fully accepted by the public health community.</t>
  </si>
  <si>
    <t>978-90786-77-78-9</t>
  </si>
  <si>
    <t>WOS:000327668700058</t>
  </si>
  <si>
    <t>Yao, JT; Zhang, Y</t>
  </si>
  <si>
    <t>Lingras, P; Wolski, M; Cornelis, C; Mitra, S; Wasilewski, P</t>
  </si>
  <si>
    <t>Yao, JingTao; Zhang, Yan</t>
  </si>
  <si>
    <t>A Scientometrics Study of Rough Sets in Three Decades</t>
  </si>
  <si>
    <t>ROUGH SETS AND KNOWLEDGE TECHNOLOGY: 8TH INTERNATIONAL CONFERENCE</t>
  </si>
  <si>
    <t>8th International Conference on Rough Sets and Knowledge Technology (RSKT)</t>
  </si>
  <si>
    <t>Rough set theory has been attracting researchers and practitioners over three decades. The theory and its applications experienced unprecedented prosperity especially in the recent ten years. It is essential to explore and review the progress made in the field of rough sets. Mainly based on Web of Science database, we analyze the prolific authors, impact authors, impact groups, and the most impact papers in the past three decades. In addition, we also examine rough set development in the recent five years. One of the goals of this article is to use scientometrics approaches to study three decade research in rough sets. We review the historic growth of rough sets and elaborate on recent development status in this field.</t>
  </si>
  <si>
    <t>Yao, JingTao/A-8483-2008</t>
  </si>
  <si>
    <t>Yao, JingTao/0000-0002-7823-4136; Zhang, Yan/0000-0002-5474-4019</t>
  </si>
  <si>
    <t>978-3-642-41299-8; 978-3-642-41298-1</t>
  </si>
  <si>
    <t>WOS:000343878900004</t>
  </si>
  <si>
    <t>Gen, M; Tsujimura, Y; Zheng, DZ</t>
  </si>
  <si>
    <t>An application of fuzzy set theory to inventory control models</t>
  </si>
  <si>
    <t>A method for solving an inventory control problem, of which input data are described by triangular fuzzy numbers will be presented here. The continuous review model of the inventory control problem with fuzzy input data will be focused in, and a new solution method will be presented. For the reason that the result should be a fuzzy number because of fuzzy input data, and the certain number about order quantity is prefered in the real-world, it is necessary to transform the fuzzy result to crisp one. The interval mean value concept is used here to help to solve this problem. Under the condition of total cost minimum, the interval order quantity maximum can be obtained. (C) 1997 Elsevier Science Ltd.</t>
  </si>
  <si>
    <t>Gen, M/GYA-2235-2022</t>
  </si>
  <si>
    <t>10.1016/S0360-8352(97)00191-5</t>
  </si>
  <si>
    <t>WOS:000071055500026</t>
  </si>
  <si>
    <t>Li, WS; Yu, LY; Xia, WY; Zhou, J; Zhao, YX; Du, M</t>
  </si>
  <si>
    <t>Li, Weishu; Yu, Liying; Xia, Wenying; Zhou, Jian; Zhao, YvXiu; Du, Mei</t>
  </si>
  <si>
    <t>Riding with the Surging Tide: A Review of MCDM's Evolution</t>
  </si>
  <si>
    <t>Multi-criteria decision making (MCDM) is a sub-discipline of operations research aimed at evaluating alternatives in consideration of various criteria. It is used by practically everyone in their daily lives and professional settings. Seeing the great value of MCDM, we conduct a comprehensive review to propel its innovation and development forward. Compared with any other reviews, we do not focus on introducing its methods, but on tracing its evolution and characteristics. As a general rule, every discipline has its own developing laws. They can be understood on various levels and can point out the direction the discipline is heading for. We firmly believe that our work can bring insight into MCDM's frontiers and trend, which can eventually provide guidance on how to conduct the future research. In the first half of the paper, we investigate MCDM's paradigm through literature review and colloquially divide its story into four stages: the Stone Age, the Iron Age, the Industrial Age and the New Stage. The first three stages symbolise its debut, growth and prosperity. Each one has distinctive thoughts, techniques and application, and to some extent hints the major works of the next stage. Since the turn of the 21st century, the paradigm has been once again experiencing dramatic changes, suggesting that it is on the threshold of a new era. Thus, in the second half of the work, a bibliometric analysis of the present stage ensues. Put simply, we take a global view of the stage by visualizing the stage's publication quantity, publication distribution, and research categories. Then we design a snowballing co-citation method to explore its movements. The results demonstrate that MCDM is a dynamic, worldwide study for which China is the most productive country and the USA plays a pivot role in scholar communication. Method reviews, straightforward methods and MCDM-oriented fuzzy sets are predominant frontiers. The application, however, always changes with the requirements of the times. Now, it mainly refers to energy, environment, and supplier selection, while issues like sociology, tourism, education, etc. also emerge at a fast speed. Apart from this, experts have gradually shaken off the fetters of the traditional research style and are increasingly willing to structure methods and select application areas with a more personal touch. In the future, how to improve reviews, methods and fuzzy sets, how to understand and draw inspirations from society needs, and how experts can tailor MCDM to accommodate specific problems might be the pressing concerns.</t>
  </si>
  <si>
    <t>10.1142/S0219622022300014</t>
  </si>
  <si>
    <t>WOS:000796928800010</t>
  </si>
  <si>
    <t>Chen, SH; Wang, PP; Kuo, TW</t>
  </si>
  <si>
    <t>Shapiro, Arnold F.</t>
  </si>
  <si>
    <t>COMPUTATIONAL INTELLIGENCE IN ECONOMICS AND FINANCE, VOL II</t>
  </si>
  <si>
    <t>4th International Workshop on Computer Intelligence in Economics and Finance (CIEF 2005)</t>
  </si>
  <si>
    <t>It has been twenty-five years since DeWit(1982) first applied fuzzy logic (FL) to insurance. That article sought to quantify the fuzziness in underwriting. Since then, the universe of discourse has expanded considerably and now also includes FL applications involving classification, projected liabilities, future and present values, pricing, asset allocations and cash flows, and investments. This article presents an overview of these studies. The two specific purposes of the article are to document the FL technologies have been employed in insurance-related areas and to review the FL applications so as to document the unique characteristics of insurance as an application area.</t>
  </si>
  <si>
    <t>978-3-540-72820-7</t>
  </si>
  <si>
    <t>10.1007/978-3-540-72821-4_2</t>
  </si>
  <si>
    <t>WOS:000249778600002</t>
  </si>
  <si>
    <t>Xu, ZS</t>
  </si>
  <si>
    <t>Xu, Zeshui</t>
  </si>
  <si>
    <t>A survey of preference relations</t>
  </si>
  <si>
    <t>Preference Relations are a popular and powerful tool used by decision makers to provide their preference information in the process of decision making. Over the last decades, various types of preference relations have been developed, but they are scattered through the literature. The purpose of this paper is to present a comprehensive survey of preference relations. We also briefly discuss their properties and introduce some new preference relations. Finally, we put forward the directions of future research.</t>
  </si>
  <si>
    <t>10.1080/03081070600913726</t>
  </si>
  <si>
    <t>WOS:000244690300004</t>
  </si>
  <si>
    <t>Davarynejad, M; Vrancken, J</t>
  </si>
  <si>
    <t>Davarynejad, Mohsen; Vrancken, Jos</t>
  </si>
  <si>
    <t>A Survey of Fuzzy Set Theory in Intelligent Transportation: State of the art and future trends</t>
  </si>
  <si>
    <t>2009 IEEE INTERNATIONAL CONFERENCE ON SYSTEMS, MAN AND CYBERNETICS (SMC 2009), VOLS 1-9</t>
  </si>
  <si>
    <t>IEEE International Conference on Systems, Man and Cybernetics</t>
  </si>
  <si>
    <t>OCT 11-14, 2009</t>
  </si>
  <si>
    <t>San Antonio, TX</t>
  </si>
  <si>
    <t>Intelligent transportation systems (ITS) have received increasing attention in academy and in industry. Being able to handle uncertainties and complexity, fuzzy systems are applied in vast areas of real life including intelligent transportation systems. In this paper, a comprehensive survey of the research on the application of fuzzy systems in various traffic control engineering domains and its surroundings is presented. Main issues such as different control levels, different view levels as well as the advantages and disadvantages of fuzzy approaches are reviewed. To conclude, open questions and interesting issues in the field are discussed.</t>
  </si>
  <si>
    <t>Davarynejad, Mohsen/D-8443-2011</t>
  </si>
  <si>
    <t>Davarynejad, Mohsen/0000-0002-5376-3680</t>
  </si>
  <si>
    <t>978-1-4244-2793-2</t>
  </si>
  <si>
    <t>10.1109/ICSMC.2009.5346648</t>
  </si>
  <si>
    <t>WOS:000279574602077</t>
  </si>
  <si>
    <t>Ramirez, L; Durdle, NG; Raso, VJ</t>
  </si>
  <si>
    <t>Olivier, G; Pierre, S; Sood, VK</t>
  </si>
  <si>
    <t>Medical image registration in computational intelligence framework: A review</t>
  </si>
  <si>
    <t>CCECE 2003: CANADIAN CONFERENCE ON ELECTRICAL AND COMPUTER ENGINEERING, VOLS 1-3, PROCEEDINGS: TOWARD A CARING AND HUMANE TECHNOLOGY</t>
  </si>
  <si>
    <t>15th IEEE Canadian Conference on Electrical and Computer Engineering</t>
  </si>
  <si>
    <t>MAY 04-07, 2003</t>
  </si>
  <si>
    <t>MONTREAL, CANADA</t>
  </si>
  <si>
    <t>IEEE,IEEE Canada,IEEE Eastern Canada Council,IEEE Montreal, St Maurice &amp; Quebec Sect,Ecole Polytech Montreal,Manitoba HVDC Res Ctr,Cooperat Etudiante Ecole Polytech,John Wiley &amp; Sons Canada,McGraw Hill Ryerson Ltd,Cheneliere McGraw Hill,Oxford Univ Press,Presses Int Polytech</t>
  </si>
  <si>
    <t>The purpose of this paper is to provide a review of computational intelligence techniques and their application to medical image registration. Each computational intelligence technique is summarised and its utility to medical image registration is analysed. Genetic computation provides an efficient search methodology. Neural networks can learn complex non-linear input-output relationships. Fuzzy sets use symbols to summarise the domain knowledge allowing them to handle inconsistent or noisy data and to produce understandable results. Rough sets offer tools to handle different types of uncertainty in data. Some challenges to medical image registration and the application of computational intelligence technologies are indicated.</t>
  </si>
  <si>
    <t>0-7803-7781-8</t>
  </si>
  <si>
    <t>WOS:000185776300238</t>
  </si>
  <si>
    <t>Marquez, P</t>
  </si>
  <si>
    <t>Design issues of fuzzy logic programming languages</t>
  </si>
  <si>
    <t>Logic Programming (LP) has been successfully applied to solve many problems in Artificial Intelligence and many other areas. However, LP is unable to deal with uncertain, imprecise or vague information. On the other hand, Fuzzy Sets and Fuzzy Logic have demonstrated their applicability in dealing with uncertainty, and have motivated the research on extending classic LP to add fuzzy reasoning. However, a full fledged implementation of a fuzzy logic programming language universally accepted and/or in production does not exists yet. There are many reasons for this, and we present some of them in this paper. The aim of this paper is to briefly survey some of the major design problems we faced in implementing a fuzzy version of a Prolog-like logic programming language.</t>
  </si>
  <si>
    <t>10.1109/NAFIPS.1998.715579</t>
  </si>
  <si>
    <t>WOS:000077524200055</t>
  </si>
  <si>
    <t>Tarassov, VB</t>
  </si>
  <si>
    <t>Tarassov, Valery B.</t>
  </si>
  <si>
    <t>On Multi-Valued and Fuzzy Dia-Logics</t>
  </si>
  <si>
    <t>2009 FIFTH INTERNATIONAL CONFERENCE ON SOFT COMPUTING, COMPUTING WITH WORDS AND PERCEPTIONS IN SYSTEM ANALYSIS, DECISION AND CONTROL</t>
  </si>
  <si>
    <t>5th International Conference on Soft Computing, Computing with Words and Perceptions in System Analysis, Decision and Control</t>
  </si>
  <si>
    <t>SEP 02-04, 2009</t>
  </si>
  <si>
    <t>Famagusta, CYPRUS</t>
  </si>
  <si>
    <t>The problems of constructing multi-valued and fuzzy dia-logics models are considered. First of all, the origins of dialogue paradigm in ancient science are reviewed. The sources of Dialogics as multi-disciplinary area together with various modes of using this term are discussed. Specifically, logical-algebraic models of intelligent agents communication in multi-agent systems based on product lattices (and product logics) are identified by the term dia-logics. Two basic dia-logics lattices: negotiation (search for consensus) lattice C4 and its dual - disputation lattice D4 are introduced; the appropriate dia-semantics are given. A formal representation of dia-logical bilattice is suggested. Fuzzy dia-logics with truth values in [0,1](2) are constructed; their basic operations are envisaged. The links between bilattice extensions of Dunn-Belnap's semantics and Atanassov's intuitionistic fuzzy sets are mentioned. In the conclusion some basic ideas and principles of fuzzy dia-logics and dia-semantics are stated.</t>
  </si>
  <si>
    <t>Tarassov, Valery/AAW-6439-2021</t>
  </si>
  <si>
    <t>978-1-4244-3429-9</t>
  </si>
  <si>
    <t>WOS:000287219100076</t>
  </si>
  <si>
    <t>Gabrani, G; Sabharwal, S; Singh, VK</t>
  </si>
  <si>
    <t>Singh, M; Gupta, PK; Tyagi, V; Sharma, A; Oren, T; Grosky, W</t>
  </si>
  <si>
    <t>Gabrani, Goldie; Sabharwal, Sangeeta; Singh, Viomesh Kumar</t>
  </si>
  <si>
    <t>Artificial Intelligence Based Recommender Systems: A Survey</t>
  </si>
  <si>
    <t>ADVANCES IN COMPUTING AND DATA SCIENCES, ICACDS 2016</t>
  </si>
  <si>
    <t>1st International Conference on Advances in Computing and Data Sciences (ICACDS)</t>
  </si>
  <si>
    <t>NOV 11-12, 2016</t>
  </si>
  <si>
    <t>Krishna Engn Coll, Dept Comp Sci &amp; Engn, Ghaziabad, INDIA</t>
  </si>
  <si>
    <t>Comp Soc India, Special Interest Grp Cyber Forens,Govt India, Minist Def, DRDO,Comp Soc India, Ghaziabad Chapter</t>
  </si>
  <si>
    <t>Krishna Engn Coll, Dept Comp Sci &amp; Engn</t>
  </si>
  <si>
    <t>In recent years, Artificial Intelligence (AI) techniques like (a) fuzzy sets, (b) Artificial Neural Networks (ANNs), (c) Artificial Immune Systems (AIS) (d) Swarm Intelligence (SI), and (e) Evolutionary Computing (EC) are used to improve recommendation accuracy as well as mitigate the current challenges like Scalability, Sparsity, Cold-start etc. Aim of the survey is to incorporate the recommender system in light of the AI techniques. Various AI techniques are presented and recommender system's challenges are also presented. Moreover, we have tried to study the ability of AI techniques to deal with the above mentioned challenges while designing recommender systems. Furthermore, pros and cons of AI techniques are discussed in detail.</t>
  </si>
  <si>
    <t>978-981-10-5427-3; 978-981-10-5426-6</t>
  </si>
  <si>
    <t>10.1007/978-981-10-5427-3_6</t>
  </si>
  <si>
    <t>WOS:000434872100006</t>
  </si>
  <si>
    <t>Watrobski, J; Salabun, W</t>
  </si>
  <si>
    <t>Setchi, R; Howlett, RJ; Liu, Y; Theobald, P</t>
  </si>
  <si>
    <t>Watrobski, Jaroslaw; Salabun, Wojciech</t>
  </si>
  <si>
    <t>The Characteristic Objects Method: A New Intelligent Decision Support Tool for Sustainable Manufacturing</t>
  </si>
  <si>
    <t>SUSTAINABLE DESIGN AND MANUFACTURING 2016</t>
  </si>
  <si>
    <t>Smart Innovation, Systems and Technologies</t>
  </si>
  <si>
    <t>3rd International Conference on Sustainable Design and Manufacturing (SDM)</t>
  </si>
  <si>
    <t>APR 04-06, 2016</t>
  </si>
  <si>
    <t>Chania, GREECE</t>
  </si>
  <si>
    <t>KES Int,Cardiff Univ,Tech Univ Crete</t>
  </si>
  <si>
    <t>This paper presents a new multi-criteria decision-making method, which is called the Characteristic Objects method, in the field of sustainable manufacturing. This approach is an alternative for AHP, TOPSIS, ELECTRE or PROMETHEE methods. The paper presents the possibility of using the COMET method for sustainable manufacturing. For this purpose, a brief review of the literature is shown. Then the COMET method is presented in detail. At the end of the paper, a simple problem is solved by using the COMET method.</t>
  </si>
  <si>
    <t>Sałabun, Wojciech/H-2883-2016; Wątróbski, Jarosław/ABI-7844-2020</t>
  </si>
  <si>
    <t>Sałabun, Wojciech/0000-0001-7076-2519; Wątróbski, Jarosław/0000-0002-4415-9414</t>
  </si>
  <si>
    <t>2190-3018</t>
  </si>
  <si>
    <t>978-3-319-32098-4; 978-3-319-32096-0</t>
  </si>
  <si>
    <t>10.1007/978-3-319-32098-4_30</t>
  </si>
  <si>
    <t>WOS:000386325700030</t>
  </si>
  <si>
    <t>Liu, L; Yang, LT; Fan, Q</t>
  </si>
  <si>
    <t>Liu, Li; Yang, Letian; Fan, Qi</t>
  </si>
  <si>
    <t>User preferences oriented cloud service selection in multi-cloud environment</t>
  </si>
  <si>
    <t>INTERNATIONAL JOURNAL OF COMPUTATIONAL SCIENCE AND ENGINEERING</t>
  </si>
  <si>
    <t>Service selection based on users' preference is a challenge due to the diversity of user demands and preferences in the multi-cloud environment. Few works have clearly reviewed the existing works for the users' preference-oriented service selection in the multi-cloud environment. In this paper, we firstly present the taxonomy of the users' preference-oriented service selection according to the architecture and algorithms. Then, considering the actual situation of uncertain user demands and fuzzy preferences, a cloud service selection method is proposed based on the user preference and credibility evaluation. The user's preference is expressed by combining the semantic terms and attribute comparison. Experiments show that our method performs better in terms of the user preference and credibility.</t>
  </si>
  <si>
    <t>1742-7185</t>
  </si>
  <si>
    <t>1742-7193</t>
  </si>
  <si>
    <t>10.1504/IJCSE.2019.103808</t>
  </si>
  <si>
    <t>WOS:000500816000001</t>
  </si>
  <si>
    <t>Jing, SW; Feng, Y; Yan, JN</t>
  </si>
  <si>
    <t>Jing, Shuwei; Feng, Yue; Yan, Junai</t>
  </si>
  <si>
    <t>Path selection of lean digitalization for traditional manufacturing industry under heterogeneous competitive position</t>
  </si>
  <si>
    <t>Lean digitization is a management method that integrates lean thinking into the process of enterprise production management by virtue of digital technology, and the competitive position has become an important situational factor affecting the implementation of lean digitalization. Most manufacturing enterprises are not clear about the path of lean digitalization, nor can they develop a set of tangible lean digitalization schemes combined with their own competitive position. In order to help enterprises to form proper implementation scheme of lean digitalization with limited resources, we conducted a survey on some traditional manufacturing enterprises carrying out lean digitalization. This study analyzes the influencing factors of lean digitalization and the multiple concurrent causal relationships among factors from four stages of point, line, plane and cube by using the fuzzy additive ratio assessment (ARAS-F) and fuzzy sets qualitative comparative analysis (fsQCA) methods. The results showing: (1) In the stages of point, line, plane and cube, all the internal and external influencing factors cannot be solely regarded as the necessary conditions for the efficient implementation of lean digitization, in other words, the explanatory power of a single influencing factor is not strong. Each factor must be combined to form the necessary conditions for lean digitization; (2) In the stages of point, line, plane and cube, the multicombination paths of lean digitalization are got under different competitive position. This study points out the implementation path of lean digitalization for traditional manufacturing enterprises under different competitive positions, and provides the possibility of theoretical support for the practice of lean digitalization.</t>
  </si>
  <si>
    <t>10.1016/j.cie.2021.107631</t>
  </si>
  <si>
    <t>WOS:000704419200010</t>
  </si>
  <si>
    <t>Li, PK; Fang, SC</t>
  </si>
  <si>
    <t>Li, Pingke; Fang, Shu-Cherng</t>
  </si>
  <si>
    <t>A survey on fuzzy relational equations, part I: classification and solvability</t>
  </si>
  <si>
    <t>Fuzzy relational equations play an important role in fuzzy set theory and fuzzy logic systems, from both of the theoretical and practical viewpoints. The notion of fuzzy relational equations is associated with the concept of composition of binary relations. In this survey paper, fuzzy relational equations are studied in a general lattice-theoretic framework and classified into two basic categories according to the duality between the involved composite operations. Necessary and sufficient conditions for the solvability of fuzzy relational equations are discussed and solution sets are characterized by means of a root or crown system under some specific assumptions.</t>
  </si>
  <si>
    <t>Li, Pingke/0000-0003-2244-3139</t>
  </si>
  <si>
    <t>10.1007/s10700-009-9059-0</t>
  </si>
  <si>
    <t>WOS:000265818300004</t>
  </si>
  <si>
    <t>Taleb-Ahmed, A; Bigand, A</t>
  </si>
  <si>
    <t>Telemedicine and fuzzy logic: application in ophthalmology</t>
  </si>
  <si>
    <t>The application presented here concerns the evaluation of a patient's visual acuteness, using web-based medical advice. In order to achieve this one undergoes a certain number of tests during which letters of different sizes are presented to the patient. We propose an algorithmic treatment of the binary answers, based on the use of fuzzy set functions, in order to eliminate the different mistakes (voluntary or not) that can be incurred. This algorithm also makes it possible to evaluate the quality of the examination by measuring the uncertainty of the acuteness. This work enters the field of a survey on telemedicine, and more especially the feasibility of carrying out these tests without the physician's actual presence. (C) 2003 Elsevier B.V. All rights reserved.</t>
  </si>
  <si>
    <t>10.1016/S0167-8655(03)00116-8</t>
  </si>
  <si>
    <t>WOS:000184859600021</t>
  </si>
  <si>
    <t>Huang, KY; Li, IH</t>
  </si>
  <si>
    <t>Huang, Kuang Yu; Li, I-Hui</t>
  </si>
  <si>
    <t>A multi-attribute decision-making model for the robust classification of multiple inputs and outputs datasets with uncertainty</t>
  </si>
  <si>
    <t>Many multiple-criteria decision-making (MCDM) methods have been proposed for decision-making environments. However, the performance of these methods is degraded by the uncertainty and inaccuracy which characterizes most practical decision-making environments as a result of the inherent prejudices and preferences of the decision-makers or experts and an insufficient volume of multiple inputs and outputs (MIO) information. Accordingly, the present study proposes an enhanced MIO classification method to address these limitations of existing MCDM methods. The proposed MIO classification method designated as the FVM-index method integrates fuzzy set theory (FST), variable precision rough set (VPRS) theory, and a modified cluster validity index (MCVI) function, and is designed specifically to filter out the uncertainty and inaccuracy inherent in the surveyed MIO real-valued dataset; thereby improving the classification performance. The effectiveness of the proposed approach is first demonstrated by comparing the MIO classification results obtained for three relating UCI datasets: (1) the original dataset; (2) a dataset with a large amount of inaccurate instances; and (3) an FVM-index filtered dataset extracted from the original dataset using a statistical approach. Then, the validity of the proposed approach is illustrated by using an Augmented Reality product design and a hospital related datasets. The results confirm that the proposed FVM-index method provides a good classification performance even in the presence of inaccuracy and uncertainty. As a result, it provides a robust approach for the extraction of reliable decision-making rules. (C) 2015 Elsevier B.V. All rights reserved.</t>
  </si>
  <si>
    <t>10.1016/j.asoc.2015.09.015</t>
  </si>
  <si>
    <t>WOS:000366805900013</t>
  </si>
  <si>
    <t>Hu, JS; Zheng, H</t>
  </si>
  <si>
    <t>Hu Jin-Song; Zheng Hui</t>
  </si>
  <si>
    <t>A Minimax Distribution Free Procedure for Fuzzy Mixed Periodic Review Inventory Models</t>
  </si>
  <si>
    <t>ICICTA: 2009 SECOND INTERNATIONAL CONFERENCE ON INTELLIGENT COMPUTATION TECHNOLOGY AND AUTOMATION, VOL II, PROCEEDINGS</t>
  </si>
  <si>
    <t>2nd International Conference on Intelligent Computation Technology and Automation</t>
  </si>
  <si>
    <t>OCT 10-11, 2009</t>
  </si>
  <si>
    <t>Changsha, PEOPLES R CHINA</t>
  </si>
  <si>
    <t>IEEE Intelligent Computat Soc,IEEE Comp Soc,Res Assoc Intelligent Computat Technol &amp; Automat,Changsha Univ Sci &amp; Technol,Hunan Univ Sci &amp; Technol</t>
  </si>
  <si>
    <t>A mixture periodic review inventory model with fuzzy backorder rate where both lead time and review period are considered as decision variables is constructed. In the practical situation, the lead time demand distribution information and backorder rate are always unknown due to various uncertainties. Therefore, it is assumed that the first two moments of the protection interval demand are given and backorder rate is a fuzzy number. A minimax distribution free procedure is applied to find the optimal lead time and optimal review period. The effects of fuzziness of the backorder rate on the optimal procedure solution are discussed via numerical examples.</t>
  </si>
  <si>
    <t>978-0-7695-3804-4</t>
  </si>
  <si>
    <t>10.1109/ICICTA.2009.388</t>
  </si>
  <si>
    <t>WOS:000275862100154</t>
  </si>
  <si>
    <t>YANG, MS</t>
  </si>
  <si>
    <t>A SURVEY OF FUZZY CLUSTERING</t>
  </si>
  <si>
    <t>This paper is a survey of fuzzy set theory applied in cluster analysis. These fuzzy clustering algorithms have been widely studied and applied in a variety of substantive areas. They also become the major techniques in cluster analysis. In this paper, we give a survey of fuzzy clustering in three categories. The first category is the fuzzy clustering based on fuzzy relation. The second one is the fuzzy clustering based on objective function. Finally, we give an overview of a nonparametric classifier. That is the fuzzy generalized k-nearest neighbor rule.</t>
  </si>
  <si>
    <t>10.1016/0895-7177(93)90202-A</t>
  </si>
  <si>
    <t>WOS:A1993MP91100001</t>
  </si>
  <si>
    <t>Farhadinia, B; Herrera-Viedma, E</t>
  </si>
  <si>
    <t>Farhadinia, Bahram; Herrera-Viedma, Enrique</t>
  </si>
  <si>
    <t>Entropy Measures for Hesitant Fuzzy Linguistic Term Sets Using the Concept of Interval-Transformed Hesitant Fuzzy Elements</t>
  </si>
  <si>
    <t>This article first aims to critically review the existing literature on entropy measures for hesitant fuzzy linguistic term set (HFLTS) and then exploits a bridge between HFLTSs and interval-valued fuzzy sets. The intension of introducing the concept of interval-transformed HFLTS is to derive another class of entropy measures for HFLTSs satisfying different axioms. The comparison results and the experimental evidence show that the proposed entropy measures for HFLTSs are more confident in distinguishing different HFLTSs rather than the most existing entropy measures. Finally, the practical application of proposed entropy measures is illustrated in solving a problem of multiple criteria decision making.</t>
  </si>
  <si>
    <t>Farhadinia, Bahram/AAQ-9452-2021; Farhadinia, Bahram/AAE-1960-2019; HERRERA-VIEDMA, ENRIQUE/C-2704-2008</t>
  </si>
  <si>
    <t>HERRERA-VIEDMA, ENRIQUE/0000-0002-7922-4984</t>
  </si>
  <si>
    <t>10.1007/s40815-017-0379-x</t>
  </si>
  <si>
    <t>WOS:000445897100004</t>
  </si>
  <si>
    <t>Ding, SF; Shi, ZZ; Jin, FX</t>
  </si>
  <si>
    <t>Yao, Y; Shi, ZZ; Wang, YX; Kinsner, W</t>
  </si>
  <si>
    <t>Ding, Shifei; Shi, Zhongzhi; Jin, Fengxiang</t>
  </si>
  <si>
    <t>PROCEEDINGS OF THE FIFTH IEEE INTERNATIONAL CONFERENCE ON COGNITIVE INFORMATICS, VOLS 1 AND 2</t>
  </si>
  <si>
    <t>5th IEEE International Conference on Cognitive Informatics (ICCI 2006)</t>
  </si>
  <si>
    <t>JUL 17-19, 2006</t>
  </si>
  <si>
    <t>IEEE Comp Soc,Chinese Acad Sci,IEEE ICCI Steering Comm,IJCiNi,IEEE Canada,IEEE CS Press</t>
  </si>
  <si>
    <t>Fuzzy information measure is a measure between two pattern vectors in fuzzy circumstance. In this paper, an axiom theory about fuzzy entropy is surveyed, and all kinds of definitions of fuzzy entropy are discussed firstly. And then based on the idea of Shannon information entropy, two concepts of fuzzy joint entropy and fuzzt conditional entropy are proposed and the basic properties of them are given and proved At last, the classical similarity measures, such as dissimilarity measure (DM) and similarity measure (SM) are studied, and then two new measures, fuzzy absolute information measure (FAIM) and fuzzy relative information measure (FRIM) are set up, which can be a measure between a fuzzy set A and B. So, It provides a new research approach for studies on pattern similarity measure.</t>
  </si>
  <si>
    <t>978-1-4244-0475-9</t>
  </si>
  <si>
    <t>WOS:000246981800047</t>
  </si>
  <si>
    <t>Celikyilmaz, A; Turksen, IB</t>
  </si>
  <si>
    <t>An, A; Stefanowski, J; Ramanna, S; Butz, CJ; Pedrycz, W; Wang, G</t>
  </si>
  <si>
    <t>Celikyilmaz, Asli; Tuerksen, I. Burhan</t>
  </si>
  <si>
    <t>Evolution of fuzzy system models: An overview and new directions</t>
  </si>
  <si>
    <t>ROUGH SETS, FUZZY SETS, DATA MINING AND GRANULAR COMPUTING, PROCEEDINGS</t>
  </si>
  <si>
    <t>11th International Conference on Rough Sets, Fuzzy Sets, Data Mining and Granular Computing (RSFDGrC 2007)</t>
  </si>
  <si>
    <t>MAY 14-16, 2007</t>
  </si>
  <si>
    <t>Toronto, CANADA</t>
  </si>
  <si>
    <t>Infobright Inc,MaRS Discovery Dist,York Univ,Int Rough Set Soc,Int Fuzzy Syst Assoc,Chinese Assoc Artificial Intelligence, Rough Sets &amp; Soft Computat Soc,Natl Res Council Canada</t>
  </si>
  <si>
    <t>Fuzzy System Models (FSM), as one of the constituents of soft computing methods, are used for mining implicit or unknown knowledge by approximating systems using fuzzy set theory. The undeniable merit of FSM is its inherent ability of dealing with uncertain, imprecise, and incomplete data and still being able to make powerful inferences. This paper provides an overview of FSM techniques with an emphasis on new approaches on improving the prediction performances of system models. A short introduction to soft computing methods is provided and new improvements in FSMs, namely, Improved Fuzzy Functions (IFF) approaches is reviewed. IFF techniques are an alternate representation and reasoning schema to Fuzzy Rule Base (FRB) approaches. Advantages of the new improvements are discussed.</t>
  </si>
  <si>
    <t>978-3-540-72529-9</t>
  </si>
  <si>
    <t>WOS:000246403500014</t>
  </si>
  <si>
    <t>Bombardier, V; Voisin, A; Levrat, E</t>
  </si>
  <si>
    <t>Fuzzy Granulation in Image processing using fuzzy linguistic rules. Application to a Fuzzy Reasoning Edge Detector.</t>
  </si>
  <si>
    <t>This article presents a survey of the use of fuzzy set theory in the image processing from which we obtain a formalism. In this formalism, we defined a general structure applicable to various fuzzy approaches and especially in edge detection. We develop a fuzzy rule approach under which we analyze the construction of the contextual model or knowledge base. This model is constructed through the theory of the Fuzzy Granulation Information (TFGI). Therefore, we use the TFGI, in order to include linguistic information known as high level in a low level processing. Thus, we aim to make low level processing context dependant. We apply our model in a Fuzzy Reasoning Edge Detection Operator.</t>
  </si>
  <si>
    <t>VOISIN, Alexandre/AGA-2027-2022</t>
  </si>
  <si>
    <t>VOISIN, Alexandre/0000-0002-4637-6826; Eric, LEVRAT/0000-0001-5884-2938</t>
  </si>
  <si>
    <t>WOS:000178178300082</t>
  </si>
  <si>
    <t>Lin, CW; Hong, TP</t>
  </si>
  <si>
    <t>Lin, Chun-Wei; Hong, Tzung-Pei</t>
  </si>
  <si>
    <t>A survey of fuzzy web mining</t>
  </si>
  <si>
    <t>The Internet has become an unlimited resource of knowledge, and is thus widely used in many applications. Web mining plays an important role in discovering such knowledge. This mining can be roughly divided into three categories, including Web usage mining, Web content mining, and Web structure mining. Data and knowledge on the Web may, however, consist of imprecise, incomplete, and uncertain data. Because fuzzy-set theory is often used to handle such data, several fuzzy Web-mining techniques have been proposed to reveal fuzzy and linguistic knowledge. This paper reviews these techniques according to the three Web-mining categories abovefuzzy Web usage mining, fuzzy Web content mining, and fuzzy Web structure mining. Some representative approaches in each category are introduced and compared. (c) 2013 Wiley Periodicals, Inc.</t>
  </si>
  <si>
    <t>Lin, Jerry Chun-Wei/C-1514-2011; Hong, Tzung-Pei/AEB-0613-2022</t>
  </si>
  <si>
    <t>Hong, Tzung-Pei/0000-0001-7305-6492</t>
  </si>
  <si>
    <t>MAY-JUN</t>
  </si>
  <si>
    <t>10.1002/widm.1091</t>
  </si>
  <si>
    <t>WOS:000318118700004</t>
  </si>
  <si>
    <t>Kilic, K; Sproule, BA; Turksen, IB; Naranjo, CA</t>
  </si>
  <si>
    <t>Pharmacokinetic application of fuzzy structure identification and reasoning</t>
  </si>
  <si>
    <t>The aim of this paper is to introduce the algorithm proposed in [Fuzzy Sets and System, 2002] and some further modifications. Its applications presented in [ibid; A comparison of five approaches for lithium dose and serum concentration prediction, IFSA-NAFIPS 2001, pp. 104-110] is reviewed as a full collection of its use in pharmacokinetic analysis. First a recently developed fuzzy system modeling algorithm and approximate reasoning tool are introduced along with the modifications. Later the performance of the proposed algorithm is tested in two different data sets and compared with some well-known algorithms from the literature. In the comparison, individualized pharmacokinetic data (i.e., alprazolam data) and population pharmacokinetic data (i.e., lithium data) are used. The comparisons demonstrate that the proposed algorithm can be successfully applied in pharmacokinetic modeling. (C) 2004 Elsevier Inc. All rights reserved.</t>
  </si>
  <si>
    <t>Kilic, Kemal/B-3894-2013</t>
  </si>
  <si>
    <t>Kilic, Kemal/0000-0003-4506-9434</t>
  </si>
  <si>
    <t>MAY 17</t>
  </si>
  <si>
    <t>10.1016/j.ins.2004.03.005</t>
  </si>
  <si>
    <t>WOS:000221858800005</t>
  </si>
  <si>
    <t>Wong, TC; Haddoud, MY; Kwok, YK; He, HW</t>
  </si>
  <si>
    <t>Wong, T. C.; Haddoud, Mohamed Yacine; Kwok, Y. K.; He, Hongwei</t>
  </si>
  <si>
    <t>Examining the key determinants towards online pro-brand and anti-brand community citizenship behaviours A two-stage approach</t>
  </si>
  <si>
    <t>Purpose - The purpose of this paper is to propose a research model to identify the key determinants and examine their impact towards online pro-brand and anti-brand community citizenship behaviours (CCBs). Design/methodology/approach - A survey based on the research model is used to collect empirical data from 260 and 200 members of online pro-brand communities (OBCs) and online anti-brand communities (OABCs), respectively. A two-stage approach employing fuzzy-set qualitative comparative analysis and artificial neural network (ANN) is first applied to uncover new observations. Findings - Moral identity and positive brand emotion (BE) are the two most influential factors driving both online pro-brand and anti-brand CCBs. A higher level of internalisation might be required to exhibit online anti-brand CCB as opposed to online pro-brand CCB. This contradicts the current understanding that anti-brand behaviours are less morally restricted given the virtuality and anonymity of online communities. OABC members may need to better justify themselves internally to overcome positive BE when exercising anti-brand action. Also, brand identification, brand dis-identification and BE would be used to identify two types of OABC members. Research limitations/implications - The effect of motives other than pro-social remains unclear on online pro-brand and anti-brand CCBs. Originality/value - This is the first paper to develop two new dimensions which provide a more complete definition of CCB. Also, some new observations are uncovered by comparing the effect of different key determinants on online pro-brand CCB against that of online anti-brand CCB. The research model can be used to define and improve member (or brand) engagement which would enhance the management of OBCs and OABCs.</t>
  </si>
  <si>
    <t>Haddoud, Mohamed Yacine/AAQ-7938-2020</t>
  </si>
  <si>
    <t>Haddoud, Mohamed Yacine/0000-0002-2335-2389; He, Hongwei/0000-0002-3194-5379; Wong, Tse Chiu/0000-0001-8942-1984</t>
  </si>
  <si>
    <t>10.1108/IMDS-07-2017-0313</t>
  </si>
  <si>
    <t>WOS:000432263100011</t>
  </si>
  <si>
    <t>Li, LP; Li, D</t>
  </si>
  <si>
    <t>Xu, J; Ahmed, SE; Cooke, FL; Duca, G</t>
  </si>
  <si>
    <t>Li, Liping; Li, Dan</t>
  </si>
  <si>
    <t>A Research of FAHP Approach in Evaluating Online Training System Alternatives</t>
  </si>
  <si>
    <t>PROCEEDINGS OF THE THIRTEENTH INTERNATIONAL CONFERENCE ON MANAGEMENT SCIENCE AND ENGINEERING MANAGEMENT, VOL 2</t>
  </si>
  <si>
    <t>13th International Conference on Management Science and Engineering Management (ICMSEM)</t>
  </si>
  <si>
    <t>AUG 05-08, 2019</t>
  </si>
  <si>
    <t>Brock Univ, St. Catharines, CANADA</t>
  </si>
  <si>
    <t>Int Soc Management Sci &amp; Engn Management,Sichuan Univ</t>
  </si>
  <si>
    <t>Brock Univ</t>
  </si>
  <si>
    <t>With the coming of Internet Plus Era, knowledge economy forces people to keep learning and then flexible online self-study pattern becomes more and more popular. Also the selecting process of an alternative vendor has been very important issue for online training companies. This paper proposes a structured math model for evaluating online training system alternatives using the fuzzy analytical hierarchy process (FAHP), aims to demonstrate how FAHP model can help in solving such decisions in practice. After summarizing related literature review and brief overview of fuzzy AHP, the effectiveness of FAHP model was illustrated by using a case company in China. Hope to make some theoretical and practical contributions on evaluating online training system alternatives.</t>
  </si>
  <si>
    <t>978-3-030-21255-1; 978-3-030-21254-4</t>
  </si>
  <si>
    <t>10.1007/978-3-030-21255-1_4</t>
  </si>
  <si>
    <t>WOS:000587666200004</t>
  </si>
  <si>
    <t>Many-Valued and Fuzzy Logics</t>
  </si>
  <si>
    <t>In this chapter, we consider particular classes of infinite-valued propositional logics which are strongly related to t-norms as conjunction connectives and to the real unit interval as a set of their truth degrees, and which have their implication connectives determined via an adjointness condition. Such systems have in the last 10 years been of considerable interest, and the topic of important results. They generalize well-known systems of infinite-valued logic, and form a link to as different areas as, e.g., linear logic and fuzzy set theory. We survey the most important ones of these systems, always explaining suitable algebraic semantics and adequate formal calculi, but also mentioning complexity issues. Finally, we mention a type of extension which allows for graded notions of provability and entailment.</t>
  </si>
  <si>
    <t>WOS:000400029000003</t>
  </si>
  <si>
    <t>Yen, VC</t>
  </si>
  <si>
    <t>Rule selections in fuzzy expert systems</t>
  </si>
  <si>
    <t>A fuzzy expert system consists of a database of facts and a database of rules of the type: If x is A then y is B. When a fact 'x is A'' is given, a generalized modus ponens inference rule is applied to infer 'y is B. If more than one rule is relevant, this paper suggests that a measure of nearness between A and A' should be used and a threshold point for invoking a rule be determined in advance. This paper surveys a number of measures of nearness between fuzzy sets and recommends a 'better' one for implementation. (C) 1999 Elsevier Science Ltd. All rights reserved.</t>
  </si>
  <si>
    <t>10.1016/S0957-4174(98)00024-4</t>
  </si>
  <si>
    <t>WOS:000078567100011</t>
  </si>
  <si>
    <t>Ulker, B; Sezen, B</t>
  </si>
  <si>
    <t>Ulker, Birol; Sezen, Bulent</t>
  </si>
  <si>
    <t>A fuzzy based self-check capable computerized MCDM aid tool</t>
  </si>
  <si>
    <t>Purpose - The purpose of this paper is to determine as to develop a fuzzy multi-criteria decision-making (MCDM) algorithm with self-check capability that can solve any manufacturing company's printed circuit boards (PCB) design computer aided design (CAD) tool selection problem and to implement it. Design/methodology/approach - An algorithm that consists of two sub-algorithms that use same inputs and alternative pool is developed, thus self-check capability is introduced. The first sub-algorithm designed as an integration of fuzzy AHP and TOPSIS, where the second sub-algorithm composes of fuzzy analytic network process and TOPSIS. Fuzzy set theory and linguistic variables were utilized to handle uncertainty and usage of verbal expressions, respectively. MATLAB programming language was used for the implementation. The used MCDM methods' and fuzzy set theory's explanations are given along with the literature review prior to real life application of the developed algorithm. Findings - A MCDM algorithm with self-check capability is introduced. Moreover, a practical decision aid tool is generated for the usage of the manufacturing companies that are related with PCB design. Practical implications - A practical computerized MCDM aid tool is generated. Using the tool let the manufacturers, i.e. high-tech device manufacturers, evaluate available PCB CAD design tools with respect to tangible and intangible criteria, and obtain a reliable result. Originality/value - Self-check capability is incorporated into the decision process. Along with this capability, although the decision-making process takes place in a fuzzy environment, result of the algorithm becomes more reliable than the ones deprived of this characteristic. Furthermore, a practical computerized MCDM aid tool is generated.</t>
  </si>
  <si>
    <t>Sezen, Bülent/AAG-4245-2019</t>
  </si>
  <si>
    <t>Sezen, Bülent/0000-0001-7485-3194</t>
  </si>
  <si>
    <t>10.1108/K-03-2013-0046</t>
  </si>
  <si>
    <t>WOS:000341937600010</t>
  </si>
  <si>
    <t>Nicolas, C; Gil-Lafuente, J; Urrutia, A; Valenzuela-Fernandez, L</t>
  </si>
  <si>
    <t>Nicolas, Carolina; Gil-Lafuente, Jaime; Urrutia, Angelica; Valenzuela-Fernandez, Leslier</t>
  </si>
  <si>
    <t>Using fuzzy Indicators in customer experience analytics</t>
  </si>
  <si>
    <t>The aims of this study is to propose a model for managing customer experience analytics focused on value generated in an online market, this study to explore touch points experience, measured with conventional indicators and fuzzy indicators, using to a structural equation model analysis and Mamdani inference method. The investigation has delved deeper into the nature of the value of the experience construct, the results revealed of the empirical study confirm regarding how the experience value is related with the key touch points of the customer/company relationship. Very few studies in the reviewed literature about the conceptualization on customer interactive experience focused on value generated in an online environment. This study becomes more relevant today, where, after the pandemic, the value of the online customer experience becomes more important.</t>
  </si>
  <si>
    <t>Valenzuela-Fernández, Leslier Maureen/B-5486-2014; Nicolas, Carolina/AAQ-8797-2021</t>
  </si>
  <si>
    <t>Angelica, Urrutia/0000-0002-1806-1616</t>
  </si>
  <si>
    <t>10.3233/JIFS-189201</t>
  </si>
  <si>
    <t>WOS:000618076700023</t>
  </si>
  <si>
    <t>The Use of Fuzzy Logic as Augmentation to Quantitative Analysis to Unleash Knowledge of Participants' Uncertainty When Filling a Survey: Case of Cloud Computing</t>
  </si>
  <si>
    <t>IEEE TRANSACTIONS ON KNOWLEDGE AND DATA ENGINEERING</t>
  </si>
  <si>
    <t>Quantitative analysis is a solid, well established mathematical technique that can be used to analyze the result of survey(s) in a specific field. Survey analysis is usually based on the study of the effect of independent variables on a dependent variable. Although quantitative analysis can use an R-Squared value as a method to measure the strength of the relationship between the independent and dependent variables, it does not capture the effect of participants' ambiguity when answering questionnaires. The source of such ambiguity stems from the process of completing the survey, whereby the respondent may have answered most of the independent questions with ease, but has difficulty in responding to the overall dependent question (or vice versa). The objective of this paper is to demonstrate the use of fuzzy logic as a mechanism to measure the uncertainty faced by participants when filling a questionnaire. Based on the participants' responses to the independent variables, the proposed technique uses fuzzy logic inference to measure the subjectivity (qualitative aspect) of the participants' response to the dependent variable. Beyond quantitative analysis, augmentation with such a fuzzy module can provide clearer picture to analysts when analyzing the survey results. In this paper, Cloud acceptance survey will be used as a vehicle to provide step-by-step explanation of the proposed augmentation technique to unleash the hidden knowledge in similar cases to cloud computing long survey questionnaire where participants may change their mind at the end of the survey causing uncertainty represented in discrepancy of the collected data. The proposed technique would only be valid for long surveys like the presented Cloud computing acceptability where uncertainty in the data is inevitable.</t>
  </si>
  <si>
    <t>1041-4347</t>
  </si>
  <si>
    <t>1558-2191</t>
  </si>
  <si>
    <t>10.1109/TKDE.2020.2993326</t>
  </si>
  <si>
    <t>WOS:000752013800034</t>
  </si>
  <si>
    <t>Xuan, WL</t>
  </si>
  <si>
    <t>Zhang, Y; Tan, H</t>
  </si>
  <si>
    <t>Xuan, Wenling</t>
  </si>
  <si>
    <t>Fuzzy Synthetic Assessment of Geo-engineering Suitability for Urban Underground Space</t>
  </si>
  <si>
    <t>2010 THE 3RD INTERNATIONAL CONFERENCE ON COMPUTATIONAL INTELLIGENCE AND INDUSTRIAL APPLICATION (PACIIA2010), VOL V</t>
  </si>
  <si>
    <t>3rd International Conference on Computational Intelligence and Industrial Application (PACIIA2010)</t>
  </si>
  <si>
    <t>DEC 04-05, 2010</t>
  </si>
  <si>
    <t>Wuhan Inst Technol,Huazhong Univ Sci &amp; Technol,Huazhong Normal Univ,CCF Young Comp Sci &amp; Engn Forum Wuhan Branch,IEEE Ind Elect Soc,IEEE Ind Elect Soc Beijing Shenzhen Chapter</t>
  </si>
  <si>
    <t>Urban underground space is being recognized as a valuable resource for sustainable city development. A fundamental step in this development is the understanding of the quality of urban underground living conditions and the capacity for urban underground space planning and construction. This paper adopts fuzzy comprehensive evaluation methods to focus on an engineering suitability assessment of underground space. Through the National Code for Urban Planning Engineering Geotechnical Investigation and Surveying, the assessment criteria are defined, as well as the sub-factors associated with each criterion. This fuzzy comprehensive assessment method is applied to Binhai New Region of TianJin City. The aim of obtaining the distribution of urban underground space suitable for geo-engineering, both in quantity and quality, is realized.</t>
  </si>
  <si>
    <t>978-1-4244-9945-8</t>
  </si>
  <si>
    <t>WOS:000398765700084</t>
  </si>
  <si>
    <t>Torra, V</t>
  </si>
  <si>
    <t>A review of the construction of hierarchical fuzzy systems</t>
  </si>
  <si>
    <t>Fuzzy rule-based systems are nowadays one of the most successful applications of fuzzy sets and fuzzy logic. Most applications use a flat set of fuzzy rules. However, in complex applications with a large set of variables, it is not appropriate to define the system with a flat set of rules because, among other problems, the number of rules increases exponentially with the number of variables. Hierarchical fuzzy systems are one of the alternatives presented in the literature to overcome this problem. In this article we review the latest results related with this type of fuzzy system. (C) 2002 Wiley Periodicals, Inc.</t>
  </si>
  <si>
    <t>Torra, Vicenc/0000-0002-0368-8037</t>
  </si>
  <si>
    <t>10.1002/int.10036</t>
  </si>
  <si>
    <t>WOS:000175073500006</t>
  </si>
  <si>
    <t>A note on current approaches to extending fuzzy logic to object-oriented modeling</t>
  </si>
  <si>
    <t>In this study, we have attempted a survey of current approaches carried out in the confluence of the two technologies, fuzzy set theory and object-oriented technology, that could provide a powerful tool for enhancing database management systems, software modeling, and knowledge representation in artificial intelligence (AI) systems. Possible types of fuzziness are discussed and key features related to different kinds of fuzzy software systems are also pinpointed. In a nutshell, fuzzy theory, as a modeling mechanism, is especially useful in tackling real world applications whose complexity demands are growing intensively. (C) 2001 John Wiley &amp; Sons, Inc.</t>
  </si>
  <si>
    <t>10.1002/int.1036.abs</t>
  </si>
  <si>
    <t>WOS:000169397700002</t>
  </si>
  <si>
    <t>Zhan, JM; Alcantud, JCR</t>
  </si>
  <si>
    <t>Zhan, Jianming; Alcantud, Jose Carlos R.</t>
  </si>
  <si>
    <t>A survey of parameter reduction of soft sets and corresponding algorithms</t>
  </si>
  <si>
    <t>As is well known, soft set theory can have a bearing on making decisions in many fields. Particularly important is parameter reduction of soft sets, an essential topic both for information sciences and artificial intelligence. Parameter reduction studies the largest pruning of the amount of parameters that define a given soft set without changing its original choice objects. Therefore it can spare computationally costly tests in the decision making process. In the present article, we review some different algorithms of parameter reduction based on some types of (fuzzy) soft sets. Finally, we compare these algorithms to emphasize their respective advantages and disadvantages, and give some examples to illustrate their differences.</t>
  </si>
  <si>
    <t>Alcantud, José Carlos/0000-0002-4533-9281; Zhan, Jianming/0000-0003-2510-9515</t>
  </si>
  <si>
    <t>10.1007/s10462-017-9592-0</t>
  </si>
  <si>
    <t>WOS:000486256400010</t>
  </si>
  <si>
    <t>Carniel, AC; Schneider, M</t>
  </si>
  <si>
    <t>Carniel, Anderson Chaves; Schneider, Markus</t>
  </si>
  <si>
    <t>A Survey of Fuzzy Approaches in Spatial Data Science</t>
  </si>
  <si>
    <t>Spatial data science emerges as an important subclass of data science and focuses on extracting meaningful information and knowledge from spatial data to enable effective communication and interpretation of both spatial data and analytic results. It emphasizes the importance of location and spatial interaction by storing, analyzing, retrieving, and visualizing spatial and geometric information. Frequently, spatial objects are afflicted by spatial fuzziness, characterizing spatial objects with blurred interiors, uncertain boundaries, and imprecise locations. Fuzzy set theory and fuzzy logic have become powerful tools to adequately represent spatial fuzziness. This paper provides a survey and a review of the literature to understand the application of fuzzy approaches to spatial data science (projects) with the objective of proposing, motivating, and envisioning fuzzy spatial data science.</t>
  </si>
  <si>
    <t>10.1109/FUZZ45933.2021.9494437</t>
  </si>
  <si>
    <t>WOS:000698710800044</t>
  </si>
  <si>
    <t>Sun, C; Sun, JF; Alrasheedi, M; Saeidi, P; Mishra, AR; Rani, P</t>
  </si>
  <si>
    <t>Sun Cheng; Sun Jianfu; Alrasheedi, Melfi; Saeidi, Parvaneh; Mishra, Arunodaya Raj; Rani, Pratibha</t>
  </si>
  <si>
    <t>A New Extended VIKOR Approach Using q-Rung Orthopair Fuzzy Sets for Sustainable Enterprise Risk Management Assessment in Manufacturing Small and Medium-Sized Enterprises</t>
  </si>
  <si>
    <t>In recent years, the important role of sustainable development is highlighted in the literature; therefore, a company to make a sustainable business success needs to be well focused on social, environmental, economic, and technological characteristics of the business to address risks and capture value properly. The process of Sustainability Enterprise Risk Management (SERM) is typically implemented to integrate all social, economic, environmental, and technological aspects in a systematic way to properly manage emerging risks and other non-quantifiable risks for company survival. Therefore, in this study, an attempt has been carried out to develop a comprehensive framework to implement the ERM framework under the sustainability platform by considering 29 sub-criteria based on four main aspects, including social, environmental, technological, and economic. In addition, a new fuzzy decision-making approach using the VIKOR (VlseKriterijumska Optimizacija Kompromisno Resenje) approach under q-rung orthopair fuzzy set (q-ROFSs) called VIKOR-q-ROFSs approach is introduced to identify, rank, and evaluate the main criteria of SERM in the universal appeal for all industries such as Chinese manufacturing Small And Mid-Size Enterprises (SMEs) based on expert opinions and literature review. To determine the weights of SERM criteria by the decision experts, this study has introduced q-ROFNs. Moreover, to facilitate the q-ROFNs, a novel q-rung orthopair fuzzy weighted averaging operator (q-ROFWAO) is proposed. Furthermore, VIKOR is applied to rank and evaluate the manufacturing SMEs as the alternatives for this study. The results of this paper showed that technological suitability was the important risk factor followed by technological advance, occupational safety and health, product and services responsibility, (benefit) anti-corruption labor practices, and technological practicability. In addition, the findings of the analysis show that the proposed method was efficient and effective in evaluating risk assessment of SERM in the SMEs.</t>
  </si>
  <si>
    <t>Alrasheedi, Melfi/AAC-9667-2020</t>
  </si>
  <si>
    <t>10.1007/s40815-020-01024-3</t>
  </si>
  <si>
    <t>WOS:000630852600001</t>
  </si>
  <si>
    <t>Pedrycz, W; Roventa, E</t>
  </si>
  <si>
    <t>IEEE INSTRUMENTAT &amp; MEASUREMENT SOC</t>
  </si>
  <si>
    <t>From fuzzy information processing to fuzzy communication channels</t>
  </si>
  <si>
    <t>IMTC/97 - IEEE INSTRUMENTATION &amp; MEASUREMENT TECHNOLOGY CONFERENCE: SENSING, PROCESSING, NETWORKING, PROCEEDINGS VOLS 1 AND 2</t>
  </si>
  <si>
    <t>IEEE INSTRUMENTATION &amp; MEASUREMENT TECHNOLOGY CONFERENCE, PROCEEDINGS</t>
  </si>
  <si>
    <t>IEEE Instrumentation and Measurement Technology Conference - Sensing, Processing, Networking (IMTC/97)</t>
  </si>
  <si>
    <t>MAY 19-21, 1997</t>
  </si>
  <si>
    <t>OTTAWA, CANADA</t>
  </si>
  <si>
    <t>IEEE Instrumentat &amp; Measurement Soc,IEEE Ottawa Sect</t>
  </si>
  <si>
    <t>The concept of fuzzy information becomes a cornerstone of processing and handling linguistic data. As opposed to numeric information whose processing is well known and fully supported by a vast number of algorithms, by entering the area of linguistic information processing we are immediately faced with a genuine need to revisit the fundamental concepts. We first review a notion of information granularity as a primordial concept playing a key role in human cognition. Dwelling on that, the study embarks on the concept of communication with fuzzy sets. in particular, we discuss a so-called fuzzy communication channel. The ideas of communication exploiting fuzzy information call for its efficient encoding and decoding that subsequently leads to minimal losses of transmitted information. Interestingly enough, the incurred losses depend heavily on the granularity of the linguistic information involved - in this way one can take advantage of the level of uncertainty residing within the transmitted information granules.</t>
  </si>
  <si>
    <t>1091-5281</t>
  </si>
  <si>
    <t>0-7803-3748-4</t>
  </si>
  <si>
    <t>WOS:A1997BH95G00155</t>
  </si>
  <si>
    <t>Maier, C; Laumer, S; Tarafdar, M; Mattke, J; Reis, L; Weitzel, T</t>
  </si>
  <si>
    <t>Maier, Christian; Laumer, Sven; Tarafdar, Monideepa; Mattke, Jens; Reis, Lea; Weitzel, Tim</t>
  </si>
  <si>
    <t>Challenge and Hindrance IS Use Stressors and Appraisals: Explaining Contrarian Associations in Post-Acceptance IS Use Behavior</t>
  </si>
  <si>
    <t>Post-acceptance IS use is the key to leveraging value from IS investments. However, it also poses many demands on the user. Drawing on the challenge-hindrance stressor framework, this study develops a theory to explain how and why IS use stressors influence post-acceptance use. We identify two different types of IS use stressors: challenge IS use stressors and hindrance IS use stressors. We hypothesize that they are appraised through challenge IS use appraisal and hindrance IS use appraisal, respectively, through which they influence routine use and innovative use. We evaluate our hypotheses by surveying 178 users working in one organization and analyze the data collected using consistent partial least square (PLSc). We find that challenge IS use stressors positively influence routine use and innovative use via challenge IS use appraisal. Hindrance IS use stressors negatively influence routine use via hindrance IS use appraisal. We then dive deeper into these findings using a two-step fuzzy set qualitative comparative analysis (fsQCA), identifying the presence of challenge IS use stressors and challenge IS use appraisal as necessary conditions for high innovative use. We also reveal that the presence of hindrance IS use stressors and hindrance IS use appraisal only influences routine use and innovative use in the absence of challenge IS use stressors and challenge IS use appraisal. We discuss the practical relevance and transferability of our findings based on a comprehensive applicability check. Our findings advance IS scholarship of IS use stress and post-acceptance use by showing how routine use and innovative use emanate from IS use stressors.</t>
  </si>
  <si>
    <t>Weitzel, Tim/AFS-7648-2022</t>
  </si>
  <si>
    <t>10.17705/1jais.00709</t>
  </si>
  <si>
    <t>WOS:000718915000004</t>
  </si>
  <si>
    <t>Ramos, A; Alonso, JM; Reiter, E; van Deemter, K; Gatt, A</t>
  </si>
  <si>
    <t>Ramos, Alejandro; Alonso, Jose M.; Reiter, Ehud; van Deemter, Kees; Gatt, Albert</t>
  </si>
  <si>
    <t>Fuzzy-Based Language Grounding of Geographical References: From Writers to Readers</t>
  </si>
  <si>
    <t>We describe an applied methodology to build fuzzy models of geographical expressions, which are meant to be used for natural language generation purposes. Our approach encompasses a language grounding task within the development of an actual datato-text system for the generation of textual descriptions of live weather data. For this, we gathered data from meteorologists through a survey and built consistent fuzzy models that aggregate the interpersonal variations found among the experts. A subset of the models was utilized in an illustrative use case, where we generated linguistic descriptions of weather maps for specific geographical expressions. These were used in a task-based evaluation to determine how well potential readers are able to identify the geographical expressions grounded on the models. (C) 2019 The Authors. Published by Atlantis Press SARL.</t>
  </si>
  <si>
    <t>Alonso-Moral, Jose Maria/A-4374-2017</t>
  </si>
  <si>
    <t>Alonso-Moral, Jose Maria/0000-0003-3673-421X; Reiter, Ehud/0000-0002-7548-9504</t>
  </si>
  <si>
    <t>10.2991/ijcis.d.190826.002</t>
  </si>
  <si>
    <t>WOS:000515063600006</t>
  </si>
  <si>
    <t>Zhang, J</t>
  </si>
  <si>
    <t>APPLIED INFORMATICS AND COMMUNICATION, PT 5</t>
  </si>
  <si>
    <t>International Conference on Applied Informatics and Communication (ICAIC 2011)</t>
  </si>
  <si>
    <t>AUG 20-21, 2011</t>
  </si>
  <si>
    <t>Xian, PEOPLES R CHINA</t>
  </si>
  <si>
    <t>978-3-642-23222-0</t>
  </si>
  <si>
    <t>WOS:000308567400069</t>
  </si>
  <si>
    <t>Berrah, L; Mauris, G; Haurat, A; Foulloy, L</t>
  </si>
  <si>
    <t>Global vision and performance indicators for an industrial improvement approach</t>
  </si>
  <si>
    <t>This article organizes reflections around the notion of industrial performance. If the latter has always justified all the actions carried out in an enterprise, these actions have evolved with the evolution of the context. From a brief review of the characteristics of this context where information technology plays an expanding role, two concepts inherent to today's performance are deduced and then analyzed: the need to consider the enterprise through a global vision on the one hand, and the importance of a continuous improvement approach of the performance of the whole or parts of the enterprise on the other hand. Then, the study will focus more particularly on the performance indicator as a fundamental tool in an improvement approach. (C) 2000 Elsevier Science B.V. All rights reserved.</t>
  </si>
  <si>
    <t>10.1016/S0166-3615(00)00070-1</t>
  </si>
  <si>
    <t>WOS:000090087500002</t>
  </si>
  <si>
    <t>Wikstrom, R; Mezei, J</t>
  </si>
  <si>
    <t>Yager, RR; Reformat, MZ; Alajlan, N</t>
  </si>
  <si>
    <t>Wikstrom, Robin; Mezei, Jozsef</t>
  </si>
  <si>
    <t>Intrusion Detection with Type-2 Fuzzy Ontologies and Similarity Measures</t>
  </si>
  <si>
    <t>INTELLIGENT METHODS FOR CYBER WARFARE</t>
  </si>
  <si>
    <t>Intrusions carry a serious security risk for financial institutions. As new intrusion types appear continuously, detection systems have to be designed to be able to identify attacks that have never been experienced before. Insights provided by knowledgeable experts can contribute to a high extent to the identification of these anomalies. Based on a critical review of the relevant literature in intrusion detection and similarity measures of interval-valued fuzzy sets, we propose a framework based on fuzzy ontology and similarity measures to incorporate expert knowledge and represent and make use of imprecise information in the intrusion detection process. As an example we developed a fuzzy ontology based on the intrusion detection needs of a financial institution.</t>
  </si>
  <si>
    <t>Wikstrom, Robin/0000-0001-7229-8561; Mezei, Jozsef/0000-0002-2156-8549</t>
  </si>
  <si>
    <t>978-3-319-08624-8; 978-3-319-08623-1</t>
  </si>
  <si>
    <t>10.1007/978-3-319-08624-8_7</t>
  </si>
  <si>
    <t>10.1007/978-3-319-08624-8</t>
  </si>
  <si>
    <t>WOS:000346774800008</t>
  </si>
  <si>
    <t>Qu, L; Zhou, F; Chen, YW</t>
  </si>
  <si>
    <t>Qu, Lin; Zhou, Fan; Chen, Yaowu</t>
  </si>
  <si>
    <t>SOM Based Activity Learning for Visual Surveillance System</t>
  </si>
  <si>
    <t>2008 IEEE CONFERENCE ON CYBERNETICS AND INTELLIGENT SYSTEMS, VOLS 1 AND 2</t>
  </si>
  <si>
    <t>IEEE Conference on Cybernetics and Intelligent Systems</t>
  </si>
  <si>
    <t>IEEE International Conference on Cybernetic Intelligent Systems (CIS 2008)</t>
  </si>
  <si>
    <t>IEEE Syst, Man &amp; Cybernet Soc, Singapore Chapter</t>
  </si>
  <si>
    <t>This paper proposes a new object activity learning algorithm based on self-organizing map (SOM) to detect anomaly events and predict activities in intelligent visual surveillance system. Two SOM networks are used to construct the distribution patterns of sub-trajectories and trajectories respectively. Subtrajectories are first sampled to reveal the local activities. Before constructing the distribution patterns, trajectories are represented based on the distribution patterns of sub-trajectories. Finally, the distribution patterns of trajectories are merged to form clusters using agglomerative hierarchical clustering algorithm. By using the patterns of sub-trajectories, the learning process is accelerated and the representation of trajectory is simplified. The patterns of sub-trajectories and trajectories learned are then used to detect local and global anomaly events. A fuzzy set theory based predicting method is also proposed to predict the activity of object. Experimental results on real scene demonstrate the effectiveness of the proposed algorithm.</t>
  </si>
  <si>
    <t>978-1-4244-1673-8</t>
  </si>
  <si>
    <t>WOS:000269285300236</t>
  </si>
  <si>
    <t>Shen, KY; Sakai, H; Tzeng, GH</t>
  </si>
  <si>
    <t>Mihalydeak, T; Min, F; Wang, G; Banerjee, M; Duntsch, I; Suraj, Z; Ciucci, D</t>
  </si>
  <si>
    <t>Shen, Kao-Yi; Sakai, Hiroshi; Tzeng, Gwo-Hshiung</t>
  </si>
  <si>
    <t>Multi-graded Hybrid MRDM Model for Assisting Financial Performance Evaluation Decisions: A Preliminary Work</t>
  </si>
  <si>
    <t>ROUGH SETS, IJCRS 2019</t>
  </si>
  <si>
    <t>JUN 17-21, 2019</t>
  </si>
  <si>
    <t>Univ Debrecen, Fac Informat, Debrecen, HUNGARY</t>
  </si>
  <si>
    <t>Univ Debrecen, Fac Informat</t>
  </si>
  <si>
    <t>This study proposes a novel multiple rule-base decision-making (MRDM) model to transform the current bipolar model into a multi-graded one based on the theoretical foundation of rough set approximations. In the existing bipolar model, the decision class (DC) comprises only three classes: positive, others, and negative ones, and the induced positive or negative rules by the dominance-based rough set approach (DRSA) or variable-consistency dominance-based rough set approach (VC-DRSA) are constrained by the dominance relationship. In certain scenarios or applications, the decision attribute of a bipolar model might need to be transformed into multi-graded DCs to meet practices; examples are the commonly observed Likert 5-point scale questionnaire adopted in a marketing survey. In other words, by eliciting a decision maker's (DM's) preferential judgements on the preferred degree of each DC, the newly proposed model may be more flexible to reflect the DM's preferences or knowledge on modeling an application in a more delicate manner. To reach this goal, the present study proposes a novel MRDM model with multi-graded preferential degree of each DC. Furthermore, the performance of each alternative's score on each rule can be assessed by the crisp (i.e., binary) or fuzzy set technique (FST) and aggregated by a linear or nonlinear operator. This study provides an exemplary case by evaluating the performance of a group of financial holding companies in Taiwan by using the binary assessment and the simple additive weight (SAW) aggregator. The obtained ranking by evaluating their financial data in 2016 is consistent with their actual financial performance in 2017, which suggests the validity of the proposed model.</t>
  </si>
  <si>
    <t>Shen, Kao-Yi/0000-0001-6659-2684</t>
  </si>
  <si>
    <t>978-3-030-22815-6; 978-3-030-22814-9</t>
  </si>
  <si>
    <t>10.1007/978-3-030-22815-6_34</t>
  </si>
  <si>
    <t>WOS:000713422200034</t>
  </si>
  <si>
    <t>Chai, EX; Zeng, PL; Ma, SC; Xing, H; Zhao, B</t>
  </si>
  <si>
    <t>Fu, M; Sun, J</t>
  </si>
  <si>
    <t>Chai, Erxuan; Zeng, Pingliang; Ma, Sicong; Xing, Hao; Zhao, Bing</t>
  </si>
  <si>
    <t>Artificial Intelligence Approaches to Fault Diagnosis in Power Grids: A Review</t>
  </si>
  <si>
    <t>PROCEEDINGS OF THE 38TH CHINESE CONTROL CONFERENCE (CCC)</t>
  </si>
  <si>
    <t>Chinese Control Conference</t>
  </si>
  <si>
    <t>38th Chinese Control Conference (CCC)</t>
  </si>
  <si>
    <t>JUL 27-30, 2019</t>
  </si>
  <si>
    <t>Chinese Assoc Automat, Tech Comm Control Theory,Syst Engn Soc China,Guangdong Univ Technol,Chinese Acad Sci, Acad Math &amp; Syst Sci,China Soc Ind &amp; Appl Math,S China Univ Technol,Automat Soc Guangdong Prov,Asian Control Assoc,IEEE Control Syst Soc,Inst Control, Robot &amp; Syst,Soc Instrument &amp; Control Engineers</t>
  </si>
  <si>
    <t>In light of heightened interest in Artificial Intelligence (AI) applications in power systems, following the massive success of AlphaGo, this paper presents a comprehensive review of AI approaches to fault diagnosis (FD) in power grids, including expert system, artificial neural network, Petri network, fuzzy set theory, rough set theory, multi-agent system, and information fusion technology. A framework of AI applications in power system FD is first presented. Then the basic concepts, characteristics and practical applications of AI methods in the power grid FD are analyzed including their advantages and deficiencies. Finally, future trends and outlooks using AI in power grid fault detection and identification are discussed to promote further research in this field.</t>
  </si>
  <si>
    <t>2161-2927</t>
  </si>
  <si>
    <t>978-9-8815-6397-2</t>
  </si>
  <si>
    <t>WOS:000621599307013</t>
  </si>
  <si>
    <t>Lesot, MJ</t>
  </si>
  <si>
    <t>BenAmor, N; Quost, B; Theobald, M</t>
  </si>
  <si>
    <t>Lesot, Marie-Jeanne</t>
  </si>
  <si>
    <t>Subspace Clustering and Some Soft Variants</t>
  </si>
  <si>
    <t>SCALABLE UNCERTAINTY MANAGEMENT, SUM 2019</t>
  </si>
  <si>
    <t>13th International Conference on Scalable Uncertainty Management (SUM)</t>
  </si>
  <si>
    <t>DEC 16-18, 2019</t>
  </si>
  <si>
    <t>Univ Technologie Compiegne, Compiegne, FRANCE</t>
  </si>
  <si>
    <t>MS2T Lab Excellence</t>
  </si>
  <si>
    <t>Univ Technologie Compiegne</t>
  </si>
  <si>
    <t>Subspace clustering is an unsupervised machine learning task that, as clustering, decomposes a data set into subgroups that are both distinct and compact, and that, in addition, explicitly takes into account the fact that the data subgroups live in different subspaces of the feature space. This paper provides a brief survey of the main approaches that have been proposed to address this task, distinguishing between the two paradigms used in the literature: the first one builds a local similarity matrix to extract more appropriate data subgroups, whereas the second one explicitly identifies the subspaces, so as to dispose of more complete information about the clusters. It then focuses on soft computing approaches, that in particular exploit the framework of the fuzzy set theory to identify both the data subgroups and their associated subspaces.</t>
  </si>
  <si>
    <t>978-3-030-35514-2; 978-3-030-35513-5</t>
  </si>
  <si>
    <t>10.1007/978-3-030-35514-2_33</t>
  </si>
  <si>
    <t>WOS:000611391800033</t>
  </si>
  <si>
    <t>Kourouthanassis, PE; Mikalef, P; Pappas, IO; Kostagiolas, P</t>
  </si>
  <si>
    <t>Kourouthanassis, Panos E.; Mikalef, Patrick; Pappas, Ilias O.; Kostagiolas, Petros</t>
  </si>
  <si>
    <t>Explaining travellers online information satisfaction: A complexity theory approach on information needs, barriers, sources and personal characteristics</t>
  </si>
  <si>
    <t>INFORMATION &amp; MANAGEMENT</t>
  </si>
  <si>
    <t>This study explores the online information-seeking behaviour of travellers aspiring to accumulate travel related information during their vacation planning. A theoretical model comprising information needs, online information sources, information barriers and personal characteristics is proposed to explain high degrees of information satisfaction in the online information space. Our theoretical propositions are validated through a survey (N=764). The results of a configurational analysis, based on fuzzy-set qualitative comparative analysis, pinpointed 13 behavioural paths that equally explain travellers' online information satisfaction. The paper includes a critical discussion on the theoretical and practical implication of the findings. (C) 2017 Published by Elsevier B.V.</t>
  </si>
  <si>
    <t>Kostagiolas, Petros/U-1556-2018; Mikalef, Patrick/GVU-5020-2022; Pappas, Ilias/V-3227-2019; Kourouthanassis, Panos/L-2955-2018; Pappas, Ilias/Q-3836-2017</t>
  </si>
  <si>
    <t>Kostagiolas, Petros/0000-0001-8974-1128; Pappas, Ilias/0000-0001-7528-3488; Pappas, Ilias/0000-0001-7528-3488; Mikalef, Patrick/0000-0002-6788-2277</t>
  </si>
  <si>
    <t>0378-7206</t>
  </si>
  <si>
    <t>1872-7530</t>
  </si>
  <si>
    <t>10.1016/j.im.2017.03.004</t>
  </si>
  <si>
    <t>WOS:000409155800011</t>
  </si>
  <si>
    <t>PAL, NR; BEZDEK, JC</t>
  </si>
  <si>
    <t>MEASURING FUZZY UNCERTAINTY</t>
  </si>
  <si>
    <t>First, this paper reviews several well known measures of fuzziness for discrete fuzzy sets. Then new multiplicative and additive classes are defined. We show that each class satisfies five well-known axioms for fuzziness measures, and demonstrate that several existing measures are relatives of these classes. The multiplicative class is based on nan-negative, monotone increasing concave functions. The additive class requires only non-negative concave functions. Some relationships between several existing and the new measures are established, and some new properties are derived. The relative merits and drawbacks of different measures for applications are discussed. A weighted fuzzy entropy which is flexible enough to incorporate subjectivness in the measure of fuzziness is also introduced. Finally, we comment on the construction of measures that may assess all of the uncertainties associated with a physical system.</t>
  </si>
  <si>
    <t>10.1109/91.277960</t>
  </si>
  <si>
    <t>WOS:A1994PT98900002</t>
  </si>
  <si>
    <t>Hao, M; Mendel, JM</t>
  </si>
  <si>
    <t>Linguistic Weighted Standard Deviation</t>
  </si>
  <si>
    <t>In classical statistics, the first- and second-order statistics, i.e., the mean and standard deviation, are the most important ones. This paper extends the definition of the standard deviation and makes it possible to compute the standard deviation when data contains not only numbers, but also words. The generalized standard deviation is called the Linguistic Weighted Standard Deviation (LWSD). The Linguistic Weighted Power Mean (LWPM) operation is also reviewed in this paper, and the LWSD is viewed as a special case of the LWPM when the parameter r in the LWPM is set to be 2. Two numerical examples that utilize the new LWSD are presented: one is synthetic where all the data are generated randomly, and the other is a practical decision making problem. These examples demonstrate that the LWSD can provide extra information to a decision maker when only uncertain input data (words) are available. We believe that the concept of the LWSD will certainly play an important role in many future applications.</t>
  </si>
  <si>
    <t>WOS:000333960300020</t>
  </si>
  <si>
    <t>Wang, CN; Yang, GK; Hung, KC; Chang, KH; Chu, P</t>
  </si>
  <si>
    <t>Wang, Chia-Nan; Yang, Gino K.; Hung, Kuo-Chen; Chang, Kuei-Hu; Chu, Peter</t>
  </si>
  <si>
    <t>Evaluating the manufacturing capability of a lithographic area by using a novel vague GERT</t>
  </si>
  <si>
    <t>This study proposes a novel vague graphical evaluation and review technique (GERT) for evaluating wafer manufacturing yield and finishing time in lithographic area. Wafer manufacturing reparability in lithographic area often requires reentry operations. Besides, many manufacturing steps, variable products, and flows can cause many difficulties and uncertainties. Hence, lithographic area is always the bottleneck in wafer fab manufacturing procedures. The main purpose of this study is to resolve the reentry problem in wafer manufacturing by GERT, and to solve the uncertainty problem by using vague set. Based on the manufacturing procedure of lithographic area in the 300 mm wafer fab, the algorithm steps for vague GERT are proposed, and a simple decision support system is developed to process the complex calculation procedure for providing more information to managers. We also hope to enhance the capability of lithographic area in order to improve overall system performance. (C) 2010 Elsevier Ltd. All rights reserved.</t>
  </si>
  <si>
    <t>Chang, Kuei-Hu/ADO-7574-2022</t>
  </si>
  <si>
    <t>Chang, Kuei-Hu/0000-0002-9630-7386; Wang, Chia-Nan/0000-0002-2374-3830; Julian, Peterson/0000-0002-3256-8165</t>
  </si>
  <si>
    <t>10.1016/j.eswa.2010.07.074</t>
  </si>
  <si>
    <t>WOS:000282607800104</t>
  </si>
  <si>
    <t>MeloPinto, P; Teodorescu, HN; Fukuda, T</t>
  </si>
  <si>
    <t>Uncertainty-based information</t>
  </si>
  <si>
    <t>SYSTEMATIC ORGANISATION OF INFORMATION IN FUZZY SYSTEMS</t>
  </si>
  <si>
    <t>NATO SCIENCE SERIES, SUB-SERIES III: COMPUTER AND SYSTEMS SCIENCES</t>
  </si>
  <si>
    <t>NATO Advanced Research Workshop on Systematic Organisation of Information in Fuzzy Systems</t>
  </si>
  <si>
    <t>OCT 24-26, 2001</t>
  </si>
  <si>
    <t>Vila Real, PORTUGAL</t>
  </si>
  <si>
    <t>NATO Sci Affairs Div,Univ Trasosmotes Alto Douro/CETAV,Vila Real Comm,Minist Sci,Tech Univ Iasi,Fac Elect &amp; Telecommun</t>
  </si>
  <si>
    <t>Uncertainty-based information is defined in tennis of reduction of relevant uncertainty. It is shown how the emergence of fuzzy set theory and the theory of monotone measures considerably expanded the framework for formalizing uncertainty and the associated uncertainty-based information. A classification of uncertainty theories that emerge from this expanded framework is examined. It is argued that each of these theories needs to be developed at four distinct levels: (i) formalization of the conceived type of uncertainty; (it) calculus by which this type of uncertainty can be properly manipulated; (iii) measuring, in a justifiable way, the amount of relevant uncertainty (predictive, prescriptive, etc.) in any situation formalizable in the theory; and (iv) various uncertainty principles and other methodological aspects, Only some uncertainty theories emerging from the expanded framework have been thoroughly developed thus far. They may be viewed as theories of imprecise probabilities of various types. Results regarding these theories at the four mentioned levels (representation, calculus, measurement, methodology) are Surveyed.</t>
  </si>
  <si>
    <t>1387-6694</t>
  </si>
  <si>
    <t>1-58603-295-X</t>
  </si>
  <si>
    <t>WOS:000189470700004</t>
  </si>
  <si>
    <t>Liu, Shulin</t>
  </si>
  <si>
    <t>Research on the teaching quality evaluation of physical education with intuitionistic fuzzy TOPSIS method</t>
  </si>
  <si>
    <t>Under the background of the national fitness craze, the demand space for social sports professionals is constantly expanding. However, according to the author's investigation, the overall situation shows that the number of high-quality social sports professionals in Chinese colleges and universities is relatively small. Among them, the unsound teaching quality evaluation system of social sports major is one of the important reasons affecting the cultivation of high-quality talents, so it is imperative to construct a sound teaching quality evaluation system of social sports major. At the same time, the perfect social physical education teaching quality evaluation system is an important basis for teachers' teaching job evaluation and strengthening teachers' management. And it is frequently considered as a multi-attribute group decision-making (MAGDM) issue. Thus, a novel MAGDM method is needed to tackle it. Depending on the conventional TOPSIS method and intuitionistic fuzzy sets (IFSs), this essay designs a novel intuitive distance based IF-TOPSIS method for teaching quality evaluation of physical education. First of all, a related literature review is conducted. What's more, some necessary theories related to IFSs are briefly reviewed. In addition, since subjective randomness frequently exists in determining criteria weights, the weights of criteria are decided objectively by utilizing CRITIC method. Afterwards, relying on novel distance measures between IFNs, the conventional TOPSIS method is extended to the intuitionistic fuzzy environment to calculate assessment score of each alternative. Eventually, an application about teaching quality evaluation of physical education and some comparative analysis have been given. The results think that the designed method is useful for teaching quality evaluation of physical education.</t>
  </si>
  <si>
    <t>10.3233/JIFS-201672</t>
  </si>
  <si>
    <t>WOS:000644456300040</t>
  </si>
  <si>
    <t>Chen, YX; Han, MF; Zhu, HW</t>
  </si>
  <si>
    <t>Cao, BY; Wang, GJ; Guo, SZ; Chen, SL</t>
  </si>
  <si>
    <t>Chen, Yingxian; Han, Mingfeng; Zhu, Huawei</t>
  </si>
  <si>
    <t>Ant Spatial Clustering Based on Fuzzy IF-THEN Rule</t>
  </si>
  <si>
    <t>FUZZY INFORMATION AND ENGINEERING 2010, VOL 1</t>
  </si>
  <si>
    <t>5th Annual Conference on Fuzzy Information and Engineering</t>
  </si>
  <si>
    <t>SEP 23-27, 2010</t>
  </si>
  <si>
    <t>Huludao, PEOPLES R CHINA</t>
  </si>
  <si>
    <t>Liaoning Technol Univ,China Operat Res Soc, Fuzzy Informat &amp; Engn Branch,Int Inst Gen Syst Studies, Fuzzy Informat &amp; Engn Branch</t>
  </si>
  <si>
    <t>Various clustering methods based on the behavior of real ants have been proposed. In this paper, we develop a new algorithm in which the behavior of the artificial ants is governed by fuzzy IF-THEN rules. Our algorithm is conceptually simple, robust and easy to use due to observed dataset independence of the parameter values involved. In the experiment, spatial data source is come from the actual survey data in mine. LF algorithm and the fuzzy ant based spatial clustering algorithm separately to cluster these data. Through analysis and comparison the experimental results to prove that the fuzzy ant based spatial clustering algorithm enhances the clustering effect.</t>
  </si>
  <si>
    <t>Chen, Yingxian/R-6465-2018</t>
  </si>
  <si>
    <t>Chen, Yingxian/0000-0003-1909-3123</t>
  </si>
  <si>
    <t>978-3-642-14879-8</t>
  </si>
  <si>
    <t>WOS:000289269200062</t>
  </si>
  <si>
    <t>Guo, R; Guo, D</t>
  </si>
  <si>
    <t>Wang, HF; Neace, MB; Zhu, YG; Duch, W</t>
  </si>
  <si>
    <t>Guo, R.; Guo, D.</t>
  </si>
  <si>
    <t>Statistical Estimation of Credibility Distribution</t>
  </si>
  <si>
    <t>PROCEEDINGS OF THE EIGHTH INTERNATIONAL CONFERENCE ON INFORMATION AND MANAGEMENT SCIENCES</t>
  </si>
  <si>
    <t>8th International Conference on Information and Management Sciences</t>
  </si>
  <si>
    <t>JUL 20-28, 2009</t>
  </si>
  <si>
    <t>Kunming, PEOPLES R CHINA</t>
  </si>
  <si>
    <t>Int Assoc Informat &amp; Management Sci,Tsinghu Univ,Chinese Univ Hong Kong,Waseda Univ,KAIST</t>
  </si>
  <si>
    <t>Credibility distribution is critical for characterizing a fuzzy variable. Fuzzy estimation, which means estimating parameters of a credibility distribution or parameters specifying a fuzzy dynamic system using fuzzy data and fuzzy distribution theory directly, is difficult. The straightforward fuzzy estimation theory can be established on the axiomatic credibility measure foundation but requires additional constraint on parameters. In this paper, we review the random interval and fuzzy set theory and construct a bivariate likelihood function based on the random interval data, by which a maximum likelihood estimator for fuzzy parameter estimation is obtained and the standard statistical inferences on parameters can be carried on. This paper discusses an approach of estimating the parameters specifying a credibility distribution from a set of fuzzy observations sampled in terms of statistical estimation principle.</t>
  </si>
  <si>
    <t>WOS:000270433200147</t>
  </si>
  <si>
    <t>Nachtegael, M; Kerre, EE</t>
  </si>
  <si>
    <t>Decomposing and constructing fuzzy morphological operations over alpha-cuts: Continuous and discrete case</t>
  </si>
  <si>
    <t>Fuzzy mathematical morphology is an extension of binary morphology to gray-scale morphology, using techniques from fuzzy set theory. In this paper, we will study the decomposition and construction of fuzzy morphological operations based on alpha-cuts. First, we will investigate the relationship between alpha-cuts of the fuzzy morphological operations and the corresponding binary operations. Next, we will review several ways to obtain fuzzy morphological operations starting from binary operations and alpha-cuts. The investigation is carried out in both the continuous and the discrete case. It is interesting to observe that several properties that do not hold in the continuous case do hold in the discrete case. This is quite important since in practice we only work with discrete objects.</t>
  </si>
  <si>
    <t>10.1109/91.873584</t>
  </si>
  <si>
    <t>WOS:000089820400012</t>
  </si>
  <si>
    <t>Pavlov, AN; Pavlov, DA; Zakharov, VV</t>
  </si>
  <si>
    <t>Kotenko, I; Badica, C; Desnitsky, V; ElBaz, D; Ivanovic, M</t>
  </si>
  <si>
    <t>Pavlov, Alexsander N.; Pavlov, Dmitry A.; Zakharov, Valerii V.</t>
  </si>
  <si>
    <t>Technology Resolution Criterion of Uncertainty in Intelligent Distributed Decision Support Systems</t>
  </si>
  <si>
    <t>INTELLIGENT DISTRIBUTED COMPUTING XIII</t>
  </si>
  <si>
    <t>13th International Symposium on Intelligent Distributed Computing (IDC)</t>
  </si>
  <si>
    <t>OCT 07-09, 2019</t>
  </si>
  <si>
    <t>St. Petersburg, RUSSIA</t>
  </si>
  <si>
    <t>This study proposes a scientific and methodical approach to problem solving automation, and intellectualization of multi-criteria decision-making (DM) processes for complex objects management. The substantiation of the composition and structure of the Intelligent Distributed Decision Support System (IDDSS) in complex objects management is based on a methodology developed by the authors and technologies of proactive monitoring and management of the structural dynamics of systems. The essence of the proposed technology of criterion uncertainty resolution is the joint use of the ideas of verbal analysis of decisions (simple and complex reference situation of the survey) and procedures of bringing data qualitative indicators to quantitative ones based on using the mathematical apparatus of theory of fuzzy sets, relations and measures, and the theory of experiment planning.</t>
  </si>
  <si>
    <t>Pavlov, Dmitriy/AAP-3793-2021; Valerii, Zakharov/AAY-3871-2020</t>
  </si>
  <si>
    <t>Pavlov, Dmitriy/0000-0002-9238-9505; Valerii, Zakharov/0000-0002-2086-2041</t>
  </si>
  <si>
    <t>978-3-030-32258-8; 978-3-030-32257-1</t>
  </si>
  <si>
    <t>10.1007/978-3-030-32258-8_43</t>
  </si>
  <si>
    <t>WOS:000570007800043</t>
  </si>
  <si>
    <t>Klimes, C; Bartos, J</t>
  </si>
  <si>
    <t>Klimes, Cyril; Bartos, Jiri</t>
  </si>
  <si>
    <t>IT/IS SECURITY MANAGEMENT WITH UNCERTAIN INFORMATION</t>
  </si>
  <si>
    <t>The paper introduces a novel proposal of a security management system destined primarily for application in the field of IT. Its core is formed by a triplet of cooperating knowledge-based (expert) systems, the knowledge bases of which consist of vague If-Then rules. The knowledge bases were created by experts on the problem domain and multiple times tested and verified on actual scenarios and real systems. With the system, a comprehensive methodology that is a part of a more complex approach to a decision making process is introduced. The proposed fuzzy tool is demonstrated on examples and problems from the area of information security. The paper also briefly reviews other used approaches to information security management mainly qualitative and quantitative methodologies.</t>
  </si>
  <si>
    <t>Klimeš, Cyril/X-8308-2019; Klimes, Cyril/D-9870-2014</t>
  </si>
  <si>
    <t>Klimes, Cyril/0000-0001-9545-5195</t>
  </si>
  <si>
    <t>WOS:000361266300003</t>
  </si>
  <si>
    <t>Munirajan, VK; Cole, E; Ring, S</t>
  </si>
  <si>
    <t>Hamza, MH</t>
  </si>
  <si>
    <t>Least significant bit-steganography detection using least significant bit plane smoothness</t>
  </si>
  <si>
    <t>PROCEEDINGS OF THE SIXTH IASTED INTERNATIONAL CONFERENCE ON SIGNAL AND IMAGE PROCESSING</t>
  </si>
  <si>
    <t>6th IASTED International Conference on Signal and Image Processing</t>
  </si>
  <si>
    <t>AUG 23-25, 2004</t>
  </si>
  <si>
    <t>Int Assoc Sci &amp; Technol Dev</t>
  </si>
  <si>
    <t>Steganography or data hiding deals with covert communication over a network or channel and attempts to secure highly trusted and sensitive data in images or sound files. In paper we attempt to review the present steganographic techniques and research if they are as secure as they claim to be and put forth a new scheme to encounter some of the issues that are not looked at in present techniques. We have utilized the phenomenon that steganographic traits could corrupt the lease significant bit plane smoothness of the carrier images. In order to establish concrete solution in terms of detection of arbitrary images found on public sources (internet), we have developed a Fuzzy Inference System. A detailed description of the method, observation and results are presented here forth.</t>
  </si>
  <si>
    <t>0-88986-434-9</t>
  </si>
  <si>
    <t>WOS:000228523400121</t>
  </si>
  <si>
    <t>BINAGHI, E; RAMPINI, A</t>
  </si>
  <si>
    <t>LEARNING OF UNCERTAIN CLASSIFICATION RULES IN BIOMEDICAL IMAGES - THE CASE OF COLPOSCOPIC IMAGES</t>
  </si>
  <si>
    <t>Knowledge acquisition is always a critical step in the development of a knowledge-based computing system. In the particular area of the interpretation of biomedical images, the assignment of meanings to image patterns is based on obscure and intrinsically vague criteria which are difficult to assess and transform into a suitable machine representation. Automatic learning techniques may be a promising tool in addressing this problem. The paper illustrates a methodological procedure based on fuzzy set theory and using fuzzy logic for the automatic learning of classification rules for biomedical image interpretation systems. It also provides a detailed description of the application of the procedure in the development of a system for the automatic detection of preneoplastic and neoplastic lesions in colposcopic images. Plans to employ the system contemplate its use in educational applications, in diagnostic review for research purposes, and as an online support in clinical practice.</t>
  </si>
  <si>
    <t>WOS:A1991GA06600034</t>
  </si>
  <si>
    <t>Guillaume, S</t>
  </si>
  <si>
    <t>Designing fuzzy inference systems from data: An interpretability-oriented review</t>
  </si>
  <si>
    <t>Fuzzy inference systems (FIS) are widely used for process simulation or control. They can be designed either from expert knowledge or from data. For complex systems, FIS based on expert knowledge only may suffer from a loss of accuracy. This is the main incentive for using fuzzy rules inferred from data. Designing a FIS from data can be decomposed into two main phases: automatic rule generation and system optimization. Rule generation leads to a basic system with a given space partitioning and the corresponding set of rules. System optimization can be done at various levels. Variable selection can be an overall selection or it can be managed rule by rule. Rule base optimization aims to select the most useful rules and to optimize rule conclusions. Space partitioning can be improved by adding or removing fuzzy sets and by tuning membership function parameters. Structure optimization is of a major importance: selecting variables, reducing the rule base and optimizing the number of fuzzy sets. Over the years, many methods have become available for designing FIS from data. Their efficiency is usually characterized by a numerical performance index. However, for human-computer cooperation another criterion is needed: the rule interpretability. An implicit assumption states that fuzzy rules are by nature easy to be interpreted. This could be wrong when dealing with complex multivariable systems or when the generated partitioning is meaningless for experts. This paper analyzes the main methods for automatic rule generation and structure optimization. They are grouped into several families and compared according to the rule interpretability criterion. For this purpose, three conditions for a set of rules to be interpretable are defined.</t>
  </si>
  <si>
    <t>Guillaume, Serge/H-2112-2011</t>
  </si>
  <si>
    <t>Guillaume, Serge/0000-0002-3546-5276</t>
  </si>
  <si>
    <t>10.1109/91.928739</t>
  </si>
  <si>
    <t>WOS:000169326500005</t>
  </si>
  <si>
    <t>Zhou, SM; Gan, JQ</t>
  </si>
  <si>
    <t>Zhou, Shang-Ming; Gan, John Q.</t>
  </si>
  <si>
    <t>Low-level interpretability and high-level interpretability: a unified view of data-driven interpretable fuzzy system modelling</t>
  </si>
  <si>
    <t>This paper aims at providing an in-depth overview of designing interpretable fuzzy inference models from data within a unified framework. The objective of complex system modelling is to develop reliable and understandable models for human being to get insights into complex real-world systems whose first-principle models are unknown. Because system behaviour can be described naturally as a series of linguistic rules, data-driven fuzzy modelling becomes an attractive and widely used paradigm for this purpose. However, fuzzy models constructed from data by adaptive learning algorithms usually suffer from the loss of model interpretability. Model accuracy and interpretability are two conflicting objectives, so interpretation preservation during adaptation in data-driven fuzzy system modelling is a challenging task, which has received much attention in fuzzy system modelling community. In order to clearly discriminate the different roles of fuzzy sets, input variables, and other components in achieving an interpretable fuzzy model, a taxonomy of fuzzy model interpretability is first proposed in terms of low-level interpretability and high-level interpretability in this paper. The low-level interpretability of fuzzy models refers to fuzzy model interpretability achieved by optimizing the membership functions in terms of semantic criteria on fuzzy set level, while the high-level interpretability refers to fuzzy model interpretability obtained by dealing with the coverage, completeness, and consistency of the rules in terms of the criteria on fuzzy rule level. Some criteria for low-level interpretability and high-level interpretability are identified, respectively. Different data-driven fuzzy modelling techniques in the literature focusing on the interpretability issues are reviewed and discussed from the perspective of low-level interpretability and high-level interpretability. Furthermore, some open problems about interpretable fuzzy models are identified and some potential new research directions on fuzzy model interpretability are also suggested. Crown Copyright (C) 2008 Published by Elsevier B.V. All rights reserved.</t>
  </si>
  <si>
    <t>Zhou, Shang-Ming/A-8443-2008</t>
  </si>
  <si>
    <t>Zhou, Shang-Ming/0000-0002-0719-9353; Gan, John/0000-0003-1230-7643</t>
  </si>
  <si>
    <t>10.1016/j.fss.2008.05.016</t>
  </si>
  <si>
    <t>WOS:000260713000001</t>
  </si>
  <si>
    <t>Saini, A; Goyal, D; Vanraj; Pabla, BS; Dhami, SS</t>
  </si>
  <si>
    <t>Saini, Abhineet; Goyal, Deepam; Vanraj; Pabla, B. S.; Dhami, S. S.</t>
  </si>
  <si>
    <t>Prediction of Multi-Response Parameters in Material Removal Processes using Soft Computing - A Review</t>
  </si>
  <si>
    <t>2016 INTERNATIONAL CONFERENCE ON ADVANCES IN COMPUTING, COMMUNICATION AND AUTOMATION (ICACCA 2016)</t>
  </si>
  <si>
    <t>IEEE International Conference on Advances in Computing, Communication and Automation (ICACCA)</t>
  </si>
  <si>
    <t>APR 08-09, 2016</t>
  </si>
  <si>
    <t>Tulas Inst, Engn &amp; Management Coll, Dehradun, INDIA</t>
  </si>
  <si>
    <t>IEEE,IEEE UP Sect</t>
  </si>
  <si>
    <t>Tulas Inst, Engn &amp; Management Coll</t>
  </si>
  <si>
    <t>Advances in soft computing reshape the manufacturing industries to develop an integrated, self-adjusting manufacturing systems into dynamically scalable and highly distributed cost-efficient business model. Due to presence of uncertainty and inaccuracy in manufacturing processes, the various soft computing algorithms i.e. neural networks, fuzzy sets, genetic algorithms, ant colony optimization, adaptive neural fuzzy inference system, swarm optimization technique and simulated annealing have been applied for anticipating the performance of the metal cutting processes and optimizing them. The paper presents the state-of-the-art review on the soft computing techniques applied for the prediction of multiresponse parameters in material removal processes.</t>
  </si>
  <si>
    <t>Goyal, Deepam/I-7674-2016; Pabla, B S/AAO-2620-2020; ., Vanraj/AHD-8674-2022; Saini, Abhineet/AAD-8029-2021</t>
  </si>
  <si>
    <t>Goyal, Deepam/0000-0002-7761-6925; Saini, Abhineet/0000-0002-0377-8446</t>
  </si>
  <si>
    <t>978-1-5090-0673-1</t>
  </si>
  <si>
    <t>WOS:000391239500004</t>
  </si>
  <si>
    <t>Martinez, JS; Mulot, J; Harel, F; Hissel, D; Pera, MC; John, RI; Amiet, M</t>
  </si>
  <si>
    <t>Martinez, Javier Solano; Mulot, Jerome; Harel, Fabien; Hissel, Daniel; Pera, Marie-Cecile; John, Robert I.; Amiet, Michel</t>
  </si>
  <si>
    <t>Experimental validation of a type-2 fuzzy logic controller for energy management in hybrid electrical vehicles</t>
  </si>
  <si>
    <t>The aim of this paper is to present experimental validation results of an energy management system for hybrid electrical vehicles based on type-2 fuzzy logic. The energy management system (EMS) is designed by extracting knowledge from several experts using surveys. The consideration of interval type-2 fuzzy sets enables modeling the uncertainty in the answers of the experts. The validation of the EMS is performed on a real-scale heavy duty vehicle equipped with different energy sources such as batteries, fuel cell system and ultracapacitors. Experimental results are strong evidence that type-2 fuzzy logic is wide adapted for performing the energy management in hybrid electrical vehicles. (C) 2013 Elsevier Ltd. All rights reserved.</t>
  </si>
  <si>
    <t>10.1016/j.engappai.2012.12.008</t>
  </si>
  <si>
    <t>WOS:000320744200014</t>
  </si>
  <si>
    <t>Guada, C; Gomez, D; Rodriguez, JT; Yanez, J; Montero, J</t>
  </si>
  <si>
    <t>Guada, Carely; Gomez, Daniel; Tinguaro Rodriguez, J.; Yanez, Javier; Montero, Javier</t>
  </si>
  <si>
    <t>Graph Approach in Image Segmentation</t>
  </si>
  <si>
    <t>In this paper we discuss about graph approach in image segmentation. In first place, some main image processing techniques are classified based upon the output these methods provide. Then, a fuzzy image segmentation definition is presented because in the literature review was found that it was not clearly defined. This definition of fuzzy image segmentation is then related to a hierarchical image segmentation procedure, so this concept is also formally defined in this work. As every output of an image processing algorithm has to be evaluated, then a method to evaluate a hierarchical segmentation output is proposed in order to later propose a method to evaluate a fuzzy image segmentation output. Computational experiences point to some advantages of the proposed hierarchical image segmentation procedure over other algorithms.</t>
  </si>
  <si>
    <t>Rodríguez, J. Tinguaro/B-9064-2011; Gomez, Daniel/G-1586-2010</t>
  </si>
  <si>
    <t>Rodríguez, J. Tinguaro/0000-0003-4989-2348; Gomez, Daniel/0000-0001-9548-5781</t>
  </si>
  <si>
    <t>10.1007/978-3-319-66824-6_18</t>
  </si>
  <si>
    <t>WOS:000432807900018</t>
  </si>
  <si>
    <t>Hassanien, AE; Abraham, A; Kacprzyk, J; Peters, JF</t>
  </si>
  <si>
    <t>Hassanien, AE; Abraham, A; Kacprzyk, J</t>
  </si>
  <si>
    <t>Hassanien, Aboul-Ella; Abraham, Ajith; Kacprzyk, Janusz; Peters, James F.</t>
  </si>
  <si>
    <t>Computational Intelligence in Multimedia Processing: Foundation and Trends</t>
  </si>
  <si>
    <t>COMPUTATIONAL INTELLIGENCE IN MULTIMEDIA PROCESSING: RECENT ADVANCES</t>
  </si>
  <si>
    <t>This chapter presents a broad overview of Computational Intelligence (CI) techniques including Neural Network (NN), Particle Swarm Optimization (PSO), Evolutionary Algorithm (GA), Fuzzy Set (FS), and Rough Sets (RS). In addition, a very brief introduction to near sets and near images which offer a generalization of traditional rough set theory and a new approach to classifying perceptual objects by means of features in solving multimedia problems is presented. A review of the current literature on CI based approaches to various problems in multimedia computing such as speech, audio and image processing, video watermarking, content-based multimedia indexing and retrieval are presented. We discuss some representative methods to provide inspiring examples to illustrate how CI could be applied to resolve multimedia computing problems and how multimedia could be analyzed, processed, and characterized by computational intelligence. Challenges to be addressed and future directions of research are also presented.</t>
  </si>
  <si>
    <t>Kacprzyk, Janusz/AAX-3998-2020; Abraham, Ajith/A-1416-2008; Hassanien, Aboul ella/O-5672-2014; Kacprzyk, Janusz A./M-9574-2014</t>
  </si>
  <si>
    <t>Kacprzyk, Janusz/0000-0003-4187-5877; Abraham, Ajith/0000-0002-0169-6738; Hassanien, Aboul ella/0000-0002-9989-6681; Kacprzyk, Janusz A./0000-0003-4187-5877</t>
  </si>
  <si>
    <t>978-3-540-76826-5</t>
  </si>
  <si>
    <t>10.1007/978-3-540-76827-2</t>
  </si>
  <si>
    <t>WOS:000271430000001</t>
  </si>
  <si>
    <t>Das, S; Sural, S; Majumdar, AK</t>
  </si>
  <si>
    <t>Das, Suprio; Sural, Shamik; Majumdar, Arun K.</t>
  </si>
  <si>
    <t>A Fuzzy System for Impact Analysis of Advertisement Billboards in Soccer Telecast</t>
  </si>
  <si>
    <t>2009 9TH INTERNATIONAL CONFERENCE ON INTELLIGENT SYSTEMS DESIGN AND APPLICATIONS</t>
  </si>
  <si>
    <t>International Conference on Intelligent Systems Design and Applications</t>
  </si>
  <si>
    <t>9th International Conference on Intelligent Systems Design and Applications</t>
  </si>
  <si>
    <t>NOV 30-DEC 02, 2009</t>
  </si>
  <si>
    <t>Univ Pisa, Pisa, ITALY</t>
  </si>
  <si>
    <t>Machine Intelligence Res Lab (MIR Labs),IEEE Syst, Man &amp; Cybernet Soc (SMCS),Int Fuzzy Syst Assoc (IFSA),European Neural Network Soc,European Soc Fuzzy Log &amp; Technol (EUSFLAT),World Fed Soft Comp</t>
  </si>
  <si>
    <t>Univ Pisa</t>
  </si>
  <si>
    <t>Advertisement billboards placed along the periphery of a soccer field in popular tournaments are used to promote specific products or the brand image of a company. In this paper, we introduce a fuzzy logic based approach for estimating the visual impact of such billboards when broadcasted through the television medium. The present system estimates the persistence effect of a billboard on human mind by using a two stage fuzzy rule based system. In the first phase, a shot level analysis is carried out, which is followed by an inter shot analysis to estimate the overall impact. In both the stages, parameters of the fuzzy set membership functions are tuned using the Particle Swarm Optimization algorithm. The system works on top of a billboard detection system and the results have been compared against a user survey.</t>
  </si>
  <si>
    <t>2164-7143</t>
  </si>
  <si>
    <t>978-1-4244-4735-0</t>
  </si>
  <si>
    <t>10.1109/ISDA.2009.37</t>
  </si>
  <si>
    <t>WOS:000288405800025</t>
  </si>
  <si>
    <t>Wang, SH</t>
  </si>
  <si>
    <t>Classification with incomplete survey data: a Hopfield neural network approach</t>
  </si>
  <si>
    <t>Survey data are often incomplete. Classification with incomplete survey data is a new subject. This study proposes a Hopfield neural network based model of classification for incomplete survey data. Using this model, an incomplete pattern is translated into fuzzy patterns. These fuzzy patterns, along with patterns without missing values, are then used as the exemplar set for teaching the Hopfield neural network. The classifier also retains information of fuzzy class membership for each exemplar pattern. When presenting a test sample, the neural network would find an exemplar that best matches the test pattern and give the classification result. Compared with other classification techniques, the proposed method can utilize more information provided by the data with missing values, and reveal the risk of the classification result on the individual observation basis. (c) 2004 Elsevier Ltd. All rights reserved.</t>
  </si>
  <si>
    <t>10.1016/j.cor.2004.03.018</t>
  </si>
  <si>
    <t>WOS:000228207700007</t>
  </si>
  <si>
    <t>MORAL, S; DECAMPOS, LM</t>
  </si>
  <si>
    <t>UPDATING UNCERTAIN-INFORMATION</t>
  </si>
  <si>
    <t>In this paper, it is considered the concept of conditioning for a family of possible probability distributions. First, the most used definitions are reviewed, in particular, Dempster conditioning, and upper-lower probabilities conditioning. It is shown that the former has a tendency to be too informative, and the last, by the contrary, too uninformative. Another definitions are also considered, as weak and strong conditioning. After, a new concept of conditional information is introduced. It is based on lower-upper probabilities definition, but introduces an estimation of the true probability distribution, by a method analogous to statistical maximum likelihood. Finally, it is deduced a Bayes formula in which there is no 'a priori' information. This formula is used to combine informations from different sources and its behavior is compared with Dempster formula of combining informations. It is shown that our approach is compatible with operations with fuzzy sets.</t>
  </si>
  <si>
    <t>WOS:A1991KQ17600007</t>
  </si>
  <si>
    <t>Tseng, ML; Lin, RJ; Chen, HP</t>
  </si>
  <si>
    <t>Tseng, Ming-Lang; Lin, Ru-Jen; Chen, Hui-Ping</t>
  </si>
  <si>
    <t>Evaluating the effectiveness of e-learning system in uncertainty</t>
  </si>
  <si>
    <t>Purpose - Electronic learning (e-learning) has gradually become an important part of university education. There is a trend among universities in Taiwan to offer more and more e-learning courses. The effectiveness of teaching or learning in an e-learning system can be quantified by multi-criteria measures. The purpose of this study was to evaluate the effectiveness of teaching or learning in an e-learning system measures in linguistic preferences. Design/methodology/approach - A generalized quantitative evaluation model that considers both the interdependence among measures and the fuzziness of subjective perception is currently lacking in the literature. The results indicated that the fuzzy analytical network process is a simple, suitable, and effective method of identifying the primary measures that influence the effectiveness of e-learning, specifically in the context of interdependent measures and varying linguistic preferences. Findings - The most significant measures of e-learning effectiveness were the quality of the e-learning system and learner attractiveness. Enhanced usage of multimedia features can attract learner attention and may eventually increase learner attractiveness. Reducing the waiting time for learning materials to load may improve the quality of the system. Furthermore, the management should actively maintain and improve the responsiveness of instructors to learner inquiries. Originality/value - The main contributions of this study are twofold. First, the evaluation can be considered as a complex-dependence, hierarchical decision-making problem. This study contains a review of the literature and identifies 21 criteria and five aspects to measure e-learning system effectiveness. Second, this study integrates fuzzy set theory and the ANP to develop an evaluation model that prioritizes the relative weights of the proposed measures. The proposed method can be used to handle dependence within a set of measures and to construct a hierarchical structure.</t>
  </si>
  <si>
    <t>Tseng, Ming Lang/M-9051-2014</t>
  </si>
  <si>
    <t>Tseng, Ming Lang/0000-0002-2702-3590</t>
  </si>
  <si>
    <t>10.1108/02635571111144955</t>
  </si>
  <si>
    <t>WOS:000294378200012</t>
  </si>
  <si>
    <t>Wu, YZ; Zhang, Z; Kou, G; Zhang, HJ; Chao, XR; Li, CC; Dong, YC; Herrera, F</t>
  </si>
  <si>
    <t>Wu, Yuzhu; Zhang, Zhen; Kou, Gang; Zhang, Hengjie; Chao, Xiangrui; Li, Cong-Cong; Dong, Yucheng; Herrera, Francisco</t>
  </si>
  <si>
    <t>Distributed linguistic representations in decision making: Taxonomy, key elements and applications, and challenges in data science and explainable artificial intelligence</t>
  </si>
  <si>
    <t>Distributed linguistic representations are powerful tools for modelling the uncertainty and complexity of preference information in linguistic decision making. To provide a comprehensive perspective on the development of distributed linguistic representations in decision making, we present the taxonomy of existing distributed linguistic representations. Then, we review the key elements and applications of distributed linguistic information processing in decision making, including the distance measurement, aggregation methods, distributed linguistic preference relations, and distributed linguistic multiple attribute decision making models. Next, we provide a discussion on ongoing challenges and future research directions from the perspective of data science and explainable artificial intelligence.</t>
  </si>
  <si>
    <t>Zhang, Hengjie/I-1729-2017; Kou, Gang/ABC-3883-2020; Zhang, Zhen/B-5333-2011; Li, Congcong/AAH-5083-2020; Dong, Yucheng/J-1668-2017</t>
  </si>
  <si>
    <t>Zhang, Hengjie/0000-0002-5488-9082; Zhang, Zhen/0000-0002-6512-1458; Li, Congcong/0000-0002-7199-4001; Dong, Yucheng/0000-0002-0028-6796</t>
  </si>
  <si>
    <t>10.1016/j.inffus.2020.08.018</t>
  </si>
  <si>
    <t>WOS:000587595900014</t>
  </si>
  <si>
    <t>Wang, W; Xu, LH; Zhou, ZJ</t>
  </si>
  <si>
    <t>Deng, W</t>
  </si>
  <si>
    <t>Wang Wei; Xu Lihong; Zhou Zhangjun</t>
  </si>
  <si>
    <t>Research and Design on Fuzzy-based Cluster Model</t>
  </si>
  <si>
    <t>AASRI CONFERENCE ON COMPUTATIONAL INTELLIGENCE AND BIOINFORMATICS</t>
  </si>
  <si>
    <t>AASRI Procedia</t>
  </si>
  <si>
    <t>AASRI Conference on Computational Intelligence and Bioinformatics (CIB)</t>
  </si>
  <si>
    <t>JUL 01-02, 2012</t>
  </si>
  <si>
    <t>The task likely fail for the mismatching between the computer's ability and the consume of the task which have been assigned for the computer, along with the sum of the computers in the cluster becoming larger and larger, even though the Internet can share the resources, yet the computers differ greatly. And then it is a tough problem how to apart and management them. The paper gives a way to solve it, whose main purpose is to separate the computers into different groups in which the computers are the most similar by the calculating following the Fuzzy theory. The value of the weighted value is modifiable, which following the characters of the computer can affect the Fuzzy set as you want. (C) 2012 Published by Elsevier B. V. Selection and/or peer review under responsibility of American Applied Science Research Institute</t>
  </si>
  <si>
    <t>xu, li/GNH-3667-2022</t>
  </si>
  <si>
    <t>2212-6716</t>
  </si>
  <si>
    <t>10.1016/j.aasri.2012.06.017</t>
  </si>
  <si>
    <t>WOS:000314108200016</t>
  </si>
  <si>
    <t>Liginlal, D; Ram, S; Vettiyil, S</t>
  </si>
  <si>
    <t>Haseman, WD; Nazareth, DL</t>
  </si>
  <si>
    <t>Rigging the verdict: An intelligent consultant for jury selection in a courtroom</t>
  </si>
  <si>
    <t>ASSOCIATION FOR INFORMATION SYSTEMS - PROCEEDINGS OF THE FIFTH AMERICAS CONFERENCE ON INFORMATION SYSTEMS (AMCIS 1999)</t>
  </si>
  <si>
    <t>5th AIS Americas Conference on Information Systems</t>
  </si>
  <si>
    <t>AUG 13-15, 1999</t>
  </si>
  <si>
    <t>MILWAUKEE, WI</t>
  </si>
  <si>
    <t>Assoc Informat Syst</t>
  </si>
  <si>
    <t>Jury selection, a process that has significant impact on the outcome of a trial, involves decision making in a dynamic courtroom environment. Scientific jury selection techniques have gained popularity in recent years. A widely accepted approach involves rating prospective jurors on demographic and other predictive factors determined from a random survey of the population and applying multivariate analysis to categorize the candidate pool. We develop a process model of scientific jury selection and propose the use of linguistic variables and fuzzy sets to represent juror profiles in a fuzzy rule-based system that aids the attorney during a trial. An intelligent Jury Consultant assists the attorney in voir dire, to frame appropriate questions based on juror profiles and to challenge prospective jurors on both causal and peremptory grounds.</t>
  </si>
  <si>
    <t>WOS:000086012100020</t>
  </si>
  <si>
    <t>Khan, N; Elizondo, DA; Deka, L; Molina-Cabello, MA</t>
  </si>
  <si>
    <t>Khan, Noel; Elizondo, David A.; Deka, Lipika; Molina-Cabello, Miguel A.</t>
  </si>
  <si>
    <t>Fuzzy Logic Applied to System Monitors</t>
  </si>
  <si>
    <t>System monitors are applications used to monitor other systems (often mission critical) and take corrective actions upon a system failure. Rather than reactively take action after a failure, the potential of fuzzy logic to anticipate and proactively take corrective actions is explored here. Failures adversely affect a system's non-functional qualities (e.g., availability, reliability, and usability) and may result in a variety of losses such as data, productivity, or safety losses. The detection and prevention of failures necessarily improves a critical system's non-functional qualities and avoids losses. The paper is self-contained and reviews set and logic theory, fuzzy inference systems (FIS), explores parameterization, and tests the neighborhood of rule thresholds to evaluate the potential for anticipating failures. Results demonstrate detectable gradients in FIS state spaces and means fuzzy logic based system monitors can anticipate rule violations or system failures.</t>
  </si>
  <si>
    <t>Khan, Noel/0000-0002-1738-2477; Deka, Lipika/0000-0001-8986-884X; Molina-Cabello, Miguel Angel/0000-0002-8929-6017</t>
  </si>
  <si>
    <t>10.1109/ACCESS.2021.3072239</t>
  </si>
  <si>
    <t>WOS:000641939300001</t>
  </si>
  <si>
    <t>Pancerz, K</t>
  </si>
  <si>
    <t>Watrobski, J; Salabun, W; Toro, C; Zanni-Merk, C; Howlett, RJ; Jain, LC</t>
  </si>
  <si>
    <t>Pancerz, Krzysztof</t>
  </si>
  <si>
    <t>Analysis of Medical Multi-class Decision Problems with Classification and Prediction Software System (CLAPSS)</t>
  </si>
  <si>
    <t>KNOWLEDGE-BASED AND INTELLIGENT INFORMATION &amp; ENGINEERING SYSTEMS (KSE 2021)</t>
  </si>
  <si>
    <t>25th KES International Conference on Knowledge-Based and Intelligent Information &amp; Engineering Systems (KES)</t>
  </si>
  <si>
    <t>SEP 08-10, 2021</t>
  </si>
  <si>
    <t>Szczecin, POLAND</t>
  </si>
  <si>
    <t>Classification and Prediction Software System (CLAPSS) is a tool developed for solving different classification and prediction problems using, among others, some specialized approaches based mainly on fuzzy sets, rough sets as well as decision trees. The tool is equipped with a user-friendly graphical interface. A new functionality, recently added to the tool, focuses on analysis of multi-class decision problems. In the paper, the following strategies used in such problems, available in CLAPSS, are described: one against all (dichotomous), one against one, hierarchically-dichotomous. In these strategies the underlying classification is performed using the selected decision tree based and rule based algorithms implemented in the WEKA system. (C) 2021 The Authors. Published by Elsevier B.V. This is an open access article under the CC BY-NC-ND license (https://creativecommons.org/licenses/by-nc-nd/4.0) Peer-review under responsibility of the scientific committee of KES International.</t>
  </si>
  <si>
    <t>10.1016/j.procs.2021.09.172</t>
  </si>
  <si>
    <t>WOS:000720289004004</t>
  </si>
  <si>
    <t>Ahmad, M; Papert, M; Pflaum, A</t>
  </si>
  <si>
    <t>Bui, TX</t>
  </si>
  <si>
    <t>Ahmad, Mashood; Papert, Marcel; Pflaum, Alexander</t>
  </si>
  <si>
    <t>Dynamic Capabilities related Implementation Skills for Internet of Things Solutions in the Digital Economy</t>
  </si>
  <si>
    <t>PROCEEDINGS OF THE 51ST ANNUAL HAWAII INTERNATIONAL CONFERENCE ON SYSTEM SCIENCES (HICSS)</t>
  </si>
  <si>
    <t>51st Annual Hawaii International Conference on System Sciences (HICSS)</t>
  </si>
  <si>
    <t>JAN 02-06, 2018</t>
  </si>
  <si>
    <t>HI</t>
  </si>
  <si>
    <t>Pacific Res Inst Informat Syst &amp; Management,Shidler Coll Business,IBM,Bizgenics Fdn,Arizona Eller,AIS,Baylor Business Informat Syst,Int Soc Serv Innovat,St Johns Univ, Coll Profess Studies,Syracuse Univ, Sch Informat Stud</t>
  </si>
  <si>
    <t>The digital economy is shaped by the increasing implementation of Internet of Things (IoT) solutions. These solutions enable the vertical integration of smart objects into existing information systems, thereby realizing the vision that every physical object obtains a digital identity. However, dynamic characterizes the technologically driven IoT market and requires related capabilities from enterprises, aiming to provide IoT solutions. Therefore, the purpose of this study is to explore which DC are sufficient for the implementation of effective IoT solutions by taking a DC perspective. Based upon an empirical survey of IoT solution integrators and an exploratory fuzzy-set qualitative comparative analysis (fsQCA), our results show that the combination of differentiation strategy, technological and entrepreneurial orientation enables the implementation of effective IoT solutions. The results further provide a theoretical contribution for a DC discussion in the IoT research area and, offer implementation recommendations for enterprises about how to manage IoT solution implementation.</t>
  </si>
  <si>
    <t>978-0-9981331-1-9</t>
  </si>
  <si>
    <t>WOS:000625208504010</t>
  </si>
  <si>
    <t>Blanco-Fernandez, A; Casals, MR; Colubi, A; Corral, N; Garcia-Barzana, M; Gil, MA; Gonzalez-Rodriguez, G; Lopez, MT; Lubiano, MA; Montenegro, M; Ramos-Guajardo, AB; de Saa, SD; Sinova, B</t>
  </si>
  <si>
    <t>Blanco-Fernandez, A.; Casals, M. R.; Colubi, A.; Corral, N.; Garcia-Barzana, M.; Gil, M. A.; Gonzalez-Rodriguez, G.; Lopez, M. T.; Lubiano, M. A.; Montenegro, M.; Ramos-Guajardo, A. B.; de la Rosa de Saa, S.; Sinova, B.</t>
  </si>
  <si>
    <t>Univ Oviedo</t>
  </si>
  <si>
    <t>A distance-based statistical analysis of fuzzy number-valued data</t>
  </si>
  <si>
    <t>Real-life data associated with experimental outcomes are not always real-valued. In particular, opinions, perceptions, ratings, etc., are often assumed to be vague in nature, especially when they come from human valuations. Fuzzy numbers have extensively been considered to provide us with a convenient tool to express these vague data. In analyzing fuzzy data from a statistical perspective one finds two key obstacles, namely, the nonlinearity associated with the usual arithmetic with fuzzy data and the lack of suitable models and limit results for the distribution of fuzzy-valued statistics. These obstacles can be frequently bypassed by using an appropriate metric between fuzzy data, the notion of random fuzzy set and a bootstrapped central limit theorem for general space-valued random elements. This paper aims to review these ideas and a methodology for the statistical analysis of fuzzy number data which has been developed along the last years. (C) 2013 Published by Elsevier Inc.</t>
  </si>
  <si>
    <t>Lubiano, María Asunción/J-7663-2016; Gil, María Ángeles/B-6568-2014; Sinova, Beatriz/F-4300-2015; Corral, Norberto/H-7532-2015; Guajardo, Ana Belén Ramos/K-7677-2017; Lopez, María Teresa/H-8994-2015; Sinova, Beatriz/AAZ-6782-2020; Fernández, Beatriz Sinova/Z-4971-2019; Montenegro, Manuel/H-8557-2015; Casals, María Rosa/H-9085-2015; RG, SMABSS/N-3322-2018</t>
  </si>
  <si>
    <t>Lubiano, María Asunción/0000-0002-9847-5164; Gil, María Ángeles/0000-0003-0096-104X; Guajardo, Ana Belén Ramos/0000-0001-5758-0753; Fernández, Beatriz Sinova/0000-0002-2495-1412; Casals Varela, Maria Rosa/0000-0002-3787-660X; Research Group, SMIRE+CoDiRE/0000-0002-8871-4942; Blanco-Fernandez, Angela/0000-0002-7803-0643; RG, SMABSS/0000-0001-9944-3861; Montenegro Hermida, Manuel/0000-0002-7182-8150</t>
  </si>
  <si>
    <t>10.1016/j.ijar.2013.09.020</t>
  </si>
  <si>
    <t>WOS:000340692200002</t>
  </si>
  <si>
    <t>Jin, B; Wang, Y; Liu, ZY; Xue, JF</t>
  </si>
  <si>
    <t>Zhou, Q</t>
  </si>
  <si>
    <t>Jin, Bo; Wang, Yong; Liu, Zhenyan; Xue, Jingfeng</t>
  </si>
  <si>
    <t>A Trust Model Based on Cloud Model and Bayesian Networks</t>
  </si>
  <si>
    <t>2011 2ND INTERNATIONAL CONFERENCE ON CHALLENGES IN ENVIRONMENTAL SCIENCE AND COMPUTER ENGINEERING (CESCE 2011), VOL 11, PT A</t>
  </si>
  <si>
    <t>Procedia Environmental Sciences</t>
  </si>
  <si>
    <t>2nd International Conference on Challenges in Environmental Science and Computer Engineering (CESCE)</t>
  </si>
  <si>
    <t>DEC 14-15, 2011</t>
  </si>
  <si>
    <t>the Internet has been becoming the most important infrastructure for distributed applications which are composed of online services. In such open and dynamic environment, service selection becomes a challenge. The approaches based on subjective trust models are more adaptive and efficient than traditional binary logic based approaches. Most well known trust models use probability or fuzzy set theory to hold randomness or fuzziness respectively. Only cloud model based models consider both aspects of uncertainty. Although cloud model is ideal for representing trust degrees, it is not efficient for context aware trust evaluation and dynamic updates. By contrast, Bayesian network as an uncertain reasoning tool is more efficient for dynamic trust evaluation. An uncertain trust model that combines cloud model and Bayesian network is proposed in this paper. (C) 2011 Published by Elsevier Ltd. Selection and/or peer-review under responsibility of the Intelligent Information Technology Application Research Association.</t>
  </si>
  <si>
    <t>1878-0296</t>
  </si>
  <si>
    <t>10.1016/j.proenv.2011.12.072</t>
  </si>
  <si>
    <t>WOS:000312367700071</t>
  </si>
  <si>
    <t>Yamaguchi, D; Li, GD; Chen, LC; Nagai, M</t>
  </si>
  <si>
    <t>Liu, SF</t>
  </si>
  <si>
    <t>Yamaguchi, Daisuke; Li, Guo-Dong; Chen, Li-Chen; Nagai, Masatake</t>
  </si>
  <si>
    <t>Reviewing crisp, fuzzy, grey and rough mathematical models</t>
  </si>
  <si>
    <t>PROCEEDINGS OF 2007 IEEE INTERNATIONAL CONFERENCE ON GREY SYSTEMS AND INTELLIGENT SERVICES, VOLS 1 AND 2</t>
  </si>
  <si>
    <t>IEEE International Conference on Grey Systems and Intelligent Services</t>
  </si>
  <si>
    <t>NOV 18-20, 2007</t>
  </si>
  <si>
    <t>Nanjing, PEOPLES R CHINA</t>
  </si>
  <si>
    <t>IEEE,Natl Nat Sci Fdn China,Nanjing Univ, Aeronaut &amp; Astronaut,Grey Syst Soc China,NUAA, Coll Econ &amp; Management,NUAA, Inst Grey Syst Studies</t>
  </si>
  <si>
    <t>The aim of this paper is to investigate advantages of grey system theory. A lot of vague concepts like fuzzy sets, grey systems or rough sets has been proposed in the past. However, the unique concept of grey system theory, for example, it is useful under lack of data situation, is still unclear because a few articles discuss and deal with in real application. In this paper firstly numbers, membership functions, operations, crisp conversions and data pre-processing methods of each vague concept are summarized to review with several illustrations. Secondly the uniqueness of grey concept is discussed. It is found that the grey lattice operation and the nominal-the-better of grey generating are unique methods unlike fuzzy-based models or rough-based models. The unique concepts of grey system theory are 'interval data analysis' and 'target-based data analysis', which should add to the existing ones. Given data sets are analyzed strategically in grey system theory from these concepts.</t>
  </si>
  <si>
    <t>978-1-4244-1294-5</t>
  </si>
  <si>
    <t>WOS:000252984300108</t>
  </si>
  <si>
    <t>LANO, K</t>
  </si>
  <si>
    <t>FORMAL FRAMEWORKS FOR APPROXIMATE REASONING</t>
  </si>
  <si>
    <t>This paper discusses applications of a formal set-theoretic foundation for fuzzy set theory [23] to problems of approximate and uncertain reasoning, and also looks at other formalisms, such as the classical Alternative Set Theory 139) and its Intuitionistic version [21, 20] for uncertain reasoning. Formal definitions of these frameworks will be given. Many suggestions for semantic operations on values of formulae involving intermediate truth have been made; [41, 40] contain a survey of these. There are two main problems: how to reconcile the use of the linear order [0, 1] as the value space when in reality degrees of truth are often incomparable, and secondly, within this simplified range of values, to select operations which are both logically coherent with each other and intuitively reasonable. We will derive general semantic constraints on operations which will motivate the formal frameworks that we define.</t>
  </si>
  <si>
    <t>OCT 26</t>
  </si>
  <si>
    <t>10.1016/0165-0114(92)90186-8</t>
  </si>
  <si>
    <t>WOS:A1992KA54700001</t>
  </si>
  <si>
    <t>Wang, Q</t>
  </si>
  <si>
    <t>Wang, Qian</t>
  </si>
  <si>
    <t>Research on teaching quality evaluation of college english based on the CODAS method under interval-valued intuitionistic fuzzy information</t>
  </si>
  <si>
    <t>With the rapid development of China's economic globalization in the new era, the demand for English majors is obviously on the rise, which puts forward new and higher requirements for application-oriented undergraduate colleges to train compound English majors. However, from the perspective of teaching quality evaluation of English majors in application-oriented undergraduate colleges, the results are not optimistic. Therefore, it is an important task for higher education research in China to explore the problems existing in the process of teaching quality evaluation for English majors in application-oriented undergraduate colleges and how to better train qualified and versatile talents for English majors to adapt to the economic and social development in the new era. The teaching quality evaluation of college English is frequently viewed as a multi-attribute group decision-making (MAGDM). Thus, a novel MAGDM method is used to tackle it. Depending on the conventional CODAS method and interval-valued intuitionistic fuzzy sets (IVIFSs), this paper designs a novel distance based IVIF-CODAS method to assess the teaching quality evaluation of college English. First of all, a related literature review is conducted. What's more, some necessary theories related to IVIFSs are briefly reviewed. In addition, since subjective randomness frequently exists in determining criteria weights, the weights of criteria is decided objectively by utilizing CRITIC method. Afterwards, relying on novel distance measures between IVIFSs, the conventional CODAS method is extended to the IVIFSs to calculate assessment score of every alternative. Therefore, all alternatives can be ranked and the one with the best teaching quality. Eventually, an application about teaching quality evaluation of college English and some comparative methods have been employed to show the superiority of the developed method. The results illustrate that the defined framework is very useful for assessing the teaching quality of college English.</t>
  </si>
  <si>
    <t>10.3233/JIFS-210366</t>
  </si>
  <si>
    <t>WOS:000685896700090</t>
  </si>
  <si>
    <t>Rani, P; Mishra, AR; Ansari, MD</t>
  </si>
  <si>
    <t>Gupta, PK; Gandotra, E; Tyagi, V; Ghrera, SP; Sehgal, VK</t>
  </si>
  <si>
    <t>Rani, Pratbiha; Mishra, Arunodaya Raj; Ansari, Mohd Dilshad</t>
  </si>
  <si>
    <t>Analysis of Smartphone Selection Problem under Interval-valued Intuitionistic Fuzzy ARAS and TOPSIS Methods</t>
  </si>
  <si>
    <t>2019 FIFTH INTERNATIONAL CONFERENCE ON IMAGE INFORMATION PROCESSING (ICIIP 2019)</t>
  </si>
  <si>
    <t>5th International Conference on Image Information Processing (ICIIP)</t>
  </si>
  <si>
    <t>NOV 15-17, 2019</t>
  </si>
  <si>
    <t>Waknaghat, INDIA</t>
  </si>
  <si>
    <t>IEEE,IEEE Jaypee Univ Informat Technol, Student Branch,IEEE Delhi Sect,Comp Soc India,Jaypee Grp,CSIR,Jaypee Univ Informat Technol, Dept CSE &amp; IT</t>
  </si>
  <si>
    <t>The purpose of research is to extend two efficient decision-making approaches IVIF-ARAS and IVIF-TOPSIS to assess different Smartphone alternatives based on customer benefits. The selection of the optimal Smartphone is an incredibly multifaceted decision, which involves various factors and perspectives. In such complex situations IVIF-ARAS and IVIF-TOPSIS method are implemented to remove uncertainty and to enhance the representation decision experts' preferences. The outcomes of the research arrive from its capability to tackle high uncertainty in a Smartphone selection and present a real problem study with both the methods. In the MCDM, the evaluation of criterion weights and aggregation of alternatives usually are very important. To express these aspects, entropy and similarity measures for IVIFSs are implemented. Finally, a comparison with survey report is illustrated to show the usefulness of proposed approaches.</t>
  </si>
  <si>
    <t>Ansari, Mohd Dilshad/AAX-7257-2020; Ansari, Mohd Dilshad/B-2440-2013; MISHRA, ARUNODAYA RAJ/M-2404-2019</t>
  </si>
  <si>
    <t>Ansari, Mohd Dilshad/0000-0002-2637-2975; Ansari, Mohd Dilshad/0000-0002-2637-2975; MISHRA, ARUNODAYA RAJ/0000-0001-9949-5813</t>
  </si>
  <si>
    <t>978-1-7281-0899-5</t>
  </si>
  <si>
    <t>WOS:000542980800093</t>
  </si>
  <si>
    <t>The concept of fuzzy information becomes a cornerstone of processing and handling linguistic data. As opposed to processing of numeric information where there is a wealth of advanced methods, by entering the area of linguistic information processing we are immediately faced with a genuine need to revisit the fundamental concepts. We first review a notion of information granularity as a primordial concept playing a key role in human cognition. Dwelling on that, the study embarks on the concept of interacting at the level of fuzzy sets. In particular we discuss a basic construct of a fuzzy communication channel. The ideas of communication exploiting fuzzy information call for its efficient encoding and decoding that subsequently leads to minimal losses of transmitted information. Interestingly enough, the incurred losses depend heavily on the granularity of the linguistic information involved - in this way one can take advantage of the uncertainty residing within the transmitted information granules and exploit it in the design of the corresponding channel.</t>
  </si>
  <si>
    <t>4-5</t>
  </si>
  <si>
    <t>10.1108/03684929910277742</t>
  </si>
  <si>
    <t>WOS:000081952300012</t>
  </si>
  <si>
    <t>Ma, Y; Chen, GQ; Wei, Q</t>
  </si>
  <si>
    <t>Ma, Yue; Chen, Guoqing; Wei, Qiang</t>
  </si>
  <si>
    <t>An Interval Type-2 Fuzzy Model for Review Topic based Recommendation</t>
  </si>
  <si>
    <t>2017 JOINT 17TH WORLD CONGRESS OF INTERNATIONAL FUZZY SYSTEMS ASSOCIATION AND 9TH INTERNATIONAL CONFERENCE ON SOFT COMPUTING AND INTELLIGENT SYSTEMS (IFSA-SCIS)</t>
  </si>
  <si>
    <t>Joint 17th World Congress of International-Fuzzy-Systems-Association / 9th International Conference on Soft Computing and Intelligent Systems (IFSA-SCIS)</t>
  </si>
  <si>
    <t>JUN 27-30, 2017</t>
  </si>
  <si>
    <t>Otsu City, JAPAN</t>
  </si>
  <si>
    <t>Int Fuzzy Syst Assoc,SOFT,IEE Syst Man &amp; Cybernet Soc,Fuji Technol Press Ltd,Omron</t>
  </si>
  <si>
    <t>Recommender systems represent an important research area with a variety of applications. Review topic based recommendation aims at inferring users ratings over their unrated items using existing reviews and corresponding ratings. Though combining latent factors and review topics shows the strength in improving the effectiveness and interpretability for rating prediction, it brings uncertainties led by the inference and sampling in the model fitting process. In this regard, this paper proposes a new model to incorporate interval type-2 fuzzy sets (IT2FSs) with review topic based recommendation. Type-2 fuzzy membership functions (T2 MFs) are introduced to represent the topic parameter uncertainties. Then, a strategy of dual sampling is developed to deal with the topic T2 MFs and further used for the uncertainty handling. Experimental results on real-world review datasets show the effectiveness for recommendation of the proposed model compared with some related methods.</t>
  </si>
  <si>
    <t>978-1-5090-4917-2</t>
  </si>
  <si>
    <t>WOS:000427063700134</t>
  </si>
  <si>
    <t>Drewniak, J; Krol, A</t>
  </si>
  <si>
    <t>Drewniak, Jozef; Krol, Anna</t>
  </si>
  <si>
    <t>A survey of weak connectives and the preservation of their properties by aggregations</t>
  </si>
  <si>
    <t>9th International Conference on Fuzzy Sets Theory and Applications</t>
  </si>
  <si>
    <t>FEB 04-08, 2008</t>
  </si>
  <si>
    <t>Liptovsky Jan, SLOVAKIA</t>
  </si>
  <si>
    <t>The aim of this paper is to choose diverse definitions of generalized logical connectives and to present them in a coherent order, from the weakest to the richest. Such a rich list of notions allows us to consider the problem of admissible aggregations in the presented classes of unary and binary operations. This gives a contribution to the discussion of tolerance analysis in soft computing, decision making, approximate reasoning, and fuzzy control. First, we present a short survey of the development of MV-logic's connectives. Next, we discuss postulates used for generalized logical connectives. Finally, we describe families of weak connectives and indicate the preservation of their properties by some aggregation functions. (C) 2009 Elsevier B.V. All rights reserved.</t>
  </si>
  <si>
    <t>Krol, Anna/0000-0003-4815-7739</t>
  </si>
  <si>
    <t>JAN 16</t>
  </si>
  <si>
    <t>10.1016/j.fss.2009.08.011</t>
  </si>
  <si>
    <t>WOS:000273171500005</t>
  </si>
  <si>
    <t>Duan, XC; Horner, M</t>
  </si>
  <si>
    <t>Wang, Y</t>
  </si>
  <si>
    <t>The review and prospectiveness of enterprise statistics</t>
  </si>
  <si>
    <t>Proceedings of 2005 International Conference on Construction &amp; Real Estate Management, Vols 1 and 2: CHALLENGE OF INNOVATION IN CONSTRUCTION AND REAL ESTATE</t>
  </si>
  <si>
    <t>International Conference on Construction and Real Estate Management</t>
  </si>
  <si>
    <t>DEC 12-13, 2005</t>
  </si>
  <si>
    <t>Penang, MALAYSIA</t>
  </si>
  <si>
    <t>Harbin Inst Technol,Univ Sains Malaysia,Hong Kong Polytech Univ,Natl Univ Singapore,Purdue Univ,Univ Salford,Int Council Res &amp; Innovat Bldg &amp; Construct,Malaysian Airline Syst</t>
  </si>
  <si>
    <t>At the present, the enterptises' mangers do not recognize so deeply the importance of statistics that it has not been paid high attention to and has not got itself functions. Based on the analysis of present situation, the paper suggests that there be four probabilities of enterprise statistics' future development, that is, preserving enterprise statistics' functions but not establishing relative statistical units; through reforming the idea and promoting its advantages, enterprise statistical units ought to cater to the requirement of the reform; enterprise statistics should be growing up independent inquiry corporation along with the deep reform; applying the contemporary statistical theories and methods such as cost-significant, 80/20 rule, mean value, data mining, fuzzy set, neural network, etc. to enterprise statistics to simplify and optimize the information process.</t>
  </si>
  <si>
    <t>7-112-07871-7</t>
  </si>
  <si>
    <t>WOS:000234475300026</t>
  </si>
  <si>
    <t>Gantayat, SS; Misra, A; Panda, BS</t>
  </si>
  <si>
    <t>Satapathy, SC; Udgata, SK; Biswal, BN</t>
  </si>
  <si>
    <t>Gantayat, S. S.; Misra, Ashok; Panda, B. S.</t>
  </si>
  <si>
    <t>A Study of Incomplete Data - A Review</t>
  </si>
  <si>
    <t>PROCEEDINGS OF THE INTERNATIONAL CONFERENCE ON FRONTIERS OF INTELLIGENT COMPUTING: THEORY AND APPLICATIONS (FICTA) 2013</t>
  </si>
  <si>
    <t>2nd International Conference on Frontiers in Intelligent Computing - Theory and Applications (FICTA)</t>
  </si>
  <si>
    <t>NOV 14-16, 2013</t>
  </si>
  <si>
    <t>Bhubaneswar Engn Coll</t>
  </si>
  <si>
    <t>Incomplete data are questions without answers or variables without observations. Even a small percentage of missing data can cause serious problems with the analysis leading to draw wrong conclusions and imperfect knowledge. There are many techniques to overcome the imperfect knowledge and manage data with incomplete items, but no one is absolutely better than the others. To handle such problems, researchers are trying to solve it in different directions and then proposed to handle the information system. The attribute values are important for information processing. In the field of databases, various efforts have been made for the improvement and enhance of database query process to handle the data. The different researchers have tried and are trying to handle the imprecise and/or uncertainty in databases. The methodology followed by different approaches like: Fuzzy sets, Rough sets, Boolean Logic, Possibility Theory, Statistically Similarity etc.</t>
  </si>
  <si>
    <t>Gantayat, Sasanko Sekhar/B-1120-2016; Gantayat, Sasanko Sekhar/J-2726-2019; Panda, B S/V-9535-2019</t>
  </si>
  <si>
    <t>Gantayat, Sasanko Sekhar/0000-0001-5518-7026; Gantayat, Sasanko Sekhar/0000-0001-5518-7026; Panda, Dr.Bhavani Sankar/0000-0002-0700-1423</t>
  </si>
  <si>
    <t>978-3-319-02931-3; 978-3-319-02930-6</t>
  </si>
  <si>
    <t>10.1007/978-3-319-02931-3_45</t>
  </si>
  <si>
    <t>WOS:000339490600045</t>
  </si>
  <si>
    <t>Lan, ZY; Liu, YF; Tang, XY; Liu, G</t>
  </si>
  <si>
    <t>Liu, L; Li, X; Liu, K; Zhang, X</t>
  </si>
  <si>
    <t>Lan, Zeying; Liu, Yanfang; Tang, Xiangyun; Liu, Gang</t>
  </si>
  <si>
    <t>Uncertainty Research of Remote Sensing Image Classification based on Hybrid Entropy Evaluation Model</t>
  </si>
  <si>
    <t>GEOINFORMATICS 2008 AND JOINT CONFERENCE ON GIS AND BUILT ENVIRONMENT: ADVANCED SPATIAL DATA MODELS AND ANALYSES, PARTS 1 AND 2</t>
  </si>
  <si>
    <t>Proceedings of SPIE</t>
  </si>
  <si>
    <t>Geoinformatics 2008 and Joint Conference on GIS and Built Environment - Advanced Spatial Data Models and Analyses</t>
  </si>
  <si>
    <t>JUN 28-29, 2008</t>
  </si>
  <si>
    <t>Sun Yatsen Univ,Univ Cincinnati,Int Assoc Chinese Profess Geog Informat Sci,Guangzhou Inst Geography,S China Normal Univ,Guangdong Inst Eco Environm Soil Sci,Guangdong Assoc Remote Sensing &amp; Geog Informat Systems,Natl Nat Sci Fdn China</t>
  </si>
  <si>
    <t>This study put forward an integrated evaluation model. Bases on a framework of fuzzy set theory and entropy theory, we firstly complete the classification using fuzzy surveillance approach, taking it as a formalized description of classification uncertainty. Then introduce hybrid entropy model for classification uncertainty evaluation, which can meet the requirement of comprehensive reflection of both random and fuzzy uncertainty, meanwhile construct evaluation index from pixel scale with the full consideration of different contribution to error rate of each pixel. Finally, we use such method to evaluate land-use classification result of remote sensing image, which is in Huangshi city, Hubei province of China, by using hybrid entropy evaluation model, the classification quality can be fully reflected, and pixel-scale evaluation indexes were easier constructed.</t>
  </si>
  <si>
    <t>LAN, Zeying/GVR-7616-2022</t>
  </si>
  <si>
    <t>1996-756X</t>
  </si>
  <si>
    <t>978-0-8194-7388-2</t>
  </si>
  <si>
    <t>10.1117/12.813133</t>
  </si>
  <si>
    <t>WOS:000285716400041</t>
  </si>
  <si>
    <t>Liang, QL; Karnik, NN; Mendel, JM</t>
  </si>
  <si>
    <t>Connection admission control in ATM networks using survey-based type-2 fuzzy logic systems</t>
  </si>
  <si>
    <t>This paper presents a connection admission control (CAC) method that uses a type-2 fuzzy logic system (FLS). Type-2 FLSs can handle linguistic uncertainties. The linguistic knowledge about CAC is obtained from 30 computer network experts. A methodology for representing the linguistic knowledge using type-2 membership functions and processing surveys using type-2 FLS is proposed. The type-2 FLS provides soft decision boundaries, whereas a type-1 FLS provides a hard decision boundary. The soft decision boundaries can coordinate the cell loss ratio (CLR) and bandwidth utilization, which is impossible for the hard decision boundary.</t>
  </si>
  <si>
    <t>WOS:000165458600004</t>
  </si>
  <si>
    <t>Vishwakarma, NK; Agarwal, J; Agarwal, S; Sharma, S</t>
  </si>
  <si>
    <t>Krishnan, N; Karthikean, M</t>
  </si>
  <si>
    <t>Vishwakarma, Nitendra Kumar; Agarwal, Jitendra; Agarwal, Shikha; Sharma, Sanjeev</t>
  </si>
  <si>
    <t>Comparative Analysis of Different Techniques in Classification Based on Association Rules</t>
  </si>
  <si>
    <t>2013 IEEE INTERNATIONAL CONFERENCE ON COMPUTATIONAL INTELLIGENCE AND COMPUTING RESEARCH (ICCIC)</t>
  </si>
  <si>
    <t>IEEE International Conference on Computational Intelligence and Computing Research (ICCIC)</t>
  </si>
  <si>
    <t>DEC 26-28, 2013</t>
  </si>
  <si>
    <t>Vickram Coll Engn, Madurai, INDIA</t>
  </si>
  <si>
    <t>IEEE,IEEE Podhigai Sub Sect Madras Sect,IEEE Signal Proc, Computat Intelligence &amp; Comp Joint Soc Chapter Madras Sect</t>
  </si>
  <si>
    <t>Vickram Coll Engn</t>
  </si>
  <si>
    <t>Classification is a machine learning procedure that tags data instances into predefined class labels which are used to predict the data according to those Classes. Many classification algorithms in data mining have been stated, such as: C4.5, Apriori, Genetic algorithm, and Fuzzy set approaches which mainly uses heuristic or greedy search to get frequent sets in data for classification, resulting in high error ratio. Recently, a new method for classification has been proposed, called the Classification Using Association also known as associative classification. The main purpose for this is to mine class-association rules. Associative Classification has more advantages than the heuristic and greedy method, as it easily removes noise and higher accuracy is obtained. It additionally generates a rule set, that are more complete than traditional classification methods. This paper presents a meticulous survey on various Associative classification techniques. Moreover, a comparative analysis of accuracy and efficiency of those methods is presented.</t>
  </si>
  <si>
    <t>sharma, sanjeev/R-3239-2016; Agrawal, Jitendra/M-4204-2014; Agrawal, Shikha/Q-2228-2016</t>
  </si>
  <si>
    <t>sharma, sanjeev/0000-0001-6654-5642; Agrawal, Jitendra/0000-0002-4712-5009; Agrawal, Shikha/0000-0003-3214-786X; Sharma, Sanjeev Kumar/0000-0002-3273-0708</t>
  </si>
  <si>
    <t>978-1-4799-1594-1; 978-1-4799-1595-8</t>
  </si>
  <si>
    <t>WOS:000350165500022</t>
  </si>
  <si>
    <t>Pohl, R; Kluver, C</t>
  </si>
  <si>
    <t>Klumpp, M</t>
  </si>
  <si>
    <t>Pohl, Richard; Kluever, Christina</t>
  </si>
  <si>
    <t>SIMULATION OF THE DELPHI METHOD WITH A FUZZY EXPERT SYSTEM</t>
  </si>
  <si>
    <t>EUROPEAN SIMULATION AND MODELLING CONFERENCE 2012</t>
  </si>
  <si>
    <t>European Simulation and Modelling Conference (ESM 2012)</t>
  </si>
  <si>
    <t>OCT 22-24, 2012</t>
  </si>
  <si>
    <t>FOM Univ Appl Sci, Essen, GERMANY</t>
  </si>
  <si>
    <t>European Technol Inst,European Simulat Soc,FOM Univ Appl Sci,BITE,EffiziensCluster LogistikRuhr,Ghent Univ,LMS Int,Maplesoft,Univ Skovde,Higher Technol Univ,Univ Haifa,Univ Minho</t>
  </si>
  <si>
    <t>FOM Univ Appl Sci</t>
  </si>
  <si>
    <t>The introduction of fuzzy logic into expert systems is an approach that allows expert systems to deal with real-world aspects that cannot be modeled accurately with classical crisp logic. An example is the formation of human opinions that are not always crisp with respect to the membership of a certain element in a set. In addition, the Delphi method is a technique for forming a stable consensus from several opinions over several rounds during which experts may change their opinions. In contemporary approaches, the application of expert systems in most cases is not possible for the round-based Delphi method. The contribution presented here addresses this problem, proposing a method for combining both techniques. As a result, the system Fuzzy Expert was created, a tool that comprises three functions: (1) modeling fuzzy sets, (2) modeling and evaluating fuzzy expert systems, and (3) simulating a round-based Delphi method by using several fuzzy expert systems.</t>
  </si>
  <si>
    <t>Klüver, Christina/F-8026-2017</t>
  </si>
  <si>
    <t>Klüver, Christina/0000-0003-4122-3895</t>
  </si>
  <si>
    <t>978-90-77381-73-1</t>
  </si>
  <si>
    <t>WOS:000344909600007</t>
  </si>
  <si>
    <t>PITAS, I; VENETSANOPOULOS, AN</t>
  </si>
  <si>
    <t>KNOWLEDGE-BASED IMAGE-ANALYSIS FOR GEOPHYSICAL INTERPRETATION</t>
  </si>
  <si>
    <t>JOURNAL OF INTELLIGENT &amp; ROBOTIC SYSTEMS</t>
  </si>
  <si>
    <t>Geophysical seismic interpretation is part of geophysical oil prospecting. It evaluates and analyses seismic reflection data, aiming at the detection of the position of hydrocarbon reservoirs. This paper provides a review of current efforts to automate, at least partially, seismic interpretation. As will be shown, this research area is very active and is a melting pot of various different approaches and techniques: artificial intelligence, pattern recognition, image processing, graphics, fuzzy set theory and, of course, geophysics and geology. Some methods of seismic pattern recognition (e.g. remote correlation, fuzzy seismic modeling, recognition of reservoir boundaries) and of seismic image processing (horizon following, texture analysis) are presented and some applications are shown. Expert systems used in geophysical interpretation (mainly in well log interpretation) are also briefly described. Finally, an automated system for knowledge-based image analysis for geophysical interpretation is dicussed. Its low-level vision techniques, its knowledge representation, and the control strategy for seismic pattern search are described.</t>
  </si>
  <si>
    <t>0921-0296</t>
  </si>
  <si>
    <t>10.1007/BF01257815</t>
  </si>
  <si>
    <t>WOS:A1993KQ70800001</t>
  </si>
  <si>
    <t>Alcantud, JCR; Santos-Garcia, G</t>
  </si>
  <si>
    <t>Alcantud, Jose Carlos R.; Santos-Garcia, Gustavo</t>
  </si>
  <si>
    <t>Decision Making Under Incompleteness Based on Soft Set Theory</t>
  </si>
  <si>
    <t>INFORMATION PROCESSING AND MANAGEMENT OF UNCERTAINTY IN KNOWLEDGE-BASED SYSTEMS: THEORY AND FOUNDATIONS, PT II</t>
  </si>
  <si>
    <t>Decision making with complete and accurate information is ideal but infrequent. Unfortunately, in most cases the available information is vague, imprecise, uncertain or unknown. The theory of soft sets provides an appropriate framework for decision making that may be used to deal with uncertain decisions. The aim of this paper is to propose and analyze an effective algorithm for multiple attribute decision-making based on soft set theory in an incomplete information environment, when the distribution of incomplete data is unknown. This procedure provides an accurate solution through a combinatorial study of possible cases in the unknown data. Our theoretical development is complemented by practical examples that show the feasibility and implement ability of this algorithm. Moreover, we review recent research on decision making from the standpoint of the theory of soft sets under incomplete information.</t>
  </si>
  <si>
    <t>Alcantud, José Carlos/E-3258-2010; Santos-Garcia, Gustavo/H-2531-2014</t>
  </si>
  <si>
    <t>Alcantud, José Carlos/0000-0002-4533-9281; Santos-Garcia, Gustavo/0000-0001-6609-5493</t>
  </si>
  <si>
    <t>978-3-319-91476-3; 978-3-319-91475-6</t>
  </si>
  <si>
    <t>II</t>
  </si>
  <si>
    <t>10.1007/978-3-319-91476-3_48</t>
  </si>
  <si>
    <t>WOS:000481660000047</t>
  </si>
  <si>
    <t>Saha, A; Pamucar, D; Gorcun, OF; Mishra, AR</t>
  </si>
  <si>
    <t>Saha, Abhijit; Pamucar, Dragan; Gorcun, Omer F.; Mishra, Arunodaya Raj</t>
  </si>
  <si>
    <t>Warehouse site selection for the automotive industry using a fermatean fuzzy-based decision-making approach</t>
  </si>
  <si>
    <t>The automotive industry is one of the most competitive sectors, and it requires a well-structured logistics system to meet the industry' vital requirements such as just-in-time, lean and agile supply chain operations, productivity and sustainability. Well-located and well-designed warehouses can make reaching these aims for the automotive industry possible and more accessible. Hence, determining a location for a warehouse is a highly critical, tactical, and managerial resolution for the automotive industry, as there is a strong correlation between well-located warehouses and the well-structured logistics network in the automotive industry. Although the WSS is a sig-nificant decision-making problem, we observed four critical and severe gaps in the existing literature: (1) the authors preferred to apply traditional objective &amp; subjective frames, and they overlooked existing highly complicated uncertainties. (2) The number of studies focusing on the WSS problem in the automotive industry is surprisingly scarce. (3) It is not sufficiently clear how these factors used in the previous studies were determined, which causes doubts about their reliability. (4) there is no satisfactory evidence of which approaches were used to identify the factors in the previous papers. By considering these gaps, we propose two approaches which can be accepted as a novelty of the paper. First is the extension of the Delphi techniques based on the Fermetean fuzzy sets (FFs) used for identifying the criteria. It also combines the two traditional approaches (i.e., literature review and professionals' evaluations to identify the criteria) with the FF-Delphi technique. The second is the Double Normalized MARCOS approach based on FFs (FF-DN MARCOS) implemented to identify the weights of the criteria and ranking performance of the alternatives. The proposed model was implemented to identify the best warehouse location for the automotive manufacturing company. The results show that the C1 energy availability &amp; cost criterion is the most influential criterion and the C5 proximity to port and customs criterion is the second most crucial factor. Then we executed a comprehensive sensitivity analysis, and the results approved the suggested model's validity and robustness despite excessive modifications in the criteria weights.</t>
  </si>
  <si>
    <t>10.1016/j.eswa.2022.118497</t>
  </si>
  <si>
    <t>WOS:000884679500006</t>
  </si>
  <si>
    <t>Won, JM; Karray, F</t>
  </si>
  <si>
    <t>Won, Jin-Myung; Karray, Fakhri</t>
  </si>
  <si>
    <t>Toward Necessity of Parametric Conditions for Monotonic Fuzzy Systems</t>
  </si>
  <si>
    <t>Input-output monotonicity is an important constraint found in many application domains. A monotonic fuzzy system (MFS) is defined as a Takagi-Sugeno-Kang (TSK) system whose output is monotonically increasing or decreasing with respect to one or more inputs. This paper reviews the authors' previous work, which derived the parametric conditions for the MFS, and discusses the rationale lying behind the conditions. An MFS is developed by creating a monotonic rule base while preserving the relative monotonicity among the membership functions corresponding to the fuzzy rules. This paper also proves that the parametric conditions are necessary and sufficient to build a single-input zeroth-order MFS with two rules. Only the sufficiency of the conditions holds for a multi-input first-order or higher order TSK fuzzy system with three or more rules.</t>
  </si>
  <si>
    <t>10.1109/TFUZZ.2013.2258160</t>
  </si>
  <si>
    <t>WOS:000334178800019</t>
  </si>
  <si>
    <t>Baziz, M; Boughanem, M; Loiseau, Y; Prade, H</t>
  </si>
  <si>
    <t>Baziz, Mustapha; Boughanem, Mohand; Loiseau, Yannick; Prade, Henri</t>
  </si>
  <si>
    <t>Fuzzy Logic and Ontology-based Information Retrieval</t>
  </si>
  <si>
    <t>Most of information retrieval (IR) approaches relies on the hypothesis that keywords extracted from a document are sufficient to evaluate the relevance of that document with respect to the query. Such an approach may insufficiently lay bare the semantic contents of the documents. In addition to keywords, automatic indexing methods need external knowledge such as thesauri and ontologies for improving the representation of documents or for expanding queries to related keywords. Moreover, ontologies may be combined with a view of for estimating the relevance of documents, the proximity between words, or for expressing flexible queries. In this chapter, we survey several recent approaches. Then, two types of methods are discussed in detail. The first one uses a symbolic pattern matching approach, which is based on possibilistic ontologies (where qualitative necessity and possibility degrees estimate to what extent two terms refer to the same thing). The second type of approaches projects fuzzy set representations of queries and documents on a classical ontology, and compare these projections for rank ordering the documents according to a retrieval status value.</t>
  </si>
  <si>
    <t>Loiseau, Yannick/F-8288-2015</t>
  </si>
  <si>
    <t>Loiseau, Yannick/0000-0002-8140-1513; Boughanem, Mohand/0000-0001-7004-0807</t>
  </si>
  <si>
    <t>WOS:000271338800012</t>
  </si>
  <si>
    <t>Ertugrul, I; Karakasoglu, N</t>
  </si>
  <si>
    <t>Ertugrul, Irfan; Karakasoglu, Nilsen</t>
  </si>
  <si>
    <t>Fuzzy Pert and its Application to Machine Installation Process</t>
  </si>
  <si>
    <t>Program Evaluation and Review Technique (PERT) is a well known method that helps managers plan, schedule, monitor, and control large and complex projects. In classical PERT activity durations are represented with crisp numbers. However, decision makers often have difficulty in estimating the durations of activities precisely. In order to overcome this difficulty, fuzzy PERT is proposed by various authors in the literature. The airs of this paper is to determine the completion tithe and critical path of the cylinder dryer machine installation process in a textile company. The activity durations are represented by triangular fuzzy numbers. Two fuzzy PERT methods proposed by different authors are employed to find the degrees of criticality of each path in the network. And comparison of these two methods is also given.</t>
  </si>
  <si>
    <t>Ertuğrul, Irfan/AAA-1154-2021</t>
  </si>
  <si>
    <t>Kundakci, Nilsen/0000-0002-7283-320X</t>
  </si>
  <si>
    <t>WOS:000266447000005</t>
  </si>
  <si>
    <t>Dzogang, F; Lesot, MJ; Rifqi, M; Bouchon-Meunier, B</t>
  </si>
  <si>
    <t>Dzogang, Fabon; Lesot, Marie-Jeanne; Rifqi, Maria; Bouchon-Meunier, Bernadette</t>
  </si>
  <si>
    <t>Expressions of Graduality for Sentiments Analysis - A Survey</t>
  </si>
  <si>
    <t>Given the very ambiguous and imprecise nature of sentiments and of their expressions, this survey focuses on approaches making use of components of graduality in the task of automatic sentiments analysis. To that aim, we review methods taking account of intrinsic psychological models components of graduality as well as extrinsic components issued from computational intelligence approaches. In particular, beyond psychological models of sentiments that define affective states as multidimensional vectors in affective continuous spaces, we identify three components of graduality, namely composition or blending, intensity and inheritance. In our discussion, we review how fuzzy set theory as well as other gradual structures based on a vectorial representation are employed to describe affective states as complex or imprecise entities. Finally, we focus on verbal expressions of sentiments and more specifically, we discuss the use of components of graduality in order to deal with sentiments complex and subtle expressions issued from the expressive power of natural languages.</t>
  </si>
  <si>
    <t>WOS:000287453603037</t>
  </si>
  <si>
    <t>Huynh, VN; Nakamori, Y; Ho, TB; Murai, T</t>
  </si>
  <si>
    <t>Huynh, Van-Nam; Nakamori, Yoshiteru; Ho, Tu-Bao; Murai, Tetsuya</t>
  </si>
  <si>
    <t>Multiple-attribute decision making under uncertainty: The evidential reasoning approach revisited</t>
  </si>
  <si>
    <t>IEEE TRANSACTIONS ON SYSTEMS MAN AND CYBERNETICS PART A-SYSTEMS AND HUMANS</t>
  </si>
  <si>
    <t>9th Asian Computing Science Conference</t>
  </si>
  <si>
    <t>DEC 08-10, 2004</t>
  </si>
  <si>
    <t>Chiang Mai, THAILAND</t>
  </si>
  <si>
    <t>Asian Inst Technol,Chiang Mai Univ,IBM Res,INRIA,Natl Elect &amp; Comp Technol Ctr,Natl ICT Australia,Natl Univ Singapore,Tata Inst Fundament Res,Waseda Univ</t>
  </si>
  <si>
    <t>In multiple-attribute decision making (MADM) problems, one often needs to deal with decision information with uncertainty. During the last decade, Yang and Singh (1994) have proposed and developed an evidential. reasoning (ER) approach to deal with such MADM problems. Essentially, this approach is based on an evaluation analysis model and Dempster's rule of combination in the Dempster-Shafer (D-S) theory of evidence. This paper reanalyzes the ER approach explicitly in terms of D-S theory and then proposes a general scheme of attribute aggregation in MADM under uncertainty. In the spirit of such a reanalysis, previous ER algorithms are reviewed and two other aggregation schemes are discussed. Theoretically, it is shown that new aggregation schemes also satisfy the synthesis axioms, which have been recently proposed by Yang and Xu (2002) for which any rational aggregation process should grant. A numerical example traditionally examined in published sources on the ER approach is used to illustrate the discussed techniques.</t>
  </si>
  <si>
    <t>HUYNH, Van-Nam V/D-1500-2012; Huynh, Van/GSM-7997-2022</t>
  </si>
  <si>
    <t xml:space="preserve">HUYNH, Van-Nam V/0000-0002-3860-7815; </t>
  </si>
  <si>
    <t>1083-4427</t>
  </si>
  <si>
    <t>1558-2426</t>
  </si>
  <si>
    <t>10.1109/TSMCA.2005.855778</t>
  </si>
  <si>
    <t>WOS:000238321700015</t>
  </si>
  <si>
    <t>Ruan, D; Dhondt, P; Kerre, EE</t>
  </si>
  <si>
    <t>Computing with words-semantics</t>
  </si>
  <si>
    <t>COMPUTATIONAL INTELLIGENT SYSTEMS FOR APPLIED RESEARCH</t>
  </si>
  <si>
    <t>5th International Conference on Fuzzy Logic and Intelligent Technologies in Nuclear Science</t>
  </si>
  <si>
    <t>SEP 16-18, 2002</t>
  </si>
  <si>
    <t>GHENT, BELGIUM</t>
  </si>
  <si>
    <t>Belgian Nucl Res Ctr,Ghent Univ,Fund Sci Res Flanders</t>
  </si>
  <si>
    <t>The increasing amount of hyperlinked human knowledge available on the Web has shifted the research focus to the search engines that will deliver the needed information quickly. This demand has triggered a revisitation of the long-standing issue of semantics, which was never addressed adequately by information theory or linguistic theory. Fuzzy set and fuzzy logic, on the other hand, provide a powerful mathematical tool in modeling semantics. The organization and the manipulation of information, knowledge base construction and discovery, information retrieval and logical inferencing all deal with semantics in a fundamental way. Unless we experience a breakthrough in understanding semantics, especially related to machine automation, it will be difficult to make a quantum jump in accessing, creating, and modifying information. This paper intends to bring to center stage the complex problems of semantics confronted while dealing with natural language. We will demonstrate the ability of the fuzzy set and fuzzy logic to serve as a mathematical vehicle to model semantics in a significantly improved way. This will include taking a closer look at the PNL, Precisiated Natural Language, proposed by Lotfi A. Zadeh. It is well established that the multiple meaning of a single word and the ambiguity of words cause the most difficulty as we attempt to automate word processing and translation. There also are many other less well known difficulties. A closer examination reveals that words often become confusing when they have similar forms and sounds. An incorrect word choice can alter the meaning of a sentence, hence making language even more complicated. Not only can a single word have numerous definitions and subtle meanings, but it may also take on added meanings through implications. The concept of connotation is the idea suggested by its place near or in association with other words or phrases. Idiomatic language expressions often cannot be translated word for word creating an obstacle for machine automation and translation. Two- and three-word verbs, which are indispensable in the English language, illustrate further obstacles. These examples offer but a bird's eye view of the host of difficulties associated with machine automation and translation of natural language. In this paper, we will demonstrate that the fuzzy set and logic theory can serve as a mathematical modeling tool that is useful, effective and optimal in solving some of the obstacles mentioned above. A survey of recent publications reveals an increasing involvement and growing interest in the semantics aspect of natural language. I. Kobayashi, M. Chang &amp; M. Sugeno have worked on the meaning processing of dialogue. Guoqing Chen deals with semantics in fuzzy association rules. P. Subasic &amp; A. Huettner have investigated the problem of fuzzy semantic typing. Jonathan Lawry has studied the issue of semantic modeling. Fred Petry &amp; Patrick Perrin handle knowledge discovery in texts of which semantics of the words play important role. Finally, Paul P. Wang &amp; A Xia use words as 'features' in an information retrieval system for movie selections. Ultimately, the electrophysiological pathways in human brains and brain regions dealing with the semantics of language must be studied. It is not surprising that the gene expression patterns of different brain regions hold the key to semantics, which in turn are crucial to understanding and processing language. In a language that is constantly changing there is always some conflict between current usage and established practice. Commas and other punctuation, prepositions, etc., all contribute to the difficulties and ambiguities associated with machine automation and processing of the so-called common faults in semantics interpretations. These difficulties can be eliminated if and only if there is effective mathematical modeling of the brain from anatomical, electrophysiological and genomic standpoints.</t>
  </si>
  <si>
    <t>981-238-066-3</t>
  </si>
  <si>
    <t>10.1142/9789812777102_0003</t>
  </si>
  <si>
    <t>WOS:000186233300003</t>
  </si>
  <si>
    <t>Sathe, JB; Mali, MP</t>
  </si>
  <si>
    <t>Sathe, Jaydeep Balkrishna; Mali, Manisha P.</t>
  </si>
  <si>
    <t>A Hybrid Sentiment Classification Method using Neural Network and Fuzzy Logic</t>
  </si>
  <si>
    <t>PROCEEDINGS OF 2017 11TH INTERNATIONAL CONFERENCE ON INTELLIGENT SYSTEMS AND CONTROL (ISCO 2017)</t>
  </si>
  <si>
    <t>11th International Conference on Intelligent Systems and Control (ISCO)</t>
  </si>
  <si>
    <t>JAN 05-06, 2017</t>
  </si>
  <si>
    <t>Karpagam Coll Engn, Coimbatore, INDIA</t>
  </si>
  <si>
    <t>Karpagam Coll Engn</t>
  </si>
  <si>
    <t>Neural Network(NN) and fuzzy systems are suitable for determining the input-output relationships. NN contend with numeric and quantitative information whereas fuzzy systems can handle symbolic and qualitative information. Coupling of Neural Network and Fuzzy Logic results in an intelligent crossbreed system widely referred to as Neuro-fuzzy system (NFS) that exploits the most effective qualities of these two approaches expeditiously. The coupled system combines the human alike logical reasoning of fuzzy systems with the training and connectedness structure of neural network. In this paper, we propose a method for performing Sentiment Classification using an NN and fuzzy set theory. In this method input reviews are fuzzified by using Gaussian membership function and fuzzification matrix is build. This matrix is transposed and passed to Multilayer Perceptron Backpropagation Network(MLPBPN).</t>
  </si>
  <si>
    <t>978-1-5090-2717-0</t>
  </si>
  <si>
    <t>WOS:000403387400018</t>
  </si>
  <si>
    <t>Montero, J</t>
  </si>
  <si>
    <t>Montero, Javier</t>
  </si>
  <si>
    <t>The impact of fuzziness in social choice paradoxes</t>
  </si>
  <si>
    <t>BISC International Special Event on Forging the Frontiers (BISCSE'05)</t>
  </si>
  <si>
    <t>NOV 03-06, 2005</t>
  </si>
  <si>
    <t>Univ Calif Berkeley, Berkeley, CA</t>
  </si>
  <si>
    <t>Univ Calif Berkeley</t>
  </si>
  <si>
    <t>Since Arrow's main theorem showed the impossibility of a rational procedure in group decision making, many variations in restrictions and objectives have been introduced in order to find out the limits of such a negative result. But so far all those results are often presented as a proof of the great expected difficulties we always shall find pursuing a joint group decision from different individual opinions, if we pursue rational and ethical procedures. In this paper we shall review some of the alternative approaches fuzzy sets theory allows, showing among other things that the main assumption of Arrow's model, not being made explicit in his famous theorem, was its underlying binary logic (a crisp definition is implied in preferences, consistency, liberty, equality, consensus and every concept or piece of information). Moreover, we shall also point out that focusing the problem on the choice issue can be also misleading, at least when dealing with human behaviour.</t>
  </si>
  <si>
    <t>Montero, Javier/H-1704-2015</t>
  </si>
  <si>
    <t>Montero, Javier/0000-0001-8333-2155</t>
  </si>
  <si>
    <t>10.1007/s00500-007-0188-5</t>
  </si>
  <si>
    <t>WOS:000249312300009</t>
  </si>
  <si>
    <t>Wang, W; Huang, L; Zhu, YL; Jiang, LP; Sahu, AK; Sahu, AK; Sahu, NK</t>
  </si>
  <si>
    <t>Wang, Wei; Huang, Li; Zhu, Yuliang; Jiang, Liupeng; Sahu, Anoop Kumar; Sahu, Atul Kumar; Sahu, Nitin Kumar</t>
  </si>
  <si>
    <t>Decision support system toward evaluation of resilient supplier A novel fuzzy gain-loss computational approach</t>
  </si>
  <si>
    <t>Purpose Supplier evaluation is a part of logistic management. In the present era, resilient supply chain performance (RSCP) assessment of the vendor enterprise is respected as a hot topic. The purpose of this paper is to enable the managers to map the performance in percentage system and also enabling managers for identifying the weak indices-metrics, which need to be improved up to ideal or standard level and strong indices-metrics. Design/methodology/approach The authors found two research gaps via a literature survey. The first research gap revealed that the performance of a resilient supplier is computed solely in terms of a fuzzy mathematical scale. The articles are not yet published, which could measure the RSCP in percentage. The second research gap argued about the mitigation of the multi-level hierarchical resilient vendor/supplier evaluation framework for materializing RSCP and identifying weak and strong performing indices-metrics. To compensate the both research gaps, the authors developed a novel fuzzy gain-loss evolutionary computational approach to assess the performance of a firm in percentage. Next, a revised ranking technique coupled with trapezoidal fuzzy set based fuzzy performance importance index is implemented on the framework to seek weak and strong indices-metrics. The performance loss of each metric using the ideal solution concept considering the attitude of decision makers is also revealed. Findings The authors found the RSC performance of supplier firm 74 per cent, whereas performance loss 26 per cent, while actual performance is compared with standard fuzzy performance index (SFPI). Performance loss 26 per cent can be compensated by improving the performance of weak indices-metrics. Originality/value The novelty of the paper is that the authors used the ideal solution concept to compute the SFPI and compare it with actual FPI for evaluating the gain and loss of resilient supplier firm in percentage and identify weak and strong indices so that managers can improve the performance of weak indices. The work possesses the significant for all organizations, as research work enables the managers to map and improve the RSC performance of any vendor firm in future. The presented work considers the case of an automobile parts supplier industry to validate the developed approach.</t>
  </si>
  <si>
    <t>sahu, anoop Kumar/GOH-0458-2022</t>
  </si>
  <si>
    <t>Sahu, Atul Kumar/0000-0002-7538-2010</t>
  </si>
  <si>
    <t>NOV 23</t>
  </si>
  <si>
    <t>10.1108/K-05-2019-0345</t>
  </si>
  <si>
    <t>NOV 2019</t>
  </si>
  <si>
    <t>WOS:000501914100001</t>
  </si>
  <si>
    <t>Wang, Y; Ruan, D; Xu, JP; Wen, M; Deng, LW</t>
  </si>
  <si>
    <t>Tan, Y; Shi, YH; Tan, KC</t>
  </si>
  <si>
    <t>Wang, Yong; Ruan, Da; Xu, Jianping; Wen, Mi; Deng, Liwen</t>
  </si>
  <si>
    <t>Computational Intelligence Algorithms Analysis for Smart Grid Cyber Security</t>
  </si>
  <si>
    <t>ADVANCES IN SWARM INTELLIGENCE, PT 2, PROCEEDINGS</t>
  </si>
  <si>
    <t>1st International Conference on Swarm Intelligence</t>
  </si>
  <si>
    <t>JUN 12-15, 2010</t>
  </si>
  <si>
    <t>The cyber attack risks are threatening the smart grid security. Malicious worm could spread from meter to meter to take out power in a simulated attack. The North American Electric Reliability Corporation (NERC) has thus developed several iterations of cyber security standards. According to the NERC cyber standards CIP-002-2 requirements, in this paper, we present cyber security risk analysis using computational intelligence methods and review on core methods, such as in risk assessment HHM, IIM, RFRM algorithms, fault analysis ETA, ETA, FMEA, FMECA algorithms, fuzzy sets, intrusion detection systems, artificial neural networks and artificial immune systems. Through the analysis of the core computational intelligence algorithms used in the smart grid cyber security in power system network security lab, we clearly defined existing smart grid research challenges.</t>
  </si>
  <si>
    <t>wang, yong/AAA-3619-2019</t>
  </si>
  <si>
    <t>978-3-642-13497-5</t>
  </si>
  <si>
    <t>WOS:000280407000011</t>
  </si>
  <si>
    <t>Masulli, F; Mitra, S</t>
  </si>
  <si>
    <t>Masulli, Francesco; Mitra, Sushmita</t>
  </si>
  <si>
    <t>Natural computing methods in bioinformatics: A survey</t>
  </si>
  <si>
    <t>Often data analysis problems in Bioinformatics concern the fusion of multisensor outputs or the fusion of multisource information, where one must integrate different kinds of biological data. Natural computing provides several possibilities in Bioinformatics, especially by presenting interesting nature-inspired methodologies for handling such complex problems. In this article we survey the role of natural computing in the domains of protein structure prediction, microarray data analysis and gene regulatory network generation. We utilize the learning ability of neural networks for adapting, uncertainty handling capacity of fuzzy sets and rough sets for modeling ambiguity, and the search potential of genetic algorithms for efficiently traversing large search spaces. (C) 2008 Elsevier B.V. All rights reserved.</t>
  </si>
  <si>
    <t>Masulli, Francesco/V-9719-2017</t>
  </si>
  <si>
    <t>Masulli, Francesco/0000-0002-6612-0932; Mitra, Sushmita/0000-0001-9285-1117</t>
  </si>
  <si>
    <t>10.1016/j.inffus.2008.12.002</t>
  </si>
  <si>
    <t>WOS:000265165700003</t>
  </si>
  <si>
    <t>Wang, K; Guo, P; Yu, FS; Duan, LZ; Wang, YP; Du, H</t>
  </si>
  <si>
    <t>Wang, Ke; Guo, Ping; Yu, Fusheng; Duan, Lingzi; Wang, Yuping; Du, Hui</t>
  </si>
  <si>
    <t>Computational Intelligence in Astronomy: A Survey</t>
  </si>
  <si>
    <t>With explosive growth of the astronomical data, astronomy has become a representative data-rich discipline so as to defy traditional research methodologies and paradigm to analyze data and discover new knowledge from the data. How to effectively process and analyze the astronomical data is a fundamental work while a key scientific requirement of modern astronomical surveys. This situation has motivated needs for fostering of a wide range of cooperation with the astronomers and computer scientists. Computational intelligence, an important research direction of artificial intelligence and information sciences, has been shown to be promising to solve complex problems in scientific research and engineering. This paper presents a review of the current state of the application of computational intelligence in astronomy. We believe that computational intelligence is expected to provide powerful tools for addressing challenges in astronomical data analysis.</t>
  </si>
  <si>
    <t>GUO, Ping/AAG-2160-2019; GUO, Ping/A-3482-2015; guo, peng/AAG-4052-2019; Guo, Peng/GWC-0572-2022</t>
  </si>
  <si>
    <t xml:space="preserve">GUO, Ping/0000-0002-7122-1084; GUO, Ping/0000-0002-7122-1084; </t>
  </si>
  <si>
    <t>10.2991/ijcis.11.1.43</t>
  </si>
  <si>
    <t>WOS:000430620000043</t>
  </si>
  <si>
    <t>Olan, F; Jayawickrama, U; Arakpogun, EO; Suklan, J; Liu, SF</t>
  </si>
  <si>
    <t>Olan, Femi; Jayawickrama, Uchitha; Arakpogun, Emmanuel Ogiemwonyi; Suklan, Jana; Liu, Shaofeng</t>
  </si>
  <si>
    <t>Fake news on Social Media: the Impact on Society</t>
  </si>
  <si>
    <t>INFORMATION SYSTEMS FRONTIERS</t>
  </si>
  <si>
    <t>Fake news (FN) on social media (SM) rose to prominence in 2016 during the United States of America presidential election, leading people to question science, true news (TN), and societal norms. FN is increasingly affecting societal values, changing opinions on critical issues and topics as well as redefining facts, truths, and beliefs. To understand the degree to which FN has changed society and the meaning of FN, this study proposes a novel conceptual framework derived from the literature on FN, SM, and societal acceptance theory. The conceptual framework is developed into a meta-framework that analyzes survey data from 356 respondents. This study explored fuzzy set-theoretic comparative analysis; the outcomes of this research suggest that societies are split on differentiating TN from FN. The results also show splits in societal values. Overall, this study provides a new perspective on how FN on SM is disintegrating societies and replacing TN with FN.</t>
  </si>
  <si>
    <t>Suklan, Jana/AAB-1004-2020; Jayawickrama, Uchitha/AAL-5387-2020</t>
  </si>
  <si>
    <t>Suklan, Jana/0000-0001-8665-6593; Jayawickrama, Uchitha/0000-0002-7159-6759; Olan, Femi/0000-0002-7377-9882</t>
  </si>
  <si>
    <t>1387-3326</t>
  </si>
  <si>
    <t>1572-9419</t>
  </si>
  <si>
    <t>10.1007/s10796-022-10242-z</t>
  </si>
  <si>
    <t>WOS:000745775000001</t>
  </si>
  <si>
    <t>Stanujkic, D; Karabasevic, D; Popovic, G; Smarandache, F; Zavadskas, EK; Meidute-Kavaliauskiene, I; Ulutas, A</t>
  </si>
  <si>
    <t>Stanujkic, Dragisa; Karabasevic, Darjan; Popovic, Gabrijela; Smarandache, Florentin; Zavadskas, Edmundas Kazimieras; Meidute-Kavaliauskiene, Ieva; Ulutas, Alptekin</t>
  </si>
  <si>
    <t>Developing a Novel Approach for Determining the Reliability of Bipolar Neutrosophic Sets and its Application in Multi-Criteria Decision-Making</t>
  </si>
  <si>
    <t>This article aims to propose an approach for determining reliability of information collected using questionnaires and bipolar neutrosophic sets. Bipolar neutrosophic sets use six membership functions that express the truth membership, the falsity membership, as well as the indeterminacy membership to the set and complementary set. Therefore, bipolar neutrosophic numbers may be suitable for applying in multi-criteria evaluation when a smaller number of complex evaluation criteria are used. Unfortunately, a significant number of membership functions make them somewhat complex for collecting data by surveying respondents. Using reliability of data decision-makers can identify respondents who did not want to participate in the survey, or did not understand the application of BNNs, and take appropriate action. The usability of the proposed approach is presented through two illustrative examples and conclusions were drawn based on obtained results.</t>
  </si>
  <si>
    <t>Karabasevic, Darjan/J-4913-2019; Ulutaş, Alptekin/AAH-5308-2020; Meidute-Kavaliauskiene, Ieva/AAD-6877-2019</t>
  </si>
  <si>
    <t>Karabasevic, Darjan/0000-0001-5308-2503; Ulutaş, Alptekin/0000-0002-8130-1301; Meidute-Kavaliauskiene, Ieva/0000-0003-0435-7632</t>
  </si>
  <si>
    <t>WOS:000664458800007</t>
  </si>
  <si>
    <t>FUZZY RELATION EQUATIONS AND CAUSAL REASONING</t>
  </si>
  <si>
    <t>Fuzzy relation-based models for handling uncertainty (in a non-probabilistic way) in diagnosis problems have been introduced by Sanchez about 20 years ago, and since then applied and developed by several researchers. The paper first reviews the existing proposals, also including the association-based abductive model proposed by Reggia and his co-workers, which uses non-fuzzy relations. A new model is presented in order to have a more expressive representation capable of handling uncertainty, and also of distinguishing (i) between manifestations which are certainly absent from those which are not (yet) observed, and (ii) between manifestations which cannot be caused by a given disorder and manifestations for which we do not know if they can or cannot be caused by this disorder. This new model is based on possibility theory and the so-called twofold fuzzy sets, previously introduced by the authors.</t>
  </si>
  <si>
    <t>OCT 27</t>
  </si>
  <si>
    <t>10.1016/0165-0114(95)00105-T</t>
  </si>
  <si>
    <t>WOS:A1995RZ02900002</t>
  </si>
  <si>
    <t>Yun, XH; Li, CH</t>
  </si>
  <si>
    <t>Zhang, HJ; Chen, S; Zhang, H</t>
  </si>
  <si>
    <t>Yun Xiaohong; Li Chenghua</t>
  </si>
  <si>
    <t>E-marketing Performance Evaluation Based on Fuzzy Analytic Hierarchy Process</t>
  </si>
  <si>
    <t>RECENT ACHIEVEMENT ON MERGING SUPPLY CHAIN AND E-COMMERCE IN CHINA</t>
  </si>
  <si>
    <t>International Symposium on Electronic Business and Information System</t>
  </si>
  <si>
    <t>JUL 16-18, 2009</t>
  </si>
  <si>
    <t>Hunan Univ,Hunan Soc Syst Engn &amp; Management</t>
  </si>
  <si>
    <t>E-marketing has been proposed and used as a way to spread the product information to consumers through social connections. This paper has developed a multi-criteria decision making model base on fuzzy AHP to solve the performance evaluation of e-marketing. In most cases, performance evaluation problems are too complex to be understood with certainty and all the necessary information are often imprecise rather than precise. According to the review of literature and questionnaire, 10 factors were firstly identified. In this paper, the rating of each criteria and sub-criteria are expressed in triangular fuzzy numbers. The fuzzy pair-wise comparison matrix is one of the main characteristics of such fuzzy AHP method which employs the concepts of fuzzy set theory and hierarchical structure analysis. Finally, model evaluation results indicate that our model is both robust and efficient.</t>
  </si>
  <si>
    <t>Li, Chenghua/L-9825-2019</t>
  </si>
  <si>
    <t>Li, Chenghua/0000-0003-2978-8762</t>
  </si>
  <si>
    <t>978-0-9806057-5-4</t>
  </si>
  <si>
    <t>WOS:000271282600015</t>
  </si>
  <si>
    <t>Kahraman, Cengiz; Kabak, Ozgur</t>
  </si>
  <si>
    <t>Fuzzy Statistical Decision-Making</t>
  </si>
  <si>
    <t>FUZZY STATISTICAL DECISION-MAKING: THEORY AND APPLICATIONS</t>
  </si>
  <si>
    <t>The classification of decision-making methods can be based on the types of the data in hand. If the data are given as a decision matrix with discrete values, you can use multiple attribute decision-making. If the data are given as unit cost or profit values together with budget or capacity constraints and if you have more than one objective, then you can use multiple objective decision-making in a continuous space. If the data are given as the parameters of certain probability distributions, then you can use statistical decision-making, generally through hypothesis tests. If the data are not exactly known, the fuzzy sets based approaches are incorporated into these decision-making methods. Fuzzy statistical decision-making is one of the most often used methods when insufficient statistical data exist in hand. Fuzzy hypothesis tests, fuzzy variance analysis, and fuzzy design of experiments are the examples of fuzzy statistical decision-making techniques. In this chapter, we survey the literature of fuzzy statistics and fuzzy statistical decision-making and present the results by graphical illustrations.</t>
  </si>
  <si>
    <t>kahraman, cengiz/N-9259-2013; Kabak, Özgür/B-2817-2014</t>
  </si>
  <si>
    <t>kahraman, cengiz/0000-0001-6168-8185; Kabak, Özgür/0000-0002-5542-309X</t>
  </si>
  <si>
    <t>10.1007/978-3-319-39014-7_1</t>
  </si>
  <si>
    <t>WOS:000389034800002</t>
  </si>
  <si>
    <t>Wang, MW; Jin, JL; Li, L</t>
  </si>
  <si>
    <t>Wang, Mingwu; Jin, Juliang; Li, Li</t>
  </si>
  <si>
    <t>SPA-VFS Model for the Prediction of Rockburst</t>
  </si>
  <si>
    <t>The exact prediction of rockburst is an urgent problem for the underground excavation in high geostatic stress environment. Set pair analysis (SPA) and variable fuzzy sets (VFS) are new methodologies to describe and process system uncertainty. In this paper, a novel model using the theory of SPA is proposed to construct the difference function of VFS by means of approaching degree between the sample measured index value and rockburst intensity standard set. And the SPA-VFS model for the prediction of the occurrence and intensity of rockburst is described, which includes review the rockburst prediction, introduction of concept of fuzzy connecting degree. Quantitative rank feature values are also further investigated Finally, Analyses of a practical example and comparisons with extension method and fuzzy evaluation method are carried out to demonstrate the potential occurrence and intensity of rockburst predicted by using the proposed method, and to illustrate the reasonability. The results show that the proposed method used to predict the occurrence and intensity of rockburst is feasible and effective, and convenient to operate, while the grade result is more comprehensible and objective.</t>
  </si>
  <si>
    <t>10.1109/FSKD.2008.9</t>
  </si>
  <si>
    <t>WOS:000264270500007</t>
  </si>
  <si>
    <t>Hwang, JR; Chen, SM; Lee, CH</t>
  </si>
  <si>
    <t>Handling forecasting problems using fuzzy time series</t>
  </si>
  <si>
    <t>In [6-9], Song et al. proposed fuzzy time-series models to deal with forecasting problems. In [10], Sullivan and Woodall reviewed the first-order time-invariant fuzzy time series model and the first-order time-variant model proposed by Song and Chissom [6-8], where the models are compared with each other and with a time-invariant Markov model using linguistic labels with probability distributions. In this paper, we propose a new method to forecast university enrollments, where the historical enrollments of the University of Alabama shown in [7,8] are used to illustrate the forecasting process. The average forecasting errors and the time complexity of these methods are compared. The proposed method is more efficient than the ones presented in [7,8,10] due to the fact that the proposed method simplifies the arithmetic operation process. Furthermore, the average forecasting error of the proposed method is smaller than the ones presented in [2,7,8]. (C) 1998 Elsevier Science B.V. All rights reserved.</t>
  </si>
  <si>
    <t>10.1016/S0165-0114(97)00121-8</t>
  </si>
  <si>
    <t>WOS:000077238100017</t>
  </si>
  <si>
    <t>Guillemette, MG; Raymond, L; Pare, G</t>
  </si>
  <si>
    <t>Guillemette, Manon G.; Raymond, Louis; Pare, Guy</t>
  </si>
  <si>
    <t>IT Management Model and IT Performance in Hospitals: A Configurational View</t>
  </si>
  <si>
    <t>AMCIS 2020 PROCEEDINGS</t>
  </si>
  <si>
    <t>Conference of the Association-for-Information-Systems (AMCIS)</t>
  </si>
  <si>
    <t>AUG 10-14, 2020</t>
  </si>
  <si>
    <t>This study aims to understand how the IT function manages the hospital's IT resources and capabilities to enable its clinical, managerial and administrative processes, and to identify the IT management configurations (IT management model, strategic role of IT, organizational context) that allow hospitals to achieve high levels of IT performance. Drawing on data from a survey of 72 Canadian hospitals, we performed a fuzzy set qualitative comparative analysis (fsQCA) on different aspects the IT function's management configurations. The configurational analysis identified three distinct IT management configurations that were equally associated to high levels of IT performance and three other configurations that were equally associated to low or average levels of IT performance. By taking a configurational approach, we were able to demonstrate that there exist a number of IT management models that hospital CIOs can adopt to achieve high organizational IT performance.</t>
  </si>
  <si>
    <t>Raymond, Louis/G-8100-2011</t>
  </si>
  <si>
    <t>Guillemette, Manon G./0000-0002-8172-8612</t>
  </si>
  <si>
    <t>978-1-7336325-4-6</t>
  </si>
  <si>
    <t>WOS:000559924502038</t>
  </si>
  <si>
    <t>Zaheeruddin; Jain, VK</t>
  </si>
  <si>
    <t>An intelligent system for noise-induced hearing loss</t>
  </si>
  <si>
    <t>PROCEEDINGS OF INTERNATIONAL CONFERENCE ON INTELLIGENT SENSING AND INFORMATION PROCESSING</t>
  </si>
  <si>
    <t>International Conference on Intelligent Sensing and Information Processing</t>
  </si>
  <si>
    <t>JAN 04-07, 2004</t>
  </si>
  <si>
    <t>Chennai, INDIA</t>
  </si>
  <si>
    <t>Univ Melbourne, Fac Engn,IEEE Madras Sect,IEEE Neural Network Soc,Asia Pacific Neural Network Assembly,Int Neural Network Soc,Inst Smart Mat, Structure &amp; Syst</t>
  </si>
  <si>
    <t>This paper describes a fuzzy approach to the modelling of noise-induced hearing loss that is one of the most visible facts of noise. The hearing loss has been considered as a function of noise level, frequency, and duration of exposure. The model is implemented on Fuzzy Logic Toolbox of MATLAB using both Mamdani and K inference mechanisms. The model results are compared with the survey findings of World Health Organization (WHO) and U.S. Environmental Protection Agency and are found to be in good agreement The study reveals that the industrial workers should not be exposed to more than 85 dB noise levels in the frequency range of 3-5 kHZ for 40 Years of estimated service in order to avoid significant hearing loss. The present effort also establishes the usefulness of fuzzy technique in studying the environmental problems where cause-effect relationships ore inherently fuzzy in nature.</t>
  </si>
  <si>
    <t>0-7803-8243-9</t>
  </si>
  <si>
    <t>WOS:000189435100074</t>
  </si>
  <si>
    <t>Butenkov, S; Krivsha, V; Krivsha, N</t>
  </si>
  <si>
    <t>Diveev, A; Zelinka, I; Pereira, FL; Nikulchev, E</t>
  </si>
  <si>
    <t>Butenkov, S.; Krivsha, V.; Krivsha, N.</t>
  </si>
  <si>
    <t>The Analytical Approach to the Parameterized Fuzzy Operators Design</t>
  </si>
  <si>
    <t>PROCEEDINGS OF THE 13TH INTERNATIONAL SYMPOSIUM INTELLIGENT SYSTEMS 2018 (INTELS'18)</t>
  </si>
  <si>
    <t>13th International Symposium on Intelligent Systems (INTELS)</t>
  </si>
  <si>
    <t>OCT 22-24, 2018</t>
  </si>
  <si>
    <t>St Petersburg Electrotechn Univ LETI, St Petersburg, RUSSIA</t>
  </si>
  <si>
    <t>RUDN Univ,Bauman Moscow State Tech Univ</t>
  </si>
  <si>
    <t>St Petersburg Electrotechn Univ LETI</t>
  </si>
  <si>
    <t>In this paper we discussed the problem of generation and efficient software- and hardware-based implementation of branches of fuzzy logic parametric operations that can be used as basic operations of reconfigurable fuzzy systems (embedded fuzzy controllers). The ways of design of strict t-norms and t-conorms on fuzzy systems in presented paper based on the mathematical theory of geometrical aggregation operations from the Rvatchev constructive geometry. Presented theoretical results may be implemented for a new branches of membership functions design and in the hardware-based units of analytical fuzzy inference systems. (C) 2019 The Authors. Published by Elsevier B.V. This is an open access article under the CC BY-NC-ND license (https://creativecommons.org/licenses/by-nc-nd/4.0/) Peer-review under responsibility of the scientific committee of the 13th International Symposium Intelligent Systems (INTELS'18).</t>
  </si>
  <si>
    <t>10.1016/j.procs.2019.02.038</t>
  </si>
  <si>
    <t>WOS:000560432200024</t>
  </si>
  <si>
    <t>Karczmarek, P; Kiersztyn, A; Rutka, P; Pedrycz, W</t>
  </si>
  <si>
    <t>Karczmarek, Pawel; Kiersztyn, Adam; Rutka, Przemyslaw; Pedrycz, Witold</t>
  </si>
  <si>
    <t>Linguistic Descriptors in Face Recognition: A Literature Survey and the Perspectives of Future Development</t>
  </si>
  <si>
    <t>SPA 2015 SIGNAL PROCESSING ALGORITHMS, ARCHITECTURES, ARRANGEMENTS, AND APPLICATIONS</t>
  </si>
  <si>
    <t>SPA 2015 Signal Processing Algorithms, Architectures, Arrangements, and Applications</t>
  </si>
  <si>
    <t>SEP 23-25, 2015</t>
  </si>
  <si>
    <t>Poznan Univ Tech, Poznan, POLAND</t>
  </si>
  <si>
    <t>Poznan Univ Tech</t>
  </si>
  <si>
    <t>People are highly efficient in recognizing faces. However, it is almost impossible for them to cope with huge datasets of facial images without any computational support. On the other hand, the way people describe the facial features using quite commonly encountered descriptors such as long nose, small eyes and also allude to their feelings according to a specific person like seems to be nice, may be utilized to enhance automatic face recognition systems. This offers an interesting possibility to incorporate human perception of faces and relations between facial features into machine-made computations. To address this aspect, one can engage the linguistic descriptors and the linguistic modeling. In this study, we present a comprehensive survey of the state-of-the-art studies and elaborate on some promising perspectives of the developments in this area.</t>
  </si>
  <si>
    <t>Rutka, Przemysław/AAF-9182-2022; Kiersztyn, Adam/T-3200-2018; Rutka, Przemysław/AFK-1851-2022; Karczmarek, Pawel/W-4172-2018</t>
  </si>
  <si>
    <t>Rutka, Przemysław/0000-0003-4712-2710; Kiersztyn, Adam/0000-0001-5222-8101; Rutka, Przemysław/0000-0003-4712-2710; Karczmarek, Pawel/0000-0002-6215-297X</t>
  </si>
  <si>
    <t>978-1-4673-7597-9</t>
  </si>
  <si>
    <t>WOS:000380439600020</t>
  </si>
  <si>
    <t>Gu, J; Meng, M; Cook, A; Liu, PX</t>
  </si>
  <si>
    <t>TU; TU</t>
  </si>
  <si>
    <t>Sensor fusion in mobile robot: Some perspectives</t>
  </si>
  <si>
    <t>PROCEEDINGS OF THE 4TH WORLD CONGRESS ON INTELLIGENT CONTROL AND AUTOMATION, VOLS 1-4</t>
  </si>
  <si>
    <t>4th World Congress on Intelligent Control and Automation</t>
  </si>
  <si>
    <t>JUN 10-14, 2002</t>
  </si>
  <si>
    <t>SHANGHAI, PEOPLES R CHINA</t>
  </si>
  <si>
    <t>Tongji Univ,Shanghai Jiaotong Univ,E China Univ Sci &amp; Technol,IEEE Robot &amp; Automat Soc,IEEE Control Syst Soc, Beijing Chapter,Chinese Assoc Automat,Shanghai Assoc Automat</t>
  </si>
  <si>
    <t>In this paper, techniques and theory work of multiple sensor fusion in mobile robot are reviewed. Mobile robot needs to integrate multiple sensors to accomplish tasks such as map building, object recognition, obstacle avoidance, self-localization and path planning. Our survey describes sensor fusion in three categories: Statistically based fusion algorithms policies need the a priori knowledge about the observation process to make inference about identity; Neural network and fuzzy set based fusion policies are distribution free and no prior knowledge is needed about the statistical distributions of the classes in the data source in order to apply these methods for fusion; Information theoretic fusion algorithms policies make use of a transformation or mapping between parametric data and a resultant identity declaration. Techniques such as Kalman filtering, rule-based techniques, behavior based algorithms, and approaches range from Bayesian theory, Dempster-Shafer evidence theory to fuzzy logic and neural networks are reviewed. The paper concludes with further research directions.</t>
  </si>
  <si>
    <t>Meng, Max Q.-H./C-8078-2009; meng, meng/GWZ-7461-2022; Liu, Peter Xiaoping/E-5684-2014; Meng, Q./GSI-6185-2022</t>
  </si>
  <si>
    <t>Liu, Peter Xiaoping/0000-0002-8703-6967; Gu, Jason/0000-0002-7626-1077</t>
  </si>
  <si>
    <t>0-7803-7268-9</t>
  </si>
  <si>
    <t>WOS:000179017500255</t>
  </si>
  <si>
    <t>Palacios, JJ; Puente, J; Vela, CR; Gonzalez-Rodriguez, I</t>
  </si>
  <si>
    <t>Jose Palacios, Juan; Puente, Jorge; Vela, Camino R.; Gonzalez-Rodriguez, Ines</t>
  </si>
  <si>
    <t>Benchmarks for fuzzy job shop problems</t>
  </si>
  <si>
    <t>The fuzzy job shop scheduling problem with makespan minimisation is a problem with a significant presence in the scientific literature. However, a common meaningful comparison base is missing for such problem. This work intends to fill the gap in this domain by reviewing existing benchmarks as well as proposing new benchmark problems. First, we shall survey the existing test beds for the fuzzy job shop, analysing whether they are sufficiently varied and, most importantly, whether there is room for improvement on these instances - an essential requirement if the instances are to be useful for the scientific community in order to compare and develop new solving strategies. In the light of this analysis, we shall propose a new family of more challenging benchmark problems and provide lower bounds for the expected makespan of each instance as well as reference makespan values obtained with a memetic algorithm from the literature. The resulting benchmark will be made available so as to facilitate experiment reproducibility and encourage research competition. (C) 2015 Elsevier Inc. All rights reserved.</t>
  </si>
  <si>
    <t>Vela, Camino R./M-4093-2015; Rodriguez, Ines Gonzalez/D-8183-2013; Alonso, Juan Jose Palacios/I-2747-2015; Puente-Peinador, Jorge/M-6772-2015</t>
  </si>
  <si>
    <t>Vela, Camino R./0000-0001-9271-2360; Rodriguez, Ines Gonzalez/0000-0003-3266-009X; Alonso, Juan Jose Palacios/0000-0002-0479-1490; Puente-Peinador, Jorge/0000-0001-6840-3939</t>
  </si>
  <si>
    <t>10.1016/j.ins.2015.09.042</t>
  </si>
  <si>
    <t>WOS:000367485000046</t>
  </si>
  <si>
    <t>Krishankumar, R; Arvinda, SR; Amrutha, A; Premaladha, J; Ravichandran, KS</t>
  </si>
  <si>
    <t>Krishankumar, R.; Arvinda, S. R.; Amrutha, A.; Premaladha, J.; Ravichandran, K. S.</t>
  </si>
  <si>
    <t>A decision making framework under intuitionistic fuzzy environment for solving cloud vendor selection problem</t>
  </si>
  <si>
    <t>2017 INTERNATIONAL CONFERENCE ON NETWORKS &amp; ADVANCES IN COMPUTATIONAL TECHNOLOGIES (NETACT)</t>
  </si>
  <si>
    <t>International Conference on Networks and Advances in Computational Technologies (NetACT)</t>
  </si>
  <si>
    <t>JUL 20-22, 2017</t>
  </si>
  <si>
    <t>Trivandrum, INDIA</t>
  </si>
  <si>
    <t>This paper proposes a new scientific ranking framework for optimal selection of cloud vendor(CV) for the organization. For this purpose, a set of target dimensions for cloud computing from customer point of view are defined, based on expert reviews, international literature reviews and cloud provider market analysis. This study proposes intuitionistic fuzzy group decision making (IF-GDM) approach with intuitionistic fuzzy analytic hierarchy process(IF-AHP) for effective cloud vendor selection. In the previous approaches, IF-AHP was mainly used to determine the criteria weights and ranking was performed using other intuitionistic fuzzy based ranking schemes. All these schemes ignored to verify the consistency of the decision matrices which led to unrealistic preference orders. To alleviate such issue, in this paper, a new ranking framework with IF-AHP is proposed to provide both pair-wise comparison as well as consistency check for decision matrices. A case study of cloud vendor selection is demonstrated to verify the strength of the proposed framework.</t>
  </si>
  <si>
    <t>Ravichandran, Kattur Soundarapandian/AAG-7319-2019; Jayaraman, Premaladha/AAE-7440-2021</t>
  </si>
  <si>
    <t xml:space="preserve">Ravichandran, Kattur Soundarapandian/0000-0003-2397-461X; </t>
  </si>
  <si>
    <t>978-1-5090-6590-5</t>
  </si>
  <si>
    <t>WOS:000426730100022</t>
  </si>
  <si>
    <t>Weng, CH</t>
  </si>
  <si>
    <t>Weng, Cheng-Hsiung</t>
  </si>
  <si>
    <t>A study of mining certain itemsets from uncertain data</t>
  </si>
  <si>
    <t>2012 INTERNATIONAL CONFERENCE ON FUZZY THEORY AND ITS APPLICATIONS (IFUZZY2012)</t>
  </si>
  <si>
    <t>NOV 16-18, 2012</t>
  </si>
  <si>
    <t>Natl Chung Hsing Univ, Taichung, TAIWAN</t>
  </si>
  <si>
    <t>Taiwan Fuzzy Syst Assoc,Natl Sci Council,Natl Taiwan Univ Sci &amp; Technol,IEEE Syst, Man &amp; Cybernet Soc, Taipei, Taichung &amp; Tainan Chapters,Chinese Automat Control Soc,Smart Grid Program Off, Natl Sci &amp; Technol Project Energy,IEEE Syst, Man &amp; Cybernet Soc,Int Fuzzy Syst Assoc,Korean Inst Intelligent Syst,Int Journal Fuzzy Syst,Int Journal Intelligent Syst Sci &amp; Technol,Int Journal Computat Intelligence Res &amp; Applicat</t>
  </si>
  <si>
    <t>Natl Chung Hsing Univ</t>
  </si>
  <si>
    <t>Association rule mining is an important data analysis method for discovering associations within data. Recently, some researchers have extended association rule mining techniques to imprecise or uncertain data. However, the question arises as to how we can mine relevant and interesting patterns from uncertain data. Additionally, using the Sigma-count, the summation of a large number of itemsets with very small support may induce irrelevant associations. To this end, this study proposes a new approach to discover relevant patterns from uncertain data. This approach is based on the alpha-cut method allowing us to filter out the irrelevant patterns with small support. Furthermore, a correlation measure, also known as lift, is used to augment the support-confidence framework for association rules. Next, we develop an algorithm to discover relevant and interesting association rules from uncertain data. Experimental results from the survey data show that the proposed approach can help us to discover interesting and valuable patterns with high correlation.</t>
  </si>
  <si>
    <t>978-1-4673-2056-6</t>
  </si>
  <si>
    <t>WOS:000326810700062</t>
  </si>
  <si>
    <t>Zheng, HZ; Chu, DH; Xu, XF</t>
  </si>
  <si>
    <t>Zheng, Hong-Zhen; Chu, Dian-Hui; Xu, Xiaofei</t>
  </si>
  <si>
    <t>Importance Performance Analysis Based Fuzzy Neural for Determining Critical Service Attributes</t>
  </si>
  <si>
    <t>2009 INTERNATIONAL CONFERENCE ON ARTIFICIAL INTELLIGENCE AND COMPUTATIONAL INTELLIGENCE, VOL IV, PROCEEDINGS</t>
  </si>
  <si>
    <t>International Conference on Artificial Intelligence and Computational Intelligence</t>
  </si>
  <si>
    <t>NOV 07-08, 2009</t>
  </si>
  <si>
    <t>Shanghai Univ Elect Power,IEEE,Springer,APNNA,NSFC</t>
  </si>
  <si>
    <t>It presents the IPAFN (Importance performance analysis based fuzzy neural) approach that integrates fuzzy set theory, BPNN (back propagation neural network) and three-factor theory. The importance of service attributes is implicitly derived via the BPNN that used defuzzification crisp number data. The weights between input neurons and output neurons in the BPNN represent the actual importance of attributes that had considered the attribute category in three factor theory and the nature of fuzziness in human perception. Applying the BPNN enables practitioners accommodate non-normal, multicollinearity, and non-linear what in practical systems. Furthermore, from the perspective of workload in conducting a questionnaire-based survey, the IPAFN approach eliminates the need to measure the pre-consuming importance of attributes. This unnecessary process is time-consuming for analysts and respondents. Consequently, an appropriate, effective and reliable action plan for each critical service attribute can be acquired by applying the IPAFN approach to service quality management or customer satisfaction management, thereby providing managers with a competitive advantage.</t>
  </si>
  <si>
    <t>978-0-7695-3816-7</t>
  </si>
  <si>
    <t>10.1109/AICI.2009.67</t>
  </si>
  <si>
    <t>WOS:000276224200002</t>
  </si>
  <si>
    <t>Bloch, I; Ralescu, A</t>
  </si>
  <si>
    <t>Directional relative position between objects in image processing: a comparison between fuzzy approaches</t>
  </si>
  <si>
    <t>The importance of describing relationships between objects has been highlighted in works in very different areas, including image understanding. Among these relationships, directional relative position relations are important since they provide an important information about the spatial arrangement of objects in the scene. Such concepts are rather ambiguous, they defy precise definitions, but human beings have a rather intuitive and common way of understanding and interpreting them. Therefore in this context, fuzzy methods are appropriate to provide consistent definitions that integrate both quantitative and qualitative knowledge, thus providing a computational representation and interpretation of imprecise spatial relations, expressed in a linguistic way, and including quantitative knowledge. Several fuzzy approaches have been developed in the literature, and the aim of this paper is to review and compare them according to their properties and according to the types of questions they seek to answer. (C) 2003 Pattern Recognition Society. Published by Elsevier Science Ltd. All rights reserved.</t>
  </si>
  <si>
    <t>PII S0031-3203(02)00263-7</t>
  </si>
  <si>
    <t>10.1016/S0031-3203(02)00263-7</t>
  </si>
  <si>
    <t>WOS:000182303300009</t>
  </si>
  <si>
    <t>Lopez, JMM; Rodriguez, FJJ; Corredera, JRC</t>
  </si>
  <si>
    <t>Symbolic processing for coordinated task management in multiradar surveillance networks</t>
  </si>
  <si>
    <t>In this contribution a fuzzy management system is developed to cope with the problem of evaluating multisensor tasks in defence surveillance applications. Based on all the surveilled track and sector data, a reasoning system will be developed which determines the priority of each surveillance task to be performed in each decision cycle by means of a symbolic inference process similar to that which would perform a human operator: This approach allows to integrate high-level information (not only, numerical) in the decision process considering its uncertainty and possibly being subjective. The formal method elected to represent the variables involved bl this decision process is the theory of possibility and fuzzy sets. The evaluation of this reasoning system has allowed to demonstrate the validity of this methodology to cope with the task management problem. The results demonstrate how the importance of the tasks, measured through their priority, allows the,multisensor manager to adapt the coordination process to changing environments.</t>
  </si>
  <si>
    <t>WOS:000167662000105</t>
  </si>
  <si>
    <t>Li, JS; Gong, ZT; Shao, YB</t>
  </si>
  <si>
    <t>Li, Jiansheng; Gong, Zengtai; Shao, Yabin</t>
  </si>
  <si>
    <t>Intuitionistic fuzzy transform and its application</t>
  </si>
  <si>
    <t>Intuitionistic fuzzy transform is an approximate method based on the intuitionistic fuzzy partition. To begin with, a novel definition of intuitionistic fuzzy partition is given, and the properties of triangular intuitionistic fuzzy partition are also given. Secondly, the method of intuitionistic fuzzy transform is introduced, which transforms a continuous function into two gravity vectors according to the membership and non-membership functions that based on intuitionistic fuzzy partition. Some fundamental properties of intuitionistic fuzzy partition are surveyed. Thirdly, the method of inverse intuitionistic fuzzy transform is established by using the previous gravity vectors corresponding to the intuitionistic fuzzy partition. The results show that the approximate function of the original one can be rebuilt by the membership and non-membership functions respectively. even a hybrid approximate function can be rebuilt by both the membership and non-membership functions. Finally, some elementary properties of the inverse intuitionistic fuzzy transform are studied and the method is illustrated by a specific example.</t>
  </si>
  <si>
    <t>Li, Jiansheng/0000-0002-3541-3927</t>
  </si>
  <si>
    <t>10.3233/JIFS-182681</t>
  </si>
  <si>
    <t>WOS:000474715000103</t>
  </si>
  <si>
    <t>Mishra, AR; Jain, D; Hooda, DS</t>
  </si>
  <si>
    <t>Mishra, Arunodaya Raj; Jain, Divya; Hooda, D. S.</t>
  </si>
  <si>
    <t>Exponential Intuitionistic Fuzzy Information Measure with Assessment of Service Quality</t>
  </si>
  <si>
    <t>In the present paper, an exponential intuitionistic fuzzy information measure is proposed. The consistency of the proposed measure over existing information measures is illustrated mathematically. The importance of service quality grading is apparent with increasing demand to meet the customer needs in highly competitive service-related industry. However, it is not always straightforward as the constraints in grading processes and customer perceptions towards services are intangible measures. This paper presents the grading for service quality of four vehicle insurance companies using intuitionistic fuzzy weighted information measure. The IFWIM is useful to represent the decision information in the process of decision-making since it was characterized by degrees of membership, non-membership and hesitation. The crisp survey results were collected via questionnaires from customers of the selected region and analysed using the IFWIM. These grading results would be useful for insurance companies in upgrading their service quality and eventually able to fulfil customers' needs.</t>
  </si>
  <si>
    <t>MISHRA, ARUNODAYA RAJ/M-2404-2019; Mishra, Arunodaya Raj/P-1562-2017</t>
  </si>
  <si>
    <t>MISHRA, ARUNODAYA RAJ/0000-0001-9949-5813; Mishra, Arunodaya Raj/0000-0002-9186-4167</t>
  </si>
  <si>
    <t>10.1007/s40815-016-0278-6</t>
  </si>
  <si>
    <t>WOS:000400823600014</t>
  </si>
  <si>
    <t>Blanco-Mesa, F; Merigo, JM; Gil-Lafuente, AM</t>
  </si>
  <si>
    <t>Blanco-Mesa, Fabio; Merigo, Jose M.; Gil-Lafuente, Anna M.</t>
  </si>
  <si>
    <t>Fuzzy decision making: A bibliometric-based review</t>
  </si>
  <si>
    <t>Fuzzy decision-making consists in making decisions under complex and uncertain environments where the information can be assessed with fuzzy sets and systems. The aim of this study is to review the main contributions in this field by using a bibliometric approach. For doing so, the article uses a wide range of bibliometric indicators including the citations and the h-index. Moreover, it also uses the VOS viewer software in order to map the main trends in this area. The work considers the leading journals, articles, authors and institutions. The results indicate that the USA was the traditional leader in this field with the most significant researcher. However, during the last years, this field is receiving more attention by Asian authors that are starting to lead the field. This discipline has a strong potential and the expectations for the future is that it will continue to grow.</t>
  </si>
  <si>
    <t>Blanco-Mesa, Fabio/K-7225-2012; Merigó, José M./K-1500-2019</t>
  </si>
  <si>
    <t>Blanco-Mesa, Fabio/0000-0002-9462-6498; Merigó, José M./0000-0002-4672-6961</t>
  </si>
  <si>
    <t>10.3233/JIFS-161640</t>
  </si>
  <si>
    <t>WOS:000395904400033</t>
  </si>
  <si>
    <t>Ramos-Soto, A; Alonso, JM; Reiter, E; van Deemter, K; Gatt, A</t>
  </si>
  <si>
    <t>Ramos-Soto, Alejandro; Alonso, Jose M.; Reiter, Ehud; van Deemter, Kees; Gatt, Albert</t>
  </si>
  <si>
    <t>An Empirical Approach for Modeling Fuzzy Geographical Descriptors</t>
  </si>
  <si>
    <t>We present a novel heuristic approach that defines fuzzy geographical descriptors using data gathered from a survey with human subjects. The participants were asked to provide graphical interpretations of the descriptors 'north' and 'south' for the Galician region (Spain). Based on these interpretations, our approach builds fuzzy descriptors that are able to compute membership degrees for geographical locations. We evaluated our approach in terms of efficiency and precision. The fuzzy descriptors are meant to be used as the cornerstones of a geographical referring expression generation algorithm that is able to linguistically characterize geographical locations and regions. This work is also part of a general research effort that intends to establish a methodology which reunites the empirical studies traditionally practiced in data-to-text and the use of fuzzy sets to model imprecision and vagueness in words and expressions for text generation purposes.</t>
  </si>
  <si>
    <t>Alonso-Moral, Jose Maria/0000-0003-3673-421X</t>
  </si>
  <si>
    <t>WOS:000426449100148</t>
  </si>
  <si>
    <t>Ramli, AA; Watada, J; Pedrycz, W</t>
  </si>
  <si>
    <t>Ramli, Azizul Azhar; Watada, Junzo; Pedrycz, Witold</t>
  </si>
  <si>
    <t>Possibilistic Regression Analysis of Influential Factors in the Planning and Implementation of Occupational Health and Safety Management Systems</t>
  </si>
  <si>
    <t>The code of Occupational Health and Safety (OHS) is an important regulation to improve the on-the-job safety of employees. Several factors affect the planning and implementation of OHS management systems (OHSMS). The evaluation of OHS practice is the most important component when building a safety environment policy for employees and administration. Begin aware of subjective nature of factors affecting OHS and the use of statistical method, it becomes controversial as to a way of handling this type of survey data. This research presents a combination of possibilistic regression analysis with a convex hull approach to analyze the fitting factors that impact good practices of OHS. In addition, selected samples of data could be represented as fuzzy sets. This study offers an alternative platform to evaluate influential factors being used towards a successful implementation of the OHS policy.</t>
  </si>
  <si>
    <t>ramli, azizul azhar/E-2456-2013; Watada, Junzo/P-5439-2018</t>
  </si>
  <si>
    <t>WOS:000287453602020</t>
  </si>
  <si>
    <t>Zhang, JL; Williams, SO; Wang, HX</t>
  </si>
  <si>
    <t>Zhang, Junlin; Williams, Samuel Oluwarotimi; Wang, Haoxiang</t>
  </si>
  <si>
    <t>Intelligent computing system based on pattern recognition and data mining algorithms</t>
  </si>
  <si>
    <t>SUSTAINABLE COMPUTING-INFORMATICS &amp; SYSTEMS</t>
  </si>
  <si>
    <t>The integration of intelligent system mainly includes the application of intelligent technology, such as artificial intelligence and computational intelligence method, which is used in different levels of the system. This paper introduces the application and technology of several intelligent system integrations, the advantages and disadvantages of learning theory and expert system. Neural network is applied in intelligent systems and we use scope reviewed several new development of intelligent technology, plus this paper describes the development direction of the intelligent system. This paper introduces the basic concepts of data mining, including data mining technology, artificial intelligence, machine learning, statistical analysis, fuzzy logic, pattern recognition and artificial neural networks and other technologies. We analyze the structure of the general algorithm of data mining, and classify the data mining technology in details, including more than 10 techniques of decision tree technology, neural network technology, rough set and fuzzy set. Finally, the research directions of data mining in artificial intelligence, e-commerce applications and mobile communication computing are discussed. (C) 2017 Elsevier Inc. All rights reserved.</t>
  </si>
  <si>
    <t>2210-5379</t>
  </si>
  <si>
    <t>2210-5387</t>
  </si>
  <si>
    <t>10.1016/j.suscom.2017.10.010</t>
  </si>
  <si>
    <t>WOS:000451756100018</t>
  </si>
  <si>
    <t>Chung, M; Woodside, AG</t>
  </si>
  <si>
    <t>Meier, A; Donze, L</t>
  </si>
  <si>
    <t>Chung, Miri; Woodside, Arch G.</t>
  </si>
  <si>
    <t>Causal Recipes Sufficient for Identifying Market Gurus versus Mavens</t>
  </si>
  <si>
    <t>FUZZY METHODS FOR CUSTOMER RELATIONSHIP MANAGEMENT AND MARKETING: APPLICATIONS AND CLASSIFICATIONS</t>
  </si>
  <si>
    <t>Prior research focusing on the market maven (MM) neglects to consider the possible existence of people who may represent an important source of marketplace information for MMs-the market guru (MG). A market guru is a consumer others frequently seek out for advice but who does not seek advice from others. In contrast to MG, a MM is a consumer who other consumers frequently ask for advice and who frequently seeks advice from others. This study raises the proposition that a greater share of MGs versus MMs are innovators, that is, individuals who rely on technical reports to become the first to adopt new products in her or his community. This study applies fuzzy-set qualitative comparative analysis (fs/QCA) to distinguish between MMs and MGs using multi-year data from a national U.S. omnibus survey. The findings support several propositions distinguishing MGs from MMs. MMs evaluate themselves as great influencers of consumers, highly sensitive to normative susceptibility, and possessing superior taste. However, MGs evaluate themselves exactly the opposite from MMs on these conditions.</t>
  </si>
  <si>
    <t>978-1-4666-0096-6; 978-1-4666-0095-9</t>
  </si>
  <si>
    <t>10.4018/978-1-4666-0095-9.ch014</t>
  </si>
  <si>
    <t>10.4018/978-1-4666-0095-9</t>
  </si>
  <si>
    <t>WOS:000363560200016</t>
  </si>
  <si>
    <t>Cheng, HD; Jiang, XH; Sun, Y; Wang, JL</t>
  </si>
  <si>
    <t>Color image segmentation: advances and prospects</t>
  </si>
  <si>
    <t>Image segmentation is very essential and critical to image processing and pattern recognition. This survey provides a summary of color image segmentation techniques available now, Basically, color segmentation approaches are based on monochrome segmentation approaches operating in different color spaces. Therefore. we first discuss the major segmentation approaches for segmenting monochrome images: histogram thresholding, characteristic feature clustering, edge detection, region-based methods, fuzzy techniques, neural networks. etc.; then review some major color representation methods and their advantages/disadvantages; finally summarize the color image segmentation techniques using different color representations. The usage of color models for image segmentation is also discussed. Some novel approaches such as fuzzy method and physics-based method are investigated as well. (C) 2001 Pattern Recognition Society. Published by Elsevier Science Ltd. All rights reserved.</t>
  </si>
  <si>
    <t>Li, Peng/D-3889-2011</t>
  </si>
  <si>
    <t>10.1016/S0031-3203(00)00149-7</t>
  </si>
  <si>
    <t>WOS:000171558500001</t>
  </si>
  <si>
    <t>Demircan, ML; Tunc, S</t>
  </si>
  <si>
    <t>Demircan, Murat Levent; Tunc, Suzan</t>
  </si>
  <si>
    <t>A Proposed Service Level Improvement Methodology for Public Transportation Using Interval Type-2 Fuzzy Edas Based on Customer Satisfaction Data</t>
  </si>
  <si>
    <t>Quality of service is one of the top factors that encourage the use of public transportation systems. Service quality criteria for public transportation buses in Istanbul are defined systematically and their performance is measured regularly with the use of customer satisfaction surveys. This study aims to propose a convenient methodology for the evaluation of customer satisfaction levels to show and improve the service level for each bus operator in Istanbul. An interval type-2 fuzzy EDAS method is proposed with the use of customer satisfaction surveys. The evaluation criteria are based on EN13816 criteria for each bus operator with the value of each criterion being determined from the passenger's perspective. The proposed approach assists decision-makers to determine future investment fields for service level improvement, while also showing the general level for the operational shortcomings of the service provided</t>
  </si>
  <si>
    <t>WOS:000607198200007</t>
  </si>
  <si>
    <t>Hong, TP; Chen, CH; Lin, JCW</t>
  </si>
  <si>
    <t>Hong, Tzung-Pei; Chen, Chun-Hao; Lin, Jerry Chun-Wei</t>
  </si>
  <si>
    <t>A Survey of Fuzzy Data Mining Techniques</t>
  </si>
  <si>
    <t>Data mining is very popular recently due to lots of analysis applications of big data. A well-known algorithm for mining association rules from transactions is the Apriori algorithm. Because transactions may include quantitative values, fuzzy sets which can be used to handle quantitative values are thus utilized to mine fuzzy association rules. Hence in this chapter, some useful fuzzy data mining techniques are introduced. Firstly, with the predefined membership functions, the Apriori-based fuzzy data mining algorithms that provide an easily way to mine fuzzy association rules are described. Since they may be time-consuming when dataset size is large, several tree-based fuzzy data mining methods are then stated to improve the mining efficiency. Besides, how to define appropriate membership functions for fuzzy data mining is important and it can be transferred into an optimization problem. Four types of genetic-fuzzy mining approaches are thus given to find both membership functions and fuzzy association rules. At last, some extended issues are discussed to provide future research directions.</t>
  </si>
  <si>
    <t>Hong, Tzung-Pei/AEB-0613-2022; Lin, Jerry Chun-Wei/C-1514-2011; Chen, Chun-Hao/L-9537-2019</t>
  </si>
  <si>
    <t>Chen, Chun-Hao/0000-0002-1515-4243; Hong, Tzung-Pei/0000-0001-7305-6492</t>
  </si>
  <si>
    <t>10.1007/978-3-319-39014-7_18</t>
  </si>
  <si>
    <t>WOS:000389034800019</t>
  </si>
  <si>
    <t>Chen, WK; Ling, LS; Jie, HY; Silaban, PH; Sitanggang, YK; Silalahi, ADK</t>
  </si>
  <si>
    <t>Chen, Wen-Kuo; Ling, Lin Sheng; Jie, Huang Yu; Silaban, Pantas H.; Sitanggang, Yuni Kartika; Silalahi, Andri Dayarana K.</t>
  </si>
  <si>
    <t>How Travel Vlogs on YouTube Influence Consumer Travel Behavior in Indonesia: Empirical Evidence from fsQCA</t>
  </si>
  <si>
    <t>2022 IEEE 23RD INTERNATIONAL CONFERENCE ON INFORMATION REUSE AND INTEGRATION FOR DATA SCIENCE (IRI 2022)</t>
  </si>
  <si>
    <t>23rd IEEE International Conference on Information Reuse and Integration for Data Science (IEEE IRI)</t>
  </si>
  <si>
    <t>AUG 09-11, 2022</t>
  </si>
  <si>
    <t>IEEE,IEEE Comp Soc,Soc Informat Reuse &amp; Integrat</t>
  </si>
  <si>
    <t>Due to the rapid development of technology, various businesses have adapted their services to digital platforms. In this study, we examine whether travel vlogs on YouTube contribute to influencing travel behavior among Indonesian consumers. In light of this study, we propose that the preposition to achieve high travel intention is determined by consumer motivation, parasocial relationships, and trust, which lead to unique and different outcomes. The data were collected from 215 respondents through an online survey and analyzed using the fsQCA. The results show distinct and unique causal conditions for each configuration that supports the proposition. The results suggest that the best chance for increasing visit intention is based on the highest raw coverage and consistency values, through the presence of conditions such as novelty, entertainment, relaxation, and trust. Additionally, this study examines the implications of leveraging travel vlogs on YouTube as marketing tools for academics and tourism managers.</t>
  </si>
  <si>
    <t>Silalahi, Andri Dayarana K./CAI-6826-2022</t>
  </si>
  <si>
    <t>Silalahi, Andri Dayarana K./0000-0002-5399-3742</t>
  </si>
  <si>
    <t>978-1-6654-6603-5</t>
  </si>
  <si>
    <t>10.1109/IRI54793.2022.00032</t>
  </si>
  <si>
    <t>WOS:000864174800018</t>
  </si>
  <si>
    <t>Reyes-Galaviz, OF; Pedrycz, W</t>
  </si>
  <si>
    <t>Reyes-Galaviz, Orion F.; Pedrycz, Witold</t>
  </si>
  <si>
    <t>Fuzzy Relational Structures: Learning Alternatives for Fuzzy Modeling</t>
  </si>
  <si>
    <t>Fuzzy models offer a convenient way to describe complex and nonlinear systems. Fuzzy relational equations, viewed as a certain class of fuzzy models, play a pivotal role in fuzzy modeling. Their theory supports ways in which these equations could be solved and offers a characterization of the resulting families of solutions. Assuming that the corresponding relational equation or a system of relational equations is solvable, the theory provides a suite of analytical results. If this essential solvability assumption is not satisfied, we have to resort to approximate solutions and optimization techniques. In this study, we review several approaches to construct fuzzy relational models. Those methods include analytical methods, gradientbased (GB) methods, particle swarm optimization (PSO), and differential evolution (DE). We compare these methods with a hybridization of the different techniques, namely PSO-GB and DE-GB. The optimization techniques are used to design a fuzzy logic processor (FLP), which employs fuzzy logic operations in the realization of this network Fuzzy C-Means (FCM) transforms real-world numeric data into fuzzy sets, which are used to design the fuzzy model.</t>
  </si>
  <si>
    <t>WOS:000333960300065</t>
  </si>
  <si>
    <t>Egawa, Y; Fukuda, T</t>
  </si>
  <si>
    <t>Egawa, Yoshinori; Fukuda, Tokuo</t>
  </si>
  <si>
    <t>Fuzzy random vectors with stepwise membership levels and their application to questionnaire survey</t>
  </si>
  <si>
    <t>38th International Symposium on Stochastic System Theory and Its Applications</t>
  </si>
  <si>
    <t>NOV 09-11, 2006</t>
  </si>
  <si>
    <t>Suwa, JAPAN</t>
  </si>
  <si>
    <t>Inst Syst, Control &amp; Informat Engineers</t>
  </si>
  <si>
    <t>In this paper, the authors investigate a class of fuzzy random vectors, where they are considered as vague perceptions of random phenomena. First, based on the results previously proposed by the author, fuzzy random vectors are defined front the viewpoint of the multivalued logic, where for convenience of the numerical feasibility, the set representation of fuzzy sets is approximated by the stepwise membership levels. Secondly, the expectation and the variance of fuzzy random vectors obtained by the multivalued logic are considered, and the variance by Frechet approach is introduced. The estimates of the expectation and two types of variances are also considered. Finally, the proposed fuzzy random vectors are applied to the analysis of statistical properties of the data obtained from the questionnaire concerned with bowling ball design.</t>
  </si>
  <si>
    <t>WOS:000252827700002</t>
  </si>
  <si>
    <t>Verikas, A; Kalsyte, Z; Bacauskiene, M; Gelzinis, A</t>
  </si>
  <si>
    <t>Verikas, Antanas; Kalsyte, Zivile; Bacauskiene, Marija; Gelzinis, Adas</t>
  </si>
  <si>
    <t>Hybrid and ensemble-based soft computing techniques in bankruptcy prediction: a survey</t>
  </si>
  <si>
    <t>This paper presents a comprehensive review of hybrid and ensemble-based soft computing techniques applied to bankruptcy prediction. A variety of soft computing techniques are being applied to bankruptcy prediction. Our focus is on techniques, namely how different techniques are combined, but not on obtained results. Almost all authors demonstrate that the technique they propose outperforms some other methods chosen for the comparison. However, due to different data sets used by different authors and bearing in mind the fact that confidence intervals for the prediction accuracies are seldom provided, fair comparison of results obtained by different authors is hardly possible. Simulations covering a large variety of techniques and data sets are needed for a fair comparison. We call a technique hybrid if several soft computing approaches are applied in the analysis and only one predictor is used to make the final prediction. In contrast, outputs of several predictors are combined, to obtain an ensemble-based prediction.</t>
  </si>
  <si>
    <t>verikas, antanas/0000-0003-2185-8973</t>
  </si>
  <si>
    <t>10.1007/s00500-009-0490-5</t>
  </si>
  <si>
    <t>WOS:000277013200008</t>
  </si>
  <si>
    <t>Du, R; Yeung, K</t>
  </si>
  <si>
    <t>Fuzzy transition probability: a new method for monitoring progressive faults. Part 1: the theory</t>
  </si>
  <si>
    <t>This paper presents a new method for condition monitoring, especially for monitoring progressive faults such as wear and fatigue. Based on the literature survey, the existing condition monitoring methods are based on either probability or fuzzy logic. The new method, called the fuzzy transition probability (FTP), combines the transition probability (Markov process) as well as the fuzzy set. From a theoretical point of view, the new method uses the available information from the training samples to the maximum extent (finding both the transition probability and the fuzzy membership) and hence, is more effective than the existing methods. This paper is the first part of a two-part paper. It presents the basic theory and shows how to compute the transition probability from the available training samples step by step. A simple demonstration example is also included. The second part of the paper presents two practical applications: one is material tensile strength testing and the other is tool condition monitoring in boring. Based on the testing results, the new method outperforms the popular artificial neural networks. Future research and applications are also discussed. (C) 2004 Elsevier Ltd. All rights reserved.</t>
  </si>
  <si>
    <t>10.1016/j.engappai.2004.04.019</t>
  </si>
  <si>
    <t>WOS:000223290000002</t>
  </si>
  <si>
    <t>Hudec, M</t>
  </si>
  <si>
    <t>Hudec, Miroslav</t>
  </si>
  <si>
    <t>Storing and Analysing Fuzzy Data From Surveys by Relational Databases and Fuzzy Logic Approaches</t>
  </si>
  <si>
    <t>2015 XXV INTERNATIONAL CONFERENCE ON INFORMATION, COMMUNICATION AND AUTOMATION TECHNOLOGIES (ICAT)</t>
  </si>
  <si>
    <t>International Conference Information Communication Automation Technologies (ICAT)</t>
  </si>
  <si>
    <t>OCT 29-31, 2015</t>
  </si>
  <si>
    <t>Sarajevo, BOSNIA &amp; HERCEG</t>
  </si>
  <si>
    <t>Univ Sarajevo,Fac Elect Engn Sarajevo,IEEE,IEEE CSS,IEEE Comp Soc,IEEE SMC</t>
  </si>
  <si>
    <t>Respondents cannot always explicitly state which numeric value or linguistic term is the most suitable to express their opinions. However, the answers are mainly stored in classical relational databases forcing answers to be crisp values. In this way the valuable information related to the vagueness of opinions is lost. In order to avoid this drawback, the data should be stored in a database capable to manage fuzzy data. Adjusting classical relational databases for storing fuzzy data is a promising option which is examined in this paper. Hence, in data analysis the stored fuzziness can be fully exploited. Generally, analyses can be performed to get the summarized information from the data or focused on analyzing particular tuples. Concerning the former, linguistic summaries are extended to cope with fuzzy data. Concerning the later, we are focused on revealing similar entities to the specified one (risque, optimistic.). Anyway, many other analyses can be performed on stored fuzzy data.</t>
  </si>
  <si>
    <t>978-1-4673-8146-8</t>
  </si>
  <si>
    <t>WOS:000380438700036</t>
  </si>
  <si>
    <t>Zhang, ZM; Tian, JF</t>
  </si>
  <si>
    <t>Zhang, Zhiming; Tian, Jingfeng</t>
  </si>
  <si>
    <t>ON ATTRIBUTE REDUCTION WITH INTUITIONISTIC FUZZY ROUGH SETS</t>
  </si>
  <si>
    <t>Intuitionistic fuzzy (IF) rough sets are the generalization of traditional rough sets obtained by combining the IF set theory and the rough set theory. The existing research on IF rough sets mainly concentrates on the establishment of lower and upper approximation operators using constructive and axiomatic approaches. Less effort has been put on the attribute reduction of databases based on IF rough sets. This paper systematically studies attribute reduction based on IF rough sets. Firstly, attribute reduction with traditional rough sets and some concepts of IF rough sets are reviewed. Then, we introduce some concepts and theorems of attribute reduction with IF rough sets, and completely investigate the structure of attribute reduction. Employing the discernibility matrix approach, an algorithm to find all attribute reductions is also presented. Finally, an example is proposed to illustrate our idea and method. Altogether, these findings lay a solid theoretical foundation for attribute reduction based on IF rough sets.</t>
  </si>
  <si>
    <t>Tian, Jing-Feng/L-9160-2019</t>
  </si>
  <si>
    <t>Tian, Jing-Feng/0000-0002-0631-038X</t>
  </si>
  <si>
    <t>10.1142/S0218488512500043</t>
  </si>
  <si>
    <t>WOS:000302473700004</t>
  </si>
  <si>
    <t>Kocak, S; Ic, YT; Atalay, KD; Sert, M; Dengiz, B</t>
  </si>
  <si>
    <t>Kocak, Serdar; Ic, Yusuf Tansel; Atalay, Kumru Didem; Sert, Mustafa; Dengiz, Berna</t>
  </si>
  <si>
    <t>The development of a reviewer selection method: a multi-level hesitant fuzzy VIKOR and TOPSIS approaches</t>
  </si>
  <si>
    <t>This paper proposes a new approach for the selection of reviewers to evaluate research and development (R&amp;D) projects using a new integrated hesitant fuzzy VIKOR and TOPSIS methodology. A reviewer selection model must have a multi-level framework in which reviewer selection strategies and related objectives guide the second level of the reviewer performance ranking process. The model must measure reviewer performance related to the activities that are necessary for the R&amp;D project evaluation to be successful. A novel model is presented in this paper. In the proposed methodology, the aim is to select a reviewer in a hierarchical decision-making structure. The selection criteria values and their weights were obtained using the hesitant fuzzy VIKOR method. For the selection of a suitable reviewer, the conventional TOPSIS model was used. We developed a simpler procedure for effectively performing the reviewer selection process. The new approach was tested with a real case study and satisfactory results were obtained. A comparative analysis is also included in the article for illustrative purposes.</t>
  </si>
  <si>
    <t>IC, YUSUF TANSEL/AGE-3003-2022</t>
  </si>
  <si>
    <t>IC, YUSUF TANSEL/0000-0001-9274-7467</t>
  </si>
  <si>
    <t>10.1007/s12652-021-03466-5</t>
  </si>
  <si>
    <t>WOS:000697094200002</t>
  </si>
  <si>
    <t>Min, C; Hu, YJ; Hou, CH; He, J; Liu, ZB</t>
  </si>
  <si>
    <t>HerreraViedma, E; Shi, Y; Berg, D; Tien, J; Cabrerizo, FJ; Li, J</t>
  </si>
  <si>
    <t>Min, Chao; Hu, Yanjie; Hou, Chunhua; He, Jing; Liu, Zhibin</t>
  </si>
  <si>
    <t>A bi-level programming model for oilfield development and its solution algorithm based on interactive intuitionistic fuzzy method</t>
  </si>
  <si>
    <t>7TH INTERNATIONAL CONFERENCE ON INFORMATION TECHNOLOGY AND QUANTITATIVE MANAGEMENT (ITQM 2019): INFORMATION TECHNOLOGY AND QUANTITATIVE MANAGEMENT BASED ON ARTIFICIAL INTELLIGENCE</t>
  </si>
  <si>
    <t>7th International Conference on Information Technology and Quantitative Management (ITQM) - Information Technology and Quantitative Management Based on Artificial Intelligence</t>
  </si>
  <si>
    <t>NOV 03-06, 2019</t>
  </si>
  <si>
    <t>Granada, SPAIN</t>
  </si>
  <si>
    <t>Chinese Acad Sci,Univ Granada,LifeWatch ERIC,Univ Nebraska Omaha,Chinese Acad Sci, Res Ctr Fictitious Econ &amp; Data Sci,Chinese Acad Sci, Key Lab Big Data Mining &amp; Knowledge Management,Univ Chinese Acad Sci, Sch Econ &amp; Management,Chinese Acad Sci, Inst Sci &amp; Dev,SW Minzu Univ,Chinese Acad Management, Business Intelligence Soc,Tainfu Int Inst Big Data Strategy &amp; Technol,Int Acad Informat Technol &amp; Quantitat Management</t>
  </si>
  <si>
    <t>A bi-level programming model is constructed for the oilfield development in this paper with the objective to maximize the total benefit. The management level of the oil company is regarded as the leader in this model, which makes the global programming and assigns the allocated investments to four oilfield development modes (the follower). The lower levels work out their own optimized plans according to the tasks and the investment constraints, and then feed back to the upper level. To solve this mixed integer nonlinear programming problem, the Interactive Intuitionistic Fuzzy methods are employed to obtain the solution by combining with the intuitionistic fuzzy sets and establishing a scoring function. A practical example from some Oilfield in China is used to illustrate the application of the method for the 14th Five-year Plan. (C) 2020 The Authors. Published by Elsevier B.V. This is an open access article under the CC BY-NC-ND license (http://creativecommons.org/licenses/by-ne-nd/4.0/) Peer-review under responsibility of the scientific committee of the 7th International Conference on Information Technology and Quantitative Management (ITQM 2019)</t>
  </si>
  <si>
    <t>He, Jing/0000-0001-6488-1052</t>
  </si>
  <si>
    <t>10.1016/j.procs.2019.11.278</t>
  </si>
  <si>
    <t>WOS:000514081500028</t>
  </si>
  <si>
    <t>Kabak, O; Ervural, B</t>
  </si>
  <si>
    <t>Kabak, Ozgur; Ervural, Bilal</t>
  </si>
  <si>
    <t>Multiple attribute group decision making: A generic conceptual framework and a classification scheme</t>
  </si>
  <si>
    <t>The research activities in group decision making have dramatically increased over the last decade. In particular, the application of multiple attribute decision-making methods to group decision-making problems occupies a vast area in the related literature. However, there is no systematic classification scheme for these researches. This paper presents a generic conceptual framework and a classification scheme for multiple attribute group decision-making methods. The proposed framework consists of three main stages: the structuring and construction stage, the assessment stage, and the selection/ranking stage, providing not only an outline for classification but also a road map for the researchers working on this topic. Furthermore, top cited papers are classified based on this classification scheme in order to clarify the state of the art and to identify future research directions. As a result, eight significant suggestions for future research are identified. (C) 2017 Elsevier B.V. All rights reserved.</t>
  </si>
  <si>
    <t>Ervural, Bilal/GYU-6837-2022; Kabak, Özgür/B-2817-2014</t>
  </si>
  <si>
    <t>Kabak, Özgür/0000-0002-5542-309X; Ervural, Bilal/0000-0002-5206-7632</t>
  </si>
  <si>
    <t>10.1016/j.knosys.2017.02.011</t>
  </si>
  <si>
    <t>WOS:000399632500002</t>
  </si>
  <si>
    <t>Maji, P</t>
  </si>
  <si>
    <t>Polkowski, L; Yao, Y; Artiemjew, P; Ciucci, D; Liu, D; Slezak, D; Zielosko, B</t>
  </si>
  <si>
    <t>Maji, Pradipta</t>
  </si>
  <si>
    <t>Advances in Rough Set Based Hybrid Approaches for Medical Image Analysis</t>
  </si>
  <si>
    <t>ROUGH SETS</t>
  </si>
  <si>
    <t>JUL 03-07, 2017</t>
  </si>
  <si>
    <t>Univ Warmia &amp; Mazury, Olsztyn, POLAND</t>
  </si>
  <si>
    <t>Marshal Warmia &amp; Mazury Province,Olsztyn Park Sci &amp; Technol,Billennium</t>
  </si>
  <si>
    <t>Univ Warmia &amp; Mazury</t>
  </si>
  <si>
    <t>Recent advancement in the area of medical imaging produces a huge amount of image data. Automatic extraction of meaningful information from these data has become necessary. In this regard, different image processing techniques provide efficient tools to extract and interpret meaningful information from the medical images, which, in turn, provide valuable directions for medical diagnosis. One of the major problems in real-life medical image data analysis is uncertainty. Among other soft computing techniques, rough sets provide a powerful tool to handle uncertainties, vagueness, and incompleteness associated with data, while fuzzy set and probabilistic paradigm serve as analytical tools for dealing with uncertainty that arises due to the overlapping characteristics and/or randomness in data. Hence, they can be integrated judiciously to develop efficient algorithms for automatic analysis of medical image data. In this regard, the paper presents a brief review on recent advances of rough set based hybrid intelligent approaches for medical image analysis.</t>
  </si>
  <si>
    <t>Maji, Pradipta/AAZ-3478-2020</t>
  </si>
  <si>
    <t>Maji, Pradipta/0000-0002-8288-8917</t>
  </si>
  <si>
    <t>978-3-319-60837-2; 978-3-319-60836-5</t>
  </si>
  <si>
    <t>10.1007/978-3-319-60837-2_3</t>
  </si>
  <si>
    <t>WOS:000432916800003</t>
  </si>
  <si>
    <t>Habib, C; Makhoul, A; Darazi, R; Couturier, R</t>
  </si>
  <si>
    <t>Badonnel, SO; Ulema, M; Cavdar, C; Granville, LZ; DosSantos, CRP</t>
  </si>
  <si>
    <t>Habib, Carol; Makhoul, Abdallah; Darazi, Rony; Couturier, Raphaeel</t>
  </si>
  <si>
    <t>Multisensor Data Fusion and Decision Support in Wireless Body Sensor Networks</t>
  </si>
  <si>
    <t>NOMS 2016 - 2016 IEEE/IFIP NETWORK OPERATIONS AND MANAGEMENT SYMPOSIUM</t>
  </si>
  <si>
    <t>IEEE IFIP Network Operations and Management Symposium</t>
  </si>
  <si>
    <t>IEEE/IFIP Network Operations and Management Symposium (NOMS)</t>
  </si>
  <si>
    <t>APR 25-29, 2016</t>
  </si>
  <si>
    <t>Istanbul, TURKEY</t>
  </si>
  <si>
    <t>IEEE,IFIP,IEEE Big Data,Cisco,Argela,Avaya,Nokia,ITU ARI Teknokent,NETAS,IBM,Super Cloud Comp Ctr,IEEE Commun Soc</t>
  </si>
  <si>
    <t>Maintaining and improving the quality of life in ageing populations is a necessity. Hence, distant patient monitoring is a solution providing constant surveillance of vital signs and the detection of emergencies when they occur. In the past few years, wireless body sensor networks (WBSNs) emerged as a low cost solution for healthcare applications. In WBSNs, biosensors collect periodically physiological measures and send them to the coordinator where the data fusion process takes place. However, processing the huge amount of data captured by the limited lifetime biosensors and taking the right decisions when there is an emergency are major challenges in WBSNs. In this paper, we introduce a data fusion model using a decision matrix, an early warning score system and fuzzy set theory. We propose an algorithm at the coordinator level of the WBSN, aiming to take the appropriate decision when an emergency is detected.</t>
  </si>
  <si>
    <t>Makhoul, Abdallah/K-7535-2018; Couturier, Raphaël/C-1095-2013</t>
  </si>
  <si>
    <t>Makhoul, Abdallah/0000-0003-0485-097X; Couturier, Raphaël/0000-0003-1490-9592</t>
  </si>
  <si>
    <t>1542-1201</t>
  </si>
  <si>
    <t>978-1-5090-0223-8</t>
  </si>
  <si>
    <t>WOS:000389830100093</t>
  </si>
  <si>
    <t>Kaczmarek, K; Hryniewicz, O</t>
  </si>
  <si>
    <t>DeTre, G; Grzegorzewski, P; Kacprzyk, J; Owsinski, JW; Penczek, W; Zadrozny, S</t>
  </si>
  <si>
    <t>Kaczmarek, Katarzyna; Hryniewicz, Olgierd</t>
  </si>
  <si>
    <t>Forecasting of Short Time Series with Intelligent Computing</t>
  </si>
  <si>
    <t>CHALLENGING PROBLEMS AND SOLUTIONS IN INTELLIGENT SYSTEMS</t>
  </si>
  <si>
    <t>Although time series analysis and forecasting have been studied since the seventeenth century and the literature related to its statistical foundations is extensive, the problem arises when the assumptions underlying statistical modeling are not fulfilled due to the shortness of available data. In such cases, additional expert knowledge is needed to support the forecasting process. The inclusion of prior knowledge may be easily formalized with the Bayesian approach. However, the proper formulation of prior probability distributions is still one of the main challenges for practitioners. Hopefully, intelligent computing can support the formulation of the prior knowledge. In this paper, we review recent trends and challenges of the interdisciplinary research on time series forecasting with the use of intelligent computing, especially fuzzy systems. Then, we propose a method that incorporates fuzzy trends and linguistic summaries for the forecasting of short time series. Experiments show that it is a very promising and human-consistent approach.</t>
  </si>
  <si>
    <t>Hryniewicz, Olgierd/0000-0001-9877-508X</t>
  </si>
  <si>
    <t>978-3-319-30165-5; 978-3-319-30164-8</t>
  </si>
  <si>
    <t>10.1007/978-3-319-30165-5_4</t>
  </si>
  <si>
    <t>10.1007/978-3-319-30165-5</t>
  </si>
  <si>
    <t>WOS:000376609200005</t>
  </si>
  <si>
    <t>Mikalef, P; Pappas, IO; Giannakos, M</t>
  </si>
  <si>
    <t>Dwivedi, YK; Mantymaki, M; Ravishankar, MN; Janssen, M; Clement, M; Slade, EL; Rana, NP; Alsharhan, S; Simintiras, AC</t>
  </si>
  <si>
    <t>Mikalef, Patrick; Pappas, Ilias O.; Giannakos, Michail</t>
  </si>
  <si>
    <t>Consumer Intentions on Social Media: A fsQCA Analysis of Motivations</t>
  </si>
  <si>
    <t>SOCIAL MEDIA: THE GOOD, THE BAD, AND THE UGLY</t>
  </si>
  <si>
    <t>15th International-Federation-of-Information-Processing (IFIP) WG 6.11 Conference on e-Business, e-Services, and e-Society (I3E)</t>
  </si>
  <si>
    <t>SEP 13-15, 2016</t>
  </si>
  <si>
    <t>Swansea, ENGLAND</t>
  </si>
  <si>
    <t>Int Federat Informat Proc WG 6 11</t>
  </si>
  <si>
    <t>With social media gaining rapidly in popularity, a large number of companies have initiated attempts to capitalize on the large user base present on such platforms. Yet, it still remains unclear how affordances that social media facilitate can influence consumer intentions to purchase and engage in word-of-mouth. This paper builds on the distinction between utilitarian and hedonic features, and empirically examines how these aspects present on social media platforms affect consumer behavior. Using survey data from 165 social media users we perform fuzzy set Qualitative Comparative Analyses (fsQCA) to extract patterns of factors that impact both purchase, and word-of-mouth intentions. The outcomes of the analyses demonstrate that realizing high purchase and word-of-mouth intentions can be achieved through multiple ways which also depend on gender and spending history. Practical and theoretical implications are discussed, particularly concerning how these findings can guide the design of successful social media outlets for commerce.</t>
  </si>
  <si>
    <t>Pappas, Ilias/Q-3836-2017; Pappas, Ilias/V-3227-2019; Mikalef, Patrick/GVU-5020-2022; Giannakos, Michail/L-3266-2013</t>
  </si>
  <si>
    <t>Pappas, Ilias/0000-0001-7528-3488; Pappas, Ilias/0000-0001-7528-3488; Mikalef, Patrick/0000-0002-6788-2277; Giannakos, Michail/0000-0002-8016-6208</t>
  </si>
  <si>
    <t>978-3-319-45234-0</t>
  </si>
  <si>
    <t>10.1007/978-3-319-45234-0_34</t>
  </si>
  <si>
    <t>WOS:000389719600034</t>
  </si>
  <si>
    <t>Liu, TK; Chen, YP; Chou, JH</t>
  </si>
  <si>
    <t>Liu, Tung-Kuan; Chen, Yeh-Peng; Chou, Jyh-Horng</t>
  </si>
  <si>
    <t>Extracting fuzzy relations in fuzzy time series model based on approximation concepts</t>
  </si>
  <si>
    <t>The deriving of fuzzy relationships is an essential task in fuzzy time-series forecasting studies; many studies have been devoted to discovering fuzzy relationships using less computational effort. In this paper, we also aim to improve the derivation of fuzzy relationships, and compare the results to previous studies. The proposed model in this paper not only requires no prior knowledge or pre-review dataset to generate heuristic rules, but also effectively reduces computational effort by decreasing the quantity of fuzzy sets of linguistic variables. The rough set classifier is introduced to discover fuzzy relationships first when a time-invariant relation is derived. The empirical results show that the proposed model's MSE (mean square error) is 79,040, the MAPE (Mean absolute percentage error) is 1.47% and the time complexity outperforms previous models and yields the best known result. (C) 2011 Elsevier Ltd. All rights reserved.</t>
  </si>
  <si>
    <t>10.1016/j.eswa.2011.03.040</t>
  </si>
  <si>
    <t>WOS:000291118500101</t>
  </si>
  <si>
    <t>Lingras, P; Peters, G</t>
  </si>
  <si>
    <t>Lingras, Pawan; Peters, Georg</t>
  </si>
  <si>
    <t>Rough clustering</t>
  </si>
  <si>
    <t>Traditional clustering partitions a group of objects into a number of nonoverlapping sets based on a similarity measure. In real world, the boundaries of these sets or clusters may not be clearly defined. Some of the objects may be almost equidistant from the center of multiple clusters. Traditional set theory mandates that these objects be assigned to a single cluster. Rough set theory can be used to represent the overlapping clusters. Rough sets provide more flexible representation than conventional sets, at the same time they are less descriptive than the fuzzy sets. This paper describes the basic concept of rough clustering based on k-means, genetic algorithms, Kohonen self-organizing maps, and support vector clustering. The discussion also includes a review of rough cluster validity measures, and applications of rough clustering to such diverse areas as forestry, medicine, medical imaging, web mining, super markets, and traffic engineering. (C) 2011 John Wiley &amp; Sons, Inc. WIREs Data Mining Knowl Discov 2011 1 64-72 DOI: 10.1002/widm.16</t>
  </si>
  <si>
    <t>10.1002/widm.16</t>
  </si>
  <si>
    <t>WOS:000304257400007</t>
  </si>
  <si>
    <t>Herrera, F; Alonso, S; Chiclana, F; Herrera-Viedma, E</t>
  </si>
  <si>
    <t>Herrera, F.; Alonso, S.; Chiclana, F.; Herrera-Viedma, E.</t>
  </si>
  <si>
    <t>Computing with words in decision making: foundations, trends and prospects</t>
  </si>
  <si>
    <t>Computing with Words (CW) methodology has been used in several different environments to narrow the differences between human reasoning and computing. As Decision Making is a typical human mental process, it seems natural to apply the CW methodology in order to create and enrich decision models in which the information that is provided and manipulated has a qualitative nature. In this paper we make a review of the developments of CW in decision making. We begin with an overview of the CW methodology and we explore different linguistic computational models that have been applied to the decision making field. Then we present an historical perspective of CW in decision making by examining the pioneer papers in the field along with its most recent applications. Finally, some current trends, open questions and prospects in the topic are pointed out.</t>
  </si>
  <si>
    <t>Chiclana, Francisco/B-9031-2008; Burgos, Sergio Alonso/C-6793-2012; HERRERA-VIEDMA, ENRIQUE/C-2704-2008; Herrera, Francisco/C-6856-2008; Alonso, Sergio/GVR-8346-2022; Herrera, Francisco/K-9019-2017</t>
  </si>
  <si>
    <t xml:space="preserve">Chiclana, Francisco/0000-0002-3952-4210; Burgos, Sergio Alonso/0000-0001-6620-328X; HERRERA-VIEDMA, ENRIQUE/0000-0002-7922-4984; Herrera, Francisco/0000-0002-7283-312X; </t>
  </si>
  <si>
    <t>10.1007/s10700-009-9065-2</t>
  </si>
  <si>
    <t>WOS:000272615800003</t>
  </si>
  <si>
    <t>Tarasov, VB</t>
  </si>
  <si>
    <t>Nontraditional and hybrid logics in the modeling of intelligent agents: I. Artificial agents, intentional characteristics, and methods of their modeling</t>
  </si>
  <si>
    <t>JOURNAL OF COMPUTER AND SYSTEMS SCIENCES INTERNATIONAL</t>
  </si>
  <si>
    <t>The problems of logically modeling intentional agents are considered. A three-level two-loop organizational model of agents' activity is proposed that is based on the results of the psychological theory of activity and the concepts of autonomous homeostatic systems. Within the framework of this model, the types of intentional characteristics of agents are considered, a comparative analysis of these types is carried out, and appropriate requirements for the means of formalization are formulated. The principles of the logical description of beliefs, desires, intentions, and activities of agents, as well as a brief review of a number of known approaches, are presented. Three classes of nontraditional logics suggested for representing uncertainty, imprecision, and fuzziness in the modeling of intentional agents are analyzed. A scheme for describing the mental characteristics of agents is introduced that is based on necessity measures, fuzzy sets and relations, as well as linguistic variables. An appropriate interpretation is given in terms of the extended Kripke model.</t>
  </si>
  <si>
    <t>1064-2307</t>
  </si>
  <si>
    <t>WOS:000089912600001</t>
  </si>
  <si>
    <t>Danjuma, S; Herawan, T; Ismail, MA; Chiroma, H; Abubakar, AI; Zeki, AM</t>
  </si>
  <si>
    <t>Danjuma, Sani; Herawan, Tutut; Ismail, Maizatul Akmar; Chiroma, Haruna; Abubakar, Adamu I.; Zeki, Akram M.</t>
  </si>
  <si>
    <t>A Review on Soft Set-Based Parameter Reduction and Decision Making</t>
  </si>
  <si>
    <t>Many real world decision making problems often involve uncertainty data, which mainly originating from incomplete data and imprecise decision. The soft set theory as a mathematical tool that deals with uncertainty, imprecise, and vagueness is often employed in solving decision making problem. It has been widely used to identify irrelevant parameters and make reduction set of parameters for decision making in order to bring out the optimal choices. In this paper, we present a review on different parameter reduction and decision making techniques for soft set and hybrid soft sets under unpleasant set of hypothesis environment as well as performance analysis of the their derived algorithms. The review has summarized this paper in those areas of research, pointed out the limitations of previous works and areas that require further research works. Researchers can use our review to quickly identify areas that received diminutive or no attention from researchers so as to propose novel methods and applications.</t>
  </si>
  <si>
    <t>Herawan, Tutut/AAB-6534-2021; Abubakar, Adamu/M-4026-2019; ISMAIL, MAIZATUL AKMAR/B-8922-2010; Ibrahim, Adamu Abubakar/AAD-3655-2019</t>
  </si>
  <si>
    <t>Herawan, Tutut/0000-0001-9262-9137; ISMAIL, MAIZATUL AKMAR/0000-0003-1877-7128; Ibrahim, Adamu/0000-0001-6471-481X; M Zeki, Akram/0000-0003-3506-6715</t>
  </si>
  <si>
    <t>10.1109/ACCESS.2017.2682231</t>
  </si>
  <si>
    <t>WOS:000402940400082</t>
  </si>
  <si>
    <t>Kimiafar, K; Sadoughi, F; Sheikhtaheri, A; Sarbaz, M</t>
  </si>
  <si>
    <t>Kimiafar, Khalil; Sadoughi, Farahnaz; Sheikhtaheri, Abbas; Sarbaz, Masoumeh</t>
  </si>
  <si>
    <t>Prioritizing Factors Influencing Nurses' Satisfaction With Hospital Information Systems A Fuzzy Analytic Hierarchy Process Approach</t>
  </si>
  <si>
    <t>CIN-COMPUTERS INFORMATICS NURSING</t>
  </si>
  <si>
    <t>Our aim was to use the fuzzy analytic hierarchy process approach to prioritize the factors that influence nurses' satisfaction with a hospital information system. First, we reviewed the related literature to identify and select possible factors. Second, we developed an analytic hierarchy process framework with three main factors (quality of services, of systems, and of information) and 22 subfactors. Third, we developed a questionnaire based on pairwise comparisons and invited 10 experienced nurses who were identified through snowball sampling to rate these factors. Finally, we used Chang's fuzzy extent analysis method to compute the weights of these factors and prioritize them. We found that information quality was the most important factor (58%), followed by service quality (22%) and then system quality (19%). In conclusion, although their weights were not similar, all factors were important and should be considered in evaluating nurses' satisfaction.</t>
  </si>
  <si>
    <t>kimiafar, khalil/O-6803-2018; Sheikhtaheri, Abbas/M-6433-2018; sadoughi, farahnaz/B-7605-2018; sarbaz, masoumeh/O-8751-2018</t>
  </si>
  <si>
    <t>kimiafar, khalil/0000-0003-0351-4675; Sheikhtaheri, Abbas/0000-0002-6879-5415; sadoughi, farahnaz/0000-0002-7452-0864; sarbaz, masoumeh/0000-0001-5456-8505</t>
  </si>
  <si>
    <t>1538-2931</t>
  </si>
  <si>
    <t>1538-9774</t>
  </si>
  <si>
    <t>10.1097/CIN.0000000000000031</t>
  </si>
  <si>
    <t>WOS:000338984400004</t>
  </si>
  <si>
    <t>YAO, YY; WONG, SKM</t>
  </si>
  <si>
    <t>REPRESENTATION, PROPAGATION AND COMBINATION OF UNCERTAIN-INFORMATION</t>
  </si>
  <si>
    <t>This study examines the fundamental issues involved in the quantitative and qualitative representation, propagation and combination of uncertain information from different sources. Various classes of quantitative uncertainty measures and qualitative uncertainty judgments are reviewed and their compatibilities are analyzed. Three different propagation paradigms are studied. They are the quantitative paradigm exemplified by the Bayes rule of conditionalization, the mixed paradigm derived from the compatibility view of belief functions, and the qualitative paradigm employed in the exposition of belief structures. The problem of consistency in these propagation paradigms is addressed. The propagation of uncertain information is discussed using the proposed paradigms. The process of pooling uncertain information is illustrated by the combination of belief functions and relations. A qualitative combination rule is proposed and is based on a well-defined distance function between belief relations. The results of this study are useful for the design of an inference network capable of performing both quantitative and qualitative inferences.</t>
  </si>
  <si>
    <t>10.1080/03081079408908030</t>
  </si>
  <si>
    <t>WOS:A1994RX07800005</t>
  </si>
  <si>
    <t>Mazandarani, M; Xiu, L</t>
  </si>
  <si>
    <t>Mazandarani, Mehran; Xiu, Li</t>
  </si>
  <si>
    <t>A Review on Fuzzy Differential Equations</t>
  </si>
  <si>
    <t>Since the term Fuzzy differential equations (FDEs) emerged in the literature in 1978, prevailing research effort has been dedicated not only to the development of the concepts concerning the topic, but also to its potential applications. This paper presents a chronological survey on fuzzy differential equations of integer and fractional orders. Attention is concentrated on the FDEs in which a definition of fuzzy derivative of a fuzzy number-valued function has been taken into account. The chronological rationale behind considering FDEs under each concept of fuzzy derivative is highlighted. The pros and cons of each approach dealing with FDEs are also discussed. Moreover, some of the proposed FDEs applications and methods for solving them are investigated. Finally, some of the future perspectives and challenges of fuzzy differential equations are discussed based on our personal view point.</t>
  </si>
  <si>
    <t>Mazandarani, Mehran/D-4094-2012</t>
  </si>
  <si>
    <t>Mazandarani, Mehran/0000-0003-3116-3841</t>
  </si>
  <si>
    <t>10.1109/ACCESS.2021.3074245</t>
  </si>
  <si>
    <t>WOS:000645034600001</t>
  </si>
  <si>
    <t>Acharjya, DP; Abraham, A</t>
  </si>
  <si>
    <t>Acharjya, D. P.; Abraham, Ajith</t>
  </si>
  <si>
    <t>Rough computing - A review of abstraction, hybridization and extent of applications</t>
  </si>
  <si>
    <t>The rapid growth of information and communication technology captured common man and various organizations and influenced each individual's life, work, and study. It leads to a data explosion. It has no utility without any analysis and leads to many analytical techniques. The prime objective of these techniques is to derive some useful knowledge. However, the transformation of data into knowledge is not easy because of many reasons, such as disorganized, incomplete, uncertainties, etc. Furthermore, analyzing uncertainties present in data is not a straight forward task. Many different models, like fuzzy sets, rough sets, soft sets, neural networks, generalizations, and hybrid models obtained by combining two or more of these models, have been fruitful in representing knowledge. To this end, this paper identifies the conventionally used rough computing techniques and discusses their concepts, developments, abstraction, hybridization, and scope of applications.</t>
  </si>
  <si>
    <t>Abraham, Ajith/A-1416-2008; Acharjya, Debi/T-1205-2018</t>
  </si>
  <si>
    <t>Abraham, Ajith/0000-0002-0169-6738; Acharjya, Debi/0000-0003-3828-2050</t>
  </si>
  <si>
    <t>10.1016/j.engappai.2020.103924</t>
  </si>
  <si>
    <t>WOS:000582708400004</t>
  </si>
  <si>
    <t>Ji, P; Zhang, HY; Wang, JQ</t>
  </si>
  <si>
    <t>Ji, Pu; Zhang, Hong-Yu; Wang, Jian-Qiang</t>
  </si>
  <si>
    <t>A Fuzzy Decision Support Model With Sentiment Analysis for Items Comparison in e-Commerce: The Case Study of PConline.com</t>
  </si>
  <si>
    <t>Decision support is a vital function in electronic commerce (e-commerce). The purpose of this paper is to construct a review-based decision support model for items comparison in c-commerce. The proposed model uses probability multivalued neutrosophic linguistic numbers (PMVNLNs) to characterize online reviews. It overcomes the limitation of existing models by considering neutral information and hesitancy in text reviews. The fuzzy characterization of reviews (i.e., PMVNLN) can reflect similarities and differences in positive (negative) information. In addition, the model considers consumers' bounded rational behaviors by combining the regret theory with an outranking method. We empirically compare the proposed model with models in PConline.com and four existing models with data from PConline.com. The performance of these models in terms of accuracy is measured by the total relative difference metric. Results indicate the good performance of the proposed model. Our model is a promising option for e-commerce to provide consumers with good decision support service.</t>
  </si>
  <si>
    <t>Wang, Jian-qiang/B-5012-2019; Zhang, Hongyu/AAL-3319-2021</t>
  </si>
  <si>
    <t>Zhang, Hongyu/0000-0001-5142-5277</t>
  </si>
  <si>
    <t>10.1109/TSMC.2018.2875163</t>
  </si>
  <si>
    <t>WOS:000487059800007</t>
  </si>
  <si>
    <t>Sanchez, L; Couso, I; Otero, J; Palacios, A</t>
  </si>
  <si>
    <t>Sanchez, Luciano; Couso, Ines; Otero, Jose; Palacios, Ana</t>
  </si>
  <si>
    <t>ASSESSING THE EVOLUTION OF LEARNING CAPABILITIES AND DISORDERS WITH A GRAPHICAL EXPLORATORY ANALYSIS OF SURVEYS CONTAINING MISSING AND CONFLICTING ANSWERS</t>
  </si>
  <si>
    <t>NEURAL NETWORK WORLD</t>
  </si>
  <si>
    <t>The analysis of the evolution of learning with graphical maps is based on the placement of the individuals in positions that are computed on the basis of their answers to certain tests. These techniques are useful for detecting similarities between the knowledge profiles of the subjects and can also be used for assessing the acquisition of capabilities after a course. In this paper, we propose to extend some graphical exploratory analysis techniques to the case where there are missing or conflicting answers in the tests. We will also consider that either a missing or unknown answer, or a set of conflictive answers to a survey, is aptly represented by an interval or a fuzzy set. This representation causes that each individual in the map is no longer a point but a figure whose shape and size determine the coherence of the answers and whose position with respect to its neighbors determines the similarities and differences between the individuals.</t>
  </si>
  <si>
    <t>Sanchez, Luciano/K-8715-2014; Couso, Ines/L-2134-2014; Otero, Jose/K-7636-2014</t>
  </si>
  <si>
    <t>Sanchez, Luciano/0000-0002-2446-1915; Couso, Ines/0000-0002-1675-6203; Otero, Jose/0000-0002-5974-0893</t>
  </si>
  <si>
    <t>1210-0552</t>
  </si>
  <si>
    <t>WOS:000287783300003</t>
  </si>
  <si>
    <t>Subasic, P; Huettner, A</t>
  </si>
  <si>
    <t>Affect analysis of text using fuzzy semantic typing</t>
  </si>
  <si>
    <t>We propose a novel, convenient fusion of natural language processing and fuzzy logic techniques for analyzing the affect content in free text. Our main goals are fast analysis and visualization of affect content for decision making. The main linguistic resource for fuzzy semantic typing is the fuzzy-affect lexicon, from which other important resources-the fuzzy thesaurus and affect category groups-are generated. Free text is tagged with affect categories from the lexicon and the affect categories' centralities and intensities are combined using techniques from fuzzy logic to produce affect sets-fuzzy sets representing the affect quality of a document. We show different aspects of affect analysis using news content and movie reviews. Our experiments show a good correspondence between affect sets and human judgments of affect content. We ascribe this to the representation of ambiguity in our fuzzy affect lexicon and the ability of fuzzy logic to deal successfully with the ambiguity of words in a natural language. Planned extensions of the system include personalized profiles for Web-based content dissemination, fuzzy retrieval, clustering, and classification.</t>
  </si>
  <si>
    <t>10.1109/91.940962</t>
  </si>
  <si>
    <t>WOS:000170526400002</t>
  </si>
  <si>
    <t>Wang, JQ; Wu, JT; Wang, J; Zhang, HY; Chen, XH</t>
  </si>
  <si>
    <t>Wang, Jian-qiang; Wu, Jia-ting; Wang, Jing; Zhang, Hong-yu; Chen, Xiao-hong</t>
  </si>
  <si>
    <t>Multi-criteria decision-making methods based on the Hausdorff distance of hesitant fuzzy linguistic numbers</t>
  </si>
  <si>
    <t>A hesitant fuzzy linguistic set is an extension of both a linguistic term set and a hesitant fuzzy set. It combines a quantitative evaluation with a qualitative evaluation, which can describe the real preferences of decision makers and reflect their uncertainty, hesitancy and inconsistency. The focus of this paper is those multi-criteria decision-making (MCDM) problems in which the criteria values take the form of hesitant fuzzy linguistic numbers (HFLNs). Having reviewed the relevant literature, the Hausdorff distance for HFLNs is provided and some linguistic scale functions are applied. Subsequently, two hesitant fuzzy linguistic MCDM methods are proposed, which are based on the proposed distance measure and the TOPSIS and TODIM methods. The first of these MCDM methods is based on complete rationality, whilst the second is based on bounded rationality. Finally, an illustrative example is provided to verify the proposed methods, which are then compared to the existing approaches.</t>
  </si>
  <si>
    <t>chen, xia/GXM-5435-2022; chen, xia/GYR-3948-2022; Wang, Jing/J-6837-2014; chen, xi/GXH-3653-2022; WU, Jia/V-1766-2019; Wang, Jian-qiang/B-5012-2019</t>
  </si>
  <si>
    <t xml:space="preserve">Wang, Jing/0000-0002-2407-5985; WU, Jia/0000-0001-9013-0818; </t>
  </si>
  <si>
    <t>10.1007/s00500-015-1609-5</t>
  </si>
  <si>
    <t>WOS:000372299100024</t>
  </si>
  <si>
    <t>Hassanien, AE; Abraham, A; Peters, JF; Schaefer, G; Henry, C</t>
  </si>
  <si>
    <t>Hassanien, Aboul Ella; Abraham, Ajith; Peters, James F.; Schaefer, Gerald; Henry, Christopher</t>
  </si>
  <si>
    <t>Rough Sets and Near Sets in Medical Imaging: A Review</t>
  </si>
  <si>
    <t>This paper presents a review of the current literature on rough-set- and near-set-based approaches to solving various problems in medical imaging such as medical image segmentation, object extraction, and image classification. Rough set frameworks hybridized with other computational intelligence technologies that include neural networks, particle swarm optimization, support vector machines, and fuzzy sets are also presented. In addition, a brief introduction to near sets and near images with an application to MRI images is given. Near sets offer a generalization of traditional rough set theory and a promising approach to solving the medical image correspondence problem as well as an approach to classifying perceptual objects by means of features in solving medical imaging problems. Other generalizations of rough sets such as neighborhood systems, shadowed sets, and tolerance spaces are also briefly considered in solving a variety of medical imaging problems. Challenges to be addressed and future directions of research are identified and an extensive bibliography is also included.</t>
  </si>
  <si>
    <t>Hassanien, Aboul ella/O-5672-2014; Abraham, Ajith/A-1416-2008</t>
  </si>
  <si>
    <t>Hassanien, Aboul ella/0000-0002-9989-6681; Abraham, Ajith/0000-0002-0169-6738</t>
  </si>
  <si>
    <t>10.1109/TITB.2009.2017017</t>
  </si>
  <si>
    <t>WOS:000271481300013</t>
  </si>
  <si>
    <t>Bender, MJ; Simonovic, SP</t>
  </si>
  <si>
    <t>A fuzzy compromise approach to water resource systems planning under uncertainty</t>
  </si>
  <si>
    <t>A fuzzy compromise approach to decision analysis is described within the context of water resource systems planning under uncertainty. The approach allows various sources of uncertainty and is intended to provide a flexible form of group decision support. The example compares the ELECTRE method with the fuzzy compromise approach. The comparison is intended to demonstrate the benefits of adopting a multicriteria decision analysis technique which presents subjectivity within its proper context while maintaining an intuitive and transparent technique for ranking alternatives. The fuzzy compromise approach allows a family of possible conditions to be reviewed, and supports group decisions through fuzzy sets designed to reflect collective opinions and conflicting judgements. Ranking of alternatives is accomplished with fuzzy ranking measures designed to illustrate the effect of risk tolerance differences among decision makers. Two distinct ranking measures are used a centroid measure, and a fuzzy comparison measure based on a fuzzy goal. (C) 2000 Elsevier Science B.V. All rights reserved.</t>
  </si>
  <si>
    <t>10.1016/S0165-0114(99)00025-1</t>
  </si>
  <si>
    <t>WOS:000088643600004</t>
  </si>
  <si>
    <t>Jin, LS; Mesiar, R; Yager, RR</t>
  </si>
  <si>
    <t>Jin, Lesheng; Mesiar, Radko; Yager, Ronald R.</t>
  </si>
  <si>
    <t>The paradigm of induced ordered weighted averaging aggregation process with application in uncertain linguistic evaluation</t>
  </si>
  <si>
    <t>Induced ordered weighted averaging is a powerful tool in decision making, and different inducing variables generally determine different types of IOWA. The existing studies and applications of IOWA often is non-systematical and decision makers may often be confused with several problems such as how to effectively and fast determine and obtain inducing variable, how to handle the situation where tied values appears for inducing values, and how to more flexibly use IOWA in real applications. In this study, to address those problems, we propose the paradigm of Induced Ordered Weighted Averaging aggregation process. The paradigm includes three major stages, information gathering and preparation, information determination, and information aggregation; and each of those stages also includes several detailed steps. An illustrative instance in journal peer reviewing and evaluating problem, including all detailed steps in the paradigm of IOWA process, is also presented.</t>
  </si>
  <si>
    <t>10.1007/s41066-018-0135-0</t>
  </si>
  <si>
    <t>WOS:000668984200003</t>
  </si>
  <si>
    <t>Quiros, P; Alonso, JM; Pancho, DP</t>
  </si>
  <si>
    <t>Quiros, Pelayo; Alonso, Jose M.; Pancho, David P.</t>
  </si>
  <si>
    <t>Descriptive and Comparative Analysis of Human Perceptions expressed through Fuzzy Rating Scale-based Questionnaires</t>
  </si>
  <si>
    <t>Opinion surveys are widely admitted as a valuable source of information which becomes complementary to the information extracted from data by machine learning techniques. This paper focuses on a challenging and still open problem which is related to how to handle properly the inherent uncertainty of human perceptions. Namely, we propose new ways to interpret and analyze fuzzy data coming out from a special case of survey, the so-called fuzzy rating scale-based questionnaire. This kind of questionnaire is characterized by allowing expressing human perceptions in terms of fuzzy rating scales. The proposed methods are in charge of capturing and modeling the uncertainty of the answers by varying the heights of the related fuzzy sets. These methods have been validated in two case studies: (1) a descriptive survey related to the packaging design of gin bottles; and (2) a comparative survey related to 2015 IFSA-EUSFLAT conference.</t>
  </si>
  <si>
    <t>Alonso-Moral, Jose Maria/A-4374-2017; Quiros, Pelayo/L-6884-2014</t>
  </si>
  <si>
    <t>Alonso-Moral, Jose Maria/0000-0003-3673-421X; Quiros, Pelayo/0000-0002-0500-9034</t>
  </si>
  <si>
    <t>MAY 3</t>
  </si>
  <si>
    <t>10.1080/18756891.2016.1175811</t>
  </si>
  <si>
    <t>WOS:000373756900004</t>
  </si>
  <si>
    <t>Hosseinzadeh, A; Nemati, HA; Moeini, A</t>
  </si>
  <si>
    <t>Arabnia, HR; Joshua, R</t>
  </si>
  <si>
    <t>From knowledge integration toward knowledge production: An integrated multiagent-based system for course integration</t>
  </si>
  <si>
    <t>IKE '05: Proceedings of the 2005 International Conference on Information and Knowledge Engineering</t>
  </si>
  <si>
    <t>International Conference on Information and Knowledge Engineering</t>
  </si>
  <si>
    <t>JUN 20-23, 2005</t>
  </si>
  <si>
    <t>CSREA,Int Technol Inst,World Acad Sci Informat Technol</t>
  </si>
  <si>
    <t>In this paper the integrated multiagent-based system for course integration is presented and evaluated in a small scale. In this system all courses are considered as a fuzzy set thus in each course given to a student, if desired, according to some factors, a cluster of the same courses are fined and offered to the student in priority; so the student can select one and if confirmed by both masters, it will be finalized as an integrated course. Hence the student has to take part in both classes getting familiar with both fields. At the end of the term he/she should find an inter disciplinary topic bridging these two fields and make a survey on it. Finally results will be given to both masters and their evaluation will constitute student's final mark. In this system course integration might be individually or in a group. Finally the concept is implemented on an example.</t>
  </si>
  <si>
    <t>WOS:000236397300034</t>
  </si>
  <si>
    <t>Blanco-Mesa, F; Lindahl, JMM; Gil-Lafuente, AM</t>
  </si>
  <si>
    <t>Blanco-Mesa, Fabio; Merigo Lindahl, Jose M.; Gil-Lafuente, Anna M.</t>
  </si>
  <si>
    <t>A Bibliometric Analysis of Fuzzy Decision Making Research</t>
  </si>
  <si>
    <t>2016 ANNUAL CONFERENCE OF THE NORTH AMERICAN FUZZY INFORMATION PROCESSING SOCIETY (NAFIPS)</t>
  </si>
  <si>
    <t>OCT 31-NOV 04, 2016</t>
  </si>
  <si>
    <t>Univ Texas El Paso, El Paso, TX</t>
  </si>
  <si>
    <t>N Amer Fuzzy Informat Proc Soc,IEEE</t>
  </si>
  <si>
    <t>Univ Texas El Paso</t>
  </si>
  <si>
    <t>Fuzzy decision-making consists in making decisions under complex and uncertain environments where the information can be assessed with fuzzy sets and systems. The aim of this study is to review the main contributions in this field by using a bibliometric approach. For doing so, the article uses a wide range of bibliometric indicators including the citations and the h-index. Moreover, it also uses the VOS viewer software in order to map the main trends in this area. The work considers the leading journals, articles, authors, institutions and countries. The results indicate that the Zadeh L. A. led the origins of fuzzy research and Ronald Yager is the most prominent author in FDM. The USA was the traditional leader in this field with the most significant researcher. However, during the last years, this field is receiving more attention by Asian authors that are starting to lead the field. This discipline has a strong potential and the expectations for the future is that it will continue to grow.</t>
  </si>
  <si>
    <t>978-1-5090-4492-4</t>
  </si>
  <si>
    <t>WOS:000400375500009</t>
  </si>
  <si>
    <t>Ding, SF; Huang, HJ; Yu, JZ; Zhao, H</t>
  </si>
  <si>
    <t>Ding, Shifei; Huang, Huajuan; Yu, Junzhao; Zhao, Han</t>
  </si>
  <si>
    <t>Research on the hybrid models of granular computing and support vector machine</t>
  </si>
  <si>
    <t>The hybrid models of granular computing and support vector machine are a kind of new machine learning algorithms based on granular computing and statistical learning theory. These hybrid models can effectively use the advantage of each algorithm, so that their performance are better than a single method. In view of their excellent learning performance, the hybrid models of granular computing and support vector machine have become one of the focus at home and abroad. In this paper, the research on the hybrid models are reviewed, which include fuzzy support vector machine, rough support vector machine, quotient space support vector machine, rough fuzzy support vector machine and fuzzy rough support vector machine. Firstly, we briefly introduce the typical granular computing models and the basic theory of support vector machines. Secondly, we describe the latest progress of these hybrid models in recent years. Finally, we point out the research and development prospects of the hybrid algorithms.</t>
  </si>
  <si>
    <t>10.1007/s10462-013-9393-z</t>
  </si>
  <si>
    <t>WOS:000351112300005</t>
  </si>
  <si>
    <t>Brezani, S; Vojtas, P</t>
  </si>
  <si>
    <t>Andreasen, T; DeTre, G; Kacprzyk, J; Larsen, HL; Bordogna, G; Zadrozny, S</t>
  </si>
  <si>
    <t>Brezani, Samuel; Vojtas, Peter</t>
  </si>
  <si>
    <t>Aggregation for Flexible Challenge Response</t>
  </si>
  <si>
    <t>FLEXIBLE QUERY ANSWERING SYSTEMS (FQAS 2021)</t>
  </si>
  <si>
    <t>14th International Conference on Flexible Query Answering Systems (FQAS)</t>
  </si>
  <si>
    <t>A real problem use-case represents a challenge. This is usually transformed (reduced) to a model. We expect the model to give a response/solution which is (at least in a degree) acceptable/meets the challenge. Moreover this challenge-response understanding has two levels - both the realworld situation and model situation contains challenge side (input, query, problem.) and the response side (output, answer, solution.). We present a formal model of ChRF-Challenge-Response Framework inspired by our previouswork on Galois-Tukey connections. Nevertheless, real world reduction to models needs some adaptation of this formal model. In this paper we introduce several examples extending ChRF. We illustrate this using several practical situations mainly in the area of recommender systems. Data of the model situations are motivated by Fagin-Lotem-Naor's data model with attribute preferences and multicriterial aggregation. In this realm we review our previous work on preferential interpretation of fuzzy sets; implicit behavior in/and online/offline evaluation of recommender systems. We finish with smart extensions of industrial processes. We propose a synthesis of these and formulate some open problems.</t>
  </si>
  <si>
    <t>Vojtas, Peter/N-6343-2014</t>
  </si>
  <si>
    <t>Vojtas, Peter/0000-0002-3526-8475</t>
  </si>
  <si>
    <t>978-3-030-86967-0; 978-3-030-86966-3</t>
  </si>
  <si>
    <t>10.1007/978-3-030-86967-0_16</t>
  </si>
  <si>
    <t>WOS:000711830100016</t>
  </si>
  <si>
    <t>Filipowicz, W</t>
  </si>
  <si>
    <t>Filipowicz, Wlodzimierz</t>
  </si>
  <si>
    <t>Conditional dependencies in imprecise data handling</t>
  </si>
  <si>
    <t>Experimental data are meant as instances of random variables. Stochastic distortions are empirically evaluated. Evaluations take form of histograms. Set of rectangle bins of a histogram can be converted to Gaussian like curve enabling exploration of a discernment point neighborhood. Transformation can be made using fuzzy systems concept. Empirical distributions at hand differ. Discrepancies introduce some kind of doubtfulness or ambiguity. Many modern applications embrace uncertainty as an important factor. New solutions include alternative approach towards modelling and processing uncertainty. Mathematical Theory of Evidence is useful and provides supporting measures on exploration of the conditional relationship that requires penetration of neighborhood of a random variable instance. In the paper transformations of probability density distributions using fuzzy sets are proposed. The aim of suggested conversion is to deliver locally injective function to obtain conditional relationships measures. (c) 2021 The Authors. Published by Elsevier B.V. This is an open access article under the CC BY-NC-ND license (https://creativecommons.org/licenses/by-nc-nd/4.0) Peer-review under responsibility of the scientific committee of KES International.</t>
  </si>
  <si>
    <t>10.1016/j.procs.2021.08.009</t>
  </si>
  <si>
    <t>WOS:000720289000008</t>
  </si>
  <si>
    <t>Mitra, S; Pal, SK; Mitra, P</t>
  </si>
  <si>
    <t>Data mining in soft computing framework: A survey</t>
  </si>
  <si>
    <t>IEEE TRANSACTIONS ON NEURAL NETWORKS</t>
  </si>
  <si>
    <t>The present article provides a survey of the available literature on data mining using soft computing. A categorization has been provided based on the different soft computing tools and their hybridizations used, the data mining function implemented, and the preference criterion selected by the model. The utility on the different soft computing methodologies is highlighted. Generally fuzzy sets are suitable for handling the issues related to understandability of patterns, incomplete/noisy data, mixed media information and human interaction, and can provide approximate solutions faster. Neural networks are nonparametric, robust, and exhibit good learning and generalization capabilities in data-rich environments. Genetic algorithms provide efficient search algorithms to select a model, from mixed media data, based on some preference criterion/objective function. Rough sets are suitable for handling different types of uncertainty in data. Some challenges to data mining and the application of soft computing methodologies are indicated. An extensive bibliography is also included.</t>
  </si>
  <si>
    <t>1045-9227</t>
  </si>
  <si>
    <t>1941-0093</t>
  </si>
  <si>
    <t>10.1109/72.977258</t>
  </si>
  <si>
    <t>WOS:000173440100002</t>
  </si>
  <si>
    <t>Wan, QY; Yuan, Y; Lai, FJ</t>
  </si>
  <si>
    <t>Wan, Qingyao; Yuan, Yang; Lai, Fujun</t>
  </si>
  <si>
    <t>Disentangling the driving factors of logistics outsourcing: a configurational perspective</t>
  </si>
  <si>
    <t>Purpose The purpose of this paper is to explore how external pressures, internal capability and transaction attributes of logistics outsourcing synergically influence the extent of asset-based and non-asset-based logistics outsourcing. Design/methodology/approach Based on the data surveyed from 250 manufacturing companies in China, this study employed fuzzy-set qualitative comparative analysis (fsQCA) to deduce multiple configurations for logistics outsourcing decisions. Findings The results suggest that asset-based logistics outsourcing is primarily driven by external imitation pressures or internal demands for logistics technologies, while non-asset-based logistics outsourcing is mainly driven by the demands for external management-based logistics services. Asset specificity plays a positive role in promoting both asset-based and non-asset-based logistics outsourcing. The requirement for third-party logistics (3PL) management capability depends on the outsourcing types and outsourcing causes. Practical implications - This study provides guidance to practitioners for them to make outsourcing decisions. It suggests that asset-based logistics outsourcing is more appropriate when there are high external imitation pressures or more internal logistics demands, while non-asset-based logistics outsourcing should be used only when a firm needs management-based logistics services. Besides, 3PL users are suggested to outsource their logistics when their 3PL providers are required to make specific investments. In addition, managers should carefully evaluate firms' capabilities in managing outsourcing relationships. Originality/value Previous studies largely ignored the interaction effects of a set of factors on logistics outsourcing decisions, and to date, little research empirically examined how outsourcing is driven in terms of different types of outsourcing. Drawing on the institutional theory, dynamic capability view, and transaction cost theory and overarching under the complexity theory, this study examines how institutional, organizational and transactional factors interplay with each other to influence different types of logistics outsourcing (i.e. asset based and non-asset based). Methodologically, the configural analysis (i.e. fsQCA) is applied to explore complex causal configurations that drive logistics outsourcing.</t>
  </si>
  <si>
    <t>Yuan, Yang/ABG-9059-2021; Molina, Nicholle/AAA-7370-2022</t>
  </si>
  <si>
    <t>Lai, Fujun/0000-0003-3180-7395</t>
  </si>
  <si>
    <t>OCT 11</t>
  </si>
  <si>
    <t>10.1108/JEIM-10-2018-0236</t>
  </si>
  <si>
    <t>WOS:000488473800003</t>
  </si>
  <si>
    <t>Chelly, Z; Elouedi, Z</t>
  </si>
  <si>
    <t>Chelly, Zeineb; Elouedi, Zied</t>
  </si>
  <si>
    <t>Hybridization Schemes of the Fuzzy Dendritic Cell Immune Binary Classifier based on Different Fuzzy Clustering Techniques</t>
  </si>
  <si>
    <t>NEW GENERATION COMPUTING</t>
  </si>
  <si>
    <t>The Dendritic Cell Algorithm (DCA) is an immune-inspired algorithm based on the behavior of natural dendritic cells. The DCA, as a binary classifier, classifies in a crisp manner each data item as either normal or anomalous. However, it was shown that DCA is sensitive to the input class data order. This problem was solved by the development of the fuzzy dendritic cell algorithm. The performance of the latter algorithm relies on its parameters tuning as this process is based on the use of a fuzzy clustering technique. We, thus, believe that the choice of the right fuzzy clustering technique is crucial for the system. In this paper, we try to review the fuzzy version of DCA and to investigate its performance when hybridized with different fuzzy clustering techniques. The aim of this hybridization is to select the most appropriate fuzzy clustering approach in order to generate an overall automated robust fuzzy DCA classifier.</t>
  </si>
  <si>
    <t>Chelly, Zaineb/J-8928-2018</t>
  </si>
  <si>
    <t>Chelly, Zaineb/0000-0002-2551-6586</t>
  </si>
  <si>
    <t>0288-3635</t>
  </si>
  <si>
    <t>1882-7055</t>
  </si>
  <si>
    <t>10.1007/s00354-015-0101-1</t>
  </si>
  <si>
    <t>WOS:000348984300001</t>
  </si>
  <si>
    <t>Samranpong, C; Ekasingh, B; Ekasingh, M</t>
  </si>
  <si>
    <t>Samranpong, Chalermpol; Ekasingh, Benchaphun; Ekasingh, Methi</t>
  </si>
  <si>
    <t>Economic land evaluation for agricultural resource management in Northern Thailand</t>
  </si>
  <si>
    <t>ENVIRONMENTAL MODELLING &amp; SOFTWARE</t>
  </si>
  <si>
    <t>2nd International Conference on Asian Simulation and Modelling</t>
  </si>
  <si>
    <t>JAN 09-11, 2007</t>
  </si>
  <si>
    <t>This paper describes a GIS-based system, EconSuit, that supports dynamic assessment of economic land suitability for major economic crops in Northern Thailand. Prior to economic land evaluation, a physical land suitability index is computed using a fuzzy set approach in GIS. The procedure bypasses crop modeling and permits suitability to be defined in a continuous scale with a graphic interface enabling a user to dynamically assign diagnostic factors and weights for physical land evaluation. Economic land evaluation is accomplished by assigning field survey data to land mapping units using spatial interpolation. Unit costs of inputs and outputs can be entered through the graphic user interface, allowing constant updates of economic values in the system. Scenarios of agricultural land use planning may be formulated by users depending on policy or economic circumstances. (C) 2009 Elsevier Ltd. All rights reserved.</t>
  </si>
  <si>
    <t>1364-8152</t>
  </si>
  <si>
    <t>1873-6726</t>
  </si>
  <si>
    <t>10.1016/j.envsoft.2009.07.004</t>
  </si>
  <si>
    <t>WOS:000270611200005</t>
  </si>
  <si>
    <t>Rajput, DS; Thakur, RS; Thakur, GS</t>
  </si>
  <si>
    <t>Abraham, A; Thampi, SM; Pal, S; Corchado, E; Snasel, V; Abraham, S; Ramakrishnan, S</t>
  </si>
  <si>
    <t>Rajput, D. S.; Thakur, R. S.; Thakur, G. S.</t>
  </si>
  <si>
    <t>Fuzzy Association Rule Mining based Frequent Pattern Extraction from Uncertain Data</t>
  </si>
  <si>
    <t>PROCEEDINGS OF THE 2012 WORLD CONGRESS ON INFORMATION AND COMMUNICATION TECHNOLOGIES</t>
  </si>
  <si>
    <t>World Congress on Information and Communication Technologies (WICT)</t>
  </si>
  <si>
    <t>OCT 30-NOV 02, 2012</t>
  </si>
  <si>
    <t>Machine Intelligence Res Labs (MIR Labs),IEEE,IEEE Syst, Man &amp; Cybernet Soc, Spain Chapter,IEEE Syst, Man &amp; Cybernet Soc, Czechoslovakia Chapter,Indian Inst Informat Technol &amp; Management Kerala (IITM K),Comp Soc India</t>
  </si>
  <si>
    <t>frequent pattern mining is one of the most important research topics for many real life applications in the area of data mining. Frequent item set originates from association rule mining that uses to find association rules of items in large transactional database. Many existing algorithm to mine for the frequent itemset from static transaction database that is definite known and precise. In this paper we conducted a study on uncertain data and fuzzy association rule mining approach. The main contribution of this paper is three manifolds. First we presented a review on existing method for finding frequent patterns form uncertain data. Second a new approach is proposed for finding frequent patterns from uncertain data, and third, the experiments are carried out to evaluate the performance of proposed approach for uncertain data. In this approach we have used fuzzy concept and originate the frequent patterns. The experimental results from the survey demonstrate that this proposed approach for valuable frequent pattern set the influential uncertain data mining.</t>
  </si>
  <si>
    <t>Thakur, Ramjeevan Singh/P-2786-2016; Thakur, DrGhanshyam Singh/AAY-7692-2021</t>
  </si>
  <si>
    <t>Thakur, Ramjeevan Singh/0000-0002-0195-7440; THAKUR, GHANSHYAM SINGH/0000-0003-3530-9270</t>
  </si>
  <si>
    <t>978-1-4673-4804-1; 978-1-4673-4806-5</t>
  </si>
  <si>
    <t>WOS:000320196400128</t>
  </si>
  <si>
    <t>Gao, X; Li, Y; Liu, FY; Hao, RM; Huang, WJ; Cheng, WY</t>
  </si>
  <si>
    <t>Gao, Xun; Li, Yong; Liu, Fuyong; Hao, Ruimin; Huang, Wenjie; Cheng, Wanying</t>
  </si>
  <si>
    <t>Research on the Importance of Passenger Car Design Elements Based on User Evaluation</t>
  </si>
  <si>
    <t>2021 2ND INTERNATIONAL CONFERENCE ON INTELLIGENT DESIGN (ICID 2021)</t>
  </si>
  <si>
    <t>2nd International Conference for Information Systems and Design (ICID)</t>
  </si>
  <si>
    <t>SEP 03-07, 2021</t>
  </si>
  <si>
    <t>Silk Road Innovat Ind Alliance,Xian Beilin Univ, Management Comm,Xian Design Union</t>
  </si>
  <si>
    <t>Analysis of the design elements and evaluation criteria considered by the payers when purchasing passenger cars is helpful to grasp the design and development direction of passenger cars. In this paper, the design elements are taken as the evaluation criteria of passenger cars, and the order of consumers' attention to the design elements is clarified. First of all, the author draws out the design elements that affect the purchase of passenger cars. Taking the passenger cars which are of interest to both buyers and non-buyers as survey samples, and setting design elements according to these samples, a questionnaire survey was conducted on the purchase intention and importance of design elements of non-owners and owners. Finally, this paper analyzes the data according to the fuzzy set pair analysis method, and grasps the design elements as the evaluation criteria. At the same time, this paper according to the covariance structure analysis method, the order of attention of non-owner and owner to each design element is clarified.</t>
  </si>
  <si>
    <t>978-1-6654-2065-5</t>
  </si>
  <si>
    <t>10.1109/ICID54526.2021.00042</t>
  </si>
  <si>
    <t>WOS:000778880700035</t>
  </si>
  <si>
    <t>Thangavel, K; Pethalakshmi, A</t>
  </si>
  <si>
    <t>Thangavel, K.; Pethalakshmi, A.</t>
  </si>
  <si>
    <t>Dimensionality reduction based on rough set theory: A review</t>
  </si>
  <si>
    <t>A rough set theory is a new mathematical tool to deal with uncertainty and vagueness of decision system and it has been applied successfully in all the fields. It is used to identify the reduct set of the set of all attributes of the decision system. The reduct set is used as preprocessing technique for classification of the decision system in order to bring out the potential patterns or association rules or knowledge through data mining techniques. Several researchers have contributed variety of algorithms for computing the reduct sets by considering different cases like inconsistency, missing attribute values and multiple decision attributes of the decision system. This paper focuses on the review of the techniques for dimensionality reduction under rough set theory environment. Further, the rough sets hybridization with fuzzy sets, neural network and metaheuristic algorithms have also been reviewed. The performance analysis of the algorithms has been discussed in connection with the classification. (C) 2008 Elsevier B. V. All rights reserved.</t>
  </si>
  <si>
    <t>Kuttiyannan, Thangavel/AAS-3962-2021</t>
  </si>
  <si>
    <t>Kuttiyannan, Thangavel/0000-0001-8352-9417; , R Sekhar/0000-0002-3798-589X</t>
  </si>
  <si>
    <t>10.1016/j.asoc.2008.05.006</t>
  </si>
  <si>
    <t>WOS:000260152400001</t>
  </si>
  <si>
    <t>Chen, SM; Chang, TH</t>
  </si>
  <si>
    <t>Finding multiple possible critical paths using fuzzy PERT</t>
  </si>
  <si>
    <t>IEEE TRANSACTIONS ON SYSTEMS MAN AND CYBERNETICS PART B-CYBERNETICS</t>
  </si>
  <si>
    <t>Program evaluation and review techniques (PERT) is an efficient tool for large project management. In actual project control decisions, PERT has successfully been applied to business management, industry production, project scheduling control, logistics support, etc. However, classical PERT requires a crisp duration time representation for each activity. This requirement is often difficult for the decision-makers due to the fact that they usually can not estimate these values precisely. In recent years, some fuzzy PERT methods have been proposed based on fuzzy set theory for project management. However, there is a drawback in the existing fuzzy PERT methods, i.e., sometimes they maybe cannot rind a critical path in a fuzzy project network. In this paper, we propose a fuzzy PERT algorithm to find multiple possible critical paths in a fuzzy project network, where the duration time of each activity in a fuzzy project network is represented by a fuzzy number. The proposed algorithm can overcome the drawback of the existing fuzzy PERT methods.</t>
  </si>
  <si>
    <t>1083-4419</t>
  </si>
  <si>
    <t>10.1109/3477.969496</t>
  </si>
  <si>
    <t>WOS:000172566600008</t>
  </si>
  <si>
    <t>Alexiuk, M; Pizzi, NJ; Sawatzky, G; Pedrycz, W</t>
  </si>
  <si>
    <t>Alexiuk, M. D.; Pizzi, N. J.; Sawatzky, G.; Pedrycz, W.</t>
  </si>
  <si>
    <t>Narrowcast advertising retail metrics:A simulation with fuzzy product profitability potential</t>
  </si>
  <si>
    <t>2007 CANADIAN CONFERENCE ON ELECTRICAL AND COMPUTER ENGINEERING, VOLS 1-3</t>
  </si>
  <si>
    <t>Canadian Conference on Electrical and Computer Engineering</t>
  </si>
  <si>
    <t>20th Annual Canadian Conference on Electrical and Computer Engineering</t>
  </si>
  <si>
    <t>APR 22-26, 2007</t>
  </si>
  <si>
    <t>Narrowcast advertising is becoming a prominent means to modify retail product consumption. This consumption is directed to maximize profit despite changes in consumer preferences and is effected by changes to the number of advertising impressions and their product content. The profitability potential of a product quantifies possible future earnings for a retail outlet and is a useful tool for retail decision makers. Common retail metrics, such as sales data, surveys of consumer product preferences, and advertising impressions, can be fused to robustly define product profitability potential. This paper evaluates several profitability potential definitions that fuse three common retail measurements encoded as fuzzy sets. The simulation considers a pool of consumers who act on their product preferences and modify these preferences in response to advertising. The retail outlet modifies advertising playout in an attempt to maximize profit. Control retail outlets compare results across the same initial consumer population and price structure. Profitability definitions that included advertising impressions performed well against other definitions.</t>
  </si>
  <si>
    <t>0840-7789</t>
  </si>
  <si>
    <t>978-1-4244-1020-0</t>
  </si>
  <si>
    <t>WOS:000259117300194</t>
  </si>
  <si>
    <t>Jin, ZY; Gambatese, J</t>
  </si>
  <si>
    <t>Tang, PB; Grau, D; Elasmar, M</t>
  </si>
  <si>
    <t>Jin, Ziyu; Gambatese, John</t>
  </si>
  <si>
    <t>A Fuzzy Multi-Criteria Decision Approach to Technology Selection for Concrete Formwork Monitoring</t>
  </si>
  <si>
    <t>CONSTRUCTION RESEARCH CONGRESS 2020: COMPUTER APPLICATIONS</t>
  </si>
  <si>
    <t>Construction Research Congress (CRC) on Construction Research and Innovation to Transform Society</t>
  </si>
  <si>
    <t>MAR 08-10, 2020</t>
  </si>
  <si>
    <t>Arizona State Univ, Del E Webb Sch Construct, Tempe, AZ</t>
  </si>
  <si>
    <t>Construct Res Council,Amer Soc Civil Engineers, Construct Inst,Amer Soc Civil Engineers,Arizona State Univ</t>
  </si>
  <si>
    <t>Arizona State Univ, Del E Webb Sch Construct</t>
  </si>
  <si>
    <t>The design and construction of formwork systems used to construct concrete elements have contributed to a significant portion of injuries and fatalities. Past investigations of such tragedies have shown that concrete formwork often exposes construction workers to a high level of safety risk during concrete pouring and formwork removal. Given that advanced technologies have been successfully applied to monitor the structural health of permanent structures, the potential use of technologies to improve the performance of concrete formwork during operations is promising. However, technology selection is typically one of the most difficult tasks for decision-makers as it is often a multi-criteria decision-making (MCDM) problem that includes vagueness and uncertainty. The paper presents a systematic decision-making process based on fuzzy set theory through a hypothetical technology selection problem for concrete formwork monitoring. The decision criteria, technology alternatives, and their preference ratings are identified through a literature review, whereas the importance ratings of all criteria are decided by experts via an online survey. Using a fuzzy analytical hierarchy process (AHP), ranking values of all identified technology alternatives can be determined. As a result, such information can be used to make a rational decision regarding technology selection.</t>
  </si>
  <si>
    <t>978-0-7844-8286-5</t>
  </si>
  <si>
    <t>WOS:000652190900009</t>
  </si>
  <si>
    <t>KOCZY, LT; HIROTA, K</t>
  </si>
  <si>
    <t>APPROXIMATE REASONING BY LINEAR RULE INTERPOLATION AND GENERAL APPROXIMATION</t>
  </si>
  <si>
    <t>The problem of sparse fuzzy rule bases is introduced Because of the high computational complexity of the original compositional rule of inference (CRI) method, it is strongly suggested that the number of rules in a final fuzzy knowledge base is drastically reduced. Various methods of analogical reasoning available in the literature are reviewed. The mapping style interpretation of fuzzy rules leads to the idea of approximating the fuzzy mapping by using classical approximation techniques. Graduality, measurability, and distance in the fuzzy sense are introduced. These notions enable the introduction of the concept of similarity between two fuzzy terms, by their closeness derived from their distance. The fundamental equation of linear rule interpolation is given, its solution gives the final formulas used for interpolating pairs of rules by their alpha-cuts, using the resolution principle. The method is extended to multiple dimensional variable spaces, by the normalization of all dimensions. Finally, some further methods are shown that generalize the previous idea, where. various approximation techniques are used for the alpha-cuts and so, various approximations of the fuzzy mapping R: X --&gt; Y.</t>
  </si>
  <si>
    <t>Koczy, Laszlo/ABC-7025-2020</t>
  </si>
  <si>
    <t>10.1016/0888-613X(93)90010-B</t>
  </si>
  <si>
    <t>WOS:A1993MA13800003</t>
  </si>
  <si>
    <t>Kacem, I; Laroche, P; Roka, Z</t>
  </si>
  <si>
    <t>A Study of the Data Pre-Processing Module of the Dendritic Cell Evolutionary Algorithm</t>
  </si>
  <si>
    <t>2014 INTERNATIONAL CONFERENCE ON CONTROL, DECISION AND INFORMATION TECHNOLOGIES (CODIT)</t>
  </si>
  <si>
    <t>2nd International Conference on Control, Decision and Information Technologies (CoDIT)</t>
  </si>
  <si>
    <t>NOV 03-05, 2014</t>
  </si>
  <si>
    <t>Ecole Natl Ingenieurs Metz, Metz, FRANCE</t>
  </si>
  <si>
    <t>Univ Lorraine,IEEE Sect France,LCOMS</t>
  </si>
  <si>
    <t>Ecole Natl Ingenieurs Metz</t>
  </si>
  <si>
    <t>Data reduction as a critical step in the process of data pre-processing presents a central point of interest across a wide variety of fields. Data pre-processing has a significant impact on the performance of any machine learning algorithm. In this context, we focus our research paper on investigating the data pre-processing phase of a recent evolutionary algorithm named the Dendritic Cell Algorithm (DCA). We aim at reviewing the data pre-processing phase of the DCA while making a comparative study of the used data reduction techniques within the DCA. This is needed to clarify the differences, the advantages and the characteristics of the previously proposed techniques with the DCA. The output of the comparison will facilitate the task of the developer to select the most useful technique to be adopted and integrated in the DCA data pre-processing module.</t>
  </si>
  <si>
    <t>978-1-4799-6773-5</t>
  </si>
  <si>
    <t>WOS:000358866300113</t>
  </si>
  <si>
    <t>Monitoring the fuzziness of human vital parameters</t>
  </si>
  <si>
    <t>In critical care, patients are surrounded by a multitude of devices for monitoring, diagnostics, and therapy. These devices include patient monitors to measure and monitor human vital parameters, therapeutic devices to support or replace impaired or fading organs and also to administer medications and fluids for the patients. In this special environment the complexity of biological systems makes traditional quantitative approaches of analysis inappropriate. There is an unavoidable substantial degree of fuzziness in the description of the behavior of biological systems as well as their characteristics. Fuzzy logic provides a suitable basis for the ability to summarize and extract from masses of data impinging upon the human brain those facts that are related to the performance of the task at hand. Therefore, this approach may be very suitable for intensive care medicine, where experience and intuition play an important role in decision-making. This paper surveys the utitisation of the fuzzy set theory in medical sciences in general, as well as on the basis of two concrete medical fuzzy applications.</t>
  </si>
  <si>
    <t>WOS:000258322800122</t>
  </si>
  <si>
    <t>Sedova, N; Sedov, V; Bazhenov, R</t>
  </si>
  <si>
    <t>Hu, Z; Petoukhov, S; He, M</t>
  </si>
  <si>
    <t>Sedova, Nelly; Sedov, Viktor; Bazhenov, Ruslan</t>
  </si>
  <si>
    <t>Preventing Ship Collision with Stationary Sea Crafts Through a Fuzzy Logic Method</t>
  </si>
  <si>
    <t>ADVANCES IN ARTIFICIAL SYSTEMS FOR MEDICINE AND EDUCATION III</t>
  </si>
  <si>
    <t>3rd International Conference of Artificial Intelligence, Medical Engineering, Education (AIMEE)</t>
  </si>
  <si>
    <t>OCT 01-03, 2019</t>
  </si>
  <si>
    <t>Russian Acad Sci, Mech Engn Inst, Moscow, RUSSIA</t>
  </si>
  <si>
    <t>Russian Acad Sci, Mech Engn Inst</t>
  </si>
  <si>
    <t>The paper suggests an approach based on fuzzy sets applied to the problem concerning the rules of the road between vessels and fixed sea crafts. The authors develop and test a fuzzy model, which is informed on foreign objects that need to avoid, the distance between them and their position relating to one's own vessel from the shipboard radar. The model gives recommendations to a skipper for the maneuver of the safe passing in case when it is necessary. The authors define three input linguistic variables for the production model. They are the positions on the left, in front, and on the right. What is more, there is one output linguistic variable-bearing. 25 terms of four basic term sets are defined. They also set membership function parameters for each term. Fuzzy inference is based on Mamdani model and contains a fuzzy production rule base consisting of 216 rules. Testing the model shows good performance when determining the deviation from set course if there is a safe passing such obstacles as fixed sea crafts is required. The survey describes the efficiency of the model by example of three characteristic test cases.</t>
  </si>
  <si>
    <t>Bazhenov, Ruslan I/M-9720-2015; Sedov, Viktor A./AAA-4445-2022; Sedova, Nelly/G-9984-2017</t>
  </si>
  <si>
    <t>Bazhenov, Ruslan I/0000-0003-2668-1142; Sedov, Viktor A./0000-0002-1503-6626; Sedova, Nelly/0000-0003-4612-7843</t>
  </si>
  <si>
    <t>978-3-030-39162-1; 978-3-030-39161-4</t>
  </si>
  <si>
    <t>10.1007/978-3-030-39162-1_44</t>
  </si>
  <si>
    <t>WOS:000659202300044</t>
  </si>
  <si>
    <t>Guerra, C; Metzger, MJ; Honrado, J; Alonso, J</t>
  </si>
  <si>
    <t>Guerra, Carlos; Metzger, Marc J.; Honrado, Joao; Alonso, Joaquim</t>
  </si>
  <si>
    <t>A spatially explicit methodology for a priori estimation of field survey effort in environmental observation networks</t>
  </si>
  <si>
    <t>When establishing environmental monitoring programmes, it crucial to make reliable cost estimates, especially where a field survey is involved. This paper presents a methodology for creating a spatial measure of a field survey effort (SE). A set of relevant variables affecting a SE (e.g. areas with rough terrain, or distant from the main road network) was classified using fuzzy sets and then combined to produce spatially explicit effort indicators, which were integrated to a single measure using an analytic hierarchy process (AHP). To evaluate this approach and identify the limits for its application, three spatially nested case studies were used to test the spatial expression of SE and the scalable capacity of the method itself. The presented methodology could cope with variations in the scale and data resolution, retrieving a coherent estimate of SE across the different case studies. The presented methodology is therefore useful for (i) testing the network designs for sampling bias related to SE, (ii) comparing alternative sampling designs, (iii) assessing the sampling costs and (iv) supporting the human and logistical resource management.</t>
  </si>
  <si>
    <t>Honrado, Joao JP/L-8365-2013; Guerra, Carlos/AAR-4414-2021; Guerra, Carlos/D-4423-2011; Metzger, Marc J./B-2510-2010; Metzger, Marc/S-3976-2019</t>
  </si>
  <si>
    <t>Honrado, Joao JP/0000-0001-8443-4276; Guerra, Carlos/0000-0003-4917-2105; Metzger, Marc J./0000-0002-5119-5894; Metzger, Marc/0000-0002-5119-5894; Alonso, Joaquim Mamede/0000-0003-4254-3508</t>
  </si>
  <si>
    <t>1362-3087</t>
  </si>
  <si>
    <t>10.1080/13658816.2013.805760</t>
  </si>
  <si>
    <t>WOS:000325519900014</t>
  </si>
  <si>
    <t>Sadiq, M; Devi, VS</t>
  </si>
  <si>
    <t>Sadiq, Mohd; Devi, V. Susheela</t>
  </si>
  <si>
    <t>Fuzzy-soft set approach for ranking the functional requirements of software</t>
  </si>
  <si>
    <t>Software requirements are the need of the stakeholders which are determined by the requirements elicitation techniques. Different fuzzy based methods have been developed to select the software requirements based on the ranking order so that high priority requirements can be implemented during the development process. Based on our review, we found that in these methods' prior information about the data such as grades of membership during the computation is required and these methods are also incompatible with the parameterization tools. To address this issue, we proposed an approach for ranking the functional requirements of software using fuzzy-soft set theory. The relative deviation between counts of non-functional requirements has been used to construct the fuzzy-soft sets. The weights of the non-functional requirements and the ranking order of the functional requirements are computed from fuzzy soft-set derived from raw data in which no prior information about data is required. An example is presented to illustrate the application of the proposed approach.</t>
  </si>
  <si>
    <t>10.1016/j.eswa.2021.116452</t>
  </si>
  <si>
    <t>WOS:000761920400001</t>
  </si>
  <si>
    <t>Oztaysi, B; Gurbuz, T; Albayrak, E; Kahraman, C</t>
  </si>
  <si>
    <t>Oztaysi, Basar; Gurbuz, Tuncay; Albayrak, Esra; Kahraman, Cengiz</t>
  </si>
  <si>
    <t>Target Marketing Strategy Determination for Shopping Malls Using Fuzzy ANP</t>
  </si>
  <si>
    <t>This paper aims to determine the effect of marketing factors (brand mix, consumer, company and market) to target marketing strategies of shopping malls from the managers' perspective and then to segment shoppers according to these factors. A total of 4 dimensions (criteria) and 21 critical success factors (subcriteria) are identified precisely with the experts' opinions and by literature review. Identifying mall strategic factors for a segmented market gives a better understanding about patronage motives than when it is applied to the market as a whole. This enables mall managers to develop the appropriate retailing strategies to satisfy each segment. This study reveals four shopping mall target marketing factors from the managers' perspective: mall brand mix, consumer behaviour, company attributes and market structure. These four dimensions of the best strategy for shopping mall marketing management are analyzed to predict the best targeting strategy in terms of 21 subcriteria. Fuzzy Analytic Network Process (ANP) is used to determine the priority weights of the considered criteria and the best shopping mall strategy.</t>
  </si>
  <si>
    <t>kahraman, cengiz/N-9259-2013; Albayrak, Esra/AAC-1737-2020; Gürbüz, Tuncay/AAC-9149-2020; Oztaysi, Basar/K-7498-2013</t>
  </si>
  <si>
    <t>kahraman, cengiz/0000-0001-6168-8185; Albayrak, Esra/0000-0002-1217-7925; Oztaysi, Basar/0000-0002-1090-7963; Gurbuz, Tuncay/0000-0003-4545-5861</t>
  </si>
  <si>
    <t>WOS:000398887900007</t>
  </si>
  <si>
    <t>Mitra, S; Shankar, BU</t>
  </si>
  <si>
    <t>Mitra, Sushmita; Shankar, B. Uma</t>
  </si>
  <si>
    <t>Medical image analysis for cancer management in natural computing framework</t>
  </si>
  <si>
    <t>Natural computing, through its repertoire of nature-inspired strategies, is playing a major role in the development of intelligent decision-making systems. The objective is to provide flexible, application-oriented solutions to current medical image analysis problems. It encompasses fuzzy sets, neural networks, genetic algorithms, rough sets, swarm intelligence, and a host of other paradigms, mimicking biological and physical processes from nature. Radiographic imaging modalities, like computed tomography (CT), positron emission tomography (PET), and magnetic resonance imaging (MRI), help in providing improved diagnosis, prognosis and treatment planning for cancer. This survey highlights the role of natural computing, in efficiently analyzing radiographic medical images, for improved tumor management. We also provide a categorization of the segmentation, feature extraction and selection methods, based on different natural computing technologies, with reference to the application - involving malignancy of the brain, breast, prostate, skin, lung, and liver. (C) 2015 Elsevier Inc. All rights reserved.</t>
  </si>
  <si>
    <t>10.1016/j.ins.2015.02.015</t>
  </si>
  <si>
    <t>WOS:000351803800008</t>
  </si>
  <si>
    <t>Lu, J; Behbood, V; Hao, P; Zuo, H; Xue, S; Zhang, GQ</t>
  </si>
  <si>
    <t>Lu, Jie; Behbood, Vahid; Hao, Peng; Zuo, Hua; Xue, Shan; Zhang, Guangquan</t>
  </si>
  <si>
    <t>Transfer learning using computational intelligence: A survey</t>
  </si>
  <si>
    <t>Transfer learning aims to provide a framework to utilize previously-acquired knowledge to solve new but similar problems much more quickly and effectively. In contrast to classical machine learning methods, transfer learning methods exploit the knowledge accumulated from data in auxiliary domains to facilitate predictive modeling consisting of different data patterns in the current domain. To improve the performance of existing transfer learning methods and handle the knowledge transfer process in real-world systems, computational intelligence has recently been applied in transfer learning. This paper systematically examines computational intelligence-based transfer learning techniques and clusters related technique developments into four main categories: (a) neural network-based transfer learning; (b) Bayes-based transfer learning; (c) fuzzy transfer learning, and (d) applications of computational intelligence-based transfer learning. By providing state-of-the-art knowledge, this survey will directly support researchers and practice-based professionals to understand the developments in computational intelligence-based transfer learning research and applications. (C) 2015 Elsevier B.V. All rights reserved.</t>
  </si>
  <si>
    <t>Lu, Jie/0000-0003-0690-4732; Zhang, Guangquan/0000-0003-3960-0583; Zuo, Hua/0000-0002-9122-0775; Xue, Shan/0000-0002-9123-5133</t>
  </si>
  <si>
    <t>10.1016/j.knosys.2015.01.010</t>
  </si>
  <si>
    <t>WOS:000353853200003</t>
  </si>
  <si>
    <t>Palanikumar, M; Iampan, A</t>
  </si>
  <si>
    <t>Palanikumar, M.; Iampan, Aiyared</t>
  </si>
  <si>
    <t>SPHERICAL FERMATEAN INTERVAL VALUED FUZZY SOFT SET BASED ON MULTI CRITERIA GROUP DECISION MAKING</t>
  </si>
  <si>
    <t>Spherical fermatean interval valued fuzzy soft set is a more well organized, workable and generalized soft model to deal with uncertainty, as compared to fermatean interval valued fuzzy soft and spherical interval valued fuzzy soft models. This research article presents a novel multi criteria group decision making technique based on spherical fermatean interval valued fuzzy soft set. The multi criteria group decision making theory is well known for decision making and it is applied to evaluating best college education from alternatives. In this survey, data were collected related to attributes of the college education to demonstrate the significance of decision making in the case of ten colleges. Ten alternatives were considered with five attributes, i.e., campus environment, overall cost, academic quality, student/faculty relationship, career development of the college education. Finally, to illustrate the success of the present approach, a real life problem is presented where the evaluation information of the alternatives is given in terms of spherical fermatean interval valued fuzzy soft set.</t>
  </si>
  <si>
    <t>Iampan, Aiyared/E-2668-2012; PALANIKUMAR, Dr./A-1782-2016</t>
  </si>
  <si>
    <t>Iampan, Aiyared/0000-0002-0475-3320; PALANIKUMAR, Dr./0000-0001-6972-3678</t>
  </si>
  <si>
    <t>10.24507/ijicic.18.02.607</t>
  </si>
  <si>
    <t>WOS:000762437200018</t>
  </si>
  <si>
    <t>Yu, DJ</t>
  </si>
  <si>
    <t>Yu, Dejian</t>
  </si>
  <si>
    <t>Intuitionistic fuzzy information aggregation under confidence levels</t>
  </si>
  <si>
    <t>In actuality, for example, the review of the National Science Foundation and the blind peer review of doctoral dissertation in China, the evaluation experts are requested to provide two types of information such as the performance of the evaluation objects and the familiarity with the evaluation areas (called confidence levels). However, existing information aggregation research achievements cannot be used to fusion the two types information described above effectively. In this paper, we focus on the information aggregation issue in the situation where there are confidence levels of the aggregated arguments under intuitionistic fuzzy environment. Firstly, we develop some confidence intuitionistic fuzzy weighted aggregation operators, such as the confidence intuitionistic fuzzy weighted averaging (CIFWA) operator and the confidence intuitionistic fuzzy weighted geometric (CIFWG) operator. Then, based on the Einstein operations, we proposed the confidence intuitionistic fuzzy Einstein weighted averaging (CIFEWA) operator and the confidence intuitionistic fuzzy Einstein weighted geometric (CIFEWG) operator. Finally, a practical example about the review of the doctoral dissertation in Chinese universities is provided to illustrate the developed intuitionistic fuzzy information aggregation operators. (C) 2014 Elsevier B.V. All rights reserved.</t>
  </si>
  <si>
    <t>Yu, Dejian/0000-0003-2796-9148</t>
  </si>
  <si>
    <t>10.1016/j.asoc.2014.02.001</t>
  </si>
  <si>
    <t>WOS:000334768800015</t>
  </si>
  <si>
    <t>Karn, AL; Romero, CAT; Sengan, S; Mehbodniya, A; Webber, JL; Pustokhin, DA; Wende, FD</t>
  </si>
  <si>
    <t>Karn, Arodh Lal; Tavera Romero, Carlos Andres; Sengan, Sudhakar; Mehbodniya, Abolfazl; Webber, Julian L.; Pustokhin, Denis A.; Wende, Frank-Detlef</t>
  </si>
  <si>
    <t>Fuzzy and SVM Based Classification Model to Classify Spectral Objects in Sloan Digital Sky</t>
  </si>
  <si>
    <t>The Sloan Digital Sky Survey (SDSS) comprises about one billion objects classified spectrometrically. Because astronomical datasets are so enormous, manually classifying them is nearly impossible-a huge dataset results in class imbalance and overfitting. We recommend a framework in this research study that overcomes these constraints. The framework uses a hybrid Synthetic Minority Oversampling Technique + Edited Nearest Neighbor (SMOTE + ENN) balancer. The balanced dataset is then used to extract features via a non-linear algorithm using Kernel Principal Component Analysis (KPCA). The features are then passed into the proposed Int-T2-Fuzzy Support Vector Machine classifier, which uses a modified type reducer and inference engine to achieve more precise categorization. Using the Sloan Digital Sky Survey dataset and a number of evaluation metrics, the SMOTE+ENN model's performance is measured. The research shows that the model does a good job.</t>
  </si>
  <si>
    <t>Pustokhin, Denis/D-3509-2019; Mehbodniya, Abolfazl/ABD-6134-2021</t>
  </si>
  <si>
    <t>Pustokhin, Denis/0000-0002-8138-8494; Mehbodniya, Abolfazl/0000-0002-0945-512X; Tavera Romero, Carlos Andres/0000-0002-4606-7222</t>
  </si>
  <si>
    <t>10.1109/ACCESS.2022.3207480</t>
  </si>
  <si>
    <t>WOS:000862355100001</t>
  </si>
  <si>
    <t>Deb, S; Kar, S; Deb, S; Biswas, S; Dar, AA; Mukherjee, T</t>
  </si>
  <si>
    <t>Deb, Sibnath; Kar, Samarjit; Deb, Shayana; Biswas, Sanjib; Dar, Aehsan Ahmad; Mukherjee, Tusharika</t>
  </si>
  <si>
    <t>A Cross-Sectional Study on Mental Health of School Students during the COVID-19 Pandemic in India</t>
  </si>
  <si>
    <t>DATA</t>
  </si>
  <si>
    <t>The broad objective of the present study is to assess the levels of anxiety and depression of school students during the COVID-19 lockdown phase and their association with students' background, stress, concerns and social support. In this regard, the present study follows a novel two stage approach. In the first phase, an empirical survey was carried out, based on multivariate statistical analysis, wherein a group of 273 school students participated in the study voluntarily. In the second phase, a novel Picture Fuzzy FFA (PF-FFA) method was applied for understanding the dynamics of facilitating and prohibiting factors for three categories of focus groups (FG), formulated on the basis of attendance in online classes. Findings revealed a significant impact of anxiety and depression on mental health. Further, PF-FFA examinedthe impact of the driving forces that steered children to attend class as contrasted to the the impact of the restricting forces.</t>
  </si>
  <si>
    <t>Dar, Aehsan Ahmad/ABC-7816-2020; Biswas, Sanjib/C-4671-2019</t>
  </si>
  <si>
    <t>Dar, Aehsan Ahmad/0000-0002-6467-5520; Biswas, Sanjib/0000-0002-9243-2403</t>
  </si>
  <si>
    <t>2306-5729</t>
  </si>
  <si>
    <t>10.3390/data7070099</t>
  </si>
  <si>
    <t>WOS:000832397100001</t>
  </si>
  <si>
    <t>Liang, RX; Wang, JQ</t>
  </si>
  <si>
    <t>Liang, Ruxia; Wang, Jian-qiang</t>
  </si>
  <si>
    <t>A Linguistic Intuitionistic Cloud Decision Support Model with Sentiment Analysis for Product Selection in E-commerce</t>
  </si>
  <si>
    <t>Online product reviews significantly impact the online purchase decisions of consumers. However, extant decision support models have neglected the randomness and fuzziness of online reviews and the interrelationships among product features. This study presents an integrated decision support model that can help customers discover desirable products online. This proposed model encompasses three modules: information acquisition, information transformation, and integration model. We use the information acquisition module to gather linguistic intuitionistic fuzzy information in each review through sentiment analysis. We also apply the information transformation module to convert the linguistic intuitionistic fuzzy information into linguistic intuitionistic normal clouds (LINCs). The integration module is employed to obtain the overall LINCs for each product. A ranked list of alternative products is determined. A case study on Taobao.com is then provided to illustrate the effectiveness and feasibility of the proposal, along with sensitivity and comparison analyses, to verify its stability and superiority. Finally, conclusions and future research directions are suggested.</t>
  </si>
  <si>
    <t>Wang, Jian-qiang/B-5012-2019</t>
  </si>
  <si>
    <t>10.1007/s40815-019-00606-0</t>
  </si>
  <si>
    <t>WOS:000463752400022</t>
  </si>
  <si>
    <t>Gaweda, AE; Brier, ME</t>
  </si>
  <si>
    <t>Gaweda, Adam E.; Brier, Michael E.</t>
  </si>
  <si>
    <t>Computational Intelligence Methods in Personalized Pharmacotherapy</t>
  </si>
  <si>
    <t>Effective pharmacologic therapy of chronic diseases remains a challenge to physicians. Individual dose-response characteristics of patients may vary significantly across patient populations. In addition, due to the chronic nature of the process, they may change over time within individual patients as well. Current state of the art protocols for dose adjustment of pharmacologic agents rely heavily on data from drug approval process and physician's expertise. However, they do not directly incorporate the wealth of knowledge hidden in patient data collected in the course of the treatment. In this chapter, we review the application of two Computational Intelligence methods, Artificial Neural Networks and Fuzzy Set Theory, to personalized pharmacologic treatment of a chronic condition using patient data stored in Electronic Medical Records. As the application example, we use anemia management in patients with renal failure. To demonstrate the potential of Computational Intelligence methods in improving the disease management, we discuss three human studies in which the discussed methods proved to be an effective decision support aid to the physician.</t>
  </si>
  <si>
    <t>10.1007/978-3-319-67946-4_14</t>
  </si>
  <si>
    <t>WOS:000449987100015</t>
  </si>
  <si>
    <t>Moens, D; Vandepitte, D</t>
  </si>
  <si>
    <t>Moens, D.; Vandepitte, D.</t>
  </si>
  <si>
    <t>Recent advances in non-probabilistic approaches for non-deterministic dynamic finite element analysis</t>
  </si>
  <si>
    <t>ARCHIVES OF COMPUTATIONAL METHODS IN ENGINEERING</t>
  </si>
  <si>
    <t>There is a growing awareness of the impact of non-deterministic model properties on the numerical simulation of physical phenomena. These non-deterministic aspects axe of great importance when there is a large amount of information to be retrieved from the numerical analysis, as for instance in a numerical reliability study or reliability based optimisation during a design process. Therefore, the non-deterministic properties form a primordial part of a trustworthy virtual prototyping environment. The implementation of such a virtual prototyping environment requires the inclusion of non-deterministic properties in the numerical finite element framework. This articel gives an overview of the emerging non-probabilistic approaches for non-deterministic numerical analysis, and compares them to the classical probabilistic methodology. Their applicability in the context in engineering design is discussed. The typical implementation strategies applied in literature are reviewed. A new concept is introduced for the calculation of envelope frequency response functions. This method is explained in detail and illustrated on a numerical example.</t>
  </si>
  <si>
    <t>Moens, David/J-9613-2012</t>
  </si>
  <si>
    <t>Moens, David/0000-0002-5707-0160</t>
  </si>
  <si>
    <t>1134-3060</t>
  </si>
  <si>
    <t>1886-1784</t>
  </si>
  <si>
    <t>10.1007/BF02736398</t>
  </si>
  <si>
    <t>WOS:000242195500002</t>
  </si>
  <si>
    <t>Bhayana, N; Gandhi, K; Jha, PC</t>
  </si>
  <si>
    <t>Pant, M; Deep, K; Bansal, JC; Nagar, A; Das, KN</t>
  </si>
  <si>
    <t>Bhayana, Nidhi; Gandhi, Kanika; Jha, P. C.</t>
  </si>
  <si>
    <t>Hybrid Multi-criteria Decision-Making Approach for Supplier Evaluation in Fuzzy Environment</t>
  </si>
  <si>
    <t>PROCEEDINGS OF FIFTH INTERNATIONAL CONFERENCE ON SOFT COMPUTING FOR PROBLEM SOLVING (SOCPROS 2015), VOL 2</t>
  </si>
  <si>
    <t>5th International Conference on Soft Computing for Problem Solving (SocProS)</t>
  </si>
  <si>
    <t>DEC 18-20, 2015</t>
  </si>
  <si>
    <t>Roorkee, INDIA</t>
  </si>
  <si>
    <t>The competitive business environment has enforced companies to revisit their strategies of purchasing and evaluation of suppliers. The supplier evaluation is considered multi decisive factor problem because it includes intangible and tangible attributes. The current paper introduces an approach for optimization of cost and carbon emission by evaluating the best performing suppliers, incorporating multiple techniques, viz., factor analysis, technique for order preference by similarity to ideal solution (TOPSIS), and fuzzy analytic hierarchy process (FAHP). A questionnaire is built and 160 manufacturers are surveyed. Factor analysis is then performed to identify possible factors considering different variables (criteria) chosen from literature. These factors are considered as criteria in FAHP where triangular fuzzy numbers are used to compute criteria weights followed by TOPSIS to get alternative weights. Then these alternative weights are used in bi-objective optimization model to minimize the cost incurred during procurement, transportation and holding, and minimizing the carbon emissions while transporting products to the direct retailers. For solution process, fuzzy goal programming approach has been used. Model is validated on a case data set.</t>
  </si>
  <si>
    <t>978-981-10-0451-3; 978-981-10-0450-6</t>
  </si>
  <si>
    <t>10.1007/978-981-10-0451-3_86</t>
  </si>
  <si>
    <t>WOS:000385787900086</t>
  </si>
  <si>
    <t>Baczynski, M</t>
  </si>
  <si>
    <t>Bustince, H; Fernandez, J; Mesiar, R; Calco, T</t>
  </si>
  <si>
    <t>Baczynski, Michal</t>
  </si>
  <si>
    <t>Functional Equations Involving Fuzzy Implications and Their Applications in Approximate Reasoning</t>
  </si>
  <si>
    <t>AGGREGATION FUNCTIONS IN THEORY AND IN PRACTISE</t>
  </si>
  <si>
    <t>7th International Summer School on Aggregation Operators (AGOP 2013)</t>
  </si>
  <si>
    <t>JUL 16-20, 2013</t>
  </si>
  <si>
    <t>Publ Univ Navarra, Pamplona, SPAIN</t>
  </si>
  <si>
    <t>Univ Publ Navarra, Vicerrectorado Proyecc Universitaria,Univ Publ Navarra, Vicerrectorado Investigac,Univ Publ Navarra, Escuela Tecn Superior Ingn Ind &amp; Telecommunicac,Univ Publ Navarra, Dept Auomtat &amp; Computac,European Soc Fuzzy Log &amp; Technol,Ayuntamiento Pamplona,Apezteguia Architects</t>
  </si>
  <si>
    <t>Publ Univ Navarra</t>
  </si>
  <si>
    <t>Research on fuzzy implications, where the truth values belong to the unit interval [0, 1], are carried out from the beginning of fuzzy set theory and fuzzy logic. In recent years, investigations has been deepened, which resulted in publishing some surveys [6] and two research monographs [1, 3] entirely devoted to this class of fuzzy connectives. In our talk we concentrate on different functional equations (or inequalities) involving fuzzy implications and their role in approximate reasoning. Firstly, based on [3] and [5], we discuss the role of distributivity equations of fuzzy implications over other fuzzy connectives in equivalent transformation of the compositional rule of inference (CRI) or similarity based reasoning (SBR) to mitigate the computational cost. Secondary, based on [4] and [7], we discuss the role of the law of importation in equivalency of the Hirarchical CRI with the classical CRI proposed by Zadeh. Next, based on [8], we show the importance of T-conditionality inequalities in generalized modus ponens. For each of the above functional equation with fuzzy implications, we describe the current state of theoretical research and we show what are the open problems. Finally, we also mention other functional equations (or inequalities) involving fuzzy implications and considered in the scientific literature.</t>
  </si>
  <si>
    <t>Bustince, Humberto/H-4868-2011; Baczynski, Michal/M-8837-2015</t>
  </si>
  <si>
    <t>Bustince, Humberto/0000-0002-1279-6195; Baczynski, Michal/0000-0002-4442-2112</t>
  </si>
  <si>
    <t>978-3-642-39164-4</t>
  </si>
  <si>
    <t>10.1007/978-3-642-39165-1_1</t>
  </si>
  <si>
    <t>WOS:000323292300001</t>
  </si>
  <si>
    <t>Zhang, ZY; Guo, J; Zhang, HR; Zhou, LX; Wang, MJ</t>
  </si>
  <si>
    <t>Zhang, Zhenyu; Guo, Jian; Zhang, Huirong; Zhou, Lixin; Wang, Mengjiao</t>
  </si>
  <si>
    <t>Product selection based on sentiment analysis of online reviews: an intuitionistic fuzzy TODIM method</t>
  </si>
  <si>
    <t>Online reviews contain a great deal of information about consumers' purchasing preferences, which seriously affects potential consumers' purchasing decisions. Using the online review data to help customers make purchasing decisions has become a concern of customers, which has theoretical and practical application value. Therefore, a product selection model is presented based on sentiment analysis combined with an intuitionistic fuzzy TODIM method. Firstly, the product features are extracted by the Apriori algorithm based on online reviews. The sentiment orientation and intensity of the sentiment words for the product features are identified by the lexicon-based sentiment analysis approach. Next, the sentiment orientation of the product features is represented by an intuitionistic fuzzy value. Then the intuitionistic fuzzy TODIM method is used to determine the ranking results of the alternative products. Finally, the case study of mobile phone selection is given to illustrate the proposed approach. The results show that the proposed method considers the online reviews' sentiment orientation and intensity and the consumers' gain and loss in the purchasing product process and is more reasonable than the previous research.</t>
  </si>
  <si>
    <t>Zhang, Zhenyu/0000-0002-4888-4023</t>
  </si>
  <si>
    <t>10.1007/s40747-022-00678-w</t>
  </si>
  <si>
    <t>WOS:000758076200003</t>
  </si>
  <si>
    <t>Ebrahimnejad, A</t>
  </si>
  <si>
    <t>Ebrahimnejad, Ali</t>
  </si>
  <si>
    <t>On Solving Transportation Problems with Triangular Fuzzy Numbers: Review with some Extensions</t>
  </si>
  <si>
    <t>2013 13TH IRANIAN CONFERENCE ON FUZZY SYSTEMS (IFSC)</t>
  </si>
  <si>
    <t>13th Iranian Conference on Fuzzy Systems (IFSC)</t>
  </si>
  <si>
    <t>AUG 27-29, 2013</t>
  </si>
  <si>
    <t>Qazvin, IRAN</t>
  </si>
  <si>
    <t>Qazvin Islam Azad Univ,IEEE Iran Sect,Iranian Fuzzy Syst Soc,Robot Soc Iran,Int Fuzzy Syst Assoc,CyberSpace Res Inst,Int Year Stat,SKI,Informat Soc Iran,Iranian Soc Mechatron,Intelligent Syst Sci Soc Iran,Iranian Stat Soc,Iranian Soc Biomed Engn</t>
  </si>
  <si>
    <t>In conventional transportation problems it is assume that the decision maker has exact information about the coefficients belonging to the problem. In real world applications, values of transportation cost, supply and demand of the product may not be known precisely due to uncontrollable factors. To deal with such situations, fuzzy set theory is applied in literature to solve the transportation problems. In this paper, some existing methods for solving fuzzy transportation problem (FTP) are reviewed. Moreover, the shortcomings of some existing methods are pointed out and to overcome these shortcomings, a new method is proposed for finding that kind of FTP in which the transportation costs and values of supplies and demands are represented by non-negative triangular fuzzy numbers. The FTP is converted into three crisp transportation problems and these crisp problems are solved with the standard transportation simplex algorithms. The advantages of the proposed method over the existing methods are discussed by an application example. The obtained results show that the method proposed in this study is simpler and computationally more efficient than some existing methods commonly used in the literature.</t>
  </si>
  <si>
    <t>Ebrahimnejad, Ali/D-7055-2019</t>
  </si>
  <si>
    <t>Ebrahimnejad, Ali/0000-0001-6003-6601</t>
  </si>
  <si>
    <t>978-1-4799-1227-8; 978-1-4799-1228-5</t>
  </si>
  <si>
    <t>WOS:000335007500046</t>
  </si>
  <si>
    <t>Mining fuzzy specific rare itemsets for education data</t>
  </si>
  <si>
    <t>Association rule mining is an important data analysis method for the discovery of associations within data. There have been many studies focused on finding fuzzy association rules from transaction databases. Unfortunately, in the real world, one may have available relatively infrequent data, as well as frequent data. From infrequent data, we can find a set of rare itemsets that will be useful for teachers to find out which students need extra help in learning. While the previous association rules discovery techniques are able to discover some rules based on frequency, this is insufficient to determine the importance of a rule composed of frequency-based data items. To remedy this problem, we develop a new algorithm based on the Apriori approach to mine fuzzy specific rare itemsets from quantitative data. Finally, fuzzy association rules can be generated from these fuzzy specific rare itemsets. The patterns are useful to discover learning problems. Experimental results show that the proposed approach is able to discover interesting and valuable patterns from the survey data. (C) 2011 Elsevier B.V. All rights reserved.</t>
  </si>
  <si>
    <t>10.1016/j.knosys.2011.02.010</t>
  </si>
  <si>
    <t>WOS:000291073400014</t>
  </si>
  <si>
    <t>NINTH IEEE INTERNATIONAL CONFERENCE ON FUZZY SYSTEMS (FUZZ-IEEE 2000), VOLS 1 AND 2</t>
  </si>
  <si>
    <t>9th IEEE International Conference on Fuzzy Systems (FUZZy-IEEE 2000)</t>
  </si>
  <si>
    <t>MAY 07-10, 2000</t>
  </si>
  <si>
    <t>SAN ANTONIO, TX</t>
  </si>
  <si>
    <t>IEEE Neural Networks Council,Texas A&amp;M Univ,Int Fuzzy Syst Assoc,Japan Soc Fuzzy Theory &amp; Syst</t>
  </si>
  <si>
    <t>We propose a novel, convenient fusion of natural-language processing and fuzzy logic techniques for analyzing affect content in free text; our main goals are fast analysis and visualization of affect content for decision-making. The primary linguistic resource for fuzzy semantic typing is the fuzzy affect lexicon, from which other important resources are generated, notably the fuzzy thesaurus and affect category groups, Free text is tagged with affect categories from the lexicon, and the affect categories' centralities and intensities are combined using techniques from fuzzy logic to produce affect sets - fuzzy sets that represent the affect quality of a document. We show different aspects of affect analysis using news stories and movie reviews. Our experiments show a very good correspondence of affect sets with human judgments of affect content. We ascribe this to the effective representation of ambiguity in our fuzzy affect lexicon, and the ability of fuzzy logic to deal successfully with the ambiguity of words in natural language. Planned extensions of the system include personalized profiles for Web-based content dissemination, fuzzy retrieval, clustering and classification.</t>
  </si>
  <si>
    <t>0-7803-5878-3</t>
  </si>
  <si>
    <t>WOS:000088355300112</t>
  </si>
  <si>
    <t>Tang, GH; Zeng, H</t>
  </si>
  <si>
    <t>Tang, Guanghai; Zeng, Hui</t>
  </si>
  <si>
    <t>Evaluation of Tourism E-Commerce User Satisfaction</t>
  </si>
  <si>
    <t>JOURNAL OF ORGANIZATIONAL AND END USER COMPUTING</t>
  </si>
  <si>
    <t>According to the UNWTO, within 4 to 5 years, the proportion of tourism e-commerce in e-commerce will reach 20%-25%. The purpose of this paper is to improve the inadequacy of tourism e-commerce in customer experience, to conduct customer e-commerce satisfaction surveys, and to draw customers' dissatisfaction with tourism e-commerce. The experimental results show that the overall customer satisfaction is 2.6128. According to the division of the scale vector, the overall satisfaction of the travel e-commerce customers is generally level. The first-level fuzzy comprehensive evaluation is 0.0967, 0.1696, 0.3366, 0.2469, 0.502. According to the principle of maximum membership degree, the evaluation grades of R3 and R5 in the first-level fuzzy comprehensive evaluation are unsatisfactory, that is, the tourism-supporting services and contract-performance services become the main factors affecting customer satisfaction. In order to improve customer satisfaction, the tourism e-commerce platform should strengthen the management of tourism-supporting services and contract-fulfillment services.</t>
  </si>
  <si>
    <t>1546-2234</t>
  </si>
  <si>
    <t>1546-5012</t>
  </si>
  <si>
    <t>10.4018/JOEUC.20210901.oa2</t>
  </si>
  <si>
    <t>WOS:000678156000002</t>
  </si>
  <si>
    <t>Feng, T; Fan, HT; Mi, JS</t>
  </si>
  <si>
    <t>Feng, Tao; Fan, Hui-Tao; Mi, Ju-Sheng</t>
  </si>
  <si>
    <t>Uncertainty and reduction of variable precision multigranulation fuzzy rough sets based on three-way decisions</t>
  </si>
  <si>
    <t>This paper studies reduction of a multigranulation fuzzy information system by using uncertainty measures based on variable precision multigranulation decision-theoretic fuzzy rough sets, avoiding the positive region and negative region changing to small ones. Firstly we review variable precision multigranulation fuzzy rough sets and the decision method based on three-way decisions. Then, a double parameter rough membership degree of a fuzzy set is constructed based on variable precision multigranulation decision-theoretic fuzzy rough sets. A double parameter uncertainty measure of a multigranulation decision system is also proposed. In order to keep the decision-makings of certain elements, which are in the positive region or negative region, unchanged, we use the double parameter uncertainty measure of a multigranulation decision system to reduce the consistent decision system. Finally, we propose a conditional uncertainty measure and discuss the decision-theoretic reduction of granulation set and conditional attribute set in inconsistent views. (C) 2017 Elsevier Inc. All rights reserved.</t>
  </si>
  <si>
    <t>10.1016/j.ijar.2017.03.002</t>
  </si>
  <si>
    <t>WOS:000401396400003</t>
  </si>
  <si>
    <t>Fernandez-Esquinas, M; Sanchez-Rodriguez, MI; Pedraza-Rodriguez, JA; Munoz-Benito, R</t>
  </si>
  <si>
    <t>Fernandez-Esquinas, Manuel; Sanchez-Rodriguez, Maria Isabel; Pedraza-Rodriguez, Jose Antonio; Munoz-Benito, Rocio</t>
  </si>
  <si>
    <t>The use of QCA in science, technology and innovation studies: a review of the literature and an empirical application to knowledge transfer</t>
  </si>
  <si>
    <t>SCIENTOMETRICS</t>
  </si>
  <si>
    <t>This article analyses the use of qualitative comparative analysis (QCA) in social studies on science, technology and innovation. The goals are to address how and why the method is used, and to explore the advantages and shortcomings for this research area. A review of the literature and practical application are combined. Firstly, the article finds that the acceptance of QCA is unevenly distributed in the major research fields related to knowledge production. It is used mainly to study innovation in firms but is largely absent in science and technology studies. Second, an original study on university-industry links provides a strategic site that displays how research unfolds. Its findings demonstrate the combinations of factors that shape knowledge transfer and the configurational nature of the process. The article offers an account of challenges and directions for future research and discusses the possibilities of the method as a third way between qualitative and quantitative traditions in science, technology and innovation.</t>
  </si>
  <si>
    <t>Muñoz Benito, Rocío/AFM-0429-2022; Muñoz Benito, Rocío/AAH-2755-2022; Sanchez-Rodriguez, Maria Isabel/M-1030-2015</t>
  </si>
  <si>
    <t>Muñoz Benito, Rocío/0000-0003-0201-6260; Muñoz Benito, Rocío/0000-0003-0201-6260; Sanchez-Rodriguez, Maria Isabel/0000-0003-0657-7823</t>
  </si>
  <si>
    <t>0138-9130</t>
  </si>
  <si>
    <t>1588-2861</t>
  </si>
  <si>
    <t>10.1007/s11192-021-04012-y</t>
  </si>
  <si>
    <t>WOS:000664849500018</t>
  </si>
  <si>
    <t>Lima, FR; Carpinetti, LCR</t>
  </si>
  <si>
    <t>Lima-Junior, Francisco Rodrigues; Ribeiro Carpinetti, Luiz Cesar</t>
  </si>
  <si>
    <t>Quantitative models for supply chain performance evaluation: A literature review</t>
  </si>
  <si>
    <t>This paper presents a review of 84 studies published in the literature from 1995 onwards that propose quantitative models to support supply chain performance evaluation. A conceptual framework is proposed to characterize the studies according to several factors such as the purpose and scope of the model, supply chain strategy, choice of metrics, modeling uncertainty, type of model, techniques, learning capacity, type of application, data source for performance evaluation and validation approach. The reviewed papers were selected from Science Direct, Scopus, Emerald Insight and IEEE Xplore (R) databases, as well as the Google Scholar search tool. The results show that most of the studies evaluate more than one performance dimension and are based on multicriteria decision making techniques. AHP and DEA are the most used techniques. Pairwise comparisons and the fuzzy set theory are the dominant approaches to deal with uncertainty. Most studies have reported real case applications and do not include a validation procedure. The paper also discusses some research opportunities and suggestions of further studies brought about by reviewing the current body of knowledge on quantitative models for supply chain performance evaluation.</t>
  </si>
  <si>
    <t>Lima, Francisco Rodrigues/H-6532-2014; Carpinetti, Luiz C R/D-8974-2012</t>
  </si>
  <si>
    <t>Lima, Francisco Rodrigues/0000-0001-7053-5519; Carpinetti, Luiz C R/0000-0002-8357-2607</t>
  </si>
  <si>
    <t>10.1016/j.cie.2017.09.022</t>
  </si>
  <si>
    <t>WOS:000418207900025</t>
  </si>
  <si>
    <t>Rodriguez-Benitez, L; Moreno-Garcia, J; Albusac, J; Castro-Schez, JJ; Jimenez, L</t>
  </si>
  <si>
    <t>Ranchordas, AK; Araujo, H; Vitria, J</t>
  </si>
  <si>
    <t>Rodriguez-Benitez, Luis; Moreno-Garcia, Juan; Albusac, Javier; Castro-Schez, Jose Jesus; Jimenez, Luis</t>
  </si>
  <si>
    <t>An approximate reasoning technique for segmentation on compressed MPEG video</t>
  </si>
  <si>
    <t>VISAPP 2007: PROCEEDINGS OF THE SECOND INTERNATIONAL CONFERENCE ON COMPUTER VISION THEORY AND APPLICATIONS, VOLUME IU/MTSV</t>
  </si>
  <si>
    <t>2nd International Conference on Computer Graphics Theory and Applications/2nd International Conference on Computer Vision Theory and Applications</t>
  </si>
  <si>
    <t>MAR 08-11, 2007</t>
  </si>
  <si>
    <t>Inst Syst &amp; Technol Informat, Control &amp; Commun,EuroGraph Spanish Sect,Inst Natl Rech Informat Automat</t>
  </si>
  <si>
    <t>In this work we present a system that describes linguistically the position of an object in motion in each frame of a video stream. This description is obtained directly from MPEG motion vectors by using the theory of fuzzy sets and approximate reasoning. The lack of information and noisy data over the compressed domain justifies the use of fuzzy logic. Besides, the use of linguistic labels is necessary since the system's output is a semantic description of trajectories and positions. Several methods of extraction of motion information from MPEG motion vectors can be found in the revised literature. As no numerical results are given of these methods, we present a statistical study of the input motion information and compare the output of the system depending on the selected extraction technique. For system performance evaluation it would be necessary to determine the error between the semantic output and the desired object's description. This comparison is carried out between the (x,y) pixel coordinates of the center position of the object and the resulting value of a defuzzification method applied to the description labels. The system has been evaluated using three different video samples of the standard datasets provided by several PETS (Performance Evaluation of Tracking and Surveillance) workshops.</t>
  </si>
  <si>
    <t>Jiménez, Javier Alonso Albusac/AAB-6432-2019; Linares, Luis Jiménez/J-6832-2012; Castro-Schez, Jose Jesus/AAH-7344-2021; Castro-Schez, Jose Jesus/E-8934-2012</t>
  </si>
  <si>
    <t>Jiménez, Javier Alonso Albusac/0000-0003-1889-3065; Linares, Luis Jiménez/0000-0002-2737-5887; Castro-Schez, Jose Jesus/0000-0002-0201-7653; Castro-Schez, Jose Jesus/0000-0002-0201-7653; Rodriguez Benitez, Luis/0000-0002-7665-943X; Moreno Garcia, Juan/0000-0003-2430-145X</t>
  </si>
  <si>
    <t>978-972-8865-74-0</t>
  </si>
  <si>
    <t>WOS:000250107900027</t>
  </si>
  <si>
    <t>Mejia-Trejo, J</t>
  </si>
  <si>
    <t>Mejia-Trejo, Juan</t>
  </si>
  <si>
    <t>COVID-19 ads on purchase intention of online consumer behavior as business innovation activity: A contribution to the uses and gratification theory</t>
  </si>
  <si>
    <t>COVID-19 ads are gaining people's consciousness rapidly. Many companies are concerned with determining the new purchase intention of online consumer behavior (PIC) for the next normal conditions. This article aims to design a framework based on PIC as a business innovation activity to generate marketing strategies related to Uses and Gratification Theory (UGT). Based on Delphi Panel-focus group and Analytic Hierarchy Process (AHP), we identified factors, variables, and indicators to the PIC conceptual framework proposal. The survey data was on 400 Mexican online consumers (Mar to Sep, 2020), using Confirmatory Factor Analysis (CFA) and Covariance-Based Structural Equation Modeling (CB-SEM EQS6.2) to confirm 4 underlying factors, 8 variables, 27 indicators, and the framework s validity. The fuzzy set Qualitative Comparative Analysis (fsQCA3.0) extracted 3 patterns solutions as business innovation activity with high PIC for marketing strategies related to UGT as the original study's value.</t>
  </si>
  <si>
    <t>Mejia-Trejo, Juan/O-8416-2017</t>
  </si>
  <si>
    <t>Mejia-Trejo, Juan/0000-0003-0558-1943</t>
  </si>
  <si>
    <t>10.1016/j.elerap.2021.101086</t>
  </si>
  <si>
    <t>WOS:000697662300008</t>
  </si>
  <si>
    <t>Park, KS</t>
  </si>
  <si>
    <t>Park, K. Sam</t>
  </si>
  <si>
    <t>Imprecise Data Envelopment Analysis: Concepts, Methods, and Interpretations</t>
  </si>
  <si>
    <t>DEA has proven to be a useful tool for assessing efficiency or productivity of organizations. While DEA assumes exact input and output data, the development of imprecise DEA (IDEA) broadens the scope of applications to efficiency evaluations involving imprecise information which implies various forms of ordinal and bounded data often occurring in practice. The primary purpose of this article is to review what has been developed so far, including the body of concepts and methods that go by the name of IDEA. This review comprises (a) why we look at imprecise data and how to elicit imprecise information, (b) how to calculate the efficiency measures, and (c) how we can interpret the resulting efficiency. Special emphasis will be placed on how to deal with strict inequality types of imprecise data, such as strict orders and strict bounds, rather than weak inequalities. A general approach to these strict imprecise data is presented, in order to arrive at efficiency scores. This approach first constructs a nonlinear program, transform it into a linear programming equivalent, and finally solve it via a two-stage method.</t>
  </si>
  <si>
    <t>10.1007/978-3-642-41372-8_2</t>
  </si>
  <si>
    <t>WOS:000343011500003</t>
  </si>
  <si>
    <t>Hu, WM; Xie, D; Tan, TN; Maybank, S</t>
  </si>
  <si>
    <t>Learning activity patterns using fuzzy self-organizing neural network</t>
  </si>
  <si>
    <t>Activity understanding in visual surveillance has attracted much attention in recent years. In this paper, we present a new method for learning patterns of object activities in image sequences for anomaly detection and activity prediction. The activity patterns are constructed using unsupervised learning of motion trajectories and object features. Based on the learned activity patterns, anomaly detection and activity prediction can be achieved. Unlike existing neural network based methods, our method uses a whole trajectory as an input to the network. This makes the network structure much simpler. Furthermore, the fuzzy set theory based method and the batch learning method are introduced into the network learning process, and make the learning process much more efficient. Two sets of data acquired, respectively, from a model scene and a campus scene are both used to test the proposed algorithms. Experimental results show that the fuzzy self-organizing neural network (fuzzy SOM) is much more efficient than the Kohonen self-organizing feature map (SOFM) and vector quantization in both speed and accuracy, and the anomaly detection and activity prediction algorithms have encouraging performances.</t>
  </si>
  <si>
    <t>Wang, Yunlong/0000-0002-3535-308X</t>
  </si>
  <si>
    <t>1941-0492</t>
  </si>
  <si>
    <t>10.1109/TSMCB.2004.826829</t>
  </si>
  <si>
    <t>WOS:000221578100029</t>
  </si>
  <si>
    <t>What are fuzzy rules and how to use them</t>
  </si>
  <si>
    <t>Fuzzy rules have been advocated as a key tool for expressing pieces of knowledge in ''fuzzy logic''. However, there does not exist a unique kind of fuzzy rules, nor is there only one type of ''fuzzy logic''. This diversity has caused many a misunderstanding in the literature of fuzzy control. The paper is a survey of different possible semantics for a fuzzy rule and shows how they can be captured in the framework of fuzzy set and possibility theory. It is pointed out that the interpretation of fuzzy rules dictates the way the fuzzy rules should be combined. The various kinds of fuzzy rules considered in the paper (gradual rules, certainty rules, possibility rules, and others) have different inference behaviors and correspond to various intended uses and applications. The representation of fuzzy unless-rules is briefly investigated on the basis of their intended meaning. The problem of defining and checking the coherence of a block of parallel fuzzy rules is also briefly addressed. This issue has been neglected in the fuzzy control literature although it looks important for validation purposes.</t>
  </si>
  <si>
    <t>DEC 9</t>
  </si>
  <si>
    <t>10.1016/0165-0114(96)00066-8</t>
  </si>
  <si>
    <t>WOS:A1996VR31900008</t>
  </si>
  <si>
    <t>Pavlov, AN; Pavlov, DA; Pavlov, AA; Slin'ko, AA</t>
  </si>
  <si>
    <t>Silhavy, R; Senkerik, R; Oplatkova, ZK; Prokopova, Z; Silhavy, P</t>
  </si>
  <si>
    <t>Pavlov, Alexander N.; Pavlov, Dmitry A.; Pavlov, Alexey A.; Slin'ko, Alexey A.</t>
  </si>
  <si>
    <t>The Technique of Multi-criteria Decision-Making in the Study of Semi-structured Problems</t>
  </si>
  <si>
    <t>CYBERNETICS AND MATHEMATICS APPLICATIONS IN INTELLIGENT SYSTEMS, CSOC2017, VOL 2</t>
  </si>
  <si>
    <t>6th Computer Science On-Line Conference (CSOC)</t>
  </si>
  <si>
    <t>APR, 2017</t>
  </si>
  <si>
    <t>Zlin, CZECH REPUBLIC</t>
  </si>
  <si>
    <t>OpenPublish eu s r o</t>
  </si>
  <si>
    <t>In the article it is proposed to use additional information from the decision maker (DM) for removing the criteria of uncertainty when making decisions in the framework of semi-structured problems, which is characterized by incomplete information, numerous qualitative and the quantitative selection criteria. This information is represented by the production models and processed by using the methods of the experiment planning theory and parametric fuzzy measures. The essence of the proposed methodology consists of sharing the ideas of verbal analysis of the decisions (simple and complex basic situation of a survey) and procedures of bringing data qualitative indicators to the quantitative ones, which is based on using the mathematical apparatus of the theory of fuzzy sets, relations and measures, and the theory of experiment planning. A parametric fuzzy measure has been constructed in order to reduce the number of calls to the DM in the process of the expert survey and the consistency control of his statements in the set of the production rules that represent basic situation of the survey. This parametric fuzzy measure allows computing the DM's preferences on criteria for achieving the goal set for making the management decisions.</t>
  </si>
  <si>
    <t>Pavlov, Alexander/AAU-7416-2020</t>
  </si>
  <si>
    <t>Pavlov, Dmitriy/0000-0002-9238-9505</t>
  </si>
  <si>
    <t>978-3-319-57264-2</t>
  </si>
  <si>
    <t>10.1007/978-3-319-57264-2_13</t>
  </si>
  <si>
    <t>WOS:000405339200013</t>
  </si>
  <si>
    <t>Kuo, MS; Liang, GS</t>
  </si>
  <si>
    <t>Kuo, Ming-Shin; Liang, Gin-Shuh</t>
  </si>
  <si>
    <t>Combining VIKOR with GRA techniques to evaluate service quality of airports under fuzzy environment</t>
  </si>
  <si>
    <t>The aim of this paper was to present an effective approach for evaluating service quality of Northeast-Asian international airports by conducting customer surveys. In general, evaluation of service quality is a complex multicriteria decision-making (MCDM) problem; therefore, a complex decision process is often involved in which multiple requirements and fuzzy conditions have to be taken into consideration simultaneously. By combining concepts of VIKOR and grey relational analysis (GRA), a new fuzzy MCDM method was proposed to deal with the evaluation of service quality problems in the international airports. This model was solved by an effective algorithm, which incorporated the decision-maker's attitude and/or preference for customers' assessments on weights and performance ratings of each criterion. An empirical study for evaluating service quality of seven major Northeast-Asian international airports was put forth to illustrate an application of the proposed model. The study results showed that this approach is an effective means for tackling MCDM problems involving subjective assessments of qualitative attributes in a fuzzy environment. Crown Copyright (C) 2010 Published by Elsevier Ltd. All rights reserved.</t>
  </si>
  <si>
    <t>10.1016/j.eswa.2010.07.003</t>
  </si>
  <si>
    <t>WOS:000284863200005</t>
  </si>
  <si>
    <t>Campagner, A; Ciucci, D; Denoeux, T</t>
  </si>
  <si>
    <t>Campagner, Andrea; Ciucci, Davide; Denoeux, Thierry</t>
  </si>
  <si>
    <t>Belief functions and rough sets: Survey and new insights</t>
  </si>
  <si>
    <t>Rough set theory and belief function theory, two popular mathematical frameworks for uncertainty representation, have been widely applied in different settings and contexts. Despite different origins and mathematical foundations, the fundamental concepts of the two formalisms (i.e., approximations in rough set theory, belief and plausibility functions in belief function theory) are closely related. In this survey article, we review the most relevant contributions studying the links between these two uncertainty representation formalisms. In particular, we discuss the theoretical relationships connecting the two approaches, as well as their applications in knowledge representation and machine learning. Special attention is paid to the combined use of these formalisms as a way of dealing with imprecise and uncertain information. The aim of this work is, thus, to provide a focused picture of these two important fields, discuss some known results and point to relevant future research directions. (C) 2022 Elsevier Inc. All rights reserved.</t>
  </si>
  <si>
    <t>CAMPAGNER, ANDREA/0000-0002-0027-5157; Ciucci, Davide/0000-0002-8083-7809; Denoeux, Thierry/0000-0002-0660-5436</t>
  </si>
  <si>
    <t>10.1016/j.ijar.2022.01.011</t>
  </si>
  <si>
    <t>WOS:000782661000010</t>
  </si>
  <si>
    <t>Geigir, MJ</t>
  </si>
  <si>
    <t>Geigir, Martin Josef</t>
  </si>
  <si>
    <t>Fuzzy evaluation of alternatives - The concept of supporting majority and veto-minority</t>
  </si>
  <si>
    <t>The evaluation of alternatives plays a central role in optimization problems as the quality of solutions is judged depending on the outcomes of the chosen optimality criteria. Based on the relevant evaluation functions, optimization methods aim to identify solutions that are optimal, implying that these are considered to be favorable to the decision maker in a particular situation. In the current paper, existing approaches of evaluating alternatives are reviewed in the context of scheduling in manufacturing environments. Mono-criterion, multi-objective, as well as fuzzy approaches are reviewed. It is possible to observe limitations of traditional techniques that complicate the interpretation of the quality of solutions. To overcome the identified problems, a new evaluation concept is presented and discussed. It uses fuzzy set theory and fuzzy logic to derive a linguistic description of the qualitative characteristics of the alternatives, allowing the decision maker a close investigation of the solution properties in comparison to existing techniques. Although a specific problem domain is being targeted here, the implications are of general use for a broad range of optimization problems like course/examination timetabling, vehicle routing, etc.</t>
  </si>
  <si>
    <t>Geiger, Martin Josef/0000-0003-1797-957X</t>
  </si>
  <si>
    <t>10.1109/FUZZY.2006.1681921</t>
  </si>
  <si>
    <t>WOS:000244063603021</t>
  </si>
  <si>
    <t>Bagheri, M; Miri, M; Shabakhty, N</t>
  </si>
  <si>
    <t>Bagheri, Mansour; Miri, Mahmoud; Shabakhty, Naser</t>
  </si>
  <si>
    <t>Fuzzy time dependent structural reliability analysis using alpha level set optimization method based on genetic algorithm</t>
  </si>
  <si>
    <t>In this paper modeling of epistemic uncertainty in reliability analysis of structures under degradation of resistance has been brought into focus. Proposing a new method, random variables has been modeled in the form of fuzzy triangular numbers and applying alpha level set optimization method based on genetic algorithm and FORM method, the fuzzy time dependent reliability index of a steel corroded beam has been determined. The proposed method is operative in the problems in which most of random variables are fuzzy sets and in nonlinear limit state functions. The fuzzy time dependent reliability index including bounds of uncertainty, offers a more comprehensive evaluation of reliability of structures compared to classic methods of time dependent reliability analysis. Survey results showed the accuracy and efficiently of the proposed method in comparison to the alternative search approaches thorough lower computational effort.</t>
  </si>
  <si>
    <t>Shabakhty, Naser/P-7506-2018; Shabakhty, Naser/ABD-3332-2021; Bagheri, Mansour/AAC-6327-2022</t>
  </si>
  <si>
    <t>Shabakhty, Naser/0000-0003-4340-1448; Shabakhty, Naser/0000-0003-4340-1448; Bagheri, Mansour/0000-0003-0024-1683; miri, mahmoud/0000-0001-5009-9887</t>
  </si>
  <si>
    <t>10.3233/JIFS-161320</t>
  </si>
  <si>
    <t>WOS:000402175100030</t>
  </si>
  <si>
    <t>Zezzatti, CAOO</t>
  </si>
  <si>
    <t>Sreedhar, G</t>
  </si>
  <si>
    <t>Ortiz Zezzatti, Carlos Alberto Ochoa</t>
  </si>
  <si>
    <t>Improving Decision-Making in a Business Simulator Using TOPSIS Methodology for the Establishment of Reactive Stratagem</t>
  </si>
  <si>
    <t>WEB DATA MINING AND THE DEVELOPMENT OF KNOWLEDGE-BASED DECISION SUPPORT SYSTEMS</t>
  </si>
  <si>
    <t>Advances in Data Mining and Database Management (ADMDM) Book Series</t>
  </si>
  <si>
    <t>978-1-5225-1878-5; 978-1-5225-1877-8</t>
  </si>
  <si>
    <t>10.4018/978-1-5225-1877-8.ch002</t>
  </si>
  <si>
    <t>WOS:000411503800003</t>
  </si>
  <si>
    <t>Zavadskas, EK; Mardani, A; Turskis, Z; Jusoh, A; Nor, KMD</t>
  </si>
  <si>
    <t>Zavadskas, Edmundas Kazimieras; Mardani, Abbas; Turskis, Zenonas; Jusoh, Ahmad; Nor, Khalil M. D.</t>
  </si>
  <si>
    <t>Development of TOPSIS Method to Solve Complicated Decision-Making Problems: An Overview on Developments from 2000 to 2015</t>
  </si>
  <si>
    <t>In recent years several previous scholars made attempts to develop, extend, propose and apply Technique for Order of Preference by Similarity to Ideal Solution (TOPSIS) for solving problems in decision making issues. Indeed, there are questions, how TOPSIS can help for solving these problems? Or does TOPSIS solved decision making problems in the real world? Therefore, this study shows the recent developments of TOPSIS approach which are presented by previous scholars. To achieve this objective, there are 105 reviewed papers which developed, extended, proposed and presented TOPSIS approach for solving DM problems. The results of the study indicated that 49 scholars have extended or developed TOPSIS technique and 56 scholars have proposed or presented new modifications for problems solution related to TOPSIS technique from 2000 to 2015. In addition, results of this study indicated that, previous studies have modifications related to this technique in 2011 more than other years.</t>
  </si>
  <si>
    <t>Zavadskas, Edmundas Kazimieras/Q-6048-2018; Turskis, Zenonas/AAA-9159-2021; Turskis, Zenonas/H-3035-2018; Mardani, Abbas/D-5700-2015; Jusoh, Ahmad/U-3868-2018</t>
  </si>
  <si>
    <t>Zavadskas, Edmundas Kazimieras/0000-0002-3201-949X; Turskis, Zenonas/0000-0002-5835-9388; Mardani, Abbas/0000-0003-1010-3655; Jusoh, Ahmad/0000-0002-7172-8416</t>
  </si>
  <si>
    <t>10.1142/S0219622016300019</t>
  </si>
  <si>
    <t>WOS:000376866900007</t>
  </si>
  <si>
    <t>Ding, JF</t>
  </si>
  <si>
    <t>Ding, Ji-Feng</t>
  </si>
  <si>
    <t>FUZZY MCDM APPROACH FOR SELECTING STRATEGIC PARTNER: AN EMPIRICAL STUDY OF A CONTAINER SHIPPING COMPANY IN TAIWAN</t>
  </si>
  <si>
    <t>The main purposes of this paper are to develop a fuzzy MCDM algorithm and to survey an empirical study to select a suitable strategic partner for a container shipping company in Taiwan. At first, some concepts and methods of the fuzzy set theory are applied to develop the proposed fuzzy MCDM algorithm. For matching this evaluation process, a hierarchical structure is constructed with seven criteria, thirty-two sub-criteria and three alternatives for evaluating partner selection. Then, the aggregating evaluation ratings for all alternatives can be obtained by the proposed algorithm. By combining the methods of ranking fuzzy numbers with maximizing and minimizing sets and total risk attitude index, the suitable partner can eventually be determined. In addition, the risk-bearing attitude of the committee trends towards optimism, which is based upon the procedure of data input stage. Based on the proposed fuzzy MCDM algorithm and the empirical study, company C is finally selected as the most suitable partner for the WZ company to link with,, as a shipping alliance. Furthermore, this paper with its methodologies developed can be employed as a practical tool for business application.</t>
  </si>
  <si>
    <t>WOS:000265260800022</t>
  </si>
  <si>
    <t>Valipour, E; Yaghoobi, MA</t>
  </si>
  <si>
    <t>Valipour, Ezat; Yaghoobi, Mohammad Ali</t>
  </si>
  <si>
    <t>On fuzzy linearization approaches for solving multi-objective linear fractional programming problems</t>
  </si>
  <si>
    <t>This study first surveys fuzzy linearization approaches for solving multi-objective linear fractional programming (MOLFP) problems. In particular, we review different existing methods dealing with fuzzy objectives on a crisp constraint set. Those methods transform the given MOLFP problem into a linear or a multi-objective linear programming (LP or MOLP) problem and obtain one efficient or weakly efficient solution of the main MOLFP problem. We show that one of these popular existing methods has shortcomings, and we modify it to be able to find efficient solutions. The main idea of LP-based methods is optimizing a weighted sum of numerators and the negative form of denominators of the given fractional objective function over the feasible set. We prove there is no weight region to guarantee the efficiency of the optimal solutions of such LP-based methods whenever the interior of the feasible set is nonempty. Moreover, MOLP-based methods obtain an equivalent MOLP problem to the main MOLFP problem using fuzzy set techniques. We prove MOLFP problems with a non-closed efficient set are not equivalent to MOLP ones whenever the equivalency mapping is continuous.(c) 2021 Published by Elsevier B.V.</t>
  </si>
  <si>
    <t>APR 30</t>
  </si>
  <si>
    <t>10.1016/j.fss.2021.04.010</t>
  </si>
  <si>
    <t>WOS:000768028600004</t>
  </si>
  <si>
    <t>Delgado, M; Ruiz, MD; Sanchez, D</t>
  </si>
  <si>
    <t>Delgado, Miguel; Dolores Ruiz, M.; Sanchez, Daniel</t>
  </si>
  <si>
    <t>RL-bags: A conceptual, level-based approach to fuzzy bags</t>
  </si>
  <si>
    <t>In this paper we claim that, though algebraically well-defined, bags are not well suited for representing and reasoning with real-world information, and we propose suitable alternatives. We extend the same discussion to the fuzzy case, in which membership of elements to bags is gradual, extending the proposed alternatives. There are two main ideas behind our approach. The first is that in general the elements of a bag can be identified and are distinguishable in the real world and, when this is not the case, we are facing a problem of representation of partial knowledge, i.e., we have a lack of information. Under this consideration, we discuss and criticize the usual operations for bags. The second is to manage the fuzziness by levels using a recent level-based representation approach that extends that of fuzzy sets and keeps all the properties of the crisp case. The classical notion of bag can be seen in our approach as a bag summary. We propose a new model that generalizes the existing approach, defining new operations from this new perspective. We also propose how to deal with fuzziness and incompleteness following our approach, doing a review of the existing approaches and applications concerning bags. (C) 2012 Elsevier B.V. All rights reserved.</t>
  </si>
  <si>
    <t>Ruiz, M.Dolores/P-4357-2019; Fernandez, Daniel Sanchez/E-1028-2012; Delgado Calvo-Flores, Miguel/C-2390-2012</t>
  </si>
  <si>
    <t xml:space="preserve">Ruiz, M.Dolores/0000-0003-1077-3173; Fernandez, Daniel Sanchez/0000-0002-6048-3994; </t>
  </si>
  <si>
    <t>10.1016/j.fss.2012.05.010</t>
  </si>
  <si>
    <t>WOS:000309803300007</t>
  </si>
  <si>
    <t>Cabrerizo, FJ; Perez, IJ; Chiclana, F; Herrera-Viedma, E</t>
  </si>
  <si>
    <t>Torra, V; Dahlbom, A; Narukawa, Y</t>
  </si>
  <si>
    <t>Javier Cabrerizo, Francisco; Javier Perez, Ignacio; Chiclana, Francisco; Herrera-Viedma, Enrique</t>
  </si>
  <si>
    <t>Group Decision Making: Consensus Approaches Based on Soft Consensus Measures</t>
  </si>
  <si>
    <t>FUZZY SETS, ROUGH SETS, MULTISETS AND CLUSTERING</t>
  </si>
  <si>
    <t>A group decision making situation involves multiple decision makers communicating with others to reach a decision. In such a situation, the most important issue is to obtain a decision that is best acceptable by the decision makers, and, therefore, consensus has attained a great attention and it is a major goal of group decision making situations. To measure the closeness among the opinions given by the decision makers, different approaches have been proposed. At the beginning, consensus was meant to be a unanimous and full agreement. However, because this situation is often not reachable in practice, the use of a softer consensus, which assesses the level of agreement in a more flexible way and reflects the large spectrum of possible partial agreements, is a more reasonable approach. Soft consensus approaches better reflects a real human perception of the essence of consensus and, therefore, they have been widely used. The purpose of this contribution is to review the different consensus approaches based on soft consensus measures that have been proposed.</t>
  </si>
  <si>
    <t>Chiclana, Francisco/B-9031-2008; Cabrerizo, Francisco Javier/A-3841-2015; Perez, Ignacio javier/M-2437-2015; HERRERA-VIEDMA, ENRIQUE/C-2704-2008</t>
  </si>
  <si>
    <t>Chiclana, Francisco/0000-0002-3952-4210; Cabrerizo, Francisco Javier/0000-0001-7012-8649; Perez, Ignacio javier/0000-0003-4253-8629; HERRERA-VIEDMA, ENRIQUE/0000-0002-7922-4984</t>
  </si>
  <si>
    <t>978-3-319-47557-8; 978-3-319-47556-1</t>
  </si>
  <si>
    <t>10.1007/978-3-319-47557-8_18</t>
  </si>
  <si>
    <t>10.1007/978-3-319-47557-8</t>
  </si>
  <si>
    <t>WOS:000413720000019</t>
  </si>
  <si>
    <t>Wu, WP; Xu, JF</t>
  </si>
  <si>
    <t>Muchin, VE; Ye, Z</t>
  </si>
  <si>
    <t>Wu, Weiping; Xu, Jinfen</t>
  </si>
  <si>
    <t>A Comprehensive Evaluation on China's EFL Learners' Autonomous Learning Competence</t>
  </si>
  <si>
    <t>2010 2ND INTERNATIONAL CONFERENCE ON E-BUSINESS AND INFORMATION SYSTEM SECURITY (EBISS 2010)</t>
  </si>
  <si>
    <t>2nd International Conference on E-Business and Information System Security (EBISS)</t>
  </si>
  <si>
    <t>MAY 22-23, 2010</t>
  </si>
  <si>
    <t>Royal Inst Technol,Huazhong Univ Sci &amp; Technol,Res Assoc Modern Educ &amp; Comp Sci,Wuhan Univ,Harbin Inst Technol,Hubei Univ Technol,IEEE Harbin Sect,IEEE</t>
  </si>
  <si>
    <t>There have been numerous studies on autonomous learning competence, but most of them deal principally with the introduction and analysis of the theoretical background, application, strategy implementation and course design principles for autonomous language learning. So far no effort has been made to construct an evaluation index system and evaluation model to evaluate EFL learners' autonomous English learning competence in China. So, this study aims to apply the system theory, fuzzy theory and education theory into the systematic analysis and comprehensive evaluation of the students' autonomous English learning competence. Firstly, based on the review of autonomous language learning theory and the theory of metacognition, a seminar with 26 experienced teachers is held to make the construction of the evaluation index system more complete, scientific and practical. Then, the quantified evaluation model based on the fuzzy set is developed to test the EFL learners' autonomous English learning competence. In order to test the effectiveness of the evaluation model, the study investigated 1319 second-year EFL learners' autonomous English learning situation in China. The final results prove the evaluation model is applicable and valuable.</t>
  </si>
  <si>
    <t>Wu, Weiping/ABF-8985-2020</t>
  </si>
  <si>
    <t>978-1-4244-5895-0</t>
  </si>
  <si>
    <t>WOS:000295798000140</t>
  </si>
  <si>
    <t>Nilashi, M; Samad, S; Alghamdi, A; Ismail, MY; Alghamdi, OA; Mehmood, SS; Mohd, S; Zogaan, WA; Alhargan, A</t>
  </si>
  <si>
    <t>Nilashi, Mehrbakhsh; Samad, Sarminah; Alghamdi, Abdullah; Ismail, Muhammed Yousoof; Alghamdi, O. A.; Mehmood, Syed Salman; Mohd, Saidatulakmal; Zogaan, Waleed Abdu; Alhargan, Ashwaq</t>
  </si>
  <si>
    <t>A New Method for Analysis of Customers' Online Review in Medical Tourism Using Fuzzy Logic and Text Mining Approaches</t>
  </si>
  <si>
    <t>Mining medical tourists' preferences and detecting their satisfaction level through Electronic Word of Mouth (eWOM) in medical tourism websites is an important task. Machine learning techniques have been very successful in developing recommendation agents through the analysis of eWOM in the e-commerce context. However, such methods are fairly unexplored in the medical tourism context through the analysis of user-generated content. This research is the first attempt to analyze eWOM in medical tourism websites for tourists' preferences mining using machine learning techniques. The results of the eWOM analysis revealed that the learning techniques are able to effectively analyze online reviews and accurately predict their preferences for their decision-making process in medical tourism. Compared to the methods which rely solely on the supervised learning techniques, the method evaluation results demonstrated that the use of fuzzy clustering and text mining approaches can be an important stage of eWOM analysis in the prediction of medical tourists' preferences.</t>
  </si>
  <si>
    <t>Mohd, Saidatulakmal/J-1535-2014</t>
  </si>
  <si>
    <t>Mohd, Saidatulakmal/0000-0002-7947-7324</t>
  </si>
  <si>
    <t>10.1142/S0219622022500341</t>
  </si>
  <si>
    <t>WOS:000848613700001</t>
  </si>
  <si>
    <t>Yardimci, A</t>
  </si>
  <si>
    <t>MarquesDeSa, J; Alexandre, LA; Duch, W; Mandic, D</t>
  </si>
  <si>
    <t>Yardimci, Ahmet</t>
  </si>
  <si>
    <t>A survey on use of soft computing methods in medicine</t>
  </si>
  <si>
    <t>ARTIFICIAL NEURAL NETWORKS - ICANN 2007, PT 2, PROCEEDINGS</t>
  </si>
  <si>
    <t>17th International Conference on Artificial Neural Networks (ICANN 2007)</t>
  </si>
  <si>
    <t>SEP 09-13, 2007</t>
  </si>
  <si>
    <t>Oporto, PORTUGAL</t>
  </si>
  <si>
    <t>European Neural Network Soc,Int Neural Network Soc,Japanese Neural Network Soc,IEEE Comp Intelligence Soc,European Assoc Signal &amp; Image Proc,Inst Engenhar Biomed,Univ Beira Interior,Inst Super Engenhar Porto,Reitor Univ Porto,UP, Dept Engenhar Elect Computadores,Inst Politecn Porto,Fund Cienc Tecnol,Fund Luso-Amer Desenvolvimento,Fund Calouste Gulbenkian,Microsoft Res Cambridge Lab,Portugal Telecom</t>
  </si>
  <si>
    <t>The objective of this paper is to introduce briefly the various soft computing methodologies and to present various applications in medicine. The scope is to demonstrate the possibilities of applying soft computing to medicine related problems. The recent published knowledge about use of soft computing in medicine is observed from the literature surveyed and reviewed. This study detects which methodology or methodologies of soft computing are used frequently together to solve the special problems of medicine. According to database searches, the rates of preference of soft computing methodologies in medicine are found as 70% of fuzzy logic-neural networks, 27% of neural networks-genetic algorithms and 3% of fuzzy logic-genetic algorithms in our study results. So far, fuzzy logic-neural networks methodology was significantly used in clinical science of medicine. On the other hand neural networks-genetic algorithms and fuzzy logic-genetic algorithms methodologies were mostly preferred by basic science of medicine. The study showed that there is undeniable interest in studying soft computing methodologies in genetics, physiology, radiology, cardiology, and neurology disciplines.</t>
  </si>
  <si>
    <t>YARDIMCI, Ahmet/B-9568-2016</t>
  </si>
  <si>
    <t>YARDIMCI, Ahmet/0000-0001-7241-4913</t>
  </si>
  <si>
    <t>978-3-540-74693-5</t>
  </si>
  <si>
    <t>WOS:000249783400008</t>
  </si>
  <si>
    <t>Gou, XJ; Xu, ZS</t>
  </si>
  <si>
    <t>Gou, Xunjie; Xu, Zeshui</t>
  </si>
  <si>
    <t>Double hierarchy linguistic term set and its extensions: The state-of-the-art survey</t>
  </si>
  <si>
    <t>Double hierarchy linguistic term set (DHLTS) is a powerful tool when expressing the real thoughts of experts and handling complex linguistic information considering that it divides complex linguistic information into two simple linguistic hierarchies in which the first hierarchy linguistic term set (LTS) is the main linguistic hierarchy and the second hierarchy LTS is the linguistic feature or detailed supplementary of each linguistic term in the first hierarchy LTS. Some extensions of DHLTS have been developed, such as the double hierarchy hesitant fuzzy LTS, the unbalanced DHLTS, the linguistic preference ordering, the double hierarchy linguistic preference relation, and the double hierarchy hesitant fuzzy linguistic preference relation. In recent years, DHLTS and its extensions have been researched by scholars in lots of fields, including the extended concepts, the operational laws, the comparative methods, the measure methods, the consistency and consensus methods, the decision-making methods, the applications, and so forth. Therefore, the purpose of this paper is to review all the researches of DHLTS and its extensions, as well as proposing some challenges in the future.</t>
  </si>
  <si>
    <t>10.1002/int.22323</t>
  </si>
  <si>
    <t>WOS:000583862700001</t>
  </si>
  <si>
    <t>Jakubczyk, M</t>
  </si>
  <si>
    <t>Zadeh, LA; Yager, RR; Shahbazova, SN; Reformat, MZ; Kreinovich, V</t>
  </si>
  <si>
    <t>Jakubczyk, Michal</t>
  </si>
  <si>
    <t>Estimating the Membership Function of the Fuzzy Willingness-to-Pay/Accept for Health via Bayesian Modelling</t>
  </si>
  <si>
    <t>RECENT DEVELOPMENTS AND THE NEW DIRECTION IN SOFT-COMPUTING FOUNDATIONS AND APPLICATIONS</t>
  </si>
  <si>
    <t>6th World Conference on Soft Computing</t>
  </si>
  <si>
    <t>MAY 22-25, 2016</t>
  </si>
  <si>
    <t>Berkeley, CA</t>
  </si>
  <si>
    <t>Determining how to trade off individual criteria is often not obvious, especially when attributes of very different nature are juxtaposed, e.g. health and money. The difficulty stems both from the lack of adequate market experience and strong ethical component when valuing some goods, resulting in inherently imprecise preferences. Fuzzy sets can be used to model willingness-to-pay/accept (WTP/WTA), so as to quantify this imprecision and support the decision making process. The preferences need then to be estimated based on available data. In the paper, I show how to estimate the membership function of fuzzy WTP/WTA, when decision makers' preferences are collected via survey with Likert-based questions. I apply the proposed methodology to a data set on WTP/WTA for health. The mathematical model contains two elements: the parametric representation of the membership function and the mathematical model how it is translated into Likert options. The model parameters are estimated in a Bayesian approach using Markov-chain Monte Carlo. The results suggest a slight WTP-WTA disparity and WTA being more fuzzy as WTP. The model is fragile to single respondents with lexicographic preferences, i.e. not willing to accept any trade-offs between health and money.</t>
  </si>
  <si>
    <t>978-3-319-75408-6; 978-3-319-75407-9</t>
  </si>
  <si>
    <t>10.1007/978-3-319-75408-6_41</t>
  </si>
  <si>
    <t>WOS:000554414500041</t>
  </si>
  <si>
    <t>Runkler, TA</t>
  </si>
  <si>
    <t>Runkler, Thomas A.</t>
  </si>
  <si>
    <t>Sequential Cluster Estimation: A Generalized Model for Finding Large Numbers of Clusters in Data</t>
  </si>
  <si>
    <t>IEEE SYSTEMS MAN AND CYBERNETICS MAGAZINE</t>
  </si>
  <si>
    <t>Clustering is an unsupervised learning method that partitions a set of objects into groups (clusters) of similar objects, where similarity is often computed from numerical object feature vectors (also called data points). An early (and still very popular) clustering algorithm, called k-means, finds clusters by minimizing the sum of the squared distances between data points and associated cluster centers. The k-means algorithm (like many other so-called hard clustering algorithms) assigns each object to one and only one of the considered clusters. In practice, however, cluster assignments may often be ambiguous. Objects may partially belong to several clusters or fit to none of these clusters. Such kinds of ambiguity can be mathematically handled by what is termed fuzzy set theory. A fuzzy variant of k-means called fuzzy c-means (FCM) has emerged to become one of the most popular fuzzy clustering methods, with hundreds of thousands of scientific publications. For a survey. Fuzzy clustering is often used to generate membership functions for fuzzy rule-based systems. Alternating cluster estimation (ACE)is an extension of FCM for arbitrary membership function shapes. This article introduces sequential cluster estimation (SCE), a variant of ACE that finds clusters sequentially and outperforms nonsequential clustering for data with many clusters.</t>
  </si>
  <si>
    <t>Runkler, Thomas/0000-0002-5465-198X</t>
  </si>
  <si>
    <t>2380-1298</t>
  </si>
  <si>
    <t>2333-942X</t>
  </si>
  <si>
    <t>10.1109/MSMC.2020.2965319</t>
  </si>
  <si>
    <t>WOS:000528940200002</t>
  </si>
  <si>
    <t>Di Nuovo, A; Di Nuovo, S; Buono, S; Cutello, V</t>
  </si>
  <si>
    <t>Di Nuovo, Alessandro; Di Nuovo, Santo; Buono, Serafino; Cutello, Vincenzo</t>
  </si>
  <si>
    <t>Benefits of Fuzzy Logic in the Assessment of Intellectual Disability</t>
  </si>
  <si>
    <t>Among the artificial intelligence techniques that successfully support computer assisted decision making, fuzzy logic has proved to be a powerful tool in various fields. In particular it is appreciated by clinical practitioners because of their approaches to take a decision require to deal with uncertainties and vagueness in the knowledge and information. One field in which fuzzy sets theory can be applied with great benefit is psychopathology due to the high prominence of sources of uncertainty, that should be taken into account when the diagnosis of intellectual disability must be formulated. Therefore clinical psychologists have often to deal with comorbidities that make the decision process harder because they must evaluate different assessment tools for a correct diagnosis. In our work we investigate the application of computational intelligence methods, and in particular of approaches based on fuzzy logic and its hybridizations, in the psychological assessment by means of theoretical studies and practical experiments with data collected from patients affected by different levels of intellectual disability. In this paper we present a detailed review of the experimental application, with patients under treatment in a clinical centre, of methodologies we propose to generate fuzzy expert systems for the assessment of intellectual disability. Specifically we highlight, with numerical results, how they can be beneficial for the diagnosis and improve efficacy of the administration of psycho-diagnostic instruments and the efficiency of the assessment.</t>
  </si>
  <si>
    <t>Di Nuovo, Santo/K-7760-2019; Di Nuovo, Alessandro/F-5659-2011; Cutello, Vincenzo/J-6497-2014; Buono, Serafino/D-8568-2017</t>
  </si>
  <si>
    <t>Di Nuovo, Santo/0000-0001-6086-7624; Di Nuovo, Alessandro/0000-0003-2677-2650; Cutello, Vincenzo/0000-0002-7521-3516; Buono, Serafino/0000-0002-3786-3323</t>
  </si>
  <si>
    <t>WOS:000350793500266</t>
  </si>
  <si>
    <t>Zhang, C; Li, DY; Kang, XP; Song, D; Sangaiah, AK; Broumi, S</t>
  </si>
  <si>
    <t>Zhang, Chao; Li, Deyu; Kang, Xiangping; Song, Dong; Sangaiah, Arun Kumar; Broumi, Said</t>
  </si>
  <si>
    <t>Neutrosophic fusion of rough set theory: An overview</t>
  </si>
  <si>
    <t>Neutrosophic sets (NSs) and logic are one of the influential mathematical tools to manage various uncertainties. Among diverse models for analyzing neutrosophic information, rough set theory (RST) provides an effective way in the field of neutrosophic information analysis, and a multitude of scholars have focused on neutrosophic fusion of RST in recent years. At present, there are not comprehensive literature reviews and statistics of these generalized rough set theories and applications. This review study first explores a summarization of current neutrosophic fusion of RST from five basic aspects, i.e., rough neutrosophic sets (RNSs) and neutrosophic rough sets (NRSs), soft rough neutrosophic sets (SRNSs) and neutrosophic soft rough sets (NSRSs), mathematical foundations of RNSs and NRSs. RNSs and NRSs-based decision making, RNSs and NRSs-based other applications. Then, on the basis of the overview from five fundamental perspectives, a systematic bibliometric overview of current works with respect to neutrosophic fusion of RST is further conducted. Finally, in light of the results of this review, different challenging issues related to the main topics are listed, which are beneficial to future studies of NSs and logic. (C) 2019 Elsevier B.V. All rights reserved.</t>
  </si>
  <si>
    <t>Sangaiah, Arun Kumar/U-6785-2019</t>
  </si>
  <si>
    <t>Sangaiah, Arun Kumar/0000-0002-0229-2460; Zhang, Chao/0000-0001-6248-9962; Said, Broumi/0000-0002-1334-5759</t>
  </si>
  <si>
    <t>10.1016/j.compind.2019.07.007</t>
  </si>
  <si>
    <t>WOS:000515211100004</t>
  </si>
  <si>
    <t>Ji, WT; Pang, Y; Jia, XY; Wang, ZW; Hou, F; Song, BY; Liu, MZ; Wang, RL</t>
  </si>
  <si>
    <t>Ji, Wanting; Pang, Yan; Jia, Xiaoyun; Wang, Zhongwei; Hou, Feng; Song, Baoyan; Liu, Mingzhe; Wang, Ruili</t>
  </si>
  <si>
    <t>Fuzzy rough sets and fuzzy rough neural networks for feature selection: A review</t>
  </si>
  <si>
    <t>Feature selection aims to select a feature subset from an original feature set based on a certain evaluation criterion. Since feature selection can achieve efficient feature reduction, it has become a key method for data preprocessing in many data mining tasks. Recently, many feature selection strategies have been developed since in most cases it is infeasible to obtain an optimal/reduced feature subset by using exhaustive search. Among these strategies, fuzzy rough set theory has proved to be an ideal candidate for dealing with uncertain information. This article provides a comprehensive review on the fuzzy rough set theory and two fuzzy rough set theory based feature selection methods, that is, fuzzy rough set based feature selection methods and fuzzy rough neural network based feature selection methods. We review the publications related to the fuzzy rough theory and its applications in feature selection. In addition, the challenges in the two types of feature selection methods are also discussed. This article is categorized under: Technologies &gt; Machine Learning</t>
  </si>
  <si>
    <t>Jia, Xiaoyun/0000-0002-5525-9349; Wang, Prof Ruili/0000-0003-2899-9816</t>
  </si>
  <si>
    <t>e1402</t>
  </si>
  <si>
    <t>10.1002/widm.1402</t>
  </si>
  <si>
    <t>WOS:000608423400001</t>
  </si>
  <si>
    <t>Hsieh, MY</t>
  </si>
  <si>
    <t>Hsieh, Ming-Yuan</t>
  </si>
  <si>
    <t>Employing MCDM Methodology to Verify Correlationship between Social Media and Service Quality in the Dynamic M-commerce Era</t>
  </si>
  <si>
    <t>JOURNAL OF INTERNET TECHNOLOGY</t>
  </si>
  <si>
    <t>IEEE International Conference on Applied System Innovation (IEEE ICASI)</t>
  </si>
  <si>
    <t>MAY 26-JUN 01, 2016</t>
  </si>
  <si>
    <t>Fuzhou Univ, Okinawa, JAPAN</t>
  </si>
  <si>
    <t>Taiwanese Inst Knowledge Innovat,Inst Elect &amp; Elect Engineers,Sci Educ Ctr,Natl Formosa Univ,Chia Nan Univ Pharmacy &amp; Sci,Kun Shan Univ,S Taiwan Univ Sci &amp; Technol,St. Johns Univ,Natl United Univ,Univ Ryukyus,Kongju Natl Univ,Hannam Univ,Jimei Univ,iVAN Technol Enterprise Grp,IEEE Tainan Sect,Fujian Informat Ind Assoc,Fuzhou Cross Strait Ind Design Creat Park</t>
  </si>
  <si>
    <t>Fuzhou Univ</t>
  </si>
  <si>
    <t>This research innovatively employs Quality Function Deployment model of House of Quality method (QFD-HOQ) model to identify the most potential and influenced determinants of Social Media (SM) technology in order to provide the highest service quality in customer's purchasing processes through comprehensively evaluate the SM technologies functions of customer's desired (WHATs) and the SM technological services of company provided (HOWs). Specifically, in terms of the decrement of the linguistic amphiboly of surveyed questionnaires, multiple criteria decision making (MCDM) methodology and fuzzy-set qualitative comparative analysis (fsQCA) approach are hierarchically cross-employed in the compared assessable statistics and measurements of QFD-HOQ model. As a result of a series of evaluated measurements, the most influenced five determinants of corporate SM technological services, including multiple device accessibility service, the content reality service, the individualizational service, the keyword-search engine service and identity feature service that are able academically to re-supply SM research gap related to this research topic as well as to empirically provide practical suggestions in corporate empirical m-commerce strategies.</t>
  </si>
  <si>
    <t>Hsieh, Ming-Yuan/0000-0002-8503-057X</t>
  </si>
  <si>
    <t>1607-9264</t>
  </si>
  <si>
    <t>2079-4029</t>
  </si>
  <si>
    <t>10.3966/160792642018031902022</t>
  </si>
  <si>
    <t>WOS:000430282100023</t>
  </si>
  <si>
    <t>Vieira, JGH; Ghiringhello, M; Garcia, P; Barros, R; Gomide, F</t>
  </si>
  <si>
    <t>Fuzzy sets and decision making system for thyroid hormone profile</t>
  </si>
  <si>
    <t>Automation of the analytical specimen processing tasks in clinical laboratories is provided by the laboratory information and automation systems. Integration of these systems increase throughput, lower cost, improve and ensure quality standards, and store and keep data for knowledge maintenance and mining. Among several important tasks, a key one concerns data acquisition from analyzers and their processing and interpretation as well. Data interpretation and decision making is an especially complex task mostly performed by experts, and represent a major bottleneck in highly automated laboratories. This paper introduces a real-time knowledge based system whose purpose is to select analytical test results that must be audited by an expert from those results which are considered as coherent. The system, developed at Laboratorio Fleury, comprises a rule based fuzzy classifier and a teaming module. The emphasis here is on the fuzzy classification and selection system as a means to increase decision making capabilities in advanced laboratory information and automation systems. Actual experiments with thyroid hormone profile tests reveals that the approach has succeed in screening a significant amount of coherent results, therefore increasing system efficiency and throughput with the same quality standard obtained by expert reviewing.</t>
  </si>
  <si>
    <t>Vieira, José GH/N-6365-2013; Gomide, Fernando/AAR-8803-2020</t>
  </si>
  <si>
    <t>Vieira, José GH/0000-0002-7121-4458; Gomide, Fernando/0000-0001-5716-4282</t>
  </si>
  <si>
    <t>WOS:000173245100361</t>
  </si>
  <si>
    <t>Yuen, KKF</t>
  </si>
  <si>
    <t>Yuen, Kevin Kam Fung</t>
  </si>
  <si>
    <t>Compound Linguistic Scale</t>
  </si>
  <si>
    <t>Rating scales are the essential interfaces for many research areas such as in decision making and recommendation. Some issues concerning syntactic and sematic structures are still open to discuss. This research proposes a Compound Linguistic Scale (CLS), a two dimension rating scale, as a promising rating interface. The CLS is comprised of Compound Linguistic Variable (CLV) and Deductive Rating Strategy (DRS). CLV can ideally produce 21 to 73 ((7 +/- 2)((7 +/- 2) - 1) + 1) ordinal-in-ordinal rating items, which extends the classic rating scales usually on the basis of 7 +/- 2 principle, to better reflect the raters' preferences whilst DRS is a double step rating approach for a rater to choose a compound linguistic term among two dimensional options on a dynamic rating interface. The numerical analyses show that the proposed CLS can address rating dilemma for a single rater and more accurately reflects consistency among various raters. CLS can be applied to surveys, questionnaires, psychometrics, recommender systems and decision analysis of various application domains. (C) 2014 Elsevier B.V. All rights reserved.</t>
  </si>
  <si>
    <t>Yuen, Kevin Kam Fung/C-6257-2013</t>
  </si>
  <si>
    <t>Yuen, Kevin Kam Fung/0000-0003-1497-2575</t>
  </si>
  <si>
    <t>10.1016/j.asoc.2014.02.012</t>
  </si>
  <si>
    <t>WOS:000336411500004</t>
  </si>
  <si>
    <t>Karimi, N; Feylizadeh, MR; Govindan, K; Bagherpour, M</t>
  </si>
  <si>
    <t>Karimi, Negar; Feylizadeh, Mohammad Reza; Govindan, Kannan; Bagherpour, Morteza</t>
  </si>
  <si>
    <t>Fuzzy multi-objective programming: A systematic literature review</t>
  </si>
  <si>
    <t>Multi-objective programming is commonly used in the literature when conflicted objectives arise in solving optimization problems. Over the past decades, classical optimization methods have been developed as useful tools to discover optimal solutions for multi-objective problems (MOPs). In recent years, under uncertainty, multi-objective Optimization (MOO) has received much attention due to its practical applications in real-world problems. However, many studies have been conducted on this matter. Some of which ignored the effects of uncertainty on optimization problems. This paper systematically reviews and summarizes various multi-objective methods applied to the problems with more than one objective in uncertain environments where uncertainty is expressed using fuzzy sets. In this paper, 439 articles on fuzzy multi-objective programming published from 1978 to 2021 are reviewed using corresponding texts, charts, and tables. Finally, the basic features of MOO are briefly presented, along with a prologue of MOO techniques and current trends. Recommendations for further research are also is provided.</t>
  </si>
  <si>
    <t>Govindan, Kannan/M-5996-2017</t>
  </si>
  <si>
    <t>Govindan, Kannan/0000-0002-6204-1196; Feylizadeh, Mohammad Reza/0000-0002-1382-7328</t>
  </si>
  <si>
    <t>10.1016/j.eswa.2022.116663</t>
  </si>
  <si>
    <t>WOS:000761946900004</t>
  </si>
  <si>
    <t>Liu, PD; Cheng, SF</t>
  </si>
  <si>
    <t>Liu, Peide; Cheng, Shufeng</t>
  </si>
  <si>
    <t>An Improved MABAC Group Decision-Making Method Using Regret Theory and Likelihood in Probability Multi-Valued Neutrosophic Sets</t>
  </si>
  <si>
    <t>Probability multi-valued neutrosophic set (PMVNS) is a preferable tool to capture the preference and hesitancy of decision makers (DMs) and to depict inconsistent and ambiguous information. In this paper, we improve the multi-attributive border approximation area comparison (MABAC) method under the PMVNS environment and establish a three-phase multi-attribute group decision-making (MAGDM) method. Firstly, some concepts of PMVNS, traditional MABAC method and regret theory (RT) are reviewed. Then, the similarity measure for PMVNSs is defined and utilized to derive the important degree of DMs, and the likelihood of preference relations expressed by the probability multi-valued neutrosophic numbers (PMVNNs) is first presented and employed to replace the distance deviation in traditional MABAC method. Furthermore, a novel MAGDM method where the performance of alternatives is expressed by the PMVNN is established by combining the likelihood-based MABAC method and RT which considered given DMs' behavior psychology. Finally, a case study is implemented to demonstrate the feasibility and applicability of our proposed approach.</t>
  </si>
  <si>
    <t>liu, peide/D-3392-2013</t>
  </si>
  <si>
    <t>liu, peide/0000-0001-5048-8145</t>
  </si>
  <si>
    <t>10.1142/S0219622020500303</t>
  </si>
  <si>
    <t>WOS:000572829700008</t>
  </si>
  <si>
    <t>Yang, WF; Zheng, ZH; Zhang, XQ; Tan, BH; Li, LY</t>
  </si>
  <si>
    <t>Yang, Weifeng; Zheng, Zhihong; Zhang, Xinquan; Tan, Baohua; Li, Luyao</t>
  </si>
  <si>
    <t>Analysis of landslide risk based on fuzzy extension analytic hierarchy process</t>
  </si>
  <si>
    <t>Landslide hazard assessment generally involves multiple factors and indexes. Based on the theory of extenics with matter-element concept, a method applying the fuzzy extension analytic hierarchy process (EAHP) method is proposed for the comprehensive evaluation of landslide hazard. It can quantitatively show the relative important degree between indexes with the extension interval number. Taking the geological hazards of actual landslide as an example, based upon geological survey and characteristic analysis of landslide field, the author selected 10 influencing factors to analyze the weight of the evaluation index of each level. Through the extension interval judging matrix of evaluation index constructed by the experts, the weight of the indexes was identified and the landslide risk was evaluated step by step with membership function of fuzzy set. The correlation degree of the maximum value was calculated as 0.472, the landslide risk was valued as grade 4, in an unstable state, and at the same time, some feasible measures were put forward to control landslide. The research as described in the paper shows that the fuzzy EAHP method is valid for landslide hazard evaluation.</t>
  </si>
  <si>
    <t>10.3233/JIFS-17740</t>
  </si>
  <si>
    <t>WOS:000411449700044</t>
  </si>
  <si>
    <t>Liu, PD; Zhang, XH</t>
  </si>
  <si>
    <t>Liu, Peide; Zhang, Xiaohong</t>
  </si>
  <si>
    <t>Some Maclaurin Symmetric Mean Operators for Single-Valued Trapezoidal Neutrosophic Numbers and Their Applications to Group Decision Making</t>
  </si>
  <si>
    <t>The Maclaurin symmetric mean (MSM) operator has a desirable property that it can capture the interrelationships among multi-input arguments and it is a generalization of some existing aggregation operators by changing the value of parameter k. The single-valued trapezoidal neutrosophic number (SVTNNs) can more conveniently depict uncertain information in the decision-making process. In order to combine the advantages of MSM operator and the SVTNNs, in this paper, we extend the MSM operator to SVTNNs. Firstly, we reviewed some basic concepts about the MSM operator and the SVTNNs and defined some single-valued trapezoidal neutrosophic MSM operators; then, we studied some properties of them and discussed some special cases of the proposed operators by changing the value of parameter k. Moreover, we developed a method to deal with multi-attributes group decision-making problem based on SVTNWMSM operator. Finally, we verified the validity and reliability of the proposed method by an illustrative example and analyzed its advantages by comparing with other existing methods.</t>
  </si>
  <si>
    <t>Liu, Peide/0000-0001-5048-8145; Zhang, Xiaohong/0000-0002-5779-4206</t>
  </si>
  <si>
    <t>10.1007/s40815-017-0335-9</t>
  </si>
  <si>
    <t>WOS:000426038800004</t>
  </si>
  <si>
    <t>Cerreta, M; Poli, G; Somma, M</t>
  </si>
  <si>
    <t>Gervasi, O; Murgante, B; Misra, S; Garau, C; Blecic, I; Taniar, D; Apduhan, BO; Rocha, AMAC; Tarantino, E; Torre, CM</t>
  </si>
  <si>
    <t>Cerreta, Maria; Poli, Giuliano; Somma, Maria</t>
  </si>
  <si>
    <t>Assessing Infrastructures Alternatives: The Implementation of a Fuzzy Analytic Hierarchy Process (F-AHP)</t>
  </si>
  <si>
    <t>COMPUTATIONAL SCIENCE AND ITS APPLICATIONS, ICCSA 2021, PT VII</t>
  </si>
  <si>
    <t>21st International Conference on Computational Science and Its Applications (ICCSA)</t>
  </si>
  <si>
    <t>SEP 13-16, 2021</t>
  </si>
  <si>
    <t>Cagliari, ITALY</t>
  </si>
  <si>
    <t>The conventional approach that often dominated spatial planning has prioritized urban expansion and new urban transport infrastructure without fully considering environmental aspects. While this has generated new urban models and economies, it has also significantly impacted the territory and landscape negatively. The construction of road infrastructure can improve the sustainability of a city from the point of view of connectivity between places. However, it also generates a disruption of the landscape with a consequent loss of ecosystem services. The case study concerns the evaluation of the preferable alternative, between two proposals, for the construction of a new road called the Teramo-Mare, connecting the Abruzzo hinterland with the Adriatic coast. The methodological approach investigates the scientific background in landscape assessment related to the construction of road infrastructures. By modelling the Multi-Criteria Decision Analysis (MCDA) with Fuzzy set theory and the Fuzzy Analytic Hierarchy Process (F-AHP) an evaluation method is tested to face the choice of the preferable alternative. The study provides an initial review of the scientific reference landscape and identifying criteria to help evaluate the option that has the least impact on the landscape and ecological system.</t>
  </si>
  <si>
    <t>Poli, Giuliano/AAA-9249-2022</t>
  </si>
  <si>
    <t>978-3-030-87007-2; 978-3-030-87006-5</t>
  </si>
  <si>
    <t>10.1007/978-3-030-87007-2_36</t>
  </si>
  <si>
    <t>WOS:000722429500036</t>
  </si>
  <si>
    <t>Asadabadi, MR; Saberi, M; Chang, E</t>
  </si>
  <si>
    <t>Asadabadi, Mehdi Rajabi; Saberi, Morteza; Chang, Elizabeth</t>
  </si>
  <si>
    <t>Letter: The concept of stratification and future applications</t>
  </si>
  <si>
    <t>The main purpose of this letter is to draw attention to a recent concept, namely Concept of Stratification (CST) developed by Zadeh [1]. CST describes a system that transitions through a number of states in order to arrive at a desired state. CST is a problem-solving approach, which is easy while effective. Therefore, CST seems very likely to emerge in coming years as a major interest area in areas such as soft computing, Artificial Intelligence (AI), robotics, Natural Language Processing (NLP), and big data. In this expository letter, the advantages and the main shortcoming of CST are reviewed. The concept is explained and areas that the concept is likely to be applied are discussed. Considering the generality of the original CST proposed by Zadeh, it is possible to consider different versions for CST to be applied in future studies. Hence, versions of CST including fuzzy CST, a 3DCST, and multiple systems and multiple CSTs are presented. This work is a first step in a vast range of applications of CST. Researchers, especially those applying soft computing tools such as fuzzy sets theory and granulation, are encouraged to examine the capability of CST in addressing significant real-world problems. (C) 2018 Elsevier B.V. All rights reserved.</t>
  </si>
  <si>
    <t>Saberi, Morteza/AAV-9928-2020; Saberi, Morteza/O-3584-2019</t>
  </si>
  <si>
    <t>Saberi, Morteza/0000-0002-5168-2078; chang, elizabeth/0000-0002-4439-1854; Rajabi Asadabadi, Mehdi/0000-0002-1280-8870</t>
  </si>
  <si>
    <t>10.1016/j.asoc.2018.02.035</t>
  </si>
  <si>
    <t>WOS:000430162100020</t>
  </si>
  <si>
    <t>Jia, QL; Hu, JY; He, QZ; Zhang, WG; Safwat, E</t>
  </si>
  <si>
    <t>Jia, Qianlei; Hu, Jiayue; He, Qizhi; Zhang, Weiguo; Safwat, Ehab</t>
  </si>
  <si>
    <t>A multicriteria group decision-making method based on AIVIFSs, Z-numbers, and trapezium clouds</t>
  </si>
  <si>
    <t>Multicriteria group decision-making (MCGDM), with the strong uncertainty and randomness, has always been a hotspot in the world. The chief purpose of the paper is to address the problem with Atanassov's interval-valued intuitionistic fuzzy sets (AIVIFSs), Z-numbers, and trapezium clouds. First, some related concepts and former operators of AIVIFSs, Z-numbers, and trapezium clouds are reviewed, meanwhile, AIVIFSs and Z-numbers are synthesized to come up with a novel linguistic expression. Then, Z-trapezium-trapezium cloud (ZTTC) is proposed to quantify the linguistic evaluation information to avoid excessive computation caused by traditional methods. Later, a new approach of calculating the objective weight vector is presented based on entropy weight method (EWM). To take the huge advantages of technique for order preference by similarity to ideal solution (TOPSIS) method in ranking, 2-norm in mathematical theory is applied to derive a way of calculating the distance between different ZTTCs. Finally, an example about the grade assessment of coronavirus Disease 2019 (COVID-19) is given. For further confirming the validity and feasibility, sensitivity analysis and comparison with other methods are conducted. (C) 2021 Elsevier Inc. All rights reserved.</t>
  </si>
  <si>
    <t>Jia, Qianlei/0000-0003-3827-3832; Safwat, Ehab/0000-0002-6892-1100</t>
  </si>
  <si>
    <t>10.1016/j.ins.2021.02.042</t>
  </si>
  <si>
    <t>WOS:000656939300003</t>
  </si>
  <si>
    <t>Fang, JM; George, B; Shao, YF; Wen, C</t>
  </si>
  <si>
    <t>Fang, Jiaming; George, Benjamin; Shao, Yunfei; Wen, Chao</t>
  </si>
  <si>
    <t>Affective and cognitive factors influencing repeat buying in e-commerce</t>
  </si>
  <si>
    <t>Drawing on means-end chain theory and feelings-as-information theory, we propose a moderation model, and offer a detailed analysis of how the affective factor perceived enjoyment influences perceived value and repeat buying in e-tailing contexts. Based upon survey data from 651 online shoppers, we observe the complex moderation effects of e-shopping enjoyment on the relations between perceived benefits, sacrifice and perceived value. However, the moderation effect of enjoyment only appears in shoppers with a task-focused motivation. Furthermore, this study applies fuzzy-set qualitative comparative analysis (fsQCA) and uncovers several equifinal configurations associated with the perceived value and repeat buying intention. The results reveal that none of the above-mentioned factors provide sufficient or necessary conditions for the presence of high perceived value and repeat buying intention. The findings suggest complex substitutive and complementary relationships between the factors and demonstrate the complexities of consumers' online repurchase decision. This study thus helps to gain a better understanding of the conditions leading to e-shopping value and repeat buying behavior. (C) 2016 Elsevier B.V. All rights reserved.</t>
  </si>
  <si>
    <t>George, Benjamin/L-5083-2019</t>
  </si>
  <si>
    <t>Wen, Chao/0000-0001-6611-8122; George, Benjamin/0000-0003-3288-4448; Fang, Jiaming/0000-0002-1806-8017</t>
  </si>
  <si>
    <t>10.1016/j.elerap.2016.08.001</t>
  </si>
  <si>
    <t>WOS:000389518800004</t>
  </si>
  <si>
    <t>Callaos, N; Horimoto, K; Fujikawa, T; Bemley, J; Tolk, A; Su, JS; Porteus, J</t>
  </si>
  <si>
    <t>Schuh, Christian</t>
  </si>
  <si>
    <t>Monitoring under uncertainty in intensive care units (ICUs)</t>
  </si>
  <si>
    <t>WMSCI 2006: 10TH WORLD MULTI-CONFERENCE ON SYSTEMICS, CYBERNETICS AND INFORMATICS, VOL IV, PROCEEDINGS</t>
  </si>
  <si>
    <t>10th World Multi-Conference on Systemics, Cybernetics and Informatics/12th International Conference on Information Systems Analysis and Synthesis</t>
  </si>
  <si>
    <t>JUL 16-19, 2006</t>
  </si>
  <si>
    <t>Orlando, FL</t>
  </si>
  <si>
    <t>Int Inst Informat &amp; System</t>
  </si>
  <si>
    <t>Medical informatics has changed tremendously over the past few decades, and changes in the approach to uncertainty are probably the most important advances in this field. The envisioned role of computer programs in health care is perhaps the most important. Uncertainty is the central, critical fact about medical reasoning. Particularly in the intensive care unit (ICU) environment, where decisions must often be made quickly, or that physicians will follow it rather than openly or surreptitiously limiting care on their own. This paper surveys the utilization of fuzzy logic on the basis of two medical applications. The first, an intelligent on-line monitoring program for the intensive care data of patients with Acute Respiratory Distress Syndrome (ARDS), so called FuzzyARDS which is using the concept of fuzzy automata, and the second is a fuzzy knowledge-based control system, FuzzyKBWean, which was established as a real-time application based on the use of a Patient Data Management System (PDMS) in an ICU. These two complex systems confirm that fuzzy logic is quite suitable for medical application in a per definition uncertainty environment as an ICU, because of its tolerance to some imprecision.</t>
  </si>
  <si>
    <t>978-980-6560-69-7</t>
  </si>
  <si>
    <t>WOS:000251937800039</t>
  </si>
  <si>
    <t>Lu, KY; Liao, HC</t>
  </si>
  <si>
    <t>Lu, Keyu; Liao, Huchang</t>
  </si>
  <si>
    <t>A survey of group decision making methods in Healthcare Industry 4.0: bibliometrics, applications, and directions</t>
  </si>
  <si>
    <t>Healthcare Industry 4.0 refers to intelligent operation processes in the medical industry. With the development of information technology, large-scale group decision making (GDM), which allows a larger number of decision makers (DMs) from different places or sectors to participate in decision making, has been rapidly developed and applied in Healthcare Industry 4.0 to help to make decisions efficiently and smartly. To make full use of GDM methods to promote the developments of the medical industry, it is necessary to review the existing relevant achievements. Therefore, this paper conducts an overview to generate a comprehensive understanding of GDM in Healthcare Industry 4.0 and to identify future development directions. Bibliometric analyses are conducted in order to learn the development trends from published papers. The implementations of GDM methods in Healthcare Industry 4.0 are reviewed in accordance with the paradigm of the general GDM process, which includes information representation, dimension reduction, consensus reaching, and result elicitation. We also provide current research challenges and future directions regarding medical GDM. It is hoped that our study will be helpful for researchers in the field of GDM in Healthcare Industry 4.0.</t>
  </si>
  <si>
    <t>Liao, Huchang/F-9716-2015</t>
  </si>
  <si>
    <t>Liao, Huchang/0000-0001-8278-3384</t>
  </si>
  <si>
    <t>10.1007/s10489-021-02909-y</t>
  </si>
  <si>
    <t>WOS:000738553600001</t>
  </si>
  <si>
    <t>Zhao, X; Nguyen, HT</t>
  </si>
  <si>
    <t>A mathematical model for perception-based information gathering processes</t>
  </si>
  <si>
    <t>Proceedings of the Fourth International Conference on Information and Management Sciences</t>
  </si>
  <si>
    <t>4th International Conference on Information and Management Sciences</t>
  </si>
  <si>
    <t>JUL 01-10, 2005</t>
  </si>
  <si>
    <t>The concept of coarsenings in coarse data analysis is used to describe the way humans gather perception-based information for intelligent tasks such as control and decision-making. Within this framework, various types of uncertainties, such as belief functions, possibility measures and more generally, fuzzy measures, are exhibited. An appropriate setting for manipulating uncertainties and making inferences from perception-based information is given in the context of incidence algebras. Details of the following concepts, results,as well as applications, will be presented in the lecture. In various fields of intelligent technologies, information management, data gathered by humans are basically perception-based as spelled out by Zadeh. As such, it is necessary to understand the process by which such data are obtained. The mathematical model proposed here is based on the obvious observation that linguistic information on numerical measurements is nothing else than a form of coarsening, i.e. replacing exact measurements by some rough (less precise) schemes. This is a concrete situation where human coarsen the information space in order to obtain useful data. Roughly speaking, a coarsening is a fuzzy partition of the measurement space. Just like in surveys sampling, to make our inductive logic valid, we need to bring in randomization. Thus, a coarsening scheme is a fuzzy random set. Here, to avoid technicalities, such as metric spaces of fuzzy sets, we restrict ourselves to the non fuzzy case, i.e. only discuss random sets.</t>
  </si>
  <si>
    <t>WOS:000237308600043</t>
  </si>
  <si>
    <t>Mittal, K; Jain, A; Vaisla, KS; Castillo, O; Kacprzyk, J</t>
  </si>
  <si>
    <t>Mittal, Kanika; Jain, Amita; Vaisla, Kunwar Singh; Castillo, Oscar; Kacprzyk, Janusz</t>
  </si>
  <si>
    <t>A comprehensive review on type 2 fuzzy logic applications: Past, present and future</t>
  </si>
  <si>
    <t>In this paper a concise overview of the work that has been done by various researchers in the area of type-2 fuzzy logic is analyzed and discussed. Type-2 fuzzy systems have been widely applied in the fields of intelligent control, pattern recognition and classification, among others. The overview mainly focuses on past, present and future trends of type-2 fuzzy logic applications. Of utmost importance is the last part, outlining possible areas of applied research in type-2 FL in the future. The major contribution of the paper is briefing of the most relevant work in the area of type-2 fuzzy logic, including its theoretical and practical implications. As well as envisioning possible future works and trends in this area of research. We believe that this paper will provide a good platform for people interested in this area for their future research work.</t>
  </si>
  <si>
    <t>Vaisla, Kunwar Singh/ABB-4004-2020; Castillo, Oscar/I-5578-2019</t>
  </si>
  <si>
    <t>Vaisla, Kunwar Singh/0000-0001-5296-6112; Castillo, Oscar/0000-0002-7385-5689</t>
  </si>
  <si>
    <t>10.1016/j.engappai.2020.103916</t>
  </si>
  <si>
    <t>WOS:000569874100006</t>
  </si>
  <si>
    <t>Mikalef, P; Boura, M; Lekakos, G; Krogstie, J</t>
  </si>
  <si>
    <t>Mikalef, Patrick; Boura, Maria; Lekakos, George; Krogstie, John</t>
  </si>
  <si>
    <t>Configurations of Big Data Analytics for Firm Performance: An fsQCA approach Completed Research</t>
  </si>
  <si>
    <t>25TH AMERICAS CONFERENCE ON INFORMATION SYSTEMS (AMCIS 2019)</t>
  </si>
  <si>
    <t>25th Americas Conference on Information Systems of the Association-for-Information-Systems( AMCIS)</t>
  </si>
  <si>
    <t>AUG 15-17, 2019</t>
  </si>
  <si>
    <t>With big data analytics growing rapidly in importance, academics and practitioners have been considering the means through which they can incorporate the shifts these technologies bring into their competitive strategies. Early empirical evidence suggests that big data analytics can enhance a firm's performance; yet, there is a lack of understanding on complementary organizational factors coalesce to drive performance gains, under what conditions they are more appropriate, as well as how they can complement a firm's dynamic capabilities under turbulent and fast -paced market conditions. To address this question, this study builds on the big data analytics capability literature and examines the fit between big data analytics resources and governance practices, dynamic capabilities, and environmental conditions in driving performance gains. Survey data from 175 chief information officers and IT managers working in Greek firms is analyzed by means of fuzzy set qualitative comparative analysis (fsQCA). Results show that that different configurations of resources, practices, and external factors coalesce to drive performance gains. We show that there are multiple configurations that can lead in high and low levels of performance.</t>
  </si>
  <si>
    <t>Mikalef, Patrick/GVU-5020-2022</t>
  </si>
  <si>
    <t>978-0-9966831-8-0</t>
  </si>
  <si>
    <t>WOS:000712432700115</t>
  </si>
  <si>
    <t>Mikalef, P; Krogstie, J</t>
  </si>
  <si>
    <t>Weske, M; Montali, M; Weber, I; VomBrocke, J</t>
  </si>
  <si>
    <t>Mikalef, Patrick; Krogstie, John</t>
  </si>
  <si>
    <t>Big Data Analytics as an Enabler of Process Innovation Capabilities: A Configurational Approach</t>
  </si>
  <si>
    <t>BUSINESS PROCESS MANAGEMENT (BPM 2018)</t>
  </si>
  <si>
    <t>16th International Conference on Business Process Management (BPM)</t>
  </si>
  <si>
    <t>SEP 09-14, 2018</t>
  </si>
  <si>
    <t>Sydney, AUSTRALIA</t>
  </si>
  <si>
    <t>Univ New S Wales, Sch Comp Sci &amp; Engn, Serv Oriented Comp Res Grp,Macquarie Univ,Univ Technol Sydney,Serv Sci Soc,Signavio,Celonis,IBM Res,Bizagi,Springer</t>
  </si>
  <si>
    <t>A central question for information systems (IS) researchers and practitioners is if, and how, big data can help attain a competitive advantage. Anecdotal claims suggest that big data can enhance a firm's incremental and radical process innovation capabilities; yet, there is a lack of theoretically grounded empirical research to support such assertions. To address this question, this study builds on the Resource-Based View and examines the fit between big data analytics resources and organizational contextual factors in driving a firm's process innovation capabilities. Survey data from 202 chief information officers and IT managers working in Norwegian firms is analyzed by means of fuzzy set qualitative comparative analysis (fsQCA). Results demonstrate that under different patterns of contextual factors the significance of big data analytics resources varies, with specific combinations leading to high levels of incremental and radical process innovation capabilities. These findings suggest that IS researchers and practitioners should look beyond direct effects, and rather, identify key combinations of factors that lead to enhanced process innovation capabilities.</t>
  </si>
  <si>
    <t>Mikalef, Patrick/0000-0002-6788-2277</t>
  </si>
  <si>
    <t>978-3-319-98648-7; 978-3-319-98647-0</t>
  </si>
  <si>
    <t>10.1007/978-3-319-98648-7_25</t>
  </si>
  <si>
    <t>WOS:000724119800025</t>
  </si>
  <si>
    <t>Han, H; Trimi, S</t>
  </si>
  <si>
    <t>Han, Hui; Trimi, Silvana</t>
  </si>
  <si>
    <t>A fuzzy TOPSIS method for performance evaluation of reverse logistics in social commerce platforms</t>
  </si>
  <si>
    <t>Reverse logistics initiatives with social commerce not only provide opportunities for firms to create new sources of revenue but also demonstrate their corporate social responsibility via social, green, and environmental activities. Thus, a growing number of companies are attempting to streamline their social commerce platforms to effectively handle reverse logistics. The purpose of this study is to identify the criteria that should be used in designing and evaluating social commerce based reverse logistics processes by firms. We tested the effectiveness of the identified criteria by using them to evaluate the reverse logistics practices of three major global firms that use social commerce platforms. First, we identified the criteria from a thorough review of the literature. Then, we invited five experts to provide (linguistic) ratings of these firms on the selected criteria, using a fuzzy Technique for Order Preference by Similarity to Ideal Solution (TOPSIS) technique with FLINTSTONES (a software tool) to generate aggregate scores for the assessment and evaluation of reverse logistics practices in social commerce platforms. Sensitivity analysis was also provided to monitor the robustness of the approach. The results of the study identified that four dominant criteria (reverse logistics performance indicators) in the social commerce platform: Customer relationship, Usage risk, Reviews, and Quality control. (C) 2018 Elsevier Ltd. All rights reserved.</t>
  </si>
  <si>
    <t>Trimi, Silvana/V-4464-2017; HAN, HUI/K-5060-2019; HAN, HUI/Y-8588-2018</t>
  </si>
  <si>
    <t>Trimi, Silvana/0000-0002-9482-3731; HAN, HUI/0000-0001-9320-3808; HAN, HUI/0000-0001-9320-3808</t>
  </si>
  <si>
    <t>10.1016/j.eswa.2018.03.003</t>
  </si>
  <si>
    <t>WOS:000430521200011</t>
  </si>
  <si>
    <t>Kabak, O; Ulengin, F; Cekyay, B; Onsel, S; Ozaydin, O</t>
  </si>
  <si>
    <t>Kabak, Ozgur; Ulengin, Fusun; Cekyay, Bora; Onsel, Sule; Ozaydin, Ozay</t>
  </si>
  <si>
    <t>Critical Success Factors for the Iron and Steel Industry in Turkey: A Fuzzy DEMATEL Approach</t>
  </si>
  <si>
    <t>The attempt to improve the efficiency and competitiveness of an industrial sector is aided by the determination of critical success factors (CSFs) which focus efforts in those areas that really affect the whole industry, thereby conserving limited resources. In this paper, a three-stage methodology is proposed to find CSFs for an industrial sector. The methodology specifies the interrelations between factors that shape the global competitiveness of a country as a whole and those that shape the competitiveness of the particular industry in question. It integrates a Web-based survey, a Delphi-type workshop, and a fuzzy decision making trial and evaluation laboratory model to highlight those CSFs upon which policymakers should especially concentrate in order to increase the competitiveness of a given industry. This methodology is then applied to a case study, identifying the CSFs of the iron and steel industry in Turkey. The results show that the burden of custom procedures, total tax rate, scope and impact of taxation, and solidity of banks are the CSFs for the competitiveness of the Turkish iron and steel industry.</t>
  </si>
  <si>
    <t>Ulengin, Fusun/AAD-2476-2019; Ozaydin, Ozay/X-9343-2019; ONSEL EKİCİ, Sule/AAC-7593-2022; Kabak, Özgür/B-2817-2014; Ozaydin, Ozay/F-6185-2010; Ulengin, Fusun/T-2338-2019</t>
  </si>
  <si>
    <t>Ozaydin, Ozay/0000-0002-2202-8923; ONSEL EKİCİ, Sule/0000-0003-3694-2756; Kabak, Özgür/0000-0002-5542-309X; Ozaydin, Ozay/0000-0002-2202-8923; Cekyay, Bora/0000-0002-6847-9033; Ulengin, Fusun/0000-0003-1738-9756</t>
  </si>
  <si>
    <t>10.1007/s40815-015-0067-7</t>
  </si>
  <si>
    <t>WOS:000378230300015</t>
  </si>
  <si>
    <t>Sanchez, L; Couso, I; Otero, J</t>
  </si>
  <si>
    <t>Corchado, E; Romay, MG; Savio, AM</t>
  </si>
  <si>
    <t>Sanchez, Luciano; Couso, Ines; Otero, Jose</t>
  </si>
  <si>
    <t>Graphical Exploratory Analysis of Educational Knowledge Surveys with Missing and Conflictive Answers Using Evolutionary Techniques</t>
  </si>
  <si>
    <t>HYBRID ARTIFICIAL INTELLIGENCE SYSTEMS, PT 2</t>
  </si>
  <si>
    <t>5th International Conference on Hybrid Artificial Intelligence Systems</t>
  </si>
  <si>
    <t>JUN 23-25, 2010</t>
  </si>
  <si>
    <t>Univ Pais Vasco, San Sebastian, SPAIN</t>
  </si>
  <si>
    <t>Univ Pais Vasco</t>
  </si>
  <si>
    <t>Analyzing the data that is collected in a knowledge survey serves the teacher for determining the student's learning needs at the beginning of the course and for finding a relationship between these needs and the capacities acquired during the course. In this paper we propose using graphical exploratory analysis for projecting all the data in a map, where each student will be placed depending on his/her knowledge profile, allowing the teacher to identify groups with similar background problems, segment heterogeneous groups and perceive the evolution of the abilities acquired during the course. The main innovation of our approach consists in regarding the answers of the tests as imprecise data. We will consider that either a missing or unknown answer, or a set of conflictive answers to a survey, is best represented by an interval or a fuzzy set. This representation causes that each individual in the map is no longer a point but a figure, whose shape and size determine the coherence of the answers and whose position with respect to its neighbors determine the similarities and differences between the students.</t>
  </si>
  <si>
    <t>Otero, José/K-7636-2014; Couso, Ines/L-2134-2014; Sanchez, Luciano/K-8715-2014</t>
  </si>
  <si>
    <t>Otero, José/0000-0002-5974-0893; Sanchez, Luciano/0000-0002-2446-1915; Couso, Ines/0000-0002-1675-6203</t>
  </si>
  <si>
    <t>978-3-642-13802-7</t>
  </si>
  <si>
    <t>WOS:000286905700006</t>
  </si>
  <si>
    <t>Ellerby, Z; Wagner, C</t>
  </si>
  <si>
    <t>Ellerby, Zack; Wagner, Christian</t>
  </si>
  <si>
    <t>Does Permitting Uncertain Estimates Help or Hinder the Wisdom of Crowds?</t>
  </si>
  <si>
    <t>This paper adds to a growing body of research into the practical utility of using interval-valued (IV) response modes to efficiently capture richer quantitative data from people e.g., through surveys. Specifically, IV responses offer a cohesive method of capturing uncertainty, vagueness, or range associated with individual quantitative responses. In turn, IV data provide a strong foundation for subsequent fuzzy set based modelling e.g., using the Interval Agreement Approach. The present paper focuses on the impact of soliciting IV estimates upon accuracy of group perceptual judgements the 'Wisdom of the Crowd'. We report results from two empirical studies, examining the utility of IV data in the context of estimating specific (i.e., discrete point) ground truths, and directly comparing IV perceptual judgements (quantity estimates) against more traditional point estimates. There were two main hypotheses concerning the potential impacts of permitting uncertain (i.e., IV) estimates. First, it is possible that when specific predictions are required, permitting deliberately imprecise responses may reduce (prediction) accuracy versus forcing each respondent to provide their single 'best guess'. Second, that capturing the uncertainty associated with individual predictions should permit improved aggregation of group estimates, through weighting individual estimates according to their certainty. We report findings from two studies designed to investigate these hypotheses, and outline proposals for future research in this area.</t>
  </si>
  <si>
    <t>10.1109/FUZZ-IEEE55066.2022.9882802</t>
  </si>
  <si>
    <t>WOS:000861288500123</t>
  </si>
  <si>
    <t>Vats, E; Chan, CS</t>
  </si>
  <si>
    <t>Vats, Ekta; Chan, Chee Seng</t>
  </si>
  <si>
    <t>Early detection of human actions-A hybrid approach</t>
  </si>
  <si>
    <t>Early detection of human actions is essential in a wide spectrum of applications ranging from video surveillance to health-care. While human action recognition has been extensively studied, little attention is paid to the problem of detecting ongoing human action early, i.e. detecting an action as soon as it begins, but before it finishes. This study aims at training a detector to be capable of recognizing a human action when only partial action sample is seen. To do so, a hybrid technique is proposed in this work which combines the benefits of computer vision as well as fuzzy set theory based on the fuzzy Bandler and Kohout's sub-triangle product (BK subproduct). The novelty lies in the construction of a frame-by-frame membership function for each kind of possible movement. Detection is triggered when a pre-defined threshold is reached in a suitable way. Experimental results on a publicly available dataset demonstrate the benefits and effectiveness of the proposed method. (C) 2015 Elsevier B.V. All rights reserved.</t>
  </si>
  <si>
    <t>Vats, Ekta/GRR-7312-2022; Vats, Ekta/K-2676-2014; Chan, Chee Seng/B-9754-2011; Vats, Ekta/T-7559-2019</t>
  </si>
  <si>
    <t>10.1016/j.asoc.2015.11.007</t>
  </si>
  <si>
    <t>WOS:000377999900067</t>
  </si>
  <si>
    <t>Yang, ZL; Bonsall, S; Wang, J</t>
  </si>
  <si>
    <t>Yang, Z. L.; Bonsall, S.; Wang, J.</t>
  </si>
  <si>
    <t>Approximate TOPSIS for vessel selection under uncertain environment</t>
  </si>
  <si>
    <t>The selection of appropriate vessels to carry out shipping activities is crucial for many maritime stakeholders including charterers, shipowners, brokers, surveyors and safety engineers. The task is essentially a process of multiple criteria decision making (MCDM) under uncertainty requiring analysts to derive rational decisions from ambiguous and incomplete data contained in different quantitative and qualitative forms. Fuzzy Techniques for Order Preference by Similarity to an Ideal Solution (TOPSIS) have been well documented in the literature and commonly used in the process of group decision-making under fuzzy environment. While showing the attractiveness in dealing with ambiguous estimates, they have been criticised to be incapable of modelling incompleteness encountered in decision analysis. This paper therefore uses the concept of degrees of belief to develop a novel approximate interval TOPSIS approach for overcoming some of the drawbacks of classical fuzzy TOPSIS methods and facilitating the development of reliable vessel selection models under uncertain environment. (C) 2011 Elsevier Ltd. All rights reserved.</t>
  </si>
  <si>
    <t>yang, zaili/A-6493-2013; Wang, Jin/AAX-4516-2020; zhao, yang/GXF-4424-2022</t>
  </si>
  <si>
    <t xml:space="preserve">yang, zaili/0000-0003-1385-493X; Wang, Jin/0000-0003-4646-9106; </t>
  </si>
  <si>
    <t>NOV-DEC</t>
  </si>
  <si>
    <t>10.1016/j.eswa.2011.05.032</t>
  </si>
  <si>
    <t>WOS:000295193400017</t>
  </si>
  <si>
    <t>Qin, Y; Yu, S; Zhang, Y; Jia, LM; Cheng, XQ</t>
  </si>
  <si>
    <t>Qin Yong; Yu Shan; Zhang Yuan; Jia Limin; Cheng Xiaoqing</t>
  </si>
  <si>
    <t>An Online Quantified Safety Assessment Method for Train Service State Based on Safety Region Estimation and Hybrid Intelligence Technologies</t>
  </si>
  <si>
    <t>INTERNATIONAL JOURNAL OF SOFTWARE ENGINEERING AND KNOWLEDGE ENGINEERING</t>
  </si>
  <si>
    <t>Facing the important issues of safety analysis and assessment for the train service state, an online quantified safety assessment method based on the safety region estimation and hybrid intelligence technologies was proposed in this paper. First, the previous researches on the safety analysis and assessment were briefly reviewed for the train itself and its key equipment, and the existential problems were further pointed out. Then, using the safety monitoring data and the safety region estimation theory, a new online safety assessment method with data-driven was put forward, which was followed by a detailed description of the concrete implementation steps including the EMD (Local Mean Decomposition) and EM (Energy Moment) based safety risk evaluation index selection, Interval Type 2 Fuzzy C-Means (IT2FCM) clustering based safety region boundary calculation modeling and safety risk grading. Finally, in order to verify its performance through experiments, the above method was applied in analyzing and evaluating service states of the rolling bearings, the key equipment of the train, on the basis of mass field data. The experimental results indicate that this method is valid.</t>
  </si>
  <si>
    <t>li, jia/GVT-7587-2022; Jia, li/GPW-8015-2022</t>
  </si>
  <si>
    <t>0218-1940</t>
  </si>
  <si>
    <t>1793-6403</t>
  </si>
  <si>
    <t>10.1142/S0218194015400185</t>
  </si>
  <si>
    <t>WOS:000359322900005</t>
  </si>
  <si>
    <t>Xu, WX; Xu, L; Liu, XM; Jones, JD</t>
  </si>
  <si>
    <t>Xu, W. X.; Xu, L.; Liu, X. M.; Jones, James D.</t>
  </si>
  <si>
    <t>A new approach to decision-making with key constraint and its application in enterprise information systems</t>
  </si>
  <si>
    <t>ENTERPRISE INFORMATION SYSTEMS</t>
  </si>
  <si>
    <t>Technology selection in the enterprise information systems environment involves decisions that are critical to the profitability and growth of an enterprise in an increasingly competitive market. In this paper, a new approach to decision-making with key constraint is introduced. First, four relevant fuzzy decision-making methods are reviewed. Then a novel and practical approach, composed of 10 stages, is proposed. The theoretical basis of the approach is made up of improved analytic hierarchy process, fuzzy set theory, fuzzy relationships between goals, ordered weighted averaging operators, and fuzzy mathematics from qualitative analysis to quantitative analysis. In addition, the concept of key constraint is discussed, which renders the derivation of the decision in the evaluation process faster and easier. Finally, a computer system for the evaluation and selection of technology is developed, and an illustrative example is given to show the application of the approach. The approach has several merits, such as simple and less computation in the process of evaluation and selection. By using this approach, the ambiguities involved in the evaluation can be effectively represented to assure more convincing and effective decision-making.</t>
  </si>
  <si>
    <t>LAPA, ANTONIO/0000-0002-5954-5115</t>
  </si>
  <si>
    <t>1751-7575</t>
  </si>
  <si>
    <t>1751-7583</t>
  </si>
  <si>
    <t>10.1080/17517570802302341</t>
  </si>
  <si>
    <t>WOS:000207471000004</t>
  </si>
  <si>
    <t>Subudhi, BN; Panda, MK; Veerakumar, T; Jakhetiya, V; Esakkirajan, S</t>
  </si>
  <si>
    <t>Subudhi, Badri Narayan; Panda, Manoj Kumar; Veerakumar, T.; Jakhetiya, Vinit; Esakkirajan, S.</t>
  </si>
  <si>
    <t>Kernel-Induced Possibilistic Fuzzy Associate Background Subtraction for Video Scene</t>
  </si>
  <si>
    <t>IEEE TRANSACTIONS ON COMPUTATIONAL SOCIAL SYSTEMS</t>
  </si>
  <si>
    <t>The background subtraction (BGS) technique is popularly used for many surveillance systems, segmenting the foreground by subtracting the modeled background from the image sequences. The effectiveness of any BGS technique depends on the robustness of the constructed background model. It is to be noted that many BGS schemes are affected by the inclusion of either noisy pixels in background construction or parameters of generative models. In this regard, we propound an idea of a kernel-induced possibilistic fuzzy associated BGS scheme for local change detection from a fixed camera captured sequence. The proposed scheme follows two stages: background training and foreground segmentation. In the background construction stage, each pixel is modeled using a possibilistic fuzzy cost function in kernel-induced space. The use of the induced kernel function will project the low-dimensional data into a higher dimensional space and the use of the possibilistic function will construct a robust background model based on the density of the data in the temporal domain avoiding the noisy and outlier points. The performance of the proposed scheme is tested on three benchmark databases. The effectiveness of the proposed scheme is evaluated on different performance evaluation measures: precision, recall, F-measure, and average similarity. We corroborate our findings by comparing them against 19 state-of-the-art existing BGS techniques.</t>
  </si>
  <si>
    <t>Subudhi, Badri Narayan/0000-0002-4378-0065</t>
  </si>
  <si>
    <t>2329-924X</t>
  </si>
  <si>
    <t>10.1109/TCSS.2021.3137306</t>
  </si>
  <si>
    <t>WOS:000742702100001</t>
  </si>
  <si>
    <t>Ju, JG; Xing, JS</t>
  </si>
  <si>
    <t>Ju, Jianguo; Xing, Jinsheng</t>
  </si>
  <si>
    <t>Moving object detection based on smoothing three frame difference method fused with RPCA</t>
  </si>
  <si>
    <t>In order to extract the human moving object more accurately and efficiently in the surveillance video, a moving object detection algorithm combining smoothing frame difference method and Robust Principal Component Analysis (RPCA) is proposed. In view of the shadow and cavity problems in the traditional three-frame difference method, each frame image converted into a gray image is first divided into a fuzzy set such as a smooth region, a texture region and an edge region, and the smooth region can reduce the sudden change of the light. The effect on the gray value, that is, the smoothing frame difference method; RPCA can achieve both data dimensionality reduction and high noise, spike noise rather than Gaussian distribution noise. The two algorithms are used in combination, and the background of the current frame of the RPCA extracted video is used as the intermediate frame of the smoothed frame difference method, and is respectively differentiated from the previous frame of the current frame and the current frame of the video, thereby avoiding the background pixel point. The influence eliminates the phenomenon of cavity and also contributes greatly to the reduction of noise. Video detection experiments in different scenarios show that it is more efficient and accurate than similar algorithms.</t>
  </si>
  <si>
    <t>10.1007/s11042-018-6710-1</t>
  </si>
  <si>
    <t>WOS:000499485200017</t>
  </si>
  <si>
    <t>Lin, LX; Lin, WW; Xiao, WJ; Huang, SB</t>
  </si>
  <si>
    <t>Lin, Longxin; Lin, Weiwei; Xiao, Weijun; Huang, Sibin</t>
  </si>
  <si>
    <t>An optimized video synopsis algorithm and its distributed processing model</t>
  </si>
  <si>
    <t>Video synopsis is one of the popular research topics in the field of digital video and has broad application prospects. Current research of it focuses on the methods of generating video synopsis or studying to utilize optimization algorithms such as fuzzy theory, minimum sparse reconstruction, and genetic algorithm to optimize its computing steps. This paper mainly studies the object-based video synopsis technology in distributed environment. We propose an effective video synopsis algorithm and a distributed processing model to accelerate the computing speed of video synopsis. The algorithm is proposed for studies of surveillance videos, which focuses on several key algorithmic steps, for instance, initialization of original video resources, background modeling, moving object detecting, and nonlinear rearrangement. These steps can be performed in parallel. In order to obtain good video synopsis effect and fast computing speed, some optimization methods are applied to these steps. With the aim of employing much more computing resources, we propose a distributed processing model, which splits the original video file into multiple segments and distributes them to different computing nodes to improve the computing performance by leveraging the multi-core and multi-thread capabilities of CPU. Experimental results show that the proposed distributed model can significantly improve the computing speed of video synopsis.</t>
  </si>
  <si>
    <t>10.1007/s00500-015-1823-1</t>
  </si>
  <si>
    <t>WOS:000394316900008</t>
  </si>
  <si>
    <t>Molina, JM; Garcia, J; Jimenez, FJ; Casar, JR</t>
  </si>
  <si>
    <t>Surveillance multisensor management with fuzzy evaluation of sensor task priorities</t>
  </si>
  <si>
    <t>In this contribution a fuzzy management scheme is proposed to cope with the evaluation of multisensor tasks priority in defence surveillance applications. Based on all fused track and sector data, a reasoning system determines the priority of each surveillance task to perform during the decision cycle, by means of a symbolic inference process inspired in the behaviour of human operators. This approach allows to integrate high-level information (possibly subjective concepts, considering also their uncertainty) with conventional numeric representations in the decision process. The elected formal method to represent the variables involved in this decision process is the theory of possibility and fuzzy sets, since it offers a unified framework to represent uncertainty knowledge. In this sense, to obtain the priority for each task, the reasoning process relies on a decision tree whose nodes are linguistic variables representing intermediate concepts used by a human operator to determine the tasks priorities. The validity of the fuzzy reasoning approach is supported by the fact that it has been able to manage environmental situations in a similar way as experienced human operators do. Included results illustrate how the importance of the tasks, measured through their time-varying priorities, allows the manager to timely adapt sensor operation to changing situations. (C) 2003 Elsevier Science Ltd. All rights reserved.</t>
  </si>
  <si>
    <t>Herrero, Jesús García/B-7135-2018; Molina, JOSE/B-1956-2008</t>
  </si>
  <si>
    <t>Herrero, Jesús García/0000-0003-1768-2688; Molina, JOSE/0000-0002-7484-7357</t>
  </si>
  <si>
    <t>10.1016/S0952-1976(03)00005-8</t>
  </si>
  <si>
    <t>WOS:000182964700001</t>
  </si>
  <si>
    <t>Exploring Differences in Interpretation of Words Essential in Medical Expert-Patient Communication</t>
  </si>
  <si>
    <t>In the context of cancer treatment and surgery, quality of life assessment is a crucial part of determining treatment success and viability. In order to assess it, patient-completed questionnaires which employ words to capture aspects of patients well-being are the norm. As the results of these questionnaires are often used to assess patient progress and to determine future treatment options, it is important to establish that the words used are interpreted in the same way by both patients and medical professionals. In this paper, we capture and model patients perceptions and associated uncertainty about the words used to describe the level of their physical function used in the highly common (in Sarcoma Services) Toronto Extremity Salvage Score (TESS) questionnaire. The paper provides detail about the interval-valued data capture as well as the subsequent modelling of the data using fuzzy sets. Based on an initial sample of participants, we use Jaccard similarity on the resulting words models to show that there may be considerable differences in the interpretation of commonly used questionnaire terms, thus presenting a very real risk of miscommunication between patients and medical professionals as well as within the group of medical professionals.</t>
  </si>
  <si>
    <t>Ashford, Robert U./AAT-2468-2021; Aickelin, Uwe/AAO-2464-2020</t>
  </si>
  <si>
    <t>Ashford, Robert U./0000-0002-8246-2334; Aickelin, Uwe/0000-0002-2679-2275</t>
  </si>
  <si>
    <t>WOS:000392150700300</t>
  </si>
  <si>
    <t>Interval-valued hesitant fuzzy linguistic sets and their applications in multi-criteria decision-making problems</t>
  </si>
  <si>
    <t>An interval-valued hesitant fuzzy linguistic set (IVHFLS) can serve as an extension of both a linguistic term set and an interval-valued hesitant fuzzy set. This new set combines quantitative evaluation with qualitative evaluation; these can describe the real preferences of decision-makers and reflect their uncertainty, hesitancy, and inconsistency. This work focuses on multi-criteria decision-making (MCDM) problems in which the criteria are in different priority levels and the criteria values take the form of interval-valued hesitant fuzzy linguistic numbers (IVHFLNs). The new approach to solving these problems is based on the prioritized aggregation operators of IVHFLNs. Having reviewed the relevant literature, we provide interval-valued hesitant fuzzy linguistic operations and apply some linguistic scale functions, which have been improved on the basis of psychological theory and prospect theory. Ultimately, two kinds of prioritized aggregation operators of IVHFLNs are developed, which extend to a grouping prioritized situation and are applied to MCDM problems. Finally, an example is provided to illustrate and verify the proposed approach in two separate situations, which are then compared to other representative methods. (C) 2014 Elsevier Inc. All rights reserved.</t>
  </si>
  <si>
    <t>WU, Jia/V-1766-2019; chen, xia/GYR-3948-2022; Wang, Jing/J-6837-2014; Wang, Jian-qiang/B-5012-2019; chen, xia/GXM-5435-2022</t>
  </si>
  <si>
    <t xml:space="preserve">WU, Jia/0000-0001-9013-0818; Wang, Jing/0000-0002-2407-5985; </t>
  </si>
  <si>
    <t>DEC 20</t>
  </si>
  <si>
    <t>10.1016/j.ins.2014.07.034</t>
  </si>
  <si>
    <t>WOS:000343345500006</t>
  </si>
  <si>
    <t>Song, ML; Wang, YB</t>
  </si>
  <si>
    <t>Song, Mingli; Wang, Yongbin</t>
  </si>
  <si>
    <t>Human centricity and information granularity in the agenda of theories and applications of soft computing</t>
  </si>
  <si>
    <t>Soft computing is an interdisciplinary area that focuses on the design of intelligent systems to process uncertain, imprecise and incomplete information. It mainly builds on fuzzy sets theory, fuzzy logic, neural computing, optimization, evolutionary algorithms, and approximate reasoning et al. Information granularity is in general regarded as a crucial design asset, which helps establish a better rapport of the resulting granular model with the system under modeling. Human centricity is an inherent property of people's view on a system, a process, a machine or a model. Information granularity can be used to reflect people's level of uncertainty and this makes its pivotal role in soft computing. Indeed, the concept of information granularity facilitates the development of theory and application of soft computing immensely. A number of papers pertaining to some recent advances in theoretical development and practical application of information granularity in soft computing are highlighted in this special issue. The main objective of this study is to collect as many as possible researches on human centricity and information granularity in the agenda of theories and applications of soft computing, review the main idea of these literatures, compare the advantages and disadvantages of their methods and try to find the relationships and relevance of these theories and applications. (C) 2014 Elsevier B.V. All rights reserved.</t>
  </si>
  <si>
    <t>10.1016/j.asoc.2014.04.040</t>
  </si>
  <si>
    <t>WOS:000346856600052</t>
  </si>
  <si>
    <t>Successes and challenges in developing a hybrid approach to sentiment analysis</t>
  </si>
  <si>
    <t>This article covers some success and learning experiences attained during the developing of a hybrid approach to Sentiment Analysis (SA) based on a Sentiment Lexicon, Semantic Rules, Negation Handling, Ambiguity Management and Linguistic Variables. The proposed hybrid method is presented and applied to two selected datasets: Movie Review and Sentiment Twitter datasets. The achieved results are compared against those obtained when Na &lt; ve Bayes (NB) and Maximum Entropy (ME) supervised machine learning classification methods are used for the same datasets. The proposed hybrid system attained higher accuracy and precision scores than NB and ME, which shows its superiority when applied to the SA problem at the sentence level. Finally, an alternative strategy to calculating the orientation polarity and polarity intensity in one step instead of the two steps method used in the hybrid approach is explored. The analysis of the yielded mixed results achieved with this alternative approach shows its potential as an aid in the computation of semantic orientations and produced some lessons learnt in developing a more effective mechanism to calculating the orientation polarity and polarity intensity.</t>
  </si>
  <si>
    <t>10.1007/s10489-017-0966-4</t>
  </si>
  <si>
    <t>WOS:000429401100008</t>
  </si>
  <si>
    <t>van Vliet, J; Bregt, AK; Brown, DG; van Delden, H; Heckbert, S; Verburg, PH</t>
  </si>
  <si>
    <t>van Vliet, Jasper; Bregt, Arnold K.; Brown, Daniel G.; van Delden, Hedwig; Heckbert, Scott; Verburg, Peter H.</t>
  </si>
  <si>
    <t>A review of current calibration and validation practices in land-change modeling</t>
  </si>
  <si>
    <t>Land-change models are increasingly used to explore land-change dynamics, as well as for policy analyses and scenario studies. In this paper we review calibration and validation approaches adopted for recently published applications of land-change models. We found that statistical analyses and automated procedures are the two most common calibration approaches, while expert knowledge, manual calibration, and transfer of parameters from other applications are less frequently used. Validation of model results is predominantly based on locational accuracy assessment, while a small fraction of the applications assessed the accuracy of the generated land-use or land-cover patterns. Of the reviewed model applications, thirty-one percent did not report any validation. We argue that to mature as a scientific tool, and to gain credibility for scenario studies and policy assessments, the validation of land-change models requires consideration of challenges posed by uncertainty, complexity, and non-stationarity of land change processes, and equifinality and multifinality of land-change models. (C) 2016 Elsevier Ltd. All rights reserved.</t>
  </si>
  <si>
    <t>Verburg, Peter H/Z-1582-2019; van Vliet, Jasper/G-3163-2013; Verburg, Peter/A-8469-2010</t>
  </si>
  <si>
    <t>van Vliet, Jasper/0000-0002-3996-5278; van Delden, Hedwig/0000-0001-6976-4832; Verburg, Peter/0000-0002-6977-7104</t>
  </si>
  <si>
    <t>10.1016/j.envsoft.2016.04.017</t>
  </si>
  <si>
    <t>WOS:000378954000014</t>
  </si>
  <si>
    <t>Zhang, J; Li, LZ; Zhang, J; Chen, LP; Chen, GJ</t>
  </si>
  <si>
    <t>Zhang, Jun; Li, Linze; Zhang, Jing; Chen, Liping; Chen, Guojiao</t>
  </si>
  <si>
    <t>Private-label sustainable supplier selection using a fuzzy entropy-VIKOR-based approach</t>
  </si>
  <si>
    <t>In recent decades, private labels have been the focus of great development in retail due to their price advantage and consumer-oriented production. With growing customer awareness of safety and health, private-label sustainable supplier selection has become a strategic issue for many retailers. Although there are many studies on supplier selection issues and evaluation methods, studies on the sustainability and consumption sectors are rather limited. Therefore, a novel three-phase MCDM model for private-label supplier selection compliance with sustainability criteria is proposed. First, the Delphi method is used to construct a criteria system based on a detailed literature review. Then, an integrated weight algorithm is suggested, in which objective weights are based on attributes' entropy measurements, and subjective weights are derived from decision-makers' preferences. Eventually, during evaluation, a fuzzy set extended in VIKOR is exploited by considering the vagueness of decision makers' expressions. The results from a case study then show that green packaging and labelling, relationship with manufacturing brand, order flexibility, and product traceability are the most important criteria in retail private-label supplier selection. The flexibility and reliability of the proposed model are also demonstrated in a practical case of supplier evaluation.</t>
  </si>
  <si>
    <t>Tian, Yongding/AGY-3831-2022</t>
  </si>
  <si>
    <t>Li, Linze/0000-0001-8247-6587</t>
  </si>
  <si>
    <t>10.1007/s40747-021-00317-w</t>
  </si>
  <si>
    <t>WOS:000629881600003</t>
  </si>
  <si>
    <t>Wang, BK; He, WN; Yang, Z; Xiong, SF</t>
  </si>
  <si>
    <t>Wang, Bingkun; He, Weina; Yang, Zhen; Xiong, Shufeng</t>
  </si>
  <si>
    <t>An Unsupervised Sentiment Classification Method Based on Multi-Level Fuzzy Computing and Multi-Criteria Fusion</t>
  </si>
  <si>
    <t>With the rapid growth of user-generated content, unsupervised methods that do not require label training data have gradually become a research focus in the field of sentiment classification and natural language processing. But the performance of unsupervised methods is unsatisfactory. This is because the ambiguity of sentiment polarity and the fuzziness of sentiment intensity are usually ignored in existing unsupervised methods. To address these problems, we propose an unsupervised sentiment classification method based on multi-level fuzzy computing and multi-criteria fusion which involves three innovations. Firstly, we come up with a multi-level computing model to compute the sentiment intensity of reviews for partly reducing the ambiguity of sentiment polarity. Secondly, to further decrease the ambiguity of sentiment polarity, a multi-criteria fusion strategy based on sentiment category credibility and domain category representativeness is proposed. Thirdly, a fuzzy classifier is constructed to solve the fuzziness of sentiment intensity. Furthermore, a self-supervised method using pseudo-labeled training data is proposed to learn the optimum parameters of the fuzzy classifier. Experimental results in three different domain balanced datasets and one unbalanced dataset proved that our method improves 12.35% more accuracy than the competitive baselines in sentiment classification.</t>
  </si>
  <si>
    <t>Xiong, Shufeng/0000-0001-5727-1766; Wang, Bingkun/0000-0002-1878-5454</t>
  </si>
  <si>
    <t>10.1109/ACCESS.2020.3014849</t>
  </si>
  <si>
    <t>WOS:000560335100001</t>
  </si>
  <si>
    <t>Chen, LJ; Duan, DT; Mishra, AR; Alrasheedi, M</t>
  </si>
  <si>
    <t>Chen, Lijuan; Duan, Ditao; Mishra, Arunodaya Raj; Alrasheedi, Melfi</t>
  </si>
  <si>
    <t>Sustainable third-party reverse logistics provider selection to promote circular economy using new uncertain interval-valued intuitionistic fuzzy-projection model</t>
  </si>
  <si>
    <t>Purpose This study caries a survey approach using the expert's interview and literature to select the important criteria to select and evaluate the third-party reverse logistics providers (3PRLPs) in manufacturing companies. In total, 16 criteria are selected to evaluate 3PRLPs, and these criteria are classified on the basis of three main elements of sustainable growth, including economic, social and environmental development. Therefore, a hybrid decision-making approach is utilized to evaluate and rank the 3PRLPs in manufacturing companies. Design/methodology/approach This paper proposes a new decision-making approach using the projection model and entropy method under the interval-valued intuitionistic fuzzy set to assess 3PRLPs based on sustainability perspectives. A survey approach using the literature review and experts' interview is conducted to select the important criteria to select and evaluate 3PRLPs in manufacturing companies. To assess the criteria weight, the entropy method is used. Further, the projection model is applied to prioritize the 3PRLPs option. Sensitivity analysis and comparison process are performed in order to test and validate the developed method. Findings The presented methodology uses the benefits to determine the former for measuring the parameters considered and the latter for rating the 3PRLPs alternatives. A case study is taken to 3PRLPs in the manufacturing industry to illustrate the efficiency of the introduced hybrid method. The findings of this study indicate that when facing uncertainties of input and qualitative data, the proposed solution delivers more viable performance and therefore is suitable for wider uses. Originality/value The conception of the circular economy (CE) comes from the last 4 decades, and in recent years, tremendous attention has been carried out on this concept, partially because of the availability of natural resources in the world and changes in consumption behaviour of developed and developing nations. Remarkably, the sustainable supply chain management concepts are established parallel to the CE foundations, grown in industrial practice and ecology literature for a long time. In fact, to reduce the environmental concerns, sustainable supply chain management seeks to diminish the materials' flow and minimize the unintentional harmful consequences of consumption and production processes. Customers and governments are becoming increasingly aware of the environmental sustainability in the CE era, which allows businesses to concentrate more resources on reverse logistics (RLs). However, most manufacturing enterprises have been inspired to outsource their RL operations to competent 3PRLPs due to limited resources and technological limitations. In RL outsourcing practices, the selection of the best 3PRLP is helpfully valuable due to its potential to increase the economic viability of enterprises and boost their long-term growth.</t>
  </si>
  <si>
    <t>Alrasheedi, Melfi/AAC-9667-2020; MISHRA, ARUNODAYA RAJ/P-1562-2017</t>
  </si>
  <si>
    <t>MISHRA, ARUNODAYA RAJ/0000-0001-9949-5813; Alrasheedi, Melfi/0000-0002-3911-2152</t>
  </si>
  <si>
    <t>10.1108/JEIM-02-2021-0066</t>
  </si>
  <si>
    <t>MAY 2021</t>
  </si>
  <si>
    <t>WOS:000651881000001</t>
  </si>
  <si>
    <t>Ruspini, EH; Bezdek, JC; Keller, JM</t>
  </si>
  <si>
    <t>Ruspini, Enrique H.; Bezdek, James C.; Keller, James M.</t>
  </si>
  <si>
    <t>Fuzzy Clustering: A Historical Perspective</t>
  </si>
  <si>
    <t>IEEE COMPUTATIONAL INTELLIGENCE MAGAZINE</t>
  </si>
  <si>
    <t>Fuzzy sets emerged in 1965 in a paper by Lotfi Zadeh. In 1969 Ruspini published a seminal paper that has become the basis of most fuzzy clustering algorithms. His ideas established the underlying structure for fuzzy partitioning, and also described and exemplified the first algorithm for accomplishing it. Bezdek developed the general case of the fuzzy c-means model in 1973. Many branches of this tree grew from 1969 to 1993. Then another watershed paper in fuzzy clustering appeared: Krishnapuram and Keller's work on possibilistic clustering. This tree has also developed many branches, and together, these two topics comprise two thirds (of the conceptual field) of soft clustering (the other third belongs to probabilistic clustering in its many guises). Another important class of fuzzy and possibilistic methods, known as generalized clustering, were later developed, based on the idea of stressing the internal nature of clusters rather than solely on metric notions or on the sharing of some significant traits. This article reviews some of the key highlights of fuzzy and possibilistic clustering. This is not a comprehensive survey: that would require an article the size of an encyclopedia and an army of well-informed authors. The best we can do here is to give readers a small glimpse of the overall reach and span of Zadeh's idea in the vast jungle that is fuzzy cluster analysis.</t>
  </si>
  <si>
    <t>1556-603X</t>
  </si>
  <si>
    <t>1556-6048</t>
  </si>
  <si>
    <t>10.1109/MCI.2018.2881643</t>
  </si>
  <si>
    <t>WOS:000456164000004</t>
  </si>
  <si>
    <t>Moore, P; Pham, HV; Hu, B; Liu, H; Qaseem, T</t>
  </si>
  <si>
    <t>Xhafa, F; Barolli, L; Messina, F; Ogiela, MR</t>
  </si>
  <si>
    <t>Moore, Philip; Hai Van Pham; Hu, Bin; Liu, Hong; Qaseem, Tarik</t>
  </si>
  <si>
    <t>Machine Cognition and the Integration of Emotional Response in the Monitoring of Mental Disorders</t>
  </si>
  <si>
    <t>2015 10TH INTERNATIONAL CONFERENCE ON P2P, PARALLEL, GRID, CLOUD AND INTERNET COMPUTING (3PGCIC)</t>
  </si>
  <si>
    <t>10th International Conference on P2P, Parallel, Grid, Cloud and Internet Computing 3PGCIC</t>
  </si>
  <si>
    <t>NOV 04-06, 2015</t>
  </si>
  <si>
    <t>Krakow, POLAND</t>
  </si>
  <si>
    <t>Computer science relies heavily on computational modeling and while the value of such an approach is generally recognized the methodological account of computational explanation is not up-to-date. In this paper we explore machine cognition with the creation of effective cognitive modeling and consider the elemental components that combine to create an effective cognitive model. The creation of such a model will enable the processing of information in intelligent context-aware systems while integrating emotion (more accurately stated as emotive response). We present a brief review of related research addressing cognitive science and machine cognition in which we identify the concept of self. Modeling is introduced with an overview of conceptual models and semiotics followed by consideration of implementation using a proposed approach based on fuzzy sets. We introduce depression as a use-case to illustrate the proposed approach and a general discussion where future directions for research and open research questions are considered. The paper closes with concluding observations. We posit that creating an effective cognitive model offers the potential to integrate emotive response and thereby improve context-aware systems in a broad and diverse range of domains and systems along with improvements in the levels of computational intelligence.</t>
  </si>
  <si>
    <t>Moore, Philip/F-3981-2019; Liu, Hong/W-8431-2019; Pham, Hai V./Q-8380-2019</t>
  </si>
  <si>
    <t>Moore, Philip/0000-0003-3874-8981; Pham, Hai V./0000-0001-8325-1662; Van Pham, Hai/0000-0002-4846-2584</t>
  </si>
  <si>
    <t>978-1-4673-9473-4</t>
  </si>
  <si>
    <t>10.1109/3PGCIC.2015.38</t>
  </si>
  <si>
    <t>WOS:000380398500058</t>
  </si>
  <si>
    <t>Xu, XZ; Liang, TM; Zhu, J; Zheng, D; Sun, TF</t>
  </si>
  <si>
    <t>Xu, Xinzheng; Liang, Tianming; Zhu, Jiong; Zheng, Dong; Sun, Tongfeng</t>
  </si>
  <si>
    <t>Review of classical dimensionality reduction and sample selection methods for large-scale data processing</t>
  </si>
  <si>
    <t>2nd CCF Chinese Conference on Computer Vision (CCCV)</t>
  </si>
  <si>
    <t>OCT 11-14, 2017</t>
  </si>
  <si>
    <t>China Comp Federat, Tianjin, PEOPLES R CHINA</t>
  </si>
  <si>
    <t>China Comp Federat, Profess Comm Comp Vis,Civil Aviat Univ,Tianjin Univ,Nankai Univ,CCF Tech Comm Comp Vis,Megvii Face++,Sensetime,Isecure Technol,Ali A I Labs,Hiscene,Riseye,Tupu,Nvidia,Pingan Technol,Pinnacle,Vrview,Xilinx,Athena Eyes,Watrix Technol,Extreme Vis,Shanghai Acad Artificial Intelligence,Segway Robot,Percipio XYZ,AN</t>
  </si>
  <si>
    <t>China Comp Federat</t>
  </si>
  <si>
    <t>In the era of big data, all types of data with increasing samples and high-dimensional attributes are demonstrating their important roles in various fields, such as data mining, pattern recognition and machine learning, etc. Meanwhile, machine learning algorithms are being effectively applied in large-scale data processing. This paper mainly reviews the classical dimensionality reduction and sample selection methods based on machine learning algorithms for large-scale data processing. Firstly, the paper provides a brief overview to the classical sample selection and dimensionality reduction methods. Then, it pays attention to the applications of those methods and their combinations with the classical machine learning methods, such as clustering, random forest, fuzzy set, and heuristic algorithms, particularly deep leaning methods. Furthermore, the paper primarily introduces the application frameworks that combine sample selection and dimensionality reduction in the context of two aspects: sequential and simultaneous, which almost all get the ideal results in the processing of the large-scale training data contrasting to the original models. Lastly, we further conclude that sample selection and dimensionality reduction methods are essential and effective for the modern large-scale data processing. In the future work, the machine learning algorithms, especially the deep learning methods, will play a more important role in the processing of large-scale data. (c) 2018 Elsevier B.V. All rights reserved.</t>
  </si>
  <si>
    <t>FEB 7</t>
  </si>
  <si>
    <t>10.1016/j.neucom.2018.02.100</t>
  </si>
  <si>
    <t>WOS:000458065600002</t>
  </si>
  <si>
    <t>Geng, XL; Liu, QM</t>
  </si>
  <si>
    <t>Geng, Xiuli; Liu, Qinming</t>
  </si>
  <si>
    <t>A hybrid service supplier selection approach based on variable precision rough set and VIKOR for developing product service system</t>
  </si>
  <si>
    <t>Product service system (PSS) is an important strategy for manufacturing companies to improve competitiveness. The extension of supply range forces the manufacturing companies to select service suppliers to support PSS development due to the constraint of resources and capability. VIKOR approach is applied to evaluate the service suppliers based on compromise programming. To deal with the uncertain evaluation information, evaluation data are expressed as vague values by means of vague set theory. In the vague VIKOR, the maximised group utility and minimised individual regret are obtained based on similarity measure between two vague values. A set of criteria weights is a critical input of VIKOR. The traditional weights-determining approaches are subjective and have higher uncertainty such as analytic hierarchy process and analytic network process. Rough set mining approach can be used to obtain the criteria weights according to the surveyed performance information on each criterion and on the whole. The traditional rough set has poor noise-tolerance capability, the variable precision rough set approach is used to mine the criteria weights, and a mining algorithm is proposed in this paper. A case study of rescue service supplier evaluation in excavator PSS development is presented to illustrate the effectiveness of the proposed approach.</t>
  </si>
  <si>
    <t>, liu/0000-0002-6057-8686</t>
  </si>
  <si>
    <t>OCT 3</t>
  </si>
  <si>
    <t>10.1080/0951192X.2014.959058</t>
  </si>
  <si>
    <t>WOS:000359744300004</t>
  </si>
  <si>
    <t>Lee, CKH</t>
  </si>
  <si>
    <t>Lee, Carmen Kar Hang</t>
  </si>
  <si>
    <t>How guest-host interactions affect consumer experiences in the sharing economy: New evidence from a configurational analysis based on consumer reviews</t>
  </si>
  <si>
    <t>DECISION SUPPORT SYSTEMS</t>
  </si>
  <si>
    <t>This study examines the complexity of consumer experiences in the sharing economy (SE) from the perspective of the level of interaction between consumers and service providers. Consistent with service-dominant logic, the joint efforts of consumers and service providers co-create value. In the context of accommodation-sharing, this means not just the room that guests seek but, rather, the authentic local experience they co-create with their hosts. This study proposes a text-analytics framework to extract important service dimensions directly from consumer reviews. The results indicate that the importance of service dimensions, on which consumers focus in reviews, varies with levels of interaction. To better understand the complex nature of consumer experiences in the SE, the framework integrates text analytics with fuzzy-set Qualitative Comparative Analysis (fsQCA), to shift attention from individual service dimensions to service-dimension configurations. Drawing on complexity theory, this study examines the service-dimension configurations that lead to positive and negative sentiment. The fsQCA results reveal that the causal recipes for sentiment differ for various interaction mechanisms. This is the first study to integrate topic modeling, sentiment analysis, and fsQCA, framing service-provider decision support for responding to consumers' needs.</t>
  </si>
  <si>
    <t>0167-9236</t>
  </si>
  <si>
    <t>1873-5797</t>
  </si>
  <si>
    <t>10.1016/j.dss.2021.113634</t>
  </si>
  <si>
    <t>NOV 2021</t>
  </si>
  <si>
    <t>WOS:000721384600007</t>
  </si>
  <si>
    <t>Zhang, YX; Xu, ZS</t>
  </si>
  <si>
    <t>Zhang, Yixin; Xu, Zeshui</t>
  </si>
  <si>
    <t>An Overview of Studies Based on the Probability-Based Decision-Making Information: Current Developments, Methodologies, Applications and Challenges</t>
  </si>
  <si>
    <t>The data are not always real numbers due to the complexity and uncertainty of the real-world decision environment. This requires us to use probability-based expressions to describe the complex decision-making data in reality. In order to understand the probability-based decision-making information more comprehensively, this paper reviews and summarizes the current development of probability-based decision-making information. First, the number and the distribution of publications related to the probability-based decision-making information are analyzed. Then, based on presenting literature related to different concepts, all the existing different concepts are reviewed and discussed. Considering different forms of decision-making information, this paper summarizes decision-making methods from two aspects: the decision-making methods based on decision matrix and the decision-making methods based on preference information. We also summarize the existing literature from the perspective of application. In addition, based on current developments and the discussions above, some challenges concerning probability-based expressions are listed, which can be regarded as future research directions.</t>
  </si>
  <si>
    <t>10.1007/s40815-021-01148-0</t>
  </si>
  <si>
    <t>WOS:000687106000013</t>
  </si>
  <si>
    <t>Ahlqvist, O</t>
  </si>
  <si>
    <t>Using uncertain conceptual spaces to translate between land cover categories</t>
  </si>
  <si>
    <t>To support diversified uses of geographical information there is a need for enhanced spatial data infrastructures to create interoperability between users and producers of geographic data. One important interoperability problem is caused by differences in data semantics, for example heterogeneous land use/land cover classification systems. A critical review of an existing method for semantic interoperability between land cover classifications is used to motivate and introduce a modified framework based on conceptual spaces and rough fuzzy sets. Land cover categories are defined by a set of defining attributes formally represented as a collection of rough fuzzy membership functions and importance weights. This parameterized representation is used to translate between the US Natural Vegetation Classification Standard and the European CORINE Land Cover system based on evaluations of different aspects of semantic similarity between categories. The results demonstrate that the use of different similarity metrics in a conceptual space, together with the explicit rough fuzzy uncertainty representation, increases the semantic separation between land cover categories. Diagrams and maps illustrate the information that can be gained from the semantic similarity assessment. These developments open new possibilities to explore semantic relationships between concepts, both within a classification and between classifications used in different contexts.</t>
  </si>
  <si>
    <t>10.1080/13658810500106729</t>
  </si>
  <si>
    <t>WOS:000232224700005</t>
  </si>
  <si>
    <t>Mataifa, H; Krishnamurthy, S; Kriger, C</t>
  </si>
  <si>
    <t>Mataifa, H.; Krishnamurthy, S.; Kriger, C.</t>
  </si>
  <si>
    <t>Volt/VAR Optimization: A Survey of Classical and Heuristic Optimization Methods</t>
  </si>
  <si>
    <t>Reactive power optimization and voltage control is one of the most critical components of power system operation, impacting both the economy and security of system operation. It is also one of the most complex optimization problems, being highly nonlinear, and comprising both continuous and discrete decision variables. This paper presents the problem formulation, and a thorough literature review and detailed discussion of the various solution methods that have been applied to the Volt/VAR optimization problem. Each optimization method is described in detail, and its strengths and shortcomings are outlined. The review provides detailed information on classical and heuristic methods that have been applied to the Volt/VAR optimization problem. The classical methods reviewed include (i) first- and second-order gradient-based methods, (ii) Quadratic Programming, (iii) Linear Programming, (iv) Interior-Point Methods, (iv) and mixed-integer programming and decomposition methods. The heuristic methods covered include (i) Genetic Algorithm, (ii) Evolutionary Programming, (iii) Particle Swarm Optimization, (iv) Fuzzy Set Theory, and (v) Expert Systems. A comparative analysis of the key characteristics of the classical and heuristic optimization methods is also presented along with the review.</t>
  </si>
  <si>
    <t>Kriger, Carl/0000-0002-1911-3924</t>
  </si>
  <si>
    <t>10.1109/ACCESS.2022.3146366</t>
  </si>
  <si>
    <t>WOS:000751369800001</t>
  </si>
  <si>
    <t>Li, F; Xie, JL; Lin, MW</t>
  </si>
  <si>
    <t>Li, Feng; Xie, Jialiang; Lin, Mingwei</t>
  </si>
  <si>
    <t>Interval-valued Pythagorean fuzzy multi-criteria decision-making method based on the set pair analysis theory and Choquet integral</t>
  </si>
  <si>
    <t>This paper proposes a novel fuzzy multi-criteria decision-making method based on an improved score function of connection numbers and Choquet integral under interval-valued Pythagorean fuzzy environment. To do so, we first introduce a method to convert interval-valued Pythagorean fuzzy numbers into connection numbers based on the set pair analysis theory. Then an improved score function of connection numbers is proposed to make the ranking order of connection numbers more in line with reality in multi-criteria decision-making process. In addition, some properties of the proposed score function of connection numbers and some examples have been given to illustrate the advantages of conversion method proposed in the paper. Then, considering interactions among different criteria, we propose a fuzzy multi-criteria decision-making approach based on set pair analysis and Choquet integral under interval-valued Pythagorean fuzzy environment. Finally, a case of online learning satisfaction survey and a brief comparative analysis with other existing approaches are studied to show that the proposed method is simple,convenient and easy to implement. Comparing with previous studies, the method in this paper, from a new perspective, effectively deals with multi-criteria decision-making problems that the alternatives cannot be reasonably ranked in the decision-making process under interval-valued Pythagorean fuzzy environment.</t>
  </si>
  <si>
    <t>林, 铭炜/0000-0003-2026-7178; , Xie jialiang/0000-0002-2329-2144</t>
  </si>
  <si>
    <t>10.1007/s40747-022-00778-7</t>
  </si>
  <si>
    <t>JUN 2022</t>
  </si>
  <si>
    <t>WOS:000812454700002</t>
  </si>
  <si>
    <t>Serrano-Guerrero, J; Chiclana, F; Olivas, JA; Romero, FP; Homapour, E</t>
  </si>
  <si>
    <t>Serrano-Guerrero, Jesus; Chiclana, Francisco; Olivas, Jose A.; Romero, Francisco P.; Homapour, Elmina</t>
  </si>
  <si>
    <t>A T1OWA fuzzy linguistic aggregation methodology for searching feature-based opinions</t>
  </si>
  <si>
    <t>Online services such as Amazon, Tripadvisor, Ebay, etc., allow users to express sentiments about different products or services. Not only that, in some cases it is also possible to express sentiments about the different features characterizing those products or services. Most users express sentiments about individual features by using numerical values, which sometimes do not allow users to reflect properly what they are meaning and therefore they are misleading. To overcome this key issue and make users' opinions in online services more comprehensive, a new methodology for representing sentiments using linguistic term sets instead of numerical values is presented. In addition, this methodology will allow to implement importance degrees on the different features characterizing users' opinions. From both sentiments and importance of the features, the most important opinions for each user is derived via an aggregation step based on the Type-1 Ordered Weighted Averaging (T1OWA) operator, which is able to aggregate the corresponding fuzzy set representations of linguistic terms. Furthermore, the final output of the T1OWA based-search process can easily be interpreted by users because it is always of the same type (fuzzy) and defined in the same domain of the original fuzzy linguistic labels. A case study is presented where the T1OWA operator methodology is used to assess different opinions according to different user profiles. (C) 2019 Elsevier B.V. All rights reserved.</t>
  </si>
  <si>
    <t>Homapour, Elmina/AAF-1842-2020; Serrano-Guerrero, Jesus/A-4137-2013; Chiclana, Francisco/B-9031-2008</t>
  </si>
  <si>
    <t>Homapour, Elmina/0000-0001-9756-2744; Serrano-Guerrero, Jesus/0000-0002-6177-8188; Chiclana, Francisco/0000-0002-3952-4210</t>
  </si>
  <si>
    <t>10.1016/j.knosys.2019.105131</t>
  </si>
  <si>
    <t>WOS:000510955100015</t>
  </si>
  <si>
    <t>Sadhya, D; Singh, SK; Chakraborty, B</t>
  </si>
  <si>
    <t>Sadhya, Debanjan; Singh, Sanjay Kumar; Chakraborty, Bodhi</t>
  </si>
  <si>
    <t>Review of key-binding-based biometric data protection schemes</t>
  </si>
  <si>
    <t>IET BIOMETRICS</t>
  </si>
  <si>
    <t>With the advent of modern technology, the use of biometric authentication systems has been on the rise. The core of any biometric system consists of a database which contains the biometric traits of the successfully enrolled users. As such, maintenance of the security of the database is paramount, i.e. it must be made sure that the contents of the database should not be compromised to foreign threats or adversaries. Biometric encryption (BE) is by far the most successfully studied and analysed technique used for providing this required level of security in biometric systems. In this survey, we discuss the intuition behind this idea and study in deep the key-binding-based mechanisms of BE which will provide a basic foundation for future novel researches in this area. In addition to the latest available survey, our paper investigates in details the core ideas behind the development of the fuzzy frameworks and includes the most recent works in the available literature. This study is concluded by inspecting the merging of multimodal biometrics with the fuzzy systems and discussing some open challenges in this domain.</t>
  </si>
  <si>
    <t>Singh, Sanjay Kumar/AAC-2031-2022</t>
  </si>
  <si>
    <t>Singh, Sanjay Kumar/0000-0002-9061-6313; Chakraborty, Bodhi/0000-0001-7953-6753</t>
  </si>
  <si>
    <t>2047-4938</t>
  </si>
  <si>
    <t>2047-4946</t>
  </si>
  <si>
    <t>10.1049/iet-bmt.2015.0035</t>
  </si>
  <si>
    <t>WOS:000388727100001</t>
  </si>
  <si>
    <t>Hadrani, A; Guennoun, K; Saadane, R; Wahbi, M</t>
  </si>
  <si>
    <t>Hadrani, Abdelkhalek; Guennoun, Karim; Saadane, Rachid; Wahbi, Mohammed</t>
  </si>
  <si>
    <t>Fuzzy rough sets: Survey and proposal of an enhanced knowledge representation model based on automatic noisy sample detection</t>
  </si>
  <si>
    <t>COGNITIVE SYSTEMS RESEARCH</t>
  </si>
  <si>
    <t>Fuzzy Rough Set (FRS) theory, which has been emerged thanks to unifying Rough Set and Fuzzy Set ones, is a powerful mathematical tool for handling and processing real data of imprecise, incomplete, inconsistent and uncertain nature. It has drawn attention of many researchers, scientists and industrials in various domains over the last three decades. However, different studies have showed that its classical knowledge representation model has a main weakness linked to its sensitivity to data noise which decreases both its effectiveness and application scope. In this paper, we survey the current FRS paradigms developed to deal with this issue and propose a new FRS model based on the Automatic Noisy Sample Detection (ANSD-FRS) able to cope with noise influence in classification tasks. Besides, we study the principal properties of this new model and reformulate the most applied FRS concepts relying on its operators. Numerous experiments have been conducted to analyze the ANSD-FRS behavior compared to the commonly used FRS models reputed as the most noise-resistant paradigms. These experiment results have proved the performance and robustness of the ANSD-FRS in comparison with those renowned models. (C) 2020 Elsevier B.V. All rights reserved.</t>
  </si>
  <si>
    <t>HADRANI, Abdelkhalek/ABD-9686-2020; Saadane, Rachid/J-4558-2019</t>
  </si>
  <si>
    <t>2214-4366</t>
  </si>
  <si>
    <t>1389-0417</t>
  </si>
  <si>
    <t>10.1016/j.cogsys.2020.05.001</t>
  </si>
  <si>
    <t>WOS:000576692900004</t>
  </si>
  <si>
    <t>Zhang, HY; Yang, SY; Ma, JM</t>
  </si>
  <si>
    <t>Zhang, Hong-Ying; Yang, Shu-Yun; Ma, Jian-Min</t>
  </si>
  <si>
    <t>Ranking interval sets based on inclusion measures and applications to three-way decisions</t>
  </si>
  <si>
    <t>Three-way decisions provide an approach to obtain a ternary classification of the universe as acceptance region, rejection region and uncertainty region respectively. Interval set theory is a new tool for representing partially known concepts, especially it corresponds to a three-way decision. This paper proposes a framework for comparing two interval sets by inclusion measures. Firstly, we review the basic notations, interpretation and operation of interval sets and classify the orders on interval sets into partial order, preorder and quasi-order. Secondly, we define inclusion measure which indicates the degree to which one interval set is less than another one and construct different inclusion measures to present the quantitative ranking of interval sets. Furthermore, we present similarity measures and distances of interval sets and investigate their relationship with inclusion measures. In addition, we propose the fuzziness measure and ambiguity measure to show the uncertainty embedded in an interval set. Lastly, we study the application of inclusion measures, similarity measures and uncertainty measures of interval sets by a special case of three-way decisions: rough set model and the results show that these measures are efficient to three-way decision processing. (C) 2015 Elsevier B.V. All rights reserved.</t>
  </si>
  <si>
    <t>10.1016/j.knosys.2015.07.025</t>
  </si>
  <si>
    <t>WOS:000367120000006</t>
  </si>
  <si>
    <t>Jang, H; Topal, E</t>
  </si>
  <si>
    <t>Jang, Hyongdoo; Topal, Erkan</t>
  </si>
  <si>
    <t>A review of soft computing technology applications in several mining problems</t>
  </si>
  <si>
    <t>Soft computing (SC) is a field of computer science that resembles the processes of the human brain. While conventional hard computing is run based on crisp values and binary numbers, SC uses soft values and fuzzy sets. In fact, SC technology is capable of address imprecision and uncertainty. The application of SC techniques in the mining industry is fairly extensive and covers a considerable number of applications. This paper provides a comprehensive overview of the published work on SC applications in different mining areas. A brief introduction to mining and the general field of SC applications are presented in the first section of the paper. The second section comprises four review chapters. Mining method selection, equipment selection problems and their applications in SC technologies are presented in chapters one and two. Chapter three discusses rock mechanics-related subjects and some of representative SC applications in this field. The last chapter presents rock blasting related SC applications that include blast design and hazards. The final section of the paper comments on the use of SC applications in several mining problems and possible future applications of advanced SC technologies. (C) 2014 Elsevier B.V. All rights reserved.</t>
  </si>
  <si>
    <t>JANG, HYONGDOO/AAB-1252-2019</t>
  </si>
  <si>
    <t>JANG, HYONGDOO/0000-0002-3978-5840; Topal, Erkan/0000-0002-9564-3484</t>
  </si>
  <si>
    <t>10.1016/j.asoc.2014.05.019</t>
  </si>
  <si>
    <t>WOS:000338706600053</t>
  </si>
  <si>
    <t>Chen, YW; Larbani, M; Hsieh, CY; Chen, CW</t>
  </si>
  <si>
    <t>Chen, Yuh-Wen; Larbani, Moussa; Hsieh, Cheng-Yen; Chen, Chao-Wen</t>
  </si>
  <si>
    <t>Introduction of affinity set and its application in data-mining example of delayed diagnosis</t>
  </si>
  <si>
    <t>At least 44,000 people die in hospitals each year as a result of medical errors, and these deaths are becoming the eighth-leading cause of death in the United States. Thus, medical providers have the responsibility to pay attention for reducing avoidable medical errors and improve patient safety as best as they can. It requires the rapid evaluation and prioritisation of life threatening injuries in the primary survey followed by a detailed secondary survey in the emergency room. However, time is always valuable and limited such that some important vital signs may be delayed and ignored. This research explores delayed diagnosis problem and uses the affinity set by Topology concept to classify/focus on key attributes causing delayed diagnosis (missed injury) in order to reduce error risk. Results interestingly indicate that when a patient can breathe normally, but his (or her) blood-pressure or pulse is abnormal, a high probability of delayed diagnosis exists. This affinity work also compares the performance with the model of rough set (Rosetta), neural network, support vector machine and logistic regression. And our affinity model shows its advantage by prediction accuracy and explanation power. (C) 2009 Elsevier Ltd. All rights reserved.</t>
  </si>
  <si>
    <t>Chen, Yuh-Wen/AGA-1568-2022; , Chen/AAF-6075-2020</t>
  </si>
  <si>
    <t>, Chen/0000-0002-8916-8058</t>
  </si>
  <si>
    <t>10.1016/j.eswa.2009.02.020</t>
  </si>
  <si>
    <t>WOS:000267179500011</t>
  </si>
  <si>
    <t>EVALUATING BRAND EQUITY FOR CONTAINER-BASED OCEAN CARRIERS IN TAIWAN: AN EMPIRICAL STUDY</t>
  </si>
  <si>
    <t>The main purpose of this paper is to apply a fuzzy multi-criteria decision-making (MCDM) model to evaluate brand equity for the container-based shipping companies from shippers' perspective in Taiwanese stock market. At first, some concepts and methods of the fuzzy set theory are applied to develop a fuzzy MCDM algorithm. For matching this evaluation process, a hierarchical structure is constructed with five criteria, twenty-four sub-criteria and three alternatives. Subsequently, the relative importance weights of criteria and sub-criteria are evaluated by using the fuzzy analytic hierarchy process (AHP) approach. The linguistic values are employed to appraise the superiorities of alternatives versus all sub-criteria. Furthermore, by combining the ideal and anti-ideal concepts, the highest brand equity company can be evaluated. Finally, an empirical survey about three famous container shipping companies in Taiwanese stock market is performed to appraise the systematic approach. The results of this study show that: (1) brand loyalty is the most important criterion for brand equity from the shippers' perspective in Taiwan; (2) the top five key sub-criteria are customer loyalty, freight and price, safety in shipment, accuracy for shipment, and high total quality service with deeper contents, respectively; (3) the company E is evaluated as the highest brand equity company based on the results of the proposed fuzzy MCDM algorithm.</t>
  </si>
  <si>
    <t>11A</t>
  </si>
  <si>
    <t>WOS:000271918900015</t>
  </si>
  <si>
    <t>Tagliaferri, R; Longo, G; Milano, L; Acernese, F; Barone, F; Ciaramella, A; De Rosa, R; Donalek, C; Eleuteri, A; Raiconi, G; Sessa, S; Staiano, A; Volpicelli, A</t>
  </si>
  <si>
    <t>Neural networks in astronomy</t>
  </si>
  <si>
    <t>NEURAL NETWORKS</t>
  </si>
  <si>
    <t>In the last decade, the use of neural networks (NN) and of other soft computing methods has begun to spread also in the astronomical community which, due to the required accuracy of the measurements, is usually reluctant to use automatic tools to perform even the most common tasks of data reduction and data mining. The federation of heterogeneous large astronomical databases which is foreseen in the framework of the astrophysical virtual observatory and national virtual observatory projects. is, however, posing unprecedented data mining and visualization problems which will find a rather natural and user friendly answer in artificial intelligence tools based on NNs, fuzzy sets or genetic algorithms. This review is aimed to both astronomers (who often have little knowledge of the methodological background) and computer scientists (who often know little about potentially interesting applications), and therefore will be structured as follows: after giving a short introduction to the subject, we shall summarize the methodological background and focus our attention on some of the most interesting fields of application, namely: object extraction and classification, time series analysis, noise identification, and data mining. Most of the original work described in the paper has been performed in the framework of the AstroNeural collaboration (Napoli-Salemo). (C) 2003 Published by Elsevier Science Ltd.</t>
  </si>
  <si>
    <t>Staiano, Antonino/B-6781-2013; Staiano, Annamaria/H-3026-2011; Acernese, Fausto/E-4989-2010; Tagliaferri, Roberto/AAZ-6113-2020; sessa, salvatore/AAD-1399-2020; Acernese, Fausto/AAX-5705-2020</t>
  </si>
  <si>
    <t>Staiano, Antonino/0000-0002-4708-5860; Staiano, Annamaria/0000-0003-0586-1339; Acernese, Fausto/0000-0003-3103-3473; sessa, salvatore/0000-0002-4303-2884; Acernese, Fausto/0000-0003-3103-3473; Ciaramella, Angelo/0000-0001-5592-7995; De Rosa, Rosario/0000-0002-4004-947X; Tagliaferri, Roberto/0000-0001-8134-9025; Raiconi, Giancarlo/0000-0001-5307-7173; Barone, Fabrizio/0000-0002-8069-8490</t>
  </si>
  <si>
    <t>0893-6080</t>
  </si>
  <si>
    <t>1879-2782</t>
  </si>
  <si>
    <t>10.1016/S0893-6080(03)00028-5</t>
  </si>
  <si>
    <t>WOS:000182354300002</t>
  </si>
  <si>
    <t>Baraldi, A; Blonda, P</t>
  </si>
  <si>
    <t>A survey of fuzzy clustering algorithms for pattern recognition - Part II</t>
  </si>
  <si>
    <t>In Part I of this paper [1], an equivalence between the concepts of fuzzy clustering and soft competitive learning in clustering algorithms is proposed on the basis of the existing literature. Moreover, a set of functional attributes is selected for use as dictionary entries in the comparison of clustering algorithms. In this paper, five clustering algorithms taken from the literature are reviewed, assessed and compared on the basis of the selected properties of interest. These clustering models are 1) self-organizing map (SOM); 2) fuzzy learning vector quantization (FLVQ); 3) fuzzy adaptive resonance theory (fuzzy ART); 4) growing neural gas (GNG); 5) fully self-organizing simplified adaptive resonance theory (FOSART). Although our theoretical comparison is fairly simple, it yields observations that may appear paradoxical. First, only FLVQ, fuzzy ART, and FOSART exploit concepts derived from fuzzy set theory (e.g., relative and/or absolute fuzzy membership functions). Secondly, only SORI, FLVQ, GNG, and FOSART employ soft competitive learning mechanisms, which are affected by asymptotic misbehaviors in the case of FLVQ, i.e., only SOM, GNG, and FOSART are considered effective fuzzy clustering algorithms.</t>
  </si>
  <si>
    <t>Baraldi, Andrea/X-5318-2019</t>
  </si>
  <si>
    <t>Baraldi, Andrea/0000-0001-5196-9944</t>
  </si>
  <si>
    <t>10.1109/3477.809033</t>
  </si>
  <si>
    <t>WOS:000084159500012</t>
  </si>
  <si>
    <t>Inuiguchi, M; Wu, WZ; Cornelis, C; Verbiest, N</t>
  </si>
  <si>
    <t>Inuiguchi, Masahiro; Wu, Wei-Zhi; Cornelis, Chris; Verbiest, Nele</t>
  </si>
  <si>
    <t>Fuzzy-Rough Hybridization</t>
  </si>
  <si>
    <t>Fuzzy sets and rough sets are known as uncertainty models. They are proposed to treat different aspects of uncertainty. Therefore, it is natural to combine them to build more powerful mathematical tools for treating problems under uncertainty. In this chapter, we describe the state-of-the-art in the combinations of fuzzy and rough sets dividing into three parts. In the first part, we describe two kinds of models of fuzzy rough sets: one is classification-oriented model and the other is approximation-oriented model. We describe the fundamental properties and show the relations of those models. Moreover, because those models use logical connectives such as conjunction and implication functions, the selection of logical connectives can sometimes be a question. Then we propose a logical connective-free model of fuzzy rough sets. In the second part, we develop a generalized fuzzy rough set model. We first introduce general types of belief structures and their induced dual pairs of belief and plausibility functions in the fuzzy environment. We then build relationships between belief and plausibility functions in the Dempster-Shafer theory of evidence and the lower and upper approximations in rough set theory in various situations. We also provide the potential applications of the main results to intelligent information systems. In the third part, we give an overview of the practical applications of fuzzy rough sets. The main focus will be on the machine-learning domain. In particular, we review fuzzy-rough approaches for attribute selection, instance selection, classification, and prediction.</t>
  </si>
  <si>
    <t>WOS:000400029000027</t>
  </si>
  <si>
    <t>Abbas, A; Zhang, LM; Khan, SU</t>
  </si>
  <si>
    <t>Abbas, Assad; Zhang, Limin; Khan, Samee U.</t>
  </si>
  <si>
    <t>A survey on context-aware recommender systems based on computational intelligence techniques</t>
  </si>
  <si>
    <t>COMPUTING</t>
  </si>
  <si>
    <t>The demand for ubiquitous information processing over the Web has called for the development of context-aware recommender systems capable of dealing with the problems of information overload and information filtering. Contemporary recommender systems harness context-awareness with the personalization to offer the most accurate recommendations about different products, services, and resources. However, such systems come across the issues, such as sparsity, cold start, and scalability that lead to imprecise recommendations. Computational Intelligence (CI) techniques not only improve recommendation accuracy but also substantially mitigate the aforementioned issues. Large numbers of context-aware recommender systems are based on the CI techniques, such as: (a) fuzzy sets, (b) artificial neural networks, (c) evolutionary computing, (d) swarm intelligence, and (e) artificial immune systems. This survey aims to encompass the state-of-the-art context-aware recommender systems based on the CI techniques. Taxonomy of the CI techniques is presented and challenges particular to the context-aware recommender systems are also discussed. Moreover, the ability of each of the CI techniques to deal with the aforesaid challenges is also highlighted. Furthermore, the strengths and weaknesses of each of the CI techniques used in context-aware recommender systems are discussed and a comparison of the techniques is also presented.</t>
  </si>
  <si>
    <t>Abbas, Assad/AAZ-3250-2020; Khan, Samee U/D-3030-2013; Khan, Samee U./AAA-3302-2019</t>
  </si>
  <si>
    <t>Khan, Samee U/0000-0002-5712-7796; Khan, Samee U./0000-0001-8650-4354; Abbas, Assad/0000-0002-4233-053X</t>
  </si>
  <si>
    <t>0010-485X</t>
  </si>
  <si>
    <t>1436-5057</t>
  </si>
  <si>
    <t>10.1007/s00607-015-0448-7</t>
  </si>
  <si>
    <t>WOS:000356943700002</t>
  </si>
  <si>
    <t>Kaynak, O; Jezernik, K; Szeghegyi, A</t>
  </si>
  <si>
    <t>Complexity reduction of rule based models: a survey</t>
  </si>
  <si>
    <t>This paper gives a survey of fuzzy rule base reduction methods. The research of complexity reduction methods are originated form two aspects depending of different design methodologies of the model. The first model design type comes from the original idea of Zadeh, it proposes models which are built based on expert knowledge, hence the rule base is set up manually. These models feature linguistic, and hence semantically interpretable fuzzy terms, and rules with fuzzy sets as consequents. However, it is often the case that the model contains redundant rules and/or variables, so there is a need to omit the redundancy of the model. Secondly, in the last decade data-driven fuzzy model design became more popular. This is partly due to fact that fuzzy models were found to be universal approximators, i.e. they are capable to approximate with arbitrary accuracy any continuous control function. For fitting the model the possible best to the approximated function, these models, usually having rules with consequents which are linear function of the inputs, use tremendously large number of rules, and do not take into account the complexity and interpretability of the model. This feature also emerged the issue of rule base reduction for such systems. The present paper aims at summarizing the efforts done on the complexity reduction field briefly.</t>
  </si>
  <si>
    <t>Kaynak, Okyay/H-5942-2011</t>
  </si>
  <si>
    <t>Kaynak, Okyay/0000-0002-4789-6700</t>
  </si>
  <si>
    <t>WOS:000177476600213</t>
  </si>
  <si>
    <t>Al-Qaralleh, RE; Atan, T</t>
  </si>
  <si>
    <t>Enad Al-Qaralleh, Rawan; Atan, Tarik</t>
  </si>
  <si>
    <t>Impact of knowledge-based HRM, business analytics and agility on innovative performance: linear and FsQCA findings from the hotel industry</t>
  </si>
  <si>
    <t>Purpose The emergence of the knowledge economy and Industry 4.0 has prompted many firms to invest considerable resources into knowledge-based human resource management (HRM) practices and business analytics capabilities aimed at enhancing competitiveness. This paper aims to propose a conceptual model that examines the collective effects of knowledge-based HRM practices, business analytics capabilities and organizational agility on innovative performance using knowledge-based theory as a theoretical framework. Design/methodology/approach The present study empirically tested the above-said idea by surveying (n = 182) individuals with supervisory capacity in Jordanian 4- and 5-star hotels. The obtained data was analyzed using linear modeling and fuzzy sets (fsQCA) techniques. Findings Results from linear modeling revealed that knowledge-based HRM practices, business analytics and organizational agility are important antecedents for innovative performance. Conversely, findings from fsQCA revealed that organizational agility is a necessary and sufficient condition to achieve high innovative performance. While business analytics is a sufficient condition to achieve high innovative performance. Originality/value This study is among the first to unveil the linear and complimentary effects of knowledge-based HRM practices, business analytics capabilities and organizational agility on innovative performance. Implications for theory and practice are discussed.</t>
  </si>
  <si>
    <t>JAN 5</t>
  </si>
  <si>
    <t>10.1108/K-10-2020-0684</t>
  </si>
  <si>
    <t>WOS:000627890000001</t>
  </si>
  <si>
    <t>La Fata, CM; Lupo, T</t>
  </si>
  <si>
    <t>La Fata, Concetta Manuela; Lupo, Toni</t>
  </si>
  <si>
    <t>A Combined Fuzzy-SEM Evaluation Approach to Identify the Key Drivers of the Academic Library Service Quality in the Digital Technology Era: An Empirical Study</t>
  </si>
  <si>
    <t>JOURNAL OF THE ASSOCIATION FOR INFORMATION SCIENCE AND TECHNOLOGY</t>
  </si>
  <si>
    <t>A conceptual model of the Academic Library (AL) service quality is hypothesized in the present article, and then validated and analyzed by a novel evaluation approach. Specifically, the conceptual model integrates the fundamental attributes of the canonical AL service together with those more relevant of the new and widely considered AL Electronic Service (e-services). As concerns the evaluation approach, it incorporates the Fuzzy Sets Theory (FST) so as to deal with the students' uncertainty over their own judgments on the AL service quality and a Structural Equation Model (SEM) to validate the conceptual model and to determine the key drivers of the AL service quality. The effectiveness of the proposed approach is proved by an empirical study concerning the AL of the Polytechnic School of the University of Palermo (Italy). Data collected via a survey involving more than 600 students are used, and the key drivers of the AL service quality are found out. Particularly, the obtained results reveal that Collections and materials represents the main driver of the AL service quality followed by Infrastructure and Access to the service, whereas Staff plays the fundamental role of interface between AL service aspects and students' needs and necessities.</t>
  </si>
  <si>
    <t>La Fata, Concetta Manuela/AAY-6026-2021; Lupo, Toni/N-5797-2015</t>
  </si>
  <si>
    <t>LA FATA, Concetta Manuela/0000-0002-0250-9201; Lupo, Toni/0000-0003-3807-9263</t>
  </si>
  <si>
    <t>2330-1635</t>
  </si>
  <si>
    <t>2330-1643</t>
  </si>
  <si>
    <t>10.1002/asi.23878</t>
  </si>
  <si>
    <t>WOS:000411000300010</t>
  </si>
  <si>
    <t>Urena, R; Chiclana, F; Morente-Molinera, JA; Herrera-Viedma, E</t>
  </si>
  <si>
    <t>Urena, R.; Chiclana, F.; Morente-Molinera, J. A.; Herrera-Viedma, E.</t>
  </si>
  <si>
    <t>Managing incomplete preference relations in decision making: A review and future trends</t>
  </si>
  <si>
    <t>In decision making, situations where all experts are able to efficiently express their preferences over all the available options are the exception rather than the rule. Indeed, the above scenario requires all experts to possess a precise or sufficient level of knowledge of the whole problem to tackle, including the ability to discriminate the degree up to which some options are better than others. These assumptions can be seen unrealistic in many decision making situations, especially those involving a large number of alternatives to choose from and/or conflicting and dynamic sources of information. Some methodologies widely adopted in these situations are to discard or to rate more negatively those experts that provide preferences with missing values. However, incomplete information is not equivalent to low quality information, and consequently these methodologies could lead to biased or even bad solutions since useful information might not being taken properly into account in the decision process. Therefore, alternative approaches to manage incomplete preference relations that estimates the missing information in decision making are desirable and possible. This paper presents and analyses methods and processes developed on this area towards the estimation of missing preferences in decision making, and highlights some areas for future research. (C) 2015 Elsevier Inc. All rights reserved.</t>
  </si>
  <si>
    <t>Morente-Molinera, Juan Antonio/F-2256-2016; Chiclana, Francisco/B-9031-2008; Ureña, Raquel/F-9894-2016; HERRERA-VIEDMA, ENRIQUE/C-2704-2008</t>
  </si>
  <si>
    <t>Morente-Molinera, Juan Antonio/0000-0002-2729-6900; Chiclana, Francisco/0000-0002-3952-4210; Ureña, Raquel/0000-0002-4099-7437; HERRERA-VIEDMA, ENRIQUE/0000-0002-7922-4984</t>
  </si>
  <si>
    <t>10.1016/j.ins.2014.12.061</t>
  </si>
  <si>
    <t>WOS:000350924000002</t>
  </si>
  <si>
    <t>Cornelis, C; Deschrijver, G; Kerre, EE</t>
  </si>
  <si>
    <t>Advances and challenges in interval-valued fuzzy logic</t>
  </si>
  <si>
    <t>26th Linz Seminar on Fuzzy Set Theory</t>
  </si>
  <si>
    <t>FEB, 2005</t>
  </si>
  <si>
    <t>Linz, AUSTRIA</t>
  </si>
  <si>
    <t>Among the various extensions to the common [0,1]-valued truth degrees of traditional fuzzy set theory, closed intervals of [0, 1] stand out as a particularly appealing and promising choice for representing imperfect information, nicely accommodating and combining the facets of vagueness and uncertainty without paying too much in terms of computational complexity. From a logical point of view, due to the failure of the omnipresent prelinearity condition, the underlying algebraic structure L(1) falls outside the mainstream of the research on formal fuzzy logics (including MV-, BL- and MTL-algebras), and consequently so far has received only marginal attention. This comparative lack of interest for interval-valued fuzzy logic has been further strengthened, perhaps, by taking for granted that its algebraic operations amount to a twofold application of corresponding operations on the unit interval. Abandoning that simplifying assumption, however, we may find that L(1) reveals itself as a very rich and noteworthy structure allowing the construction of complex and surprisingly well-behaved logical systems. Reviewing the main advances on the algebraic characterization of logical operations on L(1), and relating these results to the familiar completeness questions (which remain as major challenges) for the associated formal fuzzy logics, this paper paves the way for a systematic study of interval-valued fuzzy logic in the narrow sense. (c) 2005 Elsevier B.V. All rights reserved.</t>
  </si>
  <si>
    <t>Cornelis, Chris/B-7585-2013</t>
  </si>
  <si>
    <t>Cornelis, Chris/0000-0002-7854-6025; Cornelis, Chris/0000-0002-6852-4041</t>
  </si>
  <si>
    <t>10.1016/j.fss.2005.10.007</t>
  </si>
  <si>
    <t>WOS:000235649700006</t>
  </si>
  <si>
    <t>Kumari, N; Acharjya, DP</t>
  </si>
  <si>
    <t>Kumari, Nancy; Acharjya, D. P.</t>
  </si>
  <si>
    <t>Data classification using rough set and bioinspired computing in healthcare applications-an extensive review</t>
  </si>
  <si>
    <t>The change in living standard made people to think on their physical health. Accordingly, healthcare organizations are concentrating more on physical health of people in terms of disease diagnosis and patient care. Digitization is a step towards this end. Nevertheless, digitization generates a voluminous of data every second. Besides, these data contain uncertainties and may be imprecise. Analyzing such uncertainties and impreciseness in an information system is a critical task. Computational intelligence techniques are developed to handle such cases. These techniques include fuzzy set, rough set, soft set, neutrosophic set, bio-inspired, nature-inspired, and evolutionary computing. This research paper presents an extensive review of healthcare that has been carried out by researchers using rough and bio-inspired computing. The purpose of this review is to provide an understanding of prevailing research and relevant information in disease diagnosis concerning rough set and bio-inspired computing. Besides, the application and future scope of research are also presented.</t>
  </si>
  <si>
    <t>/T-1205-2018</t>
  </si>
  <si>
    <t>/0000-0003-3828-2050</t>
  </si>
  <si>
    <t>10.1007/s11042-022-13776-1</t>
  </si>
  <si>
    <t>SEP 2022</t>
  </si>
  <si>
    <t>WOS:000859771500003</t>
  </si>
  <si>
    <t>Kiersztyn, A; Kiersztyn, K</t>
  </si>
  <si>
    <t>Kiersztyn, Adam; Kiersztyn, Krystyna</t>
  </si>
  <si>
    <t>Fuzzy Modification of Analytic Hierarchy Process Using GUI Tools</t>
  </si>
  <si>
    <t>Saaty's Analytic Hierarchy Process (AHP) is a widely used and often considered tool in decision-making theory. This method allows to determine the classification of a set of multiple responses based on pairwise comparison of two answers. One of the main shortcomings of this method, in its original version, is the need to use a fixed set of numerical or linguistic descriptors. This requirement brings a lot of problems, especially for people who have never encountered this method before. In the proposed approach, the concept of using GUI tools to determine the preferences of respondents is developed. In this way, it allows conducting surveys among people who have no experience with AHP. In contrast to previous methods, in the proposed novel approach all possible combinations of responses are considered. The combinations of respondents' answers are obtained in the process of projecting the choices indicated by the slider onto the classical descriptor space. The application of such a method fully takes into account the preferences of the respondents. The results of numerical experiments conducted among students confirm that this approach is very intuitive, and does not cause any difficulties for the respondents.</t>
  </si>
  <si>
    <t>Kiersztyn, Krystyna/0000-0003-1957-1797</t>
  </si>
  <si>
    <t>10.1109/FUZZ-IEEE55066.2022.9882579</t>
  </si>
  <si>
    <t>WOS:000861288500020</t>
  </si>
  <si>
    <t>Meng, MJ; Lin, QY; Wang, YM</t>
  </si>
  <si>
    <t>Meng, Mengjun; Lin, Qiuyun; Wang, Yingming</t>
  </si>
  <si>
    <t>The risk assessment of manufacturing supply chains based on Bayesian networks with uncertainty of demand</t>
  </si>
  <si>
    <t>The great changes in the external environment of the manufacturing supply chain make its demand more complex and difficult to control. This paper takes China as an example. According to questionnaire survey and principal component analysis, the risk indicators caused by uncertain demand are screened and classified to construct evaluation system and complete risk identification. The Bayesian network integrating fuzzy set theory and left and right fuzzy ranking is used to explore the relationship between risk indicators and supply chain to achieve risk evaluation. In view of the highest risk factors, an incentive mechanism model based on information sharing is put forward to prove theoretically that information sharing is an important strategy to reduce risk. The results are as follows: The uncertain demand will lead to a high level of risk in China's manufacturing supply chain, in which the level of information technology is the biggest cause. Only when manufacturing enterprises are willing to share information and other node enterprises join the information sharing team, can demand uncertainty be fundamentally reduced. The proposed risk assessment model realizes the method innovation and theoretical innovation. It can practical and effectively help relevant enterprises to determine and control risks.</t>
  </si>
  <si>
    <t>wang, ying/GQY-5077-2022; wang, yan/GSE-6489-2022; wang, yingying/GRS-3058-2022</t>
  </si>
  <si>
    <t>10.3233/JIFS-212207</t>
  </si>
  <si>
    <t>WOS:000790690300065</t>
  </si>
  <si>
    <t>Wu, YZ; Xu, ZY</t>
  </si>
  <si>
    <t>Wu, Yuzhe; Xu, Zhiyi</t>
  </si>
  <si>
    <t>Massive-scale visual information retrieval towards city residential environment surveillance</t>
  </si>
  <si>
    <t>JOURNAL OF VISUAL COMMUNICATION AND IMAGE REPRESENTATION</t>
  </si>
  <si>
    <t>Urban residential environment surveillance plays an important role in modern intelligent city. Satellite images have been applied in various fields, and the analysis and processing of satellite images has become an important means to obtain the information perceived by satellites. This paper focuses on city residential environment surveillance based on massive-scale visual information retrieval. Since the shortcomings of low contrast, blurred boundary, large amount of information and susceptibility to noise, the performance of satellite image segmentation is not satisfactory, which will affect residential environment surveillance. We design an improved rough set fuzzy C-means clustering algorithm combined with ant colony algorithm. More specifically, satellite images are classified based on the gradient of pixels according to the indistinguishable relation of the image combined with rough set theory. Then, the traditional fuzzy set-based fuzzy C-means clustering algorithm is applied to the satellite image segmentation technology. Subsequently, the improved algorithm-quantum ant colony algorithm and rough set fuzzy clustering C-means algorithm are combined to achieve accurate segmentation of satellite images. Afterwards, we propose a satellite image retrieval algorithm, which can assist city residential environment surveillance. Comprehensive experiment show that our proposed method is effective and robust in residential environment surveillance. (C) 2020 Elsevier Inc. All rights reserved.</t>
  </si>
  <si>
    <t>1047-3203</t>
  </si>
  <si>
    <t>1095-9076</t>
  </si>
  <si>
    <t>10.1016/j.jvcir.2019.102739</t>
  </si>
  <si>
    <t>WOS:000551640900003</t>
  </si>
  <si>
    <t>Hassanien, AE; Darwish, A; Abdelghafar, S</t>
  </si>
  <si>
    <t>Hassanien, Aboul Ella; Darwish, Ashraf; Abdelghafar, Sara</t>
  </si>
  <si>
    <t>Machine learning in telemetry data mining of space mission: basics, challenging and future directions</t>
  </si>
  <si>
    <t>The development of an intelligent artificial satellite health monitoring system is a key issue in aerospace engineering that determines satellite health status and failure using telemetry data. The modern design of data mining and machine learning technologies allows the use of satellite telemetry data and the mining of integrated information to produce an advanced health monitoring system. This paper reviews the current status and presents a framework of necessary processes on data mining to solving various problems in telemetry data such as error detection, prediction, summarization, and visualization of large quantities, and help them understand the health status of the satellite and detect the symptoms of anomalies. Machine learning technologies that include neural networks, fuzzy sets, rough sets, support vector machines, Naive Bayesian, swarm optimization, and deep learning are also presented. Also, this paper reviews a wide range of existing satellite health monitoring solutions and discusses them in the framework of remote data mining techniques. In addition, we are discussing the analysis of space debris flow analysis and the prediction of low earth orbit collision based on our orbital Petri nets model. Challenges to be addressed and future directions of research are identified and an extensive bibliography is also included.</t>
  </si>
  <si>
    <t>Abdelghafar, Sara/AAE-1847-2021</t>
  </si>
  <si>
    <t>Darwish, Ashraf/0000-0002-4604-1436; Hassanien, Professor Aboul Ella/0000-0002-9989-6681</t>
  </si>
  <si>
    <t>10.1007/s10462-019-09760-1</t>
  </si>
  <si>
    <t>WOS:000534130800004</t>
  </si>
  <si>
    <t>Tong, XH; Feng, YJ</t>
  </si>
  <si>
    <t>Tong, Xiaohua; Feng, Yongjiu</t>
  </si>
  <si>
    <t>A review of assessment methods for cellular automata models of land-use change and urban growth</t>
  </si>
  <si>
    <t>Cellular automata (CA) models are in growing use for land-use change simulation and future scenario prediction. It is necessary to conduct model assessment that reports the quality of simulation results and how well the models reproduce reliable spatial patterns. Here, we review 347 CA articles published during 1999-2018 identified by a Scholar Google search using 'cellular automata', 'land' and 'urban' as keywords. Our review demonstrates that, during the past two decades, 89% of the publications include model assessment related to dataset, procedure and result using more than ten different methods. Among all methods, cell-by-cell comparison and landscape analysis were most frequently applied in the CA model assessment; specifically, overall accuracy and standard Kappa coefficient respectively rank first and second among all metrics. The end-state assessment is often criticized by modelers because it cannot adequately reflect the modeling ability of CA models. We provide five suggestions to the method selection, aiming to offer a background framework for future method choices as well as urging to focus on the assessment of input data and error propagation, procedure, quantitative and spatial change, and the impact of driving factors.</t>
  </si>
  <si>
    <t>10.1080/13658816.2019.1684499</t>
  </si>
  <si>
    <t>WOS:000494595000001</t>
  </si>
  <si>
    <t>Fuzzy management of surveillance sensors</t>
  </si>
  <si>
    <t>PROCEEDINGS OF THE 37TH IEEE CONFERENCE ON DECISION AND CONTROL, VOLS 1-4</t>
  </si>
  <si>
    <t>IEEE CONFERENCE ON DECISION AND CONTROL - PROCEEDINGS</t>
  </si>
  <si>
    <t>37th IEEE Conference on Decision and Control</t>
  </si>
  <si>
    <t>DEC 16-18, 1998</t>
  </si>
  <si>
    <t>TAMPA, FL</t>
  </si>
  <si>
    <t>IEEE Control Syst Soc,Soc Ind &amp; Appl Math,Inst Operat Res &amp; Management Sci</t>
  </si>
  <si>
    <t>In this contribution a fuzzy management system is developed to cope with the problem of evaluating radar tasks in order to obtain their priority of execution. Based on all available track and sector data, a reasoning system determines a priority for each one of the possible tasks that need to be executed in each decision cycle through an inference process similar to that which would perform a human operator. This methodology allows to integrate high-level information in the decision process, not only numerical, considering its uncertainty and possibly being subjective. The formal method elected to represent the variables involved in this decision process is the theory of possibility and fuzzy sets, since it offers a unified framework to represent uncertainty knowledge. In this sense, to obtain the priority for each task the reasoning process relies on a decision tree whose nodes are linguistic variables that represent the intermediate concepts used by a human operator to define the task priority. The evaluation of this reasoning system has allowed to demonstrate the validity of this approximation to cope with the task management problem, since it has been able to infer environmental situations similar to those interpretations given by human operators. Results demonstrate how the importance of the tasks, measured through their time variable priority, allows the manager to adapt sensor operation to changing situations.</t>
  </si>
  <si>
    <t>0191-2216</t>
  </si>
  <si>
    <t>0-7803-4394-8</t>
  </si>
  <si>
    <t>WOS:000079708900047</t>
  </si>
  <si>
    <t>Wu, WZ; Leung, Y; Zhang, WX</t>
  </si>
  <si>
    <t>Connections between rough set theory and Dempster-Shafer theory of evidence</t>
  </si>
  <si>
    <t>In rough set theory there exists a pair of approximation operators, the upper and lower approximations, whereas in Dempster-Shafer theory of evidence there exists a dual pair of uncertainty measures, the plausibility and belief functions. It seems that there is some kind of natural connection between the two theories. The purpose of this paper is to establish the relationship between rough set theory and Dempster-Shafer theory of evidence. Various generalizations of the Dempster-Shafer belief structure and their induced uncertainty measures, the plausibility and belief functions, are first reviewed and examined. Generalizations of Pawlak approximation space and their induced approximation operators, the upper and lower approximations, are then summarized. Concepts of random rough sets, which include the mechanisms of numeric and non-numeric aspects of uncertain knowledge, are then proposed. Notions of the Dempster-Shafer theory of evidence within the framework of rough set theory are subsequently formed and interpreted. It is demonstrated that various belief structures are associated with various rough approximation spaces such that different dual pairs of upper and lower approximation operators induced by the rough approximation spaces may be used to interpret the corresponding dual pairs of plausibility and belief functions induced by the belief structures.</t>
  </si>
  <si>
    <t>10.1080/0308107021000013626</t>
  </si>
  <si>
    <t>WOS:000177312500006</t>
  </si>
  <si>
    <t>Jiang, ZW; Wei, GW; Chen, XD</t>
  </si>
  <si>
    <t>Jiang, Zhiwei; Wei, Guiwu; Chen, Xudong</t>
  </si>
  <si>
    <t>EDAS method based on cumulative prospect theory for multiple attribute group decision-making under picture fuzzy environment</t>
  </si>
  <si>
    <t>For the long-term development of shopping mall, the managers of shopping mall tend to build a new store to expand the enterprise's market share in a new city. After holding a preliminary survey of the city, managers have initially identified five sites for construction. In order to select an optimal site, managers invite four experts who come from university, marking statistics, corporate executives and accounting to score sites. And they choose the best site on the basis of scores. The trait of EDAS method is to select an optimal alternative by using the distance of each alternative from the first-rank value. In this manuscript, we build the picture fuzzy EDAS method based on the cumulative prospect theory (PF-CPT-EDAS) for multiple attribute group decision-making (MAGDM) and it can help managers to choose an optimal alternative effectively. During the procedure of PF-CPT-EDAS means, we take advantage of the entropy means to calculate the original weights of all attributes. Ultimately, we testify the effectiveness of the novel model by comparing the overcome of PF-CPT-EDAS means with the results of PF-EDAS approach and other methods.</t>
  </si>
  <si>
    <t>10.3233/JIFS-211171</t>
  </si>
  <si>
    <t>WOS:000752849700028</t>
  </si>
  <si>
    <t>Ibarra, L; Rojas, M; Ponce, P; Molina, A</t>
  </si>
  <si>
    <t>Ibarra, Luis; Rojas, Mario; Ponce, Pedro; Molina, Arturo</t>
  </si>
  <si>
    <t>Type-2 Fuzzy membership function design method through a piecewise-linear approach</t>
  </si>
  <si>
    <t>Type-2 Fuzzy sets (T2FS) represent a large amount of uncertainty and complexity; however, these benefits are closely related to the definition of its footprint of uncertainty (FOU). The FOU can be so freely designed that difficulties are encountered when trying to compare any two of them, or conclude how a system is improved by varying FOU's characteristics. Consequently, a parametrization method is needed, which permits a systematic analysis and comparison in terms of design criteria. This paper presents a novel method which allows the description of the FOU based on the primary membership function (MF). The provided piecewise-linear output depends only on two design parameters and the underlying primary function. A complete review about the preference for linear functions is also given as well as continuity considerations. In addition, it can be applied to an arbitrary monotonic primary MF around its mean. Close-form equations are derived for normal and Laplace distributions, as well as a regression approach to deal with sampled data where no assumptions are made about symmetry. According to the literature, such an approximation has not been published. (C) 2015 Elsevier Ltd. All rights reserved.</t>
  </si>
  <si>
    <t>Ibarra, Luis/W-9477-2019; Rojas, Mario/M-7646-2015; Molina, Arturo/AAS-7147-2020</t>
  </si>
  <si>
    <t>Ibarra, Luis/0000-0002-7290-3001; Rojas, Mario/0000-0001-8796-5662; Molina, Arturo/0000-0001-5461-2879; Ponce, Pedro/0000-0001-7035-5286</t>
  </si>
  <si>
    <t>10.1016/j.eswa.2015.05.029</t>
  </si>
  <si>
    <t>WOS:000360772500021</t>
  </si>
  <si>
    <t>Zhou, SS; Chen, QC; Wang, XL</t>
  </si>
  <si>
    <t>Zhou, Shusen; Chen, Qingcai; Wang, Xiaolong</t>
  </si>
  <si>
    <t>Fuzzy deep belief networks for semi-supervised sentiment classification</t>
  </si>
  <si>
    <t>By embedding prior knowledge into the learning structure, this paper presents a two-step semi-supervised learning method called fuzzy deep belief networks (FDBN) for sentiment classification. First, we train the general deep belief networks (DBN) by the semi-supervised learning taken on training dataset. Then, we design a fuzzy membership function for each class of reviews based on the learned deep architecture. Since the training of DBN maps each review into the DBN output space, the distribution of all training samples in the space is treated as prior knowledge and is encoded by a series of fuzzy membership functions. Second, based on the fuzzy membership functions and the DBN obtained in the first step, a novel FDBN architecture is constructed and the supervised learning stage is applied to improve the classification performance of the FDBN. FDBN not only inherits the powerful abstraction ability of DBN, but also demonstrates the attractive fuzzy classification ability for handling sentiment data. To inherit the advantages of both active learning and FDBN, we also propose an active FDBN (AFD) semi-supervised learning method. The empirical validation on five sentiment classification datasets demonstrates the effectiveness of FDBN and AFD methods. Crown Copyright (C) 2013 Published by Elsevier B.V. All rights reserved.</t>
  </si>
  <si>
    <t>MAY 5</t>
  </si>
  <si>
    <t>10.1016/j.neucom.2013.10.011</t>
  </si>
  <si>
    <t>WOS:000332805700032</t>
  </si>
  <si>
    <t>Yang, YR; Wang, HC; Xin, YH</t>
  </si>
  <si>
    <t>Yang, Yang-Rui; Wang, He-Chuang; Xin, Yan-Hui</t>
  </si>
  <si>
    <t>Grey relational analysis model software quality assessment with triangular fuzzy information</t>
  </si>
  <si>
    <t>With the rapid development and the increasingly widespread application of information technology, the software becomes more and more important. Also, because of the increasing size and the complexity of software, the software quality has become difficult to control and manage. Improving the quality of software has become the focus of software industry. Software quality assurance becomes an important approach for improving software quality, which provides developers and managers with the information reflecting the product quality through monitoring the execution of software producing task by independent review. In this paper, we investigate the multiple attribute decision making (MADM) problems for evaluating the software quality with triangular fuzzy information. Then, we extend the grey relational analysis (GRA) procedure for triangular fuzzy multiple attribute decision making for evaluating marine service industry in triangular fuzzy setting. According to the concept of the GRA, a fuzzy relative relational degree is defined to determine the ranking order of all alternatives by calculating the degree of fuzzy grey relational coefficient to both the triangular fuzzy positive-ideal solution (TFPIS) and triangular fuzzy negative-ideal solution (TFNIS) simultaneously. Finally, an illustrative example for evaluating the software quality is given to verify the developed approach and to demonstrate its practicality and effectiveness.</t>
  </si>
  <si>
    <t>10.3233/KES-170355</t>
  </si>
  <si>
    <t>WOS:000395826600004</t>
  </si>
  <si>
    <t>Cross, Valerie V.</t>
  </si>
  <si>
    <t>Fuzzy Approximate Reasoning: Logic, Intuition or Comparison?</t>
  </si>
  <si>
    <t>From the early beginnings of approximate reasoning to its present use, numerous research have investigated the appropriateness of compositional rule of inference (CRI) for generalized modus ponens. Other approximate reasoning methods such as compatibility-modification, extensional inference, and analogical inference have been proposed as a means of performing deductive reasoning on fuzzy rules, i.e., If u is A, then v is B then given A' produce B'. A detailed presentation and comparison of several of these investigations are provided. A connection between the results of CRI and the use of comparison indices between fuzzy sets A and B is synthesized from numerous examples in the research literature and with additional examples. CRI is shown to satisfy extensional inference when a fuzzy extension of the logical definition of equivalence is used for the comparison index C. C(A', A) is always less than or equal to C(B', B) where B' is the result of CRI with the rule relation R(A(u), B(v)). Requirements for the rule relation R are discussed. Comparison indices are reviewed and examined to determine under what conditions extensional inference might apply to them. A recent proposal to generalize a standard compatibility-modification inference pattern based on Zadeh's consistency index is critiqued.</t>
  </si>
  <si>
    <t>WOS:000392150700181</t>
  </si>
  <si>
    <t>Lo, CH; Ko, YC; Hsiao, SW</t>
  </si>
  <si>
    <t>Lo, Chi-Hung; Ko, Ya-Chuan; Hsiao, Shih-Wen</t>
  </si>
  <si>
    <t>A study that applies aesthetic theory and genetic algorithms to product form optimization</t>
  </si>
  <si>
    <t>ADVANCED ENGINEERING INFORMATICS</t>
  </si>
  <si>
    <t>In the past, designers developed new products by virtue of their own accumulation of aesthetic perception and experience. Because the information that designers could master was limited, it was difficult to develop quickly the capability of satisfying consumer-oriented markets. This limitation may consequently cause the enterprises unnecessary risks. Based on this, a set of aesthetic evaluations and an optimization system for form aesthetics are proposed in this study. Calculations of explicit equations were performed so as to assisting in measuring the aesthetic characteristics; next, a fuzzy judgment was invoked to calculate the perceptual aesthetic measures of a product style so as to establish the overall aesthetic standard for the product. Aesthetic measurement principles were combined with the genetic algorithm (GA) and applied to the optimization of the product's shape. All-in-one stereos were chosen to serve as the target products as a case study. Further form optimization was conducted on two of the stereos and the questionnaire survey indicated that their aesthetic measures increased after the optimization. The errors that resulted from the equations for aesthetic measurements and judgments were also reduced accordingly. The precision and feasibility of the aesthetic theory that was constructed in this study were assessed, tested, and verified. (C) 2015 Elsevier Ltd. All rights reserved.</t>
  </si>
  <si>
    <t>Lo, Chi-Hung/0000-0002-2613-4571; Ko, Ya-Chuan/0000-0001-7911-9431</t>
  </si>
  <si>
    <t>1474-0346</t>
  </si>
  <si>
    <t>1873-5320</t>
  </si>
  <si>
    <t>10.1016/j.aei.2015.06.004</t>
  </si>
  <si>
    <t>WOS:000361253200030</t>
  </si>
  <si>
    <t>Mattke, J; Maier, C; Weitzel, T; Thatcher, JB</t>
  </si>
  <si>
    <t>Mattke, Jens; Maier, Christian; Weitzel, Tim; Thatcher, Jason Bennett</t>
  </si>
  <si>
    <t>Qualitative comparative analysis in the information systems discipline: a literature review and methodological recommendations</t>
  </si>
  <si>
    <t>Purpose Qualitative Comparative Analysis (QCA) is a promising, powerful method that is increasingly used for IS research. However, the Information Systems (IS) discipline still lacks a shared understanding of how to conduct and report QCA. This paper introduces the fundamental concepts of QCA, summarizes the status quo, and derives recommendations for future research. Design/methodology/approach A descriptive literature review in major IS outlets summarizes how and why QCA has been used in the IS discipline, critically evaluates the status quo, and derives recommendations for future QCA studies. Findings The literature review reveals 32 empirical research articles in major IS journals that have used the QCA method. Articles applied QCA to a broad range of research topics at the individual and organizational levels, mainly as a standalone analysis for theory development, elaboration and testing. The authors also provide evidence that most published IS research articles do not take full advantage of the potential QCA, such as analyzing necessary causal conditions or testing the robustness of QCA results. The authors provide seven actionable recommendations for future IS research using QCA. Originality/value The literature review assesses the status quo of QCA's application in the IS discipline and provides specific recommendations on how IS researchers can leverage the full potential of QCA.</t>
  </si>
  <si>
    <t>Thatcher, Jason/AAX-3120-2021; Weitzel, Tim/AFS-7648-2022</t>
  </si>
  <si>
    <t xml:space="preserve">Thatcher, Jason/0000-0002-7136-8836; </t>
  </si>
  <si>
    <t>10.1108/INTR-09-2020-0529</t>
  </si>
  <si>
    <t>WOS:000646301600001</t>
  </si>
  <si>
    <t>Li, SG; Lu, J; Zhong, XJ</t>
  </si>
  <si>
    <t>Li, Sheng-Gang; Lu, Juan; Zhong, Xiao-Jing</t>
  </si>
  <si>
    <t>Survey of local connectedness axioms and their properties in L-topological spaces</t>
  </si>
  <si>
    <t>Based on the notions of fuzzy connectedness defined by Lu and Li [Fuzzy connectedness: new definitions and comparisons, Fuzzy Sets and Systems 157(2006)1928-1940], some new fuzzy local connectedness. such as local connectedness, local ultra-F-1 connectedness, local strong F-1 connectedness, local ultra-F-2 connectedness, local strong F-2 connectedness, ultra-F-1 local connectedness, strong F-1 local connectedness, ultra-F-2 local connectedness, and strong F2 local connectedness. of L-topological spaces or L-cotopological spaces are defined in this paper. Apart from maintaining some frequently used properties that classical local connected topological spaces possess, L-topological spaces or L-cotopological spaces which satisfy our new fuzzy local connectedness axioms also have some interesting properties. For example, local connectedness, local ultra-F-1 connectedness, local ultra-F2 connectedness, local strong F-1 connectedness, and local strong F2 connectedness are all I (L)-inducible if L is a complete and meet-continuous deMorgan algebra; they are L-extension of local connectedness of topological spaces under some moderate restrictions to L. It is proved that all L-intervals are locally connected if Copr(L) is a v-generating set of L. Some categorical results reflecting the differences between classical topology and L-topology are obtained, the relationships between these notions of connectedness are also investigated in detail. (c) 2007 Elsevier B.V. All rights reserved.</t>
  </si>
  <si>
    <t>10.1016/j.fss.2007.06.013</t>
  </si>
  <si>
    <t>WOS:000253035700005</t>
  </si>
  <si>
    <t>Mi, CQ; Zhang, XD; Li, SM; Yang, JY; Zhu, DH; Yang, Y</t>
  </si>
  <si>
    <t>Mi, Chunqiao; Zhang, Xiaodong; Li, Shaoming; Yang, Jianyu; Zhu, Dehai; Yang, Yang</t>
  </si>
  <si>
    <t>Assessment of environment lodging stress for maize using fuzzy synthetic evaluation</t>
  </si>
  <si>
    <t>Lodging in maize, which is the result of the genotype-by-environment interactions, causes severe yield losses annually. There are many studies on lodging resistance of maize varieties now, but information about maize planting environment lodging stress is very rare. The environment lodging stress, which is a result of various factors, is characterized by uncertainty. Fuzzy sets theory and fuzzy logic are advantageous for dealing with the questions with uncertainties. The objective of this study is to assess the environment lodging stress for maize planting. Based on the daily weather data in the recent 59 years (1951-2009) and soil data, five counties (or cities) in ShanDong Province and HeNan Province in Huang-Huai-Hai-Plain, China, are selected as study sites; the maximum wind speed, rainfall, and potassium content in soil are chosen as stress indicators, and the overall stress level of each study site is obtained by a fuzzy synthetic evaluation approach. The consistency is shown between our calculation results and the results obtained with actual survey data on lodging in maize, indicating that the employed model is a promising approach for assessing environment lodging stress, and providing a scientific basis for maize variety extension and recommendation and comprehensive management to reduce maize planting risk and loss. (c) 2010 Elsevier Ltd. All rights reserved.</t>
  </si>
  <si>
    <t>1872-9479</t>
  </si>
  <si>
    <t>10.1016/j.mcm.2010.11.035</t>
  </si>
  <si>
    <t>WOS:000290786700029</t>
  </si>
  <si>
    <t>Ebrahimnejad, A; Verdegay, JL</t>
  </si>
  <si>
    <t>Ebrahimnejad, Ali; Verdegay, Jose L.</t>
  </si>
  <si>
    <t>A Survey on Models and Methods for Solving Fuzzy Linear Programming Problems</t>
  </si>
  <si>
    <t>Fuzzy Linear Programming (FLP), as one of the main branches of operation research, is concerned with the optimal allocation of limited resources to several competing activities on the basis of given criteria of optimality in fuzzy environment. Numerous researchers have studied various properties of FLP problems and proposed different approaches for solving them. This work presents a survey on models and methods for solving FLP problems. The solution approaches are divided into four areas: (1) Linear Programming (LP) problems with fuzzy inequalities and crisp objective function, (2) LP problems with crisp inequalities and fuzzy objective function, (3) LP problems with fuzzy inequalities and fuzzy objective function and (4) LP problems with fuzzy parameters. In the first area, the imprecise right-hand-side of the constraints is specified with a fuzzy set and a monotone membership function expressing the individual satisfaction of the decision maker. In the second area, a fuzzy goal and corresponding tolerance is defined for each coefficient of decision variables in the objective function. In the third area, both the coefficients of decision variables in the objective function and the right-hand-side of the constraints are specified by fuzzy goals and corresponding tolerances. In the fourth area, some or all parameters of the LP problem are represented in terms of fuzzy numbers. In this contribution, some of the most common models and procedures for solving FLP problems are analyzed. The solution approaches are illustrated with numerical examples.</t>
  </si>
  <si>
    <t>Verdegay, Jose Luis/I-8402-2014; Ebrahimnejad, Ali/D-7055-2019</t>
  </si>
  <si>
    <t>Verdegay, Jose Luis/0000-0003-2487-942X; Ebrahimnejad, Ali/0000-0001-6003-6601</t>
  </si>
  <si>
    <t>10.1007/978-3-319-31093-0_15</t>
  </si>
  <si>
    <t>WOS:000384679500016</t>
  </si>
  <si>
    <t>Tikk, D; Koczy, LT; Gedeon, TD</t>
  </si>
  <si>
    <t>A survey on universal approximation and its limits in soft computing techniques</t>
  </si>
  <si>
    <t>This paper deals with the approximation behaviour of soft computing techniques. First, we give a survey of the results of universal approximation theorems achieved so far in various soft computing areas, mainly in fuzzy control and neural networks. We point out that these techniques have common approximation behaviour in the sense that an arbitrary function of a certain set of functions (usually the set of continuous function, C) can be approximated with arbitrary accuracy epsilon on a compact domain. The drawback of these results is that one needs unbounded numbers of building blocks (i.e. fuzzy sets or hidden neurons) to achieve the prescribed epsilon accuracy. If the number of building blocks is restricted, it is proved for some fuzzy systems that the universal approximation property is lost, moreover, the set of controllers with bounded number of rules is nowhere dense in the set of continuous functions. Therefore it is reasonable to make a trade-off between accuracy and the number of the building blocks, by determining the functional relationship between them. We survey this topic by showing the results achieved so far, and its inherent limitations. We point out that approximation rates, or constructive proofs can only be given if some characteristic of smoothness is known about the approximated function. (C) 2003 Elsevier Science Inc. All rights reserved.</t>
  </si>
  <si>
    <t>Koczy, Laszlo/ABC-7025-2020; Tikk, Domonkos/A-1107-2008</t>
  </si>
  <si>
    <t>10.1016/S0888-613X(03)00021-5</t>
  </si>
  <si>
    <t>WOS:000183341800004</t>
  </si>
  <si>
    <t>Haghighi, MH; Mousavi, SM</t>
  </si>
  <si>
    <t>Haghighi, Mohammad Hossein; Mousavi, Seyed Meysam</t>
  </si>
  <si>
    <t>A Mathematical Model and Two Fuzzy Approaches Based on Credibility and Expected Interval for Project Cost-Quality-Risk Trade-Off Problem in Time-Constrained Conditions</t>
  </si>
  <si>
    <t>ALGORITHMS</t>
  </si>
  <si>
    <t>To successfully finalize projects and attain their determined purposes, it is indispensable to control all success criteria of a project. The time-cost trade-off (TCT) is known as a prevalent and efficient approach applied when the planned finish date of a project is not admitted by stakeholders, and consequently, the project duration must be decreased. This paper proposes a new mathematical model under fuzzy uncertainty to deal with the project cost-risk-quality trade-off problem (CRQT) under time constraints. Because of the unique nature of projects and their uncertain circumstances, applying crisp values for some project parameters does not seem appropriate. Hence, this paper employs fuzzy sets to resolve these weaknesses. In this study, two approaches are presented to handle proposed fuzzy multi-objective mathematical model. First, fuzzy credibility theory and then goal attainment method are used. Secondly, the model is solved by a fuzzy method based on expected interval and value and augmented e-constraint method. A project from the literature review is adopted and solved by the presented methodology. The results demonstrate the accuracy and efficiency of the two proposed approaches for the introduced practical problem.</t>
  </si>
  <si>
    <t>1999-4893</t>
  </si>
  <si>
    <t>10.3390/a15070226</t>
  </si>
  <si>
    <t>WOS:000832070000001</t>
  </si>
  <si>
    <t>Fuzzy systems applications in Operations Research and Management science</t>
  </si>
  <si>
    <t>Zadeh has been suggesting and continues to do so that: the real impact of fuzzy sets and logics ought to be on humanistic systems and on human decision-making. A historical review of Zadeh's papers and fuzzy system applications reveal that Operation Research, OR and Management science, MS, applications was started early in the development of fuzzy systems, even before the advent of fuzzy control applications. Furthermore the development of fuzzy systems applications continued in OR and MS in the shadow of fuzzy control. It is forecasted that the novel application of fuzzy systems will appear more strongly in OR and MS for managerial decision support and control in the areas of strategic and tactical planning, resource allocation, scheduling, inventory control, logistics, health care and financial planning, etc., under the headings of mathematical programming, quality control, network analysis and control, consumer preference analysis, client credit worthiness, financial portfolio analysis, medical diagnosis, internet and network analysis and design, etc. In particular it is forecasted that Type 2 fuzzy knowledge representation and reasoning will be a key development area in the new millennium; because Type 2 fuzzy system models expose uncertainties and risks associated with the real life system behaviours and help management to make better decision for humanistic systems.</t>
  </si>
  <si>
    <t>XI</t>
  </si>
  <si>
    <t>XVI</t>
  </si>
  <si>
    <t>WOS:000173245100001</t>
  </si>
  <si>
    <t>Chen, LC; Chu, PY</t>
  </si>
  <si>
    <t>Chen, Li-Chieh; Chu, Po-Ying</t>
  </si>
  <si>
    <t>Developing the index for product design communication and evaluation from emotional perspectives</t>
  </si>
  <si>
    <t>Often customers make their purchase decision based on price, quality and functionality of the product. Sometimes the decision is influenced by the perceived value, which is always subjective and emotion-driven. In order to ensure successful launch of a product, it is extremely important to predict the perceived value of design alternatives systematically based on the common language understood by both target users and designers. However, the index for communicating and evaluating such value from emotional perspective is not available in the literature. Therefore, the objective of this research is to extract key indexes of perceived value from emotional perspectives and develop an effective algorithm to evaluate products. First, through literature review and the interview of participants, many scenarios of purchase decision were collected. A focus group was invited to identify the essential elements that influence the perceived value of products. Followed by a large scale questionnaire survey and factor analysis, four indexes were extracted. These indexes, named as FASE Index in brief, included features, association, social-esteem, and engagement. Second, by combining the fuzzy mathematics and the pairwise comparison method, an evaluation model was developed. Third, the perception differences of sample products were conducted to verify the validity of FASE index. The findings of this study demonstrated that FASE index was effective for decision making in product design. (C) 2011 Elsevier Ltd. All rights reserved.</t>
  </si>
  <si>
    <t>Chu, PoYing/GYV-5582-2022</t>
  </si>
  <si>
    <t>10.1016/j.eswa.2011.08.039</t>
  </si>
  <si>
    <t>WOS:000298027300044</t>
  </si>
  <si>
    <t>Mardani, A; Hooker, RE; Ozkul, S; Sun, YS; Nilashi, M; Sabzi, HZ; Fei, GC</t>
  </si>
  <si>
    <t>Mardani, Abbas; Hooker, Robert E.; Ozkul, Seckin; Sun Yifan; Nilashi, Mehrbakhsh; Sabzi, Hamed Zamani; Fei, Goh Chin</t>
  </si>
  <si>
    <t>Application of decision making and fuzzy sets theory to evaluate the healthcare and medical problems: A review of three decades of research with recent developments</t>
  </si>
  <si>
    <t>Decision making techniques have been widely used in healthcare and medical industry. This study systematically reviews the conventional and fuzzy decision-making techniques applied in healthcare and medical problems. In total, we evaluated 202 published studies selected from 85 high-ranking journals, in which 130 of those published studies were directly related to the decision-making processes in healthcare and medical issues. Selected studies were classified into nine application areas: environmental sustain ability, waste management, service quality, risk management, medical equipment and material selection, health technology, operation researches in healthcare, hospital healthcare services and other application areas. Furthermore, we classified the selected studies by numerous significant perspectives such as the authors, application areas, utilized techniques, publication time periods, decision-making and study goals, and significant results of the papers. The statistical results show that the year 2012 was ranked first in terms of developed studies within the period of 1989-2018. The techniques of AHP and hybrid approaches were the most frequently implemented decision-making technique in healthcare fields. Notably, the results also show that decision-making approaches and techniques are mostly applied to evaluate and rank different applications of service quality in healthcare and medical industries. (C) 2019 Elsevier Ltd. All rights reserved.</t>
  </si>
  <si>
    <t>Nilashi, Mehrbakhsh/C-4311-2016; Mardani, Abbas/D-5700-2015; Nilashi, Mehrbakhsh/AAM-2215-2020</t>
  </si>
  <si>
    <t>Nilashi, Mehrbakhsh/0000-0003-0099-8299; Mardani, Abbas/0000-0003-1010-3655; Nilashi, Mehrbakhsh/0000-0002-2804-3227; Goh, Chin Fei/0000-0003-3193-7122</t>
  </si>
  <si>
    <t>10.1016/j.eswa.2019.07.002</t>
  </si>
  <si>
    <t>WOS:000487167500014</t>
  </si>
  <si>
    <t>Zhang, HQ; Sekhari, A; Ouzrout, Y; Bouras, A</t>
  </si>
  <si>
    <t>Zhang, Haiqing; Sekhari, Aicha; Ouzrout, Yacine; Bouras, Abdelaziz</t>
  </si>
  <si>
    <t>Jointly identifying opinion mining elements and fuzzy measurement of opinion intensity to analyze product features</t>
  </si>
  <si>
    <t>Opinion mining mainly involves three elements: feature and feature-of relations, opinion expressions and the related opinion attributes (e.g. Polarity), and feature-opinion relations. Although many works have emerged to achieve its aim of gaining information, the previous researches typically handled each of the three elements in isolation, which cannot give sufficient information extraction results; hence, the complexity and the running time of information extraction is increased. In this paper, we propose an opinion mining extraction algorithm to jointly discover the main opinion mining elements. Specifically, the algorithm automatically builds kernels to combine closely related words into new terms from word level to phrase level based on dependency relations; and we ensure the accuracy of opinion expressions and polarity based on: fuzzy measurements, opinion degree intensifiers, and opinion patterns. The 3458 analyzed reviews show that the proposed algorithm can effectively identify the main elements simultaneously and outperform the baseline methods. The proposed algorithm is used to analyze the features among heterogeneous products in the same category. The feature-by-feature comparison can help to select the weaker features and recommend the correct specifications from the beginning life of a product. From this comparison, some interesting observations are revealed. For example, the negative polarity of video dimension is higher than the product usability dimension for a product. Yet, enhancing the dimension of product usability can more effectively improve the product (C) 2015 Elsevier Ltd. All rights reserved.</t>
  </si>
  <si>
    <t>10.1016/j.engappai.2015.06.007</t>
  </si>
  <si>
    <t>WOS:000367494200013</t>
  </si>
  <si>
    <t>Examining the interplay between big data analytics and contextual factors in driving process innovation capabilities</t>
  </si>
  <si>
    <t>EUROPEAN JOURNAL OF INFORMATION SYSTEMS</t>
  </si>
  <si>
    <t>The potential of big data analytics in enabling improvements in business processes has urged researchers and practitioners to understand if, and under what combination of conditions, such novel technologies can support the enactment and management of business processes. While there is much discussion around how big data analytics can impact a firm's incremental and radical process innovation capabilities, we still know very little about what big data analytics resources firms must invest in to drive such outcomes. To explore this topic, we ground this study on a theory-driven conceptualisation of big data analytics based on the resource-based view (RBV) of the firm. Based on this conceptualisation, we examine the fit between the big data analytics resources that underpin the notion, and their interplay with organisational contextual factors in driving a firm's incremental and radical process innovation capabilities. Survey data from 202 chief information officers and IT managers working in Norwegian firms are analysed by means of fuzzy set qualitative comparative analysis (fsQCA). Results show that under different combinations of contextual factors the significance of big data analytics resources varies, with specific configurations leading to high levels of incremental and radical process innovation capabilities.</t>
  </si>
  <si>
    <t>0960-085X</t>
  </si>
  <si>
    <t>1476-9344</t>
  </si>
  <si>
    <t>10.1080/0960085X.2020.1740618</t>
  </si>
  <si>
    <t>WOS:000527202200001</t>
  </si>
  <si>
    <t>SoLoMo technology: exploring the most critical determinants of SoLoMo technology in the contemporary mobile communication technology era</t>
  </si>
  <si>
    <t>In order to investigate the developing trend of SoLoMo technology in the current mobile communication technology (MCT) era, this research cross-employs the, factor analysis approach, technology acceptance model and analytical network process model to construct the most effective evaluation model. In order to strengthen the research representativeness, this research hierarchically cross-measures the results of the first 268 valid questionnaires given to random technological users to detect the demands of numerous users and the second 15 valid surveyed questionnaires given to 15 experts in relative technological management fields to refine the evaluated results and conclusion. Contributively, the most three valuable findings are (1) Web 3.0 technology (W3) of perceived usefulness, technological appropriate format of perceived ease of use, user's empathy of attitude toward using and user's reliability of behavioral intention to use are the most influenced determinant of SoLoMo technology; (2) these determinants are the positive influences of external variables during users utilizing newest technology in the current MCT era (PIEV), testified by fuzzy set qualitative comparative analysis method of qualitative analysis and (3) specifically, the interviewed questionnaires have further pointed out that the numerous users have not only focused on the diversified formats of information, multiple connection and media of Web 3.0 technology but also paid more attentions on the reliability and accuracy.</t>
  </si>
  <si>
    <t>10.1007/s12652-016-0375-2</t>
  </si>
  <si>
    <t>WOS:000429249200009</t>
  </si>
  <si>
    <t>Campello, RJGB</t>
  </si>
  <si>
    <t>Campello, R. J. G. B.</t>
  </si>
  <si>
    <t>Generalized external indexes for comparing data partitions with overlapping categories</t>
  </si>
  <si>
    <t>There is a family of well-known external clustering validity indexes to measure the degree of compatibility or similarity between two hard partitions of a given data set, including partitions with different numbers of categories. A unified, fully equivalent set-theoretic formulation for an important class of such indexes was derived and extended to the fuzzy domain in a previous work by the author [Campello, R.J.G.B., 2007. A fuzzy extension of the Rand index and other related indexes for clustering and classification assessment. Pattern Recognition Lett., 28, 833-841]. However, the proposed fuzzy set-theoretic formulation is not valid as a general approach for comparing two fuzzy partitions of data. Instead, it is an approach for comparing a fuzzy partition against a hard referential partition of the data into mutually disjoint categories. In this paper, generalized external indexes for comparing two data partitions with overlapping categories are introduced. These indexes can be used as general measures for comparing two partitions of the same data set into overlapping categories. An important issue that is seldom touched in the literature is also addressed in the paper, namely, how to compare two partitions of different subsamples of data. A number of pedagogical examples and three simulation experiments are presented and analyzed in details. A review of recent related work compiled from the literature is also provided. (c) 2010 Elsevier B.V. All rights reserved.</t>
  </si>
  <si>
    <t>Campello, Ricardo J. G. B./F-1808-2011; Campello, Ricardo/GPK-2804-2022</t>
  </si>
  <si>
    <t>Campello, Ricardo J. G. B./0000-0003-0266-3492; Campello, Ricardo/0000-0003-0266-3492</t>
  </si>
  <si>
    <t>10.1016/j.patrec.2010.01.002</t>
  </si>
  <si>
    <t>WOS:000278186200023</t>
  </si>
  <si>
    <t>Neuro-fuzzy rule generation: Survey in soft computing framework</t>
  </si>
  <si>
    <t>The present article is a novel attempt in providing an exhaustive survey of neuro-fuzzy rule generation algorithms, Rule generation from artificial neural networks is gaining in popularity in recent times due to its capability of providing some insight to the user about the symbolic knowledge embedded within the network, Fuzzy sets are an aid in providing this information in a more human comprehensible or natural form, and can handle uncertainties at various levels. The neuro-fuzzy approach, symbiotically combining the merits of connectionist and fuzzy approaches, constitutes a key component of soft computing at this stage. To date, there has been no detailed and integrated categorization of the various neuro-fuzzy models used for rule generation. We propose to bring these together under a unified soft computing framework, Moreover, we include both rule extraction and role refinement in the broader perspective of rule generation. Rules learned and generated for fuzzy reasoning and fuzzy control are also considered from this wider viewpoint. Models are grouped on the basis of their level of neuro-fuzzy synthesis. Use of other soft computing tools like genetic algorithms and rough sets are emphasized. Rule generation from fuzzy knowledge-based networks, which initially encode some crude domain knowledge, are found to result in more refined rules. Finally, real-life application to medical diagnosis is provided.</t>
  </si>
  <si>
    <t>10.1109/72.846746</t>
  </si>
  <si>
    <t>WOS:000087732100020</t>
  </si>
  <si>
    <t>Alsattar, HA; Qahtan, S; Mohammed, RT; Zaidan, AA; Albahri, OS; Kou, G; Alamoodi, AH; Albahri, AS; Zaidan, BB; Al-Samarraay, MS; Malik, RQ; Jasim, AN</t>
  </si>
  <si>
    <t>Alsattar, H. A.; Qahtan, Sara; Mohammed, R. T.; Zaidan, A. A.; Albahri, O. S.; Kou, Gang; Alamoodi, A. H.; Albahri, A. S.; Zaidan, B. B.; Al-Samarraay, Mohammed S.; Malik, R. Q.; Jasim, Ali Najm</t>
  </si>
  <si>
    <t>Integration of FDOSM and FWZIC Under Homogeneous Fermatean Fuzzy Environment: A Prioritization of COVID-19 Patients for Mesenchymal Stem Cell Transfusion</t>
  </si>
  <si>
    <t>Mesenchymal stem cell (MSC) transfusion has shown promising results in treating COVID-19 cases despite the limited availability of these MSCs. The task of prioritizing COVID-19 patients for MSC transfusion based on multiple criteria is considered a multi-attribute decision-analysis (MADA) problem. Although literature reviews have assessed the prioritization of COVID-19 patients for MSCs, issues arising from imprecise, unclear and ambiguous information remain unresolved. Compared with the existing MADA methods, the robustness of the fuzzy decision by opinion score method (FDOSM) and fuzzy-weighted zero inconsistency (FWZIC) is proven. This study adopts and integrates FDOSM and FWZIC in a homogeneous Fermatean fuzzy environment for criterion weighting followed by the prioritization of the most eligible COVID-19 patients for MSC transfusion. The research methodology had two phases. The decision matrices of three COVID-19 emergency levels (moderate, severe, and critical) were adopted based on an augmented dataset of 60 patients and discussed in the first phase. The second phase was divided into two subsections. The first section developed Fermatean FWZIC (F-FWZIC) to weigh criteria across each emergency level of COVID-19 patients. These weights were fed to the second section on adopting Fermatean FDOSM (F-FDOSM) for the purpose of prioritizing COVID-19 patients who are the most eligible to receive MSCs. Three methods were used in evaluating the proposed works, and the results included systematic ranking, sensitivity analysis, and benchmarking checklist.</t>
  </si>
  <si>
    <t>Albahrey, Osamah Shihab/D-5150-2018; Malik, Rami Qays/AAA-9177-2020</t>
  </si>
  <si>
    <t>Albahrey, Osamah Shihab/0000-0002-7844-3990; Malik, Rami Qays/0000-0003-2518-9260; zaidan, bilal/0000-0001-7412-8267</t>
  </si>
  <si>
    <t>10.1142/S0219622022500511</t>
  </si>
  <si>
    <t>WOS:000853952200002</t>
  </si>
  <si>
    <t>Hossain, MA; Rahman, S; Quaddus, M; Hooi, E; Olanrewaju, AS</t>
  </si>
  <si>
    <t>Hossain, Mohammad Alamgir; Rahman, Shams; Quaddus, Mohammed; Hooi, Elsie; Olanrewaju, Abdus-Samad</t>
  </si>
  <si>
    <t>Factors Affecting Performance of Open Government Data Initiatives: A Multi-Method Approach Using Sem and FSQCA</t>
  </si>
  <si>
    <t>JOURNAL OF ORGANIZATIONAL COMPUTING AND ELECTRONIC COMMERCE</t>
  </si>
  <si>
    <t>Recent interest and development in open government data (OGD) has led government agencies of many countries to introduce OGD initiatives. While the performance of OGD initiatives (POI) in some agencies has been impressive, for others it has been less so. To understand the underlying factors that influence OGD initiatives and drawing on the technology-organization-environment (TOE) framework, we propose a model that incorporates seven context-specific TOE variables. The model was tested with two complementary methods applied to responses in 198 surveys completed by Australian government agency employees. In the first stage, structural equation modeling detected that quality of data, management leadership, skilled operational professionals, political commitment, and external pressure significantly contribute to POI. However, the concept of the TOE framework fundamentally implies a joint effect, suggesting a configuration rather than independent effect of TOE variables. Therefore, in the second stage, we investigated the model using fuzzy set qualitative comparative analysis (fsQCA), which is new to information systems research and appropriate for configuration analyses. The fsQCA results suggested complex configurational trade-off effects among the variables. Specifically, quality of data and metadata, management leadership, skilled operational professionals, and political commitment were found to drive POI. Inhibitors of POI included lack of skilled staff, lack of technology infrastructure, lack of political commitment, and external pressure. Our findings contribute to the information systems literature and managerial practice by providing strategic insight to improve OGD initiatives.</t>
  </si>
  <si>
    <t>Hossain, Mohammad A/B-5631-2016</t>
  </si>
  <si>
    <t>Hossain, Mohammad A/0000-0002-4292-8478</t>
  </si>
  <si>
    <t>1091-9392</t>
  </si>
  <si>
    <t>1532-7744</t>
  </si>
  <si>
    <t>OCT 2</t>
  </si>
  <si>
    <t>10.1080/10919392.2021.2018258</t>
  </si>
  <si>
    <t>WOS:000748189300001</t>
  </si>
  <si>
    <t>Alsolami, F; Alghamdi, ASA; Khan, AI; Abushark, YB; Almalawi, A; Saleem, F; Agrawal, A; Kumar, R; Khan, RA</t>
  </si>
  <si>
    <t>Alsolami, Fawaz; Alghamdi, Abdullah Saad Al-Malaise; Khan, Asif Irshad; Abushark, Yoosef B.; Almalawi, Abdulmohsen; Saleem, Farrukh; Agrawal, Alka; Kumar, Rajeev; Khan, Raees Ahmad</t>
  </si>
  <si>
    <t>A Unified Decision-Making Technique for Analysing Treatments in Pandemic Context</t>
  </si>
  <si>
    <t>CMC-COMPUTERS MATERIALS &amp; CONTINUA</t>
  </si>
  <si>
    <t>The COVID-19 pandemic has triggered a global humanitarian disaster that has never been seen before. Medical experts, on the other hand, are undecided on the most valuable treatments of therapy because people ill with this infection exhibit a wide range of illness indications at different phases of infection. Further, this project aims to undertake an experimental investigation to determine which treatments for COVID-19 disease is the most effective and preferable. The research analysis is based on vast data gathered from professionals and research journals, making this study a comprehensive reference. To solve this challenging task, the researchers used the HF AHP-TOPSIS Methodology, which is a well-known and highly effective Multi-Criteria Decision Making (MCDM) technique. The technique assesses the many treatment options identified through various research papers and guidelines proposed by various countries, based on the recommendations of medical practitioners and professionals. The review process begins with a ranking of different treatments based on their effectiveness using the HF-AHP approach and then evaluates the results in five different hospitals chosen by the authors as alternatives. We also perform robustness analysis to validate the conclusions of our analysis. As a result, we obtained highly corroborative results that can be used as a reference. The results suggest that convalescent plasma has the greatest rank and priority in terms of effectiveness and demand, implying that convalescent plasma is the most effective treatment for SARS-CoV-2 in our opinion. Peepli also has the lowest priority in the estimation.</t>
  </si>
  <si>
    <t>Saleem, Farrukh/I-6540-2013; Kumar, Rajeev/AAD-7346-2020</t>
  </si>
  <si>
    <t>Kumar, Rajeev/0000-0002-1813-1362</t>
  </si>
  <si>
    <t>1546-2218</t>
  </si>
  <si>
    <t>1546-2226</t>
  </si>
  <si>
    <t>10.32604/cmc.2022.025703</t>
  </si>
  <si>
    <t>WOS:000853232800024</t>
  </si>
  <si>
    <t>Ngo, LT; Mai, DS; Pedrycz, W</t>
  </si>
  <si>
    <t>Long Thanh Ngo; Dinh Sinh Mai; Pedrycz, Witold</t>
  </si>
  <si>
    <t>Semi-supervising Interval Type-2 Fuzzy C-Means clustering with spatial information for multi-spectral satellite image classification and change detection</t>
  </si>
  <si>
    <t>Data clustering has been widely applied to numerous real-world problems such as natural resource management, urban planning, and satellite image analysis. Especially, fuzzy clustering with its ability of handling uncertainty has been developed for image segmentation or image analysis e.g. in health image analysis, satellite image classification. Normally, image segmentation algorithms like fuzzy clustering use spatial information along with the color information to improve the cluster quality. This paper introduces an approach, which exploits local spatial information between the pixel and its neighbors to compute the membership degree by using an interval type-2 fuzzy clustering algorithm, called IIT2-FCM. Besides, a Semi-supervising Interval Type-2 Fuzzy C-Means algorithm using spatial information, called SIIT2-FCM, is proposed to move the prototype of clusters to the expected centroids which are pre-defined on a basis of available samples. The proposed algorithms are applied to the problems of satellite image analysis consisting of land cover classification and change detection. Experimental results are reported for various datasets of the LandSat7 imagery at multi-temporal points and compared with the results produced by some existing algorithms and obtained from some survey data. The clustering results assessed with regard to some validity indexes demonstrate that the proposed algorithms form clusters of better quality and higher accuracy in problems of land cover classification and change detection. (C) 2015 Elsevier Ltd. All rights reserved.</t>
  </si>
  <si>
    <t>MAI, DINH SINH/G-7983-2018</t>
  </si>
  <si>
    <t>MAI, DINH SINH/0000-0001-7284-5713</t>
  </si>
  <si>
    <t>10.1016/j.cageo.2015.06.011</t>
  </si>
  <si>
    <t>WOS:000361400900001</t>
  </si>
  <si>
    <t>Mehranfar, A; Ghadiri, N; Kouhsar, M; Golshani, A</t>
  </si>
  <si>
    <t>Mehranfar, Adele; Ghadiri, Nasser; Kouhsar, Morteza; Golshani, Ashkan</t>
  </si>
  <si>
    <t>A Type-2 fuzzy data fusion approach for building reliable weighted protein interaction networks with application in protein complex detection</t>
  </si>
  <si>
    <t>COMPUTERS IN BIOLOGY AND MEDICINE</t>
  </si>
  <si>
    <t>Detecting the protein complexes is an important task in analyzing the protein interaction networks. Although many algorithms predict protein complexes in different ways, surveys on the interaction networks indicate that about 50% of detected interactions are false positives. Consequently, the accuracy of existing methods needs to be improved. In this paper we propose a novel algorithm to detect the protein complexes in 'noisy' protein interaction data. First, we integrate several biological data sources to determine the reliability of each interaction and determine more accurate weights for the interactions. A data fusion component is used for this step, based on the interval type-2 fuzzy voter that provides an efficient combination of the information sources. This fusion component detects the errors and diminishes their effect on the detection protein complexes. So in the first step, the reliability scores have been assigned for every interaction in the network. In the second step, we have proposed a general protein complex detection algorithm by exploiting and adopting the strong points of other algorithms and existing hypotheses regarding real complexes. Finally, the proposed method has been applied for the yeast interaction datasets for predicting the interactions. The results show that our framework has a better performance regarding precision and F-measure than the existing approaches.</t>
  </si>
  <si>
    <t>kouhsar, morteza/T-7157-2019; Ghadiri, Nasser/AAB-1624-2021</t>
  </si>
  <si>
    <t>kouhsar, morteza/0000-0001-6092-3016; Ghadiri, Nasser/0000-0002-6519-6548</t>
  </si>
  <si>
    <t>0010-4825</t>
  </si>
  <si>
    <t>1879-0534</t>
  </si>
  <si>
    <t>10.1016/j.compbiomed.2017.06.019</t>
  </si>
  <si>
    <t>WOS:000410016300003</t>
  </si>
  <si>
    <t>Kumar, R; Khepar, J; Yadav, K; Kareri, E; Alotaibi, SD; Viriyasitavat, W; Gulati, K; Kotecha, K; Dhiman, G</t>
  </si>
  <si>
    <t>Kumar, Rakesh; Khepar, Jateen; Yadav, Kusum; Kareri, Elham; Alotaibi, Shoayee Dlaim; Viriyasitavat, Wattana; Gulati, Kamal; Kotecha, Ketan; Dhiman, Gaurav</t>
  </si>
  <si>
    <t>A Systematic Review on Generalized Fuzzy Numbers and Its Applications: Past, Present and Future</t>
  </si>
  <si>
    <t>Nowadays, the program's mechanisms are becoming more dynamic. As a result, maintaining performance for a longer duration of time to increase the system's long-term growth is tough. This is mostly because of the malfunction occurrence during the study, as the machine does not always have all details. In order to tackle this problem, the available data must be used to construct the problems. However, one of the most successful data theories is fuzzy set theory. The concept of fuzzy logic has recently grown in favour, and it plays an important role in engineering and management. Fuzzy arithmetic was very significant in research fields including decision-making problems, confidence analysis, optimization etc. as compare to others. Fuzzy numbers came into existence to perform operations on fuzzy observations. The distinction between generalised fuzzy and classic fuzzy arithmetic operations is that the former can handle both non-normal and normalised fuzzy, while the latter can only handle normalised fuzzy. The goal of this research is to give a broad overview of current techniques in this field. The methodology reported in this article focuses on improving the arithmetic process in a fuzzy environment. The current arithmetic operations take into account the same degree of precision with specific fuzzy numbers, it is found that the lack of knowledge is responsible for incorrect performance. To avoid and maintain the uniformity of the fuzzy numbers, an improved operator like adding, scaling, subtracting, multiplication has been derived for generalized trapezoidal (triangular), sigmoidal and parabolic fuzzy numbers.</t>
  </si>
  <si>
    <t>Kariri, Elham/AHE-4017-2022; DHIMAN, GAURAV/AAP-6925-2020; Kariri, Elham/AAW-5924-2021; Yadav, Kusum/AAR-2008-2021</t>
  </si>
  <si>
    <t>DHIMAN, GAURAV/0000-0002-6343-5197; Yadav, Kusum/0000-0002-6658-6839</t>
  </si>
  <si>
    <t>10.1007/s11831-022-09779-8</t>
  </si>
  <si>
    <t>WOS:000826124600002</t>
  </si>
  <si>
    <t>Liang, YB; Ma, QL; Liu, ST</t>
  </si>
  <si>
    <t>Hu, ZB; Liu, QT</t>
  </si>
  <si>
    <t>Liang Yu-bao; Ma Qian-li; Liu Shao-tang</t>
  </si>
  <si>
    <t>Establishment of the Model of Fuzzy Evaluating System for Experiments' Performances in Course of Surveying and Related Research</t>
  </si>
  <si>
    <t>PROCEEDINGS OF THE FIRST INTERNATIONAL WORKSHOP ON EDUCATION TECHNOLOGY AND COMPUTER SCIENCE, VOL III</t>
  </si>
  <si>
    <t>1st International Workshop on Education Technology and Computer Science</t>
  </si>
  <si>
    <t>MAR 07-08, 2009</t>
  </si>
  <si>
    <t>Huazhong Univ Sci &amp; Technol,Harbin Inst Technol,IEEE Harbin Sect,IEEE Tech Comm Learning Technol,Huazhong Normal Univ,Wuhan Univ</t>
  </si>
  <si>
    <t>Aiming at applying fuzzy evaluating theory to conventional experiments in course of surveying, this paper elaborates the importance of synthesized evaluation of conventional experiments' performances in course of surveying. It also discusses the thread of thought used to establish the model of synthesized fuzzy evaluating system of conventional experimental performances in course of surveying as well as ideas concerning how to utilize computer technology in evaluating experimental performances automatically. Taking the experiment of horizontal angle measurements with observational positions as an example, this paper discusses the factor set, the fuzzy index set, and the fuzzy set of factors' degree of importance for synthesized evaluating system for experiments' performances in course of surveying. It also puts forward the thread of thought to design computer programs for synthesized fuzzy evaluation in order to realize the standardized, objective and automatic evaluation of students' performances of conventional experiments in course of surveying. Applying this research to evaluation of conventional experiments' performances in course of engineering survey, the authors minimize to some extent the effects of subjective, one-sided factors on evaluation of students' conventional experimental performances. Therefore the objective, fair and scientific evaluation is accomplished and working efficiency of the teacher is improved.</t>
  </si>
  <si>
    <t>978-0-7695-3557-9</t>
  </si>
  <si>
    <t>10.1109/ETCS.2009.575</t>
  </si>
  <si>
    <t>WOS:000268239100052</t>
  </si>
  <si>
    <t>Hafezalkotob, A; Hafezalkotob, A; Liao, HC; Herrera, F</t>
  </si>
  <si>
    <t>Hafezalkotob, Arian; Hafezalkotob, Ashkan; Liao, Huchang; Herrera, Francisco</t>
  </si>
  <si>
    <t>An overview of MULTIMOORA for multi-criteria decision-making: Theory, developments, applications, and challenges</t>
  </si>
  <si>
    <t>MULTIMOORA is a useful multi-criteria decision-making technique. The output of the MULTIMOORA is a ranking obtained by aggregating the results of the ternary ranking methods: Ratio System, Reference Point Approach, and Full Multiplicative Form. In the literature of MULTIMOORA, there is not a comprehensive review study. In this paper, we conduct an overview of MULTIMOORA by categorizing and analyzing main researches, theoretically and practically. First, we go through an theoretical survey of MULTIMOORA in terms of the subordinate ranking methods, ranking aggregation tools, weighting methods, group decision-making, combination with other models, and the robustness of the method. We scrutinize the developments of MULTIMOORA based on uncertainty theories accompanied by analyzing the mathematical formulations of breakthrough models. Practical problems of MULTIMOORA are categorized into application sectors concerning industries, economics, civil services and environmental policy-making, healthcare management, and information and communications technologies. Bibliometric analyses are implemented into all studies. Also, we pose major theoretical and practical challenges. From the theoretical viewpoint, extensions of Reference Point Approach, cooperative group decision-making structure, and utilization of new uncertainty sets in MULTIMOORA model are the main challenges. From the practical viewpoint, industrial and socio-economic fields are appealing to be studied intensively.</t>
  </si>
  <si>
    <t>liao, huchang/F-9716-2015; Hafezalkotob, Ashkan/AAR-8660-2020</t>
  </si>
  <si>
    <t>liao, huchang/0000-0001-8278-3384; Hafezalkotob, Arian/0000-0002-3992-6922; Hafezalkotob, Ashkan/0000-0002-6637-5716</t>
  </si>
  <si>
    <t>10.1016/j.inffus.2018.12.002</t>
  </si>
  <si>
    <t>WOS:000469155600012</t>
  </si>
  <si>
    <t>Wang, WX; Li, QM; Deng, XP; Li, LH; Cai, Y</t>
  </si>
  <si>
    <t>Lan, H</t>
  </si>
  <si>
    <t>Wang Wen-xiong; Li Qi-ming; Deng Xiao-peng; Li Li-hua; Cai Yuan</t>
  </si>
  <si>
    <t>Selecting optimal private-sector partner in infrastructure projects under PPP model</t>
  </si>
  <si>
    <t>PROCEEDINGS OF 2007 INTERNATIONAL CONFERENCE ON MANAGEMENT SCIENCE &amp; ENGINEERING (14TH) VOLS 1-3</t>
  </si>
  <si>
    <t>14th International Conference on Management Science and Engineering</t>
  </si>
  <si>
    <t>AUG 20-22, 2007</t>
  </si>
  <si>
    <t>Harbin, PEOPLES R CHINA</t>
  </si>
  <si>
    <t>Harbin Inst Technol,State Univ Management,IEEE Technol Management Council,Natl Nat Sci Fdn China</t>
  </si>
  <si>
    <t>The construction of infrastructure projects is significant for urban development. The shortage of funds has become the bottle-neck in the construction and development of Chinese infrastructure projects. Public Private Partnership is an effective approach to solve this problem. Selection of the private-sector partner plays an important role in PPP model, for his ability and cooperation with the public sector concerns the success or failure of the project directly. First we reviewed the research about selecting cooperators. Based on the relevant research and the specific characteristics of infrastructure projects under PPP model, an index system consists of eighteen indexes coming from four parts, including the ability of financing and financial management, the ability to design, to build, to operate and to manage, the ability of managing safety, health and environment, and other aspects. Then according to the theory of group decision-making and the fuzzy set theory, we transformed the fuzzy linguistic assessment into a non-fuzzy number, and at the same time, we treated the fuzzy number with variable weight according to the requirement of the project so that we can encourage some special factors and avoid the limitation of constant weight comprehensive evaluation approach. At last we applied this new approach to a specific case and the result proved that the method is scientific and feasible.</t>
  </si>
  <si>
    <t>Skibniewski, Miroslaw J./P-5310-2018</t>
  </si>
  <si>
    <t>978-7-5603-2278-0</t>
  </si>
  <si>
    <t>WOS:000249887902056</t>
  </si>
  <si>
    <t>Chrysafiadi, K; Virvou, M</t>
  </si>
  <si>
    <t>Chrysafiadi, Konstantina; Virvou, Maria</t>
  </si>
  <si>
    <t>Student modeling approaches: A literature review for the last decade</t>
  </si>
  <si>
    <t>This paper constitutes a literature review on student modeling for the last decade. The review aims at answering three basic questions on student modeling: what to model, how and why. The prevailing student modeling approaches that have been used in the past 10 years are described, the aspects of students' characteristics that were taken into consideration are presented and how a student model can be used in order to provide adaptivity and personalisation in computer-based educational software is highlighted. This paper aims to provide important information to researchers, educators and software developers of computer-based educational software ranging from e-learning and mobile learning systems to educational games including stand alone educational applications and intelligent tutoring systems. In addition, this paper can be used as a guide for making decisions about the techniques that should be adopted when designing a student model for an adaptive tutoring system. One significant conclusion is that the most preferred technique for representing the student's mastery of knowledge is the overlay approach. Also, stereotyping seems to be ideal for modeling students' learning styles and preferences. Furthermore, affective student modeling has had a rapid growth over the past years, while it has been noticed an increase in the adoption of fuzzy techniques and Bayesian networks in order to deal the uncertainty of student modeling. (C) 2013 Elsevier Ltd. All rights reserved.</t>
  </si>
  <si>
    <t>Tsihrintzis, George/AAR-1626-2021; VIRVOU, Maria/AAR-1415-2021; Chrysafiadi, Konstantina/AAR-2315-2021</t>
  </si>
  <si>
    <t>10.1016/j.eswa.2013.02.007</t>
  </si>
  <si>
    <t>WOS:000318052300043</t>
  </si>
  <si>
    <t>OISHI, S</t>
  </si>
  <si>
    <t>2 TOPICS IN NONLINEAR-SYSTEM ANALYSIS THROUGH FIXED-POINT THEOREMS</t>
  </si>
  <si>
    <t>IEICE TRANSACTIONS ON FUNDAMENTALS OF ELECTRONICS COMMUNICATIONS AND COMPUTER SCIENCES</t>
  </si>
  <si>
    <t>This paper reviews two topics of nonlinear system analysis done in Japan. The first half of this paper concerns with nonlinear system analysis through the nondeterministic operator theory. The nondeterministic operator is a set-valued or fuzzy set valued operator introduced by K. Horiuchi. From 1975 Horiuchi has developed fixed point theorems for nondeterministic operators. Using such fixed point theorems, he developed a unique theory for nonlinear system analysis. Horiuchi's theory provides a fundamental view point for analysis of fluctuations in nonlinear systems. In this paper, it is pointed out that Horiuchi's theory can be viewed as an extension of the interval analysis. Next, Urabe's theory for nonlinear boundary value problems is discussed. From 1965 Urabe has developed a method of computer assisted existence proof for solutions of nonlinear boundary value problems. Urabe has presented a convergence theorem for a certain simplified Newton method. Urabe's theorem is essentially based on Banach's contraction mapping theorem. In this paper, reformulation of Urabe's theory using the interval analysis is presented. It is shown that sharp error estimation can be obtained by this reformulation. Both works discussed in this paper have been done independently with the interval analysis. This paper points out that they have deep relationship with the interval analysis. Moreover, it is also pointed out that these two works suggest future directions of the interval analysis.</t>
  </si>
  <si>
    <t>0916-8508</t>
  </si>
  <si>
    <t>1745-1337</t>
  </si>
  <si>
    <t>E77A</t>
  </si>
  <si>
    <t>WOS:A1994NY84800006</t>
  </si>
  <si>
    <t>Wu, HW; Mendel, JM</t>
  </si>
  <si>
    <t>Finn, A; Jain, LC</t>
  </si>
  <si>
    <t>Wu, Hongwei; Mendel, Jerry M.</t>
  </si>
  <si>
    <t>Classification of Battlefield Ground Vehicles Based on the Acoustic Emissions</t>
  </si>
  <si>
    <t>INNOVATIONS IN DEFENCE SUPPORT SYSTEMS - 1</t>
  </si>
  <si>
    <t>The acoustic emissions of ground vehicles contain a wealth of information that can be used for vehicle classification, especially on the battlefield and for scenarios where optical/radar-based sensor systems are inhibitive. In this chapter, we first briefly review the signatures buried in the acoustic emissions of ground vehicles, and then show the time-variations and uncertainties inherent in the acoustic features that are caused by the variations of environmental conditions as well as the variations of the distance between the vehicle and the sensor system. Considering the difficulties in establishing, precise mathematical models to describe these variations and uncertainties, we locus on the fuzzy logic le-based classifiers (FL-RBC). and compare their performance against the Bayesian classifier. The uniqueness of our approach lies in the following. First. to facilitate prompt decision making. the acoustic features were extracted from short time (about one second) intervals in which the acoustic measurements can be assumed to he stationary. Second, the choice for the number of rules in the FL-RBC was rationalized by the information inherent in the classification problem regarding the natural models of the vehicles and terrain conditions. And, third and finally, interval type-2 EL-RBCs were constructed to take advantage of the capabilities of interval type-2 fuzzy sets in modeling unknown time-variations and uncertainties. We also present the results of the experiments to evaluate the performance of all classifiers.</t>
  </si>
  <si>
    <t>978-3-642-14083-9</t>
  </si>
  <si>
    <t>10.1007/978-3-642-14084-6</t>
  </si>
  <si>
    <t>WOS:000280149300003</t>
  </si>
  <si>
    <t>He, SF; Wang, YM; Martinez, L</t>
  </si>
  <si>
    <t>He, Shi-Fan; Wang, Ying-Ming; Martinez, Luis</t>
  </si>
  <si>
    <t>Gaussian IT2FSs-based prospect theory method with application to the evaluation of renewable energy sources</t>
  </si>
  <si>
    <t>Finding the optimal Renewable Energy Source (RES) is extremely important in order to achieve sustainable development. However, there still are three critical issues that have not been satisfactorily addressed. First, the criteria used to evaluate RESs have not been well organized. Second, uncertainty related to the different meanings of linguistic terms is not taken into account in RES evaluation. Third, the bounded rationality of decision makers is largely ignored in the state of the art of RES evaluation. To overcome the above problems and provide a more systematic and clearer framework for evaluating RESs, this paper introduces different innovations in relation to the following: (1) Construct a new index system based on a comprehensive review of the following four aspects: economy, environment, society and technology. (2) Employ Gaussian IT2FSs to model linguistic terms and define a new entropy model to calculate the criteria weights with Gaussian IT2FSs information. (3) Propose a new distance model to measure the distance between Gaussian IT2FSs, which can simultaneously avoid information loss and improve computational efficiency. (4) Introduce a comprehensive method combining Gaussian IT2FSs and prospect theory to describe the bounded rationality of decision makers. The proposed method is demonstrated by an illustrative case of RES evaluation in Anhui, China, and its feasibility together with a parameter analysis and discussion are conducted to show the influence of parameters on the results and the advantages of the proposed method.</t>
  </si>
  <si>
    <t>wang, ying/GQY-5077-2022; wang, yan/GSE-6489-2022; Martinez, Luis/A-1746-2009; wang, yingying/GRS-3058-2022</t>
  </si>
  <si>
    <t xml:space="preserve">Martinez, Luis/0000-0003-4245-8813; </t>
  </si>
  <si>
    <t>10.1016/j.cie.2022.108266</t>
  </si>
  <si>
    <t>WOS:000809724200001</t>
  </si>
  <si>
    <t>Ali, W; Tian, WH; Din, SU; Iradukunda, D; Khan, AA</t>
  </si>
  <si>
    <t>Ali, Waqar; Tian, Wenhong; Din, Salah Ud; Iradukunda, Desire; Khan, Abdullah Aman</t>
  </si>
  <si>
    <t>Classical and modern face recognition approaches: a complete review</t>
  </si>
  <si>
    <t>Human face recognition have been an active research area for the last few decades. Especially, during the last five years, it has gained significant research attention from multiple domains like computer vision, machine learning and artificial intelligence due to its remarkable progress and broad social applications. The primary goal of any face recognition system is to recognize the human identity from the static images, video data, data-streams and the knowledge of the context in which these data components are being actively used. In this review, we have highlighted major applications, challenges and trends of face recognition systems in social and scientific domains. The prime objective of this research is to sum-up recent face recognition techniques and develop a broad understanding of how these techniques behave on different datasets. Moreover, we discuss some key challenges such as variability in illumination, pose, aging, cosmetics, scale, occlusion, and background. Along with classical face recognition techniques, most recent research directions are deeply investigated, i.e., deep learning, sparse models and fuzzy set theory. Additionally, basic methodologies are briefly discussed, while contemporary research contributions are examined in broader details. Finally, this research presents future aspects of face recognition technologies and its potential significance in the upcoming digital society.</t>
  </si>
  <si>
    <t>Khan, Abdullah Aman/ACI-8034-2022</t>
  </si>
  <si>
    <t>Khan, Abdullah Aman/0000-0001-9048-5352; Ali, Waqar/0000-0003-0846-7281; Din, Salah Ud/0000-0002-4145-7176</t>
  </si>
  <si>
    <t>10.1007/s11042-020-09850-1</t>
  </si>
  <si>
    <t>OCT 2020</t>
  </si>
  <si>
    <t>WOS:000574727600010</t>
  </si>
  <si>
    <t>Do People Prefer to Give Interval-Valued or Point Estimates and Why?</t>
  </si>
  <si>
    <t>Capturing interval-valued, as opposed to more conventional point-valued data, offers a potentially efficient method of obtaining richer information in individual responses. In turn, interval-valued data provide a strong foundation for subsequent fuzzy set based modelling-e.g., using the Interval Agreement Approach. In 2019, open-source software (DECSYS) was released to enable digital administration of interval-valued surveys using an ellipse response mode. This study follows on from an appraisal of this software and demonstration of practical value of the approach, reported last year, in one of many potential real-world applications (consumer preference research). A key ambition of ellipse-based interval elicitation is to maximise response efficiency-i.e., minimising workload and complexity in obtaining this richer information. User experience is therefore a vital consideration regarding potential for broader adoption. The present paper documents a direct empirical comparison between interval-valued response elicitation (using ellipses) and a conventional point-valued counterpart (using a Visual Analogue Scale), in terms of user experience during completion of a simple quantitative estimation task. We examine differences in perceived ease-of-use, unnecessary complexity and effective communication of desired responses, as well as overall liking-with positive outcomes for the interval-valued response mode in each case. We also report results of multiple regression analyses examining how the first three variables contribute to participants' overall liking of each response mode, as well as exploring differences driven by potentially important demographic factors (i.e., gender, age &amp; native English speaking).</t>
  </si>
  <si>
    <t>10.1109/FUZZ45933.2021.9494507</t>
  </si>
  <si>
    <t>WOS:000698710800096</t>
  </si>
  <si>
    <t>Zolfani, SH; Hasheminasab, H; Torkayesh, AE; Zavadskas, EK; Derakhti, A</t>
  </si>
  <si>
    <t>Zolfani, Sarfaraz Hashemkhani; Hasheminasab, Hamidreza; Torkayesh, Ali Ebadi; Zavadskas, Edmundas Kazimieras; Derakhti, Arman</t>
  </si>
  <si>
    <t>A Literature Review of MADM Applications for Site Selection Problems - One Decade Review from 2011 to 2020</t>
  </si>
  <si>
    <t>Site selection is a multi-dimensional optimization problem that influences a wide variety of stakeholders from local communities and authorities to governments, environmental protection agencies, etc. Locating an energy project as well as transportation infrastructure projects, for instance, are of great strategic importance and are connected to the top-level regulations and policy levels. These problems are significant from strategic levels to the productivity of a single construction project level, from energy to transportation and from infrastructure to residential buildings. A large number of publications in this field of study prove this significance. However, regarding the variety of applications, managerial decision levels, and the growing number of studies, it is important to comprehend the latest trends and conclude an appropriate research path in this field. This study is mainly focused on the application of MADM methodologies on locating problems by which many studies are carried out and have a high coincidence with the locating problem environment. Consequently, 425 studies are considered in this study, and 217 more relevant papers are selected for the subsequent reviews. Based on the results, Energy projects are by far the most frequent field of study in this regard which are considered as renewable and nonrenewable categories. Also, environmental planning and sustainable site selection are of secondary importance.</t>
  </si>
  <si>
    <t>Torkayesh, Ali Ebadi/ABI-8024-2020; Hasheminasab, Hamidreza/AAZ-9574-2021</t>
  </si>
  <si>
    <t>Hasheminasab, Hamidreza/0000-0003-0650-2733; Ebadi Torkayesh, Ali/0000-0002-1012-4213</t>
  </si>
  <si>
    <t>10.1142/S0219622021300019</t>
  </si>
  <si>
    <t>WOS:000754577200002</t>
  </si>
  <si>
    <t>Peng, XD; Dai, JG</t>
  </si>
  <si>
    <t>Peng, Xindong; Dai, Jingguo</t>
  </si>
  <si>
    <t>A bibliometric analysis of neutrosophic set: two decades review from 1998 to 2017</t>
  </si>
  <si>
    <t>Neutrosophic set, initiated by Smarandache, is a novel tool to deal with vagueness considering the truth-membership T, indeterminacy-membership I and falsity-membership F satisfying the condition 0 &lt;= T+I+F &lt;= 3. It can be used to characterize the uncertain information more sufficiently and accurately than intuitionistic fuzzy set. Neutrosophic set has attracted great attention of many scholars that have been extended to new types and these extensions have been used in many areas such as aggregation operators, decision making, image processing, information measures, graph and algebraic structures. Because of such a growth, we present an overview on neutrosophic set with the aim of offering a clear perspective on the different concepts, tools and trends related to their extensions. A total of 137 neutrosophic set publication records from Web of Science are analyzed. Many interesting results with regard to the annual trends, the top players in terms of country level as well as institutional level, the publishing journals, the highly cited papers, and the research landscape are yielded and explained in-depth. The results indicate that some developing economics (such as China, India, Turkey) are quite active in neutrosophic set research. Moreover, the co-authorship analysis of the country and institution, the co-citation analysis of the journal, reference and author, and the co-occurrence analysis of the keywords are presented by VOSviewer software.</t>
  </si>
  <si>
    <t>10.1007/s10462-018-9652-0</t>
  </si>
  <si>
    <t>WOS:000511719800006</t>
  </si>
  <si>
    <t>EVALUATING CUSTOMER VALUE FOR LINER SHIPPING COMPANIES IN TAIWAN: AN EMPIRICAL STUDY</t>
  </si>
  <si>
    <t>The main purpose of this paper is to develop a fuzzy MCDM model to evaluate customer value for three Taiwanese container shipping companies based on the freight forwarders' perspective. The main contribution of this paper is to develop a practical model for business application. At first, the employment of Zadeh's fuzzy set theory and linguistic values, and Chen and Hsieh's graded mean integration representation method are applied to develop a fuzzy MCDM algorithm. For matching this evaluation process, a hierarchical structure is constructed with four criteria, twenty-three sub-criteria and three alternatives. Then, the linguistic values using Likert's 5-point scales are employed to obtain the importance of all criteria and sub-criteria, as well as to appraise the superiorities of alternatives versus all sub-criteria. Subsequently, using the graded mean integration representation method, the highest customer value for the alternatives can be evaluated by this proposed fuzzy MCDM model. Furthermore, an empirical survey about three famous container shipping companies in Taiwanese shipping market is performed to appraise the systematic approach, i.e. the fuzzy MCDM model. The results of this study show that: (1) quality is the highest attribute for customer value from the freight forwarders' perspective in Taiwan, and the time is the lowest one; (2) the top three key sub-criteria are customer satisfaction, safety and accuracy in shipments, and freight and price; (3) the company A is determined as the highest customer value company based on the results of the proposed fuzzy MCDM algorithm.</t>
  </si>
  <si>
    <t>WOS:000267923200023</t>
  </si>
  <si>
    <t>Gilan, SS; Sebt, MH; Shahhosseini, V</t>
  </si>
  <si>
    <t>Gilan, Siamak Safarzadegan; Sebt, Mohammad Hassan; Shahhosseini, Vahid</t>
  </si>
  <si>
    <t>Computing with words for hierarchical competency based selection of personnel in construction companies</t>
  </si>
  <si>
    <t>As part of human resource management policies and practices, construction firms need to define competency requirements for project staff, and recruit the necessary team for completion of project assignments. Traditionally, potential candidates are interviewed and the most qualified are selected. Applicable methodologies that could take various candidate competencies and inherent uncertainties of human evaluation into consideration and then pinpoint the most qualified person with a high degree of reliability would be beneficial. In the last decade, computing with words (CWW) has been the center of attention of many researchers for its intrinsic capability of dealing with linguistic, vague, interdependent, and imprecise information under uncertain environments. This paper presents a CWW approach, based on the specific architecture of Perceptual Computer (Per-C) and the Linguistic Weighted Average (LWA), for competency based selection of human resources in construction firms. First, human resources are classified into two types of main personnel: project manager and engineer. Then, a hierarchical criteria structure for competency based evaluation of each main personnel category is established upon the available literature and survey. Finally, the perceptual computer approach is utilized to develop a practical model for competency based selection of personnel in construction companies. We believe that the proposed approach provides a useful tool to handle personnel selection problem in a more reliable and intelligent manner. (C) 2011 Elsevier B.V. All rights reserved.</t>
  </si>
  <si>
    <t>Sebt, Mohammad Hassan/M-3131-2018; Shahhosseini, Vahid/ABD-8820-2021</t>
  </si>
  <si>
    <t>Sebt, Mohammad Hassan/0000-0002-5276-1827; Shahhosseini, Vahid/0000-0002-6638-1550</t>
  </si>
  <si>
    <t>10.1016/j.asoc.2011.10.004</t>
  </si>
  <si>
    <t>WOS:000298631400027</t>
  </si>
  <si>
    <t>Portmann, E; Tabacchi, ME; Seising, R; Habenstein, A</t>
  </si>
  <si>
    <t>Possibilities for Linguistic Summaries in Cognitive Cities</t>
  </si>
  <si>
    <t>DESIGNING COGNITIVE CITIES</t>
  </si>
  <si>
    <t>The shift to smart cities, and further to cognitive cities, should follow citizens' needs, and not only the efficient use of resources. Citizens wish to cooperate in decision-making (or voting) and to be informed about various developments in cities, preferably in comprehensible ways. But, summing up from a large amount of data and gamut of data types is not an easy task. Furthermore, many concepts and predicates are expressed by adjectives and adverbs. Hence, the option are linguistic summaries based on the fuzzy sets and fuzzy logic theory. Other stakeholders in cities (dispatchers, planners, marketers, local government, journalists) may also benefit from this approach. Linguistic summaries are able to verbalize mined information from the data by quantified sentences of natural language such as most of young citizens have rather negative opinion about topic T and most of foreign visits are from countries with mediumGDP. Illustrative examples are focused on informing citizens, managing surveys, explaining development in pollution and traffic, analysing tourist activities. In this way, stakeholders are informed in a concise way about the situation and trends. They can also recognize the effects of regulations which had been brought in. Another benefit is that citizens are better prepared for voting. This contribution also emphasizes the fact that these achievements can be realized without collecting sensitive data from citizens using them as sensors (except volunteers, which prefer simpler data collection). Moreover, exchange of summaries is not as demanding as exchanging sensitive data.</t>
  </si>
  <si>
    <t>Hudec, Miroslav/AAL-9672-2020</t>
  </si>
  <si>
    <t>Hudec, Miroslav/0000-0002-2868-0322</t>
  </si>
  <si>
    <t>978-3-030-00317-3; 978-3-030-00316-6</t>
  </si>
  <si>
    <t>10.1007/978-3-030-00317-3_3</t>
  </si>
  <si>
    <t>10.1007/978-3-030-00317-3</t>
  </si>
  <si>
    <t>WOS:000487716400004</t>
  </si>
  <si>
    <t>Ren, PJ; Xu, ZS; Gu, J</t>
  </si>
  <si>
    <t>Ren, Peijia; Xu, Zeshui; Gu, Jing</t>
  </si>
  <si>
    <t>Assessments of the Effectiveness of an Earthquake Emergency Plan Implementation with Hesitant Analytic Hierarchy Process</t>
  </si>
  <si>
    <t>Numerous earthquakes occur throughout the world, and thus, earthquake emergency plan is a significant issue that concerns everyone in the affected areas. However, the absence of an effective, scientific assessments system may lead to a lack of awareness about the effectiveness and comprehensiveness of earthquake emergency plan implementation. This delays the construction of emergency plan and leads to low operational efficiency. In order to improve this situation, this paper aims to efficiently assess the earthquake emergency plan implementation to accelerate the replenishment and the amendment of the earthquake emergency plan. Firstly, we review the existing researches on the earthquake emergency system and some guidelines and plans of earthquake emergency. Secondly, we carefully conduct 30 indicators to assess the effectiveness of earthquake emergency plan implementation in terms of operational mechanism, emergency response, and emergency safeguards. Thirdly, according to the characteristic information obtained from the effectiveness assessments of earthquake emergency plan implementation, and based on the advantages of hesitant fuzzy elements for expressing information, we develop a method for the effectiveness assessments of earthquake emergency plan implementation using hesitant analytic hierarchy process (HAHP). Furthermore, we apply the method to assess the Wenchuan, Yushu and Lushan earthquakes, and also compare our method with the analytic hierarchy process. Based on our analysis, we conclude that the HAHP is highly suitable for assessments of earthquake emergency plan implementation's effectiveness.</t>
  </si>
  <si>
    <t>10.1142/S0219622016500383</t>
  </si>
  <si>
    <t>WOS:000389228700005</t>
  </si>
  <si>
    <t>Ma, XL; Zhan, JM; Ali, MI; Mehmood, N</t>
  </si>
  <si>
    <t>Ma, Xueling; Zhan, Jianming; Ali, Muhammad Irfan; Mehmood, Nayyar</t>
  </si>
  <si>
    <t>A survey of decision making methods based on two classes of hybrid soft set models</t>
  </si>
  <si>
    <t>To the best of our knowledge, the tool of soft set theory is a new efficacious technique to dispose uncertainties and it focuses on the parameterization, while fuzzy set theory emphasizes the truth degree and rough set theory as another tool to handle uncertainties, it places emphasis on granular. However, the real-world problems that under considerations are usual very complicated. Consequently, it is very difficult to solve them by a single mathematical tool. It is worth noting that decision making (briefly, DM) in an imprecise environment has been showing more and more role in real-world applications. Researches on the idiographic applications of the above three uncertain theories as well as their hybrid models in DM have attracted many researchers' widespread interest. DM methods are not yet proposed based on fusions of the above three uncertain theories. In view of the reason, by compromising the above three uncertain theories, we elaborate some reviews to DM methods based on two classes of hybrid soft models: SRF-sets and SFR-sets. We test all algorithms for DM and computation time on data sets produced by soft sets and FS-sets. The numerical experimentation programs are written for given pseudo codes in MATLAB. At the same time, the comparisons of all algorithms are given. Finally, we expatiate on an overview of techniques based on the involved hybrid soft set models.</t>
  </si>
  <si>
    <t>Ali, Muhammad Irfan/AAI-9028-2020</t>
  </si>
  <si>
    <t>Mehmood, Nayyar/0000-0003-3661-5712; Zhan, Jianming/0000-0003-2510-9515; Ali, Muhammad Irfan/0000-0002-9454-6324</t>
  </si>
  <si>
    <t>10.1007/s10462-016-9534-2</t>
  </si>
  <si>
    <t>WOS:000426912500003</t>
  </si>
  <si>
    <t>Jousselme, AL; Maupin, P</t>
  </si>
  <si>
    <t>Jousselme, Anne-Laure; Maupin, Patrick</t>
  </si>
  <si>
    <t>Distances in evidence theory: Comprehensive survey and generalizations</t>
  </si>
  <si>
    <t>The purpose of the present work is to survey the dissimilarity measures defined so far in the mathematical framework of evidence theory, and to propose a classification of these measures based on their formal properties. This research is motivated by the fact that while dissimilarity measures have been widely studied and surveyed in the fields of probability theory and fuzzy set theory, no comprehensive survey is yet available for evidence theory. The main results presented herein include a synthesis of the properties of the measures defined so far in the scientific literature; the generalizations proposed naturally lead to additions to the body of the previously known measures, leading to the definition of numerous new measures. Building on this analysis, we have highlighted the fact that Dempster's conflict cannot be considered as a genuine dissimilarity measure between two belief functions and have proposed an alternative based on a cosine function. Other original results include the justification of the use of two-dimensional indexes as (cosine; distance) couples and a general formulation for this class of new indexes. We base our exposition on a geometrical interpretation of evidence theory and show that most of the dissimilarity measures so far published are based on inner products, in some cases degenerated. Experimental results based on Monte Carlo simulations illustrate interesting relationships between existing measures. Crown Copyright (C) 2011 Published by Elsevier Inc. All rights reserved.</t>
  </si>
  <si>
    <t>Jousselme, Anne-Laure/0000-0002-4534-2667</t>
  </si>
  <si>
    <t>10.1016/j.ijar.2011.07.006</t>
  </si>
  <si>
    <t>WOS:000305104100002</t>
  </si>
  <si>
    <t>Pombo, N; Araujo, P; Viana, J</t>
  </si>
  <si>
    <t>Pombo, Nuno; Araujo, Pedro; Viana, Joaquim</t>
  </si>
  <si>
    <t>Applied computer technologies in clinical decision support systems for pain management: A systematic review</t>
  </si>
  <si>
    <t>Millions of people around the world suffer from pain, acute or chronic and this raises the importance of its screening, assessment and treatment. Pain, is highly subjective and the use of clinical decision support systems (CDSSs) can play an important part in improving the accuracy of pain assessment, and lead to better clinical practices. This review examines CDSSs, in relation to computer technologies and was conducted with the following electronic databases: CiteSeer(x), IEEE Xplore, ISI Web of Knowledge, Mendeley, Microsoft Academic Search, PubMed, Science Accelerator, Science. gov, ScienceDirect, SpringerLink, and The Cochrane Library. The studies referenced were compiled with several criteria in mind. Firstly, that they constituted a decision support system. Secondly, that study data included pain values or results based on the detection of pain. Thirdly, that they were published in English, between 1992 and 2011, and finally that they focused on patients with acute or chronic pain. In total, thirty-nine studies highlighted the following topics: rule based algorithms, artificial neural networks, rough and fuzzy sets, statistical learning algorithms, terminologies, questionnaires and scores. The median accuracy ranged from 53% to 87.5%. The lack of integration with mobile devices, the limited use of web-based interfaces and the scarcity of systems that allow for data to be inserted by patients were all limitations that were detected.</t>
  </si>
  <si>
    <t>Pombo, Nuno/0000-0001-7797-8849; ARAUJO, PEDRO/0000-0003-2102-8179</t>
  </si>
  <si>
    <t>10.3233/IFS-130912</t>
  </si>
  <si>
    <t>WOS:000334211500029</t>
  </si>
  <si>
    <t>Alattas, K; Wu, Q</t>
  </si>
  <si>
    <t>Alattas, Khalid; Wu, Qun</t>
  </si>
  <si>
    <t>A framework to evaluate the barriers for adopting the internet of medical things using the extended generalized TODIM method under the hesitant fuzzy environment</t>
  </si>
  <si>
    <t>The e-health Internet of Medical Things (IoMT) has succeeded in providing valuable wellness services that aid users in achieving lifestyles of higher quality. On the other hand, the adoption of these healthcare applications associates with some challenges and barriers that need to be further addressed by the academic community to be well managed. The current paper aims to build an inclusive framework for assessing the most important barriers when implementing the IoMT in the health system. To this end, a survey was conducted, literature was reviewed comprehensively, and experts were interviewed to identify the adoption barriers of IoMT. In total, 20 barriers were identified using the literature review and classified based on five main categories with the help of the experts. Specifically, this study developed an extended hesitant fuzzy generalized TODIM method to find the optimum solution to general MCGDM problems. Some novel operational laws and distance measures based on the least common multiple principle are employed in this course. The proposed framework comprises both qualitative and quantitative criteria including benefit, cost, or target. According to the obtained results, the most important barriers to the IoMT adoption are regulatory affairs, vendor lock-in, liability, trust management system, installation, etc. Additionally, the proposed method was found capable of efficiently and effectively analyzing the IoMT adoption barriers in the health care context.</t>
  </si>
  <si>
    <t>Alattas, Khalid/AAQ-9924-2021</t>
  </si>
  <si>
    <t>Alattas, Khalid/0000-0001-6528-3636</t>
  </si>
  <si>
    <t>10.1007/s10489-021-03078-8</t>
  </si>
  <si>
    <t>WOS:000752151600001</t>
  </si>
  <si>
    <t>Oussalah, M; Nefti, S</t>
  </si>
  <si>
    <t>Oussalah, M.; Nefti, Samia</t>
  </si>
  <si>
    <t>On the use of divergence distance in fuzzy clustering</t>
  </si>
  <si>
    <t>Clustering algorithms divide up a dataset into a set of classes/clusters, where similar data objects are assigned to the same cluster. When the boundary between clusters is ill defined, which yields situations where the same data object belongs to more than one class, the notion of fuzzy clustering becomes relevant. In this course, each datum belongs to a given class with some membership grade, between 0 and 1. The most prominent fuzzy clustering algorithm is the fuzzy c-means introduced by Bezdek (Pattern recognition with fuzzy objective function algorithms, 1981), a fuzzification of the k-means or ISODATA algorithm. On the other hand, several research issues have been raised regarding both the objective function to be minimized and the optimization constraints, which help to identify proper cluster shape (Jain et al., ACM Computing Survey 31(3): 264-323, 1999). This paper addresses the issue of clustering by evaluating the distance of fuzzy sets in a feature space. Especially, the fuzzy clustering optimization problem is reformulated when the distance is rather given in terms of divergence distance, which builds a bridge to the notion of probabilistic distance. This leads to a modified fuzzy clustering, which implicitly involves the variance covariance of input terms. The solution of the underlying optimization problem in terms of optimal solution is determined while the existence and uniqueness of the solution are demonstrated. The performances of the algorithm are assessed through two numerical applications. The former involves clustering of Gaussian membership functions and the latter tackles the well-known Iris dataset. Comparisons with standard fuzzy c-means (FCM) are evaluated and discussed.</t>
  </si>
  <si>
    <t>Nefti-Meziani, Samia/0000-0001-6500-2929</t>
  </si>
  <si>
    <t>10.1007/s10700-008-9028-z</t>
  </si>
  <si>
    <t>WOS:000259101700003</t>
  </si>
  <si>
    <t>Ostrosi, E; Fougeres, AJ</t>
  </si>
  <si>
    <t>Ostrosi, Egon; Fougeres, Alain-Jerome</t>
  </si>
  <si>
    <t>Intelligent virtual manufacturing cell formation in cloud-based design and manufacturing</t>
  </si>
  <si>
    <t>Cloud-based design and manufacturing (CBDM) can presumably stimulate greater intelligence in cloud-based models. This paper assumes that cloud-based design for cellular manufacturing can be referred to as a multiscale, uncertain, and dynamic service-oriented network where a set of CAD parts, modelled by set of features, can be manufactured in intelligent virtual manufacturing cells under certain constraints. Using the concepts of the holon and the attractor, integrating the uncertainty in the modelling of part design and part manufacturing network, an approach to address intelligent virtual manufacturing cell formation in CBDM is proposed. The powerful role of the CAD features is exploited to organize and integrate part design and part manufacturing engineering knowledge. Intelligent manufacturing features, modelled as fuzzy agents, are recognized in CAD part models and the distributed capabilities of machines in cloud manufacturing are evaluated through mobile intelligent agents. Then, intelligent virtual manufacturing cells, with holonic structure, emerge from the interactions of fuzzy machine holon agents and fuzzy part holon agents with holon agent attractors. The concepts of the holon and the attractor allow multi-scale cell formation with holonic structure: intelligent virtual manufacturing cells within an intelligent virtual manufacturing cell. These fuzzy cell holons overcome the distinction continuous discontinuous of traditional cell design formation problem.</t>
  </si>
  <si>
    <t>10.1016/j.engappai.2018.08.012</t>
  </si>
  <si>
    <t>WOS:000449133100007</t>
  </si>
  <si>
    <t>Marin, N; Ruiz, MD; Sanchez, D</t>
  </si>
  <si>
    <t>Marin, N.; Ruiz, M. D.; Sanchez, D.</t>
  </si>
  <si>
    <t>Fuzzy frameworks for mining data associations: fuzzy association rules and beyond</t>
  </si>
  <si>
    <t>Looking for associations in data is one of the data mining tasks that has aroused more interest in the literature. In this area, incorporating concepts of fuzzy set theory is useful in problems where imprecision and/or uncertainty appear. In most of the existing approaches, fuzzy association rules are widely seen as fuzzy rules, which are very different in nature from association rules, so problems like fuzzy inclusion and cardinality have been seldom taken into account explicitly, mostly providing ad hoc solutions for capturing semantics. In contrast, in this study we have taken the more general and natural approach of considering the elements of the association rule mining framework and studying possible and sensible fuzzy extensions, referred here as fuzzy frameworks for mining associations. As fuzzy frameworks are abstract mathematical models, another key contribution of the article is the notion of interpretations as mappings between fuzzy frameworks and specific datasets. This general analysis of the field is completed with a study of various important aspects that arise when proposing quality measures in a fuzzy environment, as well as those related to computational issues. The work also includes a review of the fuzzy framework that arises from fuzzy transactions regarded as fuzzy subsets of items, and shows that many of the approaches on fuzzy association rules that exist in the literature can be placed in the context of a proper interpretation of that framework. (C) 2016 John Wiley &amp; Sons, Ltd</t>
  </si>
  <si>
    <t>Fernandez, Daniel Sanchez/E-1028-2012; Ruiz, Nicolás Marín/C-2399-2012; Ruiz, M.Dolores/P-4357-2019</t>
  </si>
  <si>
    <t>Fernandez, Daniel Sanchez/0000-0002-6048-3994; Ruiz, Nicolás Marín/0000-0001-5604-5150; Ruiz, M.Dolores/0000-0003-1077-3173</t>
  </si>
  <si>
    <t>MAR-APR</t>
  </si>
  <si>
    <t>10.1002/widm.1176</t>
  </si>
  <si>
    <t>WOS:000371146200001</t>
  </si>
  <si>
    <t>Bolc, L; Michalewicz, Z; Nishida, T</t>
  </si>
  <si>
    <t>A survey of recent results on spatial reasoning via rough inclusions</t>
  </si>
  <si>
    <t>INTELLIGENT MEDIA TECHNOLOGY FOR COMMUNICATIVE INTELLIGENCE</t>
  </si>
  <si>
    <t>2nd Intenational Workshop on Intelligent Media Technology for Communicative Intelligence</t>
  </si>
  <si>
    <t>SEP 13-14, 2004</t>
  </si>
  <si>
    <t>The term rough inclusion was introduced as a generic term by Polkowski and Skowron in the seminal paper that laid foundations for Rough Mereology - a paradigm for Approximate Reasoning that combines ideas of Mereology - a set theory based on the notion of a part - with ideas of Rough Set Theory and Fuzzy Set Theory; in particular, its basic predicate of rough inclusion is a rendering of the notion of being a part to a degree. Rough Mereology is an approach towards constructing reasoning schemes that take into account uncertainty of either knowledge or concepts used in reasoning. This abstract reasoning methodology is therefore a constituent of the vast field of Cognitive Technologies (styled also Artificial Intelligence). It is well-known that mereological theories of objects have been applied in Spatial Reasoning - reasoning about uncertainty in spatial contexts. The majority of theories based on mereology and applied in reasoning about spatial objects stem from the idea of A. N. Whitehead, viz., Mereology Theory based on the predicate of being connected. In this article, we give a survey of the current state of the art in spatial reasoning based on constructs of Rough Mereology. We include here theoretical results - some of them already shown in earlier works - that witness applicability of constructs based on rough inclusions in spatial reasoning as well as we mention recent works on practical applications to real-world robot navigation.</t>
  </si>
  <si>
    <t>3-540-29035-4</t>
  </si>
  <si>
    <t>WOS:000233273800014</t>
  </si>
  <si>
    <t>Pasandide, S; Eshlaghi, AT; Radfar, R</t>
  </si>
  <si>
    <t>Castelnovo, W; Ferrari, E</t>
  </si>
  <si>
    <t>Pasandide, Shabnam; Eshlaghi, Abbas Toloie; Radfar, Reza</t>
  </si>
  <si>
    <t>Designing a Model for Evaluating the Information Technology Level in Organizations using Fuzzy TOPSIS</t>
  </si>
  <si>
    <t>PROCEEDINGS OF THE 5TH EUROPEAN CONFERENCE ON INFORMATION MANAGEMENT AND EVALUATION</t>
  </si>
  <si>
    <t>5th European Conference on Information Management and Evaluation (ECIME)</t>
  </si>
  <si>
    <t>SEP 08-09, 2011</t>
  </si>
  <si>
    <t>Univ Insubria, Dipartimento Informatica Comunicazione, Como, ITALY</t>
  </si>
  <si>
    <t>Univ Insubria, Dipartimento Informatica Comunicazione</t>
  </si>
  <si>
    <t>Implementation of information technology has a grown aspect in the modern management issues and one of the important things is to evaluate the level of information technology in organization. this paper aims to present a model for evaluating the information technology (IT) level in organization by using Fuzzy TOPSIS. The criteria of information technology have been organized into four main categories and in each of them; the main and sub- criteria related to each parameter are defined. As the qualitative and quantitative criteria, due to the vague nature of IT, are not definitive, a linguistic term is employed to assess the importance of each criterion. In order to determine the weight of each parameter, a committee of experts gathered as decision makers (DMs) to consider the criteria and weights were assigned accordingly to each parameter, which leads to a decision making matrix that included the criteria and weights, using a multi-criteria-decision-making (MCDM) evaluation. The Method used to evaluate the weights was Grouping and for the evaluation, TOPSIS extended to a Fuzzy environment. The result of the decision making indicates the level of information technology of the organization under study and their respective rank. According to the simulation results and reviews of various experts in the field, the proposed model design was approved and can be applied to any organization which approaching information technology. The model was applied in two organizations and the results discussed about these organizations as a case study.</t>
  </si>
  <si>
    <t>Toloie Eshlaghy, Abbas Toloie/AAW-9665-2021; Radfar, Reza/AAA-9036-2022</t>
  </si>
  <si>
    <t>Toloie Eshlaghy, Abbas Toloie/0000-0001-6050-1016; Radfar, Reza/0000-0002-3951-9905</t>
  </si>
  <si>
    <t>978-1-908272-12-6</t>
  </si>
  <si>
    <t>WOS:000307994600047</t>
  </si>
  <si>
    <t>Wu, C; Zhang, D</t>
  </si>
  <si>
    <t>Wu, Chong; Zhang, Dong</t>
  </si>
  <si>
    <t>Ranking products with IF-based sentiment word framework and TODIM method</t>
  </si>
  <si>
    <t>Purpose The purpose of this paper is to rank products by combining sentiment analysis (SA) and multiple attribute decision-making (MADM). Design/methodology/approach This research constructs intuitionistic fuzzy (IF)-based sentiment word framework and corresponding computation rules, which aim to calculate the sentiment score of each sentiment phase. Based on intuitionistic fuzzy weighted averaging operator, the authors aggregate the overall performance of each feature for different products. Then, the MADM method can be used, TODIM (an acronym in Portuguese of interactive and multi-criteria decision making) in this paper, to rank product through online reviews. Findings The results of the research show the superiority and applicability of proposed method in ranking products with online reviews. Originality/value This paper proposes IF-based sentiment word framework and corresponding computation rules, which is a novel idea to express both the sentiment orientations (positive, negative and neutral) and emotional intensities. In addition, this research makes full use of knowledge from both experts and online reviewers. Further, attention degree of each feature is considered in the process of calculating weight of different features, which is rarely seen in current studies. This paper makes full use of SA, fuzzy control theory and MADM theory to handle vague information (online comments) and rank alternative products, which can promote future perspectives and developments.</t>
  </si>
  <si>
    <t>Wu, Chong/0000-0003-1017-4496</t>
  </si>
  <si>
    <t>10.1108/K-01-2018-0029</t>
  </si>
  <si>
    <t>WOS:000469868700009</t>
  </si>
  <si>
    <t>Ponce, P; Mendez, E; Molina, A</t>
  </si>
  <si>
    <t>Ponce, Pedro; Mendez, Efrain; Molina, Arturo</t>
  </si>
  <si>
    <t>Teaching fuzzy controllers through a V-model based methodology</t>
  </si>
  <si>
    <t>COMPUTERS &amp; ELECTRICAL ENGINEERING</t>
  </si>
  <si>
    <t>Since the seminal fuzzy sets paper was published, many graduate and undergraduate academic programs have included Fuzzy logic courses, as one of the most important topics regarding Artificial Intelligence (AI). Yet, it is worth highlighting the fact that AI as a tool for education has its main roots in the way AI is taught to students, leading to the development of many educational models, seeking to accelerate the learning curve of fuzzy logic concepts and their suitability for control systems. Nevertheless, most of those methodologies are mainly focused on theoretical concepts, without improving disciplinary and transversal competences that are developed through experimental challenges; consequently, knowledge acquisition is incomplete, and the industrial requirements are not fulfilled. Henceforth, this work proposes a model inspired by the Systems Development V-Model, which allows students to understand the entire fuzzy logic controllers design process through an experimental product development process that improves lifelong learning features in students. Besides, this model supports the Challenge-Based Learning (CBL) in students, encouraging new skills development and experience gain for fuzzy logic controllers designs. Moreover, the proposed methodology in this paper, covers the adapted V-model for education to understand the designing process for fuzzy logic controllers, through a Quadcopter case study, selected due to the complexity of the system, which (as supported from the results) also leads to improve the background skills in engineering students. Therefore, results show that this model enhances student's capacity to develop functional prototypes and promotes technological products development. Then, as validated through an expert review committee within the engineering technical field, this proposal could be easily suited into several engineering topics; such as, Electronic circuits design, Power electronics and so on.</t>
  </si>
  <si>
    <t>Mendez Flores, Efrain/0000-0002-5893-4071; molina, Arturo/0000-0001-5461-2879</t>
  </si>
  <si>
    <t>0045-7906</t>
  </si>
  <si>
    <t>1879-0755</t>
  </si>
  <si>
    <t>10.1016/j.compeleceng.2021.107267</t>
  </si>
  <si>
    <t>WOS:000694013100001</t>
  </si>
  <si>
    <t>Lin, TY; Hu, XH; Xia, JL; Hong, TP; Shi, ZZ; Han, JC; Tsumoto, S; Shen, ZJ</t>
  </si>
  <si>
    <t>Miyamoto, Sadaaki</t>
  </si>
  <si>
    <t>Generalized Bags and Their Relations: An Alternative Model for Fuzzy Set Theory and Applications</t>
  </si>
  <si>
    <t>2009 IEEE INTERNATIONAL CONFERENCE ON GRANULAR COMPUTING ( GRC 2009)</t>
  </si>
  <si>
    <t>AUG 17-19, 2009</t>
  </si>
  <si>
    <t>Nanchang, PEOPLES R CHINA</t>
  </si>
  <si>
    <t>Bags alias multisets have been known to be a fundamental tool for information system models. Hence bags have been studied for a long time by famous computer scientists. Fuzzy bags have originally been proposed by Yager, and several researches about their applications have been done. Miyamoto established fundamental operations of fuzzy bags, and proposed generalized bags that include real-valued bags and fuzzy bags at the same time. Nevertheless, real usefulness of bag theory should be shown by studying complements, s-norms of bags, and bag relations. In the first part, we consider real-valued bags. After briefly reviewing basic relations and operations of classical bags, we introduce two types of complementation operations, and then introduce s-norms and t-norms of bags. A key idea is to use the infinite point into the domain of membership values. Fundamental properties such as duality of s-norms and t-norms are shown. As a result, an s-norm of a Minkowski type and its dual t-norm are derived. Another useful tool is bag relations. We define three types of compositions of max-s, max-t, and min-s operations for bag relations and prove that the compositions can be handled like matrix calculations. We moreover mention applications of bag relations to networks and data analysis, and suggest possible applications of bags to decision making using convex functions. In the second part, we study a class of generalized bags that are smallest extension of real-valued bags and fuzzy bags. It is proved that the generalized bags are in a sense equivalent to fuzzy number-valued bags. Using alpha-cuts, many operations of real-valued bags except a complementation are generalized to the corresponding operations of generalized bags, and fundamental properties are proved.</t>
  </si>
  <si>
    <t>978-1-4244-4831-9</t>
  </si>
  <si>
    <t>10.1109/GRC.2009.5255171</t>
  </si>
  <si>
    <t>WOS:000287830500003</t>
  </si>
  <si>
    <t>Cheng, CH; Wei, LY; Chen, YH</t>
  </si>
  <si>
    <t>Cheng, Ching-Hsue; Wei, Liang-Ying; Chen, Yao-Hsien</t>
  </si>
  <si>
    <t>A NEW E-LEARNING ACHIEVEMENT EVALUATION MODEL BASED ON ROUGH SET AND SIMILARITY FILTER</t>
  </si>
  <si>
    <t>COMPUTATIONAL INTELLIGENCE</t>
  </si>
  <si>
    <t>The trend of utilizing information and Internet technologies as teaching and learning tools is rapidly expanding into education. E-learning is one of the most popular learning environments in the information era. The Internet enables students to learn without limitations of space and time. Furthermore, the learners can repeatedly review the context of a course without the barrier of distance. Recently, student-centered instruction has become the primary trend in education, and the e-learning system, which is considered with regard to of personalization and adaptability, is more and more popular. By means of e-learning systems, teachers can adjust the learning schedule instantly for each learner according to a student's achievements and build more adaptive learning environments. Sometimes, teachers give biased assessments of students' achievements under uncontrollable conditions (i.e., tiredness, preference) and are in dire need of overcoming this predicament. To solve the drawback mentioned, a new model to evaluate learning achievements based on rough set and similarity filter is proposed. The proposed model includes four facets: (1) select important features (attributes) to enhance classification performance by feature selection methods; (2) utilize minimal entropy principle approach (MEPA) to fuzzify the quantitative data; (3) select linguistic values for each feature and delete inconsistent data using the similarity threshold (similarity filter); and (4) generate rules based on rough set theory (RST). The practical e-learning achievement data sets are collected by an e-learning online examination system from a university in Taiwan. To verify our model, the performances of the proposed model are compared with the listing models. Results of this study demonstrate that the proposed model outperforms the listing models.</t>
  </si>
  <si>
    <t>Cheng, Ching-Hsue/D-1785-2012</t>
  </si>
  <si>
    <t>Cheng, Ching-Hsue/0000-0002-5509-6965</t>
  </si>
  <si>
    <t>0824-7935</t>
  </si>
  <si>
    <t>10.1111/j.1467-8640.2011.00380.x</t>
  </si>
  <si>
    <t>WOS:000290267600005</t>
  </si>
  <si>
    <t>Khosla, R; Goonesekera, T; Chu, MT</t>
  </si>
  <si>
    <t>Khosla, Rajiv; Goonesekera, Tharanga; Chu, Mei-Tai</t>
  </si>
  <si>
    <t>Separating the wheat from the chaff: An intelligent sales recruitment and benchmarking system</t>
  </si>
  <si>
    <t>The need for computer-based intelligent techniques for recruitment and retention of employees in a highly competitive global market has grown significantly in the last decade. Salesperson recruitment is a critical task for most organisations. Existing approaches for salesperson recruitment primarily rely on filtering of applications based on selection criteria followed by interviews. Some organisations also include personality testing based on psychometric techniques. The high turnover of salesperson in the industry suggests limited success of these procedures. Additionally, existing approaches lack benchmarking methods. In this paper we describe design and development of an intelligent sales recruitment and benchmarking system (ISRBS) for recruitment and benchmarking of salespersons. ISRBS design represents operation of the findings and outcomes based on actual field studies and random surveys of salespersons as well as development of models for measuring independent and dependent variables related to selling behaviour. The main contributions of the paper are (i) Developing an on line selling behaviour profiling technique based on integration of intelligent system techniques like expert systems and fuzzy sets, psychology based selling behaviour model, and AHP techniques, and (ii) an objective and novel selling behaviour benchmarking technique to facilitate modelling of organisation based benchmarks and cultural fits. An earlier version of this system has been commercially used in the industry in Australia. ISRBS integrates psychology based selling behaviour model with artificial intelligence techniques and soft computing methods for selling behaviour profiling and benchmarking. (c) 2008 Published by Elsevier Ltd.</t>
  </si>
  <si>
    <t>10.1016/j.eswa.2008.01.090</t>
  </si>
  <si>
    <t>WOS:000262178100045</t>
  </si>
  <si>
    <t>Falomir, Z; Costa, V; Gonzalez-Abril, L</t>
  </si>
  <si>
    <t>Falomir, Zoe; Costa, Vicent; Gonzalez-Abril, Luis</t>
  </si>
  <si>
    <t>Obtaining Discriminative Colour Names According to the Context: Using a Fuzzy Colour Model and Probabilistic Reference Grounding</t>
  </si>
  <si>
    <t>In human-machine communication situations, perceptual and conceptual deviations can appear. The challenge of categorising colours is tackled in this paper. Colour perception is very subjective. Colours may be perceived differently depending on a person's eye anatomy and a person's sense of sight which adapts to the surroundings and perceives different brightness of hues depending on the context. Distinguishing more/less quantity of hues depends also on the level of expertise but also on the cultural and social environment. Colours naming involves conceptual alignment with human cognition, meaning and human understanding for referring to an object and even for discriminating among objects. Studies in cross-cultural linguistics say that humans determined prototypical colours as the centre of colour categories. (1) Hence, a cognitive colour model should distinguish/indicate when a colour coordinate is close/far to the centre of its category. And these centres of categories should be adaptable and customisable depending on the society. A fuzzy colour model based on HSL colour space and radial basis functions is presented in this paper. Logics have been defined to combine this fuzzy-colour model with a Probabilistic Reference And GRounding mechanism (PRAGR)(2) in order to obtain the most discriminative colour descriptor for an object depending on the context. Two case studies related with human cognition are presented. Then further tests are carried out on a dataset where the first and second most discriminative colour is computed for each object in each scene. Finally, a survey is conducted to find out the cognitive adequacy of the obtained discriminative colour names.</t>
  </si>
  <si>
    <t>Falomir, Zoe/L-4639-2014; Abril, Luis Gonzalez/E-6323-2010</t>
  </si>
  <si>
    <t>Falomir, Zoe/0000-0002-6398-8488; Abril, Luis Gonzalez/0000-0002-2532-0946; Costa, Vicent/0000-0001-6352-7238</t>
  </si>
  <si>
    <t>10.1142/S0218488519400063</t>
  </si>
  <si>
    <t>WOS:000495443400007</t>
  </si>
  <si>
    <t>Khan, T; Singh, K; Son, LH; Abdel-Basset, M; Long, HV; Singh, SP; Manjul, M</t>
  </si>
  <si>
    <t>Khan, Tayyab; Singh, Karan; Son, Le Hoang; Abdel-Basset, Mohamed; Long, Hoang Viet; Singh, Satya P.; Manjul, Manisha</t>
  </si>
  <si>
    <t>A Novel and Comprehensive Trust Estimation Clustering Based Approach for Large Scale Wireless Sensor Networks</t>
  </si>
  <si>
    <t>With the wide applications of wireless sensor networks (WSNs) in various fields,such as environment monitoring, battlefield surveillance, healthcare, and intrusion detection, trust establishment among sensor nodes becomes a vital requirement to improve security, reliability, and successful cooperation. The existing trust management approaches for large-scale WSN are failed due to their low dependability (i.e., cooperation), higher communication, and memory overheads (i.e., resource inefficient). In this paper, we propose a novel and comprehensive trust estimation approach (LTS) for large-scale WSN that employs clustering to improve cooperation, trustworthiness, and security by detecting malicious (faulty or selfish) sensor nodes with reduced resource (memory and power) consumption. The proposed scheme (LTS) operates on two levels, namely, intra-cluster and inter-cluster along with distributed approach and centralized approach, respectively, to make accurate trust decision of sensor nodes with minimum overheads. LTS consists of unique features, such as robust trust estimation function, attack resistant, and efficient trust aggregation at the cluster, head to obtain the global feedback trust value. Data trust along with communication trust plays a significant role to cope with malicious nodes. In LTS, punishment and trust severity can be tuned according to the application requirement, which makes it an innovative LTS. Moreover, dishonest recommendations (outliers) are eliminated before aggregation at the base station by observing the statistical dispersion. The theoretical and mathematical validations along with simulation results exhibit the great performance of our proposed approach in terms of trust evaluation cost, prevention, and detection of malicious nodes as well as communication overhead.</t>
  </si>
  <si>
    <t>Singh, Satya P./AAI-2932-2020; Singh, Karan/AAR-1348-2020; KHAN, TAYYAB/AAX-3238-2021; Abdel-Basset, Mohamed/AAH-2833-2019</t>
  </si>
  <si>
    <t>Singh, Karan/0000-0002-6992-1655; Abdel-Basset, Mohamed/0000-0003-1102-1387; Singh, Satya P/0000-0003-3159-3622</t>
  </si>
  <si>
    <t>10.1109/ACCESS.2019.2914769</t>
  </si>
  <si>
    <t>WOS:000468535600001</t>
  </si>
  <si>
    <t>Shu, MH; Chiu, CC; Nguyen, TL; Hsu, BM</t>
  </si>
  <si>
    <t>Shu, Ming-Hung; Chiu, Chuang-Chi; Thanh-Lam Nguyen; Hsu, Bi-Min</t>
  </si>
  <si>
    <t>A demerit-fuzzy rating system, monitoring scheme and classification for manufacturing processes</t>
  </si>
  <si>
    <t>For monitoring online manufacturing processes, the proportion of weights imposed on each type of product's defects (nonconformities or demerits) has a profoundly effective impact on control charts' performance. Apparently, the demerit-chart approach is superior than the widely-used c-chart scheme, because it allows us to place relative precise weights (real numbers) on defects according to their distinctly inferior degrees affecting the product quality so that the abnormal variations of processes can be literally exposed. However, in many applications, the seriousness of defects is evaluated partially or entirely by the inspectors' perceptive judgement or knowledge, so with the precise-weight assignment, the demerit rating mechanism is considered to be somewhat constrained and subjective which inevitably leads to the targeted manufacturing process with limited and possibly biased information for online surveillance. To cope with the drawback, a demerit-fuzzy rating system and monitoring scheme is proposed in this paper. We first incorporate fuzzy weights (fuzzy numbers) to properly reflect the severity measures of defects which are categorized linguistically. Then, based on properties of fuzzy set theory and proposed approaches for fuzzy-number ranking, we develop the demerit-fuzzy charting scheme which is capable of discriminating process conditions into multi-intermittent statuses between in-control and out-of-control. This approach improves the traditional process control techniques with the binary-classification restraint for the process conditions. Finally, the proposed demerit-fuzzy rating system, monitoring scheme, and classification is elucidated by an application in garment industry to monitor textile-stitching nonconformities conditions. (C) 2014 Elsevier Ltd. All rights reserved.</t>
  </si>
  <si>
    <t>Shu, Ming-Hung/AAT-7702-2021; Nguyen, Thanh-Lam/I-9958-2014</t>
  </si>
  <si>
    <t>Nguyen, Thanh-Lam/0000-0002-8268-9854</t>
  </si>
  <si>
    <t>10.1016/j.eswa.2014.06.035</t>
  </si>
  <si>
    <t>WOS:000341462600019</t>
  </si>
  <si>
    <t>Aboushady, AM; Marzouk, MM; Elbarkouky, MMG</t>
  </si>
  <si>
    <t>Aboushady, Ahmed M.; Marzouk, Mohamed M.; Elbarkouky, Mohamed M. G.</t>
  </si>
  <si>
    <t>Fuzzy Consensus Qualitative Risk Analysis Framework for Building Construction Projects</t>
  </si>
  <si>
    <t>This paper presents a Fuzzy Consensus Qualitative Risk Analysis Framework to identify and prioritize risks encountered in Building Construction Projects, which is applied to developing countries. The framework utilizes and compares three fuzzy consensus aggregation algorithms to select the most appropriate one in aggregating experts' opinions in prioritizing risks: (1) Fuzzy Similarity Aggregation Method (FSAM); (2) Fuzzy Distance Measurement Method (FDMM); and (3) Fuzzy Optimal Aggregation Method (FOAM). Risks are identified through literature review and interviews with experts who rate the risks in three dimensions (probability of occurrence, impact, and level of detection). Five linguistic terms, which are defined by five trapezoidal membership functions (MEs), are used to collect experts' opinions, using a 5-point linguistic rating scale. Expert opinions are aggregated in a linguistic framework using the three algorithms to compare their results and ensure that the aggregated decision is a result of their common agreement. The Euclidean Distance Measure Function is applied to the results of each algorithm to determine risk criticality. In order to select the most appropriate method to aggregate experts' opinions, a three-step Delphi technique is utilized to identify the criticality of similar risks that were encountered in actual Building Construction Projects. The results of this stage are compared to the output results of each of the three algorithms to decide on the method that best matches the results of actual projects and risks are prioritized accordingly. The framework solves a major problem for construction project teams in developing countries by conducting qualitative risk analysis in a fully supported linguistic environment, which addresses the vagueness and imprecision that exist in the decision-making process. It also determines the best aggregation method to solve the problem, using a case study in Egypt.</t>
  </si>
  <si>
    <t>Marzouk, Mohamed/AAA-2717-2021</t>
  </si>
  <si>
    <t>Marzouk, Mohamed/0000-0002-8594-8452</t>
  </si>
  <si>
    <t>WOS:000333960300200</t>
  </si>
  <si>
    <t>Ahmed, MM; Isa, NAM</t>
  </si>
  <si>
    <t>Ahmed, Md. Manjur; Isa, Nor Ashidi Mat</t>
  </si>
  <si>
    <t>Knowledge base to fuzzy information granule: A review from the interpretability-accuracy perspective</t>
  </si>
  <si>
    <t>Fuzzy information granules indicate sufficiently interpretable fuzzy sets for achieving a high level of human cognitive abstraction. Furthermore, granularity, complexity, and accuracy are associated with fuzzy information granules. Measuring granularity is a promising means of verifying the effectiveness of the fuzzy granular model. Higher granularity indicates fine partitions, whereas coarser partitions suggest lower granularity. Therefore, accuracy is directly proportional to the granularity, such that, the higher the granularity, the more accurate and more complex the model is. Consequently, the granularity-simplicity tradeoff is also a significant criterion in considering the interpretability-accuracy tradeoff. This paper thoroughly reviews diverse ideas to understand the fuzzy information granule and addresses a sensible compromise between interpretability-accuracy and granularity-simplicity. Those requirements contradict each other, thus certain conceptual and mathematical considerations are necessary in designing a granular framework. Moreover, a double axis taxonomy is introduced in this paper: complexity-based granularity versus semantic-based granularity (which considers granularity measures) and granular partition level versus granular rule base level (regarding knowledge base stages). However, several constraints should be considered in designing a granular framework such as the granularity-accuracy dilemma, the overfitting/underfitting situation, the granular rule base level conflict, the interpretability constraint threshold, the stability-plasticity dilemma, and the parameter optimization. This paper primarily aims to present a conceptual framework to better understand existing methods, as well as how these methods can inspire future research. (C) 2017 Elsevier B.V. All rights reserved.</t>
  </si>
  <si>
    <t>Ahmed, Manjur/L-8637-2016; Isa, Nor Ashidi Mat/I-7826-2017</t>
  </si>
  <si>
    <t>Isa, Nor Ashidi Mat/0000-0002-2675-4914</t>
  </si>
  <si>
    <t>10.1016/j.asoc.2016.12.055</t>
  </si>
  <si>
    <t>WOS:000395901200008</t>
  </si>
  <si>
    <t>Mitsel, AA; Kozlov, SV; Kataev, MY; Maslov, AV</t>
  </si>
  <si>
    <t>Berestneva, O; Tikhomirov, A; Trufanov, A</t>
  </si>
  <si>
    <t>Mitsel, A. A.; Kozlov, S. V.; Kataev, M. Yu.; Maslov, A. V.</t>
  </si>
  <si>
    <t>Mathematical Support of Decision Support System When Managing A Company</t>
  </si>
  <si>
    <t>PROCEEDINGS OF THE 2016 CONFERENCE ON INFORMATION TECHNOLOGIES IN SCIENCE, MANAGEMENT, SOCIAL SPHERE AND MEDICINE (ITSMSSM)</t>
  </si>
  <si>
    <t>ACSR-Advances in Comptuer Science Research</t>
  </si>
  <si>
    <t>3rd International Scientific Conference on Information Technologies in Science, Management, Social Sphere and Medicine (ITSMSSM)</t>
  </si>
  <si>
    <t>MAY, 2016</t>
  </si>
  <si>
    <t>Tomsk, RUSSIA</t>
  </si>
  <si>
    <t>Under current conditions it is impossible to manage a company to a good quality without specialized instruments. Currently decision support systems (DSS) are widely used to manage the bankruptcy risks of a company. Developing a DSS requires proper mathematical models. It allows return on capital forecasting and financial solvency revealing and, mainly, regulating the risk of bankruptcy event. The aim of the given paper is to throw light on the problem of decision support system development when estimating financial stability of companies. In the paper we consider the mathematical support of DSS - models of financial stability estimation and dynamic model of managing the resultant index of financial stability. In the paper we review the methods of bankruptcy risk estimation described in academic literature and describe some models developed by the authors. In the paper the authors provide a brief review of DSS designed for managing the bankruptcy risk of companies, analyze the financial stability of 30 oil and gas companies organized as open joint stock companies. It was shown that there are no universal models for estimating company bankruptcy risk. The limits to applicability of the models depend upon the economic conditions under which the models were developed, notably, it was shown that foreign models are insufficient for Russian conditions. The authors provide their models of financial stability estimation of oil and gas and machine-building companies which allow taking into consideration quantitative and qualitative indices which can be both standardized and non-standardized. The models allow taking into account industry-specific peculiarities of companies and can be applied to estimate the bankruptcy risk.</t>
  </si>
  <si>
    <t>Kataev, Mikhail Yurievich/G-9652-2017; Maslov, Anatoly/B-4361-2015</t>
  </si>
  <si>
    <t>2352-538X</t>
  </si>
  <si>
    <t>978-94-6252-196-4</t>
  </si>
  <si>
    <t>WOS:000390305500027</t>
  </si>
  <si>
    <t>Kazemzadeh, A</t>
  </si>
  <si>
    <t>DMello, S; Graesser, A; Schuller, B; Martin, JC</t>
  </si>
  <si>
    <t>Kazemzadeh, Abe</t>
  </si>
  <si>
    <t>Toward a Computational Approach for Natural Language Description of Emotions</t>
  </si>
  <si>
    <t>AFFECTIVE COMPUTING AND INTELLIGENT INTERACTION, PT II</t>
  </si>
  <si>
    <t>4th Bi-Annual International Conference of the Humaine Association on Affective Computing and Intelligent Interaction (ACII 2011)</t>
  </si>
  <si>
    <t>OCT 09-12, 2011</t>
  </si>
  <si>
    <t>Memphis, TN</t>
  </si>
  <si>
    <t>Univ Memphis,HUMAINE Assoc,FedEx Inst Techn,Inst Intelligent Syst,Aldebaran Robot</t>
  </si>
  <si>
    <t>This is a precis of the author's dissertation proposal about natural language description of emotions. The proposal seeks to explain how humans describe emotions using natural language. The focus of the proposal is on words and phrases that refer to emotions, rather than the more general phenomena of emotional language. The main problem is that if descriptions of emotions refer to abstract concepts that are local to a particular human (or agent), then how do these concepts vary from person to person and how can shared meaning be established between people. The thesis of the proposal is that natural language emotion descriptions refer to theoretical objects, which provide a logical framework for dealing with this phenomenon in scientific experiments and engineering solutions. An experiment, Emotion Twenty Questions (EMO20Q), was devised to study the social natural language behavior of humans, who must use descriptions of emotions to play the familiar game of twenty questions when the unknown word is an emotion. The idea of a theory based on natural language propositions is developed and used to formalize the knowledge of a sign-using organism. Based on this pilot data, it was seen that approximately 25% of the emotion descriptions referred to emotions as objects with dimensional attributes. This motivated the author to use interval type-2 fuzzy sets as a computational model for the meaning of this dimensional subset of emotion descriptions. This model introduces a definition of a variable that ranges over emotions and allows for both inter- and intra- subject variability. A second set of experiments used interval surveys and translation tasks to assess this model. Finally, the use of spectral graph theory is proposed to represent emotional knowledge that has been acquired from the EMO20Q game.</t>
  </si>
  <si>
    <t>978-3-642-24570-1</t>
  </si>
  <si>
    <t>WOS:000306503700023</t>
  </si>
  <si>
    <t>Briceno, L; Paul, G</t>
  </si>
  <si>
    <t>Bagnara, S; Tartaglia, R; Albolino, S; Alexander, T; Fujita, Y</t>
  </si>
  <si>
    <t>Briceno, Leyde; Paul, Gunther</t>
  </si>
  <si>
    <t>MakeHuman: A Review of the Modelling Framework</t>
  </si>
  <si>
    <t>PROCEEDINGS OF THE 20TH CONGRESS OF THE INTERNATIONAL ERGONOMICS ASSOCIATION (IEA 2018), VOL V: HUMAN SIMULATION AND VIRTUAL ENVIRONMENTS, WORK WITH COMPUTING SYSTEMS (WWCS), PROCESS CONTROL</t>
  </si>
  <si>
    <t>20th Congress of the International-Ergonomics-Association (IEA)</t>
  </si>
  <si>
    <t>AUG 26-30, 2018</t>
  </si>
  <si>
    <t>Florence, ITALY</t>
  </si>
  <si>
    <t>Int Ergon Assoc</t>
  </si>
  <si>
    <t>MakeHuman is an open source software rarely used in Ergonomic studies. Developed on open source Python code, the program creates realistic appearance 3D virtual human models, primarily focusing on morphing details. An intuitive graphical user interface working with sliders controls input parameters on normalized scales for the main parameters gender, age, muscle mass, weight, height, proportion and ethnicity. These input parameters govern associated output values, which mostly remain normalized. Height and age however are on an interval scale. MakeHuman Blender tools connect the MakeHuman and Blender programs, allowing users to modify a base mesh shape, create clothes, apply static poses or generate animations. In recent research work, MakeHuman was employed mostly to generate sets of virtual subjects. MakeHuman is a design (gaming) oriented, parametric virtual human modelling tool based on templates. A template model is transformed by means of scaling factors, resizing its segments and proportions, to create a set of human bodies compatible with the original base mesh. The template model is divided into 'areas of influence', and form factors are calculated to detect contraction or expansion, improving the use of targets in these areas. Fuzzy logic rules are employed in order to process inputs, which are linked directly to membership functions of fuzzy sets. With one morphing target file for each parameters' extreme values, multifactorial input change is amalgamated into a character, using an inference engine that produces a diversity of human bodies. The study aspires to assess the practicability of using the software in a Human Factors framework.</t>
  </si>
  <si>
    <t>Paul, Gunther/D-2632-2009</t>
  </si>
  <si>
    <t>Paul, Gunther/0000-0002-1880-9161; Briceno, Leyde/0000-0002-7831-9551</t>
  </si>
  <si>
    <t>978-3-319-96077-7; 978-3-319-96076-0</t>
  </si>
  <si>
    <t>10.1007/978-3-319-96077-7_23</t>
  </si>
  <si>
    <t>WOS:000473064000023</t>
  </si>
  <si>
    <t>Wu, B; Wang, YF</t>
  </si>
  <si>
    <t>Wu, Bing; Wang, Yufang</t>
  </si>
  <si>
    <t>Formation mechanism of popular courses on MOOC platforms: A configurational approach</t>
  </si>
  <si>
    <t>Popular courses are representative of high-quality courses on MOOC (Massive Open Online Course) platforms. However, current research on the formation mechanism of popular courses is rare. Thus, a fuzzy-set qualitative comparative analysis (fsQCA) is adopted to explore configurations of MOOC quality elements for popular courses on MOOC platforms. This study selects courses on the Coursera platform as the research object. Unique datasets of 272 observations and 261 observations before and after the outbreak of pandemic, respectively, are used to investigate for a better understanding of the role of quality elements in forming popular courses. Three key findings are revealed. First, the configurations for MOOC popular courses differ from those of nonpopular courses, suggesting an asymmetric view of causality that underpins MOOC quality. Second, parsimonious configurations emergent from complex interactions among eight MOOC quality elements which are selected from three aspects of MOOC course arrangement, MOOC teaching faculty arrangement, and MOOC learner reviews, suggesting causality of equifinality that produces a popular course both before and after the outbreak of pandemic. Notably, the role of the professional title of MOOCs teachers becomes more important for forming popular courses after COVID-19. Third, although the number of MOOC teachers appears as a peripheral element along with the number of long reviews as a core element in all configurations for popular courses, they need the presence of other quality elements to form popular courses, suggesting a conjunction between quality elements. All findings provide implications not only for MOOC providers to regard popular courses as a result of configurations of MOOCs quality elements, but also for further research on fsQCA in course quality on MOOC platforms.</t>
  </si>
  <si>
    <t>10.1016/j.compedu.2022.104629</t>
  </si>
  <si>
    <t>WOS:000860347300005</t>
  </si>
  <si>
    <t>Deb, R; Roy, S</t>
  </si>
  <si>
    <t>Deb, Raktim; Roy, Sudipta</t>
  </si>
  <si>
    <t>A Software Defined Network information security risk assessment based on Pythagorean fuzzy sets</t>
  </si>
  <si>
    <t>The concept of software-defined networking is introduced to the networking domain to enhance networking capabilities to cope with network resources' fast-growing requirements. Initially, security in Software Defined Network (SDN) is not considered as a priority concern, but later many research surveys taken place for determining the security loopholes in SDN architecture. To date, no algorithm exists for determining information security in contrast to SDN architecture or SDN based architecture. Here, a mechanism is introduced to determine the information risk associated with SDN or SDN based architecture. The SDN properties influence themselves; thus, the Multi-Criteria Decision Making (MCDM) method is incorporated in the proposed algorithm as a comprehensive mechanism while determining the information risk. To be specific, this proposed algorithm is divided into three different phases wherein; the first phase incorporates the Pythagorean Fuzzy Decision-Making Trial and Evaluation Laboratory method (PFDEMATEL) for determining the influences among SDN properties and vulnerabilities. The second phase implements the Pythagorean Fuzzy Analytical Hierarchical Process (PFAHP) for evaluating the priority of the severity weights of SDN properties along with vulnerabilities. Lastly, phase 3 implements information entropy to determine the overall SDN system risk. Our proposition is introduced in the first place to help the network administrator to determine associated risk in their SDN or SDN based architecture before the actual implementation and take proper countermeasures while implementing.</t>
  </si>
  <si>
    <t>Roy, Sudipta/V-7932-2018</t>
  </si>
  <si>
    <t>Roy, Sudipta/0000-0003-0244-6455; Deb, Raktim/0000-0003-2992-5050</t>
  </si>
  <si>
    <t>10.1016/j.eswa.2021.115383</t>
  </si>
  <si>
    <t>WOS:000691995800006</t>
  </si>
  <si>
    <t>Cetinkaya, C; Ozkan, B; Ozceylan, E; Haffar, S</t>
  </si>
  <si>
    <t>Cetinkaya, Cihan; Ozkan, Baris; Ozceylan, Eren; Haffar, Samer</t>
  </si>
  <si>
    <t>An eco-friendly evaluation for locating wheat processing plants: an integrated approach based on interval type-2 fuzzy AHP and COPRAS</t>
  </si>
  <si>
    <t>Site selection for organizations is a complex and unstructured problem that must be analyzed carefully and properly since a localization error could drive to bankruptcy. This problem has been discussed widely and effectively using multi-criteria decision-making methods in a manufacturing context, but it has been little studied in the agricultural industry. The aim of this study is to proposing a methodological approach to evaluate the fifty states in the United States (US) in terms of wheat processing plant locations. To do so, a literature review is searched to determine the ten sub-criteria under financial, environmental, and spatial dimensions. To overcome the uncertainty of experts' judgment in criteria prioritization, interval type-2 fuzzy (IT2F)-analytic hierarchy process is used. The method of complex proportional assessment of alternatives is used to obtain the final rank of states. The results and verification of the methodology are carried out throughout a sensitivity analysis of the weights. The results of sensitivity analysis indicated that when financial aspects are focused upon, California is the best alternative, followed by Texas and Oklahoma. In addition, from the environmental and spatial perspectives, Vermont and California are the best choices, respectively. The findings of this study can provide useful information to wheat plant decision-makers and serve as a reference for US policy.</t>
  </si>
  <si>
    <t>Özkan, Barış/AAE-8026-2019</t>
  </si>
  <si>
    <t>Özkan, Barış/0000-0001-7767-4087; Haffar, Samer/0000-0002-9317-0257; Ozceylan, Eren/0000-0002-5213-6335</t>
  </si>
  <si>
    <t>10.1007/s00500-022-06922-2</t>
  </si>
  <si>
    <t>WOS:000778734900005</t>
  </si>
  <si>
    <t>Abinaya, S; Devi, MKK; Alphonse, AS</t>
  </si>
  <si>
    <t>Abinaya, S.; Devi, M. K. Kavitha; Alphonse, A. Sherly</t>
  </si>
  <si>
    <t>Enhancing Context-Aware Recommendation Using Hesitant Fuzzy Item Clustering by Stacked Autoencoder Based Smoothing Technique</t>
  </si>
  <si>
    <t>Context-aware recommender systems (CARS) are a key component in businesses, notably in the e-transactions domain, since they assume that reviews, ratings, demographics, and other factors may determine customer preferences. On contrary, while evaluating the sentiment underlying the reviews and the rating score, consumers' opinion is typically conflicting. As a result, a framework that employs either a review or a rating for top-N recommendation directs to produce unsatisfied recommendations in addition to a meager rating problem and high computation time. To overcome all the problems, a novel sentiment enhanced stacked autoencoder (SSAE) with context-specific hesitant fuzzy item hierarchical clustering (CHFHC) approach is proposed which employs online and offline phases. In the offline-phase, the meager user-item rating matrix is smoothed by learning the users' concrete preference to a complete matrix by the SSAE approach. They are clustered offline using the CHFHC approach into context-based similar item clusters. In the online-phase, the active user gets context-based recommendations from the most similar cluster that matches the active users' current context situation. Hence the SSAE_CHFHC approach improves the quality of Top-N recommendation corresponding to the exact contextual situation of the active user with a minimal recommendation computation time. Experiments on the (5-core) Amazon and yelp datasets proved that the intended SSAE_CHFHC framework consistently outperforms state-of-the-art recommendation algorithms on a variety of evaluation measures.</t>
  </si>
  <si>
    <t>, sherly/0000-0002-0019-9940; Shanmugasundaram, Abinaya/0000-0001-7957-7934</t>
  </si>
  <si>
    <t>10.1142/S0218488522500155</t>
  </si>
  <si>
    <t>WOS:000851519100003</t>
  </si>
  <si>
    <t>Banerjee, R; Pal, SK; Pal, JK</t>
  </si>
  <si>
    <t>Banerjee, Romi; Pal, Sankar K.; Pal, Jayanta Kumar</t>
  </si>
  <si>
    <t>A Decade of the Z-Numbers</t>
  </si>
  <si>
    <t>In this article, we present a study on the development in the theory and application of the Z-numbers since its inception in 2011. The review covers the formalization of Z-number-based mathematical operators, the role of Z-numbers in computing with words, decision-making, and trust modeling, application of Z-numbers in real-world problems such as multisensor data fusion, dynamic controller design, safety analytics, and natural language understanding, a brief comparison with conceptually similar paradigms, and some potential areas of future investigation. The paradigm currently has at least four extensions to its definition: multidimensional Z-numbers, parametric Z-numbers, hesitant-uncertain linguistic Z-numbers, and Z*-numbers. The Z-numbers have also been used in conjunction with rough sets and granular computing for enhanced uncertainty handling. While this decade has seen a plethora of theoretical initiatives toward its growth, there remains a major work scope in the direction of practical realization of the paradigm. Some challenges yet unresolved are automated translation of (imprecise, sarcastic, and metaphorical) linguistic expressions to their Z-number forms, discernment of probability-possibility distributions to map real-world situations under consideration, analysis of linguistic equivalents of Z-operator results to intuitive human responses, the endogenous arousal of belief in intelligent agents, and analysis of biases embedded in expert-belief values that are primary inputs to Z-number-based expert systems. After a decade of the Z-numbers, the paradigm has proved to be of use in expert-input-based decision-making systems and initial value problems. Its applicability in high-risk, high-precision areas, such as deep-sea exploration and space science, remains unexplored.</t>
  </si>
  <si>
    <t>10.1109/TFUZZ.2021.3094657</t>
  </si>
  <si>
    <t>WOS:000835774500005</t>
  </si>
  <si>
    <t>Papadimitriou, S; Terzidis, K</t>
  </si>
  <si>
    <t>Papadimitriou, Stergios; Terzidis, Konstantinos</t>
  </si>
  <si>
    <t>Efficient and interpretable fuzzy classifiers from data with support vector learning</t>
  </si>
  <si>
    <t>INTELLIGENT DATA ANALYSIS</t>
  </si>
  <si>
    <t>The construction of fuzzy rule-based classification systems with both good generalization ability and interpretability is a chalenging issue. The paper aims to present a novel framework for the realization of these important (and many times conflicting) goals simultaneously. The generalization performance is obtained with the adaptation of Support Vector algorithms for the identification of a Support Vector Fuzzy Inference (SVFI) system. The SVFI is a fuzzy inference system that implements the Support Vector network inference and inherits from it the robust learning potential. The construction of the SVFI is based on the algorithms presented in [15]. The contribution of the paper is the development of algorithms for the construction of interpretable rule systems on top of the SVFI system. However, the SVFI rules usually lack interpretability. For this reason, the accurate set of rules can be approximated with a simpler interpretable fuzzy system that can present insight to the more important aspects of the data. Therefore, the presented approach utilizes two sets of fuzzy rules: the accurate Support Vector Fuzzy Inference (SVFI) rules and the approximate interpretable one that is derived from the SVFI with a set of tunable threshold parameters. The paper initially reviews the peculiarities of extracting fuzzy rules with Support Vector learning for classification problems. The interpretable fuzzy system construction algorithms receive an a priori description of a set of fuzzy sets that describe the linguistic aspects of the input variables as they are usually perceived by the human experts. After this specification the presented algorithms extract from the SVFI rules a small and concise set of interpretable rules. We apply our method to both synthetic data, data sets from the UCI repository and real gene expression data and we demonstrate its efficiency in uncovering clear and concise rules in application domains where interpretable linguistic labels can be pre-assigned (as in gene expression analysis).</t>
  </si>
  <si>
    <t>1088-467X</t>
  </si>
  <si>
    <t>1571-4128</t>
  </si>
  <si>
    <t>10.3233/IDA-2005-9603</t>
  </si>
  <si>
    <t>WOS:000202969600003</t>
  </si>
  <si>
    <t>Chukhrova, N; Johannssen, A</t>
  </si>
  <si>
    <t>Chukhrova, Nataliya; Johannssen, Arne</t>
  </si>
  <si>
    <t>Fuzzy regression analysis: Systematic review and bibliography</t>
  </si>
  <si>
    <t>Statistical regression analysis is a powerful and reliable method to determine the impact of one or several independent variable(s) on a dependent variable. It is the most widely used of all statistical methods and has broad applicability to numerous practical problems. However, various problems can arise, when for instance the sample size is too small, distributional assumptions are not fulfilled, the relationship between independent and dependent variables is vague or when there is an ambiguity of events. Moreover, the complexity of real-life problems often makes the underlying models inadequate, since information is frequently imprecise in many ways. To relax these rigidities, numerous researchers have modified and extended concepts of statistical regression analysis by means of concepts of fuzzy set theory. By now, there is a large number of papers on the topic of fuzzy regression analysis, especially concerning possibilistic, fuzzy least squares or machine learning approaches. Additionally, the variety of approaches includes probabilistic, logistic, type-2 and clusterwise fuzzy regression methods, among many others. Besides papers mainly devoted to advances in methodology, there are also several papers presenting case studies in various research fields. To structure this diversity of papers, proposals and applications we give in this paper a comprehensive systematic review and provide a bibliography on the topic of fuzzy regression analysis. Thus, the paper intends to consolidate the topic in order to aid new researchers in this area, focuses the field's attention on key open questions, and highlights possible directions for future research. (C) 2019 Elsevier B.V. All rights reserved.</t>
  </si>
  <si>
    <t>Chukhrova, Nataliya/0000-0002-4105-7033; Johannssen, Arne/0000-0002-4265-3996</t>
  </si>
  <si>
    <t>10.1016/j.asoc.2019.105708</t>
  </si>
  <si>
    <t>WOS:000490753200024</t>
  </si>
  <si>
    <t>Saha, I; Sarkar, JP; Maulik, U</t>
  </si>
  <si>
    <t>Saha, Indrajit; Sarkar, Jnanendra Prasad; Maulik, Ujjwal</t>
  </si>
  <si>
    <t>Ensemble based rough fuzzy clustering for categorical data</t>
  </si>
  <si>
    <t>Categorical data is different from continuous data, where the values of attribute do not follow any natural ordering. Moreover, inherent complexities like uncertainty, vagueness and overlapping among clusters make the analysis of real life categorical data set more difficult. Recent literature review shows that the well-known categorical data clustering techniques are using different similarity/dissimilarity measures to tackle the inherent complexities of the categorical attribute values. Generally, it is hard to find single method and cluster validity measure that can be used as perfect or standard for all kinds of categorical data sets. Hence, in this paper first, a clustering method for categorical data is proposed by fusing rough set and fuzzy set theories. Subsequently, an ensemble based framework is designed with the recently proposed similarity/dissimilarity measures in order to have better clustering results for different types of categorical data sets. For this purpose, the proposed rough fuzzy clustering method is used sequentially with the integration of different measures to evolve the clustering solutions. Using consensus of these solutions, pure classified, semi rough and pure rough points are identified. Thereafter, machine learning method, called Random Forest, is used in incremental way to classify the semi and pure rough points using pure classified points to yield better clustering results. The performance of the proposed method has been demonstrated in comparison with several other recently developed clustering methods. Additionally, the selection of Random Forest in the proposed framework is justified by comparing its performance with other well-known machine learning methods like K-Nearest Neighbor and Support Vector Machine. Ten categorical data sets are used for the experimental purpose. Finally, statistical significance test has been conducted to judge the superiority of the results. (C) 2015 Elsevier B.V. All rights reserved.</t>
  </si>
  <si>
    <t>Saha, Indrajit/G-5099-2011; Sarkar, Jnanendra Prasad/F-8358-2019; Maulik, Ujjwal/AAO-8754-2020</t>
  </si>
  <si>
    <t>Saha, Indrajit/0000-0001-9513-9707; Maulik, Ujjwal/0000-0003-1167-0774</t>
  </si>
  <si>
    <t>10.1016/j.knosys.2015.01.008</t>
  </si>
  <si>
    <t>WOS:000350929200010</t>
  </si>
  <si>
    <t>Xu, X; Wang, LH; Newman, ST</t>
  </si>
  <si>
    <t>Xu, Xun; Wang, Lihui; Newman, Stephen T.</t>
  </si>
  <si>
    <t>Computer-aided process planning - A critical review of recent developments and future trends</t>
  </si>
  <si>
    <t>For the past three decades, computer-aided process planning (CAPP) has attracted a large amount of research interest. A huge volume of literature has been published on this subject. Today, CAPP research faces new challenges owing to the dynamic markets and business globalisation. Thus, there is an urgent need to ascertain the current status and identify future trends of CAPP. Covering articles published on the subjects of CAPP in the past 10 years or so, this article aims to provide an up-to-date review of the CAPP research works, a critical analysis of journals that publish CAPP research works, and an understanding of the future direction in the field. First, general information is provided on CAPP. The past reviews are summarised. Discussions about the recent CAPP research are presented in a number of categories, i.e. feature-based technologies, knowledge-based systems, artificial neural networks, genetic algorithms, fuzzy set theory and fuzzy logic, Petri nets, agent-based technology, Internet-based technology, STEP-compliant CAPP and other emerging technologies. Research on some specific aspects of CAPP is also provided. Discussions and analysis of the methods are then presented based on the data gathered from the Elsevier's Scopus abstract and citation database. The concepts of 'Subject Strength' of a journal and 'technology impact factor' are introduced and used for discussions based on the publication data. The former is used to gauge the level of focus of a journal on a particular research subject/domain, whereas the latter is used to assess the level of impact of a particular technology, in terms of citation counts. Finally, a discussion on the future development is presented.</t>
  </si>
  <si>
    <t>Xu, Xun William/K-7899-2015; Wang, Lihui/O-3907-2014; Newman, Stephen T/A-1246-2009</t>
  </si>
  <si>
    <t>Xu, Xun William/0000-0001-6294-8153; Wang, Lihui/0000-0001-8679-8049; Newman, Stephen T/0000-0003-3163-1908</t>
  </si>
  <si>
    <t>PII 929177716</t>
  </si>
  <si>
    <t>10.1080/0951192X.2010.518632</t>
  </si>
  <si>
    <t>WOS:000285353500001</t>
  </si>
  <si>
    <t>Alcala, R; Casillas, J; Cordon, O; Herrera, F</t>
  </si>
  <si>
    <t>Building fuzzy graphs: Features and taxonomy of learning for non-grid-oriented fuzzy rule-based systems</t>
  </si>
  <si>
    <t>The use of Mamdani-type fuzzy rule-based systems (FRBSs) allows us to deal with the modeling of systems building a linguistic model clearly interpretable by human beings. However, the accuracy obtained is not sometimes as good as desired. This fact relates to the restriction imposed when using linguistic variables, which forces the membership functions considered in each fuzzy linguistic rule to belong to a common set of them, i.e., to use a global grid. To solve this problem, in the last few years a new variant has been proposed working directly with fuzzy variables in the fuzzy rules instead of linguistic terms, thus ignoring the said restriction. Therefore, these systems, which are totally equivalent to fuzzy graphs (defined by Zadeh as granular representations of functional dependencies and relations), do not consider a global grid and could be named non-grid-oriented (NGO) FRBSs. Of course, the main objective of these models is the accuracy of the system instead its interpretability. Until now, NGO FRBSs have been little considered and developed in the literature. However, and due to their good accuracy, their use is increasing thus making necessary a wide analysis on the features and associated learning methods in the NGO domain. This contribution aims at analyzing the structure and framework of NGO FRBSs, as well as making a taxonomy of learning methods considering the constrains imposed on the fuzzy sets in the generation process. Some automatic learning techniques and methods proposed in the literature to build these fuzzy graphs will be also reviewed and analyzed when solving several applications of different nature.</t>
  </si>
  <si>
    <t>Herrera, Francisco/K-9019-2017; Herrera, Francisco/C-6856-2008; Alcala, Rafael/B-1843-2012; Casillas, Jorge/H-4922-2011; Cordon, Oscar/F-6672-2011</t>
  </si>
  <si>
    <t>Herrera, Francisco/0000-0002-7283-312X; Alcala, Rafael/0000-0003-1140-6156; Casillas, Jorge/0000-0002-5887-3977; Cordon, Oscar/0000-0001-5112-5629</t>
  </si>
  <si>
    <t>WOS:000180042200001</t>
  </si>
  <si>
    <t>Dubois, D; Liu, WR; Ma, JB; Prade, H</t>
  </si>
  <si>
    <t>Dubois, Didier; Liu, Weiru; Ma, Jianbing; Prade, Henri</t>
  </si>
  <si>
    <t>The basic principles of uncertain information fusion. An organised review of merging rules in different representation frameworks</t>
  </si>
  <si>
    <t>We propose and advocate basic principles for the fusion of incomplete or uncertain information items, that should apply regardless of the formalism adopted for representing pieces of information coming from several sources. This formalism can be based on sets, logic, partial orders, possibility theory, belief functions or imprecise probabilities. We propose a general notion of information item representing incomplete or uncertain information about the values of an entity of interest. It is supposed to rank such values in terms of relative plausibility, and explicitly point out impossible values. Basic issues affecting the results of the fusion process, such as relative information content and consistency of information items, as well as their mutual consistency, are discussed. For each representation setting, we present fusion rules that obey our principles, and compare them to postulates specific to the representation proposed in the past. In the crudest (Boolean) representation setting (using a set of possible values), we show that the understanding of the set in terms of most plausible values, or in terms of non-impossible ones matters for choosing a relevant fusion rule. Especially, in the latter case our principles justify the method of maximal consistent subsets, while the former is related to the fusion of logical bases. Then we consider several formal settings for incomplete or uncertain information items, where our postulates are instantiated: plausibility orderings, qualitative and quantitative possibility distributions, belief functions and convex sets of probabilities. The aim of this paper is to provide a unified picture of fusion rules across various uncertainty representation settings. (C) 2016 The Authors. Published by Elsevier B.V.</t>
  </si>
  <si>
    <t>Liu, Weiru/0000-0001-8356-1361</t>
  </si>
  <si>
    <t>10.1016/j.inffus.2016.02.006</t>
  </si>
  <si>
    <t>WOS:000377230000002</t>
  </si>
  <si>
    <t>Lee, AHI; Lin, TY; Chen, WC; Wang, WM</t>
  </si>
  <si>
    <t>IAENG</t>
  </si>
  <si>
    <t>Lee, Amy H. I.; Lin, Tasi-Ying; Chen, Wen-Chin; Wang, Wei-Ming</t>
  </si>
  <si>
    <t>Preliminary modeling for technology transfer of new equipment using fuzzy ANP</t>
  </si>
  <si>
    <t>IMECS 2007: International Multiconference of Engineers and Computer Scientists, Vols I and II</t>
  </si>
  <si>
    <t>Lecture Notes in Engineering and Computer Science</t>
  </si>
  <si>
    <t>International Multiconference of Engineers and Computer Scientists</t>
  </si>
  <si>
    <t>MAR 21-23, 2007</t>
  </si>
  <si>
    <t>Kowloon, PEOPLES R CHINA</t>
  </si>
  <si>
    <t>With the rapid transition of industrial structure, the product life cycle is shortening continuously. In order to compete against competitors in the fierce market, a firm has to keep developing new technology to differentiate itself from others. The sustainable development of high-tech industry in Taiwan has promoted the advance of Taiwan's socio-economic status and has led Taiwan to become an influential player in the global high-tech market. While new products are the result of new technology, new generation of equipment, with upgraded technology, is the means to manufacture these new products. For example, the advancement of technology in the semiconductor industry has shifted the wafer size from eight inches to twelve inches, and upgraded equipment is necessary to produce large-sized wafers. Nevertheless, the cost of high-tech equipment is usually high, amounted to almost 70% of investment. Therefore, the equipment must be operated and maintained carefully to generate the highest possible profit for the firm. Additionally, most equipment suppliers are located in foreign countries (such as in Japan, the USA and Europe). It is crucial to transfer equipment technology completely from foreign equipment suppliers, taking into account the differences in cultures, languages and perceptions. This paper focuses on the process of technology transfer, in which the buyer-supplier relationship, technology transfer and knowledge management must be examined. Factors that promote the process of technology transfer are reviewed through literature first, and Delphi method is applied to select the most critical factors for technology transfer. A network for the efficient technology transfer process is constructed, and fuzzy analytic network process (FANP) is applied to obtain experts' opinion through pairwise comparison and fuzzy set theory, to generate a supermatrix, and to calculate the relative importance of the critical factors. The results of this study should provide guidance to high-tech industry in the technology transfer when buying equipment from suppliers.</t>
  </si>
  <si>
    <t>978-988-98671-4-0</t>
  </si>
  <si>
    <t>WOS:000246800601186</t>
  </si>
  <si>
    <t>Pan, MY; Huang, R; Chi, MM; Hu, SG</t>
  </si>
  <si>
    <t>Pan, Meiyu; Huang, Rui; Chi, Maomao; Hu, Shangui</t>
  </si>
  <si>
    <t>The impact of platform flexibility and controls on platform attractiveness: an empirical study from the seller's perspective</t>
  </si>
  <si>
    <t>Purpose The e-business platform has become a major driver for economic growth and development. The economic success of an e-marketplace greatly depends on the extent to which buyers and sellers are attracted to enter and actively participate in the e-business platform. Existing literature lacks empirical examination of factors influencing e-business platform attractiveness (EBPA) from a seller's perspective and understudies the interplay between technical and managerial considerations. Design/methodology/approach Based on the literature on network economy, modular systems theory, control theory and social exchange theory, the paper proposed that platform flexibility and platform control (PC) would affect EBPA through both direct and interaction effects. From a survey of platform sellers, the paper explored the influencing mechanisms of EBPA using hierarchical regression and fuzzy-set qualitative comparative analysis (fsQCA) to understand the statistical associations and the set relations of the conjunctions and conditions. Findings The paper found that platform flexibility (PF), process control and clan control (CC) positively affected EBPA. In addition, the interaction between PF and process control demonstrated a substitution effect on EBPA, and the interaction between PF and CC demonstrated a complementary effect on EBPA. Also, the authors found that the interaction between process control and CC demonstrated a complementary effect on EBPA. fsQCA provided the configurations of causal recipes associated with EBPA. Originality/value From a seller's perspective, the paper presents both theoretical explanation and empirical evidence for how design factors (e.g. PF) and governance factors (e.g. process control and CC) may interplay to influence EBPA.</t>
  </si>
  <si>
    <t>MAR 15</t>
  </si>
  <si>
    <t>10.1108/IMDS-08-2021-0528</t>
  </si>
  <si>
    <t>WOS:000763466500001</t>
  </si>
  <si>
    <t>Teekaraman, D; Sendhilkumar, S; Mahalakshmi, GS</t>
  </si>
  <si>
    <t>Teekaraman, Dhanalakshmi; Sendhilkumar, S.; Mahalakshmi, G. S.</t>
  </si>
  <si>
    <t>Semantic Provenance Based Trustworthy Users Classification on Book-Based Social Network using Fuzzy Decision Tree</t>
  </si>
  <si>
    <t>As web-based social network allows anyone to post the content without any restriction, the trustworthiness of the content creator plays an important role before using the content. An effective way to find the trustworthiness is, by analyzing the web resources related to the content creator. Therefore the trustworthiness is assessed using the provenance based ontological model called W7 model. Since it is a real time data, the computed trust for each reviewer using the ontological model is uncertain and vague. An appropriate way to classify such data is using the fuzzy logic with gradual trust level. As the computed trust data are feature-based and non-symbolic, the classification ambiguity need to be reduced greatly. This is achieved with the fuzzy decision tree approach, which is a fusion of fuzzy sets with decision tree. The truth of the rule is crucial in trustworthy user classification, as highly truthful rules really increase the credibility of the user in their domain. Therefore, in the proposed model, degree of truth is used as a pruning criteria that classifies the users with minimum number of fuzzy evidence or knowledge. This paper proposes a semantic provenance based gradual trust model to classify the trustworthy reviewers in a book-based social networks using fuzzy decision tree approach. Performance analysis of the proposed model in the terms of classifier accuracy, precision, recall, the number of rules generated and its time complexity are discussed. The analysis shows that the proposed learning model outperforms other classification models. This method is also applied to other data sets and the performance of the classifier is assessed.</t>
  </si>
  <si>
    <t>Selvaradjou, Sendhilkumar/AIF-2078-2022</t>
  </si>
  <si>
    <t>Selvaradjou, Sendhilkumar/0000-0001-6006-1866; , DHANALAKSHMI/0000-0001-8039-3120</t>
  </si>
  <si>
    <t>10.1142/S0218488520500038</t>
  </si>
  <si>
    <t>WOS:000515163800003</t>
  </si>
  <si>
    <t>Zhan, J; Zhang, ZY; Zhang, S; Zhao, JB; Wang, FH</t>
  </si>
  <si>
    <t>Zhan, Jun; Zhang, Ziyan; Zhang, Shun; Zhao, Jiabao; Wang, Fuhong</t>
  </si>
  <si>
    <t>Manufacturing servitization in the digital economy: a configurational analysis from dynamic capabilities and lifecycle perspective</t>
  </si>
  <si>
    <t>Purpose Despite servitization being widely regarded as an essential catalyst to improve manufacturing firms' survival and competitiveness, how to attain servitization remains debatable. The primary objective of this research is to explore whether or not, how, and when the dynamic capabilities affect servitization in the digital economy background. This research investigates the relationships between servitization and dynamic capabilities by incorporating firm ownership, firm lifecycle stage, digital economy level and environmental uncertainty as contingency factors in the research framework. Design/methodology/approach This research develops and verifies a conceptual framework for manufacturing servitization by employing the fuzzy-set qualitative comparative analysis (fsQCA) in analyzing the secondary longitudinal data from 148 China-listed manufacturing firms involved in servitization from 2015 to 2020. Findings The analytical results of fsQCA identify several configurational solutions for the success of manufacturing servitization. Each factor can be an enabler for servitization success despite none of the factors discovered as an absolute condition. Manufacturing servitization success within the digital economy depends on the interactions between dynamic capabilities and contingency factors such as digital economy level, environmental uncertainty, firm ownership, and lifecycle stage. Research limitations/implications All of the construct's measurements in this research adopt secondary data, and further investigation calls for primary data (e.g. survey) for higher validity. Originality/value This research extends the current view of servitization by proposing an integrative conceptual framework, allowing manufacturing servitization to be examined more pertinently and comprehensively. Second, the research is an initial attempt that adopts fsQCA in servitization studies. The study sheds light on the mechanisms of attaining servitization by revealing the importance of dynamic capabilities and their interactions with the contingency factors. Third, the research extends the application scopes of dynamic capability theory, firm lifecycle theory, contingency theory, and institutional theory. Fourth, the research findings enrich the understanding of servitization in the digital economy and give business practitioners insights on leveraging dynamic capabilities in different conditions to attain successful servitization under the current circumstances.</t>
  </si>
  <si>
    <t>Zhan, Jun/0000-0003-1871-1225</t>
  </si>
  <si>
    <t>10.1108/IMDS-05-2022-0302</t>
  </si>
  <si>
    <t>WOS:000855054900001</t>
  </si>
  <si>
    <t>Liu, PD; Liu, JL</t>
  </si>
  <si>
    <t>Liu, Peide; Liu, Junlin</t>
  </si>
  <si>
    <t>A Multiple Attribute Group Decision-making Method Based on the Partitioned Bonferroni Mean of Linguistic Intuitionistic Fuzzy Numbers</t>
  </si>
  <si>
    <t>As a more effective linguistic information representation model, the linguistic intuitionistic fuzzy number (LIFN), made up of the linguistic membership degree (LMD) and the linguistic non-membership degree (LNMD), plays an important role in describing uncertain-decision information in cognitive activity. The partitioned Bonferroni mean (PBM) operator is constructed based on real conditions, considering that some factors considered by decision-makers are interrelated and some are independent. The PBM operator can aggregate evaluation information under various attributes, which are divided into several independent groups; the factors interact with each other within the same group, but the factors are independent of each other when located in different groups. The classical PBM operators and their extensions can handle many decision-making problems but are unable to handle decision-making problems under a linguistic intuitionistic environment. To take full advantage of the PBM operator and LIFNs, this paper combines the PBM operator with LIFNs to propose several PBM operators for aggregating LIFNs. First, the relative theories about LIFNs are reviewed in brief. Then, linguistic intuitionistic fuzzy partitioned BM aggregation operators and partitioned geometric BM aggregation operators are discussed, including the linguistic intuitionistic fuzzy partitioned Bonferroni mean (LIFPBM) operator, the linguistic intuitionistic fuzzy weighted partitioned Bonferroni mean (LIFWPBM) operator, the linguistic intuitionistic fuzzy partitioned geometric Bonferroni mean (LIFPGBM) operator, and the linguistic intuitionistic fuzzy weighted partitioned geometric Bonferroni mean (LIFWPGBM) operator. Moreover, a novel method constructed on the developed operators is presented to address multiple attribute group decision-making (MAGDM) problems with the LIFNs. The feasibility of the proposed method is given by a numeric example, and the comparative analysis of our proposed method and other methods shows some advantages of these new methods. The developed method is constructed based on LIFNs and the PBM operator, and it is more practical and general than other existing methods and easily describes qualitative information that stems from a decision maker's cognition. In addition, it can more effectively handle the complex relationship among multiple attributes in MAGDM problems.</t>
  </si>
  <si>
    <t>10.1007/s12559-019-09676-6</t>
  </si>
  <si>
    <t>WOS:000511593900004</t>
  </si>
  <si>
    <t>Alhroob, E; Mohammed, MF; Lim, CP; Tao, H</t>
  </si>
  <si>
    <t>Alhroob, Essam; Mohammed, Mohammed Falah; Lim, Chee Peng; Tao, Hai</t>
  </si>
  <si>
    <t>A Critical Review on Selected Fuzzy Min-Max Neural Networks and Their Significance and Challenges in Pattern Classification</t>
  </si>
  <si>
    <t>At present, pattern classification is one of the most important aspects of establishing machine intelligence systems for tackling decision-making processes. The fuzzy min-max (FMM) neural network combines the operations of an artificial neural network and fuzzy set theory into a common framework. FMM is considered one of the most useful neural networks for pattern classification. This paper aims to 1) analyze the FMM neural network in terms of its impact in addressing pattern classification problems; 2) examine models that are proposed based on the original FMM model (i.e., existing FMM-based variants); 3) identify the challenges associated with FMM and its variants, and; 4) discuss future trends and make recommendations for improvement. The review is conducted based on a methodical protocol. Through a rigorous searching and filtering process, the relevant studies are extracted and comprehensively analyzed to adequately address the de fined research questions. The findings indicate that FMM plays a critical role in providing solutions to pattern classification issues. The FMM model and a number of FMM-based variants are identified and systematically analyzed with respect to their aims, improvements introduced and results achieved. In addition, FMM and its variants are critically analyzed with respect to their bene fits and limitations. This paper shows that the existing FMM-based variants still encounter issues in terms of the learning process (expansion, overlap test, and contraction), which infiuence the classification performance. Based on the review findings, research opportunities are suggested to propose a new model to enhance the number of existing FMM models, particularly in terms of their learning process by minimizing hyperbox overlap pertaining to different classes as well as avoiding membership ambiguity of the overlapped region. In short, this review provides a comprehensive and critical reference for researchers and practitioners to leverage FMM and its variants for undertaking pattern classification tasks.</t>
  </si>
  <si>
    <t>HAI, TAO/D-9580-2011; Lim, Chee Peng/AAS-4698-2021; Hai, Tao/AFU-5851-2022</t>
  </si>
  <si>
    <t>Falah Mohammed, Mohammed/0000-0002-5155-7461</t>
  </si>
  <si>
    <t>10.1109/ACCESS.2019.2911955</t>
  </si>
  <si>
    <t>WOS:000468592700001</t>
  </si>
  <si>
    <t>Tarbosh, QA; Aydogdu, O; Farah, N; Talib, MHN; Salh, A; Cankaya, N; Omar, FA; Durdu, A</t>
  </si>
  <si>
    <t>Tarbosh, Qazwan A.; Aydogdu, Omer; Farah, Nabil; Talib, Md Hairul Nizam; Salh, Adeeb; Cankaya, Nihat; Omar, Fuad Alhaj; Durdu, Akif</t>
  </si>
  <si>
    <t>Review and Investigation of Simplified Rules Fuzzy Logic Speed Controller of High Performance Induction Motor Drives</t>
  </si>
  <si>
    <t>The use of Fuzzy Logic Controller (FLC) as a speed controller for Induction Motor (IM) drives is garnering strong researchers' interest since it has proven to achieve superior performance compared to conventional controllers. The aim of this study is to review and investigate the design, operations, and effects of rules reduction for FLC in IM drives. Based on the literature, the most commonly used technique to design FLC Membership Functions (MFs) rule-base and control model is based on engineering skills and experienced behavioral aspects of the controlled system. Simplified fuzzy rules approaches have been introduced to reduce the number of fuzzy rules in order to realize hardware implementation. This study discusses different simplified rules methods applied to IM drives. Most of the proposed methods shared a common drawback in that they lacked systematic procedures for designing FLC rule base. Therefore, this research proposed a methodological approach to designing and simplifying the FLC rule-base for IM drives based on dynamic step response and phase plane trajectory of the second order representation of IM drives systems. The proposed method presents guidance for designing FLC rule-base based on the general dynamic step response of the controlled system. Following the proposed method procedures, a (9, 25, 49) rules size has been designed and simplified to a (5, 7, 9) rules size. The effectiveness and accuracy of the designed rules as well as the simplified rules were verified by conducting simulation analysis of IM drives using MATLAB/Simulink environment. Step speed command performance comparisons were achieved with both standard designed and simplified rules at various speed demands. The simulation results showed that the simplified rules maintain the drive performance and produced similar behavior as the standard designed rules.</t>
  </si>
  <si>
    <t>OMAR, Fuad ALHAJ/AAX-1447-2021; Salh, Adeb/CAG-9247-2022; Durdu, Akif/AAQ-4344-2020; TARBOSH, QAZWAN ABDULLAH/ABT-0152-2022; Salh, Adeb/AAP-8018-2021; Farah, Nabil/O-9207-2019; Çankaya, Nihat/R-9039-2019; Farah, Nabil Salem/P-5154-2018; ABDULLAH, QAZWAN/AAQ-5084-2020</t>
  </si>
  <si>
    <t>OMAR, Fuad ALHAJ/0000-0001-5969-2513; Salh, Adeb/0000-0003-0905-2635; Durdu, Akif/0000-0002-5611-2322; Salh, Adeb/0000-0003-0905-2635; Farah, Nabil/0000-0002-0269-729X; Çankaya, Nihat/0000-0002-3574-2712; Farah, Nabil Salem/0000-0002-0269-729X; AYDOGDU, OMER/0000-0003-0815-0356; ABDULLAH, QAZWAN/0000-0003-0623-2286</t>
  </si>
  <si>
    <t>10.1109/ACCESS.2020.2977115</t>
  </si>
  <si>
    <t>WOS:000524733100004</t>
  </si>
  <si>
    <t>Awang, NA; Abdullah, L; Hashim, H</t>
  </si>
  <si>
    <t>Awang, Noor Azzah; Abdullah, Lazim; Hashim, Hazwani</t>
  </si>
  <si>
    <t>A Bonferroni mean considering Shapley fuzzy measure under hesitant bipolar-valued neutrosophic set environment for an investment decision</t>
  </si>
  <si>
    <t>Bonferroni mean (BM) operators have been established as a powerful tool for handling the interrelationship between the input arguments under various decision-making information. However, the existing BM operators do not take into account the overall interaction among decision makers or criteria. To overcome this limitation, this study considers the Shapley fuzzy measure (SFM) with the normalized weighted BM (NWBM) operator under a neutrosophic environment. In addition, the current research ignores the bipolarity and hesitancy during decision elicitations, resulting in the imprecise decision results. In this paper, the hesitant bipolar-valued neutrosophic set (HBNS) which is the extension of hesitant fuzzy set and bipolar neutrosophic set is employed. The main focus of this paper is in the development of an aggregation operator for HBNS. Based on the literature review, we would like to fill in the gaps by developing a hesitant bipolar-valued neutrosophic Shapley NWBM (HBN-SNWBM) operator where the overall interaction among decision makers can be considered. Besides that, a three-phase decision making framework is also proposed to show the applicability of the proposed aggregation operator to the real-world decision problems. The HBN-SNWBM operator and the decision making framework are applied to two examples of investment selection where evaluations are implemented using the proposed aggregations that based upon hesitant bipolar-valued neutrosophic sets. In the first example, it is found that a weapon company is the best alternative for investment followed by a food company. Sensitivity of parameters of the aggregation operator is also analysed and it is found that the ranking results are consistent despite of different parameter values used. This verifies the insensitivity of p,q parameters in the developed aggregation operator. The proposed decision making framework and hesitant bipolar-valued neutrosophic sets would be a great significance for the practical implementation of the aggregation operators.</t>
  </si>
  <si>
    <t>Abdullah, Lazim/J-7716-2018; Awang, Noor Azzah/ABA-6678-2021</t>
  </si>
  <si>
    <t>Abdullah, Lazim/0000-0002-6646-4751; Awang, Noor Azzah/0000-0003-3741-8673</t>
  </si>
  <si>
    <t>10.1007/s12652-021-03550-w</t>
  </si>
  <si>
    <t>WOS:000710831300001</t>
  </si>
  <si>
    <t>Yang, ZL; Ouyang, TX; Fu, XL; Peng, XD</t>
  </si>
  <si>
    <t>Yang, Zaoli; Ouyang, Tianxiong; Fu, Xiangling; Peng, Xindong</t>
  </si>
  <si>
    <t>A decision-making algorithm for online shopping using deep-learning-based opinion pairs mining and q-rung orthopair fuzzy interaction Heronian mean operators</t>
  </si>
  <si>
    <t>In the process of online shopping, consumers usually compare the review information of the same product in different e-commerce platforms. The sentiment orientation of online reviews from different platforms interactively influences on consumers' purchase decision. However, due to the limitation of the ability to process information manually, it is difficult for a consumer to accurately identify the sentiment orientation of all reviews one by one and describe the process of their interactive influence. To this end, we proposed an online shopping support model using deep-learning-based opinion mining and q-rung orthopair fuzzy interaction weighted Heronian mean (q-ROFIWHM) operators. First, in the proposed method, the deep-learning model is used to automatically extract different product attribute words and opinion words from online reviews, and match the corresponding attribute-opinion pairs; meanwhile, the sentiment dictionary is used to calculate sentiment orientation, including positive, negative, and neutral sentiments. Second, the proportions of the three kinds of sentiments about each attribute of the same product are calculated. According to the proportion value of attribute sentiment from different platforms, the sentiment information is converted into multiple cross-decision matrices, which are represented by the q-rung orthopair fuzzy set. Third, considering the interactive characteristics of decision matrix, the q-ROFIWHM operators are proposed to aggregate this cross-decision information, and then the ranking result was determined by score function to support consumers' purchase decisions. Finally, an actual example of mobile phone purchase is given to verify the rationality of the proposed method, and the sensitivity and the comparison analysis are used to show its effectiveness and superiority.</t>
  </si>
  <si>
    <t>10.1002/int.22225</t>
  </si>
  <si>
    <t>WOS:000520369000001</t>
  </si>
  <si>
    <t>Schuh, CJ; de Bruin, JS; Seeling, W</t>
  </si>
  <si>
    <t>Schuh, Christian J.; de Bruin, Jeroen S.; Seeling, Walter</t>
  </si>
  <si>
    <t>Acceptability and Difficulties of (Fuzzy) Decision Support Systems in Clinical Practice</t>
  </si>
  <si>
    <t>Medical knowledge in modern health care is vast and constantly changing, as well as expanding. The envisioned role of computer programs in health care is perhaps the most important. The provisioning of clinical decision support systems (CDSS) would enable the discovery of patterns in health data which might be important for the fight against incorrect diagnosis. Medicine uses empirical knowledge about superficial associations between symptoms and diseases, and uncertainty is without any doubt a central, critical fact about medical reasoning. Many of intelligent CDSS are based on the fuzzy set theory, which describes medical complex systems mathematical model in terms of linguistic rules. Considering the fuzzy nature of the data in a medical environment, it becomes obvious that the ability of managing uncertainty turns to be a crucial issue for clinical fuzzy decision support systems (CFDSS). Since the potential of medical decision making was first realized, hundreds of articles introducing decision support systems (DSS) have been published in the last three decades. But even today, only few systems are in clinical use, and their full potential for optimizing the healthcare system is far from realized. Clinician's acceptance and utilization of CDSS depends on its workflow-oriented context sensitive accessibility and availability at the point of care, and on the integration into a hospital information system (HIS). This paper describes advantages and disadvantages of several approaches, and experiences, gained by clinical use of two introduced CFDSS, integrated in the HIS of the Vienna General Hospital, to analyze the little use of CDSS in today's clinical practice.</t>
  </si>
  <si>
    <t>WOS:000333960300045</t>
  </si>
  <si>
    <t>Wang, CB; Zhou, HX; Dincer, H; Yuksel, S; Ubay, GG; Uluer, GS</t>
  </si>
  <si>
    <t>Wang, Chuanbin; Zhou, Hongxia; Dincer, Hasan; Yuksel, Serhat; Ubay, Gozde Gulseven; Uluer, Gulsum Sena</t>
  </si>
  <si>
    <t>Analysis of Electricity Pricing in Emerging Economies With Hybrid Multi-Criteria Decision-Making Technique Based on Interval-Valued Intuitionistic Hesitant Fuzzy Sets</t>
  </si>
  <si>
    <t>This study aims to analyze the factors that influence electricity prices. For this purpose, a hybrid multi-criteria decision-making (MCDM) model based on interval-valued intuitionistic hesitant fuzzy (IVIHF) sets is proposed. Firstly, a large literature review is carried out and 10 different factors that can affect electricity prices are determined. After that, IVIHF decision making trial and evaluation laboratory (DEMATEL) methodology is considered to find which factors are more significant in electricity prices. The finding shows that inflation rate and technological improvement are the most important criteria that affect electricity prices. Thus, the countries should consider expected future inflation rates to take necessary precautions to minimize volatility in electricity prices. Moreover, countries should follow current technologies regularly and make effective research and development to provide electricity with lower prices. In the second stage of the analysis, emerging 7 (E7) economies are ranked with respect to the performance related to the management of electricity price volatility. In this context, IVIHF VIseKriterijumska Optimizacija I Kompromisno Resenje (VIKOR) approach is considered. It is concluded that Russia and China are the most successful countries in keeping electricity prices away from volatility whereas India and Turkey get the latest order. Furthermore, a comparative evaluation is also implemented by considering IVIHF technique for order preference by similarity to ideal solution (TOPSIS) methodology to check the consistency of the analysis results. The results of both approaches are quite similar which gives information about the consistency of the ranking results. On the other hand, a sensitivity analysis is performed to ten different cases consecutively. It is determined that the ranking results are coherent by considering the changes in the criteria weights.</t>
  </si>
  <si>
    <t>Dincer, Hasan/GPX-1316-2022; Yüksel, Serhat/W-1689-2017</t>
  </si>
  <si>
    <t>Dincer, Hasan/0000-0002-8072-031X; Yüksel, Serhat/0000-0002-9858-1266; Ubay, Gozde Gulseven/0000-0002-6709-6495</t>
  </si>
  <si>
    <t>10.1109/ACCESS.2020.3031761</t>
  </si>
  <si>
    <t>WOS:000584835800001</t>
  </si>
  <si>
    <t>Alamoodi, AH; Mohammed, RT; Albahri, OS; Qahtan, S; Zaidan, AA; Alsattar, HA; Albahri, AS; Aickelin, U; Zaidan, BB; Baqer, MJ; Jasim, AN</t>
  </si>
  <si>
    <t>Alamoodi, A. H.; Mohammed, R. T.; Albahri, O. S.; Qahtan, Sarah; Zaidan, A. A.; Alsattar, H. A.; Albahri, A. S.; Aickelin, Uwe; Zaidan, B. B.; Baqer, M. J.; Jasim, Ali Najm</t>
  </si>
  <si>
    <t>Based on neutrosophic fuzzy environment: a new development of FWZIC and FDOSM for benchmarking smart e-tourism applications</t>
  </si>
  <si>
    <t>The task of benchmarking smart e-tourism applications based on multiple smart key concept attributes is considered a multi-attribute decision-making (MADM) problem. Although the literature review has evaluated and benchmarked these applications, data ambiguity and vagueness continue to be unresolved issues. The robustness of the fuzzy decision by opinion score method (FDOSM) and fuzzy weighted with zero inconsistency (FWZIC) is proven compared with that of other MADM methods. Thus, this study extends FDOSM and FWZIC under a new fuzzy environment to address the mentioned issues whilst benchmarking the applications. The neutrosophic fuzzy set is used for this purpose because of its high ability to handle ambiguous and vague information comprehensively. Fundamentally, the proposed methodology comprises two phases. The first phase adopts and describes the decision matrices of the smart e-tourism applications. The second phase presents the proposed framework in two sections. In the first section, the weight of each attribute of smart e-tourism applications is calculated through the neutrosophic FWZIC (NS-FWZIC) method. The second section employs the weights determined by the NS-FWZIC method to benchmark all the applications per each category (tourism marketing and smart-based tourism recommendation system categories) through the neutrosophic FDOSM (NS-FDOSM). Findings reveal that: (1) the NS-FWZIC method effectively weights the applications' attributes. Real time receives the highest importance weight (0.402), whereas augmented reality has the lowest weight (0.005). The remaining attributes are distributed in between. (2) In the context of group decision-making, NS-FDOSM is used to uniform the variation found in the individual benchmarking results of the applications across all categories. Systematic ranking, sensitivity analysis and comparison analysis assessments are used to evaluate the robustness of the proposed work. Finally, the limitations of this study are discussed along with several future directions.</t>
  </si>
  <si>
    <t>Qahtan, Sarah/E-9160-2019; Aickelin, Uwe/AAO-2464-2020; A.Alsattar, H./S-1079-2017; Zaidan, A. A./F-7289-2010; Albahrey, Osamah Shihab/D-5150-2018; alamoodi, abdullah/AAZ-8787-2020; Albahri, A.S./E-7428-2018</t>
  </si>
  <si>
    <t>Qahtan, Sarah/0000-0002-5636-5901; Aickelin, Uwe/0000-0002-2679-2275; Zaidan, A. A./0000-0001-6090-0391; Albahrey, Osamah Shihab/0000-0002-7844-3990; alamoodi, abdullah/0000-0003-4393-5570; Albahri, A.S./0000-0003-3335-457X; zaidan, bilal/0000-0001-7412-8267</t>
  </si>
  <si>
    <t>10.1007/s40747-022-00689-7</t>
  </si>
  <si>
    <t>WOS:000761876400001</t>
  </si>
  <si>
    <t>Shukla, N; Ma, J; Wickramasuriya, R; Huynh, N</t>
  </si>
  <si>
    <t>Piantadosi, J; Anderssen, RS; Boland, J</t>
  </si>
  <si>
    <t>Shukla, Nagesh; Ma, Jun; Wickramasuriya, Rohan; Huynh, Nam</t>
  </si>
  <si>
    <t>Data-driven Modelling and Analysis of Household Travel Mode Choice</t>
  </si>
  <si>
    <t>20TH INTERNATIONAL CONGRESS ON MODELLING AND SIMULATION (MODSIM2013)</t>
  </si>
  <si>
    <t>20th International Congress on Modelling and Simulation (MODSIM)</t>
  </si>
  <si>
    <t>DEC 01-06, 2013</t>
  </si>
  <si>
    <t>Adelaide, AUSTRALIA</t>
  </si>
  <si>
    <t>CSIRO,Univ S Australia, Ctr Ind &amp; Appl Math,Australian Govt, Bur Meteorol,GOYDER Inst,Govt S Australia,Australian Math Soc,Australian Math Sci Inst,Simulat Australia,Australian &amp; New Zealand Ind &amp; Appl Math</t>
  </si>
  <si>
    <t>One of the important problems studied in the area of travel behaviour analysis is travel mode choice which is one of the four crucial steps in transportation demand estimation for urban planning. State of the art models in travel demand modelling can be classified as trip based; tour based; and activity based. In trip based approach, each individual trips is modelled as independent and isolated trips i.e. no connections between different trips. In tour based approach, trips that start and end from the same location (home, work, etc) and trips within a tour are dependent on each other. In past two decades, researchers have focussed on activity based modelling, where travel demand is derived from the activities that individuals need/wish to perform. In this approach, spatial, temporal, transportation and interpersonal interdependencies (in a household) constrain activity/travel behaviour. This paper extends tour-based mode choice model, which mainly includes individual trip level interactions, to include linked travel modes of consecutive trips of an individual. Travel modes of consecutive trip made by an individual in a household have strong dependency or co-relation because individuals try to maintain their travel modes or use a few combinations of modes for current and subsequent trips. Traditionally, tour based mode choice models involved nested logit models derived from expert knowledge. There are limitations associated with this approach. Logit models assumes i) specific model structure (linear utility model) in advance; and, ii) it holds across an entire historical observations. These assumptions about the predefined model may be representative of reality, however these rules or heuristics for tour based mode choice should ideally be derived from the survey data rather than based on expert knowledge/judgment. Therefore, in this paper, we propose a novel data-driven methodology to address the issues identified in tour based mode choice. The proposed methodology is tested using the Household Travel Survey (HTS) data of Sydney metropolitan area and its performances are compared with the state-of-the-art approaches in this area. [GRAPHICS] .</t>
  </si>
  <si>
    <t>Shukla, Nagesh/X-6556-2019</t>
  </si>
  <si>
    <t>Shukla, Nagesh/0000-0002-8421-3972</t>
  </si>
  <si>
    <t>978-0-9872143-3-1</t>
  </si>
  <si>
    <t>WOS:000357105900014</t>
  </si>
  <si>
    <t>Varshney, AK; Muhuri, PK; Lohani, QMD</t>
  </si>
  <si>
    <t>Varshney, Ayush K.; Muhuri, Pranab K.; Lohani, Q. M. Danish</t>
  </si>
  <si>
    <t>Density-based IFCM along with its interval valued and probabilistic extensions, and a review of intuitionistic fuzzy clustering methods</t>
  </si>
  <si>
    <t>Fuzzy clustering has been useful in capturing the uncertainty present in the data during clustering. Most of the c-Means algorithms such as FCM (Fuzzy c-Means), IFCM (Intuitionistic Fuzzy c-Means), and the recently reported PIFCM (Probabilistic Intuitionistic Fuzzy c-means) randomly initialize cluster centroids. Performance of these techniques is very reliant on the initialized cluster centroids. So, a good initialization technique can significantly affect the cluster formation. Recently, density-based initialization technique for FCM (DFCM) was proposed, which initializes datapoints with high density as cluster centroids. In DFCM, points within some distance contribute in the density of the data points. In this paper, we propose a new way to compute fuzzy density of datapoints based on the distance measure. Uncertainty can be better captured by intuitionistic fuzzy set (IFS) and interval-valued IFS (IVIFS). Thus, we propose a new density-based initialization technique for IFCM, called 'Density based Intuitionistic Fuzzy c-Means (DIFCM) Algorithm'. The proposed DIFCM has been further developed for IVIFS, which we term 'Interval-valued Density based Intuitionistic Fuzzy c-Means (IVDIFCM) Algorithm', is also introduced in this paper. PIFCM incorporates probabilistic weights between membership, non-membership and hesitancy component. In this paper, we also introduce the density based initialized cluster centroids for PIFCM algorithm to propose the 'Density Based Probabilistic Intuitionistic Fuzzy c-Means (DPIFCM) Algorithm'. There were many clustering approaches based on IFSs but there do not exist any literature review on the IFS based clustering approaches. Therefore, this article also provides a detailed review of the recently proposed clustering algorithms based on IFS theory. Experiments over various UCI datasets proves that our proposed algorithms has better clustering results than their existing counterparts.</t>
  </si>
  <si>
    <t>MUHURI, PRANAB K./F-4301-2015</t>
  </si>
  <si>
    <t>MUHURI, PRANAB K./0000-0001-7122-7622; Varshney, Ayush Kumar/0000-0002-8073-6784</t>
  </si>
  <si>
    <t>10.1007/s10462-022-10236-y</t>
  </si>
  <si>
    <t>WOS:000853477900001</t>
  </si>
  <si>
    <t>Hasan, N; Bao, YK</t>
  </si>
  <si>
    <t>Hasan, Najmul; Bao, Yukun</t>
  </si>
  <si>
    <t>A mixed-method approach to assess users' intention to use mobile health (mHealth) using PLS-SEM and fsQCA</t>
  </si>
  <si>
    <t>Purpose Despite the enormous potential of mobile health (mHealth), identifying the asymmetric relationship among the predictors towards intention to use (ITU) of mHealth tends to remain unresolved. This study aims to investigate the predictors and their asymmetric effects on ITU of mHealth through patients and healthcare professionals. Design/methodology/approach An integrated information systems (IS) model with four additional constructs has been developed to analyze symmetric and asymmetric effects on ITU of mHealth. An exploratory survey on 452 mHealth users with prior experience was conducted to evaluate the model using a mixed-method approach including partial least squares-based structural equation modeling (PLS-SEM) and fuzzy-set qualitative comparative analysis (fsQCA) technique. Findings The findings show that facilitating conditions, personal awareness building, perceived enjoyment, effort expectancy and perceived usefulness have predictive power for ITU of mHealth. In contrast, fsQCA reveals four more alternative solutions, including the main drivers explored by PLS-SEM. The results indicate that various conditions that were not crucial in PLS-SEM analysis are shown to be sufficient conditions in fsQCA. Research limitations/implications This study contributes to theory by integrating self-actualization factors (i.e. personal awareness building, patients as decision support unit) into the IS model. And practically, this study makes an essential contribution to users' ITU of mHealth, enabling relevant stakeholders to build strategies to implement mHealth successfully. Originality/value While mHealth has revolutionized healthcare and the prior literature only showed linear relationships, this empirical study revealed asymmetrical relationships among the determinants of ITU of mHealth. Thus, this study extends to the growing body of literature on the use of mHealth technology in the least developing nation.</t>
  </si>
  <si>
    <t>10.1108/AJIM-07-2021-0211</t>
  </si>
  <si>
    <t>WOS:000746541400001</t>
  </si>
  <si>
    <t>Loia, V; Senatore, S</t>
  </si>
  <si>
    <t>Loia, Vincenzo; Senatore, Sabrina</t>
  </si>
  <si>
    <t>A fuzzy-oriented sentic analysis to capture the human emotion in Web-based content</t>
  </si>
  <si>
    <t>Capturing the sentiments and the emotional states enclosed in textual information is a critical task which embraces a wide range of web-oriented activities such as detecting the sentiments associated to the product reviews, developing marketing programs that would be attractive for users, enhancing customer service with respect to its expectation until to identifying new opportunities and financial market prediction, besides managing reputations. Opinions and the emotions that are embedded in them, play a key role in decision-making processes, with different effects depending on the negative or positive valence of the mood. When the choice depends on some important features (i.e., time, money, reliability/efficacy, etc.) and on other opinions (which come from previous experience), could be crucial to make the best decision. Inferring opinions and emotions enclosed in the written language is a complex task which cannot rely on body languages (posture, gestures, vocal inflections), rather than discovering concepts with an affective valence. The role of opinions extracted by the social content is crucial to support consumers' decision process; in addition, thanks opinions and emotions, it is possible to evidence improvements on existing decision supports and show how the opinion-mining techniques can be incorporated into these systems. This paper presents a tentative contribution that addresses this issue: it introduces a framework for extracting the emotions and the sentiments expressed in the textual data. The sentiments are expressed by a positive or negative polarity, the emotions are based on the Minsky's conception of emotions, that consists of four affective dimensions, each one with six levels of activations [1]. Sentiments and emotions are modeled as fuzzy sets; particularly, the intensity of the emotions has been tuned by fuzzy modifiers, which act on the linguistic patterns recognized in the sentences. The approach has been tested on some sets of documents categories, revealing interesting performance on the global framework processing. 2013 Elsevier B.V. All rights reserved.</t>
  </si>
  <si>
    <t>Freienberg, Selina/AAV-8829-2021; Senatore, Sabrina/I-3193-2019</t>
  </si>
  <si>
    <t>Senatore, Sabrina/0000-0002-7127-4290</t>
  </si>
  <si>
    <t>10.1016/j.knosys.2013.09.024</t>
  </si>
  <si>
    <t>WOS:000333999000009</t>
  </si>
  <si>
    <t>Review fuzzy multi-criteria decision-making in construction management using a network approach</t>
  </si>
  <si>
    <t>With numerous and ambiguous information and often-conflicting requirements, construction management (CM) is regarded as a complex process with uncertainty. Fuzzy multi-criteria decision making (FMCDM) is thus becoming popular as an efficient approach to addressing complex problems with diverse decision-makers' interests, conflicting objectives, and numerous but uncertain information. Previous studies mainly focused on the proposition and application of FMCDM methods in construction management. Although there have been some works to review FMCDM methods and applications, they mainly relied on bibliometrics and taxonomy to summarise and present critiques of existing literature without digesting the relationships between fuzzy sets (FSs), MCDM and associated applications. This paper aims to comprehensively review and analyse the literature of FMCDM in CM from 2007 to 2017 using a network approach for both summarising the development of FMCDM in CM and providing insights into the relationships between FSs, MCDM and associated applications. A total of 165 published journal articles were first chosen, involving 37 single-hybrid and 17 multiple-hybrid FMCDM methods. Current practices of these methods are introduced and discussed, disclosing their characteristics, strengths and limitations. Network meta-analysis is then performed based on the literature to explore the correlations between FSs, MCDM methods and construction applications for establishing a FSsMCDM-CM network. Finally, based on such a network, the current practice of FMCDM in CM is summarised and discussed. It also suggests a two-step way to select appropriate FMCDM methods for addressing CM problems and recommends new directions for future research and applications. The results will inform and guide both practitioners and researchers in FMCDM methods selection and exploration in CM. This research contributes to the body of knowledge through providing a new vision to review, analyse and critique the FMCDM methods and application in CM from the network perspective. (C) 2021 Elsevier B.V. All rights reserved.</t>
  </si>
  <si>
    <t>10.1016/j.asoc.2021.107103</t>
  </si>
  <si>
    <t>WOS:000632598900007</t>
  </si>
  <si>
    <t>Liang, YK; Zhang, GJ; Xu, F; Wang, WJ</t>
  </si>
  <si>
    <t>Liang, Yikai; Zhang, Guijie; Xu, Feng; Wang, Weijie</t>
  </si>
  <si>
    <t>User Acceptance of Internet of Vehicles Services: Empirical Findings of Partial Least Square Structural Equation Modeling (PLS-SEM) and Fuzzy Sets Qualitative Comparative Analysis (fsQCA)</t>
  </si>
  <si>
    <t>MOBILE INFORMATION SYSTEMS</t>
  </si>
  <si>
    <t>Recently, IoV-based services and vehicles have come to the forefront as part of the growing market for the automobile industry. Since IoV-based services and vehicles were introduced, they have been expected to grow rapidly. However, contrary to optimistic expectations for future market growth, the IoV-based services and vehicles market has appeared to hit a roadblock and remains at an early market stage. Therefore, research of the determinants leading to consumers' intention to accept and purchase IoV-based services and vehicles is significant for either academics or practitioners. Drawing upon the extended unified theory of acceptance and use of technology acceptance model (UTAUT2), the perceived risk theory, and the initial trust model, we developed an integrated conceptual model and explored what and how various determinant antecedent conditions fit together on consumer intention to accept IoV-based services and vehicles. The proposed model and hypotheses were assessed by both symmetric (partial least square structural equation modeling, PLS-SEM) and asymmetric (fsQCA) approaches using online survey datasets with 362 Chinese consumers. The findings suggest that PLS-SEM and fsQCA are complementary analytical techniques providing comparable results. PLS-SEM results indicate that performance expectancy, price value, habit, and initial trust have significant effects on behavioral intention to accept IoV services. Despite other determinants, e.g., effort expectancy, social influence, facilitating conditions, hedonic motivation, and perceived risk, have no significant effect. FsQCA results reveal twelve different configurations of determinants resulting in a high level of behavioral intention to accept IoV services, and eight causal paths equifinally leading to the negation of behavioral intention to accept IoV services. These findings suggest that several conditions that were not significant in PLS-SEM are sufficient conditions when combined with other conditions. This study enriches relevant research studies on IoV-based services acceptance and provides relevant insights and marketing suggestions for incentivizing consumers to accept the IoV-based services.</t>
  </si>
  <si>
    <t>Xu, Feng/0000-0002-7678-4994; Liang, Yikai/0000-0002-8696-4446; Zhang, Guijie/0000-0002-7847-5431</t>
  </si>
  <si>
    <t>1574-017X</t>
  </si>
  <si>
    <t>1875-905X</t>
  </si>
  <si>
    <t>DEC 12</t>
  </si>
  <si>
    <t>10.1155/2020/6630906</t>
  </si>
  <si>
    <t>WOS:000601299200004</t>
  </si>
  <si>
    <t>Artiemjew, P</t>
  </si>
  <si>
    <t>Artiemjew, Piotr</t>
  </si>
  <si>
    <t>About Granular Rough Computing-Overview of Decision System Approximation Techniques and Future Perspectives</t>
  </si>
  <si>
    <t>Granular computing techniques are a huge discipline in which the basic component is to operate on groups of similar objects according to a fixed similarity measure. The first references to the granular computing can be seen in the works of Zadeh in fuzzy set theory. Granular computing allows for a very natural modelling of the world. It is very likely that the human brain, while solving problems, performs granular calculations on data collected from the senses. The researchers of this paradigm have proven the unlimited possibilities of granular computing. Among other things, they are used in the processes of classification, regression, missing values handling, for feature selection, and as mechanisms of data approximation. It is impossible to quote all methods based on granular computing-we can only discuss a selected group of techniques. In the article, we have presented a review of recently developed granulation techniques belonging to the family of approximation algorithms founded by Polkowski-in the framework of rough set theory. Starting from the basic Polkowski's standard granulation, we have described further developed by us concept dependent, layered, and epsilon variants, and our recent homogeneous granulation. We are presenting simple numerical examples and samples of research results. The effectiveness of these methods in terms of decision system size reduction and maintenance of the internal knowledge from the original data are presented. The reduction in the number of objects in our techniques while maintaining classification efficiency reaches 90 percent-for standard granulation with usage of a kNN classifier (we achieve similar efficiency for the concept-dependent technique for the Naive Bayes classifier). The largest reduction achieved in the number of exhaustive set of rules at the efficiency level to the original data are 99 percent-it is for concept-dependent granulation. In homogeneous variants, the reduction is less than 60 percent, but the advantage of these techniques is that it is not necessary to look for optimal granulation parameters, which are selected dynamically. We also describe potential directions of development of granular computing techniques by prism of described methods.</t>
  </si>
  <si>
    <t>Artiemjew, Piotr/0000-0001-5508-9856</t>
  </si>
  <si>
    <t>10.3390/a13040079</t>
  </si>
  <si>
    <t>WOS:000531816900005</t>
  </si>
  <si>
    <t>Elishakoff, I</t>
  </si>
  <si>
    <t>Elishakoff, Isaac</t>
  </si>
  <si>
    <t>Review of uncertainty quantification, associated parables, and Raphael Tuvia Haftka's contributions</t>
  </si>
  <si>
    <t>STRUCTURAL AND MULTIDISCIPLINARY OPTIMIZATION</t>
  </si>
  <si>
    <t>Two quotes, although unusual for the abstract, immediately appear to be called for in a way of describing what this paper is about; the first one is by Alfred Freudenthal (1968) in his classic paper: ... it seems absurd to strive for more and more refinement of methods of stress-analysis of the structural elements if, in order to determine the dimensions of the structural elements, its results are subsequently compared with so-called 'working stresses,' derived in a rather crude manner by dividing the values of somewhat dubious material parameters obtained in conventional material tests by still more dubious empirical numbers called 'safety factors'. His equally classic paper by Giuseppe Grandori in Meccanica 26:17-21 (1990) resonates, as it were, with the above quote, stressing: The probabilistic approach to structural safety is today a well-established paradigm. As to the current state of this paradigm, one can notice a dissymmetry similar to that observed by Freudenthal in the traditional approach. An overwhelming part of the research effort, in fact, has been and still is devoted to estimating failure probabilities. By contrast, only sporadic research deals with the problem of choosing an acceptable risk of failure. It is true that the adoration of the probabilistic approach is in any case a progress, even in the case when acceptable risk levels are conveniently defined, because it allows us to treat different structures with homogeneous criteria. However, the concept of structural safety will not leave the 'realm of metaphysics' unless we devise a method for justifying the choice of risk acceptability levels. As we see, the first quote criticizes the deterministic approach in engineering; the other one questions the validity of a probabilistic approach. Here we are concerned with the mother of all problems, namely how to deal with uncertainty, which methodology to choose and why and how. Hereinafter, the author's musings on uncertainty quantification are presented, via some parables. Finally, connection will be made with the philosophy adopted by late Professor Raphael Tuvia Haftka in his researches on uncertainty.</t>
  </si>
  <si>
    <t>1615-147X</t>
  </si>
  <si>
    <t>1615-1488</t>
  </si>
  <si>
    <t>10.1007/s00158-021-02997-x</t>
  </si>
  <si>
    <t>WOS:000684065600005</t>
  </si>
  <si>
    <t>Mendel, JM</t>
  </si>
  <si>
    <t>Mendel, Jerry M.</t>
  </si>
  <si>
    <t>General Type-2 Fuzzy Logic Systems Made Simple: A Tutorial</t>
  </si>
  <si>
    <t>The purpose of this tutorial paper is to make general type-2 fuzzy logic systems (GT2 FLSs) more accessible to fuzzy logic researchers and practitioners, and to expedite their research, designs, and use. To accomplish this, the paper 1) explains four different mathematical representations for general type-2 fuzzy sets (GT2 FSs); 2) demonstrates that for the optimal design of a GT2 FLS, one should use the vertical-slice representation of its GT2 FSs because it is the only one of the four mathematical representations that is parsimonious; 3) shows how to obtain set theoretic and other operations for GT2 FSs using type-1 (T1) FS mathematics (alpha - cuts play a central role); 4) reviews Mamdani and TSK interval type-2 (IT2) FLSs so that their mathematical operations can be easily used in a GT2 FLS; 5) provides all of the formulas that describe both Mamdani and TSK GT2 FLSs; 6) explains why center-of sets type-reduction should be favored for a GT2 FLS over centroid type-reduction; 7) provides three simplified GT2 FLSs (two are for Mamdani GT2 FLSs and one is for a TSKGT2 FLS), all of which bypass type reduction and are generalizations from their IT2 FLS counterparts to GT2 FLSs; 8) explains why gradient-based optimization should not be used to optimally design a GT2 FLS; 9) explains how derivative-free optimization algorithms can be used to optimally design a GT2 FLS; and 10) provides a three-step approach for optimally designing FLSs in a progressive manner, from T1 to IT2 to GT2, each of which uses a quantum particle swarm optimization algorithm, by virtue of which the performance for the IT2 FLS cannot be worse than that of the T1 FLS, and the performance for the GT2 FLS cannot be worse than that of the IT2 FLS.</t>
  </si>
  <si>
    <t>10.1109/TFUZZ.2013.2286414</t>
  </si>
  <si>
    <t>WOS:000344751200010</t>
  </si>
  <si>
    <t>Ali, S; Ullah, N; Abrar, MF; Yang, ZG; Huang, JW</t>
  </si>
  <si>
    <t>Ali, Sikandar; Ullah, Niamat; Abrar, Muhammad Faisal; Yang, Zhongguo; Huang, Jiwei</t>
  </si>
  <si>
    <t>Fuzzy Multicriteria Decision-Making Approach for Measuring the Possibility of Cloud Adoption for Software Testing</t>
  </si>
  <si>
    <t>SCIENTIFIC PROGRAMMING</t>
  </si>
  <si>
    <t>To reduce costs and improve organizational efficiency, the adoption of innovative services such as Cloud services is the current trend in today's highly competitive global business venture. The aim of the study is to guide the software development organization (SDO) for Cloud-based testing (CBT) adoption. To achieve the aim, this study first explores the determinants and predictors of Cloud adoption for software testing. Grounded on the collected data, this study designs a technology acceptance model using fuzzy multicriteria decision-making (FMCDM) approach. For the stated model development, this study identifies a list of predictors (main criteria) and factors (subcriteria) using systematic literature review (SLR). In the results of SLR, this study identifies seventy subcriteria also known as influential factors (IFs) from a sample of 136 papers. To provide a concise understanding of the facts, this study classifies the identified factors into ten predictors. To verify the SLR results and to rank the factors and predictors, an empirical survey was conducted with ninety-five experts from twenty different countries. The application value in the industrial field and academic achievement of the present study is the development of a general framework incorporating fuzzy set theory for improving MCDM models. The model can be applied to predict organizational Cloud adoption possibility taking various IFs and predictors as assessment criteria. The developed model can be divided into two main parts, ranking and rating. To measure the success or failure contribution of the individual IFs towards successful CBT adoption, the ranking part of the model will be used, while for a complete organizational assessment in order to identify the weak area for possible improvements, the assessment part of the model will be used. Collectively, it can be used as a decision support system to gauge SDO readiness towards successful CBT.</t>
  </si>
  <si>
    <t>Huang, Jiwei/ABE-6485-2022; Ali, Sikandar/AAE-6488-2019</t>
  </si>
  <si>
    <t>Huang, Jiwei/0000-0001-5220-6703; Ali, Sikandar/0000-0002-2753-8615; Abrar, Muhammad Faisal/0000-0001-7958-9900</t>
  </si>
  <si>
    <t>1058-9244</t>
  </si>
  <si>
    <t>1875-919X</t>
  </si>
  <si>
    <t>10.1155/2020/6597316</t>
  </si>
  <si>
    <t>WOS:000533350600001</t>
  </si>
  <si>
    <t>Kumar, A; Mangla, SK; Luthra, S; Rana, NP; Dwivedi, YK</t>
  </si>
  <si>
    <t>Kumar, Anil; Mangla, Sachin Kumar; Luthra, Sunil; Rana, Nripendra P.; Dwivedi, Yogesh K.</t>
  </si>
  <si>
    <t>Predicting changing pattern: building model for consumer decision making in digital market</t>
  </si>
  <si>
    <t>Purpose - Consumers have the multiple options to choose their products and services, which have a significant impact on the pattern of consumer decision making in digital market and further increases the challenges for the service providers to predict their buying pattern. In this sense, the purpose of this paper is to propose a structural hierarchy model for analyzing the changing pattern of consumer decision making in digital market by taking an Indian context. Design/methodology/approach - To accomplish the objectives, the research is conducted in two phases. An extensive literature review is performed in the first phase to list the factors related to the changing pattern of consumer decision making in digital market and then fuzzy Delphi method is applied to finalize the factors. In the second phase, fuzzy analytic hierarchy process (AHP) is employed to find the priority weights of finalized factors. The fuzzy set theory allows capturing the vagueness in the data. Findings - The findings obtained in this study shows that consumers are much conscious about innovative and trendy products as well as brand and quality; therefore, the service providers must think about these two most important factors so that they can able to retain their consumer in their online portal. Practical implications - The analysis shows that innovative and trendy is the first priority factor for the consumers followed by brand and quality and fulfilment and time energy. The proposed model can help the marketers and service providers in predicting customers' preferences and their changing pattern efficiently under vague surroundings. The outcomes of this research work not only help the service provider to update their products and services according to consumers' needs but can also help them to increase profit and minimize their risk. Originality/value - This work contributes to consumer research literature focusing on problem evaluation in the context of changing pattern of consumer decision making in digital era.</t>
  </si>
  <si>
    <t>Luthra, Sunil/D-4135-2014; Rana, Nripendra P./AAY-1576-2021; Dwivedi, Yogesh Kumar/A-5362-2008; Kumar, Anil/A-2657-2013; Rana, Nripendra P./ABA-4719-2020</t>
  </si>
  <si>
    <t>Luthra, Sunil/0000-0001-7571-1331; Dwivedi, Yogesh Kumar/0000-0002-5547-9990; Kumar, Anil/0000-0002-1691-0098; Rana, Nripendra P./0000-0003-1105-8729</t>
  </si>
  <si>
    <t>10.1108/JEIM-01-2018-0003</t>
  </si>
  <si>
    <t>WOS:000443158400003</t>
  </si>
  <si>
    <t>Sanchez-Lozano, JM; Ramos-Escudero, A; Gil-Garcia, IC; Garcia-Cascales, MS; Molina-Garcia, A</t>
  </si>
  <si>
    <t>Sanchez-Lozano, Juan Miguel; Ramos-Escudero, Adela; Gil-Garcia, Isabel C.; Garcia-Cascales, Ma Socorro; Molina-Garcia, Angel</t>
  </si>
  <si>
    <t>A GIS-based offshore wind site selection model using fuzzy multi-criteria decision-making with application to the case of the Gulf of Maine</t>
  </si>
  <si>
    <t>In the last decades, a considerable number of studies have been conducted to find the optimal locations for renewable energy facilities. The reviewed literature demonstrates how the combination of spatial representation computer tools, such as geographic information systems (GIS), with multi-criteria decision making (MCDM) methodologies, has successfully solved the problem of identifying optimal locations. Furthermore, since the appearance of fuzzy logic, the combination approaches have extended to the field of fuzzy sets to consider the imprecision and vagueness that some criteria may involve. In this paper, we propose a comparative analysis among fuzzy versions of MCDM methodologies, including GIS technologies, for the optimal site selection of offshore wind power plants. With this aim, we combined a classical pair-wise comparison method (AHP) with two distance-based approaches (TOPSIS and VIKOR), applying GIS software and comparing the two most extended fuzzy membership functions: triangular and linear. As a case study, this optimal location problem was applied to offshore wind site selection in the Gulf of Maine (USA). Initially, 56 alternatives for potential locations were identified from 22,331 km(2) study area. After applying the AHP methodology, the weights of the criteria were obtained, turning out to be the wind speed and bathymetry the most important criteria. The results demonstrate the robustness of the fuzzy TOPSIS methodology against potential variations in the criteria weights, since the best alternatives (optimal locations) and almost 90% of the 25 top-ranked alternatives were matching. Likewise, the rankings of alternatives illustrate that the use of triangular or linear fuzzy membership functions does not cause significant differences after applying the fuzzy VIKOR methodology and ArcGIS software. In fact, the most appropriate alternative is the same for both cases, and there is only an exchange of positions among the top-ranked alternatives. The proposed solutions can be applied to other locations and both onshore and offshore installations.</t>
  </si>
  <si>
    <t>Molina-Garcia, Angel/F-7834-2016; Sanchez-Lozano, J.M./K-9658-2014</t>
  </si>
  <si>
    <t>Molina-Garcia, Angel/0000-0001-6824-8684; Gil Garcia, Isabel Cristina/0000-0002-1258-3309; Ramos Escudero, Adela/0000-0002-0449-2562; Sanchez-Lozano, J.M./0000-0002-4615-8001</t>
  </si>
  <si>
    <t>DEC 30</t>
  </si>
  <si>
    <t>10.1016/j.eswa.2022.118371</t>
  </si>
  <si>
    <t>WOS:000877373000007</t>
  </si>
  <si>
    <t>Mishra, S; Satapathy, SK; Mishra, D; Mishra, VD</t>
  </si>
  <si>
    <t>Rajesh, R; Ganesh, K; Koh, SCL</t>
  </si>
  <si>
    <t>Mishra, Shruti; Satapathy, Sandeep Kumar; Mishra, Debahuti; Mishra, Vinita Debayani</t>
  </si>
  <si>
    <t>An Approach to Frequent Pattern Discovery from Gene Expression Data using PSO Variants</t>
  </si>
  <si>
    <t>INTERNATIONAL CONFERENCE ON MODELLING OPTIMIZATION AND COMPUTING</t>
  </si>
  <si>
    <t>Procedia Engineering</t>
  </si>
  <si>
    <t>International Conference on Modelling Optimisation and Computing (ICMOC)</t>
  </si>
  <si>
    <t>APR 10-11, 2012</t>
  </si>
  <si>
    <t>Kumarakoil, INDIA</t>
  </si>
  <si>
    <t>Dept Mech Engn, Noorul Islam Ctr Higher Educ</t>
  </si>
  <si>
    <t>Pattern mining has always attracted a huge attention for generation of large amount of patterns and association between them. Though it's one of the major data mining tasks but it has always beets a time consuming process as a large scale of patterns and associations rules gets generated. To reduce the time of consumption it was preferable to discretize the data matrix in the range of 0 to 1 and for this the fuzzy the membership function has beets used which is quite simple in its concept and strategy. Owing to the concept of fuzzy logic, certain evolutionary algorithms (EAs) also gained popularity to optimize the process of mining patterns from the fuzzy sets. For this, Particle swarm optimization (PSO) was used which is supposed to provide better results as compared to other EA like genetic algorithm, ant colony optimization etc. But it was found that there are certain versions of PSO that provided much better results than the standard PSO algorithm. In this paper, the gene expression data set was fuzzified for the purpose of discretization in the range of 0 to 1. A Frequent Pattern (FP) growth algorithm was used to generate set of frequent patterns. These patterns were used as the initial population and the mean squared residue (MSR) score was used as an evaluation criteria. Fully Informed Particle Swarm Optimization (FIPSO), Dynamic Multi Swarm Particle Swarm Optimization (DMS-PSO), Comprehensive Learning Particle Swarm Optimization (CLPSO), Vector Evaluated Particle Swarm Optimization (VEPSO) etc are the certain versions of PSO that were used and they provided much better results as compared to standard PSO algorithm. But the VEPSO algorithm outperformed the other three algorithms in terms of generation of best individual frequent patterns, runtime and the volume of mean squared residue (lower the MSR score the better is the quality of the patterns). (c) 2012 Published by Elsevier Ltd. Selection and/or peer-review under responsibility of Noorul Islam Centre for Higher Education</t>
  </si>
  <si>
    <t>Mishra, Shruti/AAB-8191-2020; Satapathy, Sandeep kumar/M-3352-2019</t>
  </si>
  <si>
    <t>Mishra, Shruti/0000-0002-9847-1411; Satapathy, Sandeep kumar/0000-0002-4495-8099</t>
  </si>
  <si>
    <t>1877-7058</t>
  </si>
  <si>
    <t>10.1016/j.proeng.2012.06.207</t>
  </si>
  <si>
    <t>WOS:000315044701084</t>
  </si>
  <si>
    <t>Calimeri, F; Leone, N; Manna, M</t>
  </si>
  <si>
    <t>Dubois, Didier; Prade, Henri</t>
  </si>
  <si>
    <t>Possibilistic Logic: From Certainty-Qualified Statements to Two-Tiered Logics - A Prospective Survey</t>
  </si>
  <si>
    <t>LOGICS IN ARTIFICIAL INTELLIGENCE, JELIA 2019</t>
  </si>
  <si>
    <t>16th European Conference on Logics in Artificial Intelligence (JELIA)</t>
  </si>
  <si>
    <t>MAY 07-11, 2019</t>
  </si>
  <si>
    <t>Rende, ITALY</t>
  </si>
  <si>
    <t>Univ Calabria, Dept Math &amp; Comp Sci, Artificial Intelligence Grp,Univ Alta Formazione, Assessorato Istruzione &amp; Attivita Culturali,, Regione Calabria,EurAI,Springer,Altilia S r l,Integris S p a,Intellimech,Magazzini Rossella,NTT Data</t>
  </si>
  <si>
    <t>Possibilistic logic (PL) is more than thirty years old. The paper proposes a survey of its main developments and applications in artificial intelligence, together with a short presentation of works in progress. PL amounts to a classical logic handling of certainty-qualified statements. Certainty is estimated in the setting of possibility theory as a lower bound of a necessity set-function. An elementary possibilistic formula is a pair made of a classical logic formula, and a certainty level belonging to a bounded scale. Basic PL handles only conjunctions of such formulas, and PL bases can be viewed as classical logic bases layered in terms of certainty. Semantics is in terms of epistemic states represented by fuzzy sets of interpretations. A PL base is associated with an inconsistency level above which formulas are safe from inconsistency. Applications include reasoning with default rules, belief revision, Bayesian possibilistic networks, information fusion, and preference modeling (in this latter case, certainty is turned into priority). Different extensions of basic PL are briefly reviewed, where levels take values in lattices, are replaced by vectors of levels, or are handled in a purely symbolic manner (without being instantiated). This latter extension may be of interest for explanation purposes. A paraconsistent treatment of inconsistency is also discussed. Still another extension allows for associating possibilistic formulas with sets of agents or sources that support them. In generalized possibilistic logic (GPL), negation and disjunction can be applied as well as conjunction, to possibilistic formulas. It may be viewed as a fragment of modal logic (such as KD45) where modalities cannot be nested. GPL can be still extended to a logic involving both objective and non-nested multimodal formulas. Applications of GPL to the modeling of ignorance, to the representation of answer set programs, to reasoning about other agents' beliefs, and to a logic of argumentation are outlined. Generally speaking, the interest and the strength of PL relies on a sound alliance between classical logic and possibility theory which offers a rich representation setting allowing an accurate modeling of partial ignorance. The paper focuses more on ideas than on technicalities and provides references for details (Invited talk presented by the second author).</t>
  </si>
  <si>
    <t>978-3-030-19570-0; 978-3-030-19569-4</t>
  </si>
  <si>
    <t>10.1007/978-3-030-19570-0_1</t>
  </si>
  <si>
    <t>WOS:000492971900001</t>
  </si>
  <si>
    <t>Selvachandran, G; Quek, SG; Paramesran, R; Ding, WP; Son, LH</t>
  </si>
  <si>
    <t>Selvachandran, Ganeshsree; Quek, Shio Gai; Paramesran, Raveendran; Ding, Weiping; Son, Le Hoang</t>
  </si>
  <si>
    <t>Developments in the detection of diabetic retinopathy: a state-of-the-art review of computer-aided diagnosis and machine learning methods</t>
  </si>
  <si>
    <t>The exponential increase in the number of diabetics around the world has led to an equally large increase in the number of diabetic retinopathy (DR) cases which is one of the major complications caused by diabetes. Left unattended, DR worsens the vision and would lead to partial or complete blindness. As the number of diabetics continue to increase exponentially in the coming years, the number of qualified ophthalmologists need to increase in tandem in order to meet the demand for screening of the growing number of diabetic patients. This makes it pertinent to develop ways to automate the detection process of DR. A computer aided diagnosis system has the potential to significantly reduce the burden currently placed on the ophthalmologists. Hence, this review paper is presented with the aim of summarizing, classifying, and analyzing all the recent development on automated DR detection using fundus images from 2015 up to this date. Such work offers an unprecedentedly thorough review of all the recent works on DR, which will potentially increase the understanding of all the recent studies on automated DR detection, particularly on those that deploys machine learning algorithms. Firstly, in this paper, a comprehensive state-of-the-art review of the methods that have been introduced in the detection of DR is presented, with a focus on machine learning models such as convolutional neural networks (CNN) and artificial neural networks (ANN) and various hybrid models. Each AI will then be classified according to its type (e.g. CNN, ANN, SVM), its specific task(s) in performing DR detection. In particular, the models that deploy CNN will be further analyzed and classified according to some important properties of the respective CNN architectures of each model. A total of 150 research articles related to the aforementioned areas that were published in the recent 5 years have been utilized in this review to provide a comprehensive overview of the latest developments in the detection of DR.</t>
  </si>
  <si>
    <t>Selvachandran, Ganeshsree/P-3000-2017</t>
  </si>
  <si>
    <t>Selvachandran, Ganeshsree/0000-0001-7161-2109; Hoang Son, Le/0000-0001-6356-0046</t>
  </si>
  <si>
    <t>10.1007/s10462-022-10185-6</t>
  </si>
  <si>
    <t>WOS:000787667100001</t>
  </si>
  <si>
    <t>Gupta, S; Soni, U; Kumar, G</t>
  </si>
  <si>
    <t>Gupta, Shubham; Soni, Umang; Kumar, Girish</t>
  </si>
  <si>
    <t>Green supplier selection using multi-criterion decision making under fuzzy environment: A case study in automotive industry</t>
  </si>
  <si>
    <t>In the past few decades, it has been widely observed that environmental awareness is continuously increasing among people, stakeholders, and governments. However, rigorous environmental rules and policies pushed organizations to accept affirmative changes like green supply chain management practices in their processes of the supply chain. Selection of green supplier is a tedious task and comprises a lot of challenges starting from evaluation to their final selection, which is experienced by supplier management professionals. The development and implementation of practical decision-making tools that seek to address these challenges are rapidly evolving. In the present work, the evaluation of a set of suppliers is primarily based on both conventional and environmental criteria. This work proposes a multi-criteria decision making (MCDM) based framework that is used to evaluate green supplier selection by using an integrated fuzzy Analytical Hierarchy Process (AHP) with the other three techniques namely MABAC (Multi-Attributive Border Approximation Area Comparison), WASPAS (Weighted Aggregated Sum-Product Assessment) and TOPSIS (Technique for order preference by similarity to ideal Solution). Initially, six green supplier selection environmental criteria (Environmental management system, green image, staff environment training, eco-design, pollution control, and resource consumption) and three conventional criteria (price, quality and service level) have been identified through literature review and expert's opinions to employ MCDM approach. A real-world case study of the automotive industry in India is deliberated to exhibit the proposed framework applicability. From AHP findings, 'Environment management system', 'Pollution control', 'Quality', and 'Green image' have been ranked as the topmost four green supplier selection criteria. Besides, the consistency test was performed to check the uniformity of the expert's input whereas the 'robustness' of the approach was tested by performing sensitivity analysis. The results illustrate that the applied fuzzy hybrid methods reach common green supplier rankings. Moreover, out of the four green supplier's alternatives, supplier number 'one' got the highest rank. This shows that the applied models are robust in nature. Further, this study relinquishes a single platform for the selection of green supplier under fuzzy environment. The applied methodology and its analysis will provide insight to decision-makers of supplier selection. It may aid decision-makers and the procurement department not only to differentiate the significant green supplier selection criteria but also to assess the most efficient green supplier in the supply chain in the global market.</t>
  </si>
  <si>
    <t>Kumar, Girish/AAN-8929-2020</t>
  </si>
  <si>
    <t>Kumar, Girish/0000-0002-0448-8918; Soni, Umang/0000-0003-3583-311X</t>
  </si>
  <si>
    <t>10.1016/j.cie.2019.07.038</t>
  </si>
  <si>
    <t>WOS:000494891000050</t>
  </si>
  <si>
    <t>not all FS</t>
  </si>
  <si>
    <t>comparative study</t>
  </si>
  <si>
    <t>application</t>
  </si>
  <si>
    <t>not survey</t>
  </si>
  <si>
    <t>not FS</t>
  </si>
  <si>
    <t>one feature</t>
  </si>
  <si>
    <t>MCDM</t>
  </si>
  <si>
    <t>Column1</t>
  </si>
  <si>
    <t>general</t>
  </si>
  <si>
    <t>Fuzzy systems</t>
  </si>
  <si>
    <t>YES</t>
  </si>
  <si>
    <t>visualization</t>
  </si>
  <si>
    <t>Application</t>
  </si>
  <si>
    <t>similarity measures</t>
  </si>
  <si>
    <t>application, not all FS</t>
  </si>
  <si>
    <t>aoolivation</t>
  </si>
  <si>
    <t>applivation</t>
  </si>
  <si>
    <t>Book Series Subtitle</t>
  </si>
  <si>
    <t>Language</t>
  </si>
  <si>
    <t>Document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</si>
</sst>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sz val="10"/>
      <color theme="1"/>
      <name val="Arial"/>
      <family val="2"/>
      <charset val="186"/>
    </font>
    <font>
      <sz val="10"/>
      <color rgb="FFFF0000"/>
      <name val="Arial"/>
      <family val="2"/>
      <charset val="186"/>
    </font>
    <font>
      <sz val="10"/>
      <name val="Arial"/>
      <family val="2"/>
      <charset val="186"/>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3" fillId="0" borderId="0" xfId="0" applyFont="1"/>
    <xf numFmtId="0" fontId="1" fillId="2" borderId="0" xfId="0" applyFont="1" applyFill="1"/>
    <xf numFmtId="0" fontId="2" fillId="5" borderId="0" xfId="0" applyFont="1" applyFill="1"/>
    <xf numFmtId="0" fontId="0" fillId="0" borderId="0" xfId="0" applyAlignment="1">
      <alignment wrapText="1"/>
    </xf>
    <xf numFmtId="0" fontId="0" fillId="0" borderId="0" xfId="0" applyAlignment="1"/>
    <xf numFmtId="0" fontId="3" fillId="0" borderId="0" xfId="0" applyFont="1" applyAlignment="1"/>
    <xf numFmtId="0" fontId="3" fillId="2" borderId="0" xfId="0" applyFont="1" applyFill="1"/>
    <xf numFmtId="0" fontId="0" fillId="7" borderId="0" xfId="0" applyFill="1"/>
    <xf numFmtId="0" fontId="2" fillId="7" borderId="0" xfId="0" applyFont="1" applyFill="1"/>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R948" totalsRowCount="1" headerRowDxfId="1">
  <autoFilter ref="A1:BR947" xr:uid="{00000000-0009-0000-0100-000001000000}">
    <filterColumn colId="9">
      <filters blank="1">
        <filter val="YES"/>
      </filters>
    </filterColumn>
  </autoFilter>
  <tableColumns count="70">
    <tableColumn id="1" xr3:uid="{00000000-0010-0000-0000-000001000000}" name="Publication Type"/>
    <tableColumn id="2" xr3:uid="{00000000-0010-0000-0000-000002000000}" name="Authors"/>
    <tableColumn id="3" xr3:uid="{00000000-0010-0000-0000-000003000000}" name="Book Authors"/>
    <tableColumn id="4" xr3:uid="{00000000-0010-0000-0000-000004000000}" name="Book Editors"/>
    <tableColumn id="5" xr3:uid="{00000000-0010-0000-0000-000005000000}" name="Book Group Authors"/>
    <tableColumn id="6" xr3:uid="{00000000-0010-0000-0000-000006000000}" name="Author Full Names" totalsRowFunction="custom">
      <totalsRowFormula>COUNTBLANK(F2:F947)</totalsRowFormula>
    </tableColumn>
    <tableColumn id="7" xr3:uid="{00000000-0010-0000-0000-000007000000}" name="Book Author Full Names" totalsRowFunction="custom">
      <totalsRowFormula>COUNTBLANK(G2:G947)</totalsRowFormula>
    </tableColumn>
    <tableColumn id="8" xr3:uid="{00000000-0010-0000-0000-000008000000}" name="Group Authors" totalsRowFunction="custom">
      <totalsRowFormula>COUNTBLANK(H2:H947)</totalsRowFormula>
    </tableColumn>
    <tableColumn id="9" xr3:uid="{00000000-0010-0000-0000-000009000000}" name="Article Title" totalsRowFunction="custom">
      <totalsRowFormula>COUNTBLANK(I2:I947)</totalsRowFormula>
    </tableColumn>
    <tableColumn id="10" xr3:uid="{00000000-0010-0000-0000-00000A000000}" name="Column1" totalsRowFunction="custom">
      <totalsRowFormula>COUNTBLANK(J2:J947)</totalsRowFormula>
    </tableColumn>
    <tableColumn id="11" xr3:uid="{00000000-0010-0000-0000-00000B000000}" name="Source Title" totalsRowFunction="custom">
      <totalsRowFormula>COUNTBLANK(K2:K947)</totalsRowFormula>
    </tableColumn>
    <tableColumn id="12" xr3:uid="{00000000-0010-0000-0000-00000C000000}" name="Book Series Title" totalsRowFunction="custom">
      <totalsRowFormula>COUNTBLANK(L2:L947)</totalsRowFormula>
    </tableColumn>
    <tableColumn id="16" xr3:uid="{00000000-0010-0000-0000-000010000000}" name="Conference Title" totalsRowFunction="custom">
      <totalsRowFormula>COUNTBLANK(M2:M947)</totalsRowFormula>
    </tableColumn>
    <tableColumn id="17" xr3:uid="{00000000-0010-0000-0000-000011000000}" name="Conference Date" totalsRowFunction="custom">
      <totalsRowFormula>COUNTBLANK(N2:N947)</totalsRowFormula>
    </tableColumn>
    <tableColumn id="18" xr3:uid="{00000000-0010-0000-0000-000012000000}" name="Conference Location" totalsRowFunction="custom">
      <totalsRowFormula>COUNTBLANK(O2:O947)</totalsRowFormula>
    </tableColumn>
    <tableColumn id="19" xr3:uid="{00000000-0010-0000-0000-000013000000}" name="Conference Sponsor" totalsRowFunction="custom">
      <totalsRowFormula>COUNTBLANK(P2:P947)</totalsRowFormula>
    </tableColumn>
    <tableColumn id="20" xr3:uid="{00000000-0010-0000-0000-000014000000}" name="Conference Host" totalsRowFunction="custom">
      <totalsRowFormula>COUNTBLANK(Q2:Q947)</totalsRowFormula>
    </tableColumn>
    <tableColumn id="21" xr3:uid="{00000000-0010-0000-0000-000015000000}" name="Author Keywords" totalsRowFunction="custom">
      <totalsRowFormula>COUNTBLANK(R2:R947)</totalsRowFormula>
    </tableColumn>
    <tableColumn id="22" xr3:uid="{00000000-0010-0000-0000-000016000000}" name="Keywords Plus" totalsRowFunction="custom">
      <totalsRowFormula>COUNTBLANK(S2:S947)</totalsRowFormula>
    </tableColumn>
    <tableColumn id="23" xr3:uid="{00000000-0010-0000-0000-000017000000}" name="Abstract" totalsRowFunction="custom">
      <totalsRowFormula>COUNTBLANK(T2:T947)</totalsRowFormula>
    </tableColumn>
    <tableColumn id="24" xr3:uid="{00000000-0010-0000-0000-000018000000}" name="Addresses" totalsRowFunction="custom">
      <totalsRowFormula>COUNTBLANK(U2:U947)</totalsRowFormula>
    </tableColumn>
    <tableColumn id="25" xr3:uid="{00000000-0010-0000-0000-000019000000}" name="Affiliations" totalsRowFunction="custom">
      <totalsRowFormula>COUNTBLANK(V2:V947)</totalsRowFormula>
    </tableColumn>
    <tableColumn id="26" xr3:uid="{00000000-0010-0000-0000-00001A000000}" name="Reprint Addresses" totalsRowFunction="custom">
      <totalsRowFormula>COUNTBLANK(W2:W947)</totalsRowFormula>
    </tableColumn>
    <tableColumn id="27" xr3:uid="{00000000-0010-0000-0000-00001B000000}" name="Email Addresses" totalsRowFunction="custom">
      <totalsRowFormula>COUNTBLANK(X2:X947)</totalsRowFormula>
    </tableColumn>
    <tableColumn id="28" xr3:uid="{00000000-0010-0000-0000-00001C000000}" name="Researcher Ids" totalsRowFunction="custom">
      <totalsRowFormula>COUNTBLANK(Y2:Y947)</totalsRowFormula>
    </tableColumn>
    <tableColumn id="29" xr3:uid="{00000000-0010-0000-0000-00001D000000}" name="ORCIDs" totalsRowFunction="custom">
      <totalsRowFormula>COUNTBLANK(Z2:Z947)</totalsRowFormula>
    </tableColumn>
    <tableColumn id="30" xr3:uid="{00000000-0010-0000-0000-00001E000000}" name="Funding Orgs" totalsRowFunction="custom">
      <totalsRowFormula>COUNTBLANK(AA2:AA947)</totalsRowFormula>
    </tableColumn>
    <tableColumn id="31" xr3:uid="{00000000-0010-0000-0000-00001F000000}" name="Funding Name Preferred" totalsRowFunction="custom">
      <totalsRowFormula>COUNTBLANK(AB2:AB947)</totalsRowFormula>
    </tableColumn>
    <tableColumn id="32" xr3:uid="{00000000-0010-0000-0000-000020000000}" name="Funding Text" totalsRowFunction="custom">
      <totalsRowFormula>COUNTBLANK(AC2:AC947)</totalsRowFormula>
    </tableColumn>
    <tableColumn id="33" xr3:uid="{00000000-0010-0000-0000-000021000000}" name="Cited References" totalsRowFunction="custom">
      <totalsRowFormula>COUNTBLANK(AD2:AD947)</totalsRowFormula>
    </tableColumn>
    <tableColumn id="34" xr3:uid="{00000000-0010-0000-0000-000022000000}" name="Cited Reference Count" totalsRowFunction="custom">
      <totalsRowFormula>COUNTBLANK(AE2:AE947)</totalsRowFormula>
    </tableColumn>
    <tableColumn id="35" xr3:uid="{00000000-0010-0000-0000-000023000000}" name="Times Cited, WoS Core" totalsRowFunction="custom">
      <totalsRowFormula>COUNTBLANK(AF2:AF947)</totalsRowFormula>
    </tableColumn>
    <tableColumn id="36" xr3:uid="{00000000-0010-0000-0000-000024000000}" name="Times Cited, All Databases" totalsRowFunction="custom">
      <totalsRowFormula>COUNTBLANK(AG2:AG947)</totalsRowFormula>
    </tableColumn>
    <tableColumn id="37" xr3:uid="{00000000-0010-0000-0000-000025000000}" name="180 Day Usage Count" totalsRowFunction="custom">
      <totalsRowFormula>COUNTBLANK(AH2:AH947)</totalsRowFormula>
    </tableColumn>
    <tableColumn id="38" xr3:uid="{00000000-0010-0000-0000-000026000000}" name="Since 2013 Usage Count" totalsRowFunction="custom">
      <totalsRowFormula>COUNTBLANK(AI2:AI947)</totalsRowFormula>
    </tableColumn>
    <tableColumn id="39" xr3:uid="{00000000-0010-0000-0000-000027000000}" name="Publisher" totalsRowFunction="custom">
      <totalsRowFormula>COUNTBLANK(AJ2:AJ947)</totalsRowFormula>
    </tableColumn>
    <tableColumn id="40" xr3:uid="{00000000-0010-0000-0000-000028000000}" name="Publisher City" totalsRowFunction="custom">
      <totalsRowFormula>COUNTBLANK(AK2:AK947)</totalsRowFormula>
    </tableColumn>
    <tableColumn id="41" xr3:uid="{00000000-0010-0000-0000-000029000000}" name="Publisher Address" totalsRowFunction="custom">
      <totalsRowFormula>COUNTBLANK(AL2:AL947)</totalsRowFormula>
    </tableColumn>
    <tableColumn id="42" xr3:uid="{00000000-0010-0000-0000-00002A000000}" name="ISSN" totalsRowFunction="custom">
      <totalsRowFormula>COUNTBLANK(AM2:AM947)</totalsRowFormula>
    </tableColumn>
    <tableColumn id="43" xr3:uid="{00000000-0010-0000-0000-00002B000000}" name="eISSN" totalsRowFunction="custom">
      <totalsRowFormula>COUNTBLANK(AN2:AN947)</totalsRowFormula>
    </tableColumn>
    <tableColumn id="44" xr3:uid="{00000000-0010-0000-0000-00002C000000}" name="ISBN" totalsRowFunction="custom">
      <totalsRowFormula>COUNTBLANK(AO2:AO947)</totalsRowFormula>
    </tableColumn>
    <tableColumn id="45" xr3:uid="{00000000-0010-0000-0000-00002D000000}" name="Journal Abbreviation" totalsRowFunction="custom">
      <totalsRowFormula>COUNTBLANK(AP2:AP947)</totalsRowFormula>
    </tableColumn>
    <tableColumn id="46" xr3:uid="{00000000-0010-0000-0000-00002E000000}" name="Journal ISO Abbreviation" totalsRowFunction="custom">
      <totalsRowFormula>COUNTBLANK(AQ2:AQ947)</totalsRowFormula>
    </tableColumn>
    <tableColumn id="47" xr3:uid="{00000000-0010-0000-0000-00002F000000}" name="Publication Date" totalsRowFunction="custom">
      <totalsRowFormula>COUNTBLANK(AR2:AR947)</totalsRowFormula>
    </tableColumn>
    <tableColumn id="48" xr3:uid="{00000000-0010-0000-0000-000030000000}" name="Publication Year" totalsRowFunction="custom">
      <totalsRowFormula>COUNTBLANK(AS2:AS947)</totalsRowFormula>
    </tableColumn>
    <tableColumn id="49" xr3:uid="{00000000-0010-0000-0000-000031000000}" name="Volume" totalsRowFunction="custom">
      <totalsRowFormula>COUNTBLANK(AT2:AT947)</totalsRowFormula>
    </tableColumn>
    <tableColumn id="50" xr3:uid="{00000000-0010-0000-0000-000032000000}" name="Issue" totalsRowFunction="custom">
      <totalsRowFormula>COUNTBLANK(AU2:AU947)</totalsRowFormula>
    </tableColumn>
    <tableColumn id="51" xr3:uid="{00000000-0010-0000-0000-000033000000}" name="Part Number" totalsRowFunction="custom">
      <totalsRowFormula>COUNTBLANK(AV2:AV947)</totalsRowFormula>
    </tableColumn>
    <tableColumn id="52" xr3:uid="{00000000-0010-0000-0000-000034000000}" name="Supplement" totalsRowFunction="custom">
      <totalsRowFormula>COUNTBLANK(AW2:AW947)</totalsRowFormula>
    </tableColumn>
    <tableColumn id="53" xr3:uid="{00000000-0010-0000-0000-000035000000}" name="Special Issue" totalsRowFunction="custom">
      <totalsRowFormula>COUNTBLANK(AX2:AX947)</totalsRowFormula>
    </tableColumn>
    <tableColumn id="54" xr3:uid="{00000000-0010-0000-0000-000036000000}" name="Meeting Abstract" totalsRowFunction="custom">
      <totalsRowFormula>COUNTBLANK(AY2:AY947)</totalsRowFormula>
    </tableColumn>
    <tableColumn id="55" xr3:uid="{00000000-0010-0000-0000-000037000000}" name="Start Page" totalsRowFunction="custom">
      <totalsRowFormula>COUNTBLANK(AZ2:AZ947)</totalsRowFormula>
    </tableColumn>
    <tableColumn id="56" xr3:uid="{00000000-0010-0000-0000-000038000000}" name="End Page" totalsRowFunction="custom">
      <totalsRowFormula>COUNTBLANK(BA2:BA947)</totalsRowFormula>
    </tableColumn>
    <tableColumn id="57" xr3:uid="{00000000-0010-0000-0000-000039000000}" name="Article Number" totalsRowFunction="custom">
      <totalsRowFormula>COUNTBLANK(BB2:BB947)</totalsRowFormula>
    </tableColumn>
    <tableColumn id="58" xr3:uid="{00000000-0010-0000-0000-00003A000000}" name="DOI" totalsRowFunction="custom">
      <totalsRowFormula>COUNTBLANK(BC2:BC947)</totalsRowFormula>
    </tableColumn>
    <tableColumn id="59" xr3:uid="{00000000-0010-0000-0000-00003B000000}" name="DOI Link" totalsRowFunction="custom">
      <totalsRowFormula>COUNTBLANK(BD2:BD947)</totalsRowFormula>
    </tableColumn>
    <tableColumn id="60" xr3:uid="{00000000-0010-0000-0000-00003C000000}" name="Book DOI" totalsRowFunction="custom">
      <totalsRowFormula>COUNTBLANK(BE2:BE947)</totalsRowFormula>
    </tableColumn>
    <tableColumn id="61" xr3:uid="{00000000-0010-0000-0000-00003D000000}" name="Early Access Date" totalsRowFunction="custom">
      <totalsRowFormula>COUNTBLANK(BF2:BF947)</totalsRowFormula>
    </tableColumn>
    <tableColumn id="62" xr3:uid="{00000000-0010-0000-0000-00003E000000}" name="Number of Pages" totalsRowFunction="custom">
      <totalsRowFormula>COUNTBLANK(BG2:BG947)</totalsRowFormula>
    </tableColumn>
    <tableColumn id="63" xr3:uid="{00000000-0010-0000-0000-00003F000000}" name="WoS Categories" totalsRowFunction="custom">
      <totalsRowFormula>COUNTBLANK(BH2:BH947)</totalsRowFormula>
    </tableColumn>
    <tableColumn id="64" xr3:uid="{00000000-0010-0000-0000-000040000000}" name="Web of Science Index" totalsRowFunction="custom">
      <totalsRowFormula>COUNTBLANK(BI2:BI947)</totalsRowFormula>
    </tableColumn>
    <tableColumn id="65" xr3:uid="{00000000-0010-0000-0000-000041000000}" name="Research Areas" totalsRowFunction="custom">
      <totalsRowFormula>COUNTBLANK(BJ2:BJ947)</totalsRowFormula>
    </tableColumn>
    <tableColumn id="66" xr3:uid="{00000000-0010-0000-0000-000042000000}" name="IDS Number" totalsRowFunction="custom">
      <totalsRowFormula>COUNTBLANK(BK2:BK947)</totalsRowFormula>
    </tableColumn>
    <tableColumn id="67" xr3:uid="{00000000-0010-0000-0000-000043000000}" name="Pubmed Id" totalsRowFunction="custom">
      <totalsRowFormula>COUNTBLANK(BL2:BL947)</totalsRowFormula>
    </tableColumn>
    <tableColumn id="68" xr3:uid="{00000000-0010-0000-0000-000044000000}" name="Open Access Designations" totalsRowFunction="custom">
      <totalsRowFormula>COUNTBLANK(BM2:BM947)</totalsRowFormula>
    </tableColumn>
    <tableColumn id="69" xr3:uid="{00000000-0010-0000-0000-000045000000}" name="Highly Cited Status" totalsRowFunction="custom">
      <totalsRowFormula>COUNTBLANK(BN2:BN947)</totalsRowFormula>
    </tableColumn>
    <tableColumn id="70" xr3:uid="{00000000-0010-0000-0000-000046000000}" name="Hot Paper Status" totalsRowFunction="custom">
      <totalsRowFormula>COUNTBLANK(BO2:BO947)</totalsRowFormula>
    </tableColumn>
    <tableColumn id="71" xr3:uid="{00000000-0010-0000-0000-000047000000}" name="Date of Export" totalsRowFunction="custom">
      <totalsRowFormula>COUNTBLANK(BP2:BP947)</totalsRowFormula>
    </tableColumn>
    <tableColumn id="72" xr3:uid="{00000000-0010-0000-0000-000048000000}" name="UT (Unique WOS ID)" totalsRowFunction="custom">
      <totalsRowFormula>COUNTBLANK(BQ2:BQ947)</totalsRowFormula>
    </tableColumn>
    <tableColumn id="73" xr3:uid="{00000000-0010-0000-0000-000049000000}" name="Web of Science Record" totalsRowFunction="custom">
      <totalsRowFormula>COUNTBLANK(BR2:BR947)</totalsRow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DE0AE8-DA08-4A50-92DD-2BF2EBC74593}" name="Table13" displayName="Table13" ref="A1:BR948" totalsRowCount="1" headerRowDxfId="0">
  <autoFilter ref="A1:BR947" xr:uid="{00000000-0009-0000-0100-000001000000}"/>
  <tableColumns count="70">
    <tableColumn id="1" xr3:uid="{F72E459D-D4E4-4636-A6A1-30C5FDD7AABC}" name="Publication Type"/>
    <tableColumn id="2" xr3:uid="{86AEAE0F-2E37-401F-9058-1758071BAD71}" name="Authors"/>
    <tableColumn id="3" xr3:uid="{A4BF0A28-FFD1-4427-A39A-250D73A2E4B9}" name="Book Authors"/>
    <tableColumn id="4" xr3:uid="{90EB3E93-1EFA-4809-866B-B64CAADE583F}" name="Book Editors"/>
    <tableColumn id="5" xr3:uid="{EAC4DBC1-ACD6-4F47-8543-5EBFD270B0A4}" name="Book Group Authors"/>
    <tableColumn id="6" xr3:uid="{22B407DC-D5AF-4C80-B540-D237504A66D5}" name="Author Full Names" totalsRowFunction="custom">
      <totalsRowFormula>COUNTBLANK(F2:F947)</totalsRowFormula>
    </tableColumn>
    <tableColumn id="7" xr3:uid="{5C268104-7F59-4E57-9E58-48C780919D0F}" name="Book Author Full Names" totalsRowFunction="custom">
      <totalsRowFormula>COUNTBLANK(G2:G947)</totalsRowFormula>
    </tableColumn>
    <tableColumn id="8" xr3:uid="{AD7B49C3-5FF2-43F1-9D97-12BF1B8AE078}" name="Group Authors" totalsRowFunction="custom">
      <totalsRowFormula>COUNTBLANK(H2:H947)</totalsRowFormula>
    </tableColumn>
    <tableColumn id="9" xr3:uid="{FF53E480-21A5-4FE7-97D5-53D760862A4A}" name="Article Title" totalsRowFunction="custom">
      <totalsRowFormula>COUNTBLANK(I2:I947)</totalsRowFormula>
    </tableColumn>
    <tableColumn id="10" xr3:uid="{254E0FAB-2197-4906-B18B-82B779B821C5}" name="Column1" totalsRowFunction="custom">
      <totalsRowFormula>COUNTBLANK(J2:J947)</totalsRowFormula>
    </tableColumn>
    <tableColumn id="11" xr3:uid="{B1E96575-F260-45A9-B1F2-BE6F0DD9C139}" name="Source Title" totalsRowFunction="custom">
      <totalsRowFormula>COUNTBLANK(K2:K947)</totalsRowFormula>
    </tableColumn>
    <tableColumn id="12" xr3:uid="{103A938B-0D6B-455B-A47A-C3A7CCD35407}" name="Book Series Title" totalsRowFunction="custom">
      <totalsRowFormula>COUNTBLANK(L2:L947)</totalsRowFormula>
    </tableColumn>
    <tableColumn id="16" xr3:uid="{E7853D47-D0AA-4B79-AF01-7828DE7C8E7F}" name="Conference Title" totalsRowFunction="custom">
      <totalsRowFormula>COUNTBLANK(M2:M947)</totalsRowFormula>
    </tableColumn>
    <tableColumn id="17" xr3:uid="{D8FEC970-FE0E-48CC-8AC1-570398536596}" name="Conference Date" totalsRowFunction="custom">
      <totalsRowFormula>COUNTBLANK(N2:N947)</totalsRowFormula>
    </tableColumn>
    <tableColumn id="18" xr3:uid="{59C36FD4-A69E-4DB8-AC5D-F531E819760F}" name="Conference Location" totalsRowFunction="custom">
      <totalsRowFormula>COUNTBLANK(O2:O947)</totalsRowFormula>
    </tableColumn>
    <tableColumn id="19" xr3:uid="{58609A16-8CA9-4FB1-9431-15BA06239049}" name="Conference Sponsor" totalsRowFunction="custom">
      <totalsRowFormula>COUNTBLANK(P2:P947)</totalsRowFormula>
    </tableColumn>
    <tableColumn id="20" xr3:uid="{FFAD96BC-E9AA-408A-B194-165E1F5C9A00}" name="Conference Host" totalsRowFunction="custom">
      <totalsRowFormula>COUNTBLANK(Q2:Q947)</totalsRowFormula>
    </tableColumn>
    <tableColumn id="21" xr3:uid="{7063F6D6-6ACF-4E76-A7CC-4170B0D0DCD4}" name="Author Keywords" totalsRowFunction="custom">
      <totalsRowFormula>COUNTBLANK(R2:R947)</totalsRowFormula>
    </tableColumn>
    <tableColumn id="22" xr3:uid="{D8B5AE6E-4BBE-4B05-8FB8-F3F707417E1E}" name="Keywords Plus" totalsRowFunction="custom">
      <totalsRowFormula>COUNTBLANK(S2:S947)</totalsRowFormula>
    </tableColumn>
    <tableColumn id="23" xr3:uid="{B533558E-48D0-4FAE-8E4D-04CD733281E8}" name="Abstract" totalsRowFunction="custom">
      <totalsRowFormula>COUNTBLANK(T2:T947)</totalsRowFormula>
    </tableColumn>
    <tableColumn id="24" xr3:uid="{77B70F2C-3C9F-4DB5-8F5E-6A30A71D70BD}" name="Addresses" totalsRowFunction="custom">
      <totalsRowFormula>COUNTBLANK(U2:U947)</totalsRowFormula>
    </tableColumn>
    <tableColumn id="25" xr3:uid="{C425034B-EFC8-4319-9260-3DAF9BC0330C}" name="Affiliations" totalsRowFunction="custom">
      <totalsRowFormula>COUNTBLANK(V2:V947)</totalsRowFormula>
    </tableColumn>
    <tableColumn id="26" xr3:uid="{748711CA-CE39-4273-A9B7-35E3564D514B}" name="Reprint Addresses" totalsRowFunction="custom">
      <totalsRowFormula>COUNTBLANK(W2:W947)</totalsRowFormula>
    </tableColumn>
    <tableColumn id="27" xr3:uid="{4CE4AD87-2459-46F1-9052-878BC2D15F8F}" name="Email Addresses" totalsRowFunction="custom">
      <totalsRowFormula>COUNTBLANK(X2:X947)</totalsRowFormula>
    </tableColumn>
    <tableColumn id="28" xr3:uid="{6171429B-B725-4730-B5AB-CFE96E0C04F5}" name="Researcher Ids" totalsRowFunction="custom">
      <totalsRowFormula>COUNTBLANK(Y2:Y947)</totalsRowFormula>
    </tableColumn>
    <tableColumn id="29" xr3:uid="{C11F4A84-1316-40A2-9A46-4EEBBDAF8779}" name="ORCIDs" totalsRowFunction="custom">
      <totalsRowFormula>COUNTBLANK(Z2:Z947)</totalsRowFormula>
    </tableColumn>
    <tableColumn id="30" xr3:uid="{D6B1D344-9805-43B9-9952-32E41665D6ED}" name="Funding Orgs" totalsRowFunction="custom">
      <totalsRowFormula>COUNTBLANK(AA2:AA947)</totalsRowFormula>
    </tableColumn>
    <tableColumn id="31" xr3:uid="{E5311C99-E848-43A2-A2D2-0595DE012B7B}" name="Funding Name Preferred" totalsRowFunction="custom">
      <totalsRowFormula>COUNTBLANK(AB2:AB947)</totalsRowFormula>
    </tableColumn>
    <tableColumn id="32" xr3:uid="{4344AAD0-F7DA-489C-9844-AE4211F535B2}" name="Funding Text" totalsRowFunction="custom">
      <totalsRowFormula>COUNTBLANK(AC2:AC947)</totalsRowFormula>
    </tableColumn>
    <tableColumn id="33" xr3:uid="{6174E65D-F0C4-418C-B9B9-0E2E36249D61}" name="Cited References" totalsRowFunction="custom">
      <totalsRowFormula>COUNTBLANK(AD2:AD947)</totalsRowFormula>
    </tableColumn>
    <tableColumn id="34" xr3:uid="{4EDB62BC-D29D-4E9F-84F7-A5369DE9A8C5}" name="Cited Reference Count" totalsRowFunction="custom">
      <totalsRowFormula>COUNTBLANK(AE2:AE947)</totalsRowFormula>
    </tableColumn>
    <tableColumn id="35" xr3:uid="{7F899A50-DD69-4B5F-A670-F25BEABF3B34}" name="Times Cited, WoS Core" totalsRowFunction="custom">
      <totalsRowFormula>COUNTBLANK(AF2:AF947)</totalsRowFormula>
    </tableColumn>
    <tableColumn id="36" xr3:uid="{BD340400-51E7-412F-ABCD-0575D026A3FE}" name="Times Cited, All Databases" totalsRowFunction="custom">
      <totalsRowFormula>COUNTBLANK(AG2:AG947)</totalsRowFormula>
    </tableColumn>
    <tableColumn id="37" xr3:uid="{C34577F5-BE25-44F6-83C1-826526965E5D}" name="180 Day Usage Count" totalsRowFunction="custom">
      <totalsRowFormula>COUNTBLANK(AH2:AH947)</totalsRowFormula>
    </tableColumn>
    <tableColumn id="38" xr3:uid="{B7207404-3EEC-4533-B7EA-F5754AA4F987}" name="Since 2013 Usage Count" totalsRowFunction="custom">
      <totalsRowFormula>COUNTBLANK(AI2:AI947)</totalsRowFormula>
    </tableColumn>
    <tableColumn id="39" xr3:uid="{8472E84E-AE9B-458A-8CA0-3089355D1247}" name="Publisher" totalsRowFunction="custom">
      <totalsRowFormula>COUNTBLANK(AJ2:AJ947)</totalsRowFormula>
    </tableColumn>
    <tableColumn id="40" xr3:uid="{90EAFB9D-D114-4CBA-AC5E-50E872C7274F}" name="Publisher City" totalsRowFunction="custom">
      <totalsRowFormula>COUNTBLANK(AK2:AK947)</totalsRowFormula>
    </tableColumn>
    <tableColumn id="41" xr3:uid="{3902CECA-B598-4C4C-A335-0FC9F1653954}" name="Publisher Address" totalsRowFunction="custom">
      <totalsRowFormula>COUNTBLANK(AL2:AL947)</totalsRowFormula>
    </tableColumn>
    <tableColumn id="42" xr3:uid="{715294FE-C418-43FD-BC10-F1A65BDB3864}" name="ISSN" totalsRowFunction="custom">
      <totalsRowFormula>COUNTBLANK(AM2:AM947)</totalsRowFormula>
    </tableColumn>
    <tableColumn id="43" xr3:uid="{A03F75B0-B205-4649-A71C-21327916E6E1}" name="eISSN" totalsRowFunction="custom">
      <totalsRowFormula>COUNTBLANK(AN2:AN947)</totalsRowFormula>
    </tableColumn>
    <tableColumn id="44" xr3:uid="{C0688016-C63E-4EE3-A954-63FC2EFCBA08}" name="ISBN" totalsRowFunction="custom">
      <totalsRowFormula>COUNTBLANK(AO2:AO947)</totalsRowFormula>
    </tableColumn>
    <tableColumn id="45" xr3:uid="{3D7E1FE5-0217-447B-B955-370054D3822E}" name="Journal Abbreviation" totalsRowFunction="custom">
      <totalsRowFormula>COUNTBLANK(AP2:AP947)</totalsRowFormula>
    </tableColumn>
    <tableColumn id="46" xr3:uid="{8AC00814-550A-4D12-9983-52300697AE51}" name="Journal ISO Abbreviation" totalsRowFunction="custom">
      <totalsRowFormula>COUNTBLANK(AQ2:AQ947)</totalsRowFormula>
    </tableColumn>
    <tableColumn id="47" xr3:uid="{8BA19B86-F6CE-4C7D-AA9B-B7FC1F8BEDDD}" name="Publication Date" totalsRowFunction="custom">
      <totalsRowFormula>COUNTBLANK(AR2:AR947)</totalsRowFormula>
    </tableColumn>
    <tableColumn id="48" xr3:uid="{19B1C3C1-3C50-4AE1-982D-7723E7AC3CAC}" name="Publication Year" totalsRowFunction="custom">
      <totalsRowFormula>COUNTBLANK(AS2:AS947)</totalsRowFormula>
    </tableColumn>
    <tableColumn id="49" xr3:uid="{D4CA8E17-C349-4C82-BB34-AA3F85F0453B}" name="Volume" totalsRowFunction="custom">
      <totalsRowFormula>COUNTBLANK(AT2:AT947)</totalsRowFormula>
    </tableColumn>
    <tableColumn id="50" xr3:uid="{19901098-E400-49FD-BEA7-330EA976D833}" name="Issue" totalsRowFunction="custom">
      <totalsRowFormula>COUNTBLANK(AU2:AU947)</totalsRowFormula>
    </tableColumn>
    <tableColumn id="51" xr3:uid="{B009F81A-43AF-46CF-9791-60E427E9D688}" name="Part Number" totalsRowFunction="custom">
      <totalsRowFormula>COUNTBLANK(AV2:AV947)</totalsRowFormula>
    </tableColumn>
    <tableColumn id="52" xr3:uid="{4B67D418-32A5-4FE1-ABDA-A703822C1E2B}" name="Supplement" totalsRowFunction="custom">
      <totalsRowFormula>COUNTBLANK(AW2:AW947)</totalsRowFormula>
    </tableColumn>
    <tableColumn id="53" xr3:uid="{4402234E-0593-44C9-B3FE-AF8F62249AE4}" name="Special Issue" totalsRowFunction="custom">
      <totalsRowFormula>COUNTBLANK(AX2:AX947)</totalsRowFormula>
    </tableColumn>
    <tableColumn id="54" xr3:uid="{EB80CCF6-7297-4BB5-A67C-8A85687DED15}" name="Meeting Abstract" totalsRowFunction="custom">
      <totalsRowFormula>COUNTBLANK(AY2:AY947)</totalsRowFormula>
    </tableColumn>
    <tableColumn id="55" xr3:uid="{96ADA2C5-9A84-4248-ADE8-CD6B8F091094}" name="Start Page" totalsRowFunction="custom">
      <totalsRowFormula>COUNTBLANK(AZ2:AZ947)</totalsRowFormula>
    </tableColumn>
    <tableColumn id="56" xr3:uid="{3200FA23-3C7A-49EE-8E1F-791C5F657D1C}" name="End Page" totalsRowFunction="custom">
      <totalsRowFormula>COUNTBLANK(BA2:BA947)</totalsRowFormula>
    </tableColumn>
    <tableColumn id="57" xr3:uid="{148E575D-D395-4535-82A4-AD047C595E62}" name="Article Number" totalsRowFunction="custom">
      <totalsRowFormula>COUNTBLANK(BB2:BB947)</totalsRowFormula>
    </tableColumn>
    <tableColumn id="58" xr3:uid="{58A6DA06-13E6-4BF7-AD5E-37AEF23B905A}" name="DOI" totalsRowFunction="custom">
      <totalsRowFormula>COUNTBLANK(BC2:BC947)</totalsRowFormula>
    </tableColumn>
    <tableColumn id="59" xr3:uid="{4A3802A5-B4E7-4AF0-AC34-8C21E7A9021D}" name="DOI Link" totalsRowFunction="custom">
      <totalsRowFormula>COUNTBLANK(BD2:BD947)</totalsRowFormula>
    </tableColumn>
    <tableColumn id="60" xr3:uid="{B3D0AB2F-0D5F-4F8D-81AF-BD555CC89969}" name="Book DOI" totalsRowFunction="custom">
      <totalsRowFormula>COUNTBLANK(BE2:BE947)</totalsRowFormula>
    </tableColumn>
    <tableColumn id="61" xr3:uid="{C924DD91-80BB-4BCD-93AD-24E3A06E9F37}" name="Early Access Date" totalsRowFunction="custom">
      <totalsRowFormula>COUNTBLANK(BF2:BF947)</totalsRowFormula>
    </tableColumn>
    <tableColumn id="62" xr3:uid="{A2DED6CC-ADB4-48ED-9DB3-D8AC99DD6BF0}" name="Number of Pages" totalsRowFunction="custom">
      <totalsRowFormula>COUNTBLANK(BG2:BG947)</totalsRowFormula>
    </tableColumn>
    <tableColumn id="63" xr3:uid="{3CF14C15-41BD-4BFB-8691-238A566AAD3D}" name="WoS Categories" totalsRowFunction="custom">
      <totalsRowFormula>COUNTBLANK(BH2:BH947)</totalsRowFormula>
    </tableColumn>
    <tableColumn id="64" xr3:uid="{FEDEF75A-2BA2-4EBF-934F-AB7759533693}" name="Web of Science Index" totalsRowFunction="custom">
      <totalsRowFormula>COUNTBLANK(BI2:BI947)</totalsRowFormula>
    </tableColumn>
    <tableColumn id="65" xr3:uid="{F1AEB8E2-F2E2-4CC3-80AA-9C405DC242B8}" name="Research Areas" totalsRowFunction="custom">
      <totalsRowFormula>COUNTBLANK(BJ2:BJ947)</totalsRowFormula>
    </tableColumn>
    <tableColumn id="66" xr3:uid="{89E2E558-952E-4ED2-80D8-A48710835527}" name="IDS Number" totalsRowFunction="custom">
      <totalsRowFormula>COUNTBLANK(BK2:BK947)</totalsRowFormula>
    </tableColumn>
    <tableColumn id="67" xr3:uid="{F55893F9-63F7-4BA0-B3CF-57B966AD5E02}" name="Pubmed Id" totalsRowFunction="custom">
      <totalsRowFormula>COUNTBLANK(BL2:BL947)</totalsRowFormula>
    </tableColumn>
    <tableColumn id="68" xr3:uid="{753134D0-5A3C-42A1-A078-9D917A449ED6}" name="Open Access Designations" totalsRowFunction="custom">
      <totalsRowFormula>COUNTBLANK(BM2:BM947)</totalsRowFormula>
    </tableColumn>
    <tableColumn id="69" xr3:uid="{D3CCFD8F-4BF3-4F45-B896-F5C99CC354F6}" name="Highly Cited Status" totalsRowFunction="custom">
      <totalsRowFormula>COUNTBLANK(BN2:BN947)</totalsRowFormula>
    </tableColumn>
    <tableColumn id="70" xr3:uid="{341F7C3C-D3FB-494A-814C-DE282900743A}" name="Hot Paper Status" totalsRowFunction="custom">
      <totalsRowFormula>COUNTBLANK(BO2:BO947)</totalsRowFormula>
    </tableColumn>
    <tableColumn id="71" xr3:uid="{26E7D4BD-900B-4ACE-AFAF-E7BADE450B68}" name="Date of Export" totalsRowFunction="custom">
      <totalsRowFormula>COUNTBLANK(BP2:BP947)</totalsRowFormula>
    </tableColumn>
    <tableColumn id="72" xr3:uid="{1AA293EE-B150-45AA-8C41-D36F091FD779}" name="UT (Unique WOS ID)" totalsRowFunction="custom">
      <totalsRowFormula>COUNTBLANK(BQ2:BQ947)</totalsRowFormula>
    </tableColumn>
    <tableColumn id="73" xr3:uid="{D6F11871-B5E2-4CA0-9E42-A2C944E553F2}" name="Web of Science Record" totalsRowFunction="custom">
      <totalsRowFormula>COUNTBLANK(BR2:BR947)</totalsRow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14C255-D15A-49B2-BF39-65559B9A6E59}" name="Table3" displayName="Table3" ref="A1:BU947" totalsRowShown="0">
  <autoFilter ref="A1:BU947" xr:uid="{4B14C255-D15A-49B2-BF39-65559B9A6E59}"/>
  <tableColumns count="73">
    <tableColumn id="1" xr3:uid="{85024CCE-D0E2-47DF-A630-3E7C53218FCF}" name="Publication Type"/>
    <tableColumn id="2" xr3:uid="{F8F3EC0D-3EDF-41D3-96C4-57ECD4BA61FC}" name="Authors"/>
    <tableColumn id="3" xr3:uid="{6242EFB3-2B4B-4435-8573-946D454F7832}" name="Book Authors"/>
    <tableColumn id="4" xr3:uid="{DAE78C92-0567-4B88-91B1-8D5F82A3EF67}" name="Book Editors"/>
    <tableColumn id="5" xr3:uid="{2B7218CD-3714-4DBF-8F8E-69C7479D53F5}" name="Book Group Authors"/>
    <tableColumn id="6" xr3:uid="{953983BD-C341-46D4-A2BD-F878AB25416C}" name="Author Full Names"/>
    <tableColumn id="7" xr3:uid="{8783409D-7B84-4544-B794-5D6A8F808D5D}" name="Book Author Full Names"/>
    <tableColumn id="8" xr3:uid="{4D2C678B-485E-4D0F-99C3-DBAB8620E986}" name="Group Authors"/>
    <tableColumn id="9" xr3:uid="{64EE497D-C264-4877-A8AE-2D31A2D94546}" name="Article Title"/>
    <tableColumn id="73" xr3:uid="{548B2049-96C3-4B21-A106-D5C7F40AA602}" name="Column1"/>
    <tableColumn id="10" xr3:uid="{13EF37DF-7BA6-42FC-8AB3-80FFA08B183B}" name="Source Title"/>
    <tableColumn id="11" xr3:uid="{B9166127-255B-4892-B218-D6BDC7043B86}" name="Book Series Title"/>
    <tableColumn id="12" xr3:uid="{7507A524-AD2E-4C9D-8DE1-EA1625BDCD8D}" name="Book Series Subtitle"/>
    <tableColumn id="13" xr3:uid="{9EDE6B22-EB82-489F-B734-DBEF88861191}" name="Language"/>
    <tableColumn id="14" xr3:uid="{6640E039-2D59-4758-A7C9-4B0C597F529A}" name="Document Type"/>
    <tableColumn id="15" xr3:uid="{024E8969-B0AF-4A26-874A-5C3138672CFD}" name="Conference Title"/>
    <tableColumn id="16" xr3:uid="{2CF3FE61-92A0-4D28-BC6C-E62F328F79CE}" name="Conference Date"/>
    <tableColumn id="17" xr3:uid="{E4F9023A-C9C4-4E01-9FDD-D6413F465E4F}" name="Conference Location"/>
    <tableColumn id="18" xr3:uid="{9F7E4BF5-1444-43E9-8106-9F69AFAC3B09}" name="Conference Sponsor"/>
    <tableColumn id="19" xr3:uid="{E348793E-8351-42CE-A3E0-69E4AE57F2F0}" name="Conference Host"/>
    <tableColumn id="20" xr3:uid="{CB470178-04FF-45E3-9A97-666CFBF7ACF0}" name="Author Keywords"/>
    <tableColumn id="21" xr3:uid="{402DCC2B-27F3-4821-9EE6-06C58D1D2AC3}" name="Keywords Plus"/>
    <tableColumn id="22" xr3:uid="{644248D0-BAF4-4EC6-AF92-BE0900196576}" name="Abstract"/>
    <tableColumn id="23" xr3:uid="{51EB62E4-E58F-412B-9C7D-BA45804226A9}" name="Addresses"/>
    <tableColumn id="24" xr3:uid="{03666242-8A9E-4DC9-AF42-9D79F84A2DB5}" name="Affiliations"/>
    <tableColumn id="25" xr3:uid="{A261BCF2-4FCF-4C8F-B990-398541CF5F6D}" name="Reprint Addresses"/>
    <tableColumn id="26" xr3:uid="{F882AB68-B91B-4610-B70A-1F7D493136B7}" name="Email Addresses"/>
    <tableColumn id="27" xr3:uid="{46273998-AD01-4DDF-B395-DFC89EFE4B4B}" name="Researcher Ids"/>
    <tableColumn id="28" xr3:uid="{53A6791C-1777-4145-89A0-98F16D476352}" name="ORCIDs"/>
    <tableColumn id="29" xr3:uid="{E1DF75EA-87DE-4034-88F0-B07E54A25B87}" name="Funding Orgs"/>
    <tableColumn id="30" xr3:uid="{AD98861F-22EB-4F47-ACF8-DBF22F2D2B5F}" name="Funding Name Preferred"/>
    <tableColumn id="31" xr3:uid="{0C3CFFD3-8F59-4919-9E91-4F4DFFA2CF94}" name="Funding Text"/>
    <tableColumn id="32" xr3:uid="{EACE7459-2BC7-422F-869E-AEE3C10B6A46}" name="Cited References"/>
    <tableColumn id="33" xr3:uid="{E189E95B-B5A2-47C2-866F-50755C6B9FDC}" name="Cited Reference Count"/>
    <tableColumn id="34" xr3:uid="{E2E77BCF-561D-4875-9260-0AEBB9ED6160}" name="Times Cited, WoS Core"/>
    <tableColumn id="35" xr3:uid="{9C73179C-3276-4FA4-8CC6-DC7D8DDDEE71}" name="Times Cited, All Databases"/>
    <tableColumn id="36" xr3:uid="{8990AC0B-ECAC-41EF-BF78-3952EB700772}" name="180 Day Usage Count"/>
    <tableColumn id="37" xr3:uid="{736E4CAE-F69F-4CEC-B131-3836B312A1D6}" name="Since 2013 Usage Count"/>
    <tableColumn id="38" xr3:uid="{6F8CC67D-6947-417C-AF7D-06B86A1E0B40}" name="Publisher"/>
    <tableColumn id="39" xr3:uid="{B9AC0E43-9667-4FC8-8675-85C0632D97C3}" name="Publisher City"/>
    <tableColumn id="40" xr3:uid="{9A6E3A3F-6DD5-4206-B9FB-AC3BFB393F70}" name="Publisher Address"/>
    <tableColumn id="41" xr3:uid="{1E5934AA-30AA-46C6-B983-4633481C60C5}" name="ISSN"/>
    <tableColumn id="42" xr3:uid="{175BDCF5-196B-42C0-813C-E1899064AFFB}" name="eISSN"/>
    <tableColumn id="43" xr3:uid="{6C254421-2933-4F57-9AC4-34430364A064}" name="ISBN"/>
    <tableColumn id="44" xr3:uid="{7787DC5F-427C-4298-976D-177F8F11DEEB}" name="Journal Abbreviation"/>
    <tableColumn id="45" xr3:uid="{57B17AFD-02CD-4E70-9FC9-36FE1825AA51}" name="Journal ISO Abbreviation"/>
    <tableColumn id="46" xr3:uid="{7568AED8-6173-4B00-AE4B-D598D664CF13}" name="Publication Date"/>
    <tableColumn id="47" xr3:uid="{ED45C9E4-C0C2-46A2-B5E9-E18D4F9AA15D}" name="Publication Year"/>
    <tableColumn id="48" xr3:uid="{5959579A-689F-420C-BAA4-7B6336CD3BF6}" name="Volume"/>
    <tableColumn id="49" xr3:uid="{8F1CC2A7-95F7-4B76-AF95-0E4F1D0EEEA4}" name="Issue"/>
    <tableColumn id="50" xr3:uid="{D4A4B000-7808-4477-84AB-F7836178D4DF}" name="Part Number"/>
    <tableColumn id="51" xr3:uid="{5374D29D-7397-4F44-A837-B801B8C5685C}" name="Supplement"/>
    <tableColumn id="52" xr3:uid="{86963510-62C6-45CC-93E9-9A6DEADAC2FD}" name="Special Issue"/>
    <tableColumn id="53" xr3:uid="{7571551B-179F-41CE-A785-E9EFE346B450}" name="Meeting Abstract"/>
    <tableColumn id="54" xr3:uid="{139FCDEA-2183-496F-9386-BA225B252313}" name="Start Page"/>
    <tableColumn id="55" xr3:uid="{F6AE5355-0294-4160-9826-FC9EBCC746A6}" name="End Page"/>
    <tableColumn id="56" xr3:uid="{C24FC61C-E3B7-4121-BAE3-F253EBE6D364}" name="Article Number"/>
    <tableColumn id="57" xr3:uid="{0C0BE8BC-D65F-4EC9-A169-F733D35849B9}" name="DOI"/>
    <tableColumn id="58" xr3:uid="{FEC0CA0F-3C75-4B2C-B1B5-524609350672}" name="DOI Link"/>
    <tableColumn id="59" xr3:uid="{787CDE44-C9A5-484E-B262-B55921C4D471}" name="Book DOI"/>
    <tableColumn id="60" xr3:uid="{CA3ACA7E-0B4B-44EE-BCE8-ABA6DC21571A}" name="Early Access Date"/>
    <tableColumn id="61" xr3:uid="{AD17C5C4-7598-4BEC-819C-4B8A62C808E8}" name="Number of Pages"/>
    <tableColumn id="62" xr3:uid="{3DACA11D-1DE3-4520-80D9-084C82F34DFA}" name="WoS Categories"/>
    <tableColumn id="63" xr3:uid="{B8FF8089-574B-436A-BB84-05136E61D55E}" name="Web of Science Index"/>
    <tableColumn id="64" xr3:uid="{F1C6AB83-C08A-4811-B8C6-548D5FF28665}" name="Research Areas"/>
    <tableColumn id="65" xr3:uid="{E9AB16C5-7207-45C2-B0D1-78365ADD9BCB}" name="IDS Number"/>
    <tableColumn id="66" xr3:uid="{C3738303-B6A0-4547-9120-E9920C18F426}" name="Pubmed Id"/>
    <tableColumn id="67" xr3:uid="{8AE317A1-67C4-4CF6-B159-0F8D8AE6BC27}" name="Open Access Designations"/>
    <tableColumn id="68" xr3:uid="{980FE47B-2C9F-41ED-832B-0762EA16DBF4}" name="Highly Cited Status"/>
    <tableColumn id="69" xr3:uid="{9972DAAA-F38C-4663-AF29-AB3DAF1F2D0D}" name="Hot Paper Status"/>
    <tableColumn id="70" xr3:uid="{FD0F21AC-D259-4EA9-B356-E7EF31E1CE59}" name="Date of Export"/>
    <tableColumn id="71" xr3:uid="{EBE86CF8-EC21-4AE9-A98F-B4B33B9275D1}" name="UT (Unique WOS ID)"/>
    <tableColumn id="72" xr3:uid="{7A91AD5C-0FFA-4D97-BB9D-71EE7F8AFDBE}" name="Web of Science Recor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949"/>
  <sheetViews>
    <sheetView tabSelected="1" topLeftCell="H1" zoomScaleNormal="100" workbookViewId="0">
      <pane xSplit="3" ySplit="3" topLeftCell="S4" activePane="bottomRight" state="frozen"/>
      <selection activeCell="H1" sqref="H1"/>
      <selection pane="topRight" activeCell="K1" sqref="K1"/>
      <selection pane="bottomLeft" activeCell="H4" sqref="H4"/>
      <selection pane="bottomRight" activeCell="I967" sqref="I967"/>
    </sheetView>
  </sheetViews>
  <sheetFormatPr defaultRowHeight="13.2" x14ac:dyDescent="0.25"/>
  <cols>
    <col min="1" max="1" width="11.109375" customWidth="1"/>
    <col min="2" max="2" width="11.33203125" customWidth="1"/>
    <col min="3" max="3" width="5.88671875" customWidth="1"/>
    <col min="4" max="4" width="6.33203125" customWidth="1"/>
    <col min="5" max="5" width="9.5546875" customWidth="1"/>
    <col min="6" max="6" width="15.6640625" customWidth="1"/>
    <col min="7" max="8" width="11.33203125" customWidth="1"/>
    <col min="9" max="9" width="46.44140625" customWidth="1"/>
    <col min="10" max="10" width="18.5546875" bestFit="1" customWidth="1"/>
    <col min="11" max="11" width="10.5546875" customWidth="1"/>
    <col min="12" max="12" width="12.33203125" customWidth="1"/>
    <col min="13" max="13" width="15.33203125" customWidth="1"/>
    <col min="14" max="14" width="15.6640625" customWidth="1"/>
    <col min="15" max="15" width="16.33203125" customWidth="1"/>
    <col min="16" max="16" width="19.33203125" customWidth="1"/>
    <col min="17" max="17" width="19.109375" customWidth="1"/>
    <col min="18" max="18" width="16" customWidth="1"/>
    <col min="19" max="19" width="16.44140625" customWidth="1"/>
    <col min="20" max="20" width="255.6640625" bestFit="1" customWidth="1"/>
    <col min="21" max="21" width="9.33203125" customWidth="1"/>
    <col min="22" max="22" width="11.109375" customWidth="1"/>
    <col min="23" max="23" width="10.6640625" customWidth="1"/>
    <col min="24" max="24" width="17.5546875" customWidth="1"/>
    <col min="25" max="25" width="16.109375" customWidth="1"/>
    <col min="26" max="26" width="14.88671875" customWidth="1"/>
    <col min="27" max="27" width="9.33203125" customWidth="1"/>
    <col min="28" max="28" width="13.33203125" customWidth="1"/>
    <col min="29" max="29" width="22.33203125" customWidth="1"/>
    <col min="30" max="30" width="12.6640625" customWidth="1"/>
    <col min="31" max="31" width="16.5546875" customWidth="1"/>
    <col min="32" max="32" width="20.88671875" customWidth="1"/>
    <col min="33" max="33" width="21.6640625" customWidth="1"/>
    <col min="34" max="34" width="24.5546875" customWidth="1"/>
    <col min="35" max="35" width="20.33203125" customWidth="1"/>
    <col min="36" max="36" width="22.5546875" customWidth="1"/>
    <col min="37" max="37" width="9.6640625" customWidth="1"/>
    <col min="38" max="38" width="13.5546875" customWidth="1"/>
    <col min="39" max="39" width="17.109375" customWidth="1"/>
    <col min="43" max="43" width="18.6640625" customWidth="1"/>
    <col min="44" max="44" width="22.5546875" customWidth="1"/>
    <col min="45" max="45" width="15.5546875" customWidth="1"/>
    <col min="46" max="46" width="15.6640625" customWidth="1"/>
    <col min="49" max="49" width="12.6640625" customWidth="1"/>
    <col min="50" max="50" width="12" customWidth="1"/>
    <col min="51" max="51" width="13.33203125" customWidth="1"/>
    <col min="52" max="52" width="16.33203125" customWidth="1"/>
    <col min="53" max="53" width="11.33203125" customWidth="1"/>
    <col min="54" max="54" width="10.33203125" customWidth="1"/>
    <col min="55" max="55" width="14.33203125" customWidth="1"/>
    <col min="57" max="57" width="9.5546875" customWidth="1"/>
    <col min="58" max="58" width="10.44140625" customWidth="1"/>
    <col min="59" max="59" width="17.5546875" customWidth="1"/>
    <col min="60" max="60" width="16.5546875" customWidth="1"/>
    <col min="61" max="61" width="15.88671875" customWidth="1"/>
    <col min="62" max="62" width="20.33203125" customWidth="1"/>
    <col min="63" max="63" width="15.5546875" customWidth="1"/>
    <col min="64" max="64" width="12.33203125" customWidth="1"/>
    <col min="65" max="65" width="11.33203125" customWidth="1"/>
    <col min="66" max="66" width="24.33203125" customWidth="1"/>
    <col min="67" max="67" width="17.6640625" customWidth="1"/>
    <col min="68" max="68" width="16.44140625" customWidth="1"/>
    <col min="69" max="69" width="14.33203125" customWidth="1"/>
    <col min="70" max="70" width="19.44140625" customWidth="1"/>
    <col min="71" max="71" width="21.6640625" customWidth="1"/>
  </cols>
  <sheetData>
    <row r="1" spans="1:70" s="9" customFormat="1" ht="52.8" x14ac:dyDescent="0.25">
      <c r="A1" s="9" t="s">
        <v>0</v>
      </c>
      <c r="B1" s="9" t="s">
        <v>1</v>
      </c>
      <c r="C1" s="9" t="s">
        <v>2</v>
      </c>
      <c r="D1" s="9" t="s">
        <v>3</v>
      </c>
      <c r="E1" s="9" t="s">
        <v>4</v>
      </c>
      <c r="F1" s="9" t="s">
        <v>5</v>
      </c>
      <c r="G1" s="9" t="s">
        <v>6</v>
      </c>
      <c r="H1" s="9" t="s">
        <v>7</v>
      </c>
      <c r="I1" s="9" t="s">
        <v>8</v>
      </c>
      <c r="J1" s="9" t="s">
        <v>8595</v>
      </c>
      <c r="K1" s="9" t="s">
        <v>9</v>
      </c>
      <c r="L1" s="9" t="s">
        <v>10</v>
      </c>
      <c r="M1" s="9" t="s">
        <v>11</v>
      </c>
      <c r="N1" s="9" t="s">
        <v>12</v>
      </c>
      <c r="O1" s="9" t="s">
        <v>13</v>
      </c>
      <c r="P1" s="9" t="s">
        <v>14</v>
      </c>
      <c r="Q1" s="9" t="s">
        <v>15</v>
      </c>
      <c r="R1" s="9" t="s">
        <v>16</v>
      </c>
      <c r="S1" s="9" t="s">
        <v>17</v>
      </c>
      <c r="T1" s="10"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c r="BD1" s="9" t="s">
        <v>54</v>
      </c>
      <c r="BE1" s="9" t="s">
        <v>55</v>
      </c>
      <c r="BF1" s="9" t="s">
        <v>56</v>
      </c>
      <c r="BG1" s="9" t="s">
        <v>57</v>
      </c>
      <c r="BH1" s="9" t="s">
        <v>58</v>
      </c>
      <c r="BI1" s="9" t="s">
        <v>59</v>
      </c>
      <c r="BJ1" s="9" t="s">
        <v>60</v>
      </c>
      <c r="BK1" s="9" t="s">
        <v>61</v>
      </c>
      <c r="BL1" s="9" t="s">
        <v>62</v>
      </c>
      <c r="BM1" s="9" t="s">
        <v>63</v>
      </c>
      <c r="BN1" s="9" t="s">
        <v>64</v>
      </c>
      <c r="BO1" s="9" t="s">
        <v>65</v>
      </c>
      <c r="BP1" s="9" t="s">
        <v>66</v>
      </c>
      <c r="BQ1" s="9" t="s">
        <v>67</v>
      </c>
      <c r="BR1" s="9" t="s">
        <v>68</v>
      </c>
    </row>
    <row r="2" spans="1:70" hidden="1" x14ac:dyDescent="0.25">
      <c r="A2" t="s">
        <v>69</v>
      </c>
      <c r="B2" t="s">
        <v>70</v>
      </c>
      <c r="C2" t="s">
        <v>71</v>
      </c>
      <c r="D2" t="s">
        <v>71</v>
      </c>
      <c r="E2" t="s">
        <v>71</v>
      </c>
      <c r="F2" t="s">
        <v>72</v>
      </c>
      <c r="G2" t="s">
        <v>71</v>
      </c>
      <c r="H2" t="s">
        <v>71</v>
      </c>
      <c r="I2" s="1" t="s">
        <v>73</v>
      </c>
      <c r="J2" s="1" t="s">
        <v>8588</v>
      </c>
      <c r="K2" t="s">
        <v>74</v>
      </c>
      <c r="L2" t="s">
        <v>71</v>
      </c>
      <c r="M2" t="s">
        <v>71</v>
      </c>
      <c r="N2" t="s">
        <v>71</v>
      </c>
      <c r="O2" t="s">
        <v>71</v>
      </c>
      <c r="P2" t="s">
        <v>71</v>
      </c>
      <c r="Q2" t="s">
        <v>71</v>
      </c>
      <c r="R2" t="s">
        <v>71</v>
      </c>
      <c r="S2" t="s">
        <v>71</v>
      </c>
      <c r="T2" t="s">
        <v>75</v>
      </c>
      <c r="U2" t="s">
        <v>71</v>
      </c>
      <c r="V2" t="s">
        <v>71</v>
      </c>
      <c r="W2" t="s">
        <v>71</v>
      </c>
      <c r="X2" t="s">
        <v>71</v>
      </c>
      <c r="Y2" t="s">
        <v>71</v>
      </c>
      <c r="Z2" t="s">
        <v>76</v>
      </c>
      <c r="AA2" t="s">
        <v>71</v>
      </c>
      <c r="AB2" t="s">
        <v>71</v>
      </c>
      <c r="AC2" t="s">
        <v>71</v>
      </c>
      <c r="AD2" t="s">
        <v>71</v>
      </c>
      <c r="AE2" t="s">
        <v>71</v>
      </c>
      <c r="AF2" t="s">
        <v>71</v>
      </c>
      <c r="AG2" t="s">
        <v>71</v>
      </c>
      <c r="AH2" t="s">
        <v>71</v>
      </c>
      <c r="AI2" t="s">
        <v>71</v>
      </c>
      <c r="AJ2" t="s">
        <v>71</v>
      </c>
      <c r="AK2" t="s">
        <v>71</v>
      </c>
      <c r="AL2" t="s">
        <v>71</v>
      </c>
      <c r="AM2" t="s">
        <v>77</v>
      </c>
      <c r="AN2" t="s">
        <v>78</v>
      </c>
      <c r="AO2" t="s">
        <v>71</v>
      </c>
      <c r="AP2" t="s">
        <v>71</v>
      </c>
      <c r="AQ2" t="s">
        <v>71</v>
      </c>
      <c r="AR2" t="s">
        <v>79</v>
      </c>
      <c r="AS2">
        <v>2022</v>
      </c>
      <c r="AT2">
        <v>26</v>
      </c>
      <c r="AU2">
        <v>18</v>
      </c>
      <c r="AV2" t="s">
        <v>71</v>
      </c>
      <c r="AW2" t="s">
        <v>71</v>
      </c>
      <c r="AX2" t="s">
        <v>71</v>
      </c>
      <c r="AY2" t="s">
        <v>71</v>
      </c>
      <c r="AZ2">
        <v>9049</v>
      </c>
      <c r="BA2">
        <v>9068</v>
      </c>
      <c r="BB2" t="s">
        <v>71</v>
      </c>
      <c r="BC2" t="s">
        <v>80</v>
      </c>
      <c r="BD2" t="str">
        <f>HYPERLINK("http://dx.doi.org/10.1007/s00500-022-07304-4","http://dx.doi.org/10.1007/s00500-022-07304-4")</f>
        <v>http://dx.doi.org/10.1007/s00500-022-07304-4</v>
      </c>
      <c r="BE2" t="s">
        <v>71</v>
      </c>
      <c r="BF2" t="s">
        <v>81</v>
      </c>
      <c r="BG2" t="s">
        <v>71</v>
      </c>
      <c r="BH2" t="s">
        <v>71</v>
      </c>
      <c r="BI2" t="s">
        <v>71</v>
      </c>
      <c r="BJ2" t="s">
        <v>71</v>
      </c>
      <c r="BK2" t="s">
        <v>71</v>
      </c>
      <c r="BL2" t="s">
        <v>71</v>
      </c>
      <c r="BM2" t="s">
        <v>71</v>
      </c>
      <c r="BN2" t="s">
        <v>71</v>
      </c>
      <c r="BO2" t="s">
        <v>71</v>
      </c>
      <c r="BP2" t="s">
        <v>71</v>
      </c>
      <c r="BQ2" t="s">
        <v>82</v>
      </c>
      <c r="BR2" t="str">
        <f>HYPERLINK("https%3A%2F%2Fwww.webofscience.com%2Fwos%2Fwoscc%2Ffull-record%2FWOS:000837514600003","View Full Record in Web of Science")</f>
        <v>View Full Record in Web of Science</v>
      </c>
    </row>
    <row r="3" spans="1:70" hidden="1" x14ac:dyDescent="0.25">
      <c r="A3" t="s">
        <v>83</v>
      </c>
      <c r="B3" t="s">
        <v>84</v>
      </c>
      <c r="C3" t="s">
        <v>71</v>
      </c>
      <c r="D3" t="s">
        <v>85</v>
      </c>
      <c r="E3" t="s">
        <v>71</v>
      </c>
      <c r="F3" t="s">
        <v>86</v>
      </c>
      <c r="G3" t="s">
        <v>71</v>
      </c>
      <c r="H3" t="s">
        <v>71</v>
      </c>
      <c r="I3" s="1" t="s">
        <v>87</v>
      </c>
      <c r="J3" t="s">
        <v>8588</v>
      </c>
      <c r="K3" t="s">
        <v>88</v>
      </c>
      <c r="L3" t="s">
        <v>89</v>
      </c>
      <c r="M3" t="s">
        <v>90</v>
      </c>
      <c r="N3" t="s">
        <v>91</v>
      </c>
      <c r="O3" t="s">
        <v>92</v>
      </c>
      <c r="P3" t="s">
        <v>71</v>
      </c>
      <c r="Q3" t="s">
        <v>93</v>
      </c>
      <c r="R3" t="s">
        <v>71</v>
      </c>
      <c r="S3" t="s">
        <v>71</v>
      </c>
      <c r="T3" t="s">
        <v>94</v>
      </c>
      <c r="U3" t="s">
        <v>71</v>
      </c>
      <c r="V3" t="s">
        <v>71</v>
      </c>
      <c r="W3" t="s">
        <v>71</v>
      </c>
      <c r="X3" t="s">
        <v>71</v>
      </c>
      <c r="Y3" t="s">
        <v>95</v>
      </c>
      <c r="Z3" t="s">
        <v>96</v>
      </c>
      <c r="AA3" t="s">
        <v>71</v>
      </c>
      <c r="AB3" t="s">
        <v>71</v>
      </c>
      <c r="AC3" t="s">
        <v>71</v>
      </c>
      <c r="AD3" t="s">
        <v>71</v>
      </c>
      <c r="AE3" t="s">
        <v>71</v>
      </c>
      <c r="AF3" t="s">
        <v>71</v>
      </c>
      <c r="AG3" t="s">
        <v>71</v>
      </c>
      <c r="AH3" t="s">
        <v>71</v>
      </c>
      <c r="AI3" t="s">
        <v>71</v>
      </c>
      <c r="AJ3" t="s">
        <v>71</v>
      </c>
      <c r="AK3" t="s">
        <v>71</v>
      </c>
      <c r="AL3" t="s">
        <v>71</v>
      </c>
      <c r="AM3" t="s">
        <v>97</v>
      </c>
      <c r="AN3" t="s">
        <v>71</v>
      </c>
      <c r="AO3" t="s">
        <v>98</v>
      </c>
      <c r="AP3" t="s">
        <v>71</v>
      </c>
      <c r="AQ3" t="s">
        <v>71</v>
      </c>
      <c r="AR3" t="s">
        <v>71</v>
      </c>
      <c r="AS3">
        <v>2011</v>
      </c>
      <c r="AT3">
        <v>100</v>
      </c>
      <c r="AU3" t="s">
        <v>71</v>
      </c>
      <c r="AV3" t="s">
        <v>71</v>
      </c>
      <c r="AW3" t="s">
        <v>71</v>
      </c>
      <c r="AX3" t="s">
        <v>71</v>
      </c>
      <c r="AY3" t="s">
        <v>71</v>
      </c>
      <c r="AZ3">
        <v>189</v>
      </c>
      <c r="BA3" t="s">
        <v>99</v>
      </c>
      <c r="BB3" t="s">
        <v>71</v>
      </c>
      <c r="BC3" t="s">
        <v>71</v>
      </c>
      <c r="BD3" t="s">
        <v>71</v>
      </c>
      <c r="BE3" t="s">
        <v>71</v>
      </c>
      <c r="BF3" t="s">
        <v>71</v>
      </c>
      <c r="BG3" t="s">
        <v>71</v>
      </c>
      <c r="BH3" t="s">
        <v>71</v>
      </c>
      <c r="BI3" t="s">
        <v>71</v>
      </c>
      <c r="BJ3" t="s">
        <v>71</v>
      </c>
      <c r="BK3" t="s">
        <v>71</v>
      </c>
      <c r="BL3" t="s">
        <v>71</v>
      </c>
      <c r="BM3" t="s">
        <v>71</v>
      </c>
      <c r="BN3" t="s">
        <v>71</v>
      </c>
      <c r="BO3" t="s">
        <v>71</v>
      </c>
      <c r="BP3" t="s">
        <v>71</v>
      </c>
      <c r="BQ3" t="s">
        <v>100</v>
      </c>
      <c r="BR3" t="str">
        <f>HYPERLINK("https%3A%2F%2Fwww.webofscience.com%2Fwos%2Fwoscc%2Ffull-record%2FWOS:000307031600022","View Full Record in Web of Science")</f>
        <v>View Full Record in Web of Science</v>
      </c>
    </row>
    <row r="4" spans="1:70" x14ac:dyDescent="0.25">
      <c r="A4" t="s">
        <v>83</v>
      </c>
      <c r="B4" t="s">
        <v>101</v>
      </c>
      <c r="C4" t="s">
        <v>71</v>
      </c>
      <c r="D4" t="s">
        <v>71</v>
      </c>
      <c r="E4" t="s">
        <v>102</v>
      </c>
      <c r="F4" t="s">
        <v>103</v>
      </c>
      <c r="G4" t="s">
        <v>71</v>
      </c>
      <c r="H4" t="s">
        <v>71</v>
      </c>
      <c r="I4" s="2" t="s">
        <v>104</v>
      </c>
      <c r="J4" s="6" t="s">
        <v>8598</v>
      </c>
      <c r="K4" t="s">
        <v>105</v>
      </c>
      <c r="L4" t="s">
        <v>71</v>
      </c>
      <c r="M4" t="s">
        <v>106</v>
      </c>
      <c r="N4" t="s">
        <v>107</v>
      </c>
      <c r="O4" t="s">
        <v>108</v>
      </c>
      <c r="P4" t="s">
        <v>71</v>
      </c>
      <c r="Q4" t="s">
        <v>71</v>
      </c>
      <c r="R4" t="s">
        <v>71</v>
      </c>
      <c r="S4" t="s">
        <v>71</v>
      </c>
      <c r="T4" s="10" t="s">
        <v>109</v>
      </c>
      <c r="U4" t="s">
        <v>71</v>
      </c>
      <c r="V4" t="s">
        <v>71</v>
      </c>
      <c r="W4" t="s">
        <v>71</v>
      </c>
      <c r="X4" t="s">
        <v>71</v>
      </c>
      <c r="Y4" t="s">
        <v>71</v>
      </c>
      <c r="Z4" t="s">
        <v>71</v>
      </c>
      <c r="AA4" t="s">
        <v>71</v>
      </c>
      <c r="AB4" t="s">
        <v>71</v>
      </c>
      <c r="AC4" t="s">
        <v>71</v>
      </c>
      <c r="AD4" t="s">
        <v>71</v>
      </c>
      <c r="AE4" t="s">
        <v>71</v>
      </c>
      <c r="AF4" t="s">
        <v>71</v>
      </c>
      <c r="AG4" t="s">
        <v>71</v>
      </c>
      <c r="AH4" t="s">
        <v>71</v>
      </c>
      <c r="AI4" t="s">
        <v>71</v>
      </c>
      <c r="AJ4" t="s">
        <v>71</v>
      </c>
      <c r="AK4" t="s">
        <v>71</v>
      </c>
      <c r="AL4" t="s">
        <v>71</v>
      </c>
      <c r="AM4" t="s">
        <v>71</v>
      </c>
      <c r="AN4" t="s">
        <v>71</v>
      </c>
      <c r="AO4" t="s">
        <v>110</v>
      </c>
      <c r="AP4" t="s">
        <v>71</v>
      </c>
      <c r="AQ4" t="s">
        <v>71</v>
      </c>
      <c r="AR4" t="s">
        <v>71</v>
      </c>
      <c r="AS4">
        <v>2015</v>
      </c>
      <c r="AT4" t="s">
        <v>71</v>
      </c>
      <c r="AU4" t="s">
        <v>71</v>
      </c>
      <c r="AV4" t="s">
        <v>71</v>
      </c>
      <c r="AW4" t="s">
        <v>71</v>
      </c>
      <c r="AX4" t="s">
        <v>71</v>
      </c>
      <c r="AY4" t="s">
        <v>71</v>
      </c>
      <c r="AZ4">
        <v>30</v>
      </c>
      <c r="BA4">
        <v>31</v>
      </c>
      <c r="BB4" t="s">
        <v>71</v>
      </c>
      <c r="BC4" t="s">
        <v>71</v>
      </c>
      <c r="BD4" t="s">
        <v>71</v>
      </c>
      <c r="BE4" t="s">
        <v>71</v>
      </c>
      <c r="BF4" t="s">
        <v>71</v>
      </c>
      <c r="BG4" t="s">
        <v>71</v>
      </c>
      <c r="BH4" t="s">
        <v>71</v>
      </c>
      <c r="BI4" t="s">
        <v>71</v>
      </c>
      <c r="BJ4" t="s">
        <v>71</v>
      </c>
      <c r="BK4" t="s">
        <v>71</v>
      </c>
      <c r="BL4" t="s">
        <v>71</v>
      </c>
      <c r="BM4" t="s">
        <v>71</v>
      </c>
      <c r="BN4" t="s">
        <v>71</v>
      </c>
      <c r="BO4" t="s">
        <v>71</v>
      </c>
      <c r="BP4" t="s">
        <v>71</v>
      </c>
      <c r="BQ4" t="s">
        <v>111</v>
      </c>
      <c r="BR4" t="str">
        <f>HYPERLINK("https%3A%2F%2Fwww.webofscience.com%2Fwos%2Fwoscc%2Ffull-record%2FWOS:000380607100009","View Full Record in Web of Science")</f>
        <v>View Full Record in Web of Science</v>
      </c>
    </row>
    <row r="5" spans="1:70" x14ac:dyDescent="0.25">
      <c r="A5" t="s">
        <v>69</v>
      </c>
      <c r="B5" t="s">
        <v>112</v>
      </c>
      <c r="C5" t="s">
        <v>71</v>
      </c>
      <c r="D5" t="s">
        <v>71</v>
      </c>
      <c r="E5" t="s">
        <v>71</v>
      </c>
      <c r="F5" t="s">
        <v>113</v>
      </c>
      <c r="G5" t="s">
        <v>71</v>
      </c>
      <c r="H5" t="s">
        <v>71</v>
      </c>
      <c r="I5" s="2" t="s">
        <v>114</v>
      </c>
      <c r="J5" s="6" t="s">
        <v>8598</v>
      </c>
      <c r="K5" t="s">
        <v>115</v>
      </c>
      <c r="L5" t="s">
        <v>71</v>
      </c>
      <c r="M5" t="s">
        <v>71</v>
      </c>
      <c r="N5" t="s">
        <v>71</v>
      </c>
      <c r="O5" t="s">
        <v>71</v>
      </c>
      <c r="P5" t="s">
        <v>71</v>
      </c>
      <c r="Q5" t="s">
        <v>71</v>
      </c>
      <c r="R5" t="s">
        <v>71</v>
      </c>
      <c r="S5" t="s">
        <v>71</v>
      </c>
      <c r="T5" s="11" t="s">
        <v>116</v>
      </c>
      <c r="U5" t="s">
        <v>71</v>
      </c>
      <c r="V5" t="s">
        <v>71</v>
      </c>
      <c r="W5" t="s">
        <v>71</v>
      </c>
      <c r="X5" t="s">
        <v>71</v>
      </c>
      <c r="Y5" t="s">
        <v>71</v>
      </c>
      <c r="Z5" t="s">
        <v>71</v>
      </c>
      <c r="AA5" t="s">
        <v>71</v>
      </c>
      <c r="AB5" t="s">
        <v>71</v>
      </c>
      <c r="AC5" t="s">
        <v>71</v>
      </c>
      <c r="AD5" t="s">
        <v>71</v>
      </c>
      <c r="AE5" t="s">
        <v>71</v>
      </c>
      <c r="AF5" t="s">
        <v>71</v>
      </c>
      <c r="AG5" t="s">
        <v>71</v>
      </c>
      <c r="AH5" t="s">
        <v>71</v>
      </c>
      <c r="AI5" t="s">
        <v>71</v>
      </c>
      <c r="AJ5" t="s">
        <v>71</v>
      </c>
      <c r="AK5" t="s">
        <v>71</v>
      </c>
      <c r="AL5" t="s">
        <v>71</v>
      </c>
      <c r="AM5" t="s">
        <v>117</v>
      </c>
      <c r="AN5" t="s">
        <v>118</v>
      </c>
      <c r="AO5" t="s">
        <v>71</v>
      </c>
      <c r="AP5" t="s">
        <v>71</v>
      </c>
      <c r="AQ5" t="s">
        <v>71</v>
      </c>
      <c r="AR5" t="s">
        <v>71</v>
      </c>
      <c r="AS5">
        <v>2008</v>
      </c>
      <c r="AT5">
        <v>37</v>
      </c>
      <c r="AU5">
        <v>1</v>
      </c>
      <c r="AV5" t="s">
        <v>71</v>
      </c>
      <c r="AW5" t="s">
        <v>71</v>
      </c>
      <c r="AX5" t="s">
        <v>71</v>
      </c>
      <c r="AY5" t="s">
        <v>71</v>
      </c>
      <c r="AZ5">
        <v>69</v>
      </c>
      <c r="BA5">
        <v>81</v>
      </c>
      <c r="BB5" t="s">
        <v>71</v>
      </c>
      <c r="BC5" t="s">
        <v>119</v>
      </c>
      <c r="BD5" t="str">
        <f>HYPERLINK("http://dx.doi.org/10.1080/03081070701499922","http://dx.doi.org/10.1080/03081070701499922")</f>
        <v>http://dx.doi.org/10.1080/03081070701499922</v>
      </c>
      <c r="BE5" t="s">
        <v>71</v>
      </c>
      <c r="BF5" t="s">
        <v>71</v>
      </c>
      <c r="BG5" t="s">
        <v>71</v>
      </c>
      <c r="BH5" t="s">
        <v>71</v>
      </c>
      <c r="BI5" t="s">
        <v>71</v>
      </c>
      <c r="BJ5" t="s">
        <v>71</v>
      </c>
      <c r="BK5" t="s">
        <v>71</v>
      </c>
      <c r="BL5" t="s">
        <v>71</v>
      </c>
      <c r="BM5" t="s">
        <v>71</v>
      </c>
      <c r="BN5" t="s">
        <v>71</v>
      </c>
      <c r="BO5" t="s">
        <v>71</v>
      </c>
      <c r="BP5" t="s">
        <v>71</v>
      </c>
      <c r="BQ5" t="s">
        <v>120</v>
      </c>
      <c r="BR5" t="str">
        <f>HYPERLINK("https%3A%2F%2Fwww.webofscience.com%2Fwos%2Fwoscc%2Ffull-record%2FWOS:000251144300005","View Full Record in Web of Science")</f>
        <v>View Full Record in Web of Science</v>
      </c>
    </row>
    <row r="6" spans="1:70" hidden="1" x14ac:dyDescent="0.25">
      <c r="A6" t="s">
        <v>69</v>
      </c>
      <c r="B6" t="s">
        <v>121</v>
      </c>
      <c r="C6" t="s">
        <v>71</v>
      </c>
      <c r="D6" t="s">
        <v>71</v>
      </c>
      <c r="E6" t="s">
        <v>71</v>
      </c>
      <c r="F6" t="s">
        <v>121</v>
      </c>
      <c r="G6" t="s">
        <v>71</v>
      </c>
      <c r="H6" t="s">
        <v>71</v>
      </c>
      <c r="I6" s="1" t="s">
        <v>122</v>
      </c>
      <c r="J6" t="s">
        <v>8589</v>
      </c>
      <c r="K6" t="s">
        <v>123</v>
      </c>
      <c r="L6" t="s">
        <v>71</v>
      </c>
      <c r="M6" t="s">
        <v>71</v>
      </c>
      <c r="N6" t="s">
        <v>71</v>
      </c>
      <c r="O6" t="s">
        <v>71</v>
      </c>
      <c r="P6" t="s">
        <v>71</v>
      </c>
      <c r="Q6" t="s">
        <v>71</v>
      </c>
      <c r="R6" t="s">
        <v>71</v>
      </c>
      <c r="S6" t="s">
        <v>71</v>
      </c>
      <c r="T6" t="s">
        <v>124</v>
      </c>
      <c r="U6" t="s">
        <v>71</v>
      </c>
      <c r="V6" t="s">
        <v>71</v>
      </c>
      <c r="W6" t="s">
        <v>71</v>
      </c>
      <c r="X6" t="s">
        <v>71</v>
      </c>
      <c r="Y6" t="s">
        <v>125</v>
      </c>
      <c r="Z6" t="s">
        <v>126</v>
      </c>
      <c r="AA6" t="s">
        <v>71</v>
      </c>
      <c r="AB6" t="s">
        <v>71</v>
      </c>
      <c r="AC6" t="s">
        <v>71</v>
      </c>
      <c r="AD6" t="s">
        <v>71</v>
      </c>
      <c r="AE6" t="s">
        <v>71</v>
      </c>
      <c r="AF6" t="s">
        <v>71</v>
      </c>
      <c r="AG6" t="s">
        <v>71</v>
      </c>
      <c r="AH6" t="s">
        <v>71</v>
      </c>
      <c r="AI6" t="s">
        <v>71</v>
      </c>
      <c r="AJ6" t="s">
        <v>71</v>
      </c>
      <c r="AK6" t="s">
        <v>71</v>
      </c>
      <c r="AL6" t="s">
        <v>71</v>
      </c>
      <c r="AM6" t="s">
        <v>127</v>
      </c>
      <c r="AN6" t="s">
        <v>128</v>
      </c>
      <c r="AO6" t="s">
        <v>71</v>
      </c>
      <c r="AP6" t="s">
        <v>71</v>
      </c>
      <c r="AQ6" t="s">
        <v>71</v>
      </c>
      <c r="AR6" t="s">
        <v>129</v>
      </c>
      <c r="AS6">
        <v>1998</v>
      </c>
      <c r="AT6">
        <v>109</v>
      </c>
      <c r="AU6" t="s">
        <v>130</v>
      </c>
      <c r="AV6" t="s">
        <v>71</v>
      </c>
      <c r="AW6" t="s">
        <v>71</v>
      </c>
      <c r="AX6" t="s">
        <v>71</v>
      </c>
      <c r="AY6" t="s">
        <v>71</v>
      </c>
      <c r="AZ6">
        <v>227</v>
      </c>
      <c r="BA6">
        <v>242</v>
      </c>
      <c r="BB6" t="s">
        <v>71</v>
      </c>
      <c r="BC6" t="s">
        <v>131</v>
      </c>
      <c r="BD6" t="str">
        <f>HYPERLINK("http://dx.doi.org/10.1016/S0020-0255(98)10023-3","http://dx.doi.org/10.1016/S0020-0255(98)10023-3")</f>
        <v>http://dx.doi.org/10.1016/S0020-0255(98)10023-3</v>
      </c>
      <c r="BE6" t="s">
        <v>71</v>
      </c>
      <c r="BF6" t="s">
        <v>71</v>
      </c>
      <c r="BG6" t="s">
        <v>71</v>
      </c>
      <c r="BH6" t="s">
        <v>71</v>
      </c>
      <c r="BI6" t="s">
        <v>71</v>
      </c>
      <c r="BJ6" t="s">
        <v>71</v>
      </c>
      <c r="BK6" t="s">
        <v>71</v>
      </c>
      <c r="BL6" t="s">
        <v>71</v>
      </c>
      <c r="BM6" t="s">
        <v>71</v>
      </c>
      <c r="BN6" t="s">
        <v>71</v>
      </c>
      <c r="BO6" t="s">
        <v>71</v>
      </c>
      <c r="BP6" t="s">
        <v>71</v>
      </c>
      <c r="BQ6" t="s">
        <v>132</v>
      </c>
      <c r="BR6" t="str">
        <f>HYPERLINK("https%3A%2F%2Fwww.webofscience.com%2Fwos%2Fwoscc%2Ffull-record%2FWOS:000074746700014","View Full Record in Web of Science")</f>
        <v>View Full Record in Web of Science</v>
      </c>
    </row>
    <row r="7" spans="1:70" hidden="1" x14ac:dyDescent="0.25">
      <c r="A7" t="s">
        <v>83</v>
      </c>
      <c r="B7" t="s">
        <v>133</v>
      </c>
      <c r="C7" t="s">
        <v>71</v>
      </c>
      <c r="D7" t="s">
        <v>134</v>
      </c>
      <c r="E7" t="s">
        <v>71</v>
      </c>
      <c r="F7" t="s">
        <v>135</v>
      </c>
      <c r="G7" t="s">
        <v>71</v>
      </c>
      <c r="H7" t="s">
        <v>71</v>
      </c>
      <c r="I7" s="1" t="s">
        <v>136</v>
      </c>
      <c r="J7" t="s">
        <v>8588</v>
      </c>
      <c r="K7" t="s">
        <v>137</v>
      </c>
      <c r="L7" t="s">
        <v>138</v>
      </c>
      <c r="M7" t="s">
        <v>139</v>
      </c>
      <c r="N7" t="s">
        <v>140</v>
      </c>
      <c r="O7" t="s">
        <v>141</v>
      </c>
      <c r="P7" t="s">
        <v>142</v>
      </c>
      <c r="Q7" t="s">
        <v>71</v>
      </c>
      <c r="R7" t="s">
        <v>71</v>
      </c>
      <c r="S7" t="s">
        <v>71</v>
      </c>
      <c r="T7" t="s">
        <v>143</v>
      </c>
      <c r="U7" t="s">
        <v>71</v>
      </c>
      <c r="V7" t="s">
        <v>71</v>
      </c>
      <c r="W7" t="s">
        <v>71</v>
      </c>
      <c r="X7" t="s">
        <v>71</v>
      </c>
      <c r="Y7" t="s">
        <v>144</v>
      </c>
      <c r="Z7" t="s">
        <v>145</v>
      </c>
      <c r="AA7" t="s">
        <v>71</v>
      </c>
      <c r="AB7" t="s">
        <v>71</v>
      </c>
      <c r="AC7" t="s">
        <v>71</v>
      </c>
      <c r="AD7" t="s">
        <v>71</v>
      </c>
      <c r="AE7" t="s">
        <v>71</v>
      </c>
      <c r="AF7" t="s">
        <v>71</v>
      </c>
      <c r="AG7" t="s">
        <v>71</v>
      </c>
      <c r="AH7" t="s">
        <v>71</v>
      </c>
      <c r="AI7" t="s">
        <v>71</v>
      </c>
      <c r="AJ7" t="s">
        <v>71</v>
      </c>
      <c r="AK7" t="s">
        <v>71</v>
      </c>
      <c r="AL7" t="s">
        <v>71</v>
      </c>
      <c r="AM7" t="s">
        <v>71</v>
      </c>
      <c r="AN7" t="s">
        <v>71</v>
      </c>
      <c r="AO7" t="s">
        <v>146</v>
      </c>
      <c r="AP7" t="s">
        <v>71</v>
      </c>
      <c r="AQ7" t="s">
        <v>71</v>
      </c>
      <c r="AR7" t="s">
        <v>71</v>
      </c>
      <c r="AS7">
        <v>2020</v>
      </c>
      <c r="AT7">
        <v>12</v>
      </c>
      <c r="AU7" t="s">
        <v>71</v>
      </c>
      <c r="AV7" t="s">
        <v>71</v>
      </c>
      <c r="AW7" t="s">
        <v>71</v>
      </c>
      <c r="AX7" t="s">
        <v>71</v>
      </c>
      <c r="AY7" t="s">
        <v>71</v>
      </c>
      <c r="AZ7">
        <v>199</v>
      </c>
      <c r="BA7">
        <v>207</v>
      </c>
      <c r="BB7" t="s">
        <v>71</v>
      </c>
      <c r="BC7" t="s">
        <v>71</v>
      </c>
      <c r="BD7" t="s">
        <v>71</v>
      </c>
      <c r="BE7" t="s">
        <v>71</v>
      </c>
      <c r="BF7" t="s">
        <v>71</v>
      </c>
      <c r="BG7" t="s">
        <v>71</v>
      </c>
      <c r="BH7" t="s">
        <v>71</v>
      </c>
      <c r="BI7" t="s">
        <v>71</v>
      </c>
      <c r="BJ7" t="s">
        <v>71</v>
      </c>
      <c r="BK7" t="s">
        <v>71</v>
      </c>
      <c r="BL7" t="s">
        <v>71</v>
      </c>
      <c r="BM7" t="s">
        <v>71</v>
      </c>
      <c r="BN7" t="s">
        <v>71</v>
      </c>
      <c r="BO7" t="s">
        <v>71</v>
      </c>
      <c r="BP7" t="s">
        <v>71</v>
      </c>
      <c r="BQ7" t="s">
        <v>147</v>
      </c>
      <c r="BR7" t="str">
        <f>HYPERLINK("https%3A%2F%2Fwww.webofscience.com%2Fwos%2Fwoscc%2Ffull-record%2FWOS:000656123200025","View Full Record in Web of Science")</f>
        <v>View Full Record in Web of Science</v>
      </c>
    </row>
    <row r="8" spans="1:70" x14ac:dyDescent="0.25">
      <c r="A8" t="s">
        <v>83</v>
      </c>
      <c r="B8" t="s">
        <v>148</v>
      </c>
      <c r="C8" t="s">
        <v>71</v>
      </c>
      <c r="D8" t="s">
        <v>71</v>
      </c>
      <c r="E8" t="s">
        <v>102</v>
      </c>
      <c r="F8" t="s">
        <v>149</v>
      </c>
      <c r="G8" t="s">
        <v>71</v>
      </c>
      <c r="H8" t="s">
        <v>71</v>
      </c>
      <c r="I8" s="2" t="s">
        <v>150</v>
      </c>
      <c r="J8" s="6" t="s">
        <v>8598</v>
      </c>
      <c r="K8" t="s">
        <v>151</v>
      </c>
      <c r="L8" t="s">
        <v>71</v>
      </c>
      <c r="M8" t="s">
        <v>152</v>
      </c>
      <c r="N8" t="s">
        <v>153</v>
      </c>
      <c r="O8" t="s">
        <v>154</v>
      </c>
      <c r="P8" t="s">
        <v>155</v>
      </c>
      <c r="Q8" t="s">
        <v>71</v>
      </c>
      <c r="R8" t="s">
        <v>71</v>
      </c>
      <c r="S8" t="s">
        <v>71</v>
      </c>
      <c r="T8" s="10" t="s">
        <v>156</v>
      </c>
      <c r="U8" t="s">
        <v>71</v>
      </c>
      <c r="V8" t="s">
        <v>71</v>
      </c>
      <c r="W8" t="s">
        <v>71</v>
      </c>
      <c r="X8" t="s">
        <v>71</v>
      </c>
      <c r="Y8" t="s">
        <v>71</v>
      </c>
      <c r="Z8" t="s">
        <v>71</v>
      </c>
      <c r="AA8" t="s">
        <v>71</v>
      </c>
      <c r="AB8" t="s">
        <v>71</v>
      </c>
      <c r="AC8" t="s">
        <v>71</v>
      </c>
      <c r="AD8" t="s">
        <v>71</v>
      </c>
      <c r="AE8" t="s">
        <v>71</v>
      </c>
      <c r="AF8" t="s">
        <v>71</v>
      </c>
      <c r="AG8" t="s">
        <v>71</v>
      </c>
      <c r="AH8" t="s">
        <v>71</v>
      </c>
      <c r="AI8" t="s">
        <v>71</v>
      </c>
      <c r="AJ8" t="s">
        <v>71</v>
      </c>
      <c r="AK8" t="s">
        <v>71</v>
      </c>
      <c r="AL8" t="s">
        <v>71</v>
      </c>
      <c r="AM8" t="s">
        <v>71</v>
      </c>
      <c r="AN8" t="s">
        <v>71</v>
      </c>
      <c r="AO8" t="s">
        <v>157</v>
      </c>
      <c r="AP8" t="s">
        <v>71</v>
      </c>
      <c r="AQ8" t="s">
        <v>71</v>
      </c>
      <c r="AR8" t="s">
        <v>71</v>
      </c>
      <c r="AS8">
        <v>2018</v>
      </c>
      <c r="AT8" t="s">
        <v>71</v>
      </c>
      <c r="AU8" t="s">
        <v>71</v>
      </c>
      <c r="AV8" t="s">
        <v>71</v>
      </c>
      <c r="AW8" t="s">
        <v>71</v>
      </c>
      <c r="AX8" t="s">
        <v>71</v>
      </c>
      <c r="AY8" t="s">
        <v>71</v>
      </c>
      <c r="AZ8">
        <v>92</v>
      </c>
      <c r="BA8">
        <v>97</v>
      </c>
      <c r="BB8" t="s">
        <v>71</v>
      </c>
      <c r="BC8" t="s">
        <v>158</v>
      </c>
      <c r="BD8" t="str">
        <f>HYPERLINK("http://dx.doi.org/10.1109/IC3.2018.00028","http://dx.doi.org/10.1109/IC3.2018.00028")</f>
        <v>http://dx.doi.org/10.1109/IC3.2018.00028</v>
      </c>
      <c r="BE8" t="s">
        <v>71</v>
      </c>
      <c r="BF8" t="s">
        <v>71</v>
      </c>
      <c r="BG8" t="s">
        <v>71</v>
      </c>
      <c r="BH8" t="s">
        <v>71</v>
      </c>
      <c r="BI8" t="s">
        <v>71</v>
      </c>
      <c r="BJ8" t="s">
        <v>71</v>
      </c>
      <c r="BK8" t="s">
        <v>71</v>
      </c>
      <c r="BL8" t="s">
        <v>71</v>
      </c>
      <c r="BM8" t="s">
        <v>71</v>
      </c>
      <c r="BN8" t="s">
        <v>71</v>
      </c>
      <c r="BO8" t="s">
        <v>71</v>
      </c>
      <c r="BP8" t="s">
        <v>71</v>
      </c>
      <c r="BQ8" t="s">
        <v>159</v>
      </c>
      <c r="BR8" t="str">
        <f>HYPERLINK("https%3A%2F%2Fwww.webofscience.com%2Fwos%2Fwoscc%2Ffull-record%2FWOS:000462080100019","View Full Record in Web of Science")</f>
        <v>View Full Record in Web of Science</v>
      </c>
    </row>
    <row r="9" spans="1:70" hidden="1" x14ac:dyDescent="0.25">
      <c r="A9" t="s">
        <v>83</v>
      </c>
      <c r="B9" t="s">
        <v>160</v>
      </c>
      <c r="C9" t="s">
        <v>71</v>
      </c>
      <c r="D9" t="s">
        <v>71</v>
      </c>
      <c r="E9" t="s">
        <v>102</v>
      </c>
      <c r="F9" t="s">
        <v>161</v>
      </c>
      <c r="G9" t="s">
        <v>71</v>
      </c>
      <c r="H9" t="s">
        <v>71</v>
      </c>
      <c r="I9" s="1" t="s">
        <v>162</v>
      </c>
      <c r="J9" t="s">
        <v>8588</v>
      </c>
      <c r="K9" t="s">
        <v>163</v>
      </c>
      <c r="L9" t="s">
        <v>71</v>
      </c>
      <c r="M9" t="s">
        <v>164</v>
      </c>
      <c r="N9" t="s">
        <v>165</v>
      </c>
      <c r="O9" t="s">
        <v>166</v>
      </c>
      <c r="P9" t="s">
        <v>102</v>
      </c>
      <c r="Q9" t="s">
        <v>71</v>
      </c>
      <c r="R9" t="s">
        <v>71</v>
      </c>
      <c r="S9" t="s">
        <v>71</v>
      </c>
      <c r="T9" t="s">
        <v>167</v>
      </c>
      <c r="U9" t="s">
        <v>71</v>
      </c>
      <c r="V9" t="s">
        <v>71</v>
      </c>
      <c r="W9" t="s">
        <v>71</v>
      </c>
      <c r="X9" t="s">
        <v>71</v>
      </c>
      <c r="Y9" t="s">
        <v>71</v>
      </c>
      <c r="Z9" t="s">
        <v>71</v>
      </c>
      <c r="AA9" t="s">
        <v>71</v>
      </c>
      <c r="AB9" t="s">
        <v>71</v>
      </c>
      <c r="AC9" t="s">
        <v>71</v>
      </c>
      <c r="AD9" t="s">
        <v>71</v>
      </c>
      <c r="AE9" t="s">
        <v>71</v>
      </c>
      <c r="AF9" t="s">
        <v>71</v>
      </c>
      <c r="AG9" t="s">
        <v>71</v>
      </c>
      <c r="AH9" t="s">
        <v>71</v>
      </c>
      <c r="AI9" t="s">
        <v>71</v>
      </c>
      <c r="AJ9" t="s">
        <v>71</v>
      </c>
      <c r="AK9" t="s">
        <v>71</v>
      </c>
      <c r="AL9" t="s">
        <v>71</v>
      </c>
      <c r="AM9" t="s">
        <v>71</v>
      </c>
      <c r="AN9" t="s">
        <v>71</v>
      </c>
      <c r="AO9" t="s">
        <v>168</v>
      </c>
      <c r="AP9" t="s">
        <v>71</v>
      </c>
      <c r="AQ9" t="s">
        <v>71</v>
      </c>
      <c r="AR9" t="s">
        <v>71</v>
      </c>
      <c r="AS9">
        <v>2009</v>
      </c>
      <c r="AT9" t="s">
        <v>71</v>
      </c>
      <c r="AU9" t="s">
        <v>71</v>
      </c>
      <c r="AV9" t="s">
        <v>71</v>
      </c>
      <c r="AW9" t="s">
        <v>71</v>
      </c>
      <c r="AX9" t="s">
        <v>71</v>
      </c>
      <c r="AY9" t="s">
        <v>71</v>
      </c>
      <c r="AZ9">
        <v>1378</v>
      </c>
      <c r="BA9" t="s">
        <v>99</v>
      </c>
      <c r="BB9" t="s">
        <v>71</v>
      </c>
      <c r="BC9" t="s">
        <v>169</v>
      </c>
      <c r="BD9" t="str">
        <f>HYPERLINK("http://dx.doi.org/10.1109/FUZZY.2009.5276884","http://dx.doi.org/10.1109/FUZZY.2009.5276884")</f>
        <v>http://dx.doi.org/10.1109/FUZZY.2009.5276884</v>
      </c>
      <c r="BE9" t="s">
        <v>71</v>
      </c>
      <c r="BF9" t="s">
        <v>71</v>
      </c>
      <c r="BG9" t="s">
        <v>71</v>
      </c>
      <c r="BH9" t="s">
        <v>71</v>
      </c>
      <c r="BI9" t="s">
        <v>71</v>
      </c>
      <c r="BJ9" t="s">
        <v>71</v>
      </c>
      <c r="BK9" t="s">
        <v>71</v>
      </c>
      <c r="BL9" t="s">
        <v>71</v>
      </c>
      <c r="BM9" t="s">
        <v>71</v>
      </c>
      <c r="BN9" t="s">
        <v>71</v>
      </c>
      <c r="BO9" t="s">
        <v>71</v>
      </c>
      <c r="BP9" t="s">
        <v>71</v>
      </c>
      <c r="BQ9" t="s">
        <v>170</v>
      </c>
      <c r="BR9" t="str">
        <f>HYPERLINK("https%3A%2F%2Fwww.webofscience.com%2Fwos%2Fwoscc%2Ffull-record%2FWOS:000274242600239","View Full Record in Web of Science")</f>
        <v>View Full Record in Web of Science</v>
      </c>
    </row>
    <row r="10" spans="1:70" hidden="1" x14ac:dyDescent="0.25">
      <c r="A10" t="s">
        <v>69</v>
      </c>
      <c r="B10" t="s">
        <v>171</v>
      </c>
      <c r="C10" t="s">
        <v>71</v>
      </c>
      <c r="D10" t="s">
        <v>71</v>
      </c>
      <c r="E10" t="s">
        <v>71</v>
      </c>
      <c r="F10" t="s">
        <v>172</v>
      </c>
      <c r="G10" t="s">
        <v>71</v>
      </c>
      <c r="H10" t="s">
        <v>71</v>
      </c>
      <c r="I10" s="1" t="s">
        <v>173</v>
      </c>
      <c r="J10" t="s">
        <v>8589</v>
      </c>
      <c r="K10" t="s">
        <v>174</v>
      </c>
      <c r="L10" t="s">
        <v>71</v>
      </c>
      <c r="M10" t="s">
        <v>71</v>
      </c>
      <c r="N10" t="s">
        <v>71</v>
      </c>
      <c r="O10" t="s">
        <v>71</v>
      </c>
      <c r="P10" t="s">
        <v>71</v>
      </c>
      <c r="Q10" t="s">
        <v>71</v>
      </c>
      <c r="R10" t="s">
        <v>71</v>
      </c>
      <c r="S10" t="s">
        <v>71</v>
      </c>
      <c r="T10" t="s">
        <v>175</v>
      </c>
      <c r="U10" t="s">
        <v>71</v>
      </c>
      <c r="V10" t="s">
        <v>71</v>
      </c>
      <c r="W10" t="s">
        <v>71</v>
      </c>
      <c r="X10" t="s">
        <v>71</v>
      </c>
      <c r="Y10" t="s">
        <v>176</v>
      </c>
      <c r="Z10" t="s">
        <v>177</v>
      </c>
      <c r="AA10" t="s">
        <v>71</v>
      </c>
      <c r="AB10" t="s">
        <v>71</v>
      </c>
      <c r="AC10" t="s">
        <v>71</v>
      </c>
      <c r="AD10" t="s">
        <v>71</v>
      </c>
      <c r="AE10" t="s">
        <v>71</v>
      </c>
      <c r="AF10" t="s">
        <v>71</v>
      </c>
      <c r="AG10" t="s">
        <v>71</v>
      </c>
      <c r="AH10" t="s">
        <v>71</v>
      </c>
      <c r="AI10" t="s">
        <v>71</v>
      </c>
      <c r="AJ10" t="s">
        <v>71</v>
      </c>
      <c r="AK10" t="s">
        <v>71</v>
      </c>
      <c r="AL10" t="s">
        <v>71</v>
      </c>
      <c r="AM10" t="s">
        <v>178</v>
      </c>
      <c r="AN10" t="s">
        <v>179</v>
      </c>
      <c r="AO10" t="s">
        <v>71</v>
      </c>
      <c r="AP10" t="s">
        <v>71</v>
      </c>
      <c r="AQ10" t="s">
        <v>71</v>
      </c>
      <c r="AR10" t="s">
        <v>71</v>
      </c>
      <c r="AS10">
        <v>2019</v>
      </c>
      <c r="AT10">
        <v>36</v>
      </c>
      <c r="AU10">
        <v>4</v>
      </c>
      <c r="AV10" t="s">
        <v>71</v>
      </c>
      <c r="AW10" t="s">
        <v>71</v>
      </c>
      <c r="AX10" t="s">
        <v>180</v>
      </c>
      <c r="AY10" t="s">
        <v>71</v>
      </c>
      <c r="AZ10">
        <v>3751</v>
      </c>
      <c r="BA10">
        <v>3764</v>
      </c>
      <c r="BB10" t="s">
        <v>71</v>
      </c>
      <c r="BC10" t="s">
        <v>181</v>
      </c>
      <c r="BD10" t="str">
        <f>HYPERLINK("http://dx.doi.org/10.3233/JIFS-18559","http://dx.doi.org/10.3233/JIFS-18559")</f>
        <v>http://dx.doi.org/10.3233/JIFS-18559</v>
      </c>
      <c r="BE10" t="s">
        <v>71</v>
      </c>
      <c r="BF10" t="s">
        <v>71</v>
      </c>
      <c r="BG10" t="s">
        <v>71</v>
      </c>
      <c r="BH10" t="s">
        <v>71</v>
      </c>
      <c r="BI10" t="s">
        <v>71</v>
      </c>
      <c r="BJ10" t="s">
        <v>71</v>
      </c>
      <c r="BK10" t="s">
        <v>71</v>
      </c>
      <c r="BL10" t="s">
        <v>71</v>
      </c>
      <c r="BM10" t="s">
        <v>71</v>
      </c>
      <c r="BN10" t="s">
        <v>71</v>
      </c>
      <c r="BO10" t="s">
        <v>71</v>
      </c>
      <c r="BP10" t="s">
        <v>71</v>
      </c>
      <c r="BQ10" t="s">
        <v>182</v>
      </c>
      <c r="BR10" t="str">
        <f>HYPERLINK("https%3A%2F%2Fwww.webofscience.com%2Fwos%2Fwoscc%2Ffull-record%2FWOS:000464448100061","View Full Record in Web of Science")</f>
        <v>View Full Record in Web of Science</v>
      </c>
    </row>
    <row r="11" spans="1:70" hidden="1" x14ac:dyDescent="0.25">
      <c r="A11" t="s">
        <v>69</v>
      </c>
      <c r="B11" t="s">
        <v>183</v>
      </c>
      <c r="C11" t="s">
        <v>71</v>
      </c>
      <c r="D11" t="s">
        <v>71</v>
      </c>
      <c r="E11" t="s">
        <v>71</v>
      </c>
      <c r="F11" t="s">
        <v>184</v>
      </c>
      <c r="G11" t="s">
        <v>71</v>
      </c>
      <c r="H11" t="s">
        <v>71</v>
      </c>
      <c r="I11" s="1" t="s">
        <v>185</v>
      </c>
      <c r="J11" s="6" t="s">
        <v>8593</v>
      </c>
      <c r="K11" t="s">
        <v>186</v>
      </c>
      <c r="L11" t="s">
        <v>71</v>
      </c>
      <c r="M11" t="s">
        <v>71</v>
      </c>
      <c r="N11" t="s">
        <v>71</v>
      </c>
      <c r="O11" t="s">
        <v>71</v>
      </c>
      <c r="P11" t="s">
        <v>71</v>
      </c>
      <c r="Q11" t="s">
        <v>71</v>
      </c>
      <c r="R11" t="s">
        <v>71</v>
      </c>
      <c r="S11" t="s">
        <v>71</v>
      </c>
      <c r="T11" s="10" t="s">
        <v>187</v>
      </c>
      <c r="U11" t="s">
        <v>71</v>
      </c>
      <c r="V11" t="s">
        <v>71</v>
      </c>
      <c r="W11" t="s">
        <v>71</v>
      </c>
      <c r="X11" t="s">
        <v>71</v>
      </c>
      <c r="Y11" t="s">
        <v>71</v>
      </c>
      <c r="Z11" t="s">
        <v>71</v>
      </c>
      <c r="AA11" t="s">
        <v>71</v>
      </c>
      <c r="AB11" t="s">
        <v>71</v>
      </c>
      <c r="AC11" t="s">
        <v>71</v>
      </c>
      <c r="AD11" t="s">
        <v>71</v>
      </c>
      <c r="AE11" t="s">
        <v>71</v>
      </c>
      <c r="AF11" t="s">
        <v>71</v>
      </c>
      <c r="AG11" t="s">
        <v>71</v>
      </c>
      <c r="AH11" t="s">
        <v>71</v>
      </c>
      <c r="AI11" t="s">
        <v>71</v>
      </c>
      <c r="AJ11" t="s">
        <v>71</v>
      </c>
      <c r="AK11" t="s">
        <v>71</v>
      </c>
      <c r="AL11" t="s">
        <v>71</v>
      </c>
      <c r="AM11" t="s">
        <v>188</v>
      </c>
      <c r="AN11" t="s">
        <v>71</v>
      </c>
      <c r="AO11" t="s">
        <v>71</v>
      </c>
      <c r="AP11" t="s">
        <v>71</v>
      </c>
      <c r="AQ11" t="s">
        <v>71</v>
      </c>
      <c r="AR11" t="s">
        <v>129</v>
      </c>
      <c r="AS11">
        <v>2008</v>
      </c>
      <c r="AT11">
        <v>16</v>
      </c>
      <c r="AU11">
        <v>4</v>
      </c>
      <c r="AV11" t="s">
        <v>71</v>
      </c>
      <c r="AW11" t="s">
        <v>71</v>
      </c>
      <c r="AX11" t="s">
        <v>71</v>
      </c>
      <c r="AY11" t="s">
        <v>71</v>
      </c>
      <c r="AZ11">
        <v>519</v>
      </c>
      <c r="BA11">
        <v>527</v>
      </c>
      <c r="BB11" t="s">
        <v>71</v>
      </c>
      <c r="BC11" t="s">
        <v>189</v>
      </c>
      <c r="BD11" t="str">
        <f>HYPERLINK("http://dx.doi.org/10.1142/S021848850800539X","http://dx.doi.org/10.1142/S021848850800539X")</f>
        <v>http://dx.doi.org/10.1142/S021848850800539X</v>
      </c>
      <c r="BE11" t="s">
        <v>71</v>
      </c>
      <c r="BF11" t="s">
        <v>71</v>
      </c>
      <c r="BG11" t="s">
        <v>71</v>
      </c>
      <c r="BH11" t="s">
        <v>71</v>
      </c>
      <c r="BI11" t="s">
        <v>71</v>
      </c>
      <c r="BJ11" t="s">
        <v>71</v>
      </c>
      <c r="BK11" t="s">
        <v>71</v>
      </c>
      <c r="BL11" t="s">
        <v>71</v>
      </c>
      <c r="BM11" t="s">
        <v>71</v>
      </c>
      <c r="BN11" t="s">
        <v>71</v>
      </c>
      <c r="BO11" t="s">
        <v>71</v>
      </c>
      <c r="BP11" t="s">
        <v>71</v>
      </c>
      <c r="BQ11" t="s">
        <v>190</v>
      </c>
      <c r="BR11" t="str">
        <f>HYPERLINK("https%3A%2F%2Fwww.webofscience.com%2Fwos%2Fwoscc%2Ffull-record%2FWOS:000258301400004","View Full Record in Web of Science")</f>
        <v>View Full Record in Web of Science</v>
      </c>
    </row>
    <row r="12" spans="1:70" x14ac:dyDescent="0.25">
      <c r="A12" t="s">
        <v>69</v>
      </c>
      <c r="B12" t="s">
        <v>191</v>
      </c>
      <c r="C12" t="s">
        <v>71</v>
      </c>
      <c r="D12" t="s">
        <v>71</v>
      </c>
      <c r="E12" t="s">
        <v>71</v>
      </c>
      <c r="F12" t="s">
        <v>192</v>
      </c>
      <c r="G12" t="s">
        <v>71</v>
      </c>
      <c r="H12" t="s">
        <v>71</v>
      </c>
      <c r="I12" s="2" t="s">
        <v>193</v>
      </c>
      <c r="J12" s="6" t="s">
        <v>8598</v>
      </c>
      <c r="K12" t="s">
        <v>194</v>
      </c>
      <c r="L12" t="s">
        <v>71</v>
      </c>
      <c r="M12" t="s">
        <v>71</v>
      </c>
      <c r="N12" t="s">
        <v>71</v>
      </c>
      <c r="O12" t="s">
        <v>71</v>
      </c>
      <c r="P12" t="s">
        <v>71</v>
      </c>
      <c r="Q12" t="s">
        <v>71</v>
      </c>
      <c r="R12" t="s">
        <v>71</v>
      </c>
      <c r="S12" t="s">
        <v>71</v>
      </c>
      <c r="T12" s="11" t="s">
        <v>195</v>
      </c>
      <c r="U12" t="s">
        <v>71</v>
      </c>
      <c r="V12" t="s">
        <v>71</v>
      </c>
      <c r="W12" t="s">
        <v>71</v>
      </c>
      <c r="X12" t="s">
        <v>71</v>
      </c>
      <c r="Y12" t="s">
        <v>196</v>
      </c>
      <c r="Z12" t="s">
        <v>197</v>
      </c>
      <c r="AA12" t="s">
        <v>71</v>
      </c>
      <c r="AB12" t="s">
        <v>71</v>
      </c>
      <c r="AC12" t="s">
        <v>71</v>
      </c>
      <c r="AD12" t="s">
        <v>71</v>
      </c>
      <c r="AE12" t="s">
        <v>71</v>
      </c>
      <c r="AF12" t="s">
        <v>71</v>
      </c>
      <c r="AG12" t="s">
        <v>71</v>
      </c>
      <c r="AH12" t="s">
        <v>71</v>
      </c>
      <c r="AI12" t="s">
        <v>71</v>
      </c>
      <c r="AJ12" t="s">
        <v>71</v>
      </c>
      <c r="AK12" t="s">
        <v>71</v>
      </c>
      <c r="AL12" t="s">
        <v>71</v>
      </c>
      <c r="AM12" t="s">
        <v>198</v>
      </c>
      <c r="AN12" t="s">
        <v>199</v>
      </c>
      <c r="AO12" t="s">
        <v>71</v>
      </c>
      <c r="AP12" t="s">
        <v>71</v>
      </c>
      <c r="AQ12" t="s">
        <v>71</v>
      </c>
      <c r="AR12" t="s">
        <v>71</v>
      </c>
      <c r="AS12">
        <v>2016</v>
      </c>
      <c r="AT12">
        <v>9</v>
      </c>
      <c r="AU12" t="s">
        <v>71</v>
      </c>
      <c r="AV12" t="s">
        <v>71</v>
      </c>
      <c r="AW12">
        <v>1</v>
      </c>
      <c r="AX12" t="s">
        <v>180</v>
      </c>
      <c r="AY12" t="s">
        <v>71</v>
      </c>
      <c r="AZ12">
        <v>3</v>
      </c>
      <c r="BA12">
        <v>24</v>
      </c>
      <c r="BB12" t="s">
        <v>71</v>
      </c>
      <c r="BC12" t="s">
        <v>200</v>
      </c>
      <c r="BD12" t="str">
        <f>HYPERLINK("http://dx.doi.org/10.1080/18756891.2016.1180817","http://dx.doi.org/10.1080/18756891.2016.1180817")</f>
        <v>http://dx.doi.org/10.1080/18756891.2016.1180817</v>
      </c>
      <c r="BE12" t="s">
        <v>71</v>
      </c>
      <c r="BF12" t="s">
        <v>71</v>
      </c>
      <c r="BG12" t="s">
        <v>71</v>
      </c>
      <c r="BH12" t="s">
        <v>71</v>
      </c>
      <c r="BI12" t="s">
        <v>71</v>
      </c>
      <c r="BJ12" t="s">
        <v>71</v>
      </c>
      <c r="BK12" t="s">
        <v>71</v>
      </c>
      <c r="BL12" t="s">
        <v>71</v>
      </c>
      <c r="BM12" t="s">
        <v>71</v>
      </c>
      <c r="BN12" t="s">
        <v>71</v>
      </c>
      <c r="BO12" t="s">
        <v>71</v>
      </c>
      <c r="BP12" t="s">
        <v>71</v>
      </c>
      <c r="BQ12" t="s">
        <v>201</v>
      </c>
      <c r="BR12" t="str">
        <f>HYPERLINK("https%3A%2F%2Fwww.webofscience.com%2Fwos%2Fwoscc%2Ffull-record%2FWOS:000375236200002","View Full Record in Web of Science")</f>
        <v>View Full Record in Web of Science</v>
      </c>
    </row>
    <row r="13" spans="1:70" hidden="1" x14ac:dyDescent="0.25">
      <c r="A13" t="s">
        <v>83</v>
      </c>
      <c r="B13" t="s">
        <v>202</v>
      </c>
      <c r="C13" t="s">
        <v>71</v>
      </c>
      <c r="D13" t="s">
        <v>203</v>
      </c>
      <c r="E13" t="s">
        <v>71</v>
      </c>
      <c r="F13" t="s">
        <v>204</v>
      </c>
      <c r="G13" t="s">
        <v>71</v>
      </c>
      <c r="H13" t="s">
        <v>71</v>
      </c>
      <c r="I13" s="1" t="s">
        <v>205</v>
      </c>
      <c r="J13" t="s">
        <v>8588</v>
      </c>
      <c r="K13" t="s">
        <v>206</v>
      </c>
      <c r="L13" t="s">
        <v>207</v>
      </c>
      <c r="M13" t="s">
        <v>208</v>
      </c>
      <c r="N13" t="s">
        <v>209</v>
      </c>
      <c r="O13" t="s">
        <v>210</v>
      </c>
      <c r="P13" t="s">
        <v>211</v>
      </c>
      <c r="Q13" t="s">
        <v>71</v>
      </c>
      <c r="R13" t="s">
        <v>71</v>
      </c>
      <c r="S13" t="s">
        <v>71</v>
      </c>
      <c r="T13" t="s">
        <v>212</v>
      </c>
      <c r="U13" t="s">
        <v>71</v>
      </c>
      <c r="V13" t="s">
        <v>71</v>
      </c>
      <c r="W13" t="s">
        <v>71</v>
      </c>
      <c r="X13" t="s">
        <v>71</v>
      </c>
      <c r="Y13" t="s">
        <v>71</v>
      </c>
      <c r="Z13" t="s">
        <v>71</v>
      </c>
      <c r="AA13" t="s">
        <v>71</v>
      </c>
      <c r="AB13" t="s">
        <v>71</v>
      </c>
      <c r="AC13" t="s">
        <v>71</v>
      </c>
      <c r="AD13" t="s">
        <v>71</v>
      </c>
      <c r="AE13" t="s">
        <v>71</v>
      </c>
      <c r="AF13" t="s">
        <v>71</v>
      </c>
      <c r="AG13" t="s">
        <v>71</v>
      </c>
      <c r="AH13" t="s">
        <v>71</v>
      </c>
      <c r="AI13" t="s">
        <v>71</v>
      </c>
      <c r="AJ13" t="s">
        <v>71</v>
      </c>
      <c r="AK13" t="s">
        <v>71</v>
      </c>
      <c r="AL13" t="s">
        <v>71</v>
      </c>
      <c r="AM13" t="s">
        <v>213</v>
      </c>
      <c r="AN13" t="s">
        <v>71</v>
      </c>
      <c r="AO13" t="s">
        <v>214</v>
      </c>
      <c r="AP13" t="s">
        <v>71</v>
      </c>
      <c r="AQ13" t="s">
        <v>71</v>
      </c>
      <c r="AR13" t="s">
        <v>71</v>
      </c>
      <c r="AS13">
        <v>2008</v>
      </c>
      <c r="AT13">
        <v>46</v>
      </c>
      <c r="AU13" t="s">
        <v>71</v>
      </c>
      <c r="AV13" t="s">
        <v>71</v>
      </c>
      <c r="AW13" t="s">
        <v>71</v>
      </c>
      <c r="AX13" t="s">
        <v>71</v>
      </c>
      <c r="AY13" t="s">
        <v>71</v>
      </c>
      <c r="AZ13">
        <v>245</v>
      </c>
      <c r="BA13">
        <v>255</v>
      </c>
      <c r="BB13" t="s">
        <v>71</v>
      </c>
      <c r="BC13" t="s">
        <v>71</v>
      </c>
      <c r="BD13" t="s">
        <v>71</v>
      </c>
      <c r="BE13" t="s">
        <v>71</v>
      </c>
      <c r="BF13" t="s">
        <v>71</v>
      </c>
      <c r="BG13" t="s">
        <v>71</v>
      </c>
      <c r="BH13" t="s">
        <v>71</v>
      </c>
      <c r="BI13" t="s">
        <v>71</v>
      </c>
      <c r="BJ13" t="s">
        <v>71</v>
      </c>
      <c r="BK13" t="s">
        <v>71</v>
      </c>
      <c r="BL13" t="s">
        <v>71</v>
      </c>
      <c r="BM13" t="s">
        <v>71</v>
      </c>
      <c r="BN13" t="s">
        <v>71</v>
      </c>
      <c r="BO13" t="s">
        <v>71</v>
      </c>
      <c r="BP13" t="s">
        <v>71</v>
      </c>
      <c r="BQ13" t="s">
        <v>215</v>
      </c>
      <c r="BR13" t="str">
        <f>HYPERLINK("https%3A%2F%2Fwww.webofscience.com%2Fwos%2Fwoscc%2Ffull-record%2FWOS:000254887600019","View Full Record in Web of Science")</f>
        <v>View Full Record in Web of Science</v>
      </c>
    </row>
    <row r="14" spans="1:70" hidden="1" x14ac:dyDescent="0.25">
      <c r="A14" t="s">
        <v>83</v>
      </c>
      <c r="B14" t="s">
        <v>216</v>
      </c>
      <c r="C14" t="s">
        <v>71</v>
      </c>
      <c r="D14" t="s">
        <v>217</v>
      </c>
      <c r="E14" t="s">
        <v>71</v>
      </c>
      <c r="F14" t="s">
        <v>216</v>
      </c>
      <c r="G14" t="s">
        <v>71</v>
      </c>
      <c r="H14" t="s">
        <v>71</v>
      </c>
      <c r="I14" s="1" t="s">
        <v>218</v>
      </c>
      <c r="J14" t="s">
        <v>8588</v>
      </c>
      <c r="K14" t="s">
        <v>219</v>
      </c>
      <c r="L14" t="s">
        <v>220</v>
      </c>
      <c r="M14" t="s">
        <v>221</v>
      </c>
      <c r="N14" t="s">
        <v>222</v>
      </c>
      <c r="O14" t="s">
        <v>223</v>
      </c>
      <c r="P14" t="s">
        <v>224</v>
      </c>
      <c r="Q14" t="s">
        <v>71</v>
      </c>
      <c r="R14" t="s">
        <v>71</v>
      </c>
      <c r="S14" t="s">
        <v>71</v>
      </c>
      <c r="T14" t="s">
        <v>225</v>
      </c>
      <c r="U14" t="s">
        <v>71</v>
      </c>
      <c r="V14" t="s">
        <v>71</v>
      </c>
      <c r="W14" t="s">
        <v>71</v>
      </c>
      <c r="X14" t="s">
        <v>71</v>
      </c>
      <c r="Y14" t="s">
        <v>71</v>
      </c>
      <c r="Z14" t="s">
        <v>71</v>
      </c>
      <c r="AA14" t="s">
        <v>71</v>
      </c>
      <c r="AB14" t="s">
        <v>71</v>
      </c>
      <c r="AC14" t="s">
        <v>71</v>
      </c>
      <c r="AD14" t="s">
        <v>71</v>
      </c>
      <c r="AE14" t="s">
        <v>71</v>
      </c>
      <c r="AF14" t="s">
        <v>71</v>
      </c>
      <c r="AG14" t="s">
        <v>71</v>
      </c>
      <c r="AH14" t="s">
        <v>71</v>
      </c>
      <c r="AI14" t="s">
        <v>71</v>
      </c>
      <c r="AJ14" t="s">
        <v>71</v>
      </c>
      <c r="AK14" t="s">
        <v>71</v>
      </c>
      <c r="AL14" t="s">
        <v>71</v>
      </c>
      <c r="AM14" t="s">
        <v>226</v>
      </c>
      <c r="AN14" t="s">
        <v>227</v>
      </c>
      <c r="AO14" t="s">
        <v>228</v>
      </c>
      <c r="AP14" t="s">
        <v>71</v>
      </c>
      <c r="AQ14" t="s">
        <v>71</v>
      </c>
      <c r="AR14" t="s">
        <v>71</v>
      </c>
      <c r="AS14">
        <v>2001</v>
      </c>
      <c r="AT14">
        <v>7</v>
      </c>
      <c r="AU14" t="s">
        <v>71</v>
      </c>
      <c r="AV14" t="s">
        <v>71</v>
      </c>
      <c r="AW14" t="s">
        <v>71</v>
      </c>
      <c r="AX14" t="s">
        <v>71</v>
      </c>
      <c r="AY14" t="s">
        <v>71</v>
      </c>
      <c r="AZ14">
        <v>255</v>
      </c>
      <c r="BA14">
        <v>262</v>
      </c>
      <c r="BB14" t="s">
        <v>71</v>
      </c>
      <c r="BC14" t="s">
        <v>71</v>
      </c>
      <c r="BD14" t="s">
        <v>71</v>
      </c>
      <c r="BE14" t="s">
        <v>71</v>
      </c>
      <c r="BF14" t="s">
        <v>71</v>
      </c>
      <c r="BG14" t="s">
        <v>71</v>
      </c>
      <c r="BH14" t="s">
        <v>71</v>
      </c>
      <c r="BI14" t="s">
        <v>71</v>
      </c>
      <c r="BJ14" t="s">
        <v>71</v>
      </c>
      <c r="BK14" t="s">
        <v>71</v>
      </c>
      <c r="BL14" t="s">
        <v>71</v>
      </c>
      <c r="BM14" t="s">
        <v>71</v>
      </c>
      <c r="BN14" t="s">
        <v>71</v>
      </c>
      <c r="BO14" t="s">
        <v>71</v>
      </c>
      <c r="BP14" t="s">
        <v>71</v>
      </c>
      <c r="BQ14" t="s">
        <v>229</v>
      </c>
      <c r="BR14" t="str">
        <f>HYPERLINK("https%3A%2F%2Fwww.webofscience.com%2Fwos%2Fwoscc%2Ffull-record%2FWOS:000173778400030","View Full Record in Web of Science")</f>
        <v>View Full Record in Web of Science</v>
      </c>
    </row>
    <row r="15" spans="1:70" x14ac:dyDescent="0.25">
      <c r="A15" t="s">
        <v>69</v>
      </c>
      <c r="B15" t="s">
        <v>230</v>
      </c>
      <c r="C15" t="s">
        <v>71</v>
      </c>
      <c r="D15" t="s">
        <v>71</v>
      </c>
      <c r="E15" t="s">
        <v>71</v>
      </c>
      <c r="F15" t="s">
        <v>231</v>
      </c>
      <c r="G15" t="s">
        <v>71</v>
      </c>
      <c r="H15" t="s">
        <v>71</v>
      </c>
      <c r="I15" s="2" t="s">
        <v>232</v>
      </c>
      <c r="J15" s="6" t="s">
        <v>8598</v>
      </c>
      <c r="K15" t="s">
        <v>233</v>
      </c>
      <c r="L15" t="s">
        <v>71</v>
      </c>
      <c r="M15" t="s">
        <v>71</v>
      </c>
      <c r="N15" t="s">
        <v>71</v>
      </c>
      <c r="O15" t="s">
        <v>71</v>
      </c>
      <c r="P15" t="s">
        <v>71</v>
      </c>
      <c r="Q15" t="s">
        <v>71</v>
      </c>
      <c r="R15" t="s">
        <v>71</v>
      </c>
      <c r="S15" t="s">
        <v>71</v>
      </c>
      <c r="T15" s="10" t="s">
        <v>234</v>
      </c>
      <c r="U15" t="s">
        <v>71</v>
      </c>
      <c r="V15" t="s">
        <v>71</v>
      </c>
      <c r="W15" t="s">
        <v>71</v>
      </c>
      <c r="X15" t="s">
        <v>71</v>
      </c>
      <c r="Y15" t="s">
        <v>235</v>
      </c>
      <c r="Z15" t="s">
        <v>236</v>
      </c>
      <c r="AA15" t="s">
        <v>71</v>
      </c>
      <c r="AB15" t="s">
        <v>71</v>
      </c>
      <c r="AC15" t="s">
        <v>71</v>
      </c>
      <c r="AD15" t="s">
        <v>71</v>
      </c>
      <c r="AE15" t="s">
        <v>71</v>
      </c>
      <c r="AF15" t="s">
        <v>71</v>
      </c>
      <c r="AG15" t="s">
        <v>71</v>
      </c>
      <c r="AH15" t="s">
        <v>71</v>
      </c>
      <c r="AI15" t="s">
        <v>71</v>
      </c>
      <c r="AJ15" t="s">
        <v>71</v>
      </c>
      <c r="AK15" t="s">
        <v>71</v>
      </c>
      <c r="AL15" t="s">
        <v>71</v>
      </c>
      <c r="AM15" t="s">
        <v>237</v>
      </c>
      <c r="AN15" t="s">
        <v>238</v>
      </c>
      <c r="AO15" t="s">
        <v>71</v>
      </c>
      <c r="AP15" t="s">
        <v>71</v>
      </c>
      <c r="AQ15" t="s">
        <v>71</v>
      </c>
      <c r="AR15" t="s">
        <v>239</v>
      </c>
      <c r="AS15">
        <v>2016</v>
      </c>
      <c r="AT15">
        <v>24</v>
      </c>
      <c r="AU15">
        <v>1</v>
      </c>
      <c r="AV15" t="s">
        <v>71</v>
      </c>
      <c r="AW15" t="s">
        <v>71</v>
      </c>
      <c r="AX15" t="s">
        <v>71</v>
      </c>
      <c r="AY15" t="s">
        <v>71</v>
      </c>
      <c r="AZ15">
        <v>179</v>
      </c>
      <c r="BA15">
        <v>194</v>
      </c>
      <c r="BB15" t="s">
        <v>71</v>
      </c>
      <c r="BC15" t="s">
        <v>240</v>
      </c>
      <c r="BD15" t="str">
        <f>HYPERLINK("http://dx.doi.org/10.1109/TFUZZ.2015.2451692","http://dx.doi.org/10.1109/TFUZZ.2015.2451692")</f>
        <v>http://dx.doi.org/10.1109/TFUZZ.2015.2451692</v>
      </c>
      <c r="BE15" t="s">
        <v>71</v>
      </c>
      <c r="BF15" t="s">
        <v>71</v>
      </c>
      <c r="BG15" t="s">
        <v>71</v>
      </c>
      <c r="BH15" t="s">
        <v>71</v>
      </c>
      <c r="BI15" t="s">
        <v>71</v>
      </c>
      <c r="BJ15" t="s">
        <v>71</v>
      </c>
      <c r="BK15" t="s">
        <v>71</v>
      </c>
      <c r="BL15" t="s">
        <v>71</v>
      </c>
      <c r="BM15" t="s">
        <v>71</v>
      </c>
      <c r="BN15" t="s">
        <v>71</v>
      </c>
      <c r="BO15" t="s">
        <v>71</v>
      </c>
      <c r="BP15" t="s">
        <v>71</v>
      </c>
      <c r="BQ15" t="s">
        <v>241</v>
      </c>
      <c r="BR15" t="str">
        <f>HYPERLINK("https%3A%2F%2Fwww.webofscience.com%2Fwos%2Fwoscc%2Ffull-record%2FWOS:000370764100015","View Full Record in Web of Science")</f>
        <v>View Full Record in Web of Science</v>
      </c>
    </row>
    <row r="16" spans="1:70" hidden="1" x14ac:dyDescent="0.25">
      <c r="A16" t="s">
        <v>83</v>
      </c>
      <c r="B16" t="s">
        <v>242</v>
      </c>
      <c r="C16" t="s">
        <v>71</v>
      </c>
      <c r="D16" t="s">
        <v>71</v>
      </c>
      <c r="E16" t="s">
        <v>102</v>
      </c>
      <c r="F16" t="s">
        <v>243</v>
      </c>
      <c r="G16" t="s">
        <v>71</v>
      </c>
      <c r="H16" t="s">
        <v>71</v>
      </c>
      <c r="I16" s="1" t="s">
        <v>244</v>
      </c>
      <c r="J16" s="6" t="s">
        <v>8599</v>
      </c>
      <c r="K16" t="s">
        <v>245</v>
      </c>
      <c r="L16" t="s">
        <v>71</v>
      </c>
      <c r="M16" t="s">
        <v>246</v>
      </c>
      <c r="N16" t="s">
        <v>247</v>
      </c>
      <c r="O16" t="s">
        <v>248</v>
      </c>
      <c r="P16" t="s">
        <v>249</v>
      </c>
      <c r="Q16" t="s">
        <v>71</v>
      </c>
      <c r="R16" t="s">
        <v>71</v>
      </c>
      <c r="S16" t="s">
        <v>71</v>
      </c>
      <c r="T16" s="10" t="s">
        <v>250</v>
      </c>
      <c r="U16" t="s">
        <v>71</v>
      </c>
      <c r="V16" t="s">
        <v>71</v>
      </c>
      <c r="W16" t="s">
        <v>71</v>
      </c>
      <c r="X16" t="s">
        <v>71</v>
      </c>
      <c r="Y16" t="s">
        <v>71</v>
      </c>
      <c r="Z16" t="s">
        <v>71</v>
      </c>
      <c r="AA16" t="s">
        <v>71</v>
      </c>
      <c r="AB16" t="s">
        <v>71</v>
      </c>
      <c r="AC16" t="s">
        <v>71</v>
      </c>
      <c r="AD16" t="s">
        <v>71</v>
      </c>
      <c r="AE16" t="s">
        <v>71</v>
      </c>
      <c r="AF16" t="s">
        <v>71</v>
      </c>
      <c r="AG16" t="s">
        <v>71</v>
      </c>
      <c r="AH16" t="s">
        <v>71</v>
      </c>
      <c r="AI16" t="s">
        <v>71</v>
      </c>
      <c r="AJ16" t="s">
        <v>71</v>
      </c>
      <c r="AK16" t="s">
        <v>71</v>
      </c>
      <c r="AL16" t="s">
        <v>71</v>
      </c>
      <c r="AM16" t="s">
        <v>71</v>
      </c>
      <c r="AN16" t="s">
        <v>71</v>
      </c>
      <c r="AO16" t="s">
        <v>251</v>
      </c>
      <c r="AP16" t="s">
        <v>71</v>
      </c>
      <c r="AQ16" t="s">
        <v>71</v>
      </c>
      <c r="AR16" t="s">
        <v>71</v>
      </c>
      <c r="AS16">
        <v>2007</v>
      </c>
      <c r="AT16" t="s">
        <v>71</v>
      </c>
      <c r="AU16" t="s">
        <v>71</v>
      </c>
      <c r="AV16" t="s">
        <v>71</v>
      </c>
      <c r="AW16" t="s">
        <v>71</v>
      </c>
      <c r="AX16" t="s">
        <v>71</v>
      </c>
      <c r="AY16" t="s">
        <v>71</v>
      </c>
      <c r="AZ16">
        <v>73</v>
      </c>
      <c r="BA16" t="s">
        <v>99</v>
      </c>
      <c r="BB16" t="s">
        <v>71</v>
      </c>
      <c r="BC16" t="s">
        <v>252</v>
      </c>
      <c r="BD16" t="str">
        <f>HYPERLINK("http://dx.doi.org/10.1109/SOFA.2007.4318308","http://dx.doi.org/10.1109/SOFA.2007.4318308")</f>
        <v>http://dx.doi.org/10.1109/SOFA.2007.4318308</v>
      </c>
      <c r="BE16" t="s">
        <v>71</v>
      </c>
      <c r="BF16" t="s">
        <v>71</v>
      </c>
      <c r="BG16" t="s">
        <v>71</v>
      </c>
      <c r="BH16" t="s">
        <v>71</v>
      </c>
      <c r="BI16" t="s">
        <v>71</v>
      </c>
      <c r="BJ16" t="s">
        <v>71</v>
      </c>
      <c r="BK16" t="s">
        <v>71</v>
      </c>
      <c r="BL16" t="s">
        <v>71</v>
      </c>
      <c r="BM16" t="s">
        <v>71</v>
      </c>
      <c r="BN16" t="s">
        <v>71</v>
      </c>
      <c r="BO16" t="s">
        <v>71</v>
      </c>
      <c r="BP16" t="s">
        <v>71</v>
      </c>
      <c r="BQ16" t="s">
        <v>253</v>
      </c>
      <c r="BR16" t="str">
        <f>HYPERLINK("https%3A%2F%2Fwww.webofscience.com%2Fwos%2Fwoscc%2Ffull-record%2FWOS:000249888900013","View Full Record in Web of Science")</f>
        <v>View Full Record in Web of Science</v>
      </c>
    </row>
    <row r="17" spans="1:70" hidden="1" x14ac:dyDescent="0.25">
      <c r="A17" t="s">
        <v>69</v>
      </c>
      <c r="B17" t="s">
        <v>254</v>
      </c>
      <c r="C17" t="s">
        <v>71</v>
      </c>
      <c r="D17" t="s">
        <v>71</v>
      </c>
      <c r="E17" t="s">
        <v>71</v>
      </c>
      <c r="F17" t="s">
        <v>255</v>
      </c>
      <c r="G17" t="s">
        <v>71</v>
      </c>
      <c r="H17" t="s">
        <v>71</v>
      </c>
      <c r="I17" s="1" t="s">
        <v>256</v>
      </c>
      <c r="J17" s="6" t="s">
        <v>8593</v>
      </c>
      <c r="K17" t="s">
        <v>257</v>
      </c>
      <c r="L17" t="s">
        <v>71</v>
      </c>
      <c r="M17" t="s">
        <v>71</v>
      </c>
      <c r="N17" t="s">
        <v>71</v>
      </c>
      <c r="O17" t="s">
        <v>71</v>
      </c>
      <c r="P17" t="s">
        <v>71</v>
      </c>
      <c r="Q17" t="s">
        <v>71</v>
      </c>
      <c r="R17" t="s">
        <v>71</v>
      </c>
      <c r="S17" t="s">
        <v>71</v>
      </c>
      <c r="T17" s="11" t="s">
        <v>258</v>
      </c>
      <c r="U17" t="s">
        <v>71</v>
      </c>
      <c r="V17" t="s">
        <v>71</v>
      </c>
      <c r="W17" t="s">
        <v>71</v>
      </c>
      <c r="X17" t="s">
        <v>71</v>
      </c>
      <c r="Y17" t="s">
        <v>259</v>
      </c>
      <c r="Z17" t="s">
        <v>260</v>
      </c>
      <c r="AA17" t="s">
        <v>71</v>
      </c>
      <c r="AB17" t="s">
        <v>71</v>
      </c>
      <c r="AC17" t="s">
        <v>71</v>
      </c>
      <c r="AD17" t="s">
        <v>71</v>
      </c>
      <c r="AE17" t="s">
        <v>71</v>
      </c>
      <c r="AF17" t="s">
        <v>71</v>
      </c>
      <c r="AG17" t="s">
        <v>71</v>
      </c>
      <c r="AH17" t="s">
        <v>71</v>
      </c>
      <c r="AI17" t="s">
        <v>71</v>
      </c>
      <c r="AJ17" t="s">
        <v>71</v>
      </c>
      <c r="AK17" t="s">
        <v>71</v>
      </c>
      <c r="AL17" t="s">
        <v>71</v>
      </c>
      <c r="AM17" t="s">
        <v>261</v>
      </c>
      <c r="AN17" t="s">
        <v>262</v>
      </c>
      <c r="AO17" t="s">
        <v>71</v>
      </c>
      <c r="AP17" t="s">
        <v>71</v>
      </c>
      <c r="AQ17" t="s">
        <v>71</v>
      </c>
      <c r="AR17" t="s">
        <v>263</v>
      </c>
      <c r="AS17">
        <v>2017</v>
      </c>
      <c r="AT17">
        <v>90</v>
      </c>
      <c r="AU17" t="s">
        <v>71</v>
      </c>
      <c r="AV17" t="s">
        <v>71</v>
      </c>
      <c r="AW17" t="s">
        <v>71</v>
      </c>
      <c r="AX17" t="s">
        <v>71</v>
      </c>
      <c r="AY17" t="s">
        <v>71</v>
      </c>
      <c r="AZ17">
        <v>333</v>
      </c>
      <c r="BA17">
        <v>340</v>
      </c>
      <c r="BB17" t="s">
        <v>71</v>
      </c>
      <c r="BC17" t="s">
        <v>264</v>
      </c>
      <c r="BD17" t="str">
        <f>HYPERLINK("http://dx.doi.org/10.1016/j.ijar.2017.08.006","http://dx.doi.org/10.1016/j.ijar.2017.08.006")</f>
        <v>http://dx.doi.org/10.1016/j.ijar.2017.08.006</v>
      </c>
      <c r="BE17" t="s">
        <v>71</v>
      </c>
      <c r="BF17" t="s">
        <v>71</v>
      </c>
      <c r="BG17" t="s">
        <v>71</v>
      </c>
      <c r="BH17" t="s">
        <v>71</v>
      </c>
      <c r="BI17" t="s">
        <v>71</v>
      </c>
      <c r="BJ17" t="s">
        <v>71</v>
      </c>
      <c r="BK17" t="s">
        <v>71</v>
      </c>
      <c r="BL17" t="s">
        <v>71</v>
      </c>
      <c r="BM17" t="s">
        <v>71</v>
      </c>
      <c r="BN17" t="s">
        <v>71</v>
      </c>
      <c r="BO17" t="s">
        <v>71</v>
      </c>
      <c r="BP17" t="s">
        <v>71</v>
      </c>
      <c r="BQ17" t="s">
        <v>265</v>
      </c>
      <c r="BR17" t="str">
        <f>HYPERLINK("https%3A%2F%2Fwww.webofscience.com%2Fwos%2Fwoscc%2Ffull-record%2FWOS:000413380900019","View Full Record in Web of Science")</f>
        <v>View Full Record in Web of Science</v>
      </c>
    </row>
    <row r="18" spans="1:70" hidden="1" x14ac:dyDescent="0.25">
      <c r="A18" t="s">
        <v>69</v>
      </c>
      <c r="B18" t="s">
        <v>266</v>
      </c>
      <c r="C18" t="s">
        <v>71</v>
      </c>
      <c r="D18" t="s">
        <v>71</v>
      </c>
      <c r="E18" t="s">
        <v>71</v>
      </c>
      <c r="F18" t="s">
        <v>267</v>
      </c>
      <c r="G18" t="s">
        <v>71</v>
      </c>
      <c r="H18" t="s">
        <v>71</v>
      </c>
      <c r="I18" s="1" t="s">
        <v>268</v>
      </c>
      <c r="J18" t="s">
        <v>8590</v>
      </c>
      <c r="K18" t="s">
        <v>269</v>
      </c>
      <c r="L18" t="s">
        <v>71</v>
      </c>
      <c r="M18" t="s">
        <v>71</v>
      </c>
      <c r="N18" t="s">
        <v>71</v>
      </c>
      <c r="O18" t="s">
        <v>71</v>
      </c>
      <c r="P18" t="s">
        <v>71</v>
      </c>
      <c r="Q18" t="s">
        <v>71</v>
      </c>
      <c r="R18" t="s">
        <v>71</v>
      </c>
      <c r="S18" t="s">
        <v>71</v>
      </c>
      <c r="T18" t="s">
        <v>270</v>
      </c>
      <c r="U18" t="s">
        <v>71</v>
      </c>
      <c r="V18" t="s">
        <v>71</v>
      </c>
      <c r="W18" t="s">
        <v>71</v>
      </c>
      <c r="X18" t="s">
        <v>71</v>
      </c>
      <c r="Y18" t="s">
        <v>176</v>
      </c>
      <c r="Z18" t="s">
        <v>177</v>
      </c>
      <c r="AA18" t="s">
        <v>71</v>
      </c>
      <c r="AB18" t="s">
        <v>71</v>
      </c>
      <c r="AC18" t="s">
        <v>71</v>
      </c>
      <c r="AD18" t="s">
        <v>71</v>
      </c>
      <c r="AE18" t="s">
        <v>71</v>
      </c>
      <c r="AF18" t="s">
        <v>71</v>
      </c>
      <c r="AG18" t="s">
        <v>71</v>
      </c>
      <c r="AH18" t="s">
        <v>71</v>
      </c>
      <c r="AI18" t="s">
        <v>71</v>
      </c>
      <c r="AJ18" t="s">
        <v>71</v>
      </c>
      <c r="AK18" t="s">
        <v>71</v>
      </c>
      <c r="AL18" t="s">
        <v>71</v>
      </c>
      <c r="AM18" t="s">
        <v>271</v>
      </c>
      <c r="AN18" t="s">
        <v>71</v>
      </c>
      <c r="AO18" t="s">
        <v>71</v>
      </c>
      <c r="AP18" t="s">
        <v>71</v>
      </c>
      <c r="AQ18" t="s">
        <v>71</v>
      </c>
      <c r="AR18" t="s">
        <v>71</v>
      </c>
      <c r="AS18">
        <v>2020</v>
      </c>
      <c r="AT18">
        <v>8</v>
      </c>
      <c r="AU18" t="s">
        <v>71</v>
      </c>
      <c r="AV18" t="s">
        <v>71</v>
      </c>
      <c r="AW18" t="s">
        <v>71</v>
      </c>
      <c r="AX18" t="s">
        <v>71</v>
      </c>
      <c r="AY18" t="s">
        <v>71</v>
      </c>
      <c r="AZ18">
        <v>41615</v>
      </c>
      <c r="BA18">
        <v>41625</v>
      </c>
      <c r="BB18" t="s">
        <v>71</v>
      </c>
      <c r="BC18" t="s">
        <v>272</v>
      </c>
      <c r="BD18" t="str">
        <f>HYPERLINK("http://dx.doi.org/10.1109/ACCESS.2020.2976731","http://dx.doi.org/10.1109/ACCESS.2020.2976731")</f>
        <v>http://dx.doi.org/10.1109/ACCESS.2020.2976731</v>
      </c>
      <c r="BE18" t="s">
        <v>71</v>
      </c>
      <c r="BF18" t="s">
        <v>71</v>
      </c>
      <c r="BG18" t="s">
        <v>71</v>
      </c>
      <c r="BH18" t="s">
        <v>71</v>
      </c>
      <c r="BI18" t="s">
        <v>71</v>
      </c>
      <c r="BJ18" t="s">
        <v>71</v>
      </c>
      <c r="BK18" t="s">
        <v>71</v>
      </c>
      <c r="BL18" t="s">
        <v>71</v>
      </c>
      <c r="BM18" t="s">
        <v>71</v>
      </c>
      <c r="BN18" t="s">
        <v>71</v>
      </c>
      <c r="BO18" t="s">
        <v>71</v>
      </c>
      <c r="BP18" t="s">
        <v>71</v>
      </c>
      <c r="BQ18" t="s">
        <v>273</v>
      </c>
      <c r="BR18" t="str">
        <f>HYPERLINK("https%3A%2F%2Fwww.webofscience.com%2Fwos%2Fwoscc%2Ffull-record%2FWOS:000525387400003","View Full Record in Web of Science")</f>
        <v>View Full Record in Web of Science</v>
      </c>
    </row>
    <row r="19" spans="1:70" x14ac:dyDescent="0.25">
      <c r="A19" t="s">
        <v>83</v>
      </c>
      <c r="B19" t="s">
        <v>274</v>
      </c>
      <c r="C19" t="s">
        <v>71</v>
      </c>
      <c r="D19" t="s">
        <v>71</v>
      </c>
      <c r="E19" t="s">
        <v>102</v>
      </c>
      <c r="F19" t="s">
        <v>274</v>
      </c>
      <c r="G19" t="s">
        <v>71</v>
      </c>
      <c r="H19" t="s">
        <v>71</v>
      </c>
      <c r="I19" s="2" t="s">
        <v>275</v>
      </c>
      <c r="J19" s="6" t="s">
        <v>8598</v>
      </c>
      <c r="K19" t="s">
        <v>276</v>
      </c>
      <c r="L19" t="s">
        <v>71</v>
      </c>
      <c r="M19" t="s">
        <v>277</v>
      </c>
      <c r="N19" t="s">
        <v>278</v>
      </c>
      <c r="O19" t="s">
        <v>279</v>
      </c>
      <c r="P19" t="s">
        <v>280</v>
      </c>
      <c r="Q19" t="s">
        <v>71</v>
      </c>
      <c r="R19" t="s">
        <v>71</v>
      </c>
      <c r="S19" t="s">
        <v>71</v>
      </c>
      <c r="T19" s="11" t="s">
        <v>281</v>
      </c>
      <c r="U19" t="s">
        <v>71</v>
      </c>
      <c r="V19" t="s">
        <v>71</v>
      </c>
      <c r="W19" t="s">
        <v>71</v>
      </c>
      <c r="X19" t="s">
        <v>71</v>
      </c>
      <c r="Y19" t="s">
        <v>71</v>
      </c>
      <c r="Z19" t="s">
        <v>71</v>
      </c>
      <c r="AA19" t="s">
        <v>71</v>
      </c>
      <c r="AB19" t="s">
        <v>71</v>
      </c>
      <c r="AC19" t="s">
        <v>71</v>
      </c>
      <c r="AD19" t="s">
        <v>71</v>
      </c>
      <c r="AE19" t="s">
        <v>71</v>
      </c>
      <c r="AF19" t="s">
        <v>71</v>
      </c>
      <c r="AG19" t="s">
        <v>71</v>
      </c>
      <c r="AH19" t="s">
        <v>71</v>
      </c>
      <c r="AI19" t="s">
        <v>71</v>
      </c>
      <c r="AJ19" t="s">
        <v>71</v>
      </c>
      <c r="AK19" t="s">
        <v>71</v>
      </c>
      <c r="AL19" t="s">
        <v>71</v>
      </c>
      <c r="AM19" t="s">
        <v>71</v>
      </c>
      <c r="AN19" t="s">
        <v>71</v>
      </c>
      <c r="AO19" t="s">
        <v>282</v>
      </c>
      <c r="AP19" t="s">
        <v>71</v>
      </c>
      <c r="AQ19" t="s">
        <v>71</v>
      </c>
      <c r="AR19" t="s">
        <v>71</v>
      </c>
      <c r="AS19">
        <v>2005</v>
      </c>
      <c r="AT19" t="s">
        <v>71</v>
      </c>
      <c r="AU19" t="s">
        <v>71</v>
      </c>
      <c r="AV19" t="s">
        <v>71</v>
      </c>
      <c r="AW19" t="s">
        <v>71</v>
      </c>
      <c r="AX19" t="s">
        <v>71</v>
      </c>
      <c r="AY19" t="s">
        <v>71</v>
      </c>
      <c r="AZ19">
        <v>92</v>
      </c>
      <c r="BA19">
        <v>97</v>
      </c>
      <c r="BB19" t="s">
        <v>71</v>
      </c>
      <c r="BC19" t="s">
        <v>283</v>
      </c>
      <c r="BD19" t="str">
        <f>HYPERLINK("http://dx.doi.org/10.1109/NAFIPS.2005.1548514","http://dx.doi.org/10.1109/NAFIPS.2005.1548514")</f>
        <v>http://dx.doi.org/10.1109/NAFIPS.2005.1548514</v>
      </c>
      <c r="BE19" t="s">
        <v>71</v>
      </c>
      <c r="BF19" t="s">
        <v>71</v>
      </c>
      <c r="BG19" t="s">
        <v>71</v>
      </c>
      <c r="BH19" t="s">
        <v>71</v>
      </c>
      <c r="BI19" t="s">
        <v>71</v>
      </c>
      <c r="BJ19" t="s">
        <v>71</v>
      </c>
      <c r="BK19" t="s">
        <v>71</v>
      </c>
      <c r="BL19" t="s">
        <v>71</v>
      </c>
      <c r="BM19" t="s">
        <v>71</v>
      </c>
      <c r="BN19" t="s">
        <v>71</v>
      </c>
      <c r="BO19" t="s">
        <v>71</v>
      </c>
      <c r="BP19" t="s">
        <v>71</v>
      </c>
      <c r="BQ19" t="s">
        <v>284</v>
      </c>
      <c r="BR19" t="str">
        <f>HYPERLINK("https%3A%2F%2Fwww.webofscience.com%2Fwos%2Fwoscc%2Ffull-record%2FWOS:000234636800019","View Full Record in Web of Science")</f>
        <v>View Full Record in Web of Science</v>
      </c>
    </row>
    <row r="20" spans="1:70" hidden="1" x14ac:dyDescent="0.25">
      <c r="A20" t="s">
        <v>69</v>
      </c>
      <c r="B20" t="s">
        <v>285</v>
      </c>
      <c r="C20" t="s">
        <v>71</v>
      </c>
      <c r="D20" t="s">
        <v>71</v>
      </c>
      <c r="E20" t="s">
        <v>71</v>
      </c>
      <c r="F20" t="s">
        <v>286</v>
      </c>
      <c r="G20" t="s">
        <v>71</v>
      </c>
      <c r="H20" t="s">
        <v>71</v>
      </c>
      <c r="I20" s="1" t="s">
        <v>287</v>
      </c>
      <c r="J20" s="6" t="s">
        <v>8588</v>
      </c>
      <c r="K20" t="s">
        <v>288</v>
      </c>
      <c r="L20" t="s">
        <v>71</v>
      </c>
      <c r="M20" t="s">
        <v>71</v>
      </c>
      <c r="N20" t="s">
        <v>71</v>
      </c>
      <c r="O20" t="s">
        <v>71</v>
      </c>
      <c r="P20" t="s">
        <v>71</v>
      </c>
      <c r="Q20" t="s">
        <v>71</v>
      </c>
      <c r="R20" t="s">
        <v>71</v>
      </c>
      <c r="S20" t="s">
        <v>71</v>
      </c>
      <c r="T20" t="s">
        <v>289</v>
      </c>
      <c r="U20" t="s">
        <v>71</v>
      </c>
      <c r="V20" t="s">
        <v>71</v>
      </c>
      <c r="W20" t="s">
        <v>71</v>
      </c>
      <c r="X20" t="s">
        <v>71</v>
      </c>
      <c r="Y20" t="s">
        <v>71</v>
      </c>
      <c r="Z20" t="s">
        <v>290</v>
      </c>
      <c r="AA20" t="s">
        <v>71</v>
      </c>
      <c r="AB20" t="s">
        <v>71</v>
      </c>
      <c r="AC20" t="s">
        <v>71</v>
      </c>
      <c r="AD20" t="s">
        <v>71</v>
      </c>
      <c r="AE20" t="s">
        <v>71</v>
      </c>
      <c r="AF20" t="s">
        <v>71</v>
      </c>
      <c r="AG20" t="s">
        <v>71</v>
      </c>
      <c r="AH20" t="s">
        <v>71</v>
      </c>
      <c r="AI20" t="s">
        <v>71</v>
      </c>
      <c r="AJ20" t="s">
        <v>71</v>
      </c>
      <c r="AK20" t="s">
        <v>71</v>
      </c>
      <c r="AL20" t="s">
        <v>71</v>
      </c>
      <c r="AM20" t="s">
        <v>291</v>
      </c>
      <c r="AN20" t="s">
        <v>292</v>
      </c>
      <c r="AO20" t="s">
        <v>71</v>
      </c>
      <c r="AP20" t="s">
        <v>71</v>
      </c>
      <c r="AQ20" t="s">
        <v>71</v>
      </c>
      <c r="AR20" t="s">
        <v>293</v>
      </c>
      <c r="AS20">
        <v>2017</v>
      </c>
      <c r="AT20">
        <v>69</v>
      </c>
      <c r="AU20" t="s">
        <v>71</v>
      </c>
      <c r="AV20" t="s">
        <v>71</v>
      </c>
      <c r="AW20" t="s">
        <v>71</v>
      </c>
      <c r="AX20" t="s">
        <v>71</v>
      </c>
      <c r="AY20" t="s">
        <v>71</v>
      </c>
      <c r="AZ20">
        <v>257</v>
      </c>
      <c r="BA20">
        <v>276</v>
      </c>
      <c r="BB20" t="s">
        <v>71</v>
      </c>
      <c r="BC20" t="s">
        <v>294</v>
      </c>
      <c r="BD20" t="str">
        <f>HYPERLINK("http://dx.doi.org/10.1016/j.eswa.2016.10.040","http://dx.doi.org/10.1016/j.eswa.2016.10.040")</f>
        <v>http://dx.doi.org/10.1016/j.eswa.2016.10.040</v>
      </c>
      <c r="BE20" t="s">
        <v>71</v>
      </c>
      <c r="BF20" t="s">
        <v>71</v>
      </c>
      <c r="BG20" t="s">
        <v>71</v>
      </c>
      <c r="BH20" t="s">
        <v>71</v>
      </c>
      <c r="BI20" t="s">
        <v>71</v>
      </c>
      <c r="BJ20" t="s">
        <v>71</v>
      </c>
      <c r="BK20" t="s">
        <v>71</v>
      </c>
      <c r="BL20" t="s">
        <v>71</v>
      </c>
      <c r="BM20" t="s">
        <v>71</v>
      </c>
      <c r="BN20" t="s">
        <v>71</v>
      </c>
      <c r="BO20" t="s">
        <v>71</v>
      </c>
      <c r="BP20" t="s">
        <v>71</v>
      </c>
      <c r="BQ20" t="s">
        <v>295</v>
      </c>
      <c r="BR20" t="str">
        <f>HYPERLINK("https%3A%2F%2Fwww.webofscience.com%2Fwos%2Fwoscc%2Ffull-record%2FWOS:000389111000023","View Full Record in Web of Science")</f>
        <v>View Full Record in Web of Science</v>
      </c>
    </row>
    <row r="21" spans="1:70" hidden="1" x14ac:dyDescent="0.25">
      <c r="A21" t="s">
        <v>83</v>
      </c>
      <c r="B21" t="s">
        <v>296</v>
      </c>
      <c r="C21" t="s">
        <v>71</v>
      </c>
      <c r="D21" t="s">
        <v>71</v>
      </c>
      <c r="E21" t="s">
        <v>102</v>
      </c>
      <c r="F21" t="s">
        <v>297</v>
      </c>
      <c r="G21" t="s">
        <v>71</v>
      </c>
      <c r="H21" t="s">
        <v>71</v>
      </c>
      <c r="I21" s="1" t="s">
        <v>298</v>
      </c>
      <c r="J21" s="6" t="s">
        <v>8588</v>
      </c>
      <c r="K21" t="s">
        <v>299</v>
      </c>
      <c r="L21" t="s">
        <v>300</v>
      </c>
      <c r="M21" t="s">
        <v>301</v>
      </c>
      <c r="N21" t="s">
        <v>302</v>
      </c>
      <c r="O21" t="s">
        <v>303</v>
      </c>
      <c r="P21" t="s">
        <v>304</v>
      </c>
      <c r="Q21" t="s">
        <v>71</v>
      </c>
      <c r="R21" t="s">
        <v>71</v>
      </c>
      <c r="S21" t="s">
        <v>71</v>
      </c>
      <c r="T21" t="s">
        <v>305</v>
      </c>
      <c r="U21" t="s">
        <v>71</v>
      </c>
      <c r="V21" t="s">
        <v>71</v>
      </c>
      <c r="W21" t="s">
        <v>71</v>
      </c>
      <c r="X21" t="s">
        <v>71</v>
      </c>
      <c r="Y21" t="s">
        <v>71</v>
      </c>
      <c r="Z21" t="s">
        <v>71</v>
      </c>
      <c r="AA21" t="s">
        <v>71</v>
      </c>
      <c r="AB21" t="s">
        <v>71</v>
      </c>
      <c r="AC21" t="s">
        <v>71</v>
      </c>
      <c r="AD21" t="s">
        <v>71</v>
      </c>
      <c r="AE21" t="s">
        <v>71</v>
      </c>
      <c r="AF21" t="s">
        <v>71</v>
      </c>
      <c r="AG21" t="s">
        <v>71</v>
      </c>
      <c r="AH21" t="s">
        <v>71</v>
      </c>
      <c r="AI21" t="s">
        <v>71</v>
      </c>
      <c r="AJ21" t="s">
        <v>71</v>
      </c>
      <c r="AK21" t="s">
        <v>71</v>
      </c>
      <c r="AL21" t="s">
        <v>71</v>
      </c>
      <c r="AM21" t="s">
        <v>71</v>
      </c>
      <c r="AN21" t="s">
        <v>71</v>
      </c>
      <c r="AO21" t="s">
        <v>306</v>
      </c>
      <c r="AP21" t="s">
        <v>71</v>
      </c>
      <c r="AQ21" t="s">
        <v>71</v>
      </c>
      <c r="AR21" t="s">
        <v>71</v>
      </c>
      <c r="AS21">
        <v>2008</v>
      </c>
      <c r="AT21" t="s">
        <v>71</v>
      </c>
      <c r="AU21" t="s">
        <v>71</v>
      </c>
      <c r="AV21" t="s">
        <v>71</v>
      </c>
      <c r="AW21" t="s">
        <v>71</v>
      </c>
      <c r="AX21" t="s">
        <v>71</v>
      </c>
      <c r="AY21" t="s">
        <v>71</v>
      </c>
      <c r="AZ21">
        <v>277</v>
      </c>
      <c r="BA21">
        <v>280</v>
      </c>
      <c r="BB21" t="s">
        <v>71</v>
      </c>
      <c r="BC21" t="s">
        <v>307</v>
      </c>
      <c r="BD21" t="str">
        <f>HYPERLINK("http://dx.doi.org/10.1109/INES.2008.4481307","http://dx.doi.org/10.1109/INES.2008.4481307")</f>
        <v>http://dx.doi.org/10.1109/INES.2008.4481307</v>
      </c>
      <c r="BE21" t="s">
        <v>71</v>
      </c>
      <c r="BF21" t="s">
        <v>71</v>
      </c>
      <c r="BG21" t="s">
        <v>71</v>
      </c>
      <c r="BH21" t="s">
        <v>71</v>
      </c>
      <c r="BI21" t="s">
        <v>71</v>
      </c>
      <c r="BJ21" t="s">
        <v>71</v>
      </c>
      <c r="BK21" t="s">
        <v>71</v>
      </c>
      <c r="BL21" t="s">
        <v>71</v>
      </c>
      <c r="BM21" t="s">
        <v>71</v>
      </c>
      <c r="BN21" t="s">
        <v>71</v>
      </c>
      <c r="BO21" t="s">
        <v>71</v>
      </c>
      <c r="BP21" t="s">
        <v>71</v>
      </c>
      <c r="BQ21" t="s">
        <v>308</v>
      </c>
      <c r="BR21" t="str">
        <f>HYPERLINK("https%3A%2F%2Fwww.webofscience.com%2Fwos%2Fwoscc%2Ffull-record%2FWOS:000254861100046","View Full Record in Web of Science")</f>
        <v>View Full Record in Web of Science</v>
      </c>
    </row>
    <row r="22" spans="1:70" hidden="1" x14ac:dyDescent="0.25">
      <c r="A22" t="s">
        <v>69</v>
      </c>
      <c r="B22" t="s">
        <v>309</v>
      </c>
      <c r="C22" t="s">
        <v>71</v>
      </c>
      <c r="D22" t="s">
        <v>71</v>
      </c>
      <c r="E22" t="s">
        <v>71</v>
      </c>
      <c r="F22" t="s">
        <v>310</v>
      </c>
      <c r="G22" t="s">
        <v>71</v>
      </c>
      <c r="H22" t="s">
        <v>71</v>
      </c>
      <c r="I22" s="1" t="s">
        <v>311</v>
      </c>
      <c r="J22" s="6" t="s">
        <v>8588</v>
      </c>
      <c r="K22" t="s">
        <v>174</v>
      </c>
      <c r="L22" t="s">
        <v>71</v>
      </c>
      <c r="M22" t="s">
        <v>312</v>
      </c>
      <c r="N22" t="s">
        <v>313</v>
      </c>
      <c r="O22" t="s">
        <v>314</v>
      </c>
      <c r="P22" t="s">
        <v>315</v>
      </c>
      <c r="Q22" t="s">
        <v>71</v>
      </c>
      <c r="R22" t="s">
        <v>71</v>
      </c>
      <c r="S22" t="s">
        <v>71</v>
      </c>
      <c r="T22" t="s">
        <v>316</v>
      </c>
      <c r="U22" t="s">
        <v>71</v>
      </c>
      <c r="V22" t="s">
        <v>71</v>
      </c>
      <c r="W22" t="s">
        <v>71</v>
      </c>
      <c r="X22" t="s">
        <v>71</v>
      </c>
      <c r="Y22" t="s">
        <v>317</v>
      </c>
      <c r="Z22" t="s">
        <v>318</v>
      </c>
      <c r="AA22" t="s">
        <v>71</v>
      </c>
      <c r="AB22" t="s">
        <v>71</v>
      </c>
      <c r="AC22" t="s">
        <v>71</v>
      </c>
      <c r="AD22" t="s">
        <v>71</v>
      </c>
      <c r="AE22" t="s">
        <v>71</v>
      </c>
      <c r="AF22" t="s">
        <v>71</v>
      </c>
      <c r="AG22" t="s">
        <v>71</v>
      </c>
      <c r="AH22" t="s">
        <v>71</v>
      </c>
      <c r="AI22" t="s">
        <v>71</v>
      </c>
      <c r="AJ22" t="s">
        <v>71</v>
      </c>
      <c r="AK22" t="s">
        <v>71</v>
      </c>
      <c r="AL22" t="s">
        <v>71</v>
      </c>
      <c r="AM22" t="s">
        <v>178</v>
      </c>
      <c r="AN22" t="s">
        <v>179</v>
      </c>
      <c r="AO22" t="s">
        <v>71</v>
      </c>
      <c r="AP22" t="s">
        <v>71</v>
      </c>
      <c r="AQ22" t="s">
        <v>71</v>
      </c>
      <c r="AR22" t="s">
        <v>71</v>
      </c>
      <c r="AS22">
        <v>2020</v>
      </c>
      <c r="AT22">
        <v>38</v>
      </c>
      <c r="AU22">
        <v>1</v>
      </c>
      <c r="AV22" t="s">
        <v>71</v>
      </c>
      <c r="AW22" t="s">
        <v>71</v>
      </c>
      <c r="AX22" t="s">
        <v>71</v>
      </c>
      <c r="AY22" t="s">
        <v>71</v>
      </c>
      <c r="AZ22">
        <v>1071</v>
      </c>
      <c r="BA22">
        <v>1081</v>
      </c>
      <c r="BB22" t="s">
        <v>71</v>
      </c>
      <c r="BC22" t="s">
        <v>319</v>
      </c>
      <c r="BD22" t="str">
        <f>HYPERLINK("http://dx.doi.org/10.3233/JIFS-179469","http://dx.doi.org/10.3233/JIFS-179469")</f>
        <v>http://dx.doi.org/10.3233/JIFS-179469</v>
      </c>
      <c r="BE22" t="s">
        <v>71</v>
      </c>
      <c r="BF22" t="s">
        <v>71</v>
      </c>
      <c r="BG22" t="s">
        <v>71</v>
      </c>
      <c r="BH22" t="s">
        <v>71</v>
      </c>
      <c r="BI22" t="s">
        <v>71</v>
      </c>
      <c r="BJ22" t="s">
        <v>71</v>
      </c>
      <c r="BK22" t="s">
        <v>71</v>
      </c>
      <c r="BL22" t="s">
        <v>71</v>
      </c>
      <c r="BM22" t="s">
        <v>71</v>
      </c>
      <c r="BN22" t="s">
        <v>71</v>
      </c>
      <c r="BO22" t="s">
        <v>71</v>
      </c>
      <c r="BP22" t="s">
        <v>71</v>
      </c>
      <c r="BQ22" t="s">
        <v>320</v>
      </c>
      <c r="BR22" t="str">
        <f>HYPERLINK("https%3A%2F%2Fwww.webofscience.com%2Fwos%2Fwoscc%2Ffull-record%2FWOS:000506856200096","View Full Record in Web of Science")</f>
        <v>View Full Record in Web of Science</v>
      </c>
    </row>
    <row r="23" spans="1:70" hidden="1" x14ac:dyDescent="0.25">
      <c r="A23" t="s">
        <v>83</v>
      </c>
      <c r="B23" t="s">
        <v>321</v>
      </c>
      <c r="C23" t="s">
        <v>71</v>
      </c>
      <c r="D23" t="s">
        <v>322</v>
      </c>
      <c r="E23" t="s">
        <v>71</v>
      </c>
      <c r="F23" t="s">
        <v>323</v>
      </c>
      <c r="G23" t="s">
        <v>71</v>
      </c>
      <c r="H23" t="s">
        <v>71</v>
      </c>
      <c r="I23" s="1" t="s">
        <v>324</v>
      </c>
      <c r="J23" s="6" t="s">
        <v>8600</v>
      </c>
      <c r="K23" t="s">
        <v>325</v>
      </c>
      <c r="L23" t="s">
        <v>71</v>
      </c>
      <c r="M23" t="s">
        <v>326</v>
      </c>
      <c r="N23" t="s">
        <v>327</v>
      </c>
      <c r="O23" t="s">
        <v>328</v>
      </c>
      <c r="P23" t="s">
        <v>329</v>
      </c>
      <c r="Q23" t="s">
        <v>71</v>
      </c>
      <c r="R23" t="s">
        <v>71</v>
      </c>
      <c r="S23" t="s">
        <v>71</v>
      </c>
      <c r="T23" s="10" t="s">
        <v>330</v>
      </c>
      <c r="U23" t="s">
        <v>71</v>
      </c>
      <c r="V23" t="s">
        <v>71</v>
      </c>
      <c r="W23" t="s">
        <v>71</v>
      </c>
      <c r="X23" t="s">
        <v>71</v>
      </c>
      <c r="Y23" t="s">
        <v>331</v>
      </c>
      <c r="Z23" t="s">
        <v>332</v>
      </c>
      <c r="AA23" t="s">
        <v>71</v>
      </c>
      <c r="AB23" t="s">
        <v>71</v>
      </c>
      <c r="AC23" t="s">
        <v>71</v>
      </c>
      <c r="AD23" t="s">
        <v>71</v>
      </c>
      <c r="AE23" t="s">
        <v>71</v>
      </c>
      <c r="AF23" t="s">
        <v>71</v>
      </c>
      <c r="AG23" t="s">
        <v>71</v>
      </c>
      <c r="AH23" t="s">
        <v>71</v>
      </c>
      <c r="AI23" t="s">
        <v>71</v>
      </c>
      <c r="AJ23" t="s">
        <v>71</v>
      </c>
      <c r="AK23" t="s">
        <v>71</v>
      </c>
      <c r="AL23" t="s">
        <v>71</v>
      </c>
      <c r="AM23" t="s">
        <v>71</v>
      </c>
      <c r="AN23" t="s">
        <v>71</v>
      </c>
      <c r="AO23" t="s">
        <v>333</v>
      </c>
      <c r="AP23" t="s">
        <v>71</v>
      </c>
      <c r="AQ23" t="s">
        <v>71</v>
      </c>
      <c r="AR23" t="s">
        <v>71</v>
      </c>
      <c r="AS23">
        <v>2009</v>
      </c>
      <c r="AT23" t="s">
        <v>71</v>
      </c>
      <c r="AU23" t="s">
        <v>71</v>
      </c>
      <c r="AV23" t="s">
        <v>71</v>
      </c>
      <c r="AW23" t="s">
        <v>71</v>
      </c>
      <c r="AX23" t="s">
        <v>71</v>
      </c>
      <c r="AY23" t="s">
        <v>71</v>
      </c>
      <c r="AZ23">
        <v>1706</v>
      </c>
      <c r="BA23">
        <v>1711</v>
      </c>
      <c r="BB23" t="s">
        <v>71</v>
      </c>
      <c r="BC23" t="s">
        <v>71</v>
      </c>
      <c r="BD23" t="s">
        <v>71</v>
      </c>
      <c r="BE23" t="s">
        <v>71</v>
      </c>
      <c r="BF23" t="s">
        <v>71</v>
      </c>
      <c r="BG23" t="s">
        <v>71</v>
      </c>
      <c r="BH23" t="s">
        <v>71</v>
      </c>
      <c r="BI23" t="s">
        <v>71</v>
      </c>
      <c r="BJ23" t="s">
        <v>71</v>
      </c>
      <c r="BK23" t="s">
        <v>71</v>
      </c>
      <c r="BL23" t="s">
        <v>71</v>
      </c>
      <c r="BM23" t="s">
        <v>71</v>
      </c>
      <c r="BN23" t="s">
        <v>71</v>
      </c>
      <c r="BO23" t="s">
        <v>71</v>
      </c>
      <c r="BP23" t="s">
        <v>71</v>
      </c>
      <c r="BQ23" t="s">
        <v>334</v>
      </c>
      <c r="BR23" t="str">
        <f>HYPERLINK("https%3A%2F%2Fwww.webofscience.com%2Fwos%2Fwoscc%2Ffull-record%2FWOS:000279170600297","View Full Record in Web of Science")</f>
        <v>View Full Record in Web of Science</v>
      </c>
    </row>
    <row r="24" spans="1:70" hidden="1" x14ac:dyDescent="0.25">
      <c r="A24" t="s">
        <v>69</v>
      </c>
      <c r="B24" t="s">
        <v>335</v>
      </c>
      <c r="C24" t="s">
        <v>71</v>
      </c>
      <c r="D24" t="s">
        <v>71</v>
      </c>
      <c r="E24" t="s">
        <v>71</v>
      </c>
      <c r="F24" t="s">
        <v>336</v>
      </c>
      <c r="G24" t="s">
        <v>71</v>
      </c>
      <c r="H24" t="s">
        <v>71</v>
      </c>
      <c r="I24" s="1" t="s">
        <v>337</v>
      </c>
      <c r="J24" s="6" t="s">
        <v>8589</v>
      </c>
      <c r="K24" t="s">
        <v>338</v>
      </c>
      <c r="L24" t="s">
        <v>71</v>
      </c>
      <c r="M24" t="s">
        <v>71</v>
      </c>
      <c r="N24" t="s">
        <v>71</v>
      </c>
      <c r="O24" t="s">
        <v>71</v>
      </c>
      <c r="P24" t="s">
        <v>71</v>
      </c>
      <c r="Q24" t="s">
        <v>71</v>
      </c>
      <c r="R24" t="s">
        <v>71</v>
      </c>
      <c r="S24" t="s">
        <v>71</v>
      </c>
      <c r="T24" t="s">
        <v>339</v>
      </c>
      <c r="U24" t="s">
        <v>71</v>
      </c>
      <c r="V24" t="s">
        <v>71</v>
      </c>
      <c r="W24" t="s">
        <v>71</v>
      </c>
      <c r="X24" t="s">
        <v>71</v>
      </c>
      <c r="Y24" t="s">
        <v>340</v>
      </c>
      <c r="Z24" t="s">
        <v>341</v>
      </c>
      <c r="AA24" t="s">
        <v>71</v>
      </c>
      <c r="AB24" t="s">
        <v>71</v>
      </c>
      <c r="AC24" t="s">
        <v>71</v>
      </c>
      <c r="AD24" t="s">
        <v>71</v>
      </c>
      <c r="AE24" t="s">
        <v>71</v>
      </c>
      <c r="AF24" t="s">
        <v>71</v>
      </c>
      <c r="AG24" t="s">
        <v>71</v>
      </c>
      <c r="AH24" t="s">
        <v>71</v>
      </c>
      <c r="AI24" t="s">
        <v>71</v>
      </c>
      <c r="AJ24" t="s">
        <v>71</v>
      </c>
      <c r="AK24" t="s">
        <v>71</v>
      </c>
      <c r="AL24" t="s">
        <v>71</v>
      </c>
      <c r="AM24" t="s">
        <v>342</v>
      </c>
      <c r="AN24" t="s">
        <v>343</v>
      </c>
      <c r="AO24" t="s">
        <v>71</v>
      </c>
      <c r="AP24" t="s">
        <v>71</v>
      </c>
      <c r="AQ24" t="s">
        <v>71</v>
      </c>
      <c r="AR24" t="s">
        <v>344</v>
      </c>
      <c r="AS24">
        <v>2017</v>
      </c>
      <c r="AT24">
        <v>19</v>
      </c>
      <c r="AU24">
        <v>3</v>
      </c>
      <c r="AV24" t="s">
        <v>71</v>
      </c>
      <c r="AW24" t="s">
        <v>71</v>
      </c>
      <c r="AX24" t="s">
        <v>71</v>
      </c>
      <c r="AY24" t="s">
        <v>71</v>
      </c>
      <c r="AZ24">
        <v>726</v>
      </c>
      <c r="BA24">
        <v>738</v>
      </c>
      <c r="BB24" t="s">
        <v>71</v>
      </c>
      <c r="BC24" t="s">
        <v>345</v>
      </c>
      <c r="BD24" t="str">
        <f>HYPERLINK("http://dx.doi.org/10.1007/s40815-016-0204-y","http://dx.doi.org/10.1007/s40815-016-0204-y")</f>
        <v>http://dx.doi.org/10.1007/s40815-016-0204-y</v>
      </c>
      <c r="BE24" t="s">
        <v>71</v>
      </c>
      <c r="BF24" t="s">
        <v>71</v>
      </c>
      <c r="BG24" t="s">
        <v>71</v>
      </c>
      <c r="BH24" t="s">
        <v>71</v>
      </c>
      <c r="BI24" t="s">
        <v>71</v>
      </c>
      <c r="BJ24" t="s">
        <v>71</v>
      </c>
      <c r="BK24" t="s">
        <v>71</v>
      </c>
      <c r="BL24" t="s">
        <v>71</v>
      </c>
      <c r="BM24" t="s">
        <v>71</v>
      </c>
      <c r="BN24" t="s">
        <v>71</v>
      </c>
      <c r="BO24" t="s">
        <v>71</v>
      </c>
      <c r="BP24" t="s">
        <v>71</v>
      </c>
      <c r="BQ24" t="s">
        <v>346</v>
      </c>
      <c r="BR24" t="str">
        <f>HYPERLINK("https%3A%2F%2Fwww.webofscience.com%2Fwos%2Fwoscc%2Ffull-record%2FWOS:000400823600010","View Full Record in Web of Science")</f>
        <v>View Full Record in Web of Science</v>
      </c>
    </row>
    <row r="25" spans="1:70" hidden="1" x14ac:dyDescent="0.25">
      <c r="A25" t="s">
        <v>83</v>
      </c>
      <c r="B25" t="s">
        <v>347</v>
      </c>
      <c r="C25" t="s">
        <v>71</v>
      </c>
      <c r="D25" t="s">
        <v>348</v>
      </c>
      <c r="E25" t="s">
        <v>71</v>
      </c>
      <c r="F25" t="s">
        <v>349</v>
      </c>
      <c r="G25" t="s">
        <v>71</v>
      </c>
      <c r="H25" t="s">
        <v>71</v>
      </c>
      <c r="I25" s="1" t="s">
        <v>350</v>
      </c>
      <c r="J25" s="6" t="s">
        <v>8591</v>
      </c>
      <c r="K25" t="s">
        <v>351</v>
      </c>
      <c r="L25" t="s">
        <v>352</v>
      </c>
      <c r="M25" t="s">
        <v>353</v>
      </c>
      <c r="N25" t="s">
        <v>354</v>
      </c>
      <c r="O25" t="s">
        <v>355</v>
      </c>
      <c r="P25" t="s">
        <v>71</v>
      </c>
      <c r="Q25" t="s">
        <v>71</v>
      </c>
      <c r="R25" t="s">
        <v>71</v>
      </c>
      <c r="S25" t="s">
        <v>71</v>
      </c>
      <c r="T25" t="s">
        <v>356</v>
      </c>
      <c r="U25" t="s">
        <v>71</v>
      </c>
      <c r="V25" t="s">
        <v>71</v>
      </c>
      <c r="W25" t="s">
        <v>71</v>
      </c>
      <c r="X25" t="s">
        <v>71</v>
      </c>
      <c r="Y25" t="s">
        <v>357</v>
      </c>
      <c r="Z25" t="s">
        <v>71</v>
      </c>
      <c r="AA25" t="s">
        <v>71</v>
      </c>
      <c r="AB25" t="s">
        <v>71</v>
      </c>
      <c r="AC25" t="s">
        <v>71</v>
      </c>
      <c r="AD25" t="s">
        <v>71</v>
      </c>
      <c r="AE25" t="s">
        <v>71</v>
      </c>
      <c r="AF25" t="s">
        <v>71</v>
      </c>
      <c r="AG25" t="s">
        <v>71</v>
      </c>
      <c r="AH25" t="s">
        <v>71</v>
      </c>
      <c r="AI25" t="s">
        <v>71</v>
      </c>
      <c r="AJ25" t="s">
        <v>71</v>
      </c>
      <c r="AK25" t="s">
        <v>71</v>
      </c>
      <c r="AL25" t="s">
        <v>71</v>
      </c>
      <c r="AM25" t="s">
        <v>358</v>
      </c>
      <c r="AN25" t="s">
        <v>71</v>
      </c>
      <c r="AO25" t="s">
        <v>71</v>
      </c>
      <c r="AP25" t="s">
        <v>71</v>
      </c>
      <c r="AQ25" t="s">
        <v>71</v>
      </c>
      <c r="AR25" t="s">
        <v>71</v>
      </c>
      <c r="AS25">
        <v>2012</v>
      </c>
      <c r="AT25">
        <v>2</v>
      </c>
      <c r="AU25" t="s">
        <v>71</v>
      </c>
      <c r="AV25" t="s">
        <v>71</v>
      </c>
      <c r="AW25" t="s">
        <v>71</v>
      </c>
      <c r="AX25" t="s">
        <v>71</v>
      </c>
      <c r="AY25" t="s">
        <v>71</v>
      </c>
      <c r="AZ25">
        <v>303</v>
      </c>
      <c r="BA25">
        <v>310</v>
      </c>
      <c r="BB25" t="s">
        <v>71</v>
      </c>
      <c r="BC25" t="s">
        <v>359</v>
      </c>
      <c r="BD25" t="str">
        <f>HYPERLINK("http://dx.doi.org/10.1016/j.ieri.2012.06.093","http://dx.doi.org/10.1016/j.ieri.2012.06.093")</f>
        <v>http://dx.doi.org/10.1016/j.ieri.2012.06.093</v>
      </c>
      <c r="BE25" t="s">
        <v>71</v>
      </c>
      <c r="BF25" t="s">
        <v>71</v>
      </c>
      <c r="BG25" t="s">
        <v>71</v>
      </c>
      <c r="BH25" t="s">
        <v>71</v>
      </c>
      <c r="BI25" t="s">
        <v>71</v>
      </c>
      <c r="BJ25" t="s">
        <v>71</v>
      </c>
      <c r="BK25" t="s">
        <v>71</v>
      </c>
      <c r="BL25" t="s">
        <v>71</v>
      </c>
      <c r="BM25" t="s">
        <v>71</v>
      </c>
      <c r="BN25" t="s">
        <v>71</v>
      </c>
      <c r="BO25" t="s">
        <v>71</v>
      </c>
      <c r="BP25" t="s">
        <v>71</v>
      </c>
      <c r="BQ25" t="s">
        <v>360</v>
      </c>
      <c r="BR25" t="str">
        <f>HYPERLINK("https%3A%2F%2Fwww.webofscience.com%2Fwos%2Fwoscc%2Ffull-record%2FWOS:000314461600052","View Full Record in Web of Science")</f>
        <v>View Full Record in Web of Science</v>
      </c>
    </row>
    <row r="26" spans="1:70" hidden="1" x14ac:dyDescent="0.25">
      <c r="A26" t="s">
        <v>69</v>
      </c>
      <c r="B26" t="s">
        <v>361</v>
      </c>
      <c r="C26" t="s">
        <v>71</v>
      </c>
      <c r="D26" t="s">
        <v>71</v>
      </c>
      <c r="E26" t="s">
        <v>71</v>
      </c>
      <c r="F26" t="s">
        <v>362</v>
      </c>
      <c r="G26" t="s">
        <v>71</v>
      </c>
      <c r="H26" t="s">
        <v>71</v>
      </c>
      <c r="I26" s="1" t="s">
        <v>363</v>
      </c>
      <c r="J26" s="6" t="s">
        <v>8589</v>
      </c>
      <c r="K26" t="s">
        <v>364</v>
      </c>
      <c r="L26" t="s">
        <v>71</v>
      </c>
      <c r="M26" t="s">
        <v>71</v>
      </c>
      <c r="N26" t="s">
        <v>71</v>
      </c>
      <c r="O26" t="s">
        <v>71</v>
      </c>
      <c r="P26" t="s">
        <v>71</v>
      </c>
      <c r="Q26" t="s">
        <v>71</v>
      </c>
      <c r="R26" t="s">
        <v>71</v>
      </c>
      <c r="S26" t="s">
        <v>71</v>
      </c>
      <c r="T26" t="s">
        <v>365</v>
      </c>
      <c r="U26" t="s">
        <v>71</v>
      </c>
      <c r="V26" t="s">
        <v>71</v>
      </c>
      <c r="W26" t="s">
        <v>71</v>
      </c>
      <c r="X26" t="s">
        <v>71</v>
      </c>
      <c r="Y26" t="s">
        <v>71</v>
      </c>
      <c r="Z26" t="s">
        <v>71</v>
      </c>
      <c r="AA26" t="s">
        <v>71</v>
      </c>
      <c r="AB26" t="s">
        <v>71</v>
      </c>
      <c r="AC26" t="s">
        <v>71</v>
      </c>
      <c r="AD26" t="s">
        <v>71</v>
      </c>
      <c r="AE26" t="s">
        <v>71</v>
      </c>
      <c r="AF26" t="s">
        <v>71</v>
      </c>
      <c r="AG26" t="s">
        <v>71</v>
      </c>
      <c r="AH26" t="s">
        <v>71</v>
      </c>
      <c r="AI26" t="s">
        <v>71</v>
      </c>
      <c r="AJ26" t="s">
        <v>71</v>
      </c>
      <c r="AK26" t="s">
        <v>71</v>
      </c>
      <c r="AL26" t="s">
        <v>71</v>
      </c>
      <c r="AM26" t="s">
        <v>366</v>
      </c>
      <c r="AN26" t="s">
        <v>367</v>
      </c>
      <c r="AO26" t="s">
        <v>71</v>
      </c>
      <c r="AP26" t="s">
        <v>71</v>
      </c>
      <c r="AQ26" t="s">
        <v>71</v>
      </c>
      <c r="AR26" t="s">
        <v>79</v>
      </c>
      <c r="AS26">
        <v>2006</v>
      </c>
      <c r="AT26">
        <v>27</v>
      </c>
      <c r="AU26">
        <v>12</v>
      </c>
      <c r="AV26" t="s">
        <v>71</v>
      </c>
      <c r="AW26" t="s">
        <v>71</v>
      </c>
      <c r="AX26" t="s">
        <v>71</v>
      </c>
      <c r="AY26" t="s">
        <v>71</v>
      </c>
      <c r="AZ26">
        <v>1307</v>
      </c>
      <c r="BA26">
        <v>1317</v>
      </c>
      <c r="BB26" t="s">
        <v>71</v>
      </c>
      <c r="BC26" t="s">
        <v>368</v>
      </c>
      <c r="BD26" t="str">
        <f>HYPERLINK("http://dx.doi.org/10.1016/j.patrec.2005.11.020","http://dx.doi.org/10.1016/j.patrec.2005.11.020")</f>
        <v>http://dx.doi.org/10.1016/j.patrec.2005.11.020</v>
      </c>
      <c r="BE26" t="s">
        <v>71</v>
      </c>
      <c r="BF26" t="s">
        <v>71</v>
      </c>
      <c r="BG26" t="s">
        <v>71</v>
      </c>
      <c r="BH26" t="s">
        <v>71</v>
      </c>
      <c r="BI26" t="s">
        <v>71</v>
      </c>
      <c r="BJ26" t="s">
        <v>71</v>
      </c>
      <c r="BK26" t="s">
        <v>71</v>
      </c>
      <c r="BL26" t="s">
        <v>71</v>
      </c>
      <c r="BM26" t="s">
        <v>71</v>
      </c>
      <c r="BN26" t="s">
        <v>71</v>
      </c>
      <c r="BO26" t="s">
        <v>71</v>
      </c>
      <c r="BP26" t="s">
        <v>71</v>
      </c>
      <c r="BQ26" t="s">
        <v>369</v>
      </c>
      <c r="BR26" t="str">
        <f>HYPERLINK("https%3A%2F%2Fwww.webofscience.com%2Fwos%2Fwoscc%2Ffull-record%2FWOS:000238459200001","View Full Record in Web of Science")</f>
        <v>View Full Record in Web of Science</v>
      </c>
    </row>
    <row r="27" spans="1:70" hidden="1" x14ac:dyDescent="0.25">
      <c r="A27" t="s">
        <v>83</v>
      </c>
      <c r="B27" t="s">
        <v>370</v>
      </c>
      <c r="C27" t="s">
        <v>71</v>
      </c>
      <c r="D27" t="s">
        <v>371</v>
      </c>
      <c r="E27" t="s">
        <v>71</v>
      </c>
      <c r="F27" t="s">
        <v>370</v>
      </c>
      <c r="G27" t="s">
        <v>71</v>
      </c>
      <c r="H27" t="s">
        <v>71</v>
      </c>
      <c r="I27" s="1" t="s">
        <v>372</v>
      </c>
      <c r="J27" s="6" t="s">
        <v>8590</v>
      </c>
      <c r="K27" t="s">
        <v>373</v>
      </c>
      <c r="L27" t="s">
        <v>374</v>
      </c>
      <c r="M27" t="s">
        <v>375</v>
      </c>
      <c r="N27" t="s">
        <v>376</v>
      </c>
      <c r="O27" t="s">
        <v>377</v>
      </c>
      <c r="P27" t="s">
        <v>378</v>
      </c>
      <c r="Q27" t="s">
        <v>71</v>
      </c>
      <c r="R27" t="s">
        <v>71</v>
      </c>
      <c r="S27" t="s">
        <v>71</v>
      </c>
      <c r="T27" t="s">
        <v>379</v>
      </c>
      <c r="U27" t="s">
        <v>71</v>
      </c>
      <c r="V27" t="s">
        <v>71</v>
      </c>
      <c r="W27" t="s">
        <v>71</v>
      </c>
      <c r="X27" t="s">
        <v>71</v>
      </c>
      <c r="Y27" t="s">
        <v>71</v>
      </c>
      <c r="Z27" t="s">
        <v>71</v>
      </c>
      <c r="AA27" t="s">
        <v>71</v>
      </c>
      <c r="AB27" t="s">
        <v>71</v>
      </c>
      <c r="AC27" t="s">
        <v>71</v>
      </c>
      <c r="AD27" t="s">
        <v>71</v>
      </c>
      <c r="AE27" t="s">
        <v>71</v>
      </c>
      <c r="AF27" t="s">
        <v>71</v>
      </c>
      <c r="AG27" t="s">
        <v>71</v>
      </c>
      <c r="AH27" t="s">
        <v>71</v>
      </c>
      <c r="AI27" t="s">
        <v>71</v>
      </c>
      <c r="AJ27" t="s">
        <v>71</v>
      </c>
      <c r="AK27" t="s">
        <v>71</v>
      </c>
      <c r="AL27" t="s">
        <v>71</v>
      </c>
      <c r="AM27" t="s">
        <v>380</v>
      </c>
      <c r="AN27" t="s">
        <v>71</v>
      </c>
      <c r="AO27" t="s">
        <v>381</v>
      </c>
      <c r="AP27" t="s">
        <v>71</v>
      </c>
      <c r="AQ27" t="s">
        <v>71</v>
      </c>
      <c r="AR27" t="s">
        <v>71</v>
      </c>
      <c r="AS27">
        <v>2001</v>
      </c>
      <c r="AT27" t="s">
        <v>71</v>
      </c>
      <c r="AU27" t="s">
        <v>71</v>
      </c>
      <c r="AV27" t="s">
        <v>71</v>
      </c>
      <c r="AW27" t="s">
        <v>71</v>
      </c>
      <c r="AX27" t="s">
        <v>71</v>
      </c>
      <c r="AY27" t="s">
        <v>71</v>
      </c>
      <c r="AZ27">
        <v>151</v>
      </c>
      <c r="BA27">
        <v>156</v>
      </c>
      <c r="BB27" t="s">
        <v>71</v>
      </c>
      <c r="BC27" t="s">
        <v>71</v>
      </c>
      <c r="BD27" t="s">
        <v>71</v>
      </c>
      <c r="BE27" t="s">
        <v>71</v>
      </c>
      <c r="BF27" t="s">
        <v>71</v>
      </c>
      <c r="BG27" t="s">
        <v>71</v>
      </c>
      <c r="BH27" t="s">
        <v>71</v>
      </c>
      <c r="BI27" t="s">
        <v>71</v>
      </c>
      <c r="BJ27" t="s">
        <v>71</v>
      </c>
      <c r="BK27" t="s">
        <v>71</v>
      </c>
      <c r="BL27" t="s">
        <v>71</v>
      </c>
      <c r="BM27" t="s">
        <v>71</v>
      </c>
      <c r="BN27" t="s">
        <v>71</v>
      </c>
      <c r="BO27" t="s">
        <v>71</v>
      </c>
      <c r="BP27" t="s">
        <v>71</v>
      </c>
      <c r="BQ27" t="s">
        <v>382</v>
      </c>
      <c r="BR27" t="str">
        <f>HYPERLINK("https%3A%2F%2Fwww.webofscience.com%2Fwos%2Fwoscc%2Ffull-record%2FWOS:000180832900024","View Full Record in Web of Science")</f>
        <v>View Full Record in Web of Science</v>
      </c>
    </row>
    <row r="28" spans="1:70" hidden="1" x14ac:dyDescent="0.25">
      <c r="A28" t="s">
        <v>83</v>
      </c>
      <c r="B28" t="s">
        <v>383</v>
      </c>
      <c r="C28" t="s">
        <v>71</v>
      </c>
      <c r="D28" t="s">
        <v>384</v>
      </c>
      <c r="E28" t="s">
        <v>71</v>
      </c>
      <c r="F28" t="s">
        <v>383</v>
      </c>
      <c r="G28" t="s">
        <v>71</v>
      </c>
      <c r="H28" t="s">
        <v>71</v>
      </c>
      <c r="I28" s="1" t="s">
        <v>385</v>
      </c>
      <c r="J28" s="6" t="s">
        <v>8590</v>
      </c>
      <c r="K28" t="s">
        <v>386</v>
      </c>
      <c r="L28" t="s">
        <v>71</v>
      </c>
      <c r="M28" t="s">
        <v>387</v>
      </c>
      <c r="N28" t="s">
        <v>388</v>
      </c>
      <c r="O28" t="s">
        <v>389</v>
      </c>
      <c r="P28" t="s">
        <v>280</v>
      </c>
      <c r="Q28" t="s">
        <v>71</v>
      </c>
      <c r="R28" t="s">
        <v>71</v>
      </c>
      <c r="S28" t="s">
        <v>71</v>
      </c>
      <c r="T28" s="11" t="s">
        <v>390</v>
      </c>
      <c r="U28" t="s">
        <v>71</v>
      </c>
      <c r="V28" t="s">
        <v>71</v>
      </c>
      <c r="W28" t="s">
        <v>71</v>
      </c>
      <c r="X28" t="s">
        <v>71</v>
      </c>
      <c r="Y28" t="s">
        <v>71</v>
      </c>
      <c r="Z28" t="s">
        <v>71</v>
      </c>
      <c r="AA28" t="s">
        <v>71</v>
      </c>
      <c r="AB28" t="s">
        <v>71</v>
      </c>
      <c r="AC28" t="s">
        <v>71</v>
      </c>
      <c r="AD28" t="s">
        <v>71</v>
      </c>
      <c r="AE28" t="s">
        <v>71</v>
      </c>
      <c r="AF28" t="s">
        <v>71</v>
      </c>
      <c r="AG28" t="s">
        <v>71</v>
      </c>
      <c r="AH28" t="s">
        <v>71</v>
      </c>
      <c r="AI28" t="s">
        <v>71</v>
      </c>
      <c r="AJ28" t="s">
        <v>71</v>
      </c>
      <c r="AK28" t="s">
        <v>71</v>
      </c>
      <c r="AL28" t="s">
        <v>71</v>
      </c>
      <c r="AM28" t="s">
        <v>71</v>
      </c>
      <c r="AN28" t="s">
        <v>71</v>
      </c>
      <c r="AO28" t="s">
        <v>391</v>
      </c>
      <c r="AP28" t="s">
        <v>71</v>
      </c>
      <c r="AQ28" t="s">
        <v>71</v>
      </c>
      <c r="AR28" t="s">
        <v>71</v>
      </c>
      <c r="AS28">
        <v>2000</v>
      </c>
      <c r="AT28" t="s">
        <v>71</v>
      </c>
      <c r="AU28" t="s">
        <v>71</v>
      </c>
      <c r="AV28" t="s">
        <v>71</v>
      </c>
      <c r="AW28" t="s">
        <v>71</v>
      </c>
      <c r="AX28" t="s">
        <v>71</v>
      </c>
      <c r="AY28" t="s">
        <v>71</v>
      </c>
      <c r="AZ28">
        <v>456</v>
      </c>
      <c r="BA28">
        <v>460</v>
      </c>
      <c r="BB28" t="s">
        <v>71</v>
      </c>
      <c r="BC28" t="s">
        <v>392</v>
      </c>
      <c r="BD28" t="str">
        <f>HYPERLINK("http://dx.doi.org/10.1109/NAFIPS.2000.877473","http://dx.doi.org/10.1109/NAFIPS.2000.877473")</f>
        <v>http://dx.doi.org/10.1109/NAFIPS.2000.877473</v>
      </c>
      <c r="BE28" t="s">
        <v>71</v>
      </c>
      <c r="BF28" t="s">
        <v>71</v>
      </c>
      <c r="BG28" t="s">
        <v>71</v>
      </c>
      <c r="BH28" t="s">
        <v>71</v>
      </c>
      <c r="BI28" t="s">
        <v>71</v>
      </c>
      <c r="BJ28" t="s">
        <v>71</v>
      </c>
      <c r="BK28" t="s">
        <v>71</v>
      </c>
      <c r="BL28" t="s">
        <v>71</v>
      </c>
      <c r="BM28" t="s">
        <v>71</v>
      </c>
      <c r="BN28" t="s">
        <v>71</v>
      </c>
      <c r="BO28" t="s">
        <v>71</v>
      </c>
      <c r="BP28" t="s">
        <v>71</v>
      </c>
      <c r="BQ28" t="s">
        <v>393</v>
      </c>
      <c r="BR28" t="str">
        <f>HYPERLINK("https%3A%2F%2Fwww.webofscience.com%2Fwos%2Fwoscc%2Ffull-record%2FWOS:000089942800092","View Full Record in Web of Science")</f>
        <v>View Full Record in Web of Science</v>
      </c>
    </row>
    <row r="29" spans="1:70" hidden="1" x14ac:dyDescent="0.25">
      <c r="A29" t="s">
        <v>69</v>
      </c>
      <c r="B29" t="s">
        <v>394</v>
      </c>
      <c r="C29" t="s">
        <v>71</v>
      </c>
      <c r="D29" t="s">
        <v>71</v>
      </c>
      <c r="E29" t="s">
        <v>71</v>
      </c>
      <c r="F29" t="s">
        <v>394</v>
      </c>
      <c r="G29" t="s">
        <v>71</v>
      </c>
      <c r="H29" t="s">
        <v>71</v>
      </c>
      <c r="I29" s="2" t="s">
        <v>395</v>
      </c>
      <c r="J29" s="6" t="s">
        <v>8590</v>
      </c>
      <c r="K29" t="s">
        <v>396</v>
      </c>
      <c r="L29" t="s">
        <v>71</v>
      </c>
      <c r="M29" t="s">
        <v>71</v>
      </c>
      <c r="N29" t="s">
        <v>71</v>
      </c>
      <c r="O29" t="s">
        <v>71</v>
      </c>
      <c r="P29" t="s">
        <v>71</v>
      </c>
      <c r="Q29" t="s">
        <v>71</v>
      </c>
      <c r="R29" t="s">
        <v>71</v>
      </c>
      <c r="S29" t="s">
        <v>71</v>
      </c>
      <c r="T29" t="s">
        <v>397</v>
      </c>
      <c r="U29" t="s">
        <v>71</v>
      </c>
      <c r="V29" t="s">
        <v>71</v>
      </c>
      <c r="W29" t="s">
        <v>71</v>
      </c>
      <c r="X29" t="s">
        <v>71</v>
      </c>
      <c r="Y29" t="s">
        <v>71</v>
      </c>
      <c r="Z29" t="s">
        <v>398</v>
      </c>
      <c r="AA29" t="s">
        <v>71</v>
      </c>
      <c r="AB29" t="s">
        <v>71</v>
      </c>
      <c r="AC29" t="s">
        <v>71</v>
      </c>
      <c r="AD29" t="s">
        <v>71</v>
      </c>
      <c r="AE29" t="s">
        <v>71</v>
      </c>
      <c r="AF29" t="s">
        <v>71</v>
      </c>
      <c r="AG29" t="s">
        <v>71</v>
      </c>
      <c r="AH29" t="s">
        <v>71</v>
      </c>
      <c r="AI29" t="s">
        <v>71</v>
      </c>
      <c r="AJ29" t="s">
        <v>71</v>
      </c>
      <c r="AK29" t="s">
        <v>71</v>
      </c>
      <c r="AL29" t="s">
        <v>71</v>
      </c>
      <c r="AM29" t="s">
        <v>399</v>
      </c>
      <c r="AN29" t="s">
        <v>71</v>
      </c>
      <c r="AO29" t="s">
        <v>71</v>
      </c>
      <c r="AP29" t="s">
        <v>71</v>
      </c>
      <c r="AQ29" t="s">
        <v>71</v>
      </c>
      <c r="AR29" t="s">
        <v>400</v>
      </c>
      <c r="AS29">
        <v>2001</v>
      </c>
      <c r="AT29">
        <v>21</v>
      </c>
      <c r="AU29" t="s">
        <v>401</v>
      </c>
      <c r="AV29" t="s">
        <v>71</v>
      </c>
      <c r="AW29" t="s">
        <v>71</v>
      </c>
      <c r="AX29" t="s">
        <v>71</v>
      </c>
      <c r="AY29" t="s">
        <v>71</v>
      </c>
      <c r="AZ29">
        <v>131</v>
      </c>
      <c r="BA29">
        <v>137</v>
      </c>
      <c r="BB29" t="s">
        <v>71</v>
      </c>
      <c r="BC29" t="s">
        <v>402</v>
      </c>
      <c r="BD29" t="str">
        <f>HYPERLINK("http://dx.doi.org/10.1016/S0933-3657(00)00077-4","http://dx.doi.org/10.1016/S0933-3657(00)00077-4")</f>
        <v>http://dx.doi.org/10.1016/S0933-3657(00)00077-4</v>
      </c>
      <c r="BE29" t="s">
        <v>71</v>
      </c>
      <c r="BF29" t="s">
        <v>71</v>
      </c>
      <c r="BG29" t="s">
        <v>71</v>
      </c>
      <c r="BH29" t="s">
        <v>71</v>
      </c>
      <c r="BI29" t="s">
        <v>71</v>
      </c>
      <c r="BJ29" t="s">
        <v>71</v>
      </c>
      <c r="BK29" t="s">
        <v>71</v>
      </c>
      <c r="BL29">
        <v>11154877</v>
      </c>
      <c r="BM29" t="s">
        <v>71</v>
      </c>
      <c r="BN29" t="s">
        <v>71</v>
      </c>
      <c r="BO29" t="s">
        <v>71</v>
      </c>
      <c r="BP29" t="s">
        <v>71</v>
      </c>
      <c r="BQ29" t="s">
        <v>403</v>
      </c>
      <c r="BR29" t="str">
        <f>HYPERLINK("https%3A%2F%2Fwww.webofscience.com%2Fwos%2Fwoscc%2Ffull-record%2FWOS:000166946100007","View Full Record in Web of Science")</f>
        <v>View Full Record in Web of Science</v>
      </c>
    </row>
    <row r="30" spans="1:70" x14ac:dyDescent="0.25">
      <c r="A30" t="s">
        <v>69</v>
      </c>
      <c r="B30" t="s">
        <v>404</v>
      </c>
      <c r="C30" t="s">
        <v>71</v>
      </c>
      <c r="D30" t="s">
        <v>71</v>
      </c>
      <c r="E30" t="s">
        <v>71</v>
      </c>
      <c r="F30" t="s">
        <v>404</v>
      </c>
      <c r="G30" t="s">
        <v>71</v>
      </c>
      <c r="H30" t="s">
        <v>71</v>
      </c>
      <c r="I30" s="2" t="s">
        <v>405</v>
      </c>
      <c r="J30" s="6" t="s">
        <v>8598</v>
      </c>
      <c r="K30" t="s">
        <v>406</v>
      </c>
      <c r="L30" t="s">
        <v>71</v>
      </c>
      <c r="M30" t="s">
        <v>71</v>
      </c>
      <c r="N30" t="s">
        <v>71</v>
      </c>
      <c r="O30" t="s">
        <v>71</v>
      </c>
      <c r="P30" t="s">
        <v>71</v>
      </c>
      <c r="Q30" t="s">
        <v>71</v>
      </c>
      <c r="R30" t="s">
        <v>71</v>
      </c>
      <c r="S30" t="s">
        <v>71</v>
      </c>
      <c r="T30" s="11" t="s">
        <v>407</v>
      </c>
      <c r="U30" t="s">
        <v>71</v>
      </c>
      <c r="V30" t="s">
        <v>71</v>
      </c>
      <c r="W30" t="s">
        <v>71</v>
      </c>
      <c r="X30" t="s">
        <v>71</v>
      </c>
      <c r="Y30" t="s">
        <v>71</v>
      </c>
      <c r="Z30" t="s">
        <v>71</v>
      </c>
      <c r="AA30" t="s">
        <v>71</v>
      </c>
      <c r="AB30" t="s">
        <v>71</v>
      </c>
      <c r="AC30" t="s">
        <v>71</v>
      </c>
      <c r="AD30" t="s">
        <v>71</v>
      </c>
      <c r="AE30" t="s">
        <v>71</v>
      </c>
      <c r="AF30" t="s">
        <v>71</v>
      </c>
      <c r="AG30" t="s">
        <v>71</v>
      </c>
      <c r="AH30" t="s">
        <v>71</v>
      </c>
      <c r="AI30" t="s">
        <v>71</v>
      </c>
      <c r="AJ30" t="s">
        <v>71</v>
      </c>
      <c r="AK30" t="s">
        <v>71</v>
      </c>
      <c r="AL30" t="s">
        <v>71</v>
      </c>
      <c r="AM30" t="s">
        <v>408</v>
      </c>
      <c r="AN30" t="s">
        <v>71</v>
      </c>
      <c r="AO30" t="s">
        <v>71</v>
      </c>
      <c r="AP30" t="s">
        <v>71</v>
      </c>
      <c r="AQ30" t="s">
        <v>71</v>
      </c>
      <c r="AR30" t="s">
        <v>239</v>
      </c>
      <c r="AS30">
        <v>1998</v>
      </c>
      <c r="AT30">
        <v>9</v>
      </c>
      <c r="AU30">
        <v>1</v>
      </c>
      <c r="AV30" t="s">
        <v>71</v>
      </c>
      <c r="AW30" t="s">
        <v>71</v>
      </c>
      <c r="AX30" t="s">
        <v>71</v>
      </c>
      <c r="AY30" t="s">
        <v>71</v>
      </c>
      <c r="AZ30">
        <v>39</v>
      </c>
      <c r="BA30">
        <v>56</v>
      </c>
      <c r="BB30" t="s">
        <v>71</v>
      </c>
      <c r="BC30" t="s">
        <v>409</v>
      </c>
      <c r="BD30" t="str">
        <f>HYPERLINK("http://dx.doi.org/10.1023/A:1008847308326","http://dx.doi.org/10.1023/A:1008847308326")</f>
        <v>http://dx.doi.org/10.1023/A:1008847308326</v>
      </c>
      <c r="BE30" t="s">
        <v>71</v>
      </c>
      <c r="BF30" t="s">
        <v>71</v>
      </c>
      <c r="BG30" t="s">
        <v>71</v>
      </c>
      <c r="BH30" t="s">
        <v>71</v>
      </c>
      <c r="BI30" t="s">
        <v>71</v>
      </c>
      <c r="BJ30" t="s">
        <v>71</v>
      </c>
      <c r="BK30" t="s">
        <v>71</v>
      </c>
      <c r="BL30" t="s">
        <v>71</v>
      </c>
      <c r="BM30" t="s">
        <v>71</v>
      </c>
      <c r="BN30" t="s">
        <v>71</v>
      </c>
      <c r="BO30" t="s">
        <v>71</v>
      </c>
      <c r="BP30" t="s">
        <v>71</v>
      </c>
      <c r="BQ30" t="s">
        <v>410</v>
      </c>
      <c r="BR30" t="str">
        <f>HYPERLINK("https%3A%2F%2Fwww.webofscience.com%2Fwos%2Fwoscc%2Ffull-record%2FWOS:000071699000005","View Full Record in Web of Science")</f>
        <v>View Full Record in Web of Science</v>
      </c>
    </row>
    <row r="31" spans="1:70" hidden="1" x14ac:dyDescent="0.25">
      <c r="A31" t="s">
        <v>69</v>
      </c>
      <c r="B31" t="s">
        <v>411</v>
      </c>
      <c r="C31" t="s">
        <v>71</v>
      </c>
      <c r="D31" t="s">
        <v>71</v>
      </c>
      <c r="E31" t="s">
        <v>71</v>
      </c>
      <c r="F31" t="s">
        <v>412</v>
      </c>
      <c r="G31" t="s">
        <v>71</v>
      </c>
      <c r="H31" t="s">
        <v>71</v>
      </c>
      <c r="I31" s="1" t="s">
        <v>413</v>
      </c>
      <c r="J31" s="6" t="s">
        <v>8588</v>
      </c>
      <c r="K31" t="s">
        <v>174</v>
      </c>
      <c r="L31" t="s">
        <v>71</v>
      </c>
      <c r="M31" t="s">
        <v>71</v>
      </c>
      <c r="N31" t="s">
        <v>71</v>
      </c>
      <c r="O31" t="s">
        <v>71</v>
      </c>
      <c r="P31" t="s">
        <v>71</v>
      </c>
      <c r="Q31" t="s">
        <v>71</v>
      </c>
      <c r="R31" t="s">
        <v>71</v>
      </c>
      <c r="S31" t="s">
        <v>71</v>
      </c>
      <c r="T31" t="s">
        <v>414</v>
      </c>
      <c r="U31" t="s">
        <v>71</v>
      </c>
      <c r="V31" t="s">
        <v>71</v>
      </c>
      <c r="W31" t="s">
        <v>71</v>
      </c>
      <c r="X31" t="s">
        <v>71</v>
      </c>
      <c r="Y31" t="s">
        <v>415</v>
      </c>
      <c r="Z31" t="s">
        <v>416</v>
      </c>
      <c r="AA31" t="s">
        <v>71</v>
      </c>
      <c r="AB31" t="s">
        <v>71</v>
      </c>
      <c r="AC31" t="s">
        <v>71</v>
      </c>
      <c r="AD31" t="s">
        <v>71</v>
      </c>
      <c r="AE31" t="s">
        <v>71</v>
      </c>
      <c r="AF31" t="s">
        <v>71</v>
      </c>
      <c r="AG31" t="s">
        <v>71</v>
      </c>
      <c r="AH31" t="s">
        <v>71</v>
      </c>
      <c r="AI31" t="s">
        <v>71</v>
      </c>
      <c r="AJ31" t="s">
        <v>71</v>
      </c>
      <c r="AK31" t="s">
        <v>71</v>
      </c>
      <c r="AL31" t="s">
        <v>71</v>
      </c>
      <c r="AM31" t="s">
        <v>178</v>
      </c>
      <c r="AN31" t="s">
        <v>179</v>
      </c>
      <c r="AO31" t="s">
        <v>71</v>
      </c>
      <c r="AP31" t="s">
        <v>71</v>
      </c>
      <c r="AQ31" t="s">
        <v>71</v>
      </c>
      <c r="AR31" t="s">
        <v>71</v>
      </c>
      <c r="AS31">
        <v>2022</v>
      </c>
      <c r="AT31">
        <v>42</v>
      </c>
      <c r="AU31">
        <v>1</v>
      </c>
      <c r="AV31" t="s">
        <v>71</v>
      </c>
      <c r="AW31" t="s">
        <v>71</v>
      </c>
      <c r="AX31" t="s">
        <v>71</v>
      </c>
      <c r="AY31" t="s">
        <v>71</v>
      </c>
      <c r="AZ31">
        <v>195</v>
      </c>
      <c r="BA31">
        <v>212</v>
      </c>
      <c r="BB31" t="s">
        <v>71</v>
      </c>
      <c r="BC31" t="s">
        <v>417</v>
      </c>
      <c r="BD31" t="str">
        <f>HYPERLINK("http://dx.doi.org/10.3233/JIFS-219186","http://dx.doi.org/10.3233/JIFS-219186")</f>
        <v>http://dx.doi.org/10.3233/JIFS-219186</v>
      </c>
      <c r="BE31" t="s">
        <v>71</v>
      </c>
      <c r="BF31" t="s">
        <v>71</v>
      </c>
      <c r="BG31" t="s">
        <v>71</v>
      </c>
      <c r="BH31" t="s">
        <v>71</v>
      </c>
      <c r="BI31" t="s">
        <v>71</v>
      </c>
      <c r="BJ31" t="s">
        <v>71</v>
      </c>
      <c r="BK31" t="s">
        <v>71</v>
      </c>
      <c r="BL31" t="s">
        <v>71</v>
      </c>
      <c r="BM31" t="s">
        <v>71</v>
      </c>
      <c r="BN31" t="s">
        <v>71</v>
      </c>
      <c r="BO31" t="s">
        <v>71</v>
      </c>
      <c r="BP31" t="s">
        <v>71</v>
      </c>
      <c r="BQ31" t="s">
        <v>418</v>
      </c>
      <c r="BR31" t="str">
        <f>HYPERLINK("https%3A%2F%2Fwww.webofscience.com%2Fwos%2Fwoscc%2Ffull-record%2FWOS:000741363900017","View Full Record in Web of Science")</f>
        <v>View Full Record in Web of Science</v>
      </c>
    </row>
    <row r="32" spans="1:70" x14ac:dyDescent="0.25">
      <c r="A32" t="s">
        <v>69</v>
      </c>
      <c r="B32" t="s">
        <v>419</v>
      </c>
      <c r="C32" t="s">
        <v>71</v>
      </c>
      <c r="D32" t="s">
        <v>71</v>
      </c>
      <c r="E32" t="s">
        <v>71</v>
      </c>
      <c r="F32" t="s">
        <v>419</v>
      </c>
      <c r="G32" t="s">
        <v>71</v>
      </c>
      <c r="H32" t="s">
        <v>71</v>
      </c>
      <c r="I32" s="4" t="s">
        <v>420</v>
      </c>
      <c r="J32" s="6" t="s">
        <v>8598</v>
      </c>
      <c r="K32" t="s">
        <v>421</v>
      </c>
      <c r="L32" t="s">
        <v>71</v>
      </c>
      <c r="M32" t="s">
        <v>71</v>
      </c>
      <c r="N32" t="s">
        <v>71</v>
      </c>
      <c r="O32" t="s">
        <v>71</v>
      </c>
      <c r="P32" t="s">
        <v>71</v>
      </c>
      <c r="Q32" t="s">
        <v>71</v>
      </c>
      <c r="R32" t="s">
        <v>71</v>
      </c>
      <c r="S32" t="s">
        <v>71</v>
      </c>
      <c r="T32" s="11" t="s">
        <v>422</v>
      </c>
      <c r="U32" t="s">
        <v>71</v>
      </c>
      <c r="V32" t="s">
        <v>71</v>
      </c>
      <c r="W32" t="s">
        <v>71</v>
      </c>
      <c r="X32" t="s">
        <v>71</v>
      </c>
      <c r="Y32" t="s">
        <v>71</v>
      </c>
      <c r="Z32" t="s">
        <v>71</v>
      </c>
      <c r="AA32" t="s">
        <v>71</v>
      </c>
      <c r="AB32" t="s">
        <v>71</v>
      </c>
      <c r="AC32" t="s">
        <v>71</v>
      </c>
      <c r="AD32" t="s">
        <v>71</v>
      </c>
      <c r="AE32" t="s">
        <v>71</v>
      </c>
      <c r="AF32" t="s">
        <v>71</v>
      </c>
      <c r="AG32" t="s">
        <v>71</v>
      </c>
      <c r="AH32" t="s">
        <v>71</v>
      </c>
      <c r="AI32" t="s">
        <v>71</v>
      </c>
      <c r="AJ32" t="s">
        <v>71</v>
      </c>
      <c r="AK32" t="s">
        <v>71</v>
      </c>
      <c r="AL32" t="s">
        <v>71</v>
      </c>
      <c r="AM32" t="s">
        <v>423</v>
      </c>
      <c r="AN32" t="s">
        <v>71</v>
      </c>
      <c r="AO32" t="s">
        <v>71</v>
      </c>
      <c r="AP32" t="s">
        <v>71</v>
      </c>
      <c r="AQ32" t="s">
        <v>71</v>
      </c>
      <c r="AR32" t="s">
        <v>424</v>
      </c>
      <c r="AS32">
        <v>1991</v>
      </c>
      <c r="AT32">
        <v>42</v>
      </c>
      <c r="AU32">
        <v>1</v>
      </c>
      <c r="AV32" t="s">
        <v>71</v>
      </c>
      <c r="AW32" t="s">
        <v>71</v>
      </c>
      <c r="AX32" t="s">
        <v>71</v>
      </c>
      <c r="AY32" t="s">
        <v>71</v>
      </c>
      <c r="AZ32">
        <v>3</v>
      </c>
      <c r="BA32">
        <v>14</v>
      </c>
      <c r="BB32" t="s">
        <v>71</v>
      </c>
      <c r="BC32" t="s">
        <v>71</v>
      </c>
      <c r="BD32" t="s">
        <v>71</v>
      </c>
      <c r="BE32" t="s">
        <v>71</v>
      </c>
      <c r="BF32" t="s">
        <v>71</v>
      </c>
      <c r="BG32" t="s">
        <v>71</v>
      </c>
      <c r="BH32" t="s">
        <v>71</v>
      </c>
      <c r="BI32" t="s">
        <v>71</v>
      </c>
      <c r="BJ32" t="s">
        <v>71</v>
      </c>
      <c r="BK32" t="s">
        <v>71</v>
      </c>
      <c r="BL32" t="s">
        <v>71</v>
      </c>
      <c r="BM32" t="s">
        <v>71</v>
      </c>
      <c r="BN32" t="s">
        <v>71</v>
      </c>
      <c r="BO32" t="s">
        <v>71</v>
      </c>
      <c r="BP32" t="s">
        <v>71</v>
      </c>
      <c r="BQ32" t="s">
        <v>425</v>
      </c>
      <c r="BR32" t="str">
        <f>HYPERLINK("https%3A%2F%2Fwww.webofscience.com%2Fwos%2Fwoscc%2Ffull-record%2FWOS:A1991FX32200002","View Full Record in Web of Science")</f>
        <v>View Full Record in Web of Science</v>
      </c>
    </row>
    <row r="33" spans="1:70" x14ac:dyDescent="0.25">
      <c r="A33" t="s">
        <v>83</v>
      </c>
      <c r="B33" t="s">
        <v>112</v>
      </c>
      <c r="C33" t="s">
        <v>71</v>
      </c>
      <c r="D33" t="s">
        <v>426</v>
      </c>
      <c r="E33" t="s">
        <v>71</v>
      </c>
      <c r="F33" t="s">
        <v>113</v>
      </c>
      <c r="G33" t="s">
        <v>71</v>
      </c>
      <c r="H33" t="s">
        <v>71</v>
      </c>
      <c r="I33" s="4" t="s">
        <v>427</v>
      </c>
      <c r="J33" s="6" t="s">
        <v>8598</v>
      </c>
      <c r="K33" t="s">
        <v>428</v>
      </c>
      <c r="L33" t="s">
        <v>207</v>
      </c>
      <c r="M33" t="s">
        <v>429</v>
      </c>
      <c r="N33" t="s">
        <v>430</v>
      </c>
      <c r="O33" t="s">
        <v>431</v>
      </c>
      <c r="P33" t="s">
        <v>71</v>
      </c>
      <c r="Q33" t="s">
        <v>71</v>
      </c>
      <c r="R33" t="s">
        <v>71</v>
      </c>
      <c r="S33" t="s">
        <v>71</v>
      </c>
      <c r="T33" s="11" t="s">
        <v>432</v>
      </c>
      <c r="U33" t="s">
        <v>71</v>
      </c>
      <c r="V33" t="s">
        <v>71</v>
      </c>
      <c r="W33" t="s">
        <v>71</v>
      </c>
      <c r="X33" t="s">
        <v>71</v>
      </c>
      <c r="Y33" t="s">
        <v>71</v>
      </c>
      <c r="Z33" t="s">
        <v>71</v>
      </c>
      <c r="AA33" t="s">
        <v>71</v>
      </c>
      <c r="AB33" t="s">
        <v>71</v>
      </c>
      <c r="AC33" t="s">
        <v>71</v>
      </c>
      <c r="AD33" t="s">
        <v>71</v>
      </c>
      <c r="AE33" t="s">
        <v>71</v>
      </c>
      <c r="AF33" t="s">
        <v>71</v>
      </c>
      <c r="AG33" t="s">
        <v>71</v>
      </c>
      <c r="AH33" t="s">
        <v>71</v>
      </c>
      <c r="AI33" t="s">
        <v>71</v>
      </c>
      <c r="AJ33" t="s">
        <v>71</v>
      </c>
      <c r="AK33" t="s">
        <v>71</v>
      </c>
      <c r="AL33" t="s">
        <v>71</v>
      </c>
      <c r="AM33" t="s">
        <v>213</v>
      </c>
      <c r="AN33" t="s">
        <v>71</v>
      </c>
      <c r="AO33" t="s">
        <v>433</v>
      </c>
      <c r="AP33" t="s">
        <v>71</v>
      </c>
      <c r="AQ33" t="s">
        <v>71</v>
      </c>
      <c r="AR33" t="s">
        <v>71</v>
      </c>
      <c r="AS33">
        <v>2006</v>
      </c>
      <c r="AT33" t="s">
        <v>71</v>
      </c>
      <c r="AU33" t="s">
        <v>71</v>
      </c>
      <c r="AV33" t="s">
        <v>71</v>
      </c>
      <c r="AW33" t="s">
        <v>71</v>
      </c>
      <c r="AX33" t="s">
        <v>71</v>
      </c>
      <c r="AY33" t="s">
        <v>71</v>
      </c>
      <c r="AZ33">
        <v>653</v>
      </c>
      <c r="BA33">
        <v>665</v>
      </c>
      <c r="BB33" t="s">
        <v>71</v>
      </c>
      <c r="BC33" t="s">
        <v>434</v>
      </c>
      <c r="BD33" t="str">
        <f>HYPERLINK("http://dx.doi.org/10.1007/3-540-34783-6_63","http://dx.doi.org/10.1007/3-540-34783-6_63")</f>
        <v>http://dx.doi.org/10.1007/3-540-34783-6_63</v>
      </c>
      <c r="BE33" t="s">
        <v>71</v>
      </c>
      <c r="BF33" t="s">
        <v>71</v>
      </c>
      <c r="BG33" t="s">
        <v>71</v>
      </c>
      <c r="BH33" t="s">
        <v>71</v>
      </c>
      <c r="BI33" t="s">
        <v>71</v>
      </c>
      <c r="BJ33" t="s">
        <v>71</v>
      </c>
      <c r="BK33" t="s">
        <v>71</v>
      </c>
      <c r="BL33" t="s">
        <v>71</v>
      </c>
      <c r="BM33" t="s">
        <v>71</v>
      </c>
      <c r="BN33" t="s">
        <v>71</v>
      </c>
      <c r="BO33" t="s">
        <v>71</v>
      </c>
      <c r="BP33" t="s">
        <v>71</v>
      </c>
      <c r="BQ33" t="s">
        <v>435</v>
      </c>
      <c r="BR33" t="str">
        <f>HYPERLINK("https%3A%2F%2Fwww.webofscience.com%2Fwos%2Fwoscc%2Ffull-record%2FWOS:000242709300063","View Full Record in Web of Science")</f>
        <v>View Full Record in Web of Science</v>
      </c>
    </row>
    <row r="34" spans="1:70" hidden="1" x14ac:dyDescent="0.25">
      <c r="A34" t="s">
        <v>83</v>
      </c>
      <c r="B34" t="s">
        <v>436</v>
      </c>
      <c r="C34" t="s">
        <v>71</v>
      </c>
      <c r="D34" t="s">
        <v>437</v>
      </c>
      <c r="E34" t="s">
        <v>71</v>
      </c>
      <c r="F34" t="s">
        <v>438</v>
      </c>
      <c r="G34" t="s">
        <v>71</v>
      </c>
      <c r="H34" t="s">
        <v>71</v>
      </c>
      <c r="I34" s="1" t="s">
        <v>439</v>
      </c>
      <c r="J34" s="6" t="s">
        <v>8593</v>
      </c>
      <c r="K34" t="s">
        <v>440</v>
      </c>
      <c r="L34" t="s">
        <v>71</v>
      </c>
      <c r="M34" t="s">
        <v>441</v>
      </c>
      <c r="N34" t="s">
        <v>442</v>
      </c>
      <c r="O34" t="s">
        <v>443</v>
      </c>
      <c r="P34" t="s">
        <v>444</v>
      </c>
      <c r="Q34" t="s">
        <v>445</v>
      </c>
      <c r="R34" t="s">
        <v>71</v>
      </c>
      <c r="S34" t="s">
        <v>71</v>
      </c>
      <c r="T34" s="10" t="s">
        <v>446</v>
      </c>
      <c r="U34" t="s">
        <v>71</v>
      </c>
      <c r="V34" t="s">
        <v>71</v>
      </c>
      <c r="W34" t="s">
        <v>71</v>
      </c>
      <c r="X34" t="s">
        <v>71</v>
      </c>
      <c r="Y34" t="s">
        <v>71</v>
      </c>
      <c r="Z34" t="s">
        <v>71</v>
      </c>
      <c r="AA34" t="s">
        <v>71</v>
      </c>
      <c r="AB34" t="s">
        <v>71</v>
      </c>
      <c r="AC34" t="s">
        <v>71</v>
      </c>
      <c r="AD34" t="s">
        <v>71</v>
      </c>
      <c r="AE34" t="s">
        <v>71</v>
      </c>
      <c r="AF34" t="s">
        <v>71</v>
      </c>
      <c r="AG34" t="s">
        <v>71</v>
      </c>
      <c r="AH34" t="s">
        <v>71</v>
      </c>
      <c r="AI34" t="s">
        <v>71</v>
      </c>
      <c r="AJ34" t="s">
        <v>71</v>
      </c>
      <c r="AK34" t="s">
        <v>71</v>
      </c>
      <c r="AL34" t="s">
        <v>71</v>
      </c>
      <c r="AM34" t="s">
        <v>71</v>
      </c>
      <c r="AN34" t="s">
        <v>71</v>
      </c>
      <c r="AO34" t="s">
        <v>447</v>
      </c>
      <c r="AP34" t="s">
        <v>71</v>
      </c>
      <c r="AQ34" t="s">
        <v>71</v>
      </c>
      <c r="AR34" t="s">
        <v>71</v>
      </c>
      <c r="AS34">
        <v>2008</v>
      </c>
      <c r="AT34" t="s">
        <v>71</v>
      </c>
      <c r="AU34" t="s">
        <v>71</v>
      </c>
      <c r="AV34" t="s">
        <v>71</v>
      </c>
      <c r="AW34" t="s">
        <v>71</v>
      </c>
      <c r="AX34" t="s">
        <v>71</v>
      </c>
      <c r="AY34" t="s">
        <v>71</v>
      </c>
      <c r="AZ34">
        <v>435</v>
      </c>
      <c r="BA34" t="s">
        <v>99</v>
      </c>
      <c r="BB34" t="s">
        <v>71</v>
      </c>
      <c r="BC34" t="s">
        <v>448</v>
      </c>
      <c r="BD34" t="str">
        <f>HYPERLINK("http://dx.doi.org/10.1109/COGINF.2008.4639198","http://dx.doi.org/10.1109/COGINF.2008.4639198")</f>
        <v>http://dx.doi.org/10.1109/COGINF.2008.4639198</v>
      </c>
      <c r="BE34" t="s">
        <v>71</v>
      </c>
      <c r="BF34" t="s">
        <v>71</v>
      </c>
      <c r="BG34" t="s">
        <v>71</v>
      </c>
      <c r="BH34" t="s">
        <v>71</v>
      </c>
      <c r="BI34" t="s">
        <v>71</v>
      </c>
      <c r="BJ34" t="s">
        <v>71</v>
      </c>
      <c r="BK34" t="s">
        <v>71</v>
      </c>
      <c r="BL34" t="s">
        <v>71</v>
      </c>
      <c r="BM34" t="s">
        <v>71</v>
      </c>
      <c r="BN34" t="s">
        <v>71</v>
      </c>
      <c r="BO34" t="s">
        <v>71</v>
      </c>
      <c r="BP34" t="s">
        <v>71</v>
      </c>
      <c r="BQ34" t="s">
        <v>449</v>
      </c>
      <c r="BR34" t="str">
        <f>HYPERLINK("https%3A%2F%2Fwww.webofscience.com%2Fwos%2Fwoscc%2Ffull-record%2FWOS:000260491700053","View Full Record in Web of Science")</f>
        <v>View Full Record in Web of Science</v>
      </c>
    </row>
    <row r="35" spans="1:70" hidden="1" x14ac:dyDescent="0.25">
      <c r="A35" t="s">
        <v>69</v>
      </c>
      <c r="B35" t="s">
        <v>450</v>
      </c>
      <c r="C35" t="s">
        <v>71</v>
      </c>
      <c r="D35" t="s">
        <v>71</v>
      </c>
      <c r="E35" t="s">
        <v>71</v>
      </c>
      <c r="F35" t="s">
        <v>451</v>
      </c>
      <c r="G35" t="s">
        <v>71</v>
      </c>
      <c r="H35" t="s">
        <v>71</v>
      </c>
      <c r="I35" s="1" t="s">
        <v>452</v>
      </c>
      <c r="J35" s="6" t="s">
        <v>8588</v>
      </c>
      <c r="K35" t="s">
        <v>453</v>
      </c>
      <c r="L35" t="s">
        <v>71</v>
      </c>
      <c r="M35" t="s">
        <v>71</v>
      </c>
      <c r="N35" t="s">
        <v>71</v>
      </c>
      <c r="O35" t="s">
        <v>71</v>
      </c>
      <c r="P35" t="s">
        <v>71</v>
      </c>
      <c r="Q35" t="s">
        <v>71</v>
      </c>
      <c r="R35" t="s">
        <v>71</v>
      </c>
      <c r="S35" t="s">
        <v>71</v>
      </c>
      <c r="T35" t="s">
        <v>454</v>
      </c>
      <c r="U35" t="s">
        <v>71</v>
      </c>
      <c r="V35" t="s">
        <v>71</v>
      </c>
      <c r="W35" t="s">
        <v>71</v>
      </c>
      <c r="X35" t="s">
        <v>71</v>
      </c>
      <c r="Y35" t="s">
        <v>455</v>
      </c>
      <c r="Z35" t="s">
        <v>456</v>
      </c>
      <c r="AA35" t="s">
        <v>71</v>
      </c>
      <c r="AB35" t="s">
        <v>71</v>
      </c>
      <c r="AC35" t="s">
        <v>71</v>
      </c>
      <c r="AD35" t="s">
        <v>71</v>
      </c>
      <c r="AE35" t="s">
        <v>71</v>
      </c>
      <c r="AF35" t="s">
        <v>71</v>
      </c>
      <c r="AG35" t="s">
        <v>71</v>
      </c>
      <c r="AH35" t="s">
        <v>71</v>
      </c>
      <c r="AI35" t="s">
        <v>71</v>
      </c>
      <c r="AJ35" t="s">
        <v>71</v>
      </c>
      <c r="AK35" t="s">
        <v>71</v>
      </c>
      <c r="AL35" t="s">
        <v>71</v>
      </c>
      <c r="AM35" t="s">
        <v>457</v>
      </c>
      <c r="AN35" t="s">
        <v>71</v>
      </c>
      <c r="AO35" t="s">
        <v>71</v>
      </c>
      <c r="AP35" t="s">
        <v>71</v>
      </c>
      <c r="AQ35" t="s">
        <v>71</v>
      </c>
      <c r="AR35" t="s">
        <v>79</v>
      </c>
      <c r="AS35">
        <v>2017</v>
      </c>
      <c r="AT35">
        <v>8</v>
      </c>
      <c r="AU35">
        <v>3</v>
      </c>
      <c r="AV35" t="s">
        <v>71</v>
      </c>
      <c r="AW35" t="s">
        <v>71</v>
      </c>
      <c r="AX35" t="s">
        <v>71</v>
      </c>
      <c r="AY35" t="s">
        <v>71</v>
      </c>
      <c r="AZ35" t="s">
        <v>71</v>
      </c>
      <c r="BA35" t="s">
        <v>71</v>
      </c>
      <c r="BB35">
        <v>97</v>
      </c>
      <c r="BC35" t="s">
        <v>458</v>
      </c>
      <c r="BD35" t="str">
        <f>HYPERLINK("http://dx.doi.org/10.3390/info8030097","http://dx.doi.org/10.3390/info8030097")</f>
        <v>http://dx.doi.org/10.3390/info8030097</v>
      </c>
      <c r="BE35" t="s">
        <v>71</v>
      </c>
      <c r="BF35" t="s">
        <v>71</v>
      </c>
      <c r="BG35" t="s">
        <v>71</v>
      </c>
      <c r="BH35" t="s">
        <v>71</v>
      </c>
      <c r="BI35" t="s">
        <v>71</v>
      </c>
      <c r="BJ35" t="s">
        <v>71</v>
      </c>
      <c r="BK35" t="s">
        <v>71</v>
      </c>
      <c r="BL35" t="s">
        <v>71</v>
      </c>
      <c r="BM35" t="s">
        <v>71</v>
      </c>
      <c r="BN35" t="s">
        <v>71</v>
      </c>
      <c r="BO35" t="s">
        <v>71</v>
      </c>
      <c r="BP35" t="s">
        <v>71</v>
      </c>
      <c r="BQ35" t="s">
        <v>459</v>
      </c>
      <c r="BR35" t="str">
        <f>HYPERLINK("https%3A%2F%2Fwww.webofscience.com%2Fwos%2Fwoscc%2Ffull-record%2FWOS:000418508900027","View Full Record in Web of Science")</f>
        <v>View Full Record in Web of Science</v>
      </c>
    </row>
    <row r="36" spans="1:70" x14ac:dyDescent="0.25">
      <c r="A36" t="s">
        <v>460</v>
      </c>
      <c r="B36" t="s">
        <v>461</v>
      </c>
      <c r="C36" t="s">
        <v>71</v>
      </c>
      <c r="D36" t="s">
        <v>462</v>
      </c>
      <c r="E36" t="s">
        <v>71</v>
      </c>
      <c r="F36" t="s">
        <v>463</v>
      </c>
      <c r="G36" t="s">
        <v>71</v>
      </c>
      <c r="H36" t="s">
        <v>71</v>
      </c>
      <c r="I36" s="3" t="s">
        <v>464</v>
      </c>
      <c r="J36" s="6" t="s">
        <v>8598</v>
      </c>
      <c r="K36" t="s">
        <v>465</v>
      </c>
      <c r="L36" t="s">
        <v>466</v>
      </c>
      <c r="M36" t="s">
        <v>71</v>
      </c>
      <c r="N36" t="s">
        <v>71</v>
      </c>
      <c r="O36" t="s">
        <v>71</v>
      </c>
      <c r="P36" t="s">
        <v>71</v>
      </c>
      <c r="Q36" t="s">
        <v>71</v>
      </c>
      <c r="R36" t="s">
        <v>71</v>
      </c>
      <c r="S36" t="s">
        <v>71</v>
      </c>
      <c r="T36" s="11" t="s">
        <v>467</v>
      </c>
      <c r="U36" t="s">
        <v>71</v>
      </c>
      <c r="V36" t="s">
        <v>71</v>
      </c>
      <c r="W36" t="s">
        <v>71</v>
      </c>
      <c r="X36" t="s">
        <v>71</v>
      </c>
      <c r="Y36" t="s">
        <v>71</v>
      </c>
      <c r="Z36" t="s">
        <v>71</v>
      </c>
      <c r="AA36" t="s">
        <v>71</v>
      </c>
      <c r="AB36" t="s">
        <v>71</v>
      </c>
      <c r="AC36" t="s">
        <v>71</v>
      </c>
      <c r="AD36" t="s">
        <v>71</v>
      </c>
      <c r="AE36" t="s">
        <v>71</v>
      </c>
      <c r="AF36" t="s">
        <v>71</v>
      </c>
      <c r="AG36" t="s">
        <v>71</v>
      </c>
      <c r="AH36" t="s">
        <v>71</v>
      </c>
      <c r="AI36" t="s">
        <v>71</v>
      </c>
      <c r="AJ36" t="s">
        <v>71</v>
      </c>
      <c r="AK36" t="s">
        <v>71</v>
      </c>
      <c r="AL36" t="s">
        <v>71</v>
      </c>
      <c r="AM36" t="s">
        <v>468</v>
      </c>
      <c r="AN36" t="s">
        <v>71</v>
      </c>
      <c r="AO36" t="s">
        <v>469</v>
      </c>
      <c r="AP36" t="s">
        <v>71</v>
      </c>
      <c r="AQ36" t="s">
        <v>71</v>
      </c>
      <c r="AR36" t="s">
        <v>71</v>
      </c>
      <c r="AS36">
        <v>2016</v>
      </c>
      <c r="AT36">
        <v>341</v>
      </c>
      <c r="AU36" t="s">
        <v>71</v>
      </c>
      <c r="AV36" t="s">
        <v>71</v>
      </c>
      <c r="AW36" t="s">
        <v>71</v>
      </c>
      <c r="AX36" t="s">
        <v>71</v>
      </c>
      <c r="AY36" t="s">
        <v>71</v>
      </c>
      <c r="AZ36">
        <v>175</v>
      </c>
      <c r="BA36">
        <v>186</v>
      </c>
      <c r="BB36" t="s">
        <v>71</v>
      </c>
      <c r="BC36" t="s">
        <v>470</v>
      </c>
      <c r="BD36" t="str">
        <f>HYPERLINK("http://dx.doi.org/10.1007/978-3-319-31093-0_8","http://dx.doi.org/10.1007/978-3-319-31093-0_8")</f>
        <v>http://dx.doi.org/10.1007/978-3-319-31093-0_8</v>
      </c>
      <c r="BE36" t="s">
        <v>471</v>
      </c>
      <c r="BF36" t="s">
        <v>71</v>
      </c>
      <c r="BG36" t="s">
        <v>71</v>
      </c>
      <c r="BH36" t="s">
        <v>71</v>
      </c>
      <c r="BI36" t="s">
        <v>71</v>
      </c>
      <c r="BJ36" t="s">
        <v>71</v>
      </c>
      <c r="BK36" t="s">
        <v>71</v>
      </c>
      <c r="BL36" t="s">
        <v>71</v>
      </c>
      <c r="BM36" t="s">
        <v>71</v>
      </c>
      <c r="BN36" t="s">
        <v>71</v>
      </c>
      <c r="BO36" t="s">
        <v>71</v>
      </c>
      <c r="BP36" t="s">
        <v>71</v>
      </c>
      <c r="BQ36" t="s">
        <v>472</v>
      </c>
      <c r="BR36" t="str">
        <f>HYPERLINK("https%3A%2F%2Fwww.webofscience.com%2Fwos%2Fwoscc%2Ffull-record%2FWOS:000384679500009","View Full Record in Web of Science")</f>
        <v>View Full Record in Web of Science</v>
      </c>
    </row>
    <row r="37" spans="1:70" hidden="1" x14ac:dyDescent="0.25">
      <c r="A37" t="s">
        <v>69</v>
      </c>
      <c r="B37" t="s">
        <v>473</v>
      </c>
      <c r="C37" t="s">
        <v>71</v>
      </c>
      <c r="D37" t="s">
        <v>71</v>
      </c>
      <c r="E37" t="s">
        <v>71</v>
      </c>
      <c r="F37" t="s">
        <v>474</v>
      </c>
      <c r="G37" t="s">
        <v>71</v>
      </c>
      <c r="H37" t="s">
        <v>71</v>
      </c>
      <c r="I37" s="1" t="s">
        <v>475</v>
      </c>
      <c r="J37" s="6" t="s">
        <v>8588</v>
      </c>
      <c r="K37" t="s">
        <v>233</v>
      </c>
      <c r="L37" t="s">
        <v>71</v>
      </c>
      <c r="M37" t="s">
        <v>71</v>
      </c>
      <c r="N37" t="s">
        <v>71</v>
      </c>
      <c r="O37" t="s">
        <v>71</v>
      </c>
      <c r="P37" t="s">
        <v>71</v>
      </c>
      <c r="Q37" t="s">
        <v>71</v>
      </c>
      <c r="R37" t="s">
        <v>71</v>
      </c>
      <c r="S37" t="s">
        <v>71</v>
      </c>
      <c r="T37" t="s">
        <v>476</v>
      </c>
      <c r="U37" t="s">
        <v>71</v>
      </c>
      <c r="V37" t="s">
        <v>71</v>
      </c>
      <c r="W37" t="s">
        <v>71</v>
      </c>
      <c r="X37" t="s">
        <v>71</v>
      </c>
      <c r="Y37" t="s">
        <v>477</v>
      </c>
      <c r="Z37" t="s">
        <v>478</v>
      </c>
      <c r="AA37" t="s">
        <v>71</v>
      </c>
      <c r="AB37" t="s">
        <v>71</v>
      </c>
      <c r="AC37" t="s">
        <v>71</v>
      </c>
      <c r="AD37" t="s">
        <v>71</v>
      </c>
      <c r="AE37" t="s">
        <v>71</v>
      </c>
      <c r="AF37" t="s">
        <v>71</v>
      </c>
      <c r="AG37" t="s">
        <v>71</v>
      </c>
      <c r="AH37" t="s">
        <v>71</v>
      </c>
      <c r="AI37" t="s">
        <v>71</v>
      </c>
      <c r="AJ37" t="s">
        <v>71</v>
      </c>
      <c r="AK37" t="s">
        <v>71</v>
      </c>
      <c r="AL37" t="s">
        <v>71</v>
      </c>
      <c r="AM37" t="s">
        <v>237</v>
      </c>
      <c r="AN37" t="s">
        <v>238</v>
      </c>
      <c r="AO37" t="s">
        <v>71</v>
      </c>
      <c r="AP37" t="s">
        <v>71</v>
      </c>
      <c r="AQ37" t="s">
        <v>71</v>
      </c>
      <c r="AR37" t="s">
        <v>479</v>
      </c>
      <c r="AS37">
        <v>2018</v>
      </c>
      <c r="AT37">
        <v>26</v>
      </c>
      <c r="AU37">
        <v>5</v>
      </c>
      <c r="AV37" t="s">
        <v>71</v>
      </c>
      <c r="AW37" t="s">
        <v>71</v>
      </c>
      <c r="AX37" t="s">
        <v>71</v>
      </c>
      <c r="AY37" t="s">
        <v>71</v>
      </c>
      <c r="AZ37">
        <v>3112</v>
      </c>
      <c r="BA37">
        <v>3121</v>
      </c>
      <c r="BB37" t="s">
        <v>71</v>
      </c>
      <c r="BC37" t="s">
        <v>480</v>
      </c>
      <c r="BD37" t="str">
        <f>HYPERLINK("http://dx.doi.org/10.1109/TFUZZ.2017.2787547","http://dx.doi.org/10.1109/TFUZZ.2017.2787547")</f>
        <v>http://dx.doi.org/10.1109/TFUZZ.2017.2787547</v>
      </c>
      <c r="BE37" t="s">
        <v>71</v>
      </c>
      <c r="BF37" t="s">
        <v>71</v>
      </c>
      <c r="BG37" t="s">
        <v>71</v>
      </c>
      <c r="BH37" t="s">
        <v>71</v>
      </c>
      <c r="BI37" t="s">
        <v>71</v>
      </c>
      <c r="BJ37" t="s">
        <v>71</v>
      </c>
      <c r="BK37" t="s">
        <v>71</v>
      </c>
      <c r="BL37" t="s">
        <v>71</v>
      </c>
      <c r="BM37" t="s">
        <v>71</v>
      </c>
      <c r="BN37" t="s">
        <v>71</v>
      </c>
      <c r="BO37" t="s">
        <v>71</v>
      </c>
      <c r="BP37" t="s">
        <v>71</v>
      </c>
      <c r="BQ37" t="s">
        <v>481</v>
      </c>
      <c r="BR37" t="str">
        <f>HYPERLINK("https%3A%2F%2Fwww.webofscience.com%2Fwos%2Fwoscc%2Ffull-record%2FWOS:000446675400049","View Full Record in Web of Science")</f>
        <v>View Full Record in Web of Science</v>
      </c>
    </row>
    <row r="38" spans="1:70" hidden="1" x14ac:dyDescent="0.25">
      <c r="A38" t="s">
        <v>460</v>
      </c>
      <c r="B38" t="s">
        <v>482</v>
      </c>
      <c r="C38" t="s">
        <v>71</v>
      </c>
      <c r="D38" t="s">
        <v>462</v>
      </c>
      <c r="E38" t="s">
        <v>71</v>
      </c>
      <c r="F38" t="s">
        <v>483</v>
      </c>
      <c r="G38" t="s">
        <v>71</v>
      </c>
      <c r="H38" t="s">
        <v>71</v>
      </c>
      <c r="I38" s="1" t="s">
        <v>484</v>
      </c>
      <c r="J38" s="6" t="s">
        <v>8592</v>
      </c>
      <c r="K38" t="s">
        <v>465</v>
      </c>
      <c r="L38" t="s">
        <v>466</v>
      </c>
      <c r="M38" t="s">
        <v>71</v>
      </c>
      <c r="N38" t="s">
        <v>71</v>
      </c>
      <c r="O38" t="s">
        <v>71</v>
      </c>
      <c r="P38" t="s">
        <v>71</v>
      </c>
      <c r="Q38" t="s">
        <v>71</v>
      </c>
      <c r="R38" t="s">
        <v>71</v>
      </c>
      <c r="S38" t="s">
        <v>71</v>
      </c>
      <c r="T38" t="s">
        <v>485</v>
      </c>
      <c r="U38" t="s">
        <v>71</v>
      </c>
      <c r="V38" t="s">
        <v>71</v>
      </c>
      <c r="W38" t="s">
        <v>71</v>
      </c>
      <c r="X38" t="s">
        <v>71</v>
      </c>
      <c r="Y38" t="s">
        <v>486</v>
      </c>
      <c r="Z38" t="s">
        <v>487</v>
      </c>
      <c r="AA38" t="s">
        <v>71</v>
      </c>
      <c r="AB38" t="s">
        <v>71</v>
      </c>
      <c r="AC38" t="s">
        <v>71</v>
      </c>
      <c r="AD38" t="s">
        <v>71</v>
      </c>
      <c r="AE38" t="s">
        <v>71</v>
      </c>
      <c r="AF38" t="s">
        <v>71</v>
      </c>
      <c r="AG38" t="s">
        <v>71</v>
      </c>
      <c r="AH38" t="s">
        <v>71</v>
      </c>
      <c r="AI38" t="s">
        <v>71</v>
      </c>
      <c r="AJ38" t="s">
        <v>71</v>
      </c>
      <c r="AK38" t="s">
        <v>71</v>
      </c>
      <c r="AL38" t="s">
        <v>71</v>
      </c>
      <c r="AM38" t="s">
        <v>468</v>
      </c>
      <c r="AN38" t="s">
        <v>71</v>
      </c>
      <c r="AO38" t="s">
        <v>469</v>
      </c>
      <c r="AP38" t="s">
        <v>71</v>
      </c>
      <c r="AQ38" t="s">
        <v>71</v>
      </c>
      <c r="AR38" t="s">
        <v>71</v>
      </c>
      <c r="AS38">
        <v>2016</v>
      </c>
      <c r="AT38">
        <v>341</v>
      </c>
      <c r="AU38" t="s">
        <v>71</v>
      </c>
      <c r="AV38" t="s">
        <v>71</v>
      </c>
      <c r="AW38" t="s">
        <v>71</v>
      </c>
      <c r="AX38" t="s">
        <v>71</v>
      </c>
      <c r="AY38" t="s">
        <v>71</v>
      </c>
      <c r="AZ38">
        <v>21</v>
      </c>
      <c r="BA38">
        <v>58</v>
      </c>
      <c r="BB38" t="s">
        <v>71</v>
      </c>
      <c r="BC38" t="s">
        <v>488</v>
      </c>
      <c r="BD38" t="str">
        <f>HYPERLINK("http://dx.doi.org/10.1007/978-3-319-31093-0_2","http://dx.doi.org/10.1007/978-3-319-31093-0_2")</f>
        <v>http://dx.doi.org/10.1007/978-3-319-31093-0_2</v>
      </c>
      <c r="BE38" t="s">
        <v>471</v>
      </c>
      <c r="BF38" t="s">
        <v>71</v>
      </c>
      <c r="BG38" t="s">
        <v>71</v>
      </c>
      <c r="BH38" t="s">
        <v>71</v>
      </c>
      <c r="BI38" t="s">
        <v>71</v>
      </c>
      <c r="BJ38" t="s">
        <v>71</v>
      </c>
      <c r="BK38" t="s">
        <v>71</v>
      </c>
      <c r="BL38" t="s">
        <v>71</v>
      </c>
      <c r="BM38" t="s">
        <v>71</v>
      </c>
      <c r="BN38" t="s">
        <v>71</v>
      </c>
      <c r="BO38" t="s">
        <v>71</v>
      </c>
      <c r="BP38" t="s">
        <v>71</v>
      </c>
      <c r="BQ38" t="s">
        <v>489</v>
      </c>
      <c r="BR38" t="str">
        <f>HYPERLINK("https%3A%2F%2Fwww.webofscience.com%2Fwos%2Fwoscc%2Ffull-record%2FWOS:000384679500003","View Full Record in Web of Science")</f>
        <v>View Full Record in Web of Science</v>
      </c>
    </row>
    <row r="39" spans="1:70" hidden="1" x14ac:dyDescent="0.25">
      <c r="A39" t="s">
        <v>83</v>
      </c>
      <c r="B39" t="s">
        <v>490</v>
      </c>
      <c r="C39" t="s">
        <v>71</v>
      </c>
      <c r="D39" t="s">
        <v>491</v>
      </c>
      <c r="E39" t="s">
        <v>71</v>
      </c>
      <c r="F39" t="s">
        <v>490</v>
      </c>
      <c r="G39" t="s">
        <v>71</v>
      </c>
      <c r="H39" t="s">
        <v>71</v>
      </c>
      <c r="I39" s="1" t="s">
        <v>492</v>
      </c>
      <c r="J39" s="6" t="s">
        <v>8589</v>
      </c>
      <c r="K39" t="s">
        <v>493</v>
      </c>
      <c r="L39" t="s">
        <v>71</v>
      </c>
      <c r="M39" t="s">
        <v>494</v>
      </c>
      <c r="N39" t="s">
        <v>495</v>
      </c>
      <c r="O39" t="s">
        <v>496</v>
      </c>
      <c r="P39" t="s">
        <v>497</v>
      </c>
      <c r="Q39" t="s">
        <v>71</v>
      </c>
      <c r="R39" t="s">
        <v>71</v>
      </c>
      <c r="S39" t="s">
        <v>71</v>
      </c>
      <c r="T39" t="s">
        <v>498</v>
      </c>
      <c r="U39" t="s">
        <v>71</v>
      </c>
      <c r="V39" t="s">
        <v>71</v>
      </c>
      <c r="W39" t="s">
        <v>71</v>
      </c>
      <c r="X39" t="s">
        <v>71</v>
      </c>
      <c r="Y39" t="s">
        <v>71</v>
      </c>
      <c r="Z39" t="s">
        <v>71</v>
      </c>
      <c r="AA39" t="s">
        <v>71</v>
      </c>
      <c r="AB39" t="s">
        <v>71</v>
      </c>
      <c r="AC39" t="s">
        <v>71</v>
      </c>
      <c r="AD39" t="s">
        <v>71</v>
      </c>
      <c r="AE39" t="s">
        <v>71</v>
      </c>
      <c r="AF39" t="s">
        <v>71</v>
      </c>
      <c r="AG39" t="s">
        <v>71</v>
      </c>
      <c r="AH39" t="s">
        <v>71</v>
      </c>
      <c r="AI39" t="s">
        <v>71</v>
      </c>
      <c r="AJ39" t="s">
        <v>71</v>
      </c>
      <c r="AK39" t="s">
        <v>71</v>
      </c>
      <c r="AL39" t="s">
        <v>71</v>
      </c>
      <c r="AM39" t="s">
        <v>71</v>
      </c>
      <c r="AN39" t="s">
        <v>71</v>
      </c>
      <c r="AO39" t="s">
        <v>499</v>
      </c>
      <c r="AP39" t="s">
        <v>71</v>
      </c>
      <c r="AQ39" t="s">
        <v>71</v>
      </c>
      <c r="AR39" t="s">
        <v>71</v>
      </c>
      <c r="AS39">
        <v>1998</v>
      </c>
      <c r="AT39" t="s">
        <v>71</v>
      </c>
      <c r="AU39" t="s">
        <v>71</v>
      </c>
      <c r="AV39" t="s">
        <v>71</v>
      </c>
      <c r="AW39" t="s">
        <v>71</v>
      </c>
      <c r="AX39" t="s">
        <v>71</v>
      </c>
      <c r="AY39" t="s">
        <v>71</v>
      </c>
      <c r="AZ39">
        <v>801</v>
      </c>
      <c r="BA39">
        <v>805</v>
      </c>
      <c r="BB39" t="s">
        <v>71</v>
      </c>
      <c r="BC39" t="s">
        <v>71</v>
      </c>
      <c r="BD39" t="s">
        <v>71</v>
      </c>
      <c r="BE39" t="s">
        <v>71</v>
      </c>
      <c r="BF39" t="s">
        <v>71</v>
      </c>
      <c r="BG39" t="s">
        <v>71</v>
      </c>
      <c r="BH39" t="s">
        <v>71</v>
      </c>
      <c r="BI39" t="s">
        <v>71</v>
      </c>
      <c r="BJ39" t="s">
        <v>71</v>
      </c>
      <c r="BK39" t="s">
        <v>71</v>
      </c>
      <c r="BL39" t="s">
        <v>71</v>
      </c>
      <c r="BM39" t="s">
        <v>71</v>
      </c>
      <c r="BN39" t="s">
        <v>71</v>
      </c>
      <c r="BO39" t="s">
        <v>71</v>
      </c>
      <c r="BP39" t="s">
        <v>71</v>
      </c>
      <c r="BQ39" t="s">
        <v>500</v>
      </c>
      <c r="BR39" t="str">
        <f>HYPERLINK("https%3A%2F%2Fwww.webofscience.com%2Fwos%2Fwoscc%2Ffull-record%2FWOS:000085593600195","View Full Record in Web of Science")</f>
        <v>View Full Record in Web of Science</v>
      </c>
    </row>
    <row r="40" spans="1:70" hidden="1" x14ac:dyDescent="0.25">
      <c r="A40" t="s">
        <v>69</v>
      </c>
      <c r="B40" t="s">
        <v>501</v>
      </c>
      <c r="C40" t="s">
        <v>71</v>
      </c>
      <c r="D40" t="s">
        <v>71</v>
      </c>
      <c r="E40" t="s">
        <v>71</v>
      </c>
      <c r="F40" t="s">
        <v>502</v>
      </c>
      <c r="G40" t="s">
        <v>71</v>
      </c>
      <c r="H40" t="s">
        <v>71</v>
      </c>
      <c r="I40" s="1" t="s">
        <v>503</v>
      </c>
      <c r="J40" s="6" t="s">
        <v>8591</v>
      </c>
      <c r="K40" t="s">
        <v>233</v>
      </c>
      <c r="L40" t="s">
        <v>71</v>
      </c>
      <c r="M40" t="s">
        <v>71</v>
      </c>
      <c r="N40" t="s">
        <v>71</v>
      </c>
      <c r="O40" t="s">
        <v>71</v>
      </c>
      <c r="P40" t="s">
        <v>71</v>
      </c>
      <c r="Q40" t="s">
        <v>71</v>
      </c>
      <c r="R40" t="s">
        <v>71</v>
      </c>
      <c r="S40" t="s">
        <v>71</v>
      </c>
      <c r="T40" t="s">
        <v>504</v>
      </c>
      <c r="U40" t="s">
        <v>71</v>
      </c>
      <c r="V40" t="s">
        <v>71</v>
      </c>
      <c r="W40" t="s">
        <v>71</v>
      </c>
      <c r="X40" t="s">
        <v>71</v>
      </c>
      <c r="Y40" t="s">
        <v>71</v>
      </c>
      <c r="Z40" t="s">
        <v>505</v>
      </c>
      <c r="AA40" t="s">
        <v>71</v>
      </c>
      <c r="AB40" t="s">
        <v>71</v>
      </c>
      <c r="AC40" t="s">
        <v>71</v>
      </c>
      <c r="AD40" t="s">
        <v>71</v>
      </c>
      <c r="AE40" t="s">
        <v>71</v>
      </c>
      <c r="AF40" t="s">
        <v>71</v>
      </c>
      <c r="AG40" t="s">
        <v>71</v>
      </c>
      <c r="AH40" t="s">
        <v>71</v>
      </c>
      <c r="AI40" t="s">
        <v>71</v>
      </c>
      <c r="AJ40" t="s">
        <v>71</v>
      </c>
      <c r="AK40" t="s">
        <v>71</v>
      </c>
      <c r="AL40" t="s">
        <v>71</v>
      </c>
      <c r="AM40" t="s">
        <v>237</v>
      </c>
      <c r="AN40" t="s">
        <v>238</v>
      </c>
      <c r="AO40" t="s">
        <v>71</v>
      </c>
      <c r="AP40" t="s">
        <v>71</v>
      </c>
      <c r="AQ40" t="s">
        <v>71</v>
      </c>
      <c r="AR40" t="s">
        <v>79</v>
      </c>
      <c r="AS40">
        <v>2022</v>
      </c>
      <c r="AT40">
        <v>30</v>
      </c>
      <c r="AU40">
        <v>9</v>
      </c>
      <c r="AV40" t="s">
        <v>71</v>
      </c>
      <c r="AW40" t="s">
        <v>71</v>
      </c>
      <c r="AX40" t="s">
        <v>71</v>
      </c>
      <c r="AY40" t="s">
        <v>71</v>
      </c>
      <c r="AZ40">
        <v>3967</v>
      </c>
      <c r="BA40">
        <v>3978</v>
      </c>
      <c r="BB40" t="s">
        <v>71</v>
      </c>
      <c r="BC40" t="s">
        <v>506</v>
      </c>
      <c r="BD40" t="str">
        <f>HYPERLINK("http://dx.doi.org/10.1109/TFUZZ.2021.3134797","http://dx.doi.org/10.1109/TFUZZ.2021.3134797")</f>
        <v>http://dx.doi.org/10.1109/TFUZZ.2021.3134797</v>
      </c>
      <c r="BE40" t="s">
        <v>71</v>
      </c>
      <c r="BF40" t="s">
        <v>71</v>
      </c>
      <c r="BG40" t="s">
        <v>71</v>
      </c>
      <c r="BH40" t="s">
        <v>71</v>
      </c>
      <c r="BI40" t="s">
        <v>71</v>
      </c>
      <c r="BJ40" t="s">
        <v>71</v>
      </c>
      <c r="BK40" t="s">
        <v>71</v>
      </c>
      <c r="BL40" t="s">
        <v>71</v>
      </c>
      <c r="BM40" t="s">
        <v>71</v>
      </c>
      <c r="BN40" t="s">
        <v>71</v>
      </c>
      <c r="BO40" t="s">
        <v>71</v>
      </c>
      <c r="BP40" t="s">
        <v>71</v>
      </c>
      <c r="BQ40" t="s">
        <v>507</v>
      </c>
      <c r="BR40" t="str">
        <f>HYPERLINK("https%3A%2F%2Fwww.webofscience.com%2Fwos%2Fwoscc%2Ffull-record%2FWOS:000848264000049","View Full Record in Web of Science")</f>
        <v>View Full Record in Web of Science</v>
      </c>
    </row>
    <row r="41" spans="1:70" hidden="1" x14ac:dyDescent="0.25">
      <c r="A41" t="s">
        <v>69</v>
      </c>
      <c r="B41" t="s">
        <v>508</v>
      </c>
      <c r="C41" t="s">
        <v>71</v>
      </c>
      <c r="D41" t="s">
        <v>71</v>
      </c>
      <c r="E41" t="s">
        <v>71</v>
      </c>
      <c r="F41" t="s">
        <v>508</v>
      </c>
      <c r="G41" t="s">
        <v>71</v>
      </c>
      <c r="H41" t="s">
        <v>71</v>
      </c>
      <c r="I41" s="1" t="s">
        <v>509</v>
      </c>
      <c r="J41" s="6" t="s">
        <v>8589</v>
      </c>
      <c r="K41" t="s">
        <v>510</v>
      </c>
      <c r="L41" t="s">
        <v>71</v>
      </c>
      <c r="M41" t="s">
        <v>71</v>
      </c>
      <c r="N41" t="s">
        <v>71</v>
      </c>
      <c r="O41" t="s">
        <v>71</v>
      </c>
      <c r="P41" t="s">
        <v>71</v>
      </c>
      <c r="Q41" t="s">
        <v>71</v>
      </c>
      <c r="R41" t="s">
        <v>71</v>
      </c>
      <c r="S41" t="s">
        <v>71</v>
      </c>
      <c r="T41" s="10" t="s">
        <v>511</v>
      </c>
      <c r="U41" t="s">
        <v>71</v>
      </c>
      <c r="V41" t="s">
        <v>71</v>
      </c>
      <c r="W41" t="s">
        <v>71</v>
      </c>
      <c r="X41" t="s">
        <v>71</v>
      </c>
      <c r="Y41" t="s">
        <v>71</v>
      </c>
      <c r="Z41" t="s">
        <v>71</v>
      </c>
      <c r="AA41" t="s">
        <v>71</v>
      </c>
      <c r="AB41" t="s">
        <v>71</v>
      </c>
      <c r="AC41" t="s">
        <v>71</v>
      </c>
      <c r="AD41" t="s">
        <v>71</v>
      </c>
      <c r="AE41" t="s">
        <v>71</v>
      </c>
      <c r="AF41" t="s">
        <v>71</v>
      </c>
      <c r="AG41" t="s">
        <v>71</v>
      </c>
      <c r="AH41" t="s">
        <v>71</v>
      </c>
      <c r="AI41" t="s">
        <v>71</v>
      </c>
      <c r="AJ41" t="s">
        <v>71</v>
      </c>
      <c r="AK41" t="s">
        <v>71</v>
      </c>
      <c r="AL41" t="s">
        <v>71</v>
      </c>
      <c r="AM41" t="s">
        <v>512</v>
      </c>
      <c r="AN41" t="s">
        <v>513</v>
      </c>
      <c r="AO41" t="s">
        <v>71</v>
      </c>
      <c r="AP41" t="s">
        <v>71</v>
      </c>
      <c r="AQ41" t="s">
        <v>71</v>
      </c>
      <c r="AR41" t="s">
        <v>71</v>
      </c>
      <c r="AS41">
        <v>1992</v>
      </c>
      <c r="AT41">
        <v>21</v>
      </c>
      <c r="AU41">
        <v>5</v>
      </c>
      <c r="AV41" t="s">
        <v>71</v>
      </c>
      <c r="AW41" t="s">
        <v>71</v>
      </c>
      <c r="AX41" t="s">
        <v>71</v>
      </c>
      <c r="AY41" t="s">
        <v>71</v>
      </c>
      <c r="AZ41">
        <v>33</v>
      </c>
      <c r="BA41">
        <v>51</v>
      </c>
      <c r="BB41" t="s">
        <v>71</v>
      </c>
      <c r="BC41" t="s">
        <v>514</v>
      </c>
      <c r="BD41" t="str">
        <f>HYPERLINK("http://dx.doi.org/10.1108/eb005940","http://dx.doi.org/10.1108/eb005940")</f>
        <v>http://dx.doi.org/10.1108/eb005940</v>
      </c>
      <c r="BE41" t="s">
        <v>71</v>
      </c>
      <c r="BF41" t="s">
        <v>71</v>
      </c>
      <c r="BG41" t="s">
        <v>71</v>
      </c>
      <c r="BH41" t="s">
        <v>71</v>
      </c>
      <c r="BI41" t="s">
        <v>71</v>
      </c>
      <c r="BJ41" t="s">
        <v>71</v>
      </c>
      <c r="BK41" t="s">
        <v>71</v>
      </c>
      <c r="BL41" t="s">
        <v>71</v>
      </c>
      <c r="BM41" t="s">
        <v>71</v>
      </c>
      <c r="BN41" t="s">
        <v>71</v>
      </c>
      <c r="BO41" t="s">
        <v>71</v>
      </c>
      <c r="BP41" t="s">
        <v>71</v>
      </c>
      <c r="BQ41" t="s">
        <v>515</v>
      </c>
      <c r="BR41" t="str">
        <f>HYPERLINK("https%3A%2F%2Fwww.webofscience.com%2Fwos%2Fwoscc%2Ffull-record%2FWOS:A1992KB12300003","View Full Record in Web of Science")</f>
        <v>View Full Record in Web of Science</v>
      </c>
    </row>
    <row r="42" spans="1:70" hidden="1" x14ac:dyDescent="0.25">
      <c r="A42" t="s">
        <v>69</v>
      </c>
      <c r="B42" t="s">
        <v>516</v>
      </c>
      <c r="C42" t="s">
        <v>71</v>
      </c>
      <c r="D42" t="s">
        <v>71</v>
      </c>
      <c r="E42" t="s">
        <v>71</v>
      </c>
      <c r="F42" t="s">
        <v>517</v>
      </c>
      <c r="G42" t="s">
        <v>71</v>
      </c>
      <c r="H42" t="s">
        <v>71</v>
      </c>
      <c r="I42" s="1" t="s">
        <v>518</v>
      </c>
      <c r="J42" s="6" t="s">
        <v>8601</v>
      </c>
      <c r="K42" t="s">
        <v>338</v>
      </c>
      <c r="L42" t="s">
        <v>71</v>
      </c>
      <c r="M42" t="s">
        <v>71</v>
      </c>
      <c r="N42" t="s">
        <v>71</v>
      </c>
      <c r="O42" t="s">
        <v>71</v>
      </c>
      <c r="P42" t="s">
        <v>71</v>
      </c>
      <c r="Q42" t="s">
        <v>71</v>
      </c>
      <c r="R42" t="s">
        <v>71</v>
      </c>
      <c r="S42" t="s">
        <v>71</v>
      </c>
      <c r="T42" s="10" t="s">
        <v>519</v>
      </c>
      <c r="U42" t="s">
        <v>71</v>
      </c>
      <c r="V42" t="s">
        <v>71</v>
      </c>
      <c r="W42" t="s">
        <v>71</v>
      </c>
      <c r="X42" t="s">
        <v>71</v>
      </c>
      <c r="Y42" t="s">
        <v>71</v>
      </c>
      <c r="Z42" t="s">
        <v>71</v>
      </c>
      <c r="AA42" t="s">
        <v>71</v>
      </c>
      <c r="AB42" t="s">
        <v>71</v>
      </c>
      <c r="AC42" t="s">
        <v>71</v>
      </c>
      <c r="AD42" t="s">
        <v>71</v>
      </c>
      <c r="AE42" t="s">
        <v>71</v>
      </c>
      <c r="AF42" t="s">
        <v>71</v>
      </c>
      <c r="AG42" t="s">
        <v>71</v>
      </c>
      <c r="AH42" t="s">
        <v>71</v>
      </c>
      <c r="AI42" t="s">
        <v>71</v>
      </c>
      <c r="AJ42" t="s">
        <v>71</v>
      </c>
      <c r="AK42" t="s">
        <v>71</v>
      </c>
      <c r="AL42" t="s">
        <v>71</v>
      </c>
      <c r="AM42" t="s">
        <v>342</v>
      </c>
      <c r="AN42" t="s">
        <v>343</v>
      </c>
      <c r="AO42" t="s">
        <v>71</v>
      </c>
      <c r="AP42" t="s">
        <v>71</v>
      </c>
      <c r="AQ42" t="s">
        <v>71</v>
      </c>
      <c r="AR42" t="s">
        <v>344</v>
      </c>
      <c r="AS42">
        <v>2009</v>
      </c>
      <c r="AT42">
        <v>11</v>
      </c>
      <c r="AU42">
        <v>2</v>
      </c>
      <c r="AV42" t="s">
        <v>71</v>
      </c>
      <c r="AW42" t="s">
        <v>71</v>
      </c>
      <c r="AX42" t="s">
        <v>71</v>
      </c>
      <c r="AY42" t="s">
        <v>71</v>
      </c>
      <c r="AZ42">
        <v>67</v>
      </c>
      <c r="BA42">
        <v>72</v>
      </c>
      <c r="BB42" t="s">
        <v>71</v>
      </c>
      <c r="BC42" t="s">
        <v>71</v>
      </c>
      <c r="BD42" t="s">
        <v>71</v>
      </c>
      <c r="BE42" t="s">
        <v>71</v>
      </c>
      <c r="BF42" t="s">
        <v>71</v>
      </c>
      <c r="BG42" t="s">
        <v>71</v>
      </c>
      <c r="BH42" t="s">
        <v>71</v>
      </c>
      <c r="BI42" t="s">
        <v>71</v>
      </c>
      <c r="BJ42" t="s">
        <v>71</v>
      </c>
      <c r="BK42" t="s">
        <v>71</v>
      </c>
      <c r="BL42" t="s">
        <v>71</v>
      </c>
      <c r="BM42" t="s">
        <v>71</v>
      </c>
      <c r="BN42" t="s">
        <v>71</v>
      </c>
      <c r="BO42" t="s">
        <v>71</v>
      </c>
      <c r="BP42" t="s">
        <v>71</v>
      </c>
      <c r="BQ42" t="s">
        <v>520</v>
      </c>
      <c r="BR42" t="str">
        <f>HYPERLINK("https%3A%2F%2Fwww.webofscience.com%2Fwos%2Fwoscc%2Ffull-record%2FWOS:000268737800001","View Full Record in Web of Science")</f>
        <v>View Full Record in Web of Science</v>
      </c>
    </row>
    <row r="43" spans="1:70" hidden="1" x14ac:dyDescent="0.25">
      <c r="A43" t="s">
        <v>460</v>
      </c>
      <c r="B43" t="s">
        <v>521</v>
      </c>
      <c r="C43" t="s">
        <v>71</v>
      </c>
      <c r="D43" t="s">
        <v>522</v>
      </c>
      <c r="E43" t="s">
        <v>71</v>
      </c>
      <c r="F43" t="s">
        <v>523</v>
      </c>
      <c r="G43" t="s">
        <v>71</v>
      </c>
      <c r="H43" t="s">
        <v>71</v>
      </c>
      <c r="I43" s="1" t="s">
        <v>524</v>
      </c>
      <c r="J43" s="6" t="s">
        <v>8590</v>
      </c>
      <c r="K43" t="s">
        <v>525</v>
      </c>
      <c r="L43" t="s">
        <v>526</v>
      </c>
      <c r="M43" t="s">
        <v>71</v>
      </c>
      <c r="N43" t="s">
        <v>71</v>
      </c>
      <c r="O43" t="s">
        <v>71</v>
      </c>
      <c r="P43" t="s">
        <v>71</v>
      </c>
      <c r="Q43" t="s">
        <v>71</v>
      </c>
      <c r="R43" t="s">
        <v>71</v>
      </c>
      <c r="S43" t="s">
        <v>71</v>
      </c>
      <c r="T43" s="11" t="s">
        <v>527</v>
      </c>
      <c r="U43" t="s">
        <v>71</v>
      </c>
      <c r="V43" t="s">
        <v>71</v>
      </c>
      <c r="W43" t="s">
        <v>71</v>
      </c>
      <c r="X43" t="s">
        <v>71</v>
      </c>
      <c r="Y43" t="s">
        <v>528</v>
      </c>
      <c r="Z43" t="s">
        <v>529</v>
      </c>
      <c r="AA43" t="s">
        <v>71</v>
      </c>
      <c r="AB43" t="s">
        <v>71</v>
      </c>
      <c r="AC43" t="s">
        <v>71</v>
      </c>
      <c r="AD43" t="s">
        <v>71</v>
      </c>
      <c r="AE43" t="s">
        <v>71</v>
      </c>
      <c r="AF43" t="s">
        <v>71</v>
      </c>
      <c r="AG43" t="s">
        <v>71</v>
      </c>
      <c r="AH43" t="s">
        <v>71</v>
      </c>
      <c r="AI43" t="s">
        <v>71</v>
      </c>
      <c r="AJ43" t="s">
        <v>71</v>
      </c>
      <c r="AK43" t="s">
        <v>71</v>
      </c>
      <c r="AL43" t="s">
        <v>71</v>
      </c>
      <c r="AM43" t="s">
        <v>530</v>
      </c>
      <c r="AN43" t="s">
        <v>531</v>
      </c>
      <c r="AO43" t="s">
        <v>532</v>
      </c>
      <c r="AP43" t="s">
        <v>71</v>
      </c>
      <c r="AQ43" t="s">
        <v>71</v>
      </c>
      <c r="AR43" t="s">
        <v>71</v>
      </c>
      <c r="AS43">
        <v>2009</v>
      </c>
      <c r="AT43">
        <v>256</v>
      </c>
      <c r="AU43" t="s">
        <v>71</v>
      </c>
      <c r="AV43" t="s">
        <v>71</v>
      </c>
      <c r="AW43" t="s">
        <v>71</v>
      </c>
      <c r="AX43" t="s">
        <v>71</v>
      </c>
      <c r="AY43" t="s">
        <v>71</v>
      </c>
      <c r="AZ43">
        <v>3</v>
      </c>
      <c r="BA43">
        <v>32</v>
      </c>
      <c r="BB43" t="s">
        <v>71</v>
      </c>
      <c r="BC43" t="s">
        <v>71</v>
      </c>
      <c r="BD43" t="s">
        <v>71</v>
      </c>
      <c r="BE43" t="s">
        <v>533</v>
      </c>
      <c r="BF43" t="s">
        <v>71</v>
      </c>
      <c r="BG43" t="s">
        <v>71</v>
      </c>
      <c r="BH43" t="s">
        <v>71</v>
      </c>
      <c r="BI43" t="s">
        <v>71</v>
      </c>
      <c r="BJ43" t="s">
        <v>71</v>
      </c>
      <c r="BK43" t="s">
        <v>71</v>
      </c>
      <c r="BL43" t="s">
        <v>71</v>
      </c>
      <c r="BM43" t="s">
        <v>71</v>
      </c>
      <c r="BN43" t="s">
        <v>71</v>
      </c>
      <c r="BO43" t="s">
        <v>71</v>
      </c>
      <c r="BP43" t="s">
        <v>71</v>
      </c>
      <c r="BQ43" t="s">
        <v>534</v>
      </c>
      <c r="BR43" t="str">
        <f>HYPERLINK("https%3A%2F%2Fwww.webofscience.com%2Fwos%2Fwoscc%2Ffull-record%2FWOS:000270733000001","View Full Record in Web of Science")</f>
        <v>View Full Record in Web of Science</v>
      </c>
    </row>
    <row r="44" spans="1:70" hidden="1" x14ac:dyDescent="0.25">
      <c r="A44" t="s">
        <v>83</v>
      </c>
      <c r="B44" t="s">
        <v>490</v>
      </c>
      <c r="C44" t="s">
        <v>71</v>
      </c>
      <c r="D44" t="s">
        <v>71</v>
      </c>
      <c r="E44" t="s">
        <v>102</v>
      </c>
      <c r="F44" t="s">
        <v>490</v>
      </c>
      <c r="G44" t="s">
        <v>71</v>
      </c>
      <c r="H44" t="s">
        <v>71</v>
      </c>
      <c r="I44" s="1" t="s">
        <v>535</v>
      </c>
      <c r="J44" s="6" t="s">
        <v>8593</v>
      </c>
      <c r="K44" t="s">
        <v>536</v>
      </c>
      <c r="L44" t="s">
        <v>71</v>
      </c>
      <c r="M44" t="s">
        <v>537</v>
      </c>
      <c r="N44" t="s">
        <v>538</v>
      </c>
      <c r="O44" t="s">
        <v>539</v>
      </c>
      <c r="P44" t="s">
        <v>540</v>
      </c>
      <c r="Q44" t="s">
        <v>71</v>
      </c>
      <c r="R44" t="s">
        <v>71</v>
      </c>
      <c r="S44" t="s">
        <v>71</v>
      </c>
      <c r="T44" t="s">
        <v>541</v>
      </c>
      <c r="U44" t="s">
        <v>71</v>
      </c>
      <c r="V44" t="s">
        <v>71</v>
      </c>
      <c r="W44" t="s">
        <v>71</v>
      </c>
      <c r="X44" t="s">
        <v>71</v>
      </c>
      <c r="Y44" t="s">
        <v>71</v>
      </c>
      <c r="Z44" t="s">
        <v>71</v>
      </c>
      <c r="AA44" t="s">
        <v>71</v>
      </c>
      <c r="AB44" t="s">
        <v>71</v>
      </c>
      <c r="AC44" t="s">
        <v>71</v>
      </c>
      <c r="AD44" t="s">
        <v>71</v>
      </c>
      <c r="AE44" t="s">
        <v>71</v>
      </c>
      <c r="AF44" t="s">
        <v>71</v>
      </c>
      <c r="AG44" t="s">
        <v>71</v>
      </c>
      <c r="AH44" t="s">
        <v>71</v>
      </c>
      <c r="AI44" t="s">
        <v>71</v>
      </c>
      <c r="AJ44" t="s">
        <v>71</v>
      </c>
      <c r="AK44" t="s">
        <v>71</v>
      </c>
      <c r="AL44" t="s">
        <v>71</v>
      </c>
      <c r="AM44" t="s">
        <v>71</v>
      </c>
      <c r="AN44" t="s">
        <v>71</v>
      </c>
      <c r="AO44" t="s">
        <v>542</v>
      </c>
      <c r="AP44" t="s">
        <v>71</v>
      </c>
      <c r="AQ44" t="s">
        <v>71</v>
      </c>
      <c r="AR44" t="s">
        <v>71</v>
      </c>
      <c r="AS44">
        <v>1998</v>
      </c>
      <c r="AT44" t="s">
        <v>71</v>
      </c>
      <c r="AU44" t="s">
        <v>71</v>
      </c>
      <c r="AV44" t="s">
        <v>71</v>
      </c>
      <c r="AW44" t="s">
        <v>71</v>
      </c>
      <c r="AX44" t="s">
        <v>71</v>
      </c>
      <c r="AY44" t="s">
        <v>71</v>
      </c>
      <c r="AZ44">
        <v>927</v>
      </c>
      <c r="BA44">
        <v>932</v>
      </c>
      <c r="BB44" t="s">
        <v>71</v>
      </c>
      <c r="BC44" t="s">
        <v>71</v>
      </c>
      <c r="BD44" t="s">
        <v>71</v>
      </c>
      <c r="BE44" t="s">
        <v>71</v>
      </c>
      <c r="BF44" t="s">
        <v>71</v>
      </c>
      <c r="BG44" t="s">
        <v>71</v>
      </c>
      <c r="BH44" t="s">
        <v>71</v>
      </c>
      <c r="BI44" t="s">
        <v>71</v>
      </c>
      <c r="BJ44" t="s">
        <v>71</v>
      </c>
      <c r="BK44" t="s">
        <v>71</v>
      </c>
      <c r="BL44" t="s">
        <v>71</v>
      </c>
      <c r="BM44" t="s">
        <v>71</v>
      </c>
      <c r="BN44" t="s">
        <v>71</v>
      </c>
      <c r="BO44" t="s">
        <v>71</v>
      </c>
      <c r="BP44" t="s">
        <v>71</v>
      </c>
      <c r="BQ44" t="s">
        <v>543</v>
      </c>
      <c r="BR44" t="str">
        <f>HYPERLINK("https%3A%2F%2Fwww.webofscience.com%2Fwos%2Fwoscc%2Ffull-record%2FWOS:000074668800163","View Full Record in Web of Science")</f>
        <v>View Full Record in Web of Science</v>
      </c>
    </row>
    <row r="45" spans="1:70" hidden="1" x14ac:dyDescent="0.25">
      <c r="A45" t="s">
        <v>460</v>
      </c>
      <c r="B45" t="s">
        <v>544</v>
      </c>
      <c r="C45" t="s">
        <v>71</v>
      </c>
      <c r="D45" t="s">
        <v>544</v>
      </c>
      <c r="E45" t="s">
        <v>71</v>
      </c>
      <c r="F45" t="s">
        <v>545</v>
      </c>
      <c r="G45" t="s">
        <v>71</v>
      </c>
      <c r="H45" t="s">
        <v>71</v>
      </c>
      <c r="I45" s="1" t="s">
        <v>546</v>
      </c>
      <c r="J45" s="6" t="s">
        <v>8590</v>
      </c>
      <c r="K45" t="s">
        <v>547</v>
      </c>
      <c r="L45" t="s">
        <v>466</v>
      </c>
      <c r="M45" t="s">
        <v>71</v>
      </c>
      <c r="N45" t="s">
        <v>71</v>
      </c>
      <c r="O45" t="s">
        <v>71</v>
      </c>
      <c r="P45" t="s">
        <v>71</v>
      </c>
      <c r="Q45" t="s">
        <v>71</v>
      </c>
      <c r="R45" t="s">
        <v>71</v>
      </c>
      <c r="S45" t="s">
        <v>71</v>
      </c>
      <c r="T45" s="11" t="s">
        <v>548</v>
      </c>
      <c r="U45" t="s">
        <v>71</v>
      </c>
      <c r="V45" t="s">
        <v>71</v>
      </c>
      <c r="W45" t="s">
        <v>71</v>
      </c>
      <c r="X45" t="s">
        <v>71</v>
      </c>
      <c r="Y45" t="s">
        <v>549</v>
      </c>
      <c r="Z45" t="s">
        <v>550</v>
      </c>
      <c r="AA45" t="s">
        <v>71</v>
      </c>
      <c r="AB45" t="s">
        <v>71</v>
      </c>
      <c r="AC45" t="s">
        <v>71</v>
      </c>
      <c r="AD45" t="s">
        <v>71</v>
      </c>
      <c r="AE45" t="s">
        <v>71</v>
      </c>
      <c r="AF45" t="s">
        <v>71</v>
      </c>
      <c r="AG45" t="s">
        <v>71</v>
      </c>
      <c r="AH45" t="s">
        <v>71</v>
      </c>
      <c r="AI45" t="s">
        <v>71</v>
      </c>
      <c r="AJ45" t="s">
        <v>71</v>
      </c>
      <c r="AK45" t="s">
        <v>71</v>
      </c>
      <c r="AL45" t="s">
        <v>71</v>
      </c>
      <c r="AM45" t="s">
        <v>468</v>
      </c>
      <c r="AN45" t="s">
        <v>71</v>
      </c>
      <c r="AO45" t="s">
        <v>551</v>
      </c>
      <c r="AP45" t="s">
        <v>71</v>
      </c>
      <c r="AQ45" t="s">
        <v>71</v>
      </c>
      <c r="AR45" t="s">
        <v>71</v>
      </c>
      <c r="AS45">
        <v>2008</v>
      </c>
      <c r="AT45">
        <v>233</v>
      </c>
      <c r="AU45" t="s">
        <v>71</v>
      </c>
      <c r="AV45" t="s">
        <v>71</v>
      </c>
      <c r="AW45" t="s">
        <v>71</v>
      </c>
      <c r="AX45" t="s">
        <v>71</v>
      </c>
      <c r="AY45" t="s">
        <v>71</v>
      </c>
      <c r="AZ45">
        <v>1</v>
      </c>
      <c r="BA45">
        <v>9</v>
      </c>
      <c r="BB45" t="s">
        <v>71</v>
      </c>
      <c r="BC45" t="s">
        <v>71</v>
      </c>
      <c r="BD45" t="s">
        <v>71</v>
      </c>
      <c r="BE45" t="s">
        <v>552</v>
      </c>
      <c r="BF45" t="s">
        <v>71</v>
      </c>
      <c r="BG45" t="s">
        <v>71</v>
      </c>
      <c r="BH45" t="s">
        <v>71</v>
      </c>
      <c r="BI45" t="s">
        <v>71</v>
      </c>
      <c r="BJ45" t="s">
        <v>71</v>
      </c>
      <c r="BK45" t="s">
        <v>71</v>
      </c>
      <c r="BL45" t="s">
        <v>71</v>
      </c>
      <c r="BM45" t="s">
        <v>71</v>
      </c>
      <c r="BN45" t="s">
        <v>71</v>
      </c>
      <c r="BO45" t="s">
        <v>71</v>
      </c>
      <c r="BP45" t="s">
        <v>71</v>
      </c>
      <c r="BQ45" t="s">
        <v>553</v>
      </c>
      <c r="BR45" t="str">
        <f>HYPERLINK("https%3A%2F%2Fwww.webofscience.com%2Fwos%2Fwoscc%2Ffull-record%2FWOS:000266829800001","View Full Record in Web of Science")</f>
        <v>View Full Record in Web of Science</v>
      </c>
    </row>
    <row r="46" spans="1:70" hidden="1" x14ac:dyDescent="0.25">
      <c r="A46" t="s">
        <v>83</v>
      </c>
      <c r="B46" t="s">
        <v>554</v>
      </c>
      <c r="C46" t="s">
        <v>71</v>
      </c>
      <c r="D46" t="s">
        <v>348</v>
      </c>
      <c r="E46" t="s">
        <v>71</v>
      </c>
      <c r="F46" t="s">
        <v>555</v>
      </c>
      <c r="G46" t="s">
        <v>71</v>
      </c>
      <c r="H46" t="s">
        <v>71</v>
      </c>
      <c r="I46" s="1" t="s">
        <v>556</v>
      </c>
      <c r="J46" s="6" t="s">
        <v>8588</v>
      </c>
      <c r="K46" t="s">
        <v>351</v>
      </c>
      <c r="L46" t="s">
        <v>352</v>
      </c>
      <c r="M46" t="s">
        <v>353</v>
      </c>
      <c r="N46" t="s">
        <v>354</v>
      </c>
      <c r="O46" t="s">
        <v>355</v>
      </c>
      <c r="P46" t="s">
        <v>71</v>
      </c>
      <c r="Q46" t="s">
        <v>71</v>
      </c>
      <c r="R46" t="s">
        <v>71</v>
      </c>
      <c r="S46" t="s">
        <v>71</v>
      </c>
      <c r="T46" t="s">
        <v>557</v>
      </c>
      <c r="U46" t="s">
        <v>71</v>
      </c>
      <c r="V46" t="s">
        <v>71</v>
      </c>
      <c r="W46" t="s">
        <v>71</v>
      </c>
      <c r="X46" t="s">
        <v>71</v>
      </c>
      <c r="Y46" t="s">
        <v>71</v>
      </c>
      <c r="Z46" t="s">
        <v>71</v>
      </c>
      <c r="AA46" t="s">
        <v>71</v>
      </c>
      <c r="AB46" t="s">
        <v>71</v>
      </c>
      <c r="AC46" t="s">
        <v>71</v>
      </c>
      <c r="AD46" t="s">
        <v>71</v>
      </c>
      <c r="AE46" t="s">
        <v>71</v>
      </c>
      <c r="AF46" t="s">
        <v>71</v>
      </c>
      <c r="AG46" t="s">
        <v>71</v>
      </c>
      <c r="AH46" t="s">
        <v>71</v>
      </c>
      <c r="AI46" t="s">
        <v>71</v>
      </c>
      <c r="AJ46" t="s">
        <v>71</v>
      </c>
      <c r="AK46" t="s">
        <v>71</v>
      </c>
      <c r="AL46" t="s">
        <v>71</v>
      </c>
      <c r="AM46" t="s">
        <v>358</v>
      </c>
      <c r="AN46" t="s">
        <v>71</v>
      </c>
      <c r="AO46" t="s">
        <v>71</v>
      </c>
      <c r="AP46" t="s">
        <v>71</v>
      </c>
      <c r="AQ46" t="s">
        <v>71</v>
      </c>
      <c r="AR46" t="s">
        <v>71</v>
      </c>
      <c r="AS46">
        <v>2012</v>
      </c>
      <c r="AT46">
        <v>2</v>
      </c>
      <c r="AU46" t="s">
        <v>71</v>
      </c>
      <c r="AV46" t="s">
        <v>71</v>
      </c>
      <c r="AW46" t="s">
        <v>71</v>
      </c>
      <c r="AX46" t="s">
        <v>71</v>
      </c>
      <c r="AY46" t="s">
        <v>71</v>
      </c>
      <c r="AZ46">
        <v>414</v>
      </c>
      <c r="BA46">
        <v>419</v>
      </c>
      <c r="BB46" t="s">
        <v>71</v>
      </c>
      <c r="BC46" t="s">
        <v>558</v>
      </c>
      <c r="BD46" t="str">
        <f>HYPERLINK("http://dx.doi.org/10.1016/j.ieri.2012.06.109","http://dx.doi.org/10.1016/j.ieri.2012.06.109")</f>
        <v>http://dx.doi.org/10.1016/j.ieri.2012.06.109</v>
      </c>
      <c r="BE46" t="s">
        <v>71</v>
      </c>
      <c r="BF46" t="s">
        <v>71</v>
      </c>
      <c r="BG46" t="s">
        <v>71</v>
      </c>
      <c r="BH46" t="s">
        <v>71</v>
      </c>
      <c r="BI46" t="s">
        <v>71</v>
      </c>
      <c r="BJ46" t="s">
        <v>71</v>
      </c>
      <c r="BK46" t="s">
        <v>71</v>
      </c>
      <c r="BL46" t="s">
        <v>71</v>
      </c>
      <c r="BM46" t="s">
        <v>71</v>
      </c>
      <c r="BN46" t="s">
        <v>71</v>
      </c>
      <c r="BO46" t="s">
        <v>71</v>
      </c>
      <c r="BP46" t="s">
        <v>71</v>
      </c>
      <c r="BQ46" t="s">
        <v>559</v>
      </c>
      <c r="BR46" t="str">
        <f>HYPERLINK("https%3A%2F%2Fwww.webofscience.com%2Fwos%2Fwoscc%2Ffull-record%2FWOS:000314461600068","View Full Record in Web of Science")</f>
        <v>View Full Record in Web of Science</v>
      </c>
    </row>
    <row r="47" spans="1:70" hidden="1" x14ac:dyDescent="0.25">
      <c r="A47" t="s">
        <v>69</v>
      </c>
      <c r="B47" t="s">
        <v>560</v>
      </c>
      <c r="C47" t="s">
        <v>71</v>
      </c>
      <c r="D47" t="s">
        <v>71</v>
      </c>
      <c r="E47" t="s">
        <v>71</v>
      </c>
      <c r="F47" t="s">
        <v>561</v>
      </c>
      <c r="G47" t="s">
        <v>71</v>
      </c>
      <c r="H47" t="s">
        <v>71</v>
      </c>
      <c r="I47" s="1" t="s">
        <v>562</v>
      </c>
      <c r="J47" s="6" t="s">
        <v>8591</v>
      </c>
      <c r="K47" t="s">
        <v>563</v>
      </c>
      <c r="L47" t="s">
        <v>71</v>
      </c>
      <c r="M47" t="s">
        <v>71</v>
      </c>
      <c r="N47" t="s">
        <v>71</v>
      </c>
      <c r="O47" t="s">
        <v>71</v>
      </c>
      <c r="P47" t="s">
        <v>71</v>
      </c>
      <c r="Q47" t="s">
        <v>71</v>
      </c>
      <c r="R47" t="s">
        <v>71</v>
      </c>
      <c r="S47" t="s">
        <v>71</v>
      </c>
      <c r="T47" t="s">
        <v>564</v>
      </c>
      <c r="U47" t="s">
        <v>71</v>
      </c>
      <c r="V47" t="s">
        <v>71</v>
      </c>
      <c r="W47" t="s">
        <v>71</v>
      </c>
      <c r="X47" t="s">
        <v>71</v>
      </c>
      <c r="Y47" t="s">
        <v>71</v>
      </c>
      <c r="Z47" t="s">
        <v>71</v>
      </c>
      <c r="AA47" t="s">
        <v>71</v>
      </c>
      <c r="AB47" t="s">
        <v>71</v>
      </c>
      <c r="AC47" t="s">
        <v>71</v>
      </c>
      <c r="AD47" t="s">
        <v>71</v>
      </c>
      <c r="AE47" t="s">
        <v>71</v>
      </c>
      <c r="AF47" t="s">
        <v>71</v>
      </c>
      <c r="AG47" t="s">
        <v>71</v>
      </c>
      <c r="AH47" t="s">
        <v>71</v>
      </c>
      <c r="AI47" t="s">
        <v>71</v>
      </c>
      <c r="AJ47" t="s">
        <v>71</v>
      </c>
      <c r="AK47" t="s">
        <v>71</v>
      </c>
      <c r="AL47" t="s">
        <v>71</v>
      </c>
      <c r="AM47" t="s">
        <v>565</v>
      </c>
      <c r="AN47" t="s">
        <v>566</v>
      </c>
      <c r="AO47" t="s">
        <v>71</v>
      </c>
      <c r="AP47" t="s">
        <v>71</v>
      </c>
      <c r="AQ47" t="s">
        <v>71</v>
      </c>
      <c r="AR47" t="s">
        <v>71</v>
      </c>
      <c r="AS47">
        <v>2021</v>
      </c>
      <c r="AT47">
        <v>37</v>
      </c>
      <c r="AU47" t="s">
        <v>567</v>
      </c>
      <c r="AV47" t="s">
        <v>71</v>
      </c>
      <c r="AW47" t="s">
        <v>71</v>
      </c>
      <c r="AX47" t="s">
        <v>71</v>
      </c>
      <c r="AY47" t="s">
        <v>71</v>
      </c>
      <c r="AZ47">
        <v>533</v>
      </c>
      <c r="BA47">
        <v>552</v>
      </c>
      <c r="BB47" t="s">
        <v>71</v>
      </c>
      <c r="BC47" t="s">
        <v>71</v>
      </c>
      <c r="BD47" t="s">
        <v>71</v>
      </c>
      <c r="BE47" t="s">
        <v>71</v>
      </c>
      <c r="BF47" t="s">
        <v>71</v>
      </c>
      <c r="BG47" t="s">
        <v>71</v>
      </c>
      <c r="BH47" t="s">
        <v>71</v>
      </c>
      <c r="BI47" t="s">
        <v>71</v>
      </c>
      <c r="BJ47" t="s">
        <v>71</v>
      </c>
      <c r="BK47" t="s">
        <v>71</v>
      </c>
      <c r="BL47" t="s">
        <v>71</v>
      </c>
      <c r="BM47" t="s">
        <v>71</v>
      </c>
      <c r="BN47" t="s">
        <v>71</v>
      </c>
      <c r="BO47" t="s">
        <v>71</v>
      </c>
      <c r="BP47" t="s">
        <v>71</v>
      </c>
      <c r="BQ47" t="s">
        <v>568</v>
      </c>
      <c r="BR47" t="str">
        <f>HYPERLINK("https%3A%2F%2Fwww.webofscience.com%2Fwos%2Fwoscc%2Ffull-record%2FWOS:000700374600005","View Full Record in Web of Science")</f>
        <v>View Full Record in Web of Science</v>
      </c>
    </row>
    <row r="48" spans="1:70" hidden="1" x14ac:dyDescent="0.25">
      <c r="A48" t="s">
        <v>83</v>
      </c>
      <c r="B48" t="s">
        <v>569</v>
      </c>
      <c r="C48" t="s">
        <v>71</v>
      </c>
      <c r="D48" t="s">
        <v>570</v>
      </c>
      <c r="E48" t="s">
        <v>71</v>
      </c>
      <c r="F48" t="s">
        <v>571</v>
      </c>
      <c r="G48" t="s">
        <v>71</v>
      </c>
      <c r="H48" t="s">
        <v>71</v>
      </c>
      <c r="I48" s="1" t="s">
        <v>572</v>
      </c>
      <c r="J48" s="6" t="s">
        <v>8588</v>
      </c>
      <c r="K48" t="s">
        <v>573</v>
      </c>
      <c r="L48" t="s">
        <v>574</v>
      </c>
      <c r="M48" t="s">
        <v>575</v>
      </c>
      <c r="N48" t="s">
        <v>576</v>
      </c>
      <c r="O48" t="s">
        <v>577</v>
      </c>
      <c r="P48" t="s">
        <v>578</v>
      </c>
      <c r="Q48" t="s">
        <v>71</v>
      </c>
      <c r="R48" t="s">
        <v>71</v>
      </c>
      <c r="S48" t="s">
        <v>71</v>
      </c>
      <c r="T48" t="s">
        <v>579</v>
      </c>
      <c r="U48" t="s">
        <v>71</v>
      </c>
      <c r="V48" t="s">
        <v>71</v>
      </c>
      <c r="W48" t="s">
        <v>71</v>
      </c>
      <c r="X48" t="s">
        <v>71</v>
      </c>
      <c r="Y48" t="s">
        <v>71</v>
      </c>
      <c r="Z48" t="s">
        <v>71</v>
      </c>
      <c r="AA48" t="s">
        <v>71</v>
      </c>
      <c r="AB48" t="s">
        <v>71</v>
      </c>
      <c r="AC48" t="s">
        <v>71</v>
      </c>
      <c r="AD48" t="s">
        <v>71</v>
      </c>
      <c r="AE48" t="s">
        <v>71</v>
      </c>
      <c r="AF48" t="s">
        <v>71</v>
      </c>
      <c r="AG48" t="s">
        <v>71</v>
      </c>
      <c r="AH48" t="s">
        <v>71</v>
      </c>
      <c r="AI48" t="s">
        <v>71</v>
      </c>
      <c r="AJ48" t="s">
        <v>71</v>
      </c>
      <c r="AK48" t="s">
        <v>71</v>
      </c>
      <c r="AL48" t="s">
        <v>71</v>
      </c>
      <c r="AM48" t="s">
        <v>580</v>
      </c>
      <c r="AN48" t="s">
        <v>71</v>
      </c>
      <c r="AO48" t="s">
        <v>581</v>
      </c>
      <c r="AP48" t="s">
        <v>71</v>
      </c>
      <c r="AQ48" t="s">
        <v>71</v>
      </c>
      <c r="AR48" t="s">
        <v>71</v>
      </c>
      <c r="AS48">
        <v>2015</v>
      </c>
      <c r="AT48">
        <v>20</v>
      </c>
      <c r="AU48" t="s">
        <v>71</v>
      </c>
      <c r="AV48" t="s">
        <v>71</v>
      </c>
      <c r="AW48" t="s">
        <v>71</v>
      </c>
      <c r="AX48" t="s">
        <v>71</v>
      </c>
      <c r="AY48" t="s">
        <v>71</v>
      </c>
      <c r="AZ48">
        <v>7</v>
      </c>
      <c r="BA48">
        <v>11</v>
      </c>
      <c r="BB48" t="s">
        <v>71</v>
      </c>
      <c r="BC48" t="s">
        <v>71</v>
      </c>
      <c r="BD48" t="s">
        <v>71</v>
      </c>
      <c r="BE48" t="s">
        <v>71</v>
      </c>
      <c r="BF48" t="s">
        <v>71</v>
      </c>
      <c r="BG48" t="s">
        <v>71</v>
      </c>
      <c r="BH48" t="s">
        <v>71</v>
      </c>
      <c r="BI48" t="s">
        <v>71</v>
      </c>
      <c r="BJ48" t="s">
        <v>71</v>
      </c>
      <c r="BK48" t="s">
        <v>71</v>
      </c>
      <c r="BL48" t="s">
        <v>71</v>
      </c>
      <c r="BM48" t="s">
        <v>71</v>
      </c>
      <c r="BN48" t="s">
        <v>71</v>
      </c>
      <c r="BO48" t="s">
        <v>71</v>
      </c>
      <c r="BP48" t="s">
        <v>71</v>
      </c>
      <c r="BQ48" t="s">
        <v>582</v>
      </c>
      <c r="BR48" t="str">
        <f>HYPERLINK("https%3A%2F%2Fwww.webofscience.com%2Fwos%2Fwoscc%2Ffull-record%2FWOS:000365169700002","View Full Record in Web of Science")</f>
        <v>View Full Record in Web of Science</v>
      </c>
    </row>
    <row r="49" spans="1:70" hidden="1" x14ac:dyDescent="0.25">
      <c r="A49" t="s">
        <v>83</v>
      </c>
      <c r="B49" t="s">
        <v>583</v>
      </c>
      <c r="C49" t="s">
        <v>71</v>
      </c>
      <c r="D49" t="s">
        <v>584</v>
      </c>
      <c r="E49" t="s">
        <v>71</v>
      </c>
      <c r="F49" t="s">
        <v>583</v>
      </c>
      <c r="G49" t="s">
        <v>71</v>
      </c>
      <c r="H49" t="s">
        <v>71</v>
      </c>
      <c r="I49" s="1" t="s">
        <v>585</v>
      </c>
      <c r="J49" s="6" t="s">
        <v>8588</v>
      </c>
      <c r="K49" t="s">
        <v>586</v>
      </c>
      <c r="L49" t="s">
        <v>71</v>
      </c>
      <c r="M49" t="s">
        <v>587</v>
      </c>
      <c r="N49" t="s">
        <v>588</v>
      </c>
      <c r="O49" t="s">
        <v>589</v>
      </c>
      <c r="P49" t="s">
        <v>590</v>
      </c>
      <c r="Q49" t="s">
        <v>71</v>
      </c>
      <c r="R49" t="s">
        <v>71</v>
      </c>
      <c r="S49" t="s">
        <v>71</v>
      </c>
      <c r="T49" t="s">
        <v>591</v>
      </c>
      <c r="U49" t="s">
        <v>71</v>
      </c>
      <c r="V49" t="s">
        <v>71</v>
      </c>
      <c r="W49" t="s">
        <v>71</v>
      </c>
      <c r="X49" t="s">
        <v>71</v>
      </c>
      <c r="Y49" t="s">
        <v>592</v>
      </c>
      <c r="Z49" t="s">
        <v>593</v>
      </c>
      <c r="AA49" t="s">
        <v>71</v>
      </c>
      <c r="AB49" t="s">
        <v>71</v>
      </c>
      <c r="AC49" t="s">
        <v>71</v>
      </c>
      <c r="AD49" t="s">
        <v>71</v>
      </c>
      <c r="AE49" t="s">
        <v>71</v>
      </c>
      <c r="AF49" t="s">
        <v>71</v>
      </c>
      <c r="AG49" t="s">
        <v>71</v>
      </c>
      <c r="AH49" t="s">
        <v>71</v>
      </c>
      <c r="AI49" t="s">
        <v>71</v>
      </c>
      <c r="AJ49" t="s">
        <v>71</v>
      </c>
      <c r="AK49" t="s">
        <v>71</v>
      </c>
      <c r="AL49" t="s">
        <v>71</v>
      </c>
      <c r="AM49" t="s">
        <v>71</v>
      </c>
      <c r="AN49" t="s">
        <v>71</v>
      </c>
      <c r="AO49" t="s">
        <v>594</v>
      </c>
      <c r="AP49" t="s">
        <v>71</v>
      </c>
      <c r="AQ49" t="s">
        <v>71</v>
      </c>
      <c r="AR49" t="s">
        <v>71</v>
      </c>
      <c r="AS49">
        <v>2002</v>
      </c>
      <c r="AT49" t="s">
        <v>71</v>
      </c>
      <c r="AU49" t="s">
        <v>71</v>
      </c>
      <c r="AV49" t="s">
        <v>71</v>
      </c>
      <c r="AW49" t="s">
        <v>71</v>
      </c>
      <c r="AX49" t="s">
        <v>71</v>
      </c>
      <c r="AY49" t="s">
        <v>71</v>
      </c>
      <c r="AZ49">
        <v>117</v>
      </c>
      <c r="BA49">
        <v>120</v>
      </c>
      <c r="BB49" t="s">
        <v>71</v>
      </c>
      <c r="BC49" t="s">
        <v>71</v>
      </c>
      <c r="BD49" t="s">
        <v>71</v>
      </c>
      <c r="BE49" t="s">
        <v>71</v>
      </c>
      <c r="BF49" t="s">
        <v>71</v>
      </c>
      <c r="BG49" t="s">
        <v>71</v>
      </c>
      <c r="BH49" t="s">
        <v>71</v>
      </c>
      <c r="BI49" t="s">
        <v>71</v>
      </c>
      <c r="BJ49" t="s">
        <v>71</v>
      </c>
      <c r="BK49" t="s">
        <v>71</v>
      </c>
      <c r="BL49" t="s">
        <v>71</v>
      </c>
      <c r="BM49" t="s">
        <v>71</v>
      </c>
      <c r="BN49" t="s">
        <v>71</v>
      </c>
      <c r="BO49" t="s">
        <v>71</v>
      </c>
      <c r="BP49" t="s">
        <v>71</v>
      </c>
      <c r="BQ49" t="s">
        <v>595</v>
      </c>
      <c r="BR49" t="str">
        <f>HYPERLINK("https%3A%2F%2Fwww.webofscience.com%2Fwos%2Fwoscc%2Ffull-record%2FWOS:000179331800032","View Full Record in Web of Science")</f>
        <v>View Full Record in Web of Science</v>
      </c>
    </row>
    <row r="50" spans="1:70" hidden="1" x14ac:dyDescent="0.25">
      <c r="A50" t="s">
        <v>83</v>
      </c>
      <c r="B50" t="s">
        <v>596</v>
      </c>
      <c r="C50" t="s">
        <v>71</v>
      </c>
      <c r="D50" t="s">
        <v>597</v>
      </c>
      <c r="E50" t="s">
        <v>71</v>
      </c>
      <c r="F50" t="s">
        <v>598</v>
      </c>
      <c r="G50" t="s">
        <v>71</v>
      </c>
      <c r="H50" t="s">
        <v>71</v>
      </c>
      <c r="I50" s="1" t="s">
        <v>599</v>
      </c>
      <c r="J50" s="6" t="s">
        <v>8593</v>
      </c>
      <c r="K50" t="s">
        <v>600</v>
      </c>
      <c r="L50" t="s">
        <v>601</v>
      </c>
      <c r="M50" t="s">
        <v>602</v>
      </c>
      <c r="N50" t="s">
        <v>603</v>
      </c>
      <c r="O50" t="s">
        <v>604</v>
      </c>
      <c r="P50" t="s">
        <v>280</v>
      </c>
      <c r="Q50" t="s">
        <v>71</v>
      </c>
      <c r="R50" t="s">
        <v>71</v>
      </c>
      <c r="S50" t="s">
        <v>71</v>
      </c>
      <c r="T50" t="s">
        <v>605</v>
      </c>
      <c r="U50" t="s">
        <v>71</v>
      </c>
      <c r="V50" t="s">
        <v>71</v>
      </c>
      <c r="W50" t="s">
        <v>71</v>
      </c>
      <c r="X50" t="s">
        <v>71</v>
      </c>
      <c r="Y50" t="s">
        <v>71</v>
      </c>
      <c r="Z50" t="s">
        <v>71</v>
      </c>
      <c r="AA50" t="s">
        <v>71</v>
      </c>
      <c r="AB50" t="s">
        <v>71</v>
      </c>
      <c r="AC50" t="s">
        <v>71</v>
      </c>
      <c r="AD50" t="s">
        <v>71</v>
      </c>
      <c r="AE50" t="s">
        <v>71</v>
      </c>
      <c r="AF50" t="s">
        <v>71</v>
      </c>
      <c r="AG50" t="s">
        <v>71</v>
      </c>
      <c r="AH50" t="s">
        <v>71</v>
      </c>
      <c r="AI50" t="s">
        <v>71</v>
      </c>
      <c r="AJ50" t="s">
        <v>71</v>
      </c>
      <c r="AK50" t="s">
        <v>71</v>
      </c>
      <c r="AL50" t="s">
        <v>71</v>
      </c>
      <c r="AM50" t="s">
        <v>606</v>
      </c>
      <c r="AN50" t="s">
        <v>607</v>
      </c>
      <c r="AO50" t="s">
        <v>608</v>
      </c>
      <c r="AP50" t="s">
        <v>71</v>
      </c>
      <c r="AQ50" t="s">
        <v>71</v>
      </c>
      <c r="AR50" t="s">
        <v>71</v>
      </c>
      <c r="AS50">
        <v>2018</v>
      </c>
      <c r="AT50">
        <v>648</v>
      </c>
      <c r="AU50" t="s">
        <v>71</v>
      </c>
      <c r="AV50" t="s">
        <v>71</v>
      </c>
      <c r="AW50" t="s">
        <v>71</v>
      </c>
      <c r="AX50" t="s">
        <v>71</v>
      </c>
      <c r="AY50" t="s">
        <v>71</v>
      </c>
      <c r="AZ50">
        <v>9</v>
      </c>
      <c r="BA50">
        <v>21</v>
      </c>
      <c r="BB50" t="s">
        <v>71</v>
      </c>
      <c r="BC50" t="s">
        <v>609</v>
      </c>
      <c r="BD50" t="str">
        <f>HYPERLINK("http://dx.doi.org/10.1007/978-3-319-67137-6_2","http://dx.doi.org/10.1007/978-3-319-67137-6_2")</f>
        <v>http://dx.doi.org/10.1007/978-3-319-67137-6_2</v>
      </c>
      <c r="BE50" t="s">
        <v>71</v>
      </c>
      <c r="BF50" t="s">
        <v>71</v>
      </c>
      <c r="BG50" t="s">
        <v>71</v>
      </c>
      <c r="BH50" t="s">
        <v>71</v>
      </c>
      <c r="BI50" t="s">
        <v>71</v>
      </c>
      <c r="BJ50" t="s">
        <v>71</v>
      </c>
      <c r="BK50" t="s">
        <v>71</v>
      </c>
      <c r="BL50" t="s">
        <v>71</v>
      </c>
      <c r="BM50" t="s">
        <v>71</v>
      </c>
      <c r="BN50" t="s">
        <v>71</v>
      </c>
      <c r="BO50" t="s">
        <v>71</v>
      </c>
      <c r="BP50" t="s">
        <v>71</v>
      </c>
      <c r="BQ50" t="s">
        <v>610</v>
      </c>
      <c r="BR50" t="str">
        <f>HYPERLINK("https%3A%2F%2Fwww.webofscience.com%2Fwos%2Fwoscc%2Ffull-record%2FWOS:000431389800002","View Full Record in Web of Science")</f>
        <v>View Full Record in Web of Science</v>
      </c>
    </row>
    <row r="51" spans="1:70" hidden="1" x14ac:dyDescent="0.25">
      <c r="A51" t="s">
        <v>69</v>
      </c>
      <c r="B51" t="s">
        <v>611</v>
      </c>
      <c r="C51" t="s">
        <v>71</v>
      </c>
      <c r="D51" t="s">
        <v>71</v>
      </c>
      <c r="E51" t="s">
        <v>71</v>
      </c>
      <c r="F51" t="s">
        <v>612</v>
      </c>
      <c r="G51" t="s">
        <v>71</v>
      </c>
      <c r="H51" t="s">
        <v>71</v>
      </c>
      <c r="I51" s="1" t="s">
        <v>613</v>
      </c>
      <c r="J51" s="6" t="s">
        <v>8588</v>
      </c>
      <c r="K51" t="s">
        <v>614</v>
      </c>
      <c r="L51" t="s">
        <v>71</v>
      </c>
      <c r="M51" t="s">
        <v>71</v>
      </c>
      <c r="N51" t="s">
        <v>71</v>
      </c>
      <c r="O51" t="s">
        <v>71</v>
      </c>
      <c r="P51" t="s">
        <v>71</v>
      </c>
      <c r="Q51" t="s">
        <v>71</v>
      </c>
      <c r="R51" t="s">
        <v>71</v>
      </c>
      <c r="S51" t="s">
        <v>71</v>
      </c>
      <c r="T51" t="s">
        <v>615</v>
      </c>
      <c r="U51" t="s">
        <v>71</v>
      </c>
      <c r="V51" t="s">
        <v>71</v>
      </c>
      <c r="W51" t="s">
        <v>71</v>
      </c>
      <c r="X51" t="s">
        <v>71</v>
      </c>
      <c r="Y51" t="s">
        <v>616</v>
      </c>
      <c r="Z51" t="s">
        <v>617</v>
      </c>
      <c r="AA51" t="s">
        <v>71</v>
      </c>
      <c r="AB51" t="s">
        <v>71</v>
      </c>
      <c r="AC51" t="s">
        <v>71</v>
      </c>
      <c r="AD51" t="s">
        <v>71</v>
      </c>
      <c r="AE51" t="s">
        <v>71</v>
      </c>
      <c r="AF51" t="s">
        <v>71</v>
      </c>
      <c r="AG51" t="s">
        <v>71</v>
      </c>
      <c r="AH51" t="s">
        <v>71</v>
      </c>
      <c r="AI51" t="s">
        <v>71</v>
      </c>
      <c r="AJ51" t="s">
        <v>71</v>
      </c>
      <c r="AK51" t="s">
        <v>71</v>
      </c>
      <c r="AL51" t="s">
        <v>71</v>
      </c>
      <c r="AM51" t="s">
        <v>618</v>
      </c>
      <c r="AN51" t="s">
        <v>619</v>
      </c>
      <c r="AO51" t="s">
        <v>71</v>
      </c>
      <c r="AP51" t="s">
        <v>71</v>
      </c>
      <c r="AQ51" t="s">
        <v>71</v>
      </c>
      <c r="AR51" t="s">
        <v>620</v>
      </c>
      <c r="AS51">
        <v>2017</v>
      </c>
      <c r="AT51">
        <v>6</v>
      </c>
      <c r="AU51">
        <v>4</v>
      </c>
      <c r="AV51" t="s">
        <v>71</v>
      </c>
      <c r="AW51" t="s">
        <v>71</v>
      </c>
      <c r="AX51" t="s">
        <v>71</v>
      </c>
      <c r="AY51" t="s">
        <v>71</v>
      </c>
      <c r="AZ51">
        <v>63</v>
      </c>
      <c r="BA51">
        <v>83</v>
      </c>
      <c r="BB51" t="s">
        <v>71</v>
      </c>
      <c r="BC51" t="s">
        <v>621</v>
      </c>
      <c r="BD51" t="str">
        <f>HYPERLINK("http://dx.doi.org/10.4018/IJSDA.2017100104","http://dx.doi.org/10.4018/IJSDA.2017100104")</f>
        <v>http://dx.doi.org/10.4018/IJSDA.2017100104</v>
      </c>
      <c r="BE51" t="s">
        <v>71</v>
      </c>
      <c r="BF51" t="s">
        <v>71</v>
      </c>
      <c r="BG51" t="s">
        <v>71</v>
      </c>
      <c r="BH51" t="s">
        <v>71</v>
      </c>
      <c r="BI51" t="s">
        <v>71</v>
      </c>
      <c r="BJ51" t="s">
        <v>71</v>
      </c>
      <c r="BK51" t="s">
        <v>71</v>
      </c>
      <c r="BL51" t="s">
        <v>71</v>
      </c>
      <c r="BM51" t="s">
        <v>71</v>
      </c>
      <c r="BN51" t="s">
        <v>71</v>
      </c>
      <c r="BO51" t="s">
        <v>71</v>
      </c>
      <c r="BP51" t="s">
        <v>71</v>
      </c>
      <c r="BQ51" t="s">
        <v>622</v>
      </c>
      <c r="BR51" t="str">
        <f>HYPERLINK("https%3A%2F%2Fwww.webofscience.com%2Fwos%2Fwoscc%2Ffull-record%2FWOS:000418529500004","View Full Record in Web of Science")</f>
        <v>View Full Record in Web of Science</v>
      </c>
    </row>
    <row r="52" spans="1:70" hidden="1" x14ac:dyDescent="0.25">
      <c r="A52" t="s">
        <v>83</v>
      </c>
      <c r="B52" t="s">
        <v>623</v>
      </c>
      <c r="C52" t="s">
        <v>71</v>
      </c>
      <c r="D52" t="s">
        <v>624</v>
      </c>
      <c r="E52" t="s">
        <v>71</v>
      </c>
      <c r="F52" t="s">
        <v>623</v>
      </c>
      <c r="G52" t="s">
        <v>71</v>
      </c>
      <c r="H52" t="s">
        <v>71</v>
      </c>
      <c r="I52" s="1" t="s">
        <v>625</v>
      </c>
      <c r="J52" s="6" t="s">
        <v>8588</v>
      </c>
      <c r="K52" t="s">
        <v>626</v>
      </c>
      <c r="L52" t="s">
        <v>71</v>
      </c>
      <c r="M52" t="s">
        <v>627</v>
      </c>
      <c r="N52" t="s">
        <v>628</v>
      </c>
      <c r="O52" t="s">
        <v>629</v>
      </c>
      <c r="P52" t="s">
        <v>630</v>
      </c>
      <c r="Q52" t="s">
        <v>71</v>
      </c>
      <c r="R52" t="s">
        <v>71</v>
      </c>
      <c r="S52" t="s">
        <v>71</v>
      </c>
      <c r="T52" t="s">
        <v>631</v>
      </c>
      <c r="U52" t="s">
        <v>71</v>
      </c>
      <c r="V52" t="s">
        <v>71</v>
      </c>
      <c r="W52" t="s">
        <v>71</v>
      </c>
      <c r="X52" t="s">
        <v>71</v>
      </c>
      <c r="Y52" t="s">
        <v>71</v>
      </c>
      <c r="Z52" t="s">
        <v>71</v>
      </c>
      <c r="AA52" t="s">
        <v>71</v>
      </c>
      <c r="AB52" t="s">
        <v>71</v>
      </c>
      <c r="AC52" t="s">
        <v>71</v>
      </c>
      <c r="AD52" t="s">
        <v>71</v>
      </c>
      <c r="AE52" t="s">
        <v>71</v>
      </c>
      <c r="AF52" t="s">
        <v>71</v>
      </c>
      <c r="AG52" t="s">
        <v>71</v>
      </c>
      <c r="AH52" t="s">
        <v>71</v>
      </c>
      <c r="AI52" t="s">
        <v>71</v>
      </c>
      <c r="AJ52" t="s">
        <v>71</v>
      </c>
      <c r="AK52" t="s">
        <v>71</v>
      </c>
      <c r="AL52" t="s">
        <v>71</v>
      </c>
      <c r="AM52" t="s">
        <v>71</v>
      </c>
      <c r="AN52" t="s">
        <v>71</v>
      </c>
      <c r="AO52" t="s">
        <v>632</v>
      </c>
      <c r="AP52" t="s">
        <v>71</v>
      </c>
      <c r="AQ52" t="s">
        <v>71</v>
      </c>
      <c r="AR52" t="s">
        <v>71</v>
      </c>
      <c r="AS52">
        <v>2000</v>
      </c>
      <c r="AT52" t="s">
        <v>71</v>
      </c>
      <c r="AU52" t="s">
        <v>71</v>
      </c>
      <c r="AV52" t="s">
        <v>71</v>
      </c>
      <c r="AW52" t="s">
        <v>71</v>
      </c>
      <c r="AX52" t="s">
        <v>71</v>
      </c>
      <c r="AY52" t="s">
        <v>71</v>
      </c>
      <c r="AZ52">
        <v>272</v>
      </c>
      <c r="BA52">
        <v>275</v>
      </c>
      <c r="BB52" t="s">
        <v>71</v>
      </c>
      <c r="BC52" t="s">
        <v>71</v>
      </c>
      <c r="BD52" t="s">
        <v>71</v>
      </c>
      <c r="BE52" t="s">
        <v>71</v>
      </c>
      <c r="BF52" t="s">
        <v>71</v>
      </c>
      <c r="BG52" t="s">
        <v>71</v>
      </c>
      <c r="BH52" t="s">
        <v>71</v>
      </c>
      <c r="BI52" t="s">
        <v>71</v>
      </c>
      <c r="BJ52" t="s">
        <v>71</v>
      </c>
      <c r="BK52" t="s">
        <v>71</v>
      </c>
      <c r="BL52" t="s">
        <v>71</v>
      </c>
      <c r="BM52" t="s">
        <v>71</v>
      </c>
      <c r="BN52" t="s">
        <v>71</v>
      </c>
      <c r="BO52" t="s">
        <v>71</v>
      </c>
      <c r="BP52" t="s">
        <v>71</v>
      </c>
      <c r="BQ52" t="s">
        <v>633</v>
      </c>
      <c r="BR52" t="str">
        <f>HYPERLINK("https%3A%2F%2Fwww.webofscience.com%2Fwos%2Fwoscc%2Ffull-record%2FWOS:000179698300071","View Full Record in Web of Science")</f>
        <v>View Full Record in Web of Science</v>
      </c>
    </row>
    <row r="53" spans="1:70" hidden="1" x14ac:dyDescent="0.25">
      <c r="A53" t="s">
        <v>69</v>
      </c>
      <c r="B53" t="s">
        <v>634</v>
      </c>
      <c r="C53" t="s">
        <v>71</v>
      </c>
      <c r="D53" t="s">
        <v>71</v>
      </c>
      <c r="E53" t="s">
        <v>71</v>
      </c>
      <c r="F53" t="s">
        <v>635</v>
      </c>
      <c r="G53" t="s">
        <v>71</v>
      </c>
      <c r="H53" t="s">
        <v>71</v>
      </c>
      <c r="I53" s="1" t="s">
        <v>636</v>
      </c>
      <c r="J53" s="6" t="s">
        <v>8588</v>
      </c>
      <c r="K53" t="s">
        <v>233</v>
      </c>
      <c r="L53" t="s">
        <v>71</v>
      </c>
      <c r="M53" t="s">
        <v>71</v>
      </c>
      <c r="N53" t="s">
        <v>71</v>
      </c>
      <c r="O53" t="s">
        <v>71</v>
      </c>
      <c r="P53" t="s">
        <v>71</v>
      </c>
      <c r="Q53" t="s">
        <v>71</v>
      </c>
      <c r="R53" t="s">
        <v>71</v>
      </c>
      <c r="S53" t="s">
        <v>71</v>
      </c>
      <c r="T53" t="s">
        <v>637</v>
      </c>
      <c r="U53" t="s">
        <v>71</v>
      </c>
      <c r="V53" t="s">
        <v>71</v>
      </c>
      <c r="W53" t="s">
        <v>71</v>
      </c>
      <c r="X53" t="s">
        <v>71</v>
      </c>
      <c r="Y53" t="s">
        <v>638</v>
      </c>
      <c r="Z53" t="s">
        <v>639</v>
      </c>
      <c r="AA53" t="s">
        <v>71</v>
      </c>
      <c r="AB53" t="s">
        <v>71</v>
      </c>
      <c r="AC53" t="s">
        <v>71</v>
      </c>
      <c r="AD53" t="s">
        <v>71</v>
      </c>
      <c r="AE53" t="s">
        <v>71</v>
      </c>
      <c r="AF53" t="s">
        <v>71</v>
      </c>
      <c r="AG53" t="s">
        <v>71</v>
      </c>
      <c r="AH53" t="s">
        <v>71</v>
      </c>
      <c r="AI53" t="s">
        <v>71</v>
      </c>
      <c r="AJ53" t="s">
        <v>71</v>
      </c>
      <c r="AK53" t="s">
        <v>71</v>
      </c>
      <c r="AL53" t="s">
        <v>71</v>
      </c>
      <c r="AM53" t="s">
        <v>237</v>
      </c>
      <c r="AN53" t="s">
        <v>238</v>
      </c>
      <c r="AO53" t="s">
        <v>71</v>
      </c>
      <c r="AP53" t="s">
        <v>71</v>
      </c>
      <c r="AQ53" t="s">
        <v>71</v>
      </c>
      <c r="AR53" t="s">
        <v>344</v>
      </c>
      <c r="AS53">
        <v>2017</v>
      </c>
      <c r="AT53">
        <v>25</v>
      </c>
      <c r="AU53">
        <v>3</v>
      </c>
      <c r="AV53" t="s">
        <v>71</v>
      </c>
      <c r="AW53" t="s">
        <v>71</v>
      </c>
      <c r="AX53" t="s">
        <v>71</v>
      </c>
      <c r="AY53" t="s">
        <v>71</v>
      </c>
      <c r="AZ53">
        <v>725</v>
      </c>
      <c r="BA53">
        <v>727</v>
      </c>
      <c r="BB53" t="s">
        <v>71</v>
      </c>
      <c r="BC53" t="s">
        <v>640</v>
      </c>
      <c r="BD53" t="str">
        <f>HYPERLINK("http://dx.doi.org/10.1109/TFUZZ.2017.2648882","http://dx.doi.org/10.1109/TFUZZ.2017.2648882")</f>
        <v>http://dx.doi.org/10.1109/TFUZZ.2017.2648882</v>
      </c>
      <c r="BE53" t="s">
        <v>71</v>
      </c>
      <c r="BF53" t="s">
        <v>71</v>
      </c>
      <c r="BG53" t="s">
        <v>71</v>
      </c>
      <c r="BH53" t="s">
        <v>71</v>
      </c>
      <c r="BI53" t="s">
        <v>71</v>
      </c>
      <c r="BJ53" t="s">
        <v>71</v>
      </c>
      <c r="BK53" t="s">
        <v>71</v>
      </c>
      <c r="BL53" t="s">
        <v>71</v>
      </c>
      <c r="BM53" t="s">
        <v>71</v>
      </c>
      <c r="BN53" t="s">
        <v>71</v>
      </c>
      <c r="BO53" t="s">
        <v>71</v>
      </c>
      <c r="BP53" t="s">
        <v>71</v>
      </c>
      <c r="BQ53" t="s">
        <v>641</v>
      </c>
      <c r="BR53" t="str">
        <f>HYPERLINK("https%3A%2F%2Fwww.webofscience.com%2Fwos%2Fwoscc%2Ffull-record%2FWOS:000402740000019","View Full Record in Web of Science")</f>
        <v>View Full Record in Web of Science</v>
      </c>
    </row>
    <row r="54" spans="1:70" hidden="1" x14ac:dyDescent="0.25">
      <c r="A54" t="s">
        <v>83</v>
      </c>
      <c r="B54" t="s">
        <v>642</v>
      </c>
      <c r="C54" t="s">
        <v>71</v>
      </c>
      <c r="D54" t="s">
        <v>71</v>
      </c>
      <c r="E54" t="s">
        <v>102</v>
      </c>
      <c r="F54" t="s">
        <v>643</v>
      </c>
      <c r="G54" t="s">
        <v>71</v>
      </c>
      <c r="H54" t="s">
        <v>71</v>
      </c>
      <c r="I54" s="1" t="s">
        <v>644</v>
      </c>
      <c r="J54" s="6" t="s">
        <v>8588</v>
      </c>
      <c r="K54" t="s">
        <v>645</v>
      </c>
      <c r="L54" t="s">
        <v>71</v>
      </c>
      <c r="M54" t="s">
        <v>646</v>
      </c>
      <c r="N54" t="s">
        <v>647</v>
      </c>
      <c r="O54" t="s">
        <v>648</v>
      </c>
      <c r="P54" t="s">
        <v>102</v>
      </c>
      <c r="Q54" t="s">
        <v>71</v>
      </c>
      <c r="R54" t="s">
        <v>71</v>
      </c>
      <c r="S54" t="s">
        <v>71</v>
      </c>
      <c r="T54" t="s">
        <v>649</v>
      </c>
      <c r="U54" t="s">
        <v>71</v>
      </c>
      <c r="V54" t="s">
        <v>71</v>
      </c>
      <c r="W54" t="s">
        <v>71</v>
      </c>
      <c r="X54" t="s">
        <v>71</v>
      </c>
      <c r="Y54" t="s">
        <v>71</v>
      </c>
      <c r="Z54" t="s">
        <v>71</v>
      </c>
      <c r="AA54" t="s">
        <v>71</v>
      </c>
      <c r="AB54" t="s">
        <v>71</v>
      </c>
      <c r="AC54" t="s">
        <v>71</v>
      </c>
      <c r="AD54" t="s">
        <v>71</v>
      </c>
      <c r="AE54" t="s">
        <v>71</v>
      </c>
      <c r="AF54" t="s">
        <v>71</v>
      </c>
      <c r="AG54" t="s">
        <v>71</v>
      </c>
      <c r="AH54" t="s">
        <v>71</v>
      </c>
      <c r="AI54" t="s">
        <v>71</v>
      </c>
      <c r="AJ54" t="s">
        <v>71</v>
      </c>
      <c r="AK54" t="s">
        <v>71</v>
      </c>
      <c r="AL54" t="s">
        <v>71</v>
      </c>
      <c r="AM54" t="s">
        <v>71</v>
      </c>
      <c r="AN54" t="s">
        <v>71</v>
      </c>
      <c r="AO54" t="s">
        <v>650</v>
      </c>
      <c r="AP54" t="s">
        <v>71</v>
      </c>
      <c r="AQ54" t="s">
        <v>71</v>
      </c>
      <c r="AR54" t="s">
        <v>71</v>
      </c>
      <c r="AS54">
        <v>2007</v>
      </c>
      <c r="AT54" t="s">
        <v>71</v>
      </c>
      <c r="AU54" t="s">
        <v>71</v>
      </c>
      <c r="AV54" t="s">
        <v>71</v>
      </c>
      <c r="AW54" t="s">
        <v>71</v>
      </c>
      <c r="AX54" t="s">
        <v>71</v>
      </c>
      <c r="AY54" t="s">
        <v>71</v>
      </c>
      <c r="AZ54">
        <v>193</v>
      </c>
      <c r="BA54" t="s">
        <v>99</v>
      </c>
      <c r="BB54" t="s">
        <v>71</v>
      </c>
      <c r="BC54" t="s">
        <v>651</v>
      </c>
      <c r="BD54" t="str">
        <f>HYPERLINK("http://dx.doi.org/10.1109/FOCI.2007.372168","http://dx.doi.org/10.1109/FOCI.2007.372168")</f>
        <v>http://dx.doi.org/10.1109/FOCI.2007.372168</v>
      </c>
      <c r="BE54" t="s">
        <v>71</v>
      </c>
      <c r="BF54" t="s">
        <v>71</v>
      </c>
      <c r="BG54" t="s">
        <v>71</v>
      </c>
      <c r="BH54" t="s">
        <v>71</v>
      </c>
      <c r="BI54" t="s">
        <v>71</v>
      </c>
      <c r="BJ54" t="s">
        <v>71</v>
      </c>
      <c r="BK54" t="s">
        <v>71</v>
      </c>
      <c r="BL54" t="s">
        <v>71</v>
      </c>
      <c r="BM54" t="s">
        <v>71</v>
      </c>
      <c r="BN54" t="s">
        <v>71</v>
      </c>
      <c r="BO54" t="s">
        <v>71</v>
      </c>
      <c r="BP54" t="s">
        <v>71</v>
      </c>
      <c r="BQ54" t="s">
        <v>652</v>
      </c>
      <c r="BR54" t="str">
        <f>HYPERLINK("https%3A%2F%2Fwww.webofscience.com%2Fwos%2Fwoscc%2Ffull-record%2FWOS:000248503700029","View Full Record in Web of Science")</f>
        <v>View Full Record in Web of Science</v>
      </c>
    </row>
    <row r="55" spans="1:70" hidden="1" x14ac:dyDescent="0.25">
      <c r="A55" t="s">
        <v>83</v>
      </c>
      <c r="B55" t="s">
        <v>653</v>
      </c>
      <c r="C55" t="s">
        <v>71</v>
      </c>
      <c r="D55" t="s">
        <v>654</v>
      </c>
      <c r="E55" t="s">
        <v>71</v>
      </c>
      <c r="F55" t="s">
        <v>655</v>
      </c>
      <c r="G55" t="s">
        <v>71</v>
      </c>
      <c r="H55" t="s">
        <v>71</v>
      </c>
      <c r="I55" s="1" t="s">
        <v>656</v>
      </c>
      <c r="J55" s="6" t="s">
        <v>8590</v>
      </c>
      <c r="K55" t="s">
        <v>657</v>
      </c>
      <c r="L55" t="s">
        <v>658</v>
      </c>
      <c r="M55" t="s">
        <v>659</v>
      </c>
      <c r="N55" t="s">
        <v>660</v>
      </c>
      <c r="O55" t="s">
        <v>661</v>
      </c>
      <c r="P55" t="s">
        <v>662</v>
      </c>
      <c r="Q55" t="s">
        <v>71</v>
      </c>
      <c r="R55" t="s">
        <v>71</v>
      </c>
      <c r="S55" t="s">
        <v>71</v>
      </c>
      <c r="T55" t="s">
        <v>663</v>
      </c>
      <c r="U55" t="s">
        <v>71</v>
      </c>
      <c r="V55" t="s">
        <v>71</v>
      </c>
      <c r="W55" t="s">
        <v>71</v>
      </c>
      <c r="X55" t="s">
        <v>71</v>
      </c>
      <c r="Y55" t="s">
        <v>71</v>
      </c>
      <c r="Z55" t="s">
        <v>71</v>
      </c>
      <c r="AA55" t="s">
        <v>71</v>
      </c>
      <c r="AB55" t="s">
        <v>71</v>
      </c>
      <c r="AC55" t="s">
        <v>71</v>
      </c>
      <c r="AD55" t="s">
        <v>71</v>
      </c>
      <c r="AE55" t="s">
        <v>71</v>
      </c>
      <c r="AF55" t="s">
        <v>71</v>
      </c>
      <c r="AG55" t="s">
        <v>71</v>
      </c>
      <c r="AH55" t="s">
        <v>71</v>
      </c>
      <c r="AI55" t="s">
        <v>71</v>
      </c>
      <c r="AJ55" t="s">
        <v>71</v>
      </c>
      <c r="AK55" t="s">
        <v>71</v>
      </c>
      <c r="AL55" t="s">
        <v>71</v>
      </c>
      <c r="AM55" t="s">
        <v>664</v>
      </c>
      <c r="AN55" t="s">
        <v>71</v>
      </c>
      <c r="AO55" t="s">
        <v>665</v>
      </c>
      <c r="AP55" t="s">
        <v>71</v>
      </c>
      <c r="AQ55" t="s">
        <v>71</v>
      </c>
      <c r="AR55" t="s">
        <v>71</v>
      </c>
      <c r="AS55">
        <v>2008</v>
      </c>
      <c r="AT55" t="s">
        <v>71</v>
      </c>
      <c r="AU55" t="s">
        <v>71</v>
      </c>
      <c r="AV55" t="s">
        <v>71</v>
      </c>
      <c r="AW55" t="s">
        <v>71</v>
      </c>
      <c r="AX55" t="s">
        <v>71</v>
      </c>
      <c r="AY55" t="s">
        <v>71</v>
      </c>
      <c r="AZ55">
        <v>311</v>
      </c>
      <c r="BA55" t="s">
        <v>99</v>
      </c>
      <c r="BB55" t="s">
        <v>71</v>
      </c>
      <c r="BC55" t="s">
        <v>71</v>
      </c>
      <c r="BD55" t="s">
        <v>71</v>
      </c>
      <c r="BE55" t="s">
        <v>71</v>
      </c>
      <c r="BF55" t="s">
        <v>71</v>
      </c>
      <c r="BG55" t="s">
        <v>71</v>
      </c>
      <c r="BH55" t="s">
        <v>71</v>
      </c>
      <c r="BI55" t="s">
        <v>71</v>
      </c>
      <c r="BJ55" t="s">
        <v>71</v>
      </c>
      <c r="BK55" t="s">
        <v>71</v>
      </c>
      <c r="BL55" t="s">
        <v>71</v>
      </c>
      <c r="BM55" t="s">
        <v>71</v>
      </c>
      <c r="BN55" t="s">
        <v>71</v>
      </c>
      <c r="BO55" t="s">
        <v>71</v>
      </c>
      <c r="BP55" t="s">
        <v>71</v>
      </c>
      <c r="BQ55" t="s">
        <v>666</v>
      </c>
      <c r="BR55" t="str">
        <f>HYPERLINK("https%3A%2F%2Fwww.webofscience.com%2Fwos%2Fwoscc%2Ffull-record%2FWOS:000263293100048","View Full Record in Web of Science")</f>
        <v>View Full Record in Web of Science</v>
      </c>
    </row>
    <row r="56" spans="1:70" x14ac:dyDescent="0.25">
      <c r="A56" t="s">
        <v>83</v>
      </c>
      <c r="B56" t="s">
        <v>112</v>
      </c>
      <c r="C56" t="s">
        <v>71</v>
      </c>
      <c r="D56" t="s">
        <v>71</v>
      </c>
      <c r="E56" t="s">
        <v>102</v>
      </c>
      <c r="F56" t="s">
        <v>112</v>
      </c>
      <c r="G56" t="s">
        <v>71</v>
      </c>
      <c r="H56" t="s">
        <v>71</v>
      </c>
      <c r="I56" s="4" t="s">
        <v>667</v>
      </c>
      <c r="J56" s="6" t="s">
        <v>8598</v>
      </c>
      <c r="K56" t="s">
        <v>276</v>
      </c>
      <c r="L56" t="s">
        <v>71</v>
      </c>
      <c r="M56" t="s">
        <v>277</v>
      </c>
      <c r="N56" t="s">
        <v>278</v>
      </c>
      <c r="O56" t="s">
        <v>279</v>
      </c>
      <c r="P56" t="s">
        <v>280</v>
      </c>
      <c r="Q56" t="s">
        <v>71</v>
      </c>
      <c r="R56" t="s">
        <v>71</v>
      </c>
      <c r="S56" t="s">
        <v>71</v>
      </c>
      <c r="T56" s="11" t="s">
        <v>116</v>
      </c>
      <c r="U56" t="s">
        <v>71</v>
      </c>
      <c r="V56" t="s">
        <v>71</v>
      </c>
      <c r="W56" t="s">
        <v>71</v>
      </c>
      <c r="X56" t="s">
        <v>71</v>
      </c>
      <c r="Y56" t="s">
        <v>71</v>
      </c>
      <c r="Z56" t="s">
        <v>71</v>
      </c>
      <c r="AA56" t="s">
        <v>71</v>
      </c>
      <c r="AB56" t="s">
        <v>71</v>
      </c>
      <c r="AC56" t="s">
        <v>71</v>
      </c>
      <c r="AD56" t="s">
        <v>71</v>
      </c>
      <c r="AE56" t="s">
        <v>71</v>
      </c>
      <c r="AF56" t="s">
        <v>71</v>
      </c>
      <c r="AG56" t="s">
        <v>71</v>
      </c>
      <c r="AH56" t="s">
        <v>71</v>
      </c>
      <c r="AI56" t="s">
        <v>71</v>
      </c>
      <c r="AJ56" t="s">
        <v>71</v>
      </c>
      <c r="AK56" t="s">
        <v>71</v>
      </c>
      <c r="AL56" t="s">
        <v>71</v>
      </c>
      <c r="AM56" t="s">
        <v>71</v>
      </c>
      <c r="AN56" t="s">
        <v>71</v>
      </c>
      <c r="AO56" t="s">
        <v>282</v>
      </c>
      <c r="AP56" t="s">
        <v>71</v>
      </c>
      <c r="AQ56" t="s">
        <v>71</v>
      </c>
      <c r="AR56" t="s">
        <v>71</v>
      </c>
      <c r="AS56">
        <v>2005</v>
      </c>
      <c r="AT56" t="s">
        <v>71</v>
      </c>
      <c r="AU56" t="s">
        <v>71</v>
      </c>
      <c r="AV56" t="s">
        <v>71</v>
      </c>
      <c r="AW56" t="s">
        <v>71</v>
      </c>
      <c r="AX56" t="s">
        <v>71</v>
      </c>
      <c r="AY56" t="s">
        <v>71</v>
      </c>
      <c r="AZ56">
        <v>104</v>
      </c>
      <c r="BA56">
        <v>109</v>
      </c>
      <c r="BB56" t="s">
        <v>71</v>
      </c>
      <c r="BC56" t="s">
        <v>668</v>
      </c>
      <c r="BD56" t="str">
        <f>HYPERLINK("http://dx.doi.org/10.1109/NAFIPS.2005.1548516","http://dx.doi.org/10.1109/NAFIPS.2005.1548516")</f>
        <v>http://dx.doi.org/10.1109/NAFIPS.2005.1548516</v>
      </c>
      <c r="BE56" t="s">
        <v>71</v>
      </c>
      <c r="BF56" t="s">
        <v>71</v>
      </c>
      <c r="BG56" t="s">
        <v>71</v>
      </c>
      <c r="BH56" t="s">
        <v>71</v>
      </c>
      <c r="BI56" t="s">
        <v>71</v>
      </c>
      <c r="BJ56" t="s">
        <v>71</v>
      </c>
      <c r="BK56" t="s">
        <v>71</v>
      </c>
      <c r="BL56" t="s">
        <v>71</v>
      </c>
      <c r="BM56" t="s">
        <v>71</v>
      </c>
      <c r="BN56" t="s">
        <v>71</v>
      </c>
      <c r="BO56" t="s">
        <v>71</v>
      </c>
      <c r="BP56" t="s">
        <v>71</v>
      </c>
      <c r="BQ56" t="s">
        <v>669</v>
      </c>
      <c r="BR56" t="str">
        <f>HYPERLINK("https%3A%2F%2Fwww.webofscience.com%2Fwos%2Fwoscc%2Ffull-record%2FWOS:000234636800021","View Full Record in Web of Science")</f>
        <v>View Full Record in Web of Science</v>
      </c>
    </row>
    <row r="57" spans="1:70" hidden="1" x14ac:dyDescent="0.25">
      <c r="A57" t="s">
        <v>69</v>
      </c>
      <c r="B57" t="s">
        <v>670</v>
      </c>
      <c r="C57" t="s">
        <v>71</v>
      </c>
      <c r="D57" t="s">
        <v>71</v>
      </c>
      <c r="E57" t="s">
        <v>71</v>
      </c>
      <c r="F57" t="s">
        <v>671</v>
      </c>
      <c r="G57" t="s">
        <v>71</v>
      </c>
      <c r="H57" t="s">
        <v>71</v>
      </c>
      <c r="I57" s="1" t="s">
        <v>672</v>
      </c>
      <c r="J57" s="6" t="s">
        <v>8590</v>
      </c>
      <c r="K57" t="s">
        <v>673</v>
      </c>
      <c r="L57" t="s">
        <v>71</v>
      </c>
      <c r="M57" t="s">
        <v>71</v>
      </c>
      <c r="N57" t="s">
        <v>71</v>
      </c>
      <c r="O57" t="s">
        <v>71</v>
      </c>
      <c r="P57" t="s">
        <v>71</v>
      </c>
      <c r="Q57" t="s">
        <v>71</v>
      </c>
      <c r="R57" t="s">
        <v>71</v>
      </c>
      <c r="S57" t="s">
        <v>71</v>
      </c>
      <c r="T57" s="11" t="s">
        <v>674</v>
      </c>
      <c r="U57" t="s">
        <v>71</v>
      </c>
      <c r="V57" t="s">
        <v>71</v>
      </c>
      <c r="W57" t="s">
        <v>71</v>
      </c>
      <c r="X57" t="s">
        <v>71</v>
      </c>
      <c r="Y57" t="s">
        <v>675</v>
      </c>
      <c r="Z57" t="s">
        <v>676</v>
      </c>
      <c r="AA57" t="s">
        <v>71</v>
      </c>
      <c r="AB57" t="s">
        <v>71</v>
      </c>
      <c r="AC57" t="s">
        <v>71</v>
      </c>
      <c r="AD57" t="s">
        <v>71</v>
      </c>
      <c r="AE57" t="s">
        <v>71</v>
      </c>
      <c r="AF57" t="s">
        <v>71</v>
      </c>
      <c r="AG57" t="s">
        <v>71</v>
      </c>
      <c r="AH57" t="s">
        <v>71</v>
      </c>
      <c r="AI57" t="s">
        <v>71</v>
      </c>
      <c r="AJ57" t="s">
        <v>71</v>
      </c>
      <c r="AK57" t="s">
        <v>71</v>
      </c>
      <c r="AL57" t="s">
        <v>71</v>
      </c>
      <c r="AM57" t="s">
        <v>677</v>
      </c>
      <c r="AN57" t="s">
        <v>678</v>
      </c>
      <c r="AO57" t="s">
        <v>71</v>
      </c>
      <c r="AP57" t="s">
        <v>71</v>
      </c>
      <c r="AQ57" t="s">
        <v>71</v>
      </c>
      <c r="AR57" t="s">
        <v>679</v>
      </c>
      <c r="AS57">
        <v>2017</v>
      </c>
      <c r="AT57">
        <v>118</v>
      </c>
      <c r="AU57" t="s">
        <v>71</v>
      </c>
      <c r="AV57" t="s">
        <v>71</v>
      </c>
      <c r="AW57" t="s">
        <v>71</v>
      </c>
      <c r="AX57" t="s">
        <v>71</v>
      </c>
      <c r="AY57" t="s">
        <v>71</v>
      </c>
      <c r="AZ57">
        <v>15</v>
      </c>
      <c r="BA57">
        <v>30</v>
      </c>
      <c r="BB57" t="s">
        <v>71</v>
      </c>
      <c r="BC57" t="s">
        <v>680</v>
      </c>
      <c r="BD57" t="str">
        <f>HYPERLINK("http://dx.doi.org/10.1016/j.knosys.2016.11.008","http://dx.doi.org/10.1016/j.knosys.2016.11.008")</f>
        <v>http://dx.doi.org/10.1016/j.knosys.2016.11.008</v>
      </c>
      <c r="BE57" t="s">
        <v>71</v>
      </c>
      <c r="BF57" t="s">
        <v>71</v>
      </c>
      <c r="BG57" t="s">
        <v>71</v>
      </c>
      <c r="BH57" t="s">
        <v>71</v>
      </c>
      <c r="BI57" t="s">
        <v>71</v>
      </c>
      <c r="BJ57" t="s">
        <v>71</v>
      </c>
      <c r="BK57" t="s">
        <v>71</v>
      </c>
      <c r="BL57" t="s">
        <v>71</v>
      </c>
      <c r="BM57" t="s">
        <v>71</v>
      </c>
      <c r="BN57" t="s">
        <v>71</v>
      </c>
      <c r="BO57" t="s">
        <v>71</v>
      </c>
      <c r="BP57" t="s">
        <v>71</v>
      </c>
      <c r="BQ57" t="s">
        <v>681</v>
      </c>
      <c r="BR57" t="str">
        <f>HYPERLINK("https%3A%2F%2Fwww.webofscience.com%2Fwos%2Fwoscc%2Ffull-record%2FWOS:000393009800003","View Full Record in Web of Science")</f>
        <v>View Full Record in Web of Science</v>
      </c>
    </row>
    <row r="58" spans="1:70" hidden="1" x14ac:dyDescent="0.25">
      <c r="A58" t="s">
        <v>83</v>
      </c>
      <c r="B58" t="s">
        <v>682</v>
      </c>
      <c r="C58" t="s">
        <v>71</v>
      </c>
      <c r="D58" t="s">
        <v>683</v>
      </c>
      <c r="E58" t="s">
        <v>71</v>
      </c>
      <c r="F58" t="s">
        <v>684</v>
      </c>
      <c r="G58" t="s">
        <v>71</v>
      </c>
      <c r="H58" t="s">
        <v>71</v>
      </c>
      <c r="I58" s="1" t="s">
        <v>685</v>
      </c>
      <c r="J58" s="6" t="s">
        <v>8588</v>
      </c>
      <c r="K58" t="s">
        <v>686</v>
      </c>
      <c r="L58" t="s">
        <v>687</v>
      </c>
      <c r="M58" t="s">
        <v>688</v>
      </c>
      <c r="N58" t="s">
        <v>689</v>
      </c>
      <c r="O58" t="s">
        <v>690</v>
      </c>
      <c r="P58" t="s">
        <v>691</v>
      </c>
      <c r="Q58" t="s">
        <v>71</v>
      </c>
      <c r="R58" t="s">
        <v>71</v>
      </c>
      <c r="S58" t="s">
        <v>71</v>
      </c>
      <c r="T58" t="s">
        <v>692</v>
      </c>
      <c r="U58" t="s">
        <v>71</v>
      </c>
      <c r="V58" t="s">
        <v>71</v>
      </c>
      <c r="W58" t="s">
        <v>71</v>
      </c>
      <c r="X58" t="s">
        <v>71</v>
      </c>
      <c r="Y58" t="s">
        <v>693</v>
      </c>
      <c r="Z58" t="s">
        <v>694</v>
      </c>
      <c r="AA58" t="s">
        <v>71</v>
      </c>
      <c r="AB58" t="s">
        <v>71</v>
      </c>
      <c r="AC58" t="s">
        <v>71</v>
      </c>
      <c r="AD58" t="s">
        <v>71</v>
      </c>
      <c r="AE58" t="s">
        <v>71</v>
      </c>
      <c r="AF58" t="s">
        <v>71</v>
      </c>
      <c r="AG58" t="s">
        <v>71</v>
      </c>
      <c r="AH58" t="s">
        <v>71</v>
      </c>
      <c r="AI58" t="s">
        <v>71</v>
      </c>
      <c r="AJ58" t="s">
        <v>71</v>
      </c>
      <c r="AK58" t="s">
        <v>71</v>
      </c>
      <c r="AL58" t="s">
        <v>71</v>
      </c>
      <c r="AM58" t="s">
        <v>695</v>
      </c>
      <c r="AN58" t="s">
        <v>71</v>
      </c>
      <c r="AO58" t="s">
        <v>696</v>
      </c>
      <c r="AP58" t="s">
        <v>71</v>
      </c>
      <c r="AQ58" t="s">
        <v>71</v>
      </c>
      <c r="AR58" t="s">
        <v>71</v>
      </c>
      <c r="AS58">
        <v>2009</v>
      </c>
      <c r="AT58">
        <v>5571</v>
      </c>
      <c r="AU58" t="s">
        <v>71</v>
      </c>
      <c r="AV58" t="s">
        <v>71</v>
      </c>
      <c r="AW58" t="s">
        <v>71</v>
      </c>
      <c r="AX58" t="s">
        <v>71</v>
      </c>
      <c r="AY58" t="s">
        <v>71</v>
      </c>
      <c r="AZ58">
        <v>93</v>
      </c>
      <c r="BA58">
        <v>100</v>
      </c>
      <c r="BB58" t="s">
        <v>71</v>
      </c>
      <c r="BC58" t="s">
        <v>71</v>
      </c>
      <c r="BD58" t="s">
        <v>71</v>
      </c>
      <c r="BE58" t="s">
        <v>71</v>
      </c>
      <c r="BF58" t="s">
        <v>71</v>
      </c>
      <c r="BG58" t="s">
        <v>71</v>
      </c>
      <c r="BH58" t="s">
        <v>71</v>
      </c>
      <c r="BI58" t="s">
        <v>71</v>
      </c>
      <c r="BJ58" t="s">
        <v>71</v>
      </c>
      <c r="BK58" t="s">
        <v>71</v>
      </c>
      <c r="BL58" t="s">
        <v>71</v>
      </c>
      <c r="BM58" t="s">
        <v>71</v>
      </c>
      <c r="BN58" t="s">
        <v>71</v>
      </c>
      <c r="BO58" t="s">
        <v>71</v>
      </c>
      <c r="BP58" t="s">
        <v>71</v>
      </c>
      <c r="BQ58" t="s">
        <v>697</v>
      </c>
      <c r="BR58" t="str">
        <f>HYPERLINK("https%3A%2F%2Fwww.webofscience.com%2Fwos%2Fwoscc%2Ffull-record%2FWOS:000267794300012","View Full Record in Web of Science")</f>
        <v>View Full Record in Web of Science</v>
      </c>
    </row>
    <row r="59" spans="1:70" x14ac:dyDescent="0.25">
      <c r="A59" t="s">
        <v>69</v>
      </c>
      <c r="B59" t="s">
        <v>698</v>
      </c>
      <c r="C59" t="s">
        <v>71</v>
      </c>
      <c r="D59" t="s">
        <v>71</v>
      </c>
      <c r="E59" t="s">
        <v>71</v>
      </c>
      <c r="F59" t="s">
        <v>698</v>
      </c>
      <c r="G59" t="s">
        <v>71</v>
      </c>
      <c r="H59" t="s">
        <v>71</v>
      </c>
      <c r="I59" s="4" t="s">
        <v>699</v>
      </c>
      <c r="J59" s="6" t="s">
        <v>8598</v>
      </c>
      <c r="K59" t="s">
        <v>115</v>
      </c>
      <c r="L59" t="s">
        <v>71</v>
      </c>
      <c r="M59" t="s">
        <v>71</v>
      </c>
      <c r="N59" t="s">
        <v>71</v>
      </c>
      <c r="O59" t="s">
        <v>71</v>
      </c>
      <c r="P59" t="s">
        <v>71</v>
      </c>
      <c r="Q59" t="s">
        <v>71</v>
      </c>
      <c r="R59" t="s">
        <v>71</v>
      </c>
      <c r="S59" t="s">
        <v>71</v>
      </c>
      <c r="T59" s="11" t="s">
        <v>700</v>
      </c>
      <c r="U59" t="s">
        <v>71</v>
      </c>
      <c r="V59" t="s">
        <v>71</v>
      </c>
      <c r="W59" t="s">
        <v>71</v>
      </c>
      <c r="X59" t="s">
        <v>71</v>
      </c>
      <c r="Y59" t="s">
        <v>71</v>
      </c>
      <c r="Z59" t="s">
        <v>71</v>
      </c>
      <c r="AA59" t="s">
        <v>71</v>
      </c>
      <c r="AB59" t="s">
        <v>71</v>
      </c>
      <c r="AC59" t="s">
        <v>71</v>
      </c>
      <c r="AD59" t="s">
        <v>71</v>
      </c>
      <c r="AE59" t="s">
        <v>71</v>
      </c>
      <c r="AF59" t="s">
        <v>71</v>
      </c>
      <c r="AG59" t="s">
        <v>71</v>
      </c>
      <c r="AH59" t="s">
        <v>71</v>
      </c>
      <c r="AI59" t="s">
        <v>71</v>
      </c>
      <c r="AJ59" t="s">
        <v>71</v>
      </c>
      <c r="AK59" t="s">
        <v>71</v>
      </c>
      <c r="AL59" t="s">
        <v>71</v>
      </c>
      <c r="AM59" t="s">
        <v>117</v>
      </c>
      <c r="AN59" t="s">
        <v>118</v>
      </c>
      <c r="AO59" t="s">
        <v>71</v>
      </c>
      <c r="AP59" t="s">
        <v>71</v>
      </c>
      <c r="AQ59" t="s">
        <v>71</v>
      </c>
      <c r="AR59" t="s">
        <v>71</v>
      </c>
      <c r="AS59">
        <v>2001</v>
      </c>
      <c r="AT59">
        <v>30</v>
      </c>
      <c r="AU59">
        <v>2</v>
      </c>
      <c r="AV59" t="s">
        <v>71</v>
      </c>
      <c r="AW59" t="s">
        <v>71</v>
      </c>
      <c r="AX59" t="s">
        <v>71</v>
      </c>
      <c r="AY59" t="s">
        <v>71</v>
      </c>
      <c r="AZ59">
        <v>91</v>
      </c>
      <c r="BA59">
        <v>132</v>
      </c>
      <c r="BB59" t="s">
        <v>71</v>
      </c>
      <c r="BC59" t="s">
        <v>701</v>
      </c>
      <c r="BD59" t="str">
        <f>HYPERLINK("http://dx.doi.org/10.1080/03081070108960701","http://dx.doi.org/10.1080/03081070108960701")</f>
        <v>http://dx.doi.org/10.1080/03081070108960701</v>
      </c>
      <c r="BE59" t="s">
        <v>71</v>
      </c>
      <c r="BF59" t="s">
        <v>71</v>
      </c>
      <c r="BG59" t="s">
        <v>71</v>
      </c>
      <c r="BH59" t="s">
        <v>71</v>
      </c>
      <c r="BI59" t="s">
        <v>71</v>
      </c>
      <c r="BJ59" t="s">
        <v>71</v>
      </c>
      <c r="BK59" t="s">
        <v>71</v>
      </c>
      <c r="BL59" t="s">
        <v>71</v>
      </c>
      <c r="BM59" t="s">
        <v>71</v>
      </c>
      <c r="BN59" t="s">
        <v>71</v>
      </c>
      <c r="BO59" t="s">
        <v>71</v>
      </c>
      <c r="BP59" t="s">
        <v>71</v>
      </c>
      <c r="BQ59" t="s">
        <v>702</v>
      </c>
      <c r="BR59" t="str">
        <f>HYPERLINK("https%3A%2F%2Fwww.webofscience.com%2Fwos%2Fwoscc%2Ffull-record%2FWOS:000169397200002","View Full Record in Web of Science")</f>
        <v>View Full Record in Web of Science</v>
      </c>
    </row>
    <row r="60" spans="1:70" hidden="1" x14ac:dyDescent="0.25">
      <c r="A60" t="s">
        <v>460</v>
      </c>
      <c r="B60" t="s">
        <v>703</v>
      </c>
      <c r="C60" t="s">
        <v>71</v>
      </c>
      <c r="D60" t="s">
        <v>462</v>
      </c>
      <c r="E60" t="s">
        <v>71</v>
      </c>
      <c r="F60" t="s">
        <v>704</v>
      </c>
      <c r="G60" t="s">
        <v>71</v>
      </c>
      <c r="H60" t="s">
        <v>71</v>
      </c>
      <c r="I60" s="1" t="s">
        <v>705</v>
      </c>
      <c r="J60" s="6" t="s">
        <v>8588</v>
      </c>
      <c r="K60" t="s">
        <v>465</v>
      </c>
      <c r="L60" t="s">
        <v>466</v>
      </c>
      <c r="M60" t="s">
        <v>71</v>
      </c>
      <c r="N60" t="s">
        <v>71</v>
      </c>
      <c r="O60" t="s">
        <v>71</v>
      </c>
      <c r="P60" t="s">
        <v>71</v>
      </c>
      <c r="Q60" t="s">
        <v>71</v>
      </c>
      <c r="R60" t="s">
        <v>71</v>
      </c>
      <c r="S60" t="s">
        <v>71</v>
      </c>
      <c r="T60" t="s">
        <v>706</v>
      </c>
      <c r="U60" t="s">
        <v>71</v>
      </c>
      <c r="V60" t="s">
        <v>71</v>
      </c>
      <c r="W60" t="s">
        <v>71</v>
      </c>
      <c r="X60" t="s">
        <v>71</v>
      </c>
      <c r="Y60" t="s">
        <v>707</v>
      </c>
      <c r="Z60" t="s">
        <v>708</v>
      </c>
      <c r="AA60" t="s">
        <v>71</v>
      </c>
      <c r="AB60" t="s">
        <v>71</v>
      </c>
      <c r="AC60" t="s">
        <v>71</v>
      </c>
      <c r="AD60" t="s">
        <v>71</v>
      </c>
      <c r="AE60" t="s">
        <v>71</v>
      </c>
      <c r="AF60" t="s">
        <v>71</v>
      </c>
      <c r="AG60" t="s">
        <v>71</v>
      </c>
      <c r="AH60" t="s">
        <v>71</v>
      </c>
      <c r="AI60" t="s">
        <v>71</v>
      </c>
      <c r="AJ60" t="s">
        <v>71</v>
      </c>
      <c r="AK60" t="s">
        <v>71</v>
      </c>
      <c r="AL60" t="s">
        <v>71</v>
      </c>
      <c r="AM60" t="s">
        <v>468</v>
      </c>
      <c r="AN60" t="s">
        <v>71</v>
      </c>
      <c r="AO60" t="s">
        <v>469</v>
      </c>
      <c r="AP60" t="s">
        <v>71</v>
      </c>
      <c r="AQ60" t="s">
        <v>71</v>
      </c>
      <c r="AR60" t="s">
        <v>71</v>
      </c>
      <c r="AS60">
        <v>2016</v>
      </c>
      <c r="AT60">
        <v>341</v>
      </c>
      <c r="AU60" t="s">
        <v>71</v>
      </c>
      <c r="AV60" t="s">
        <v>71</v>
      </c>
      <c r="AW60" t="s">
        <v>71</v>
      </c>
      <c r="AX60" t="s">
        <v>71</v>
      </c>
      <c r="AY60" t="s">
        <v>71</v>
      </c>
      <c r="AZ60">
        <v>109</v>
      </c>
      <c r="BA60">
        <v>128</v>
      </c>
      <c r="BB60" t="s">
        <v>71</v>
      </c>
      <c r="BC60" t="s">
        <v>709</v>
      </c>
      <c r="BD60" t="str">
        <f>HYPERLINK("http://dx.doi.org/10.1007/978-3-319-31093-0_5","http://dx.doi.org/10.1007/978-3-319-31093-0_5")</f>
        <v>http://dx.doi.org/10.1007/978-3-319-31093-0_5</v>
      </c>
      <c r="BE60" t="s">
        <v>471</v>
      </c>
      <c r="BF60" t="s">
        <v>71</v>
      </c>
      <c r="BG60" t="s">
        <v>71</v>
      </c>
      <c r="BH60" t="s">
        <v>71</v>
      </c>
      <c r="BI60" t="s">
        <v>71</v>
      </c>
      <c r="BJ60" t="s">
        <v>71</v>
      </c>
      <c r="BK60" t="s">
        <v>71</v>
      </c>
      <c r="BL60" t="s">
        <v>71</v>
      </c>
      <c r="BM60" t="s">
        <v>71</v>
      </c>
      <c r="BN60" t="s">
        <v>71</v>
      </c>
      <c r="BO60" t="s">
        <v>71</v>
      </c>
      <c r="BP60" t="s">
        <v>71</v>
      </c>
      <c r="BQ60" t="s">
        <v>710</v>
      </c>
      <c r="BR60" t="str">
        <f>HYPERLINK("https%3A%2F%2Fwww.webofscience.com%2Fwos%2Fwoscc%2Ffull-record%2FWOS:000384679500006","View Full Record in Web of Science")</f>
        <v>View Full Record in Web of Science</v>
      </c>
    </row>
    <row r="61" spans="1:70" hidden="1" x14ac:dyDescent="0.25">
      <c r="A61" t="s">
        <v>69</v>
      </c>
      <c r="B61" t="s">
        <v>711</v>
      </c>
      <c r="C61" t="s">
        <v>71</v>
      </c>
      <c r="D61" t="s">
        <v>71</v>
      </c>
      <c r="E61" t="s">
        <v>71</v>
      </c>
      <c r="F61" t="s">
        <v>712</v>
      </c>
      <c r="G61" t="s">
        <v>71</v>
      </c>
      <c r="H61" t="s">
        <v>71</v>
      </c>
      <c r="I61" s="1" t="s">
        <v>713</v>
      </c>
      <c r="J61" s="6" t="s">
        <v>8588</v>
      </c>
      <c r="K61" t="s">
        <v>421</v>
      </c>
      <c r="L61" t="s">
        <v>71</v>
      </c>
      <c r="M61" t="s">
        <v>71</v>
      </c>
      <c r="N61" t="s">
        <v>71</v>
      </c>
      <c r="O61" t="s">
        <v>71</v>
      </c>
      <c r="P61" t="s">
        <v>71</v>
      </c>
      <c r="Q61" t="s">
        <v>71</v>
      </c>
      <c r="R61" t="s">
        <v>71</v>
      </c>
      <c r="S61" t="s">
        <v>71</v>
      </c>
      <c r="T61" t="s">
        <v>714</v>
      </c>
      <c r="U61" t="s">
        <v>71</v>
      </c>
      <c r="V61" t="s">
        <v>71</v>
      </c>
      <c r="W61" t="s">
        <v>71</v>
      </c>
      <c r="X61" t="s">
        <v>71</v>
      </c>
      <c r="Y61" t="s">
        <v>71</v>
      </c>
      <c r="Z61" t="s">
        <v>71</v>
      </c>
      <c r="AA61" t="s">
        <v>71</v>
      </c>
      <c r="AB61" t="s">
        <v>71</v>
      </c>
      <c r="AC61" t="s">
        <v>71</v>
      </c>
      <c r="AD61" t="s">
        <v>71</v>
      </c>
      <c r="AE61" t="s">
        <v>71</v>
      </c>
      <c r="AF61" t="s">
        <v>71</v>
      </c>
      <c r="AG61" t="s">
        <v>71</v>
      </c>
      <c r="AH61" t="s">
        <v>71</v>
      </c>
      <c r="AI61" t="s">
        <v>71</v>
      </c>
      <c r="AJ61" t="s">
        <v>71</v>
      </c>
      <c r="AK61" t="s">
        <v>71</v>
      </c>
      <c r="AL61" t="s">
        <v>71</v>
      </c>
      <c r="AM61" t="s">
        <v>423</v>
      </c>
      <c r="AN61" t="s">
        <v>715</v>
      </c>
      <c r="AO61" t="s">
        <v>71</v>
      </c>
      <c r="AP61" t="s">
        <v>71</v>
      </c>
      <c r="AQ61" t="s">
        <v>71</v>
      </c>
      <c r="AR61" t="s">
        <v>716</v>
      </c>
      <c r="AS61">
        <v>2018</v>
      </c>
      <c r="AT61">
        <v>330</v>
      </c>
      <c r="AU61" t="s">
        <v>71</v>
      </c>
      <c r="AV61" t="s">
        <v>71</v>
      </c>
      <c r="AW61" t="s">
        <v>71</v>
      </c>
      <c r="AX61" t="s">
        <v>71</v>
      </c>
      <c r="AY61" t="s">
        <v>71</v>
      </c>
      <c r="AZ61">
        <v>16</v>
      </c>
      <c r="BA61">
        <v>40</v>
      </c>
      <c r="BB61" t="s">
        <v>71</v>
      </c>
      <c r="BC61" t="s">
        <v>717</v>
      </c>
      <c r="BD61" t="str">
        <f>HYPERLINK("http://dx.doi.org/10.1016/j.fss.2016.11.007","http://dx.doi.org/10.1016/j.fss.2016.11.007")</f>
        <v>http://dx.doi.org/10.1016/j.fss.2016.11.007</v>
      </c>
      <c r="BE61" t="s">
        <v>71</v>
      </c>
      <c r="BF61" t="s">
        <v>71</v>
      </c>
      <c r="BG61" t="s">
        <v>71</v>
      </c>
      <c r="BH61" t="s">
        <v>71</v>
      </c>
      <c r="BI61" t="s">
        <v>71</v>
      </c>
      <c r="BJ61" t="s">
        <v>71</v>
      </c>
      <c r="BK61" t="s">
        <v>71</v>
      </c>
      <c r="BL61" t="s">
        <v>71</v>
      </c>
      <c r="BM61" t="s">
        <v>71</v>
      </c>
      <c r="BN61" t="s">
        <v>71</v>
      </c>
      <c r="BO61" t="s">
        <v>71</v>
      </c>
      <c r="BP61" t="s">
        <v>71</v>
      </c>
      <c r="BQ61" t="s">
        <v>718</v>
      </c>
      <c r="BR61" t="str">
        <f>HYPERLINK("https%3A%2F%2Fwww.webofscience.com%2Fwos%2Fwoscc%2Ffull-record%2FWOS:000415866800002","View Full Record in Web of Science")</f>
        <v>View Full Record in Web of Science</v>
      </c>
    </row>
    <row r="62" spans="1:70" hidden="1" x14ac:dyDescent="0.25">
      <c r="A62" t="s">
        <v>69</v>
      </c>
      <c r="B62" t="s">
        <v>719</v>
      </c>
      <c r="C62" t="s">
        <v>71</v>
      </c>
      <c r="D62" t="s">
        <v>71</v>
      </c>
      <c r="E62" t="s">
        <v>71</v>
      </c>
      <c r="F62" t="s">
        <v>720</v>
      </c>
      <c r="G62" t="s">
        <v>71</v>
      </c>
      <c r="H62" t="s">
        <v>71</v>
      </c>
      <c r="I62" s="1" t="s">
        <v>721</v>
      </c>
      <c r="J62" s="6" t="s">
        <v>8588</v>
      </c>
      <c r="K62" t="s">
        <v>722</v>
      </c>
      <c r="L62" t="s">
        <v>71</v>
      </c>
      <c r="M62" t="s">
        <v>71</v>
      </c>
      <c r="N62" t="s">
        <v>71</v>
      </c>
      <c r="O62" t="s">
        <v>71</v>
      </c>
      <c r="P62" t="s">
        <v>71</v>
      </c>
      <c r="Q62" t="s">
        <v>71</v>
      </c>
      <c r="R62" t="s">
        <v>71</v>
      </c>
      <c r="S62" t="s">
        <v>71</v>
      </c>
      <c r="T62" t="s">
        <v>723</v>
      </c>
      <c r="U62" t="s">
        <v>71</v>
      </c>
      <c r="V62" t="s">
        <v>71</v>
      </c>
      <c r="W62" t="s">
        <v>71</v>
      </c>
      <c r="X62" t="s">
        <v>71</v>
      </c>
      <c r="Y62" t="s">
        <v>724</v>
      </c>
      <c r="Z62" t="s">
        <v>725</v>
      </c>
      <c r="AA62" t="s">
        <v>71</v>
      </c>
      <c r="AB62" t="s">
        <v>71</v>
      </c>
      <c r="AC62" t="s">
        <v>71</v>
      </c>
      <c r="AD62" t="s">
        <v>71</v>
      </c>
      <c r="AE62" t="s">
        <v>71</v>
      </c>
      <c r="AF62" t="s">
        <v>71</v>
      </c>
      <c r="AG62" t="s">
        <v>71</v>
      </c>
      <c r="AH62" t="s">
        <v>71</v>
      </c>
      <c r="AI62" t="s">
        <v>71</v>
      </c>
      <c r="AJ62" t="s">
        <v>71</v>
      </c>
      <c r="AK62" t="s">
        <v>71</v>
      </c>
      <c r="AL62" t="s">
        <v>71</v>
      </c>
      <c r="AM62" t="s">
        <v>726</v>
      </c>
      <c r="AN62" t="s">
        <v>727</v>
      </c>
      <c r="AO62" t="s">
        <v>71</v>
      </c>
      <c r="AP62" t="s">
        <v>71</v>
      </c>
      <c r="AQ62" t="s">
        <v>71</v>
      </c>
      <c r="AR62" t="s">
        <v>728</v>
      </c>
      <c r="AS62">
        <v>2020</v>
      </c>
      <c r="AT62">
        <v>134</v>
      </c>
      <c r="AU62" t="s">
        <v>71</v>
      </c>
      <c r="AV62" t="s">
        <v>71</v>
      </c>
      <c r="AW62" t="s">
        <v>71</v>
      </c>
      <c r="AX62" t="s">
        <v>71</v>
      </c>
      <c r="AY62" t="s">
        <v>71</v>
      </c>
      <c r="AZ62" t="s">
        <v>71</v>
      </c>
      <c r="BA62" t="s">
        <v>71</v>
      </c>
      <c r="BB62">
        <v>103643</v>
      </c>
      <c r="BC62" t="s">
        <v>729</v>
      </c>
      <c r="BD62" t="str">
        <f>HYPERLINK("http://dx.doi.org/10.1016/j.robot.2020.103643","http://dx.doi.org/10.1016/j.robot.2020.103643")</f>
        <v>http://dx.doi.org/10.1016/j.robot.2020.103643</v>
      </c>
      <c r="BE62" t="s">
        <v>71</v>
      </c>
      <c r="BF62" t="s">
        <v>71</v>
      </c>
      <c r="BG62" t="s">
        <v>71</v>
      </c>
      <c r="BH62" t="s">
        <v>71</v>
      </c>
      <c r="BI62" t="s">
        <v>71</v>
      </c>
      <c r="BJ62" t="s">
        <v>71</v>
      </c>
      <c r="BK62" t="s">
        <v>71</v>
      </c>
      <c r="BL62" t="s">
        <v>71</v>
      </c>
      <c r="BM62" t="s">
        <v>71</v>
      </c>
      <c r="BN62" t="s">
        <v>71</v>
      </c>
      <c r="BO62" t="s">
        <v>71</v>
      </c>
      <c r="BP62" t="s">
        <v>71</v>
      </c>
      <c r="BQ62" t="s">
        <v>730</v>
      </c>
      <c r="BR62" t="str">
        <f>HYPERLINK("https%3A%2F%2Fwww.webofscience.com%2Fwos%2Fwoscc%2Ffull-record%2FWOS:000586017500002","View Full Record in Web of Science")</f>
        <v>View Full Record in Web of Science</v>
      </c>
    </row>
    <row r="63" spans="1:70" hidden="1" x14ac:dyDescent="0.25">
      <c r="A63" t="s">
        <v>69</v>
      </c>
      <c r="B63" t="s">
        <v>731</v>
      </c>
      <c r="C63" t="s">
        <v>71</v>
      </c>
      <c r="D63" t="s">
        <v>71</v>
      </c>
      <c r="E63" t="s">
        <v>71</v>
      </c>
      <c r="F63" t="s">
        <v>731</v>
      </c>
      <c r="G63" t="s">
        <v>71</v>
      </c>
      <c r="H63" t="s">
        <v>71</v>
      </c>
      <c r="I63" s="1" t="s">
        <v>732</v>
      </c>
      <c r="J63" s="6" t="s">
        <v>8593</v>
      </c>
      <c r="K63" t="s">
        <v>123</v>
      </c>
      <c r="L63" t="s">
        <v>71</v>
      </c>
      <c r="M63" t="s">
        <v>71</v>
      </c>
      <c r="N63" t="s">
        <v>71</v>
      </c>
      <c r="O63" t="s">
        <v>71</v>
      </c>
      <c r="P63" t="s">
        <v>71</v>
      </c>
      <c r="Q63" t="s">
        <v>71</v>
      </c>
      <c r="R63" t="s">
        <v>71</v>
      </c>
      <c r="S63" t="s">
        <v>71</v>
      </c>
      <c r="T63" t="s">
        <v>733</v>
      </c>
      <c r="U63" t="s">
        <v>71</v>
      </c>
      <c r="V63" t="s">
        <v>71</v>
      </c>
      <c r="W63" t="s">
        <v>71</v>
      </c>
      <c r="X63" t="s">
        <v>71</v>
      </c>
      <c r="Y63" t="s">
        <v>71</v>
      </c>
      <c r="Z63" t="s">
        <v>71</v>
      </c>
      <c r="AA63" t="s">
        <v>71</v>
      </c>
      <c r="AB63" t="s">
        <v>71</v>
      </c>
      <c r="AC63" t="s">
        <v>71</v>
      </c>
      <c r="AD63" t="s">
        <v>71</v>
      </c>
      <c r="AE63" t="s">
        <v>71</v>
      </c>
      <c r="AF63" t="s">
        <v>71</v>
      </c>
      <c r="AG63" t="s">
        <v>71</v>
      </c>
      <c r="AH63" t="s">
        <v>71</v>
      </c>
      <c r="AI63" t="s">
        <v>71</v>
      </c>
      <c r="AJ63" t="s">
        <v>71</v>
      </c>
      <c r="AK63" t="s">
        <v>71</v>
      </c>
      <c r="AL63" t="s">
        <v>71</v>
      </c>
      <c r="AM63" t="s">
        <v>127</v>
      </c>
      <c r="AN63" t="s">
        <v>71</v>
      </c>
      <c r="AO63" t="s">
        <v>71</v>
      </c>
      <c r="AP63" t="s">
        <v>71</v>
      </c>
      <c r="AQ63" t="s">
        <v>71</v>
      </c>
      <c r="AR63" t="s">
        <v>734</v>
      </c>
      <c r="AS63">
        <v>1993</v>
      </c>
      <c r="AT63">
        <v>67</v>
      </c>
      <c r="AU63">
        <v>3</v>
      </c>
      <c r="AV63" t="s">
        <v>71</v>
      </c>
      <c r="AW63" t="s">
        <v>71</v>
      </c>
      <c r="AX63" t="s">
        <v>71</v>
      </c>
      <c r="AY63" t="s">
        <v>71</v>
      </c>
      <c r="AZ63">
        <v>209</v>
      </c>
      <c r="BA63">
        <v>228</v>
      </c>
      <c r="BB63" t="s">
        <v>71</v>
      </c>
      <c r="BC63" t="s">
        <v>735</v>
      </c>
      <c r="BD63" t="str">
        <f>HYPERLINK("http://dx.doi.org/10.1016/0020-0255(93)90073-U","http://dx.doi.org/10.1016/0020-0255(93)90073-U")</f>
        <v>http://dx.doi.org/10.1016/0020-0255(93)90073-U</v>
      </c>
      <c r="BE63" t="s">
        <v>71</v>
      </c>
      <c r="BF63" t="s">
        <v>71</v>
      </c>
      <c r="BG63" t="s">
        <v>71</v>
      </c>
      <c r="BH63" t="s">
        <v>71</v>
      </c>
      <c r="BI63" t="s">
        <v>71</v>
      </c>
      <c r="BJ63" t="s">
        <v>71</v>
      </c>
      <c r="BK63" t="s">
        <v>71</v>
      </c>
      <c r="BL63" t="s">
        <v>71</v>
      </c>
      <c r="BM63" t="s">
        <v>71</v>
      </c>
      <c r="BN63" t="s">
        <v>71</v>
      </c>
      <c r="BO63" t="s">
        <v>71</v>
      </c>
      <c r="BP63" t="s">
        <v>71</v>
      </c>
      <c r="BQ63" t="s">
        <v>736</v>
      </c>
      <c r="BR63" t="str">
        <f>HYPERLINK("https%3A%2F%2Fwww.webofscience.com%2Fwos%2Fwoscc%2Ffull-record%2FWOS:A1993KE12200002","View Full Record in Web of Science")</f>
        <v>View Full Record in Web of Science</v>
      </c>
    </row>
    <row r="64" spans="1:70" hidden="1" x14ac:dyDescent="0.25">
      <c r="A64" t="s">
        <v>83</v>
      </c>
      <c r="B64" t="s">
        <v>737</v>
      </c>
      <c r="C64" t="s">
        <v>71</v>
      </c>
      <c r="D64" t="s">
        <v>738</v>
      </c>
      <c r="E64" t="s">
        <v>71</v>
      </c>
      <c r="F64" t="s">
        <v>739</v>
      </c>
      <c r="G64" t="s">
        <v>71</v>
      </c>
      <c r="H64" t="s">
        <v>71</v>
      </c>
      <c r="I64" s="1" t="s">
        <v>740</v>
      </c>
      <c r="J64" s="6" t="s">
        <v>8592</v>
      </c>
      <c r="K64" t="s">
        <v>741</v>
      </c>
      <c r="L64" t="s">
        <v>71</v>
      </c>
      <c r="M64" t="s">
        <v>742</v>
      </c>
      <c r="N64" t="s">
        <v>743</v>
      </c>
      <c r="O64" t="s">
        <v>744</v>
      </c>
      <c r="P64" t="s">
        <v>745</v>
      </c>
      <c r="Q64" t="s">
        <v>71</v>
      </c>
      <c r="R64" t="s">
        <v>71</v>
      </c>
      <c r="S64" t="s">
        <v>71</v>
      </c>
      <c r="T64" t="s">
        <v>746</v>
      </c>
      <c r="U64" t="s">
        <v>71</v>
      </c>
      <c r="V64" t="s">
        <v>71</v>
      </c>
      <c r="W64" t="s">
        <v>71</v>
      </c>
      <c r="X64" t="s">
        <v>71</v>
      </c>
      <c r="Y64" t="s">
        <v>747</v>
      </c>
      <c r="Z64" t="s">
        <v>748</v>
      </c>
      <c r="AA64" t="s">
        <v>71</v>
      </c>
      <c r="AB64" t="s">
        <v>71</v>
      </c>
      <c r="AC64" t="s">
        <v>71</v>
      </c>
      <c r="AD64" t="s">
        <v>71</v>
      </c>
      <c r="AE64" t="s">
        <v>71</v>
      </c>
      <c r="AF64" t="s">
        <v>71</v>
      </c>
      <c r="AG64" t="s">
        <v>71</v>
      </c>
      <c r="AH64" t="s">
        <v>71</v>
      </c>
      <c r="AI64" t="s">
        <v>71</v>
      </c>
      <c r="AJ64" t="s">
        <v>71</v>
      </c>
      <c r="AK64" t="s">
        <v>71</v>
      </c>
      <c r="AL64" t="s">
        <v>71</v>
      </c>
      <c r="AM64" t="s">
        <v>71</v>
      </c>
      <c r="AN64" t="s">
        <v>71</v>
      </c>
      <c r="AO64" t="s">
        <v>749</v>
      </c>
      <c r="AP64" t="s">
        <v>71</v>
      </c>
      <c r="AQ64" t="s">
        <v>71</v>
      </c>
      <c r="AR64" t="s">
        <v>71</v>
      </c>
      <c r="AS64">
        <v>2016</v>
      </c>
      <c r="AT64" t="s">
        <v>71</v>
      </c>
      <c r="AU64" t="s">
        <v>71</v>
      </c>
      <c r="AV64" t="s">
        <v>71</v>
      </c>
      <c r="AW64" t="s">
        <v>71</v>
      </c>
      <c r="AX64" t="s">
        <v>71</v>
      </c>
      <c r="AY64" t="s">
        <v>71</v>
      </c>
      <c r="AZ64">
        <v>2602</v>
      </c>
      <c r="BA64">
        <v>2604</v>
      </c>
      <c r="BB64" t="s">
        <v>71</v>
      </c>
      <c r="BC64" t="s">
        <v>71</v>
      </c>
      <c r="BD64" t="s">
        <v>71</v>
      </c>
      <c r="BE64" t="s">
        <v>71</v>
      </c>
      <c r="BF64" t="s">
        <v>71</v>
      </c>
      <c r="BG64" t="s">
        <v>71</v>
      </c>
      <c r="BH64" t="s">
        <v>71</v>
      </c>
      <c r="BI64" t="s">
        <v>71</v>
      </c>
      <c r="BJ64" t="s">
        <v>71</v>
      </c>
      <c r="BK64" t="s">
        <v>71</v>
      </c>
      <c r="BL64" t="s">
        <v>71</v>
      </c>
      <c r="BM64" t="s">
        <v>71</v>
      </c>
      <c r="BN64" t="s">
        <v>71</v>
      </c>
      <c r="BO64" t="s">
        <v>71</v>
      </c>
      <c r="BP64" t="s">
        <v>71</v>
      </c>
      <c r="BQ64" t="s">
        <v>750</v>
      </c>
      <c r="BR64" t="str">
        <f>HYPERLINK("https%3A%2F%2Fwww.webofscience.com%2Fwos%2Fwoscc%2Ffull-record%2FWOS:000388117502132","View Full Record in Web of Science")</f>
        <v>View Full Record in Web of Science</v>
      </c>
    </row>
    <row r="65" spans="1:70" hidden="1" x14ac:dyDescent="0.25">
      <c r="A65" t="s">
        <v>83</v>
      </c>
      <c r="B65" t="s">
        <v>751</v>
      </c>
      <c r="C65" t="s">
        <v>71</v>
      </c>
      <c r="D65" t="s">
        <v>71</v>
      </c>
      <c r="E65" t="s">
        <v>102</v>
      </c>
      <c r="F65" t="s">
        <v>751</v>
      </c>
      <c r="G65" t="s">
        <v>71</v>
      </c>
      <c r="H65" t="s">
        <v>71</v>
      </c>
      <c r="I65" s="1" t="s">
        <v>752</v>
      </c>
      <c r="J65" s="6" t="s">
        <v>8590</v>
      </c>
      <c r="K65" t="s">
        <v>753</v>
      </c>
      <c r="L65" t="s">
        <v>71</v>
      </c>
      <c r="M65" t="s">
        <v>277</v>
      </c>
      <c r="N65" t="s">
        <v>278</v>
      </c>
      <c r="O65" t="s">
        <v>279</v>
      </c>
      <c r="P65" t="s">
        <v>280</v>
      </c>
      <c r="Q65" t="s">
        <v>71</v>
      </c>
      <c r="R65" t="s">
        <v>71</v>
      </c>
      <c r="S65" t="s">
        <v>71</v>
      </c>
      <c r="T65" s="11" t="s">
        <v>754</v>
      </c>
      <c r="U65" t="s">
        <v>71</v>
      </c>
      <c r="V65" t="s">
        <v>71</v>
      </c>
      <c r="W65" t="s">
        <v>71</v>
      </c>
      <c r="X65" t="s">
        <v>71</v>
      </c>
      <c r="Y65" t="s">
        <v>71</v>
      </c>
      <c r="Z65" t="s">
        <v>71</v>
      </c>
      <c r="AA65" t="s">
        <v>71</v>
      </c>
      <c r="AB65" t="s">
        <v>71</v>
      </c>
      <c r="AC65" t="s">
        <v>71</v>
      </c>
      <c r="AD65" t="s">
        <v>71</v>
      </c>
      <c r="AE65" t="s">
        <v>71</v>
      </c>
      <c r="AF65" t="s">
        <v>71</v>
      </c>
      <c r="AG65" t="s">
        <v>71</v>
      </c>
      <c r="AH65" t="s">
        <v>71</v>
      </c>
      <c r="AI65" t="s">
        <v>71</v>
      </c>
      <c r="AJ65" t="s">
        <v>71</v>
      </c>
      <c r="AK65" t="s">
        <v>71</v>
      </c>
      <c r="AL65" t="s">
        <v>71</v>
      </c>
      <c r="AM65" t="s">
        <v>71</v>
      </c>
      <c r="AN65" t="s">
        <v>71</v>
      </c>
      <c r="AO65" t="s">
        <v>282</v>
      </c>
      <c r="AP65" t="s">
        <v>71</v>
      </c>
      <c r="AQ65" t="s">
        <v>71</v>
      </c>
      <c r="AR65" t="s">
        <v>71</v>
      </c>
      <c r="AS65">
        <v>2005</v>
      </c>
      <c r="AT65" t="s">
        <v>71</v>
      </c>
      <c r="AU65" t="s">
        <v>71</v>
      </c>
      <c r="AV65" t="s">
        <v>71</v>
      </c>
      <c r="AW65" t="s">
        <v>71</v>
      </c>
      <c r="AX65" t="s">
        <v>71</v>
      </c>
      <c r="AY65" t="s">
        <v>71</v>
      </c>
      <c r="AZ65">
        <v>86</v>
      </c>
      <c r="BA65">
        <v>91</v>
      </c>
      <c r="BB65" t="s">
        <v>71</v>
      </c>
      <c r="BC65" t="s">
        <v>755</v>
      </c>
      <c r="BD65" t="str">
        <f>HYPERLINK("http://dx.doi.org/10.1109/NAFIPS.2005.1548513","http://dx.doi.org/10.1109/NAFIPS.2005.1548513")</f>
        <v>http://dx.doi.org/10.1109/NAFIPS.2005.1548513</v>
      </c>
      <c r="BE65" t="s">
        <v>71</v>
      </c>
      <c r="BF65" t="s">
        <v>71</v>
      </c>
      <c r="BG65" t="s">
        <v>71</v>
      </c>
      <c r="BH65" t="s">
        <v>71</v>
      </c>
      <c r="BI65" t="s">
        <v>71</v>
      </c>
      <c r="BJ65" t="s">
        <v>71</v>
      </c>
      <c r="BK65" t="s">
        <v>71</v>
      </c>
      <c r="BL65" t="s">
        <v>71</v>
      </c>
      <c r="BM65" t="s">
        <v>71</v>
      </c>
      <c r="BN65" t="s">
        <v>71</v>
      </c>
      <c r="BO65" t="s">
        <v>71</v>
      </c>
      <c r="BP65" t="s">
        <v>71</v>
      </c>
      <c r="BQ65" t="s">
        <v>756</v>
      </c>
      <c r="BR65" t="str">
        <f>HYPERLINK("https%3A%2F%2Fwww.webofscience.com%2Fwos%2Fwoscc%2Ffull-record%2FWOS:000234636800018","View Full Record in Web of Science")</f>
        <v>View Full Record in Web of Science</v>
      </c>
    </row>
    <row r="66" spans="1:70" hidden="1" x14ac:dyDescent="0.25">
      <c r="A66" t="s">
        <v>69</v>
      </c>
      <c r="B66" t="s">
        <v>757</v>
      </c>
      <c r="C66" t="s">
        <v>71</v>
      </c>
      <c r="D66" t="s">
        <v>71</v>
      </c>
      <c r="E66" t="s">
        <v>71</v>
      </c>
      <c r="F66" t="s">
        <v>757</v>
      </c>
      <c r="G66" t="s">
        <v>71</v>
      </c>
      <c r="H66" t="s">
        <v>71</v>
      </c>
      <c r="I66" s="1" t="s">
        <v>758</v>
      </c>
      <c r="J66" s="6" t="s">
        <v>8593</v>
      </c>
      <c r="K66" t="s">
        <v>421</v>
      </c>
      <c r="L66" t="s">
        <v>71</v>
      </c>
      <c r="M66" t="s">
        <v>71</v>
      </c>
      <c r="N66" t="s">
        <v>71</v>
      </c>
      <c r="O66" t="s">
        <v>71</v>
      </c>
      <c r="P66" t="s">
        <v>71</v>
      </c>
      <c r="Q66" t="s">
        <v>71</v>
      </c>
      <c r="R66" t="s">
        <v>71</v>
      </c>
      <c r="S66" t="s">
        <v>71</v>
      </c>
      <c r="T66" t="s">
        <v>759</v>
      </c>
      <c r="U66" t="s">
        <v>71</v>
      </c>
      <c r="V66" t="s">
        <v>71</v>
      </c>
      <c r="W66" t="s">
        <v>71</v>
      </c>
      <c r="X66" t="s">
        <v>71</v>
      </c>
      <c r="Y66" t="s">
        <v>71</v>
      </c>
      <c r="Z66" t="s">
        <v>71</v>
      </c>
      <c r="AA66" t="s">
        <v>71</v>
      </c>
      <c r="AB66" t="s">
        <v>71</v>
      </c>
      <c r="AC66" t="s">
        <v>71</v>
      </c>
      <c r="AD66" t="s">
        <v>71</v>
      </c>
      <c r="AE66" t="s">
        <v>71</v>
      </c>
      <c r="AF66" t="s">
        <v>71</v>
      </c>
      <c r="AG66" t="s">
        <v>71</v>
      </c>
      <c r="AH66" t="s">
        <v>71</v>
      </c>
      <c r="AI66" t="s">
        <v>71</v>
      </c>
      <c r="AJ66" t="s">
        <v>71</v>
      </c>
      <c r="AK66" t="s">
        <v>71</v>
      </c>
      <c r="AL66" t="s">
        <v>71</v>
      </c>
      <c r="AM66" t="s">
        <v>423</v>
      </c>
      <c r="AN66" t="s">
        <v>715</v>
      </c>
      <c r="AO66" t="s">
        <v>71</v>
      </c>
      <c r="AP66" t="s">
        <v>71</v>
      </c>
      <c r="AQ66" t="s">
        <v>71</v>
      </c>
      <c r="AR66" t="s">
        <v>760</v>
      </c>
      <c r="AS66">
        <v>1998</v>
      </c>
      <c r="AT66">
        <v>98</v>
      </c>
      <c r="AU66">
        <v>1</v>
      </c>
      <c r="AV66" t="s">
        <v>71</v>
      </c>
      <c r="AW66" t="s">
        <v>71</v>
      </c>
      <c r="AX66" t="s">
        <v>71</v>
      </c>
      <c r="AY66" t="s">
        <v>71</v>
      </c>
      <c r="AZ66">
        <v>57</v>
      </c>
      <c r="BA66">
        <v>66</v>
      </c>
      <c r="BB66" t="s">
        <v>71</v>
      </c>
      <c r="BC66" t="s">
        <v>761</v>
      </c>
      <c r="BD66" t="str">
        <f>HYPERLINK("http://dx.doi.org/10.1016/S0165-0114(96)00388-0","http://dx.doi.org/10.1016/S0165-0114(96)00388-0")</f>
        <v>http://dx.doi.org/10.1016/S0165-0114(96)00388-0</v>
      </c>
      <c r="BE66" t="s">
        <v>71</v>
      </c>
      <c r="BF66" t="s">
        <v>71</v>
      </c>
      <c r="BG66" t="s">
        <v>71</v>
      </c>
      <c r="BH66" t="s">
        <v>71</v>
      </c>
      <c r="BI66" t="s">
        <v>71</v>
      </c>
      <c r="BJ66" t="s">
        <v>71</v>
      </c>
      <c r="BK66" t="s">
        <v>71</v>
      </c>
      <c r="BL66" t="s">
        <v>71</v>
      </c>
      <c r="BM66" t="s">
        <v>71</v>
      </c>
      <c r="BN66" t="s">
        <v>71</v>
      </c>
      <c r="BO66" t="s">
        <v>71</v>
      </c>
      <c r="BP66" t="s">
        <v>71</v>
      </c>
      <c r="BQ66" t="s">
        <v>762</v>
      </c>
      <c r="BR66" t="str">
        <f>HYPERLINK("https%3A%2F%2Fwww.webofscience.com%2Fwos%2Fwoscc%2Ffull-record%2FWOS:000074400900005","View Full Record in Web of Science")</f>
        <v>View Full Record in Web of Science</v>
      </c>
    </row>
    <row r="67" spans="1:70" hidden="1" x14ac:dyDescent="0.25">
      <c r="A67" t="s">
        <v>69</v>
      </c>
      <c r="B67" t="s">
        <v>763</v>
      </c>
      <c r="C67" t="s">
        <v>71</v>
      </c>
      <c r="D67" t="s">
        <v>71</v>
      </c>
      <c r="E67" t="s">
        <v>71</v>
      </c>
      <c r="F67" t="s">
        <v>764</v>
      </c>
      <c r="G67" t="s">
        <v>71</v>
      </c>
      <c r="H67" t="s">
        <v>71</v>
      </c>
      <c r="I67" s="1" t="s">
        <v>765</v>
      </c>
      <c r="J67" s="6" t="s">
        <v>8590</v>
      </c>
      <c r="K67" t="s">
        <v>766</v>
      </c>
      <c r="L67" t="s">
        <v>71</v>
      </c>
      <c r="M67" t="s">
        <v>71</v>
      </c>
      <c r="N67" t="s">
        <v>71</v>
      </c>
      <c r="O67" t="s">
        <v>71</v>
      </c>
      <c r="P67" t="s">
        <v>71</v>
      </c>
      <c r="Q67" t="s">
        <v>71</v>
      </c>
      <c r="R67" t="s">
        <v>71</v>
      </c>
      <c r="S67" t="s">
        <v>71</v>
      </c>
      <c r="T67" s="11" t="s">
        <v>767</v>
      </c>
      <c r="U67" t="s">
        <v>71</v>
      </c>
      <c r="V67" t="s">
        <v>71</v>
      </c>
      <c r="W67" t="s">
        <v>71</v>
      </c>
      <c r="X67" t="s">
        <v>71</v>
      </c>
      <c r="Y67" t="s">
        <v>71</v>
      </c>
      <c r="Z67" t="s">
        <v>71</v>
      </c>
      <c r="AA67" t="s">
        <v>71</v>
      </c>
      <c r="AB67" t="s">
        <v>71</v>
      </c>
      <c r="AC67" t="s">
        <v>71</v>
      </c>
      <c r="AD67" t="s">
        <v>71</v>
      </c>
      <c r="AE67" t="s">
        <v>71</v>
      </c>
      <c r="AF67" t="s">
        <v>71</v>
      </c>
      <c r="AG67" t="s">
        <v>71</v>
      </c>
      <c r="AH67" t="s">
        <v>71</v>
      </c>
      <c r="AI67" t="s">
        <v>71</v>
      </c>
      <c r="AJ67" t="s">
        <v>71</v>
      </c>
      <c r="AK67" t="s">
        <v>71</v>
      </c>
      <c r="AL67" t="s">
        <v>71</v>
      </c>
      <c r="AM67" t="s">
        <v>768</v>
      </c>
      <c r="AN67" t="s">
        <v>769</v>
      </c>
      <c r="AO67" t="s">
        <v>71</v>
      </c>
      <c r="AP67" t="s">
        <v>71</v>
      </c>
      <c r="AQ67" t="s">
        <v>71</v>
      </c>
      <c r="AR67" t="s">
        <v>770</v>
      </c>
      <c r="AS67">
        <v>2011</v>
      </c>
      <c r="AT67">
        <v>11</v>
      </c>
      <c r="AU67">
        <v>2</v>
      </c>
      <c r="AV67" t="s">
        <v>71</v>
      </c>
      <c r="AW67" t="s">
        <v>71</v>
      </c>
      <c r="AX67" t="s">
        <v>71</v>
      </c>
      <c r="AY67" t="s">
        <v>71</v>
      </c>
      <c r="AZ67">
        <v>1493</v>
      </c>
      <c r="BA67">
        <v>1505</v>
      </c>
      <c r="BB67" t="s">
        <v>71</v>
      </c>
      <c r="BC67" t="s">
        <v>771</v>
      </c>
      <c r="BD67" t="str">
        <f>HYPERLINK("http://dx.doi.org/10.1016/j.asoc.2008.01.004","http://dx.doi.org/10.1016/j.asoc.2008.01.004")</f>
        <v>http://dx.doi.org/10.1016/j.asoc.2008.01.004</v>
      </c>
      <c r="BE67" t="s">
        <v>71</v>
      </c>
      <c r="BF67" t="s">
        <v>71</v>
      </c>
      <c r="BG67" t="s">
        <v>71</v>
      </c>
      <c r="BH67" t="s">
        <v>71</v>
      </c>
      <c r="BI67" t="s">
        <v>71</v>
      </c>
      <c r="BJ67" t="s">
        <v>71</v>
      </c>
      <c r="BK67" t="s">
        <v>71</v>
      </c>
      <c r="BL67" t="s">
        <v>71</v>
      </c>
      <c r="BM67" t="s">
        <v>71</v>
      </c>
      <c r="BN67" t="s">
        <v>71</v>
      </c>
      <c r="BO67" t="s">
        <v>71</v>
      </c>
      <c r="BP67" t="s">
        <v>71</v>
      </c>
      <c r="BQ67" t="s">
        <v>772</v>
      </c>
      <c r="BR67" t="str">
        <f>HYPERLINK("https%3A%2F%2Fwww.webofscience.com%2Fwos%2Fwoscc%2Ffull-record%2FWOS:000286373200002","View Full Record in Web of Science")</f>
        <v>View Full Record in Web of Science</v>
      </c>
    </row>
    <row r="68" spans="1:70" hidden="1" x14ac:dyDescent="0.25">
      <c r="A68" t="s">
        <v>69</v>
      </c>
      <c r="B68" t="s">
        <v>773</v>
      </c>
      <c r="C68" t="s">
        <v>71</v>
      </c>
      <c r="D68" t="s">
        <v>71</v>
      </c>
      <c r="E68" t="s">
        <v>71</v>
      </c>
      <c r="F68" t="s">
        <v>774</v>
      </c>
      <c r="G68" t="s">
        <v>71</v>
      </c>
      <c r="H68" t="s">
        <v>71</v>
      </c>
      <c r="I68" s="1" t="s">
        <v>775</v>
      </c>
      <c r="J68" s="6" t="s">
        <v>8588</v>
      </c>
      <c r="K68" t="s">
        <v>421</v>
      </c>
      <c r="L68" t="s">
        <v>71</v>
      </c>
      <c r="M68" t="s">
        <v>71</v>
      </c>
      <c r="N68" t="s">
        <v>71</v>
      </c>
      <c r="O68" t="s">
        <v>71</v>
      </c>
      <c r="P68" t="s">
        <v>71</v>
      </c>
      <c r="Q68" t="s">
        <v>71</v>
      </c>
      <c r="R68" t="s">
        <v>71</v>
      </c>
      <c r="S68" t="s">
        <v>71</v>
      </c>
      <c r="T68" t="s">
        <v>776</v>
      </c>
      <c r="U68" t="s">
        <v>71</v>
      </c>
      <c r="V68" t="s">
        <v>71</v>
      </c>
      <c r="W68" t="s">
        <v>71</v>
      </c>
      <c r="X68" t="s">
        <v>71</v>
      </c>
      <c r="Y68" t="s">
        <v>71</v>
      </c>
      <c r="Z68" t="s">
        <v>71</v>
      </c>
      <c r="AA68" t="s">
        <v>71</v>
      </c>
      <c r="AB68" t="s">
        <v>71</v>
      </c>
      <c r="AC68" t="s">
        <v>71</v>
      </c>
      <c r="AD68" t="s">
        <v>71</v>
      </c>
      <c r="AE68" t="s">
        <v>71</v>
      </c>
      <c r="AF68" t="s">
        <v>71</v>
      </c>
      <c r="AG68" t="s">
        <v>71</v>
      </c>
      <c r="AH68" t="s">
        <v>71</v>
      </c>
      <c r="AI68" t="s">
        <v>71</v>
      </c>
      <c r="AJ68" t="s">
        <v>71</v>
      </c>
      <c r="AK68" t="s">
        <v>71</v>
      </c>
      <c r="AL68" t="s">
        <v>71</v>
      </c>
      <c r="AM68" t="s">
        <v>423</v>
      </c>
      <c r="AN68" t="s">
        <v>715</v>
      </c>
      <c r="AO68" t="s">
        <v>71</v>
      </c>
      <c r="AP68" t="s">
        <v>71</v>
      </c>
      <c r="AQ68" t="s">
        <v>71</v>
      </c>
      <c r="AR68" t="s">
        <v>777</v>
      </c>
      <c r="AS68">
        <v>2018</v>
      </c>
      <c r="AT68">
        <v>338</v>
      </c>
      <c r="AU68" t="s">
        <v>71</v>
      </c>
      <c r="AV68" t="s">
        <v>71</v>
      </c>
      <c r="AW68" t="s">
        <v>71</v>
      </c>
      <c r="AX68" t="s">
        <v>71</v>
      </c>
      <c r="AY68" t="s">
        <v>71</v>
      </c>
      <c r="AZ68">
        <v>1</v>
      </c>
      <c r="BA68">
        <v>22</v>
      </c>
      <c r="BB68" t="s">
        <v>71</v>
      </c>
      <c r="BC68" t="s">
        <v>778</v>
      </c>
      <c r="BD68" t="str">
        <f>HYPERLINK("http://dx.doi.org/10.1016/j.fss.2017.01.010","http://dx.doi.org/10.1016/j.fss.2017.01.010")</f>
        <v>http://dx.doi.org/10.1016/j.fss.2017.01.010</v>
      </c>
      <c r="BE68" t="s">
        <v>71</v>
      </c>
      <c r="BF68" t="s">
        <v>71</v>
      </c>
      <c r="BG68" t="s">
        <v>71</v>
      </c>
      <c r="BH68" t="s">
        <v>71</v>
      </c>
      <c r="BI68" t="s">
        <v>71</v>
      </c>
      <c r="BJ68" t="s">
        <v>71</v>
      </c>
      <c r="BK68" t="s">
        <v>71</v>
      </c>
      <c r="BL68" t="s">
        <v>71</v>
      </c>
      <c r="BM68" t="s">
        <v>71</v>
      </c>
      <c r="BN68" t="s">
        <v>71</v>
      </c>
      <c r="BO68" t="s">
        <v>71</v>
      </c>
      <c r="BP68" t="s">
        <v>71</v>
      </c>
      <c r="BQ68" t="s">
        <v>779</v>
      </c>
      <c r="BR68" t="str">
        <f>HYPERLINK("https%3A%2F%2Fwww.webofscience.com%2Fwos%2Fwoscc%2Ffull-record%2FWOS:000427471500001","View Full Record in Web of Science")</f>
        <v>View Full Record in Web of Science</v>
      </c>
    </row>
    <row r="69" spans="1:70" hidden="1" x14ac:dyDescent="0.25">
      <c r="A69" t="s">
        <v>69</v>
      </c>
      <c r="B69" t="s">
        <v>780</v>
      </c>
      <c r="C69" t="s">
        <v>71</v>
      </c>
      <c r="D69" t="s">
        <v>71</v>
      </c>
      <c r="E69" t="s">
        <v>71</v>
      </c>
      <c r="F69" t="s">
        <v>780</v>
      </c>
      <c r="G69" t="s">
        <v>71</v>
      </c>
      <c r="H69" t="s">
        <v>71</v>
      </c>
      <c r="I69" s="1" t="s">
        <v>781</v>
      </c>
      <c r="J69" s="6" t="s">
        <v>8588</v>
      </c>
      <c r="K69" t="s">
        <v>233</v>
      </c>
      <c r="L69" t="s">
        <v>71</v>
      </c>
      <c r="M69" t="s">
        <v>71</v>
      </c>
      <c r="N69" t="s">
        <v>71</v>
      </c>
      <c r="O69" t="s">
        <v>71</v>
      </c>
      <c r="P69" t="s">
        <v>71</v>
      </c>
      <c r="Q69" t="s">
        <v>71</v>
      </c>
      <c r="R69" t="s">
        <v>71</v>
      </c>
      <c r="S69" t="s">
        <v>71</v>
      </c>
      <c r="T69" t="s">
        <v>782</v>
      </c>
      <c r="U69" t="s">
        <v>71</v>
      </c>
      <c r="V69" t="s">
        <v>71</v>
      </c>
      <c r="W69" t="s">
        <v>71</v>
      </c>
      <c r="X69" t="s">
        <v>71</v>
      </c>
      <c r="Y69" t="s">
        <v>71</v>
      </c>
      <c r="Z69" t="s">
        <v>71</v>
      </c>
      <c r="AA69" t="s">
        <v>71</v>
      </c>
      <c r="AB69" t="s">
        <v>71</v>
      </c>
      <c r="AC69" t="s">
        <v>71</v>
      </c>
      <c r="AD69" t="s">
        <v>71</v>
      </c>
      <c r="AE69" t="s">
        <v>71</v>
      </c>
      <c r="AF69" t="s">
        <v>71</v>
      </c>
      <c r="AG69" t="s">
        <v>71</v>
      </c>
      <c r="AH69" t="s">
        <v>71</v>
      </c>
      <c r="AI69" t="s">
        <v>71</v>
      </c>
      <c r="AJ69" t="s">
        <v>71</v>
      </c>
      <c r="AK69" t="s">
        <v>71</v>
      </c>
      <c r="AL69" t="s">
        <v>71</v>
      </c>
      <c r="AM69" t="s">
        <v>237</v>
      </c>
      <c r="AN69" t="s">
        <v>71</v>
      </c>
      <c r="AO69" t="s">
        <v>71</v>
      </c>
      <c r="AP69" t="s">
        <v>71</v>
      </c>
      <c r="AQ69" t="s">
        <v>71</v>
      </c>
      <c r="AR69" t="s">
        <v>129</v>
      </c>
      <c r="AS69">
        <v>2003</v>
      </c>
      <c r="AT69">
        <v>11</v>
      </c>
      <c r="AU69">
        <v>4</v>
      </c>
      <c r="AV69" t="s">
        <v>71</v>
      </c>
      <c r="AW69" t="s">
        <v>71</v>
      </c>
      <c r="AX69" t="s">
        <v>71</v>
      </c>
      <c r="AY69" t="s">
        <v>71</v>
      </c>
      <c r="AZ69">
        <v>450</v>
      </c>
      <c r="BA69">
        <v>461</v>
      </c>
      <c r="BB69" t="s">
        <v>71</v>
      </c>
      <c r="BC69" t="s">
        <v>783</v>
      </c>
      <c r="BD69" t="str">
        <f>HYPERLINK("http://dx.doi.org/10.1109/TFUZZ.2003.814832","http://dx.doi.org/10.1109/TFUZZ.2003.814832")</f>
        <v>http://dx.doi.org/10.1109/TFUZZ.2003.814832</v>
      </c>
      <c r="BE69" t="s">
        <v>71</v>
      </c>
      <c r="BF69" t="s">
        <v>71</v>
      </c>
      <c r="BG69" t="s">
        <v>71</v>
      </c>
      <c r="BH69" t="s">
        <v>71</v>
      </c>
      <c r="BI69" t="s">
        <v>71</v>
      </c>
      <c r="BJ69" t="s">
        <v>71</v>
      </c>
      <c r="BK69" t="s">
        <v>71</v>
      </c>
      <c r="BL69" t="s">
        <v>71</v>
      </c>
      <c r="BM69" t="s">
        <v>71</v>
      </c>
      <c r="BN69" t="s">
        <v>71</v>
      </c>
      <c r="BO69" t="s">
        <v>71</v>
      </c>
      <c r="BP69" t="s">
        <v>71</v>
      </c>
      <c r="BQ69" t="s">
        <v>784</v>
      </c>
      <c r="BR69" t="str">
        <f>HYPERLINK("https%3A%2F%2Fwww.webofscience.com%2Fwos%2Fwoscc%2Ffull-record%2FWOS:000184790200003","View Full Record in Web of Science")</f>
        <v>View Full Record in Web of Science</v>
      </c>
    </row>
    <row r="70" spans="1:70" hidden="1" x14ac:dyDescent="0.25">
      <c r="A70" t="s">
        <v>69</v>
      </c>
      <c r="B70" t="s">
        <v>785</v>
      </c>
      <c r="C70" t="s">
        <v>71</v>
      </c>
      <c r="D70" t="s">
        <v>71</v>
      </c>
      <c r="E70" t="s">
        <v>71</v>
      </c>
      <c r="F70" t="s">
        <v>786</v>
      </c>
      <c r="G70" t="s">
        <v>71</v>
      </c>
      <c r="H70" t="s">
        <v>71</v>
      </c>
      <c r="I70" s="1" t="s">
        <v>787</v>
      </c>
      <c r="J70" s="6" t="s">
        <v>8588</v>
      </c>
      <c r="K70" t="s">
        <v>788</v>
      </c>
      <c r="L70" t="s">
        <v>71</v>
      </c>
      <c r="M70" t="s">
        <v>71</v>
      </c>
      <c r="N70" t="s">
        <v>71</v>
      </c>
      <c r="O70" t="s">
        <v>71</v>
      </c>
      <c r="P70" t="s">
        <v>71</v>
      </c>
      <c r="Q70" t="s">
        <v>71</v>
      </c>
      <c r="R70" t="s">
        <v>71</v>
      </c>
      <c r="S70" t="s">
        <v>71</v>
      </c>
      <c r="T70" t="s">
        <v>789</v>
      </c>
      <c r="U70" t="s">
        <v>71</v>
      </c>
      <c r="V70" t="s">
        <v>71</v>
      </c>
      <c r="W70" t="s">
        <v>71</v>
      </c>
      <c r="X70" t="s">
        <v>71</v>
      </c>
      <c r="Y70" t="s">
        <v>790</v>
      </c>
      <c r="Z70" t="s">
        <v>791</v>
      </c>
      <c r="AA70" t="s">
        <v>71</v>
      </c>
      <c r="AB70" t="s">
        <v>71</v>
      </c>
      <c r="AC70" t="s">
        <v>71</v>
      </c>
      <c r="AD70" t="s">
        <v>71</v>
      </c>
      <c r="AE70" t="s">
        <v>71</v>
      </c>
      <c r="AF70" t="s">
        <v>71</v>
      </c>
      <c r="AG70" t="s">
        <v>71</v>
      </c>
      <c r="AH70" t="s">
        <v>71</v>
      </c>
      <c r="AI70" t="s">
        <v>71</v>
      </c>
      <c r="AJ70" t="s">
        <v>71</v>
      </c>
      <c r="AK70" t="s">
        <v>71</v>
      </c>
      <c r="AL70" t="s">
        <v>71</v>
      </c>
      <c r="AM70" t="s">
        <v>792</v>
      </c>
      <c r="AN70" t="s">
        <v>793</v>
      </c>
      <c r="AO70" t="s">
        <v>71</v>
      </c>
      <c r="AP70" t="s">
        <v>71</v>
      </c>
      <c r="AQ70" t="s">
        <v>71</v>
      </c>
      <c r="AR70" t="s">
        <v>794</v>
      </c>
      <c r="AS70">
        <v>2021</v>
      </c>
      <c r="AT70">
        <v>6</v>
      </c>
      <c r="AU70">
        <v>1</v>
      </c>
      <c r="AV70" t="s">
        <v>71</v>
      </c>
      <c r="AW70" t="s">
        <v>71</v>
      </c>
      <c r="AX70" t="s">
        <v>180</v>
      </c>
      <c r="AY70" t="s">
        <v>71</v>
      </c>
      <c r="AZ70">
        <v>191</v>
      </c>
      <c r="BA70">
        <v>206</v>
      </c>
      <c r="BB70" t="s">
        <v>71</v>
      </c>
      <c r="BC70" t="s">
        <v>795</v>
      </c>
      <c r="BD70" t="str">
        <f>HYPERLINK("http://dx.doi.org/10.1007/s41066-019-00180-8","http://dx.doi.org/10.1007/s41066-019-00180-8")</f>
        <v>http://dx.doi.org/10.1007/s41066-019-00180-8</v>
      </c>
      <c r="BE70" t="s">
        <v>71</v>
      </c>
      <c r="BF70" t="s">
        <v>71</v>
      </c>
      <c r="BG70" t="s">
        <v>71</v>
      </c>
      <c r="BH70" t="s">
        <v>71</v>
      </c>
      <c r="BI70" t="s">
        <v>71</v>
      </c>
      <c r="BJ70" t="s">
        <v>71</v>
      </c>
      <c r="BK70" t="s">
        <v>71</v>
      </c>
      <c r="BL70" t="s">
        <v>71</v>
      </c>
      <c r="BM70" t="s">
        <v>71</v>
      </c>
      <c r="BN70" t="s">
        <v>71</v>
      </c>
      <c r="BO70" t="s">
        <v>71</v>
      </c>
      <c r="BP70" t="s">
        <v>71</v>
      </c>
      <c r="BQ70" t="s">
        <v>796</v>
      </c>
      <c r="BR70" t="str">
        <f>HYPERLINK("https%3A%2F%2Fwww.webofscience.com%2Fwos%2Fwoscc%2Ffull-record%2FWOS:000668987200015","View Full Record in Web of Science")</f>
        <v>View Full Record in Web of Science</v>
      </c>
    </row>
    <row r="71" spans="1:70" hidden="1" x14ac:dyDescent="0.25">
      <c r="A71" t="s">
        <v>69</v>
      </c>
      <c r="B71" t="s">
        <v>797</v>
      </c>
      <c r="C71" t="s">
        <v>71</v>
      </c>
      <c r="D71" t="s">
        <v>71</v>
      </c>
      <c r="E71" t="s">
        <v>71</v>
      </c>
      <c r="F71" t="s">
        <v>798</v>
      </c>
      <c r="G71" t="s">
        <v>71</v>
      </c>
      <c r="H71" t="s">
        <v>71</v>
      </c>
      <c r="I71" s="1" t="s">
        <v>799</v>
      </c>
      <c r="J71" s="6" t="s">
        <v>8593</v>
      </c>
      <c r="K71" t="s">
        <v>421</v>
      </c>
      <c r="L71" t="s">
        <v>71</v>
      </c>
      <c r="M71" t="s">
        <v>71</v>
      </c>
      <c r="N71" t="s">
        <v>71</v>
      </c>
      <c r="O71" t="s">
        <v>71</v>
      </c>
      <c r="P71" t="s">
        <v>71</v>
      </c>
      <c r="Q71" t="s">
        <v>71</v>
      </c>
      <c r="R71" t="s">
        <v>71</v>
      </c>
      <c r="S71" t="s">
        <v>71</v>
      </c>
      <c r="T71" t="s">
        <v>800</v>
      </c>
      <c r="U71" t="s">
        <v>71</v>
      </c>
      <c r="V71" t="s">
        <v>71</v>
      </c>
      <c r="W71" t="s">
        <v>71</v>
      </c>
      <c r="X71" t="s">
        <v>71</v>
      </c>
      <c r="Y71" t="s">
        <v>71</v>
      </c>
      <c r="Z71" t="s">
        <v>71</v>
      </c>
      <c r="AA71" t="s">
        <v>71</v>
      </c>
      <c r="AB71" t="s">
        <v>71</v>
      </c>
      <c r="AC71" t="s">
        <v>71</v>
      </c>
      <c r="AD71" t="s">
        <v>71</v>
      </c>
      <c r="AE71" t="s">
        <v>71</v>
      </c>
      <c r="AF71" t="s">
        <v>71</v>
      </c>
      <c r="AG71" t="s">
        <v>71</v>
      </c>
      <c r="AH71" t="s">
        <v>71</v>
      </c>
      <c r="AI71" t="s">
        <v>71</v>
      </c>
      <c r="AJ71" t="s">
        <v>71</v>
      </c>
      <c r="AK71" t="s">
        <v>71</v>
      </c>
      <c r="AL71" t="s">
        <v>71</v>
      </c>
      <c r="AM71" t="s">
        <v>423</v>
      </c>
      <c r="AN71" t="s">
        <v>715</v>
      </c>
      <c r="AO71" t="s">
        <v>71</v>
      </c>
      <c r="AP71" t="s">
        <v>71</v>
      </c>
      <c r="AQ71" t="s">
        <v>71</v>
      </c>
      <c r="AR71" t="s">
        <v>801</v>
      </c>
      <c r="AS71">
        <v>2006</v>
      </c>
      <c r="AT71">
        <v>157</v>
      </c>
      <c r="AU71">
        <v>19</v>
      </c>
      <c r="AV71" t="s">
        <v>71</v>
      </c>
      <c r="AW71" t="s">
        <v>71</v>
      </c>
      <c r="AX71" t="s">
        <v>71</v>
      </c>
      <c r="AY71" t="s">
        <v>71</v>
      </c>
      <c r="AZ71">
        <v>2579</v>
      </c>
      <c r="BA71">
        <v>2592</v>
      </c>
      <c r="BB71" t="s">
        <v>71</v>
      </c>
      <c r="BC71" t="s">
        <v>802</v>
      </c>
      <c r="BD71" t="str">
        <f>HYPERLINK("http://dx.doi.org/10.1016/j.fss.2003.02.001","http://dx.doi.org/10.1016/j.fss.2003.02.001")</f>
        <v>http://dx.doi.org/10.1016/j.fss.2003.02.001</v>
      </c>
      <c r="BE71" t="s">
        <v>71</v>
      </c>
      <c r="BF71" t="s">
        <v>71</v>
      </c>
      <c r="BG71" t="s">
        <v>71</v>
      </c>
      <c r="BH71" t="s">
        <v>71</v>
      </c>
      <c r="BI71" t="s">
        <v>71</v>
      </c>
      <c r="BJ71" t="s">
        <v>71</v>
      </c>
      <c r="BK71" t="s">
        <v>71</v>
      </c>
      <c r="BL71" t="s">
        <v>71</v>
      </c>
      <c r="BM71" t="s">
        <v>71</v>
      </c>
      <c r="BN71" t="s">
        <v>71</v>
      </c>
      <c r="BO71" t="s">
        <v>71</v>
      </c>
      <c r="BP71" t="s">
        <v>71</v>
      </c>
      <c r="BQ71" t="s">
        <v>803</v>
      </c>
      <c r="BR71" t="str">
        <f>HYPERLINK("https%3A%2F%2Fwww.webofscience.com%2Fwos%2Fwoscc%2Ffull-record%2FWOS:000240786600005","View Full Record in Web of Science")</f>
        <v>View Full Record in Web of Science</v>
      </c>
    </row>
    <row r="72" spans="1:70" hidden="1" x14ac:dyDescent="0.25">
      <c r="A72" t="s">
        <v>69</v>
      </c>
      <c r="B72" t="s">
        <v>804</v>
      </c>
      <c r="C72" t="s">
        <v>71</v>
      </c>
      <c r="D72" t="s">
        <v>71</v>
      </c>
      <c r="E72" t="s">
        <v>71</v>
      </c>
      <c r="F72" t="s">
        <v>805</v>
      </c>
      <c r="G72" t="s">
        <v>71</v>
      </c>
      <c r="H72" t="s">
        <v>71</v>
      </c>
      <c r="I72" s="1" t="s">
        <v>806</v>
      </c>
      <c r="J72" s="6" t="s">
        <v>8593</v>
      </c>
      <c r="K72" t="s">
        <v>186</v>
      </c>
      <c r="L72" t="s">
        <v>71</v>
      </c>
      <c r="M72" t="s">
        <v>71</v>
      </c>
      <c r="N72" t="s">
        <v>71</v>
      </c>
      <c r="O72" t="s">
        <v>71</v>
      </c>
      <c r="P72" t="s">
        <v>71</v>
      </c>
      <c r="Q72" t="s">
        <v>71</v>
      </c>
      <c r="R72" t="s">
        <v>71</v>
      </c>
      <c r="S72" t="s">
        <v>71</v>
      </c>
      <c r="T72" t="s">
        <v>807</v>
      </c>
      <c r="U72" t="s">
        <v>71</v>
      </c>
      <c r="V72" t="s">
        <v>71</v>
      </c>
      <c r="W72" t="s">
        <v>71</v>
      </c>
      <c r="X72" t="s">
        <v>71</v>
      </c>
      <c r="Y72" t="s">
        <v>808</v>
      </c>
      <c r="Z72" t="s">
        <v>809</v>
      </c>
      <c r="AA72" t="s">
        <v>71</v>
      </c>
      <c r="AB72" t="s">
        <v>71</v>
      </c>
      <c r="AC72" t="s">
        <v>71</v>
      </c>
      <c r="AD72" t="s">
        <v>71</v>
      </c>
      <c r="AE72" t="s">
        <v>71</v>
      </c>
      <c r="AF72" t="s">
        <v>71</v>
      </c>
      <c r="AG72" t="s">
        <v>71</v>
      </c>
      <c r="AH72" t="s">
        <v>71</v>
      </c>
      <c r="AI72" t="s">
        <v>71</v>
      </c>
      <c r="AJ72" t="s">
        <v>71</v>
      </c>
      <c r="AK72" t="s">
        <v>71</v>
      </c>
      <c r="AL72" t="s">
        <v>71</v>
      </c>
      <c r="AM72" t="s">
        <v>188</v>
      </c>
      <c r="AN72" t="s">
        <v>810</v>
      </c>
      <c r="AO72" t="s">
        <v>71</v>
      </c>
      <c r="AP72" t="s">
        <v>71</v>
      </c>
      <c r="AQ72" t="s">
        <v>71</v>
      </c>
      <c r="AR72" t="s">
        <v>728</v>
      </c>
      <c r="AS72">
        <v>2016</v>
      </c>
      <c r="AT72">
        <v>24</v>
      </c>
      <c r="AU72" t="s">
        <v>71</v>
      </c>
      <c r="AV72" t="s">
        <v>71</v>
      </c>
      <c r="AW72">
        <v>1</v>
      </c>
      <c r="AX72" t="s">
        <v>71</v>
      </c>
      <c r="AY72" t="s">
        <v>71</v>
      </c>
      <c r="AZ72">
        <v>25</v>
      </c>
      <c r="BA72">
        <v>37</v>
      </c>
      <c r="BB72" t="s">
        <v>71</v>
      </c>
      <c r="BC72" t="s">
        <v>811</v>
      </c>
      <c r="BD72" t="str">
        <f>HYPERLINK("http://dx.doi.org/10.1142/S021848851640002X","http://dx.doi.org/10.1142/S021848851640002X")</f>
        <v>http://dx.doi.org/10.1142/S021848851640002X</v>
      </c>
      <c r="BE72" t="s">
        <v>71</v>
      </c>
      <c r="BF72" t="s">
        <v>71</v>
      </c>
      <c r="BG72" t="s">
        <v>71</v>
      </c>
      <c r="BH72" t="s">
        <v>71</v>
      </c>
      <c r="BI72" t="s">
        <v>71</v>
      </c>
      <c r="BJ72" t="s">
        <v>71</v>
      </c>
      <c r="BK72" t="s">
        <v>71</v>
      </c>
      <c r="BL72" t="s">
        <v>71</v>
      </c>
      <c r="BM72" t="s">
        <v>71</v>
      </c>
      <c r="BN72" t="s">
        <v>71</v>
      </c>
      <c r="BO72" t="s">
        <v>71</v>
      </c>
      <c r="BP72" t="s">
        <v>71</v>
      </c>
      <c r="BQ72" t="s">
        <v>812</v>
      </c>
      <c r="BR72" t="str">
        <f>HYPERLINK("https%3A%2F%2Fwww.webofscience.com%2Fwos%2Fwoscc%2Ffull-record%2FWOS:000391860200003","View Full Record in Web of Science")</f>
        <v>View Full Record in Web of Science</v>
      </c>
    </row>
    <row r="73" spans="1:70" hidden="1" x14ac:dyDescent="0.25">
      <c r="A73" t="s">
        <v>83</v>
      </c>
      <c r="B73" t="s">
        <v>813</v>
      </c>
      <c r="C73" t="s">
        <v>71</v>
      </c>
      <c r="D73" t="s">
        <v>71</v>
      </c>
      <c r="E73" t="s">
        <v>102</v>
      </c>
      <c r="F73" t="s">
        <v>814</v>
      </c>
      <c r="G73" t="s">
        <v>71</v>
      </c>
      <c r="H73" t="s">
        <v>71</v>
      </c>
      <c r="I73" s="1" t="s">
        <v>815</v>
      </c>
      <c r="J73" s="6" t="s">
        <v>8600</v>
      </c>
      <c r="K73" t="s">
        <v>816</v>
      </c>
      <c r="L73" t="s">
        <v>817</v>
      </c>
      <c r="M73" t="s">
        <v>818</v>
      </c>
      <c r="N73" t="s">
        <v>819</v>
      </c>
      <c r="O73" t="s">
        <v>820</v>
      </c>
      <c r="P73" t="s">
        <v>102</v>
      </c>
      <c r="Q73" t="s">
        <v>71</v>
      </c>
      <c r="R73" t="s">
        <v>71</v>
      </c>
      <c r="S73" t="s">
        <v>71</v>
      </c>
      <c r="T73" s="10" t="s">
        <v>821</v>
      </c>
      <c r="U73" t="s">
        <v>71</v>
      </c>
      <c r="V73" t="s">
        <v>71</v>
      </c>
      <c r="W73" t="s">
        <v>71</v>
      </c>
      <c r="X73" t="s">
        <v>71</v>
      </c>
      <c r="Y73" t="s">
        <v>822</v>
      </c>
      <c r="Z73" t="s">
        <v>823</v>
      </c>
      <c r="AA73" t="s">
        <v>71</v>
      </c>
      <c r="AB73" t="s">
        <v>71</v>
      </c>
      <c r="AC73" t="s">
        <v>71</v>
      </c>
      <c r="AD73" t="s">
        <v>71</v>
      </c>
      <c r="AE73" t="s">
        <v>71</v>
      </c>
      <c r="AF73" t="s">
        <v>71</v>
      </c>
      <c r="AG73" t="s">
        <v>71</v>
      </c>
      <c r="AH73" t="s">
        <v>71</v>
      </c>
      <c r="AI73" t="s">
        <v>71</v>
      </c>
      <c r="AJ73" t="s">
        <v>71</v>
      </c>
      <c r="AK73" t="s">
        <v>71</v>
      </c>
      <c r="AL73" t="s">
        <v>71</v>
      </c>
      <c r="AM73" t="s">
        <v>824</v>
      </c>
      <c r="AN73" t="s">
        <v>71</v>
      </c>
      <c r="AO73" t="s">
        <v>825</v>
      </c>
      <c r="AP73" t="s">
        <v>71</v>
      </c>
      <c r="AQ73" t="s">
        <v>71</v>
      </c>
      <c r="AR73" t="s">
        <v>71</v>
      </c>
      <c r="AS73">
        <v>2012</v>
      </c>
      <c r="AT73" t="s">
        <v>71</v>
      </c>
      <c r="AU73" t="s">
        <v>71</v>
      </c>
      <c r="AV73" t="s">
        <v>71</v>
      </c>
      <c r="AW73" t="s">
        <v>71</v>
      </c>
      <c r="AX73" t="s">
        <v>71</v>
      </c>
      <c r="AY73" t="s">
        <v>71</v>
      </c>
      <c r="AZ73" t="s">
        <v>71</v>
      </c>
      <c r="BA73" t="s">
        <v>71</v>
      </c>
      <c r="BB73" t="s">
        <v>71</v>
      </c>
      <c r="BC73" t="s">
        <v>71</v>
      </c>
      <c r="BD73" t="s">
        <v>71</v>
      </c>
      <c r="BE73" t="s">
        <v>71</v>
      </c>
      <c r="BF73" t="s">
        <v>71</v>
      </c>
      <c r="BG73" t="s">
        <v>71</v>
      </c>
      <c r="BH73" t="s">
        <v>71</v>
      </c>
      <c r="BI73" t="s">
        <v>71</v>
      </c>
      <c r="BJ73" t="s">
        <v>71</v>
      </c>
      <c r="BK73" t="s">
        <v>71</v>
      </c>
      <c r="BL73" t="s">
        <v>71</v>
      </c>
      <c r="BM73" t="s">
        <v>71</v>
      </c>
      <c r="BN73" t="s">
        <v>71</v>
      </c>
      <c r="BO73" t="s">
        <v>71</v>
      </c>
      <c r="BP73" t="s">
        <v>71</v>
      </c>
      <c r="BQ73" t="s">
        <v>826</v>
      </c>
      <c r="BR73" t="str">
        <f>HYPERLINK("https%3A%2F%2Fwww.webofscience.com%2Fwos%2Fwoscc%2Ffull-record%2FWOS:000309188200038","View Full Record in Web of Science")</f>
        <v>View Full Record in Web of Science</v>
      </c>
    </row>
    <row r="74" spans="1:70" hidden="1" x14ac:dyDescent="0.25">
      <c r="A74" t="s">
        <v>69</v>
      </c>
      <c r="B74" t="s">
        <v>827</v>
      </c>
      <c r="C74" t="s">
        <v>71</v>
      </c>
      <c r="D74" t="s">
        <v>71</v>
      </c>
      <c r="E74" t="s">
        <v>71</v>
      </c>
      <c r="F74" t="s">
        <v>827</v>
      </c>
      <c r="G74" t="s">
        <v>71</v>
      </c>
      <c r="H74" t="s">
        <v>71</v>
      </c>
      <c r="I74" s="1" t="s">
        <v>828</v>
      </c>
      <c r="J74" s="6" t="s">
        <v>8593</v>
      </c>
      <c r="K74" t="s">
        <v>829</v>
      </c>
      <c r="L74" t="s">
        <v>71</v>
      </c>
      <c r="M74" t="s">
        <v>71</v>
      </c>
      <c r="N74" t="s">
        <v>71</v>
      </c>
      <c r="O74" t="s">
        <v>71</v>
      </c>
      <c r="P74" t="s">
        <v>71</v>
      </c>
      <c r="Q74" t="s">
        <v>71</v>
      </c>
      <c r="R74" t="s">
        <v>71</v>
      </c>
      <c r="S74" t="s">
        <v>71</v>
      </c>
      <c r="T74" s="11" t="s">
        <v>830</v>
      </c>
      <c r="U74" t="s">
        <v>71</v>
      </c>
      <c r="V74" t="s">
        <v>71</v>
      </c>
      <c r="W74" t="s">
        <v>71</v>
      </c>
      <c r="X74" t="s">
        <v>71</v>
      </c>
      <c r="Y74" t="s">
        <v>71</v>
      </c>
      <c r="Z74" t="s">
        <v>71</v>
      </c>
      <c r="AA74" t="s">
        <v>71</v>
      </c>
      <c r="AB74" t="s">
        <v>71</v>
      </c>
      <c r="AC74" t="s">
        <v>71</v>
      </c>
      <c r="AD74" t="s">
        <v>71</v>
      </c>
      <c r="AE74" t="s">
        <v>71</v>
      </c>
      <c r="AF74" t="s">
        <v>71</v>
      </c>
      <c r="AG74" t="s">
        <v>71</v>
      </c>
      <c r="AH74" t="s">
        <v>71</v>
      </c>
      <c r="AI74" t="s">
        <v>71</v>
      </c>
      <c r="AJ74" t="s">
        <v>71</v>
      </c>
      <c r="AK74" t="s">
        <v>71</v>
      </c>
      <c r="AL74" t="s">
        <v>71</v>
      </c>
      <c r="AM74" t="s">
        <v>831</v>
      </c>
      <c r="AN74" t="s">
        <v>71</v>
      </c>
      <c r="AO74" t="s">
        <v>71</v>
      </c>
      <c r="AP74" t="s">
        <v>71</v>
      </c>
      <c r="AQ74" t="s">
        <v>71</v>
      </c>
      <c r="AR74" t="s">
        <v>71</v>
      </c>
      <c r="AS74">
        <v>1992</v>
      </c>
      <c r="AT74">
        <v>28</v>
      </c>
      <c r="AU74" t="s">
        <v>832</v>
      </c>
      <c r="AV74" t="s">
        <v>71</v>
      </c>
      <c r="AW74" t="s">
        <v>71</v>
      </c>
      <c r="AX74" t="s">
        <v>71</v>
      </c>
      <c r="AY74" t="s">
        <v>71</v>
      </c>
      <c r="AZ74">
        <v>41</v>
      </c>
      <c r="BA74">
        <v>44</v>
      </c>
      <c r="BB74" t="s">
        <v>71</v>
      </c>
      <c r="BC74" t="s">
        <v>71</v>
      </c>
      <c r="BD74" t="s">
        <v>71</v>
      </c>
      <c r="BE74" t="s">
        <v>71</v>
      </c>
      <c r="BF74" t="s">
        <v>71</v>
      </c>
      <c r="BG74" t="s">
        <v>71</v>
      </c>
      <c r="BH74" t="s">
        <v>71</v>
      </c>
      <c r="BI74" t="s">
        <v>71</v>
      </c>
      <c r="BJ74" t="s">
        <v>71</v>
      </c>
      <c r="BK74" t="s">
        <v>71</v>
      </c>
      <c r="BL74" t="s">
        <v>71</v>
      </c>
      <c r="BM74" t="s">
        <v>71</v>
      </c>
      <c r="BN74" t="s">
        <v>71</v>
      </c>
      <c r="BO74" t="s">
        <v>71</v>
      </c>
      <c r="BP74" t="s">
        <v>71</v>
      </c>
      <c r="BQ74" t="s">
        <v>833</v>
      </c>
      <c r="BR74" t="str">
        <f>HYPERLINK("https%3A%2F%2Fwww.webofscience.com%2Fwos%2Fwoscc%2Ffull-record%2FWOS:A1992KP66300001","View Full Record in Web of Science")</f>
        <v>View Full Record in Web of Science</v>
      </c>
    </row>
    <row r="75" spans="1:70" hidden="1" x14ac:dyDescent="0.25">
      <c r="A75" t="s">
        <v>69</v>
      </c>
      <c r="B75" t="s">
        <v>834</v>
      </c>
      <c r="C75" t="s">
        <v>71</v>
      </c>
      <c r="D75" t="s">
        <v>71</v>
      </c>
      <c r="E75" t="s">
        <v>71</v>
      </c>
      <c r="F75" t="s">
        <v>835</v>
      </c>
      <c r="G75" t="s">
        <v>71</v>
      </c>
      <c r="H75" t="s">
        <v>71</v>
      </c>
      <c r="I75" s="1" t="s">
        <v>836</v>
      </c>
      <c r="J75" s="6" t="s">
        <v>8588</v>
      </c>
      <c r="K75" t="s">
        <v>837</v>
      </c>
      <c r="L75" t="s">
        <v>71</v>
      </c>
      <c r="M75" t="s">
        <v>71</v>
      </c>
      <c r="N75" t="s">
        <v>71</v>
      </c>
      <c r="O75" t="s">
        <v>71</v>
      </c>
      <c r="P75" t="s">
        <v>71</v>
      </c>
      <c r="Q75" t="s">
        <v>71</v>
      </c>
      <c r="R75" t="s">
        <v>71</v>
      </c>
      <c r="S75" t="s">
        <v>71</v>
      </c>
      <c r="T75" t="s">
        <v>838</v>
      </c>
      <c r="U75" t="s">
        <v>71</v>
      </c>
      <c r="V75" t="s">
        <v>71</v>
      </c>
      <c r="W75" t="s">
        <v>71</v>
      </c>
      <c r="X75" t="s">
        <v>71</v>
      </c>
      <c r="Y75" t="s">
        <v>71</v>
      </c>
      <c r="Z75" t="s">
        <v>71</v>
      </c>
      <c r="AA75" t="s">
        <v>71</v>
      </c>
      <c r="AB75" t="s">
        <v>71</v>
      </c>
      <c r="AC75" t="s">
        <v>71</v>
      </c>
      <c r="AD75" t="s">
        <v>71</v>
      </c>
      <c r="AE75" t="s">
        <v>71</v>
      </c>
      <c r="AF75" t="s">
        <v>71</v>
      </c>
      <c r="AG75" t="s">
        <v>71</v>
      </c>
      <c r="AH75" t="s">
        <v>71</v>
      </c>
      <c r="AI75" t="s">
        <v>71</v>
      </c>
      <c r="AJ75" t="s">
        <v>71</v>
      </c>
      <c r="AK75" t="s">
        <v>71</v>
      </c>
      <c r="AL75" t="s">
        <v>71</v>
      </c>
      <c r="AM75" t="s">
        <v>839</v>
      </c>
      <c r="AN75" t="s">
        <v>71</v>
      </c>
      <c r="AO75" t="s">
        <v>71</v>
      </c>
      <c r="AP75" t="s">
        <v>71</v>
      </c>
      <c r="AQ75" t="s">
        <v>71</v>
      </c>
      <c r="AR75" t="s">
        <v>770</v>
      </c>
      <c r="AS75">
        <v>2008</v>
      </c>
      <c r="AT75">
        <v>23</v>
      </c>
      <c r="AU75">
        <v>3</v>
      </c>
      <c r="AV75" t="s">
        <v>71</v>
      </c>
      <c r="AW75" t="s">
        <v>71</v>
      </c>
      <c r="AX75" t="s">
        <v>71</v>
      </c>
      <c r="AY75" t="s">
        <v>71</v>
      </c>
      <c r="AZ75">
        <v>364</v>
      </c>
      <c r="BA75">
        <v>383</v>
      </c>
      <c r="BB75" t="s">
        <v>71</v>
      </c>
      <c r="BC75" t="s">
        <v>840</v>
      </c>
      <c r="BD75" t="str">
        <f>HYPERLINK("http://dx.doi.org/10.1002/int.20271","http://dx.doi.org/10.1002/int.20271")</f>
        <v>http://dx.doi.org/10.1002/int.20271</v>
      </c>
      <c r="BE75" t="s">
        <v>71</v>
      </c>
      <c r="BF75" t="s">
        <v>71</v>
      </c>
      <c r="BG75" t="s">
        <v>71</v>
      </c>
      <c r="BH75" t="s">
        <v>71</v>
      </c>
      <c r="BI75" t="s">
        <v>71</v>
      </c>
      <c r="BJ75" t="s">
        <v>71</v>
      </c>
      <c r="BK75" t="s">
        <v>71</v>
      </c>
      <c r="BL75" t="s">
        <v>71</v>
      </c>
      <c r="BM75" t="s">
        <v>71</v>
      </c>
      <c r="BN75" t="s">
        <v>71</v>
      </c>
      <c r="BO75" t="s">
        <v>71</v>
      </c>
      <c r="BP75" t="s">
        <v>71</v>
      </c>
      <c r="BQ75" t="s">
        <v>841</v>
      </c>
      <c r="BR75" t="str">
        <f>HYPERLINK("https%3A%2F%2Fwww.webofscience.com%2Fwos%2Fwoscc%2Ffull-record%2FWOS:000253083800006","View Full Record in Web of Science")</f>
        <v>View Full Record in Web of Science</v>
      </c>
    </row>
    <row r="76" spans="1:70" hidden="1" x14ac:dyDescent="0.25">
      <c r="A76" t="s">
        <v>83</v>
      </c>
      <c r="B76" t="s">
        <v>842</v>
      </c>
      <c r="C76" t="s">
        <v>71</v>
      </c>
      <c r="D76" t="s">
        <v>843</v>
      </c>
      <c r="E76" t="s">
        <v>71</v>
      </c>
      <c r="F76" t="s">
        <v>844</v>
      </c>
      <c r="G76" t="s">
        <v>71</v>
      </c>
      <c r="H76" t="s">
        <v>71</v>
      </c>
      <c r="I76" s="1" t="s">
        <v>845</v>
      </c>
      <c r="J76" s="6" t="s">
        <v>8589</v>
      </c>
      <c r="K76" t="s">
        <v>846</v>
      </c>
      <c r="L76" t="s">
        <v>71</v>
      </c>
      <c r="M76" t="s">
        <v>847</v>
      </c>
      <c r="N76" t="s">
        <v>848</v>
      </c>
      <c r="O76" t="s">
        <v>849</v>
      </c>
      <c r="P76" t="s">
        <v>71</v>
      </c>
      <c r="Q76" t="s">
        <v>850</v>
      </c>
      <c r="R76" t="s">
        <v>71</v>
      </c>
      <c r="S76" t="s">
        <v>71</v>
      </c>
      <c r="T76" t="s">
        <v>851</v>
      </c>
      <c r="U76" t="s">
        <v>71</v>
      </c>
      <c r="V76" t="s">
        <v>71</v>
      </c>
      <c r="W76" t="s">
        <v>71</v>
      </c>
      <c r="X76" t="s">
        <v>71</v>
      </c>
      <c r="Y76" t="s">
        <v>852</v>
      </c>
      <c r="Z76" t="s">
        <v>853</v>
      </c>
      <c r="AA76" t="s">
        <v>71</v>
      </c>
      <c r="AB76" t="s">
        <v>71</v>
      </c>
      <c r="AC76" t="s">
        <v>71</v>
      </c>
      <c r="AD76" t="s">
        <v>71</v>
      </c>
      <c r="AE76" t="s">
        <v>71</v>
      </c>
      <c r="AF76" t="s">
        <v>71</v>
      </c>
      <c r="AG76" t="s">
        <v>71</v>
      </c>
      <c r="AH76" t="s">
        <v>71</v>
      </c>
      <c r="AI76" t="s">
        <v>71</v>
      </c>
      <c r="AJ76" t="s">
        <v>71</v>
      </c>
      <c r="AK76" t="s">
        <v>71</v>
      </c>
      <c r="AL76" t="s">
        <v>71</v>
      </c>
      <c r="AM76" t="s">
        <v>71</v>
      </c>
      <c r="AN76" t="s">
        <v>71</v>
      </c>
      <c r="AO76" t="s">
        <v>854</v>
      </c>
      <c r="AP76" t="s">
        <v>71</v>
      </c>
      <c r="AQ76" t="s">
        <v>71</v>
      </c>
      <c r="AR76" t="s">
        <v>71</v>
      </c>
      <c r="AS76">
        <v>2010</v>
      </c>
      <c r="AT76" t="s">
        <v>71</v>
      </c>
      <c r="AU76" t="s">
        <v>71</v>
      </c>
      <c r="AV76" t="s">
        <v>71</v>
      </c>
      <c r="AW76" t="s">
        <v>71</v>
      </c>
      <c r="AX76" t="s">
        <v>71</v>
      </c>
      <c r="AY76" t="s">
        <v>71</v>
      </c>
      <c r="AZ76">
        <v>241</v>
      </c>
      <c r="BA76" t="s">
        <v>99</v>
      </c>
      <c r="BB76" t="s">
        <v>71</v>
      </c>
      <c r="BC76" t="s">
        <v>71</v>
      </c>
      <c r="BD76" t="s">
        <v>71</v>
      </c>
      <c r="BE76" t="s">
        <v>71</v>
      </c>
      <c r="BF76" t="s">
        <v>71</v>
      </c>
      <c r="BG76" t="s">
        <v>71</v>
      </c>
      <c r="BH76" t="s">
        <v>71</v>
      </c>
      <c r="BI76" t="s">
        <v>71</v>
      </c>
      <c r="BJ76" t="s">
        <v>71</v>
      </c>
      <c r="BK76" t="s">
        <v>71</v>
      </c>
      <c r="BL76" t="s">
        <v>71</v>
      </c>
      <c r="BM76" t="s">
        <v>71</v>
      </c>
      <c r="BN76" t="s">
        <v>71</v>
      </c>
      <c r="BO76" t="s">
        <v>71</v>
      </c>
      <c r="BP76" t="s">
        <v>71</v>
      </c>
      <c r="BQ76" t="s">
        <v>855</v>
      </c>
      <c r="BR76" t="str">
        <f>HYPERLINK("https%3A%2F%2Fwww.webofscience.com%2Fwos%2Fwoscc%2Ffull-record%2FWOS:000288345700044","View Full Record in Web of Science")</f>
        <v>View Full Record in Web of Science</v>
      </c>
    </row>
    <row r="77" spans="1:70" hidden="1" x14ac:dyDescent="0.25">
      <c r="A77" t="s">
        <v>69</v>
      </c>
      <c r="B77" t="s">
        <v>856</v>
      </c>
      <c r="C77" t="s">
        <v>71</v>
      </c>
      <c r="D77" t="s">
        <v>71</v>
      </c>
      <c r="E77" t="s">
        <v>71</v>
      </c>
      <c r="F77" t="s">
        <v>857</v>
      </c>
      <c r="G77" t="s">
        <v>71</v>
      </c>
      <c r="H77" t="s">
        <v>71</v>
      </c>
      <c r="I77" s="1" t="s">
        <v>858</v>
      </c>
      <c r="J77" s="6" t="s">
        <v>8594</v>
      </c>
      <c r="K77" t="s">
        <v>563</v>
      </c>
      <c r="L77" t="s">
        <v>71</v>
      </c>
      <c r="M77" t="s">
        <v>71</v>
      </c>
      <c r="N77" t="s">
        <v>71</v>
      </c>
      <c r="O77" t="s">
        <v>71</v>
      </c>
      <c r="P77" t="s">
        <v>71</v>
      </c>
      <c r="Q77" t="s">
        <v>71</v>
      </c>
      <c r="R77" t="s">
        <v>71</v>
      </c>
      <c r="S77" t="s">
        <v>71</v>
      </c>
      <c r="T77" t="s">
        <v>859</v>
      </c>
      <c r="U77" t="s">
        <v>71</v>
      </c>
      <c r="V77" t="s">
        <v>71</v>
      </c>
      <c r="W77" t="s">
        <v>71</v>
      </c>
      <c r="X77" t="s">
        <v>71</v>
      </c>
      <c r="Y77" t="s">
        <v>860</v>
      </c>
      <c r="Z77" t="s">
        <v>861</v>
      </c>
      <c r="AA77" t="s">
        <v>71</v>
      </c>
      <c r="AB77" t="s">
        <v>71</v>
      </c>
      <c r="AC77" t="s">
        <v>71</v>
      </c>
      <c r="AD77" t="s">
        <v>71</v>
      </c>
      <c r="AE77" t="s">
        <v>71</v>
      </c>
      <c r="AF77" t="s">
        <v>71</v>
      </c>
      <c r="AG77" t="s">
        <v>71</v>
      </c>
      <c r="AH77" t="s">
        <v>71</v>
      </c>
      <c r="AI77" t="s">
        <v>71</v>
      </c>
      <c r="AJ77" t="s">
        <v>71</v>
      </c>
      <c r="AK77" t="s">
        <v>71</v>
      </c>
      <c r="AL77" t="s">
        <v>71</v>
      </c>
      <c r="AM77" t="s">
        <v>565</v>
      </c>
      <c r="AN77" t="s">
        <v>566</v>
      </c>
      <c r="AO77" t="s">
        <v>71</v>
      </c>
      <c r="AP77" t="s">
        <v>71</v>
      </c>
      <c r="AQ77" t="s">
        <v>71</v>
      </c>
      <c r="AR77" t="s">
        <v>71</v>
      </c>
      <c r="AS77">
        <v>2020</v>
      </c>
      <c r="AT77">
        <v>35</v>
      </c>
      <c r="AU77" t="s">
        <v>862</v>
      </c>
      <c r="AV77" t="s">
        <v>71</v>
      </c>
      <c r="AW77" t="s">
        <v>71</v>
      </c>
      <c r="AX77" t="s">
        <v>180</v>
      </c>
      <c r="AY77" t="s">
        <v>71</v>
      </c>
      <c r="AZ77">
        <v>61</v>
      </c>
      <c r="BA77">
        <v>92</v>
      </c>
      <c r="BB77" t="s">
        <v>71</v>
      </c>
      <c r="BC77" t="s">
        <v>71</v>
      </c>
      <c r="BD77" t="s">
        <v>71</v>
      </c>
      <c r="BE77" t="s">
        <v>71</v>
      </c>
      <c r="BF77" t="s">
        <v>71</v>
      </c>
      <c r="BG77" t="s">
        <v>71</v>
      </c>
      <c r="BH77" t="s">
        <v>71</v>
      </c>
      <c r="BI77" t="s">
        <v>71</v>
      </c>
      <c r="BJ77" t="s">
        <v>71</v>
      </c>
      <c r="BK77" t="s">
        <v>71</v>
      </c>
      <c r="BL77" t="s">
        <v>71</v>
      </c>
      <c r="BM77" t="s">
        <v>71</v>
      </c>
      <c r="BN77" t="s">
        <v>71</v>
      </c>
      <c r="BO77" t="s">
        <v>71</v>
      </c>
      <c r="BP77" t="s">
        <v>71</v>
      </c>
      <c r="BQ77" t="s">
        <v>863</v>
      </c>
      <c r="BR77" t="str">
        <f>HYPERLINK("https%3A%2F%2Fwww.webofscience.com%2Fwos%2Fwoscc%2Ffull-record%2FWOS:000607198200005","View Full Record in Web of Science")</f>
        <v>View Full Record in Web of Science</v>
      </c>
    </row>
    <row r="78" spans="1:70" x14ac:dyDescent="0.25">
      <c r="A78" t="s">
        <v>83</v>
      </c>
      <c r="B78" t="s">
        <v>112</v>
      </c>
      <c r="C78" t="s">
        <v>71</v>
      </c>
      <c r="D78" t="s">
        <v>864</v>
      </c>
      <c r="E78" t="s">
        <v>71</v>
      </c>
      <c r="F78" t="s">
        <v>112</v>
      </c>
      <c r="G78" t="s">
        <v>71</v>
      </c>
      <c r="H78" t="s">
        <v>71</v>
      </c>
      <c r="I78" s="4" t="s">
        <v>865</v>
      </c>
      <c r="J78" s="6" t="s">
        <v>8598</v>
      </c>
      <c r="K78" t="s">
        <v>866</v>
      </c>
      <c r="L78" t="s">
        <v>867</v>
      </c>
      <c r="M78" t="s">
        <v>868</v>
      </c>
      <c r="N78" t="s">
        <v>869</v>
      </c>
      <c r="O78" t="s">
        <v>870</v>
      </c>
      <c r="P78" t="s">
        <v>871</v>
      </c>
      <c r="Q78" t="s">
        <v>872</v>
      </c>
      <c r="R78" t="s">
        <v>71</v>
      </c>
      <c r="S78" t="s">
        <v>71</v>
      </c>
      <c r="T78" s="10" t="s">
        <v>873</v>
      </c>
      <c r="U78" t="s">
        <v>71</v>
      </c>
      <c r="V78" t="s">
        <v>71</v>
      </c>
      <c r="W78" t="s">
        <v>71</v>
      </c>
      <c r="X78" t="s">
        <v>71</v>
      </c>
      <c r="Y78" t="s">
        <v>71</v>
      </c>
      <c r="Z78" t="s">
        <v>71</v>
      </c>
      <c r="AA78" t="s">
        <v>71</v>
      </c>
      <c r="AB78" t="s">
        <v>71</v>
      </c>
      <c r="AC78" t="s">
        <v>71</v>
      </c>
      <c r="AD78" t="s">
        <v>71</v>
      </c>
      <c r="AE78" t="s">
        <v>71</v>
      </c>
      <c r="AF78" t="s">
        <v>71</v>
      </c>
      <c r="AG78" t="s">
        <v>71</v>
      </c>
      <c r="AH78" t="s">
        <v>71</v>
      </c>
      <c r="AI78" t="s">
        <v>71</v>
      </c>
      <c r="AJ78" t="s">
        <v>71</v>
      </c>
      <c r="AK78" t="s">
        <v>71</v>
      </c>
      <c r="AL78" t="s">
        <v>71</v>
      </c>
      <c r="AM78" t="s">
        <v>874</v>
      </c>
      <c r="AN78" t="s">
        <v>71</v>
      </c>
      <c r="AO78" t="s">
        <v>875</v>
      </c>
      <c r="AP78" t="s">
        <v>71</v>
      </c>
      <c r="AQ78" t="s">
        <v>71</v>
      </c>
      <c r="AR78" t="s">
        <v>71</v>
      </c>
      <c r="AS78">
        <v>2003</v>
      </c>
      <c r="AT78" t="s">
        <v>71</v>
      </c>
      <c r="AU78" t="s">
        <v>71</v>
      </c>
      <c r="AV78" t="s">
        <v>71</v>
      </c>
      <c r="AW78" t="s">
        <v>71</v>
      </c>
      <c r="AX78" t="s">
        <v>71</v>
      </c>
      <c r="AY78" t="s">
        <v>71</v>
      </c>
      <c r="AZ78">
        <v>71</v>
      </c>
      <c r="BA78">
        <v>76</v>
      </c>
      <c r="BB78" t="s">
        <v>71</v>
      </c>
      <c r="BC78" t="s">
        <v>876</v>
      </c>
      <c r="BD78" t="str">
        <f>HYPERLINK("http://dx.doi.org/10.1109/ISMVL.2003.1201387","http://dx.doi.org/10.1109/ISMVL.2003.1201387")</f>
        <v>http://dx.doi.org/10.1109/ISMVL.2003.1201387</v>
      </c>
      <c r="BE78" t="s">
        <v>71</v>
      </c>
      <c r="BF78" t="s">
        <v>71</v>
      </c>
      <c r="BG78" t="s">
        <v>71</v>
      </c>
      <c r="BH78" t="s">
        <v>71</v>
      </c>
      <c r="BI78" t="s">
        <v>71</v>
      </c>
      <c r="BJ78" t="s">
        <v>71</v>
      </c>
      <c r="BK78" t="s">
        <v>71</v>
      </c>
      <c r="BL78" t="s">
        <v>71</v>
      </c>
      <c r="BM78" t="s">
        <v>71</v>
      </c>
      <c r="BN78" t="s">
        <v>71</v>
      </c>
      <c r="BO78" t="s">
        <v>71</v>
      </c>
      <c r="BP78" t="s">
        <v>71</v>
      </c>
      <c r="BQ78" t="s">
        <v>877</v>
      </c>
      <c r="BR78" t="str">
        <f>HYPERLINK("https%3A%2F%2Fwww.webofscience.com%2Fwos%2Fwoscc%2Ffull-record%2FWOS:000183282100012","View Full Record in Web of Science")</f>
        <v>View Full Record in Web of Science</v>
      </c>
    </row>
    <row r="79" spans="1:70" hidden="1" x14ac:dyDescent="0.25">
      <c r="A79" t="s">
        <v>69</v>
      </c>
      <c r="B79" t="s">
        <v>878</v>
      </c>
      <c r="C79" t="s">
        <v>71</v>
      </c>
      <c r="D79" t="s">
        <v>71</v>
      </c>
      <c r="E79" t="s">
        <v>71</v>
      </c>
      <c r="F79" t="s">
        <v>879</v>
      </c>
      <c r="G79" t="s">
        <v>71</v>
      </c>
      <c r="H79" t="s">
        <v>71</v>
      </c>
      <c r="I79" s="1" t="s">
        <v>880</v>
      </c>
      <c r="J79" s="6" t="s">
        <v>8588</v>
      </c>
      <c r="K79" t="s">
        <v>123</v>
      </c>
      <c r="L79" t="s">
        <v>71</v>
      </c>
      <c r="M79" t="s">
        <v>71</v>
      </c>
      <c r="N79" t="s">
        <v>71</v>
      </c>
      <c r="O79" t="s">
        <v>71</v>
      </c>
      <c r="P79" t="s">
        <v>71</v>
      </c>
      <c r="Q79" t="s">
        <v>71</v>
      </c>
      <c r="R79" t="s">
        <v>71</v>
      </c>
      <c r="S79" t="s">
        <v>71</v>
      </c>
      <c r="T79" t="s">
        <v>881</v>
      </c>
      <c r="U79" t="s">
        <v>71</v>
      </c>
      <c r="V79" t="s">
        <v>71</v>
      </c>
      <c r="W79" t="s">
        <v>71</v>
      </c>
      <c r="X79" t="s">
        <v>71</v>
      </c>
      <c r="Y79" t="s">
        <v>71</v>
      </c>
      <c r="Z79" t="s">
        <v>882</v>
      </c>
      <c r="AA79" t="s">
        <v>71</v>
      </c>
      <c r="AB79" t="s">
        <v>71</v>
      </c>
      <c r="AC79" t="s">
        <v>71</v>
      </c>
      <c r="AD79" t="s">
        <v>71</v>
      </c>
      <c r="AE79" t="s">
        <v>71</v>
      </c>
      <c r="AF79" t="s">
        <v>71</v>
      </c>
      <c r="AG79" t="s">
        <v>71</v>
      </c>
      <c r="AH79" t="s">
        <v>71</v>
      </c>
      <c r="AI79" t="s">
        <v>71</v>
      </c>
      <c r="AJ79" t="s">
        <v>71</v>
      </c>
      <c r="AK79" t="s">
        <v>71</v>
      </c>
      <c r="AL79" t="s">
        <v>71</v>
      </c>
      <c r="AM79" t="s">
        <v>127</v>
      </c>
      <c r="AN79" t="s">
        <v>128</v>
      </c>
      <c r="AO79" t="s">
        <v>71</v>
      </c>
      <c r="AP79" t="s">
        <v>71</v>
      </c>
      <c r="AQ79" t="s">
        <v>71</v>
      </c>
      <c r="AR79" t="s">
        <v>801</v>
      </c>
      <c r="AS79">
        <v>2013</v>
      </c>
      <c r="AT79">
        <v>245</v>
      </c>
      <c r="AU79" t="s">
        <v>71</v>
      </c>
      <c r="AV79" t="s">
        <v>71</v>
      </c>
      <c r="AW79" t="s">
        <v>71</v>
      </c>
      <c r="AX79" t="s">
        <v>71</v>
      </c>
      <c r="AY79" t="s">
        <v>71</v>
      </c>
      <c r="AZ79">
        <v>181</v>
      </c>
      <c r="BA79">
        <v>196</v>
      </c>
      <c r="BB79" t="s">
        <v>71</v>
      </c>
      <c r="BC79" t="s">
        <v>883</v>
      </c>
      <c r="BD79" t="str">
        <f>HYPERLINK("http://dx.doi.org/10.1016/j.ins.2013.04.040","http://dx.doi.org/10.1016/j.ins.2013.04.040")</f>
        <v>http://dx.doi.org/10.1016/j.ins.2013.04.040</v>
      </c>
      <c r="BE79" t="s">
        <v>71</v>
      </c>
      <c r="BF79" t="s">
        <v>71</v>
      </c>
      <c r="BG79" t="s">
        <v>71</v>
      </c>
      <c r="BH79" t="s">
        <v>71</v>
      </c>
      <c r="BI79" t="s">
        <v>71</v>
      </c>
      <c r="BJ79" t="s">
        <v>71</v>
      </c>
      <c r="BK79" t="s">
        <v>71</v>
      </c>
      <c r="BL79" t="s">
        <v>71</v>
      </c>
      <c r="BM79" t="s">
        <v>71</v>
      </c>
      <c r="BN79" t="s">
        <v>71</v>
      </c>
      <c r="BO79" t="s">
        <v>71</v>
      </c>
      <c r="BP79" t="s">
        <v>71</v>
      </c>
      <c r="BQ79" t="s">
        <v>884</v>
      </c>
      <c r="BR79" t="str">
        <f>HYPERLINK("https%3A%2F%2Fwww.webofscience.com%2Fwos%2Fwoscc%2Ffull-record%2FWOS:000323015000013","View Full Record in Web of Science")</f>
        <v>View Full Record in Web of Science</v>
      </c>
    </row>
    <row r="80" spans="1:70" hidden="1" x14ac:dyDescent="0.25">
      <c r="A80" t="s">
        <v>83</v>
      </c>
      <c r="B80" t="s">
        <v>885</v>
      </c>
      <c r="C80" t="s">
        <v>71</v>
      </c>
      <c r="D80" t="s">
        <v>886</v>
      </c>
      <c r="E80" t="s">
        <v>71</v>
      </c>
      <c r="F80" t="s">
        <v>887</v>
      </c>
      <c r="G80" t="s">
        <v>71</v>
      </c>
      <c r="H80" t="s">
        <v>71</v>
      </c>
      <c r="I80" s="1" t="s">
        <v>888</v>
      </c>
      <c r="J80" s="6" t="s">
        <v>8588</v>
      </c>
      <c r="K80" t="s">
        <v>889</v>
      </c>
      <c r="L80" t="s">
        <v>687</v>
      </c>
      <c r="M80" t="s">
        <v>890</v>
      </c>
      <c r="N80" t="s">
        <v>891</v>
      </c>
      <c r="O80" t="s">
        <v>892</v>
      </c>
      <c r="P80" t="s">
        <v>893</v>
      </c>
      <c r="Q80" t="s">
        <v>71</v>
      </c>
      <c r="R80" t="s">
        <v>71</v>
      </c>
      <c r="S80" t="s">
        <v>71</v>
      </c>
      <c r="T80" t="s">
        <v>894</v>
      </c>
      <c r="U80" t="s">
        <v>71</v>
      </c>
      <c r="V80" t="s">
        <v>71</v>
      </c>
      <c r="W80" t="s">
        <v>71</v>
      </c>
      <c r="X80" t="s">
        <v>71</v>
      </c>
      <c r="Y80" t="s">
        <v>71</v>
      </c>
      <c r="Z80" t="s">
        <v>895</v>
      </c>
      <c r="AA80" t="s">
        <v>71</v>
      </c>
      <c r="AB80" t="s">
        <v>71</v>
      </c>
      <c r="AC80" t="s">
        <v>71</v>
      </c>
      <c r="AD80" t="s">
        <v>71</v>
      </c>
      <c r="AE80" t="s">
        <v>71</v>
      </c>
      <c r="AF80" t="s">
        <v>71</v>
      </c>
      <c r="AG80" t="s">
        <v>71</v>
      </c>
      <c r="AH80" t="s">
        <v>71</v>
      </c>
      <c r="AI80" t="s">
        <v>71</v>
      </c>
      <c r="AJ80" t="s">
        <v>71</v>
      </c>
      <c r="AK80" t="s">
        <v>71</v>
      </c>
      <c r="AL80" t="s">
        <v>71</v>
      </c>
      <c r="AM80" t="s">
        <v>695</v>
      </c>
      <c r="AN80" t="s">
        <v>71</v>
      </c>
      <c r="AO80" t="s">
        <v>896</v>
      </c>
      <c r="AP80" t="s">
        <v>71</v>
      </c>
      <c r="AQ80" t="s">
        <v>71</v>
      </c>
      <c r="AR80" t="s">
        <v>71</v>
      </c>
      <c r="AS80">
        <v>2015</v>
      </c>
      <c r="AT80">
        <v>9119</v>
      </c>
      <c r="AU80" t="s">
        <v>71</v>
      </c>
      <c r="AV80" t="s">
        <v>71</v>
      </c>
      <c r="AW80" t="s">
        <v>71</v>
      </c>
      <c r="AX80" t="s">
        <v>71</v>
      </c>
      <c r="AY80" t="s">
        <v>71</v>
      </c>
      <c r="AZ80">
        <v>218</v>
      </c>
      <c r="BA80">
        <v>227</v>
      </c>
      <c r="BB80" t="s">
        <v>71</v>
      </c>
      <c r="BC80" t="s">
        <v>897</v>
      </c>
      <c r="BD80" t="str">
        <f>HYPERLINK("http://dx.doi.org/10.1007/978-3-319-19324-3_20","http://dx.doi.org/10.1007/978-3-319-19324-3_20")</f>
        <v>http://dx.doi.org/10.1007/978-3-319-19324-3_20</v>
      </c>
      <c r="BE80" t="s">
        <v>71</v>
      </c>
      <c r="BF80" t="s">
        <v>71</v>
      </c>
      <c r="BG80" t="s">
        <v>71</v>
      </c>
      <c r="BH80" t="s">
        <v>71</v>
      </c>
      <c r="BI80" t="s">
        <v>71</v>
      </c>
      <c r="BJ80" t="s">
        <v>71</v>
      </c>
      <c r="BK80" t="s">
        <v>71</v>
      </c>
      <c r="BL80" t="s">
        <v>71</v>
      </c>
      <c r="BM80" t="s">
        <v>71</v>
      </c>
      <c r="BN80" t="s">
        <v>71</v>
      </c>
      <c r="BO80" t="s">
        <v>71</v>
      </c>
      <c r="BP80" t="s">
        <v>71</v>
      </c>
      <c r="BQ80" t="s">
        <v>898</v>
      </c>
      <c r="BR80" t="str">
        <f>HYPERLINK("https%3A%2F%2Fwww.webofscience.com%2Fwos%2Fwoscc%2Ffull-record%2FWOS:000364537800020","View Full Record in Web of Science")</f>
        <v>View Full Record in Web of Science</v>
      </c>
    </row>
    <row r="81" spans="1:70" hidden="1" x14ac:dyDescent="0.25">
      <c r="A81" t="s">
        <v>460</v>
      </c>
      <c r="B81" t="s">
        <v>899</v>
      </c>
      <c r="C81" t="s">
        <v>71</v>
      </c>
      <c r="D81" t="s">
        <v>899</v>
      </c>
      <c r="E81" t="s">
        <v>71</v>
      </c>
      <c r="F81" t="s">
        <v>900</v>
      </c>
      <c r="G81" t="s">
        <v>71</v>
      </c>
      <c r="H81" t="s">
        <v>71</v>
      </c>
      <c r="I81" s="1" t="s">
        <v>901</v>
      </c>
      <c r="J81" s="6" t="s">
        <v>8588</v>
      </c>
      <c r="K81" t="s">
        <v>902</v>
      </c>
      <c r="L81" t="s">
        <v>466</v>
      </c>
      <c r="M81" t="s">
        <v>71</v>
      </c>
      <c r="N81" t="s">
        <v>71</v>
      </c>
      <c r="O81" t="s">
        <v>71</v>
      </c>
      <c r="P81" t="s">
        <v>71</v>
      </c>
      <c r="Q81" t="s">
        <v>71</v>
      </c>
      <c r="R81" t="s">
        <v>71</v>
      </c>
      <c r="S81" t="s">
        <v>71</v>
      </c>
      <c r="T81" t="s">
        <v>903</v>
      </c>
      <c r="U81" t="s">
        <v>71</v>
      </c>
      <c r="V81" t="s">
        <v>71</v>
      </c>
      <c r="W81" t="s">
        <v>71</v>
      </c>
      <c r="X81" t="s">
        <v>71</v>
      </c>
      <c r="Y81" t="s">
        <v>71</v>
      </c>
      <c r="Z81" t="s">
        <v>71</v>
      </c>
      <c r="AA81" t="s">
        <v>71</v>
      </c>
      <c r="AB81" t="s">
        <v>71</v>
      </c>
      <c r="AC81" t="s">
        <v>71</v>
      </c>
      <c r="AD81" t="s">
        <v>71</v>
      </c>
      <c r="AE81" t="s">
        <v>71</v>
      </c>
      <c r="AF81" t="s">
        <v>71</v>
      </c>
      <c r="AG81" t="s">
        <v>71</v>
      </c>
      <c r="AH81" t="s">
        <v>71</v>
      </c>
      <c r="AI81" t="s">
        <v>71</v>
      </c>
      <c r="AJ81" t="s">
        <v>71</v>
      </c>
      <c r="AK81" t="s">
        <v>71</v>
      </c>
      <c r="AL81" t="s">
        <v>71</v>
      </c>
      <c r="AM81" t="s">
        <v>468</v>
      </c>
      <c r="AN81" t="s">
        <v>71</v>
      </c>
      <c r="AO81" t="s">
        <v>904</v>
      </c>
      <c r="AP81" t="s">
        <v>71</v>
      </c>
      <c r="AQ81" t="s">
        <v>71</v>
      </c>
      <c r="AR81" t="s">
        <v>71</v>
      </c>
      <c r="AS81">
        <v>2015</v>
      </c>
      <c r="AT81">
        <v>326</v>
      </c>
      <c r="AU81" t="s">
        <v>71</v>
      </c>
      <c r="AV81" t="s">
        <v>71</v>
      </c>
      <c r="AW81" t="s">
        <v>71</v>
      </c>
      <c r="AX81" t="s">
        <v>71</v>
      </c>
      <c r="AY81" t="s">
        <v>71</v>
      </c>
      <c r="AZ81">
        <v>661</v>
      </c>
      <c r="BA81">
        <v>681</v>
      </c>
      <c r="BB81" t="s">
        <v>71</v>
      </c>
      <c r="BC81" t="s">
        <v>905</v>
      </c>
      <c r="BD81" t="str">
        <f>HYPERLINK("http://dx.doi.org/10.1007/978-3-319-19683-1_31","http://dx.doi.org/10.1007/978-3-319-19683-1_31")</f>
        <v>http://dx.doi.org/10.1007/978-3-319-19683-1_31</v>
      </c>
      <c r="BE81" t="s">
        <v>906</v>
      </c>
      <c r="BF81" t="s">
        <v>71</v>
      </c>
      <c r="BG81" t="s">
        <v>71</v>
      </c>
      <c r="BH81" t="s">
        <v>71</v>
      </c>
      <c r="BI81" t="s">
        <v>71</v>
      </c>
      <c r="BJ81" t="s">
        <v>71</v>
      </c>
      <c r="BK81" t="s">
        <v>71</v>
      </c>
      <c r="BL81" t="s">
        <v>71</v>
      </c>
      <c r="BM81" t="s">
        <v>71</v>
      </c>
      <c r="BN81" t="s">
        <v>71</v>
      </c>
      <c r="BO81" t="s">
        <v>71</v>
      </c>
      <c r="BP81" t="s">
        <v>71</v>
      </c>
      <c r="BQ81" t="s">
        <v>907</v>
      </c>
      <c r="BR81" t="str">
        <f>HYPERLINK("https%3A%2F%2Fwww.webofscience.com%2Fwos%2Fwoscc%2Ffull-record%2FWOS:000374483600032","View Full Record in Web of Science")</f>
        <v>View Full Record in Web of Science</v>
      </c>
    </row>
    <row r="82" spans="1:70" hidden="1" x14ac:dyDescent="0.25">
      <c r="A82" t="s">
        <v>69</v>
      </c>
      <c r="B82" t="s">
        <v>908</v>
      </c>
      <c r="C82" t="s">
        <v>71</v>
      </c>
      <c r="D82" t="s">
        <v>71</v>
      </c>
      <c r="E82" t="s">
        <v>71</v>
      </c>
      <c r="F82" t="s">
        <v>908</v>
      </c>
      <c r="G82" t="s">
        <v>71</v>
      </c>
      <c r="H82" t="s">
        <v>71</v>
      </c>
      <c r="I82" s="1" t="s">
        <v>909</v>
      </c>
      <c r="J82" s="6" t="s">
        <v>8593</v>
      </c>
      <c r="K82" t="s">
        <v>421</v>
      </c>
      <c r="L82" t="s">
        <v>71</v>
      </c>
      <c r="M82" t="s">
        <v>71</v>
      </c>
      <c r="N82" t="s">
        <v>71</v>
      </c>
      <c r="O82" t="s">
        <v>71</v>
      </c>
      <c r="P82" t="s">
        <v>71</v>
      </c>
      <c r="Q82" t="s">
        <v>71</v>
      </c>
      <c r="R82" t="s">
        <v>71</v>
      </c>
      <c r="S82" t="s">
        <v>71</v>
      </c>
      <c r="T82" s="10" t="s">
        <v>910</v>
      </c>
      <c r="U82" t="s">
        <v>71</v>
      </c>
      <c r="V82" t="s">
        <v>71</v>
      </c>
      <c r="W82" t="s">
        <v>71</v>
      </c>
      <c r="X82" t="s">
        <v>71</v>
      </c>
      <c r="Y82" t="s">
        <v>911</v>
      </c>
      <c r="Z82" t="s">
        <v>912</v>
      </c>
      <c r="AA82" t="s">
        <v>71</v>
      </c>
      <c r="AB82" t="s">
        <v>71</v>
      </c>
      <c r="AC82" t="s">
        <v>71</v>
      </c>
      <c r="AD82" t="s">
        <v>71</v>
      </c>
      <c r="AE82" t="s">
        <v>71</v>
      </c>
      <c r="AF82" t="s">
        <v>71</v>
      </c>
      <c r="AG82" t="s">
        <v>71</v>
      </c>
      <c r="AH82" t="s">
        <v>71</v>
      </c>
      <c r="AI82" t="s">
        <v>71</v>
      </c>
      <c r="AJ82" t="s">
        <v>71</v>
      </c>
      <c r="AK82" t="s">
        <v>71</v>
      </c>
      <c r="AL82" t="s">
        <v>71</v>
      </c>
      <c r="AM82" t="s">
        <v>423</v>
      </c>
      <c r="AN82" t="s">
        <v>715</v>
      </c>
      <c r="AO82" t="s">
        <v>71</v>
      </c>
      <c r="AP82" t="s">
        <v>71</v>
      </c>
      <c r="AQ82" t="s">
        <v>71</v>
      </c>
      <c r="AR82" t="s">
        <v>913</v>
      </c>
      <c r="AS82">
        <v>1997</v>
      </c>
      <c r="AT82">
        <v>90</v>
      </c>
      <c r="AU82">
        <v>2</v>
      </c>
      <c r="AV82" t="s">
        <v>71</v>
      </c>
      <c r="AW82" t="s">
        <v>71</v>
      </c>
      <c r="AX82" t="s">
        <v>71</v>
      </c>
      <c r="AY82" t="s">
        <v>71</v>
      </c>
      <c r="AZ82">
        <v>207</v>
      </c>
      <c r="BA82">
        <v>218</v>
      </c>
      <c r="BB82" t="s">
        <v>71</v>
      </c>
      <c r="BC82" t="s">
        <v>914</v>
      </c>
      <c r="BD82" t="str">
        <f>HYPERLINK("http://dx.doi.org/10.1016/S0165-0114(97)00088-2","http://dx.doi.org/10.1016/S0165-0114(97)00088-2")</f>
        <v>http://dx.doi.org/10.1016/S0165-0114(97)00088-2</v>
      </c>
      <c r="BE82" t="s">
        <v>71</v>
      </c>
      <c r="BF82" t="s">
        <v>71</v>
      </c>
      <c r="BG82" t="s">
        <v>71</v>
      </c>
      <c r="BH82" t="s">
        <v>71</v>
      </c>
      <c r="BI82" t="s">
        <v>71</v>
      </c>
      <c r="BJ82" t="s">
        <v>71</v>
      </c>
      <c r="BK82" t="s">
        <v>71</v>
      </c>
      <c r="BL82" t="s">
        <v>71</v>
      </c>
      <c r="BM82" t="s">
        <v>71</v>
      </c>
      <c r="BN82" t="s">
        <v>71</v>
      </c>
      <c r="BO82" t="s">
        <v>71</v>
      </c>
      <c r="BP82" t="s">
        <v>71</v>
      </c>
      <c r="BQ82" t="s">
        <v>915</v>
      </c>
      <c r="BR82" t="str">
        <f>HYPERLINK("https%3A%2F%2Fwww.webofscience.com%2Fwos%2Fwoscc%2Ffull-record%2FWOS:A1997XV01900013","View Full Record in Web of Science")</f>
        <v>View Full Record in Web of Science</v>
      </c>
    </row>
    <row r="83" spans="1:70" hidden="1" x14ac:dyDescent="0.25">
      <c r="A83" t="s">
        <v>460</v>
      </c>
      <c r="B83" t="s">
        <v>916</v>
      </c>
      <c r="C83" t="s">
        <v>71</v>
      </c>
      <c r="D83" t="s">
        <v>917</v>
      </c>
      <c r="E83" t="s">
        <v>71</v>
      </c>
      <c r="F83" t="s">
        <v>918</v>
      </c>
      <c r="G83" t="s">
        <v>71</v>
      </c>
      <c r="H83" t="s">
        <v>71</v>
      </c>
      <c r="I83" s="1" t="s">
        <v>919</v>
      </c>
      <c r="J83" s="6" t="s">
        <v>8593</v>
      </c>
      <c r="K83" t="s">
        <v>920</v>
      </c>
      <c r="L83" t="s">
        <v>466</v>
      </c>
      <c r="M83" t="s">
        <v>71</v>
      </c>
      <c r="N83" t="s">
        <v>71</v>
      </c>
      <c r="O83" t="s">
        <v>71</v>
      </c>
      <c r="P83" t="s">
        <v>71</v>
      </c>
      <c r="Q83" t="s">
        <v>71</v>
      </c>
      <c r="R83" t="s">
        <v>71</v>
      </c>
      <c r="S83" t="s">
        <v>71</v>
      </c>
      <c r="T83" t="s">
        <v>921</v>
      </c>
      <c r="U83" t="s">
        <v>71</v>
      </c>
      <c r="V83" t="s">
        <v>71</v>
      </c>
      <c r="W83" t="s">
        <v>71</v>
      </c>
      <c r="X83" t="s">
        <v>71</v>
      </c>
      <c r="Y83" t="s">
        <v>922</v>
      </c>
      <c r="Z83" t="s">
        <v>923</v>
      </c>
      <c r="AA83" t="s">
        <v>71</v>
      </c>
      <c r="AB83" t="s">
        <v>71</v>
      </c>
      <c r="AC83" t="s">
        <v>71</v>
      </c>
      <c r="AD83" t="s">
        <v>71</v>
      </c>
      <c r="AE83" t="s">
        <v>71</v>
      </c>
      <c r="AF83" t="s">
        <v>71</v>
      </c>
      <c r="AG83" t="s">
        <v>71</v>
      </c>
      <c r="AH83" t="s">
        <v>71</v>
      </c>
      <c r="AI83" t="s">
        <v>71</v>
      </c>
      <c r="AJ83" t="s">
        <v>71</v>
      </c>
      <c r="AK83" t="s">
        <v>71</v>
      </c>
      <c r="AL83" t="s">
        <v>71</v>
      </c>
      <c r="AM83" t="s">
        <v>468</v>
      </c>
      <c r="AN83" t="s">
        <v>71</v>
      </c>
      <c r="AO83" t="s">
        <v>924</v>
      </c>
      <c r="AP83" t="s">
        <v>71</v>
      </c>
      <c r="AQ83" t="s">
        <v>71</v>
      </c>
      <c r="AR83" t="s">
        <v>71</v>
      </c>
      <c r="AS83">
        <v>2010</v>
      </c>
      <c r="AT83">
        <v>261</v>
      </c>
      <c r="AU83" t="s">
        <v>71</v>
      </c>
      <c r="AV83" t="s">
        <v>71</v>
      </c>
      <c r="AW83" t="s">
        <v>71</v>
      </c>
      <c r="AX83" t="s">
        <v>71</v>
      </c>
      <c r="AY83" t="s">
        <v>71</v>
      </c>
      <c r="AZ83">
        <v>219</v>
      </c>
      <c r="BA83">
        <v>235</v>
      </c>
      <c r="BB83" t="s">
        <v>71</v>
      </c>
      <c r="BC83" t="s">
        <v>71</v>
      </c>
      <c r="BD83" t="s">
        <v>71</v>
      </c>
      <c r="BE83" t="s">
        <v>925</v>
      </c>
      <c r="BF83" t="s">
        <v>71</v>
      </c>
      <c r="BG83" t="s">
        <v>71</v>
      </c>
      <c r="BH83" t="s">
        <v>71</v>
      </c>
      <c r="BI83" t="s">
        <v>71</v>
      </c>
      <c r="BJ83" t="s">
        <v>71</v>
      </c>
      <c r="BK83" t="s">
        <v>71</v>
      </c>
      <c r="BL83" t="s">
        <v>71</v>
      </c>
      <c r="BM83" t="s">
        <v>71</v>
      </c>
      <c r="BN83" t="s">
        <v>71</v>
      </c>
      <c r="BO83" t="s">
        <v>71</v>
      </c>
      <c r="BP83" t="s">
        <v>71</v>
      </c>
      <c r="BQ83" t="s">
        <v>926</v>
      </c>
      <c r="BR83" t="str">
        <f>HYPERLINK("https%3A%2F%2Fwww.webofscience.com%2Fwos%2Fwoscc%2Ffull-record%2FWOS:000283523800011","View Full Record in Web of Science")</f>
        <v>View Full Record in Web of Science</v>
      </c>
    </row>
    <row r="84" spans="1:70" hidden="1" x14ac:dyDescent="0.25">
      <c r="A84" t="s">
        <v>83</v>
      </c>
      <c r="B84" t="s">
        <v>927</v>
      </c>
      <c r="C84" t="s">
        <v>71</v>
      </c>
      <c r="D84" t="s">
        <v>928</v>
      </c>
      <c r="E84" t="s">
        <v>71</v>
      </c>
      <c r="F84" t="s">
        <v>929</v>
      </c>
      <c r="G84" t="s">
        <v>71</v>
      </c>
      <c r="H84" t="s">
        <v>71</v>
      </c>
      <c r="I84" s="1" t="s">
        <v>930</v>
      </c>
      <c r="J84" s="6" t="s">
        <v>8590</v>
      </c>
      <c r="K84" t="s">
        <v>931</v>
      </c>
      <c r="L84" t="s">
        <v>71</v>
      </c>
      <c r="M84" t="s">
        <v>932</v>
      </c>
      <c r="N84" t="s">
        <v>933</v>
      </c>
      <c r="O84" t="s">
        <v>934</v>
      </c>
      <c r="P84" t="s">
        <v>935</v>
      </c>
      <c r="Q84" t="s">
        <v>71</v>
      </c>
      <c r="R84" t="s">
        <v>71</v>
      </c>
      <c r="S84" t="s">
        <v>71</v>
      </c>
      <c r="T84" t="s">
        <v>936</v>
      </c>
      <c r="U84" t="s">
        <v>71</v>
      </c>
      <c r="V84" t="s">
        <v>71</v>
      </c>
      <c r="W84" t="s">
        <v>71</v>
      </c>
      <c r="X84" t="s">
        <v>71</v>
      </c>
      <c r="Y84" t="s">
        <v>71</v>
      </c>
      <c r="Z84" t="s">
        <v>937</v>
      </c>
      <c r="AA84" t="s">
        <v>71</v>
      </c>
      <c r="AB84" t="s">
        <v>71</v>
      </c>
      <c r="AC84" t="s">
        <v>71</v>
      </c>
      <c r="AD84" t="s">
        <v>71</v>
      </c>
      <c r="AE84" t="s">
        <v>71</v>
      </c>
      <c r="AF84" t="s">
        <v>71</v>
      </c>
      <c r="AG84" t="s">
        <v>71</v>
      </c>
      <c r="AH84" t="s">
        <v>71</v>
      </c>
      <c r="AI84" t="s">
        <v>71</v>
      </c>
      <c r="AJ84" t="s">
        <v>71</v>
      </c>
      <c r="AK84" t="s">
        <v>71</v>
      </c>
      <c r="AL84" t="s">
        <v>71</v>
      </c>
      <c r="AM84" t="s">
        <v>71</v>
      </c>
      <c r="AN84" t="s">
        <v>71</v>
      </c>
      <c r="AO84" t="s">
        <v>938</v>
      </c>
      <c r="AP84" t="s">
        <v>71</v>
      </c>
      <c r="AQ84" t="s">
        <v>71</v>
      </c>
      <c r="AR84" t="s">
        <v>71</v>
      </c>
      <c r="AS84">
        <v>2007</v>
      </c>
      <c r="AT84" t="s">
        <v>71</v>
      </c>
      <c r="AU84" t="s">
        <v>71</v>
      </c>
      <c r="AV84" t="s">
        <v>71</v>
      </c>
      <c r="AW84" t="s">
        <v>71</v>
      </c>
      <c r="AX84" t="s">
        <v>71</v>
      </c>
      <c r="AY84" t="s">
        <v>71</v>
      </c>
      <c r="AZ84">
        <v>147</v>
      </c>
      <c r="BA84">
        <v>150</v>
      </c>
      <c r="BB84" t="s">
        <v>71</v>
      </c>
      <c r="BC84" t="s">
        <v>71</v>
      </c>
      <c r="BD84" t="s">
        <v>71</v>
      </c>
      <c r="BE84" t="s">
        <v>71</v>
      </c>
      <c r="BF84" t="s">
        <v>71</v>
      </c>
      <c r="BG84" t="s">
        <v>71</v>
      </c>
      <c r="BH84" t="s">
        <v>71</v>
      </c>
      <c r="BI84" t="s">
        <v>71</v>
      </c>
      <c r="BJ84" t="s">
        <v>71</v>
      </c>
      <c r="BK84" t="s">
        <v>71</v>
      </c>
      <c r="BL84" t="s">
        <v>71</v>
      </c>
      <c r="BM84" t="s">
        <v>71</v>
      </c>
      <c r="BN84" t="s">
        <v>71</v>
      </c>
      <c r="BO84" t="s">
        <v>71</v>
      </c>
      <c r="BP84" t="s">
        <v>71</v>
      </c>
      <c r="BQ84" t="s">
        <v>939</v>
      </c>
      <c r="BR84" t="str">
        <f>HYPERLINK("https%3A%2F%2Fwww.webofscience.com%2Fwos%2Fwoscc%2Ffull-record%2FWOS:000254392000024","View Full Record in Web of Science")</f>
        <v>View Full Record in Web of Science</v>
      </c>
    </row>
    <row r="85" spans="1:70" hidden="1" x14ac:dyDescent="0.25">
      <c r="A85" t="s">
        <v>69</v>
      </c>
      <c r="B85" t="s">
        <v>940</v>
      </c>
      <c r="C85" t="s">
        <v>71</v>
      </c>
      <c r="D85" t="s">
        <v>71</v>
      </c>
      <c r="E85" t="s">
        <v>71</v>
      </c>
      <c r="F85" t="s">
        <v>941</v>
      </c>
      <c r="G85" t="s">
        <v>71</v>
      </c>
      <c r="H85" t="s">
        <v>71</v>
      </c>
      <c r="I85" s="1" t="s">
        <v>942</v>
      </c>
      <c r="J85" s="6" t="s">
        <v>8590</v>
      </c>
      <c r="K85" t="s">
        <v>943</v>
      </c>
      <c r="L85" t="s">
        <v>71</v>
      </c>
      <c r="M85" t="s">
        <v>71</v>
      </c>
      <c r="N85" t="s">
        <v>71</v>
      </c>
      <c r="O85" t="s">
        <v>71</v>
      </c>
      <c r="P85" t="s">
        <v>71</v>
      </c>
      <c r="Q85" t="s">
        <v>71</v>
      </c>
      <c r="R85" t="s">
        <v>71</v>
      </c>
      <c r="S85" t="s">
        <v>71</v>
      </c>
      <c r="T85" t="s">
        <v>944</v>
      </c>
      <c r="U85" t="s">
        <v>71</v>
      </c>
      <c r="V85" t="s">
        <v>71</v>
      </c>
      <c r="W85" t="s">
        <v>71</v>
      </c>
      <c r="X85" t="s">
        <v>71</v>
      </c>
      <c r="Y85" t="s">
        <v>945</v>
      </c>
      <c r="Z85" t="s">
        <v>946</v>
      </c>
      <c r="AA85" t="s">
        <v>71</v>
      </c>
      <c r="AB85" t="s">
        <v>71</v>
      </c>
      <c r="AC85" t="s">
        <v>71</v>
      </c>
      <c r="AD85" t="s">
        <v>71</v>
      </c>
      <c r="AE85" t="s">
        <v>71</v>
      </c>
      <c r="AF85" t="s">
        <v>71</v>
      </c>
      <c r="AG85" t="s">
        <v>71</v>
      </c>
      <c r="AH85" t="s">
        <v>71</v>
      </c>
      <c r="AI85" t="s">
        <v>71</v>
      </c>
      <c r="AJ85" t="s">
        <v>71</v>
      </c>
      <c r="AK85" t="s">
        <v>71</v>
      </c>
      <c r="AL85" t="s">
        <v>71</v>
      </c>
      <c r="AM85" t="s">
        <v>947</v>
      </c>
      <c r="AN85" t="s">
        <v>948</v>
      </c>
      <c r="AO85" t="s">
        <v>71</v>
      </c>
      <c r="AP85" t="s">
        <v>71</v>
      </c>
      <c r="AQ85" t="s">
        <v>71</v>
      </c>
      <c r="AR85" t="s">
        <v>71</v>
      </c>
      <c r="AS85" t="s">
        <v>71</v>
      </c>
      <c r="AT85" t="s">
        <v>71</v>
      </c>
      <c r="AU85" t="s">
        <v>71</v>
      </c>
      <c r="AV85" t="s">
        <v>71</v>
      </c>
      <c r="AW85" t="s">
        <v>71</v>
      </c>
      <c r="AX85" t="s">
        <v>71</v>
      </c>
      <c r="AY85" t="s">
        <v>71</v>
      </c>
      <c r="AZ85" t="s">
        <v>71</v>
      </c>
      <c r="BA85" t="s">
        <v>71</v>
      </c>
      <c r="BB85" t="s">
        <v>71</v>
      </c>
      <c r="BC85" t="s">
        <v>949</v>
      </c>
      <c r="BD85" t="str">
        <f>HYPERLINK("http://dx.doi.org/10.1111/exsy.13104","http://dx.doi.org/10.1111/exsy.13104")</f>
        <v>http://dx.doi.org/10.1111/exsy.13104</v>
      </c>
      <c r="BE85" t="s">
        <v>71</v>
      </c>
      <c r="BF85" t="s">
        <v>950</v>
      </c>
      <c r="BG85" t="s">
        <v>71</v>
      </c>
      <c r="BH85" t="s">
        <v>71</v>
      </c>
      <c r="BI85" t="s">
        <v>71</v>
      </c>
      <c r="BJ85" t="s">
        <v>71</v>
      </c>
      <c r="BK85" t="s">
        <v>71</v>
      </c>
      <c r="BL85" t="s">
        <v>71</v>
      </c>
      <c r="BM85" t="s">
        <v>71</v>
      </c>
      <c r="BN85" t="s">
        <v>71</v>
      </c>
      <c r="BO85" t="s">
        <v>71</v>
      </c>
      <c r="BP85" t="s">
        <v>71</v>
      </c>
      <c r="BQ85" t="s">
        <v>951</v>
      </c>
      <c r="BR85" t="str">
        <f>HYPERLINK("https%3A%2F%2Fwww.webofscience.com%2Fwos%2Fwoscc%2Ffull-record%2FWOS:000828896400001","View Full Record in Web of Science")</f>
        <v>View Full Record in Web of Science</v>
      </c>
    </row>
    <row r="86" spans="1:70" hidden="1" x14ac:dyDescent="0.25">
      <c r="A86" t="s">
        <v>69</v>
      </c>
      <c r="B86" t="s">
        <v>952</v>
      </c>
      <c r="C86" t="s">
        <v>71</v>
      </c>
      <c r="D86" t="s">
        <v>71</v>
      </c>
      <c r="E86" t="s">
        <v>71</v>
      </c>
      <c r="F86" t="s">
        <v>953</v>
      </c>
      <c r="G86" t="s">
        <v>71</v>
      </c>
      <c r="H86" t="s">
        <v>71</v>
      </c>
      <c r="I86" s="1" t="s">
        <v>954</v>
      </c>
      <c r="J86" s="6" t="s">
        <v>8588</v>
      </c>
      <c r="K86" t="s">
        <v>955</v>
      </c>
      <c r="L86" t="s">
        <v>71</v>
      </c>
      <c r="M86" t="s">
        <v>71</v>
      </c>
      <c r="N86" t="s">
        <v>71</v>
      </c>
      <c r="O86" t="s">
        <v>71</v>
      </c>
      <c r="P86" t="s">
        <v>71</v>
      </c>
      <c r="Q86" t="s">
        <v>71</v>
      </c>
      <c r="R86" t="s">
        <v>71</v>
      </c>
      <c r="S86" t="s">
        <v>71</v>
      </c>
      <c r="T86" t="s">
        <v>956</v>
      </c>
      <c r="U86" t="s">
        <v>71</v>
      </c>
      <c r="V86" t="s">
        <v>71</v>
      </c>
      <c r="W86" t="s">
        <v>71</v>
      </c>
      <c r="X86" t="s">
        <v>71</v>
      </c>
      <c r="Y86" t="s">
        <v>71</v>
      </c>
      <c r="Z86" t="s">
        <v>957</v>
      </c>
      <c r="AA86" t="s">
        <v>71</v>
      </c>
      <c r="AB86" t="s">
        <v>71</v>
      </c>
      <c r="AC86" t="s">
        <v>71</v>
      </c>
      <c r="AD86" t="s">
        <v>71</v>
      </c>
      <c r="AE86" t="s">
        <v>71</v>
      </c>
      <c r="AF86" t="s">
        <v>71</v>
      </c>
      <c r="AG86" t="s">
        <v>71</v>
      </c>
      <c r="AH86" t="s">
        <v>71</v>
      </c>
      <c r="AI86" t="s">
        <v>71</v>
      </c>
      <c r="AJ86" t="s">
        <v>71</v>
      </c>
      <c r="AK86" t="s">
        <v>71</v>
      </c>
      <c r="AL86" t="s">
        <v>71</v>
      </c>
      <c r="AM86" t="s">
        <v>958</v>
      </c>
      <c r="AN86" t="s">
        <v>959</v>
      </c>
      <c r="AO86" t="s">
        <v>71</v>
      </c>
      <c r="AP86" t="s">
        <v>71</v>
      </c>
      <c r="AQ86" t="s">
        <v>71</v>
      </c>
      <c r="AR86" t="s">
        <v>960</v>
      </c>
      <c r="AS86">
        <v>2017</v>
      </c>
      <c r="AT86">
        <v>47</v>
      </c>
      <c r="AU86">
        <v>4</v>
      </c>
      <c r="AV86" t="s">
        <v>71</v>
      </c>
      <c r="AW86" t="s">
        <v>71</v>
      </c>
      <c r="AX86" t="s">
        <v>71</v>
      </c>
      <c r="AY86" t="s">
        <v>71</v>
      </c>
      <c r="AZ86">
        <v>507</v>
      </c>
      <c r="BA86">
        <v>530</v>
      </c>
      <c r="BB86" t="s">
        <v>71</v>
      </c>
      <c r="BC86" t="s">
        <v>961</v>
      </c>
      <c r="BD86" t="str">
        <f>HYPERLINK("http://dx.doi.org/10.1007/s10462-016-9490-x","http://dx.doi.org/10.1007/s10462-016-9490-x")</f>
        <v>http://dx.doi.org/10.1007/s10462-016-9490-x</v>
      </c>
      <c r="BE86" t="s">
        <v>71</v>
      </c>
      <c r="BF86" t="s">
        <v>71</v>
      </c>
      <c r="BG86" t="s">
        <v>71</v>
      </c>
      <c r="BH86" t="s">
        <v>71</v>
      </c>
      <c r="BI86" t="s">
        <v>71</v>
      </c>
      <c r="BJ86" t="s">
        <v>71</v>
      </c>
      <c r="BK86" t="s">
        <v>71</v>
      </c>
      <c r="BL86" t="s">
        <v>71</v>
      </c>
      <c r="BM86" t="s">
        <v>71</v>
      </c>
      <c r="BN86" t="s">
        <v>71</v>
      </c>
      <c r="BO86" t="s">
        <v>71</v>
      </c>
      <c r="BP86" t="s">
        <v>71</v>
      </c>
      <c r="BQ86" t="s">
        <v>962</v>
      </c>
      <c r="BR86" t="str">
        <f>HYPERLINK("https%3A%2F%2Fwww.webofscience.com%2Fwos%2Fwoscc%2Ffull-record%2FWOS:000397506200004","View Full Record in Web of Science")</f>
        <v>View Full Record in Web of Science</v>
      </c>
    </row>
    <row r="87" spans="1:70" hidden="1" x14ac:dyDescent="0.25">
      <c r="A87" t="s">
        <v>69</v>
      </c>
      <c r="B87" t="s">
        <v>963</v>
      </c>
      <c r="C87" t="s">
        <v>71</v>
      </c>
      <c r="D87" t="s">
        <v>71</v>
      </c>
      <c r="E87" t="s">
        <v>71</v>
      </c>
      <c r="F87" t="s">
        <v>964</v>
      </c>
      <c r="G87" t="s">
        <v>71</v>
      </c>
      <c r="H87" t="s">
        <v>71</v>
      </c>
      <c r="I87" s="1" t="s">
        <v>965</v>
      </c>
      <c r="J87" s="6" t="s">
        <v>8588</v>
      </c>
      <c r="K87" t="s">
        <v>186</v>
      </c>
      <c r="L87" t="s">
        <v>71</v>
      </c>
      <c r="M87" t="s">
        <v>71</v>
      </c>
      <c r="N87" t="s">
        <v>71</v>
      </c>
      <c r="O87" t="s">
        <v>71</v>
      </c>
      <c r="P87" t="s">
        <v>71</v>
      </c>
      <c r="Q87" t="s">
        <v>71</v>
      </c>
      <c r="R87" t="s">
        <v>71</v>
      </c>
      <c r="S87" t="s">
        <v>71</v>
      </c>
      <c r="T87" t="s">
        <v>966</v>
      </c>
      <c r="U87" t="s">
        <v>71</v>
      </c>
      <c r="V87" t="s">
        <v>71</v>
      </c>
      <c r="W87" t="s">
        <v>71</v>
      </c>
      <c r="X87" t="s">
        <v>71</v>
      </c>
      <c r="Y87" t="s">
        <v>71</v>
      </c>
      <c r="Z87" t="s">
        <v>71</v>
      </c>
      <c r="AA87" t="s">
        <v>71</v>
      </c>
      <c r="AB87" t="s">
        <v>71</v>
      </c>
      <c r="AC87" t="s">
        <v>71</v>
      </c>
      <c r="AD87" t="s">
        <v>71</v>
      </c>
      <c r="AE87" t="s">
        <v>71</v>
      </c>
      <c r="AF87" t="s">
        <v>71</v>
      </c>
      <c r="AG87" t="s">
        <v>71</v>
      </c>
      <c r="AH87" t="s">
        <v>71</v>
      </c>
      <c r="AI87" t="s">
        <v>71</v>
      </c>
      <c r="AJ87" t="s">
        <v>71</v>
      </c>
      <c r="AK87" t="s">
        <v>71</v>
      </c>
      <c r="AL87" t="s">
        <v>71</v>
      </c>
      <c r="AM87" t="s">
        <v>188</v>
      </c>
      <c r="AN87" t="s">
        <v>71</v>
      </c>
      <c r="AO87" t="s">
        <v>71</v>
      </c>
      <c r="AP87" t="s">
        <v>71</v>
      </c>
      <c r="AQ87" t="s">
        <v>71</v>
      </c>
      <c r="AR87" t="s">
        <v>239</v>
      </c>
      <c r="AS87">
        <v>2013</v>
      </c>
      <c r="AT87">
        <v>21</v>
      </c>
      <c r="AU87">
        <v>1</v>
      </c>
      <c r="AV87" t="s">
        <v>71</v>
      </c>
      <c r="AW87" t="s">
        <v>71</v>
      </c>
      <c r="AX87" t="s">
        <v>71</v>
      </c>
      <c r="AY87" t="s">
        <v>71</v>
      </c>
      <c r="AZ87">
        <v>139</v>
      </c>
      <c r="BA87">
        <v>155</v>
      </c>
      <c r="BB87" t="s">
        <v>71</v>
      </c>
      <c r="BC87" t="s">
        <v>967</v>
      </c>
      <c r="BD87" t="str">
        <f>HYPERLINK("http://dx.doi.org/10.1142/S0218488513500086","http://dx.doi.org/10.1142/S0218488513500086")</f>
        <v>http://dx.doi.org/10.1142/S0218488513500086</v>
      </c>
      <c r="BE87" t="s">
        <v>71</v>
      </c>
      <c r="BF87" t="s">
        <v>71</v>
      </c>
      <c r="BG87" t="s">
        <v>71</v>
      </c>
      <c r="BH87" t="s">
        <v>71</v>
      </c>
      <c r="BI87" t="s">
        <v>71</v>
      </c>
      <c r="BJ87" t="s">
        <v>71</v>
      </c>
      <c r="BK87" t="s">
        <v>71</v>
      </c>
      <c r="BL87" t="s">
        <v>71</v>
      </c>
      <c r="BM87" t="s">
        <v>71</v>
      </c>
      <c r="BN87" t="s">
        <v>71</v>
      </c>
      <c r="BO87" t="s">
        <v>71</v>
      </c>
      <c r="BP87" t="s">
        <v>71</v>
      </c>
      <c r="BQ87" t="s">
        <v>968</v>
      </c>
      <c r="BR87" t="str">
        <f>HYPERLINK("https%3A%2F%2Fwww.webofscience.com%2Fwos%2Fwoscc%2Ffull-record%2FWOS:000316908600008","View Full Record in Web of Science")</f>
        <v>View Full Record in Web of Science</v>
      </c>
    </row>
    <row r="88" spans="1:70" hidden="1" x14ac:dyDescent="0.25">
      <c r="A88" t="s">
        <v>69</v>
      </c>
      <c r="B88" t="s">
        <v>969</v>
      </c>
      <c r="C88" t="s">
        <v>71</v>
      </c>
      <c r="D88" t="s">
        <v>71</v>
      </c>
      <c r="E88" t="s">
        <v>71</v>
      </c>
      <c r="F88" t="s">
        <v>970</v>
      </c>
      <c r="G88" t="s">
        <v>71</v>
      </c>
      <c r="H88" t="s">
        <v>71</v>
      </c>
      <c r="I88" s="1" t="s">
        <v>971</v>
      </c>
      <c r="J88" s="6" t="s">
        <v>8588</v>
      </c>
      <c r="K88" t="s">
        <v>123</v>
      </c>
      <c r="L88" t="s">
        <v>71</v>
      </c>
      <c r="M88" t="s">
        <v>71</v>
      </c>
      <c r="N88" t="s">
        <v>71</v>
      </c>
      <c r="O88" t="s">
        <v>71</v>
      </c>
      <c r="P88" t="s">
        <v>71</v>
      </c>
      <c r="Q88" t="s">
        <v>71</v>
      </c>
      <c r="R88" t="s">
        <v>71</v>
      </c>
      <c r="S88" t="s">
        <v>71</v>
      </c>
      <c r="T88" t="s">
        <v>972</v>
      </c>
      <c r="U88" t="s">
        <v>71</v>
      </c>
      <c r="V88" t="s">
        <v>71</v>
      </c>
      <c r="W88" t="s">
        <v>71</v>
      </c>
      <c r="X88" t="s">
        <v>71</v>
      </c>
      <c r="Y88" t="s">
        <v>71</v>
      </c>
      <c r="Z88" t="s">
        <v>71</v>
      </c>
      <c r="AA88" t="s">
        <v>71</v>
      </c>
      <c r="AB88" t="s">
        <v>71</v>
      </c>
      <c r="AC88" t="s">
        <v>71</v>
      </c>
      <c r="AD88" t="s">
        <v>71</v>
      </c>
      <c r="AE88" t="s">
        <v>71</v>
      </c>
      <c r="AF88" t="s">
        <v>71</v>
      </c>
      <c r="AG88" t="s">
        <v>71</v>
      </c>
      <c r="AH88" t="s">
        <v>71</v>
      </c>
      <c r="AI88" t="s">
        <v>71</v>
      </c>
      <c r="AJ88" t="s">
        <v>71</v>
      </c>
      <c r="AK88" t="s">
        <v>71</v>
      </c>
      <c r="AL88" t="s">
        <v>71</v>
      </c>
      <c r="AM88" t="s">
        <v>127</v>
      </c>
      <c r="AN88" t="s">
        <v>128</v>
      </c>
      <c r="AO88" t="s">
        <v>71</v>
      </c>
      <c r="AP88" t="s">
        <v>71</v>
      </c>
      <c r="AQ88" t="s">
        <v>71</v>
      </c>
      <c r="AR88" t="s">
        <v>913</v>
      </c>
      <c r="AS88">
        <v>2014</v>
      </c>
      <c r="AT88">
        <v>277</v>
      </c>
      <c r="AU88" t="s">
        <v>71</v>
      </c>
      <c r="AV88" t="s">
        <v>71</v>
      </c>
      <c r="AW88" t="s">
        <v>71</v>
      </c>
      <c r="AX88" t="s">
        <v>71</v>
      </c>
      <c r="AY88" t="s">
        <v>71</v>
      </c>
      <c r="AZ88">
        <v>197</v>
      </c>
      <c r="BA88">
        <v>215</v>
      </c>
      <c r="BB88" t="s">
        <v>71</v>
      </c>
      <c r="BC88" t="s">
        <v>973</v>
      </c>
      <c r="BD88" t="str">
        <f>HYPERLINK("http://dx.doi.org/10.1016/j.ins.2014.01.050","http://dx.doi.org/10.1016/j.ins.2014.01.050")</f>
        <v>http://dx.doi.org/10.1016/j.ins.2014.01.050</v>
      </c>
      <c r="BE88" t="s">
        <v>71</v>
      </c>
      <c r="BF88" t="s">
        <v>71</v>
      </c>
      <c r="BG88" t="s">
        <v>71</v>
      </c>
      <c r="BH88" t="s">
        <v>71</v>
      </c>
      <c r="BI88" t="s">
        <v>71</v>
      </c>
      <c r="BJ88" t="s">
        <v>71</v>
      </c>
      <c r="BK88" t="s">
        <v>71</v>
      </c>
      <c r="BL88" t="s">
        <v>71</v>
      </c>
      <c r="BM88" t="s">
        <v>71</v>
      </c>
      <c r="BN88" t="s">
        <v>71</v>
      </c>
      <c r="BO88" t="s">
        <v>71</v>
      </c>
      <c r="BP88" t="s">
        <v>71</v>
      </c>
      <c r="BQ88" t="s">
        <v>974</v>
      </c>
      <c r="BR88" t="str">
        <f>HYPERLINK("https%3A%2F%2Fwww.webofscience.com%2Fwos%2Fwoscc%2Ffull-record%2FWOS:000338390200013","View Full Record in Web of Science")</f>
        <v>View Full Record in Web of Science</v>
      </c>
    </row>
    <row r="89" spans="1:70" hidden="1" x14ac:dyDescent="0.25">
      <c r="A89" t="s">
        <v>83</v>
      </c>
      <c r="B89" t="s">
        <v>975</v>
      </c>
      <c r="C89" t="s">
        <v>71</v>
      </c>
      <c r="D89" t="s">
        <v>71</v>
      </c>
      <c r="E89" t="s">
        <v>102</v>
      </c>
      <c r="F89" t="s">
        <v>976</v>
      </c>
      <c r="G89" t="s">
        <v>71</v>
      </c>
      <c r="H89" t="s">
        <v>71</v>
      </c>
      <c r="I89" s="1" t="s">
        <v>977</v>
      </c>
      <c r="J89" s="6" t="s">
        <v>8588</v>
      </c>
      <c r="K89" t="s">
        <v>978</v>
      </c>
      <c r="L89" t="s">
        <v>71</v>
      </c>
      <c r="M89" t="s">
        <v>979</v>
      </c>
      <c r="N89" t="s">
        <v>980</v>
      </c>
      <c r="O89" t="s">
        <v>981</v>
      </c>
      <c r="P89" t="s">
        <v>982</v>
      </c>
      <c r="Q89" t="s">
        <v>71</v>
      </c>
      <c r="R89" t="s">
        <v>71</v>
      </c>
      <c r="S89" t="s">
        <v>71</v>
      </c>
      <c r="T89" t="s">
        <v>983</v>
      </c>
      <c r="U89" t="s">
        <v>71</v>
      </c>
      <c r="V89" t="s">
        <v>71</v>
      </c>
      <c r="W89" t="s">
        <v>71</v>
      </c>
      <c r="X89" t="s">
        <v>71</v>
      </c>
      <c r="Y89" t="s">
        <v>71</v>
      </c>
      <c r="Z89" t="s">
        <v>71</v>
      </c>
      <c r="AA89" t="s">
        <v>71</v>
      </c>
      <c r="AB89" t="s">
        <v>71</v>
      </c>
      <c r="AC89" t="s">
        <v>71</v>
      </c>
      <c r="AD89" t="s">
        <v>71</v>
      </c>
      <c r="AE89" t="s">
        <v>71</v>
      </c>
      <c r="AF89" t="s">
        <v>71</v>
      </c>
      <c r="AG89" t="s">
        <v>71</v>
      </c>
      <c r="AH89" t="s">
        <v>71</v>
      </c>
      <c r="AI89" t="s">
        <v>71</v>
      </c>
      <c r="AJ89" t="s">
        <v>71</v>
      </c>
      <c r="AK89" t="s">
        <v>71</v>
      </c>
      <c r="AL89" t="s">
        <v>71</v>
      </c>
      <c r="AM89" t="s">
        <v>71</v>
      </c>
      <c r="AN89" t="s">
        <v>71</v>
      </c>
      <c r="AO89" t="s">
        <v>984</v>
      </c>
      <c r="AP89" t="s">
        <v>71</v>
      </c>
      <c r="AQ89" t="s">
        <v>71</v>
      </c>
      <c r="AR89" t="s">
        <v>71</v>
      </c>
      <c r="AS89">
        <v>2014</v>
      </c>
      <c r="AT89" t="s">
        <v>71</v>
      </c>
      <c r="AU89" t="s">
        <v>71</v>
      </c>
      <c r="AV89" t="s">
        <v>71</v>
      </c>
      <c r="AW89" t="s">
        <v>71</v>
      </c>
      <c r="AX89" t="s">
        <v>71</v>
      </c>
      <c r="AY89" t="s">
        <v>71</v>
      </c>
      <c r="AZ89">
        <v>7</v>
      </c>
      <c r="BA89">
        <v>12</v>
      </c>
      <c r="BB89" t="s">
        <v>71</v>
      </c>
      <c r="BC89" t="s">
        <v>71</v>
      </c>
      <c r="BD89" t="s">
        <v>71</v>
      </c>
      <c r="BE89" t="s">
        <v>71</v>
      </c>
      <c r="BF89" t="s">
        <v>71</v>
      </c>
      <c r="BG89" t="s">
        <v>71</v>
      </c>
      <c r="BH89" t="s">
        <v>71</v>
      </c>
      <c r="BI89" t="s">
        <v>71</v>
      </c>
      <c r="BJ89" t="s">
        <v>71</v>
      </c>
      <c r="BK89" t="s">
        <v>71</v>
      </c>
      <c r="BL89" t="s">
        <v>71</v>
      </c>
      <c r="BM89" t="s">
        <v>71</v>
      </c>
      <c r="BN89" t="s">
        <v>71</v>
      </c>
      <c r="BO89" t="s">
        <v>71</v>
      </c>
      <c r="BP89" t="s">
        <v>71</v>
      </c>
      <c r="BQ89" t="s">
        <v>985</v>
      </c>
      <c r="BR89" t="str">
        <f>HYPERLINK("https%3A%2F%2Fwww.webofscience.com%2Fwos%2Fwoscc%2Ffull-record%2FWOS:000358127600002","View Full Record in Web of Science")</f>
        <v>View Full Record in Web of Science</v>
      </c>
    </row>
    <row r="90" spans="1:70" hidden="1" x14ac:dyDescent="0.25">
      <c r="A90" t="s">
        <v>460</v>
      </c>
      <c r="B90" t="s">
        <v>986</v>
      </c>
      <c r="C90" t="s">
        <v>71</v>
      </c>
      <c r="D90" t="s">
        <v>987</v>
      </c>
      <c r="E90" t="s">
        <v>71</v>
      </c>
      <c r="F90" t="s">
        <v>988</v>
      </c>
      <c r="G90" t="s">
        <v>71</v>
      </c>
      <c r="H90" t="s">
        <v>71</v>
      </c>
      <c r="I90" s="1" t="s">
        <v>989</v>
      </c>
      <c r="J90" s="6" t="s">
        <v>8588</v>
      </c>
      <c r="K90" t="s">
        <v>990</v>
      </c>
      <c r="L90" t="s">
        <v>526</v>
      </c>
      <c r="M90" t="s">
        <v>71</v>
      </c>
      <c r="N90" t="s">
        <v>71</v>
      </c>
      <c r="O90" t="s">
        <v>71</v>
      </c>
      <c r="P90" t="s">
        <v>71</v>
      </c>
      <c r="Q90" t="s">
        <v>71</v>
      </c>
      <c r="R90" t="s">
        <v>71</v>
      </c>
      <c r="S90" t="s">
        <v>71</v>
      </c>
      <c r="T90" t="s">
        <v>991</v>
      </c>
      <c r="U90" t="s">
        <v>71</v>
      </c>
      <c r="V90" t="s">
        <v>71</v>
      </c>
      <c r="W90" t="s">
        <v>71</v>
      </c>
      <c r="X90" t="s">
        <v>71</v>
      </c>
      <c r="Y90" t="s">
        <v>992</v>
      </c>
      <c r="Z90" t="s">
        <v>993</v>
      </c>
      <c r="AA90" t="s">
        <v>71</v>
      </c>
      <c r="AB90" t="s">
        <v>71</v>
      </c>
      <c r="AC90" t="s">
        <v>71</v>
      </c>
      <c r="AD90" t="s">
        <v>71</v>
      </c>
      <c r="AE90" t="s">
        <v>71</v>
      </c>
      <c r="AF90" t="s">
        <v>71</v>
      </c>
      <c r="AG90" t="s">
        <v>71</v>
      </c>
      <c r="AH90" t="s">
        <v>71</v>
      </c>
      <c r="AI90" t="s">
        <v>71</v>
      </c>
      <c r="AJ90" t="s">
        <v>71</v>
      </c>
      <c r="AK90" t="s">
        <v>71</v>
      </c>
      <c r="AL90" t="s">
        <v>71</v>
      </c>
      <c r="AM90" t="s">
        <v>530</v>
      </c>
      <c r="AN90" t="s">
        <v>531</v>
      </c>
      <c r="AO90" t="s">
        <v>994</v>
      </c>
      <c r="AP90" t="s">
        <v>71</v>
      </c>
      <c r="AQ90" t="s">
        <v>71</v>
      </c>
      <c r="AR90" t="s">
        <v>71</v>
      </c>
      <c r="AS90">
        <v>2016</v>
      </c>
      <c r="AT90">
        <v>623</v>
      </c>
      <c r="AU90" t="s">
        <v>71</v>
      </c>
      <c r="AV90" t="s">
        <v>71</v>
      </c>
      <c r="AW90" t="s">
        <v>71</v>
      </c>
      <c r="AX90" t="s">
        <v>71</v>
      </c>
      <c r="AY90" t="s">
        <v>71</v>
      </c>
      <c r="AZ90">
        <v>295</v>
      </c>
      <c r="BA90">
        <v>304</v>
      </c>
      <c r="BB90" t="s">
        <v>71</v>
      </c>
      <c r="BC90" t="s">
        <v>995</v>
      </c>
      <c r="BD90" t="str">
        <f>HYPERLINK("http://dx.doi.org/10.1007/978-3-319-27267-2_9","http://dx.doi.org/10.1007/978-3-319-27267-2_9")</f>
        <v>http://dx.doi.org/10.1007/978-3-319-27267-2_9</v>
      </c>
      <c r="BE90" t="s">
        <v>996</v>
      </c>
      <c r="BF90" t="s">
        <v>71</v>
      </c>
      <c r="BG90" t="s">
        <v>71</v>
      </c>
      <c r="BH90" t="s">
        <v>71</v>
      </c>
      <c r="BI90" t="s">
        <v>71</v>
      </c>
      <c r="BJ90" t="s">
        <v>71</v>
      </c>
      <c r="BK90" t="s">
        <v>71</v>
      </c>
      <c r="BL90" t="s">
        <v>71</v>
      </c>
      <c r="BM90" t="s">
        <v>71</v>
      </c>
      <c r="BN90" t="s">
        <v>71</v>
      </c>
      <c r="BO90" t="s">
        <v>71</v>
      </c>
      <c r="BP90" t="s">
        <v>71</v>
      </c>
      <c r="BQ90" t="s">
        <v>997</v>
      </c>
      <c r="BR90" t="str">
        <f>HYPERLINK("https%3A%2F%2Fwww.webofscience.com%2Fwos%2Fwoscc%2Ffull-record%2FWOS:000371739800010","View Full Record in Web of Science")</f>
        <v>View Full Record in Web of Science</v>
      </c>
    </row>
    <row r="91" spans="1:70" hidden="1" x14ac:dyDescent="0.25">
      <c r="A91" t="s">
        <v>460</v>
      </c>
      <c r="B91" t="s">
        <v>998</v>
      </c>
      <c r="C91" t="s">
        <v>71</v>
      </c>
      <c r="D91" t="s">
        <v>999</v>
      </c>
      <c r="E91" t="s">
        <v>71</v>
      </c>
      <c r="F91" t="s">
        <v>1000</v>
      </c>
      <c r="G91" t="s">
        <v>71</v>
      </c>
      <c r="H91" t="s">
        <v>71</v>
      </c>
      <c r="I91" s="1" t="s">
        <v>1001</v>
      </c>
      <c r="J91" s="6" t="s">
        <v>8588</v>
      </c>
      <c r="K91" t="s">
        <v>1002</v>
      </c>
      <c r="L91" t="s">
        <v>526</v>
      </c>
      <c r="M91" t="s">
        <v>71</v>
      </c>
      <c r="N91" t="s">
        <v>71</v>
      </c>
      <c r="O91" t="s">
        <v>71</v>
      </c>
      <c r="P91" t="s">
        <v>71</v>
      </c>
      <c r="Q91" t="s">
        <v>71</v>
      </c>
      <c r="R91" t="s">
        <v>71</v>
      </c>
      <c r="S91" t="s">
        <v>71</v>
      </c>
      <c r="T91" t="s">
        <v>1003</v>
      </c>
      <c r="U91" t="s">
        <v>71</v>
      </c>
      <c r="V91" t="s">
        <v>71</v>
      </c>
      <c r="W91" t="s">
        <v>71</v>
      </c>
      <c r="X91" t="s">
        <v>71</v>
      </c>
      <c r="Y91" t="s">
        <v>1004</v>
      </c>
      <c r="Z91" t="s">
        <v>1005</v>
      </c>
      <c r="AA91" t="s">
        <v>71</v>
      </c>
      <c r="AB91" t="s">
        <v>71</v>
      </c>
      <c r="AC91" t="s">
        <v>71</v>
      </c>
      <c r="AD91" t="s">
        <v>71</v>
      </c>
      <c r="AE91" t="s">
        <v>71</v>
      </c>
      <c r="AF91" t="s">
        <v>71</v>
      </c>
      <c r="AG91" t="s">
        <v>71</v>
      </c>
      <c r="AH91" t="s">
        <v>71</v>
      </c>
      <c r="AI91" t="s">
        <v>71</v>
      </c>
      <c r="AJ91" t="s">
        <v>71</v>
      </c>
      <c r="AK91" t="s">
        <v>71</v>
      </c>
      <c r="AL91" t="s">
        <v>71</v>
      </c>
      <c r="AM91" t="s">
        <v>530</v>
      </c>
      <c r="AN91" t="s">
        <v>531</v>
      </c>
      <c r="AO91" t="s">
        <v>1006</v>
      </c>
      <c r="AP91" t="s">
        <v>71</v>
      </c>
      <c r="AQ91" t="s">
        <v>71</v>
      </c>
      <c r="AR91" t="s">
        <v>71</v>
      </c>
      <c r="AS91">
        <v>2018</v>
      </c>
      <c r="AT91">
        <v>738</v>
      </c>
      <c r="AU91" t="s">
        <v>71</v>
      </c>
      <c r="AV91" t="s">
        <v>71</v>
      </c>
      <c r="AW91" t="s">
        <v>71</v>
      </c>
      <c r="AX91" t="s">
        <v>71</v>
      </c>
      <c r="AY91" t="s">
        <v>71</v>
      </c>
      <c r="AZ91">
        <v>265</v>
      </c>
      <c r="BA91">
        <v>274</v>
      </c>
      <c r="BB91" t="s">
        <v>71</v>
      </c>
      <c r="BC91" t="s">
        <v>1007</v>
      </c>
      <c r="BD91" t="str">
        <f>HYPERLINK("http://dx.doi.org/10.1007/978-3-319-67946-4_10","http://dx.doi.org/10.1007/978-3-319-67946-4_10")</f>
        <v>http://dx.doi.org/10.1007/978-3-319-67946-4_10</v>
      </c>
      <c r="BE91" t="s">
        <v>1008</v>
      </c>
      <c r="BF91" t="s">
        <v>71</v>
      </c>
      <c r="BG91" t="s">
        <v>71</v>
      </c>
      <c r="BH91" t="s">
        <v>71</v>
      </c>
      <c r="BI91" t="s">
        <v>71</v>
      </c>
      <c r="BJ91" t="s">
        <v>71</v>
      </c>
      <c r="BK91" t="s">
        <v>71</v>
      </c>
      <c r="BL91" t="s">
        <v>71</v>
      </c>
      <c r="BM91" t="s">
        <v>71</v>
      </c>
      <c r="BN91" t="s">
        <v>71</v>
      </c>
      <c r="BO91" t="s">
        <v>71</v>
      </c>
      <c r="BP91" t="s">
        <v>71</v>
      </c>
      <c r="BQ91" t="s">
        <v>1009</v>
      </c>
      <c r="BR91" t="str">
        <f>HYPERLINK("https%3A%2F%2Fwww.webofscience.com%2Fwos%2Fwoscc%2Ffull-record%2FWOS:000449987100011","View Full Record in Web of Science")</f>
        <v>View Full Record in Web of Science</v>
      </c>
    </row>
    <row r="92" spans="1:70" hidden="1" x14ac:dyDescent="0.25">
      <c r="A92" t="s">
        <v>69</v>
      </c>
      <c r="B92" t="s">
        <v>1010</v>
      </c>
      <c r="C92" t="s">
        <v>71</v>
      </c>
      <c r="D92" t="s">
        <v>71</v>
      </c>
      <c r="E92" t="s">
        <v>71</v>
      </c>
      <c r="F92" t="s">
        <v>1010</v>
      </c>
      <c r="G92" t="s">
        <v>71</v>
      </c>
      <c r="H92" t="s">
        <v>71</v>
      </c>
      <c r="I92" s="1" t="s">
        <v>1011</v>
      </c>
      <c r="J92" s="6" t="s">
        <v>8588</v>
      </c>
      <c r="K92" t="s">
        <v>233</v>
      </c>
      <c r="L92" t="s">
        <v>71</v>
      </c>
      <c r="M92" t="s">
        <v>71</v>
      </c>
      <c r="N92" t="s">
        <v>71</v>
      </c>
      <c r="O92" t="s">
        <v>71</v>
      </c>
      <c r="P92" t="s">
        <v>71</v>
      </c>
      <c r="Q92" t="s">
        <v>71</v>
      </c>
      <c r="R92" t="s">
        <v>71</v>
      </c>
      <c r="S92" t="s">
        <v>71</v>
      </c>
      <c r="T92" t="s">
        <v>1012</v>
      </c>
      <c r="U92" t="s">
        <v>71</v>
      </c>
      <c r="V92" t="s">
        <v>71</v>
      </c>
      <c r="W92" t="s">
        <v>71</v>
      </c>
      <c r="X92" t="s">
        <v>71</v>
      </c>
      <c r="Y92" t="s">
        <v>71</v>
      </c>
      <c r="Z92" t="s">
        <v>71</v>
      </c>
      <c r="AA92" t="s">
        <v>71</v>
      </c>
      <c r="AB92" t="s">
        <v>71</v>
      </c>
      <c r="AC92" t="s">
        <v>71</v>
      </c>
      <c r="AD92" t="s">
        <v>71</v>
      </c>
      <c r="AE92" t="s">
        <v>71</v>
      </c>
      <c r="AF92" t="s">
        <v>71</v>
      </c>
      <c r="AG92" t="s">
        <v>71</v>
      </c>
      <c r="AH92" t="s">
        <v>71</v>
      </c>
      <c r="AI92" t="s">
        <v>71</v>
      </c>
      <c r="AJ92" t="s">
        <v>71</v>
      </c>
      <c r="AK92" t="s">
        <v>71</v>
      </c>
      <c r="AL92" t="s">
        <v>71</v>
      </c>
      <c r="AM92" t="s">
        <v>237</v>
      </c>
      <c r="AN92" t="s">
        <v>71</v>
      </c>
      <c r="AO92" t="s">
        <v>71</v>
      </c>
      <c r="AP92" t="s">
        <v>71</v>
      </c>
      <c r="AQ92" t="s">
        <v>71</v>
      </c>
      <c r="AR92" t="s">
        <v>479</v>
      </c>
      <c r="AS92">
        <v>2001</v>
      </c>
      <c r="AT92">
        <v>9</v>
      </c>
      <c r="AU92">
        <v>5</v>
      </c>
      <c r="AV92" t="s">
        <v>71</v>
      </c>
      <c r="AW92" t="s">
        <v>71</v>
      </c>
      <c r="AX92" t="s">
        <v>71</v>
      </c>
      <c r="AY92" t="s">
        <v>71</v>
      </c>
      <c r="AZ92">
        <v>738</v>
      </c>
      <c r="BA92">
        <v>750</v>
      </c>
      <c r="BB92" t="s">
        <v>71</v>
      </c>
      <c r="BC92" t="s">
        <v>1013</v>
      </c>
      <c r="BD92" t="str">
        <f>HYPERLINK("http://dx.doi.org/10.1109/91.963760","http://dx.doi.org/10.1109/91.963760")</f>
        <v>http://dx.doi.org/10.1109/91.963760</v>
      </c>
      <c r="BE92" t="s">
        <v>71</v>
      </c>
      <c r="BF92" t="s">
        <v>71</v>
      </c>
      <c r="BG92" t="s">
        <v>71</v>
      </c>
      <c r="BH92" t="s">
        <v>71</v>
      </c>
      <c r="BI92" t="s">
        <v>71</v>
      </c>
      <c r="BJ92" t="s">
        <v>71</v>
      </c>
      <c r="BK92" t="s">
        <v>71</v>
      </c>
      <c r="BL92" t="s">
        <v>71</v>
      </c>
      <c r="BM92" t="s">
        <v>71</v>
      </c>
      <c r="BN92" t="s">
        <v>71</v>
      </c>
      <c r="BO92" t="s">
        <v>71</v>
      </c>
      <c r="BP92" t="s">
        <v>71</v>
      </c>
      <c r="BQ92" t="s">
        <v>1014</v>
      </c>
      <c r="BR92" t="str">
        <f>HYPERLINK("https%3A%2F%2Fwww.webofscience.com%2Fwos%2Fwoscc%2Ffull-record%2FWOS:000172014100007","View Full Record in Web of Science")</f>
        <v>View Full Record in Web of Science</v>
      </c>
    </row>
    <row r="93" spans="1:70" hidden="1" x14ac:dyDescent="0.25">
      <c r="A93" t="s">
        <v>83</v>
      </c>
      <c r="B93" t="s">
        <v>296</v>
      </c>
      <c r="C93" t="s">
        <v>71</v>
      </c>
      <c r="D93" t="s">
        <v>71</v>
      </c>
      <c r="E93" t="s">
        <v>102</v>
      </c>
      <c r="F93" t="s">
        <v>297</v>
      </c>
      <c r="G93" t="s">
        <v>71</v>
      </c>
      <c r="H93" t="s">
        <v>71</v>
      </c>
      <c r="I93" s="1" t="s">
        <v>1015</v>
      </c>
      <c r="J93" s="6" t="s">
        <v>8588</v>
      </c>
      <c r="K93" t="s">
        <v>1016</v>
      </c>
      <c r="L93" t="s">
        <v>71</v>
      </c>
      <c r="M93" t="s">
        <v>1017</v>
      </c>
      <c r="N93" t="s">
        <v>1018</v>
      </c>
      <c r="O93" t="s">
        <v>1019</v>
      </c>
      <c r="P93" t="s">
        <v>1020</v>
      </c>
      <c r="Q93" t="s">
        <v>71</v>
      </c>
      <c r="R93" t="s">
        <v>71</v>
      </c>
      <c r="S93" t="s">
        <v>71</v>
      </c>
      <c r="T93" t="s">
        <v>1021</v>
      </c>
      <c r="U93" t="s">
        <v>71</v>
      </c>
      <c r="V93" t="s">
        <v>71</v>
      </c>
      <c r="W93" t="s">
        <v>71</v>
      </c>
      <c r="X93" t="s">
        <v>71</v>
      </c>
      <c r="Y93" t="s">
        <v>71</v>
      </c>
      <c r="Z93" t="s">
        <v>71</v>
      </c>
      <c r="AA93" t="s">
        <v>71</v>
      </c>
      <c r="AB93" t="s">
        <v>71</v>
      </c>
      <c r="AC93" t="s">
        <v>71</v>
      </c>
      <c r="AD93" t="s">
        <v>71</v>
      </c>
      <c r="AE93" t="s">
        <v>71</v>
      </c>
      <c r="AF93" t="s">
        <v>71</v>
      </c>
      <c r="AG93" t="s">
        <v>71</v>
      </c>
      <c r="AH93" t="s">
        <v>71</v>
      </c>
      <c r="AI93" t="s">
        <v>71</v>
      </c>
      <c r="AJ93" t="s">
        <v>71</v>
      </c>
      <c r="AK93" t="s">
        <v>71</v>
      </c>
      <c r="AL93" t="s">
        <v>71</v>
      </c>
      <c r="AM93" t="s">
        <v>71</v>
      </c>
      <c r="AN93" t="s">
        <v>71</v>
      </c>
      <c r="AO93" t="s">
        <v>1022</v>
      </c>
      <c r="AP93" t="s">
        <v>71</v>
      </c>
      <c r="AQ93" t="s">
        <v>71</v>
      </c>
      <c r="AR93" t="s">
        <v>71</v>
      </c>
      <c r="AS93">
        <v>2007</v>
      </c>
      <c r="AT93" t="s">
        <v>71</v>
      </c>
      <c r="AU93" t="s">
        <v>71</v>
      </c>
      <c r="AV93" t="s">
        <v>71</v>
      </c>
      <c r="AW93" t="s">
        <v>71</v>
      </c>
      <c r="AX93" t="s">
        <v>71</v>
      </c>
      <c r="AY93" t="s">
        <v>71</v>
      </c>
      <c r="AZ93">
        <v>47</v>
      </c>
      <c r="BA93">
        <v>49</v>
      </c>
      <c r="BB93" t="s">
        <v>71</v>
      </c>
      <c r="BC93" t="s">
        <v>1023</v>
      </c>
      <c r="BD93" t="str">
        <f>HYPERLINK("http://dx.doi.org/10.1109/ICCCYB.2007.4402018","http://dx.doi.org/10.1109/ICCCYB.2007.4402018")</f>
        <v>http://dx.doi.org/10.1109/ICCCYB.2007.4402018</v>
      </c>
      <c r="BE93" t="s">
        <v>71</v>
      </c>
      <c r="BF93" t="s">
        <v>71</v>
      </c>
      <c r="BG93" t="s">
        <v>71</v>
      </c>
      <c r="BH93" t="s">
        <v>71</v>
      </c>
      <c r="BI93" t="s">
        <v>71</v>
      </c>
      <c r="BJ93" t="s">
        <v>71</v>
      </c>
      <c r="BK93" t="s">
        <v>71</v>
      </c>
      <c r="BL93" t="s">
        <v>71</v>
      </c>
      <c r="BM93" t="s">
        <v>71</v>
      </c>
      <c r="BN93" t="s">
        <v>71</v>
      </c>
      <c r="BO93" t="s">
        <v>71</v>
      </c>
      <c r="BP93" t="s">
        <v>71</v>
      </c>
      <c r="BQ93" t="s">
        <v>1024</v>
      </c>
      <c r="BR93" t="str">
        <f>HYPERLINK("https%3A%2F%2Fwww.webofscience.com%2Fwos%2Fwoscc%2Ffull-record%2FWOS:000252427400005","View Full Record in Web of Science")</f>
        <v>View Full Record in Web of Science</v>
      </c>
    </row>
    <row r="94" spans="1:70" hidden="1" x14ac:dyDescent="0.25">
      <c r="A94" t="s">
        <v>69</v>
      </c>
      <c r="B94" t="s">
        <v>1025</v>
      </c>
      <c r="C94" t="s">
        <v>71</v>
      </c>
      <c r="D94" t="s">
        <v>71</v>
      </c>
      <c r="E94" t="s">
        <v>71</v>
      </c>
      <c r="F94" t="s">
        <v>1026</v>
      </c>
      <c r="G94" t="s">
        <v>71</v>
      </c>
      <c r="H94" t="s">
        <v>71</v>
      </c>
      <c r="I94" s="1" t="s">
        <v>1027</v>
      </c>
      <c r="J94" s="6" t="s">
        <v>8588</v>
      </c>
      <c r="K94" t="s">
        <v>1028</v>
      </c>
      <c r="L94" t="s">
        <v>71</v>
      </c>
      <c r="M94" t="s">
        <v>71</v>
      </c>
      <c r="N94" t="s">
        <v>71</v>
      </c>
      <c r="O94" t="s">
        <v>71</v>
      </c>
      <c r="P94" t="s">
        <v>71</v>
      </c>
      <c r="Q94" t="s">
        <v>71</v>
      </c>
      <c r="R94" t="s">
        <v>71</v>
      </c>
      <c r="S94" t="s">
        <v>71</v>
      </c>
      <c r="T94" t="s">
        <v>1029</v>
      </c>
      <c r="U94" t="s">
        <v>71</v>
      </c>
      <c r="V94" t="s">
        <v>71</v>
      </c>
      <c r="W94" t="s">
        <v>71</v>
      </c>
      <c r="X94" t="s">
        <v>71</v>
      </c>
      <c r="Y94" t="s">
        <v>71</v>
      </c>
      <c r="Z94" t="s">
        <v>71</v>
      </c>
      <c r="AA94" t="s">
        <v>71</v>
      </c>
      <c r="AB94" t="s">
        <v>71</v>
      </c>
      <c r="AC94" t="s">
        <v>71</v>
      </c>
      <c r="AD94" t="s">
        <v>71</v>
      </c>
      <c r="AE94" t="s">
        <v>71</v>
      </c>
      <c r="AF94" t="s">
        <v>71</v>
      </c>
      <c r="AG94" t="s">
        <v>71</v>
      </c>
      <c r="AH94" t="s">
        <v>71</v>
      </c>
      <c r="AI94" t="s">
        <v>71</v>
      </c>
      <c r="AJ94" t="s">
        <v>71</v>
      </c>
      <c r="AK94" t="s">
        <v>71</v>
      </c>
      <c r="AL94" t="s">
        <v>71</v>
      </c>
      <c r="AM94" t="s">
        <v>1030</v>
      </c>
      <c r="AN94" t="s">
        <v>1031</v>
      </c>
      <c r="AO94" t="s">
        <v>71</v>
      </c>
      <c r="AP94" t="s">
        <v>71</v>
      </c>
      <c r="AQ94" t="s">
        <v>71</v>
      </c>
      <c r="AR94" t="s">
        <v>794</v>
      </c>
      <c r="AS94">
        <v>2014</v>
      </c>
      <c r="AT94">
        <v>40</v>
      </c>
      <c r="AU94">
        <v>1</v>
      </c>
      <c r="AV94" t="s">
        <v>71</v>
      </c>
      <c r="AW94" t="s">
        <v>71</v>
      </c>
      <c r="AX94" t="s">
        <v>71</v>
      </c>
      <c r="AY94" t="s">
        <v>71</v>
      </c>
      <c r="AZ94">
        <v>54</v>
      </c>
      <c r="BA94">
        <v>73</v>
      </c>
      <c r="BB94" t="s">
        <v>71</v>
      </c>
      <c r="BC94" t="s">
        <v>1032</v>
      </c>
      <c r="BD94" t="str">
        <f>HYPERLINK("http://dx.doi.org/10.1007/s10489-013-0445-5","http://dx.doi.org/10.1007/s10489-013-0445-5")</f>
        <v>http://dx.doi.org/10.1007/s10489-013-0445-5</v>
      </c>
      <c r="BE94" t="s">
        <v>71</v>
      </c>
      <c r="BF94" t="s">
        <v>71</v>
      </c>
      <c r="BG94" t="s">
        <v>71</v>
      </c>
      <c r="BH94" t="s">
        <v>71</v>
      </c>
      <c r="BI94" t="s">
        <v>71</v>
      </c>
      <c r="BJ94" t="s">
        <v>71</v>
      </c>
      <c r="BK94" t="s">
        <v>71</v>
      </c>
      <c r="BL94" t="s">
        <v>71</v>
      </c>
      <c r="BM94" t="s">
        <v>71</v>
      </c>
      <c r="BN94" t="s">
        <v>71</v>
      </c>
      <c r="BO94" t="s">
        <v>71</v>
      </c>
      <c r="BP94" t="s">
        <v>71</v>
      </c>
      <c r="BQ94" t="s">
        <v>1033</v>
      </c>
      <c r="BR94" t="str">
        <f>HYPERLINK("https%3A%2F%2Fwww.webofscience.com%2Fwos%2Fwoscc%2Ffull-record%2FWOS:000330207700005","View Full Record in Web of Science")</f>
        <v>View Full Record in Web of Science</v>
      </c>
    </row>
    <row r="95" spans="1:70" hidden="1" x14ac:dyDescent="0.25">
      <c r="A95" t="s">
        <v>460</v>
      </c>
      <c r="B95" t="s">
        <v>1034</v>
      </c>
      <c r="C95" t="s">
        <v>71</v>
      </c>
      <c r="D95" t="s">
        <v>1035</v>
      </c>
      <c r="E95" t="s">
        <v>71</v>
      </c>
      <c r="F95" t="s">
        <v>1036</v>
      </c>
      <c r="G95" t="s">
        <v>71</v>
      </c>
      <c r="H95" t="s">
        <v>71</v>
      </c>
      <c r="I95" s="1" t="s">
        <v>1037</v>
      </c>
      <c r="J95" s="6" t="s">
        <v>8588</v>
      </c>
      <c r="K95" t="s">
        <v>1038</v>
      </c>
      <c r="L95" t="s">
        <v>466</v>
      </c>
      <c r="M95" t="s">
        <v>71</v>
      </c>
      <c r="N95" t="s">
        <v>71</v>
      </c>
      <c r="O95" t="s">
        <v>71</v>
      </c>
      <c r="P95" t="s">
        <v>71</v>
      </c>
      <c r="Q95" t="s">
        <v>71</v>
      </c>
      <c r="R95" t="s">
        <v>71</v>
      </c>
      <c r="S95" t="s">
        <v>71</v>
      </c>
      <c r="T95" t="s">
        <v>1039</v>
      </c>
      <c r="U95" t="s">
        <v>71</v>
      </c>
      <c r="V95" t="s">
        <v>71</v>
      </c>
      <c r="W95" t="s">
        <v>71</v>
      </c>
      <c r="X95" t="s">
        <v>71</v>
      </c>
      <c r="Y95" t="s">
        <v>1040</v>
      </c>
      <c r="Z95" t="s">
        <v>1041</v>
      </c>
      <c r="AA95" t="s">
        <v>71</v>
      </c>
      <c r="AB95" t="s">
        <v>71</v>
      </c>
      <c r="AC95" t="s">
        <v>71</v>
      </c>
      <c r="AD95" t="s">
        <v>71</v>
      </c>
      <c r="AE95" t="s">
        <v>71</v>
      </c>
      <c r="AF95" t="s">
        <v>71</v>
      </c>
      <c r="AG95" t="s">
        <v>71</v>
      </c>
      <c r="AH95" t="s">
        <v>71</v>
      </c>
      <c r="AI95" t="s">
        <v>71</v>
      </c>
      <c r="AJ95" t="s">
        <v>71</v>
      </c>
      <c r="AK95" t="s">
        <v>71</v>
      </c>
      <c r="AL95" t="s">
        <v>71</v>
      </c>
      <c r="AM95" t="s">
        <v>468</v>
      </c>
      <c r="AN95" t="s">
        <v>71</v>
      </c>
      <c r="AO95" t="s">
        <v>1042</v>
      </c>
      <c r="AP95" t="s">
        <v>71</v>
      </c>
      <c r="AQ95" t="s">
        <v>71</v>
      </c>
      <c r="AR95" t="s">
        <v>71</v>
      </c>
      <c r="AS95">
        <v>2016</v>
      </c>
      <c r="AT95">
        <v>343</v>
      </c>
      <c r="AU95" t="s">
        <v>71</v>
      </c>
      <c r="AV95" t="s">
        <v>71</v>
      </c>
      <c r="AW95" t="s">
        <v>71</v>
      </c>
      <c r="AX95" t="s">
        <v>71</v>
      </c>
      <c r="AY95" t="s">
        <v>71</v>
      </c>
      <c r="AZ95">
        <v>129</v>
      </c>
      <c r="BA95">
        <v>154</v>
      </c>
      <c r="BB95" t="s">
        <v>71</v>
      </c>
      <c r="BC95" t="s">
        <v>1043</v>
      </c>
      <c r="BD95" t="str">
        <f>HYPERLINK("http://dx.doi.org/10.1007/978-3-319-39014-7_9","http://dx.doi.org/10.1007/978-3-319-39014-7_9")</f>
        <v>http://dx.doi.org/10.1007/978-3-319-39014-7_9</v>
      </c>
      <c r="BE95" t="s">
        <v>1044</v>
      </c>
      <c r="BF95" t="s">
        <v>71</v>
      </c>
      <c r="BG95" t="s">
        <v>71</v>
      </c>
      <c r="BH95" t="s">
        <v>71</v>
      </c>
      <c r="BI95" t="s">
        <v>71</v>
      </c>
      <c r="BJ95" t="s">
        <v>71</v>
      </c>
      <c r="BK95" t="s">
        <v>71</v>
      </c>
      <c r="BL95" t="s">
        <v>71</v>
      </c>
      <c r="BM95" t="s">
        <v>71</v>
      </c>
      <c r="BN95" t="s">
        <v>71</v>
      </c>
      <c r="BO95" t="s">
        <v>71</v>
      </c>
      <c r="BP95" t="s">
        <v>71</v>
      </c>
      <c r="BQ95" t="s">
        <v>1045</v>
      </c>
      <c r="BR95" t="str">
        <f>HYPERLINK("https%3A%2F%2Fwww.webofscience.com%2Fwos%2Fwoscc%2Ffull-record%2FWOS:000389034800010","View Full Record in Web of Science")</f>
        <v>View Full Record in Web of Science</v>
      </c>
    </row>
    <row r="96" spans="1:70" hidden="1" x14ac:dyDescent="0.25">
      <c r="A96" t="s">
        <v>69</v>
      </c>
      <c r="B96" t="s">
        <v>1046</v>
      </c>
      <c r="C96" t="s">
        <v>71</v>
      </c>
      <c r="D96" t="s">
        <v>71</v>
      </c>
      <c r="E96" t="s">
        <v>71</v>
      </c>
      <c r="F96" t="s">
        <v>1047</v>
      </c>
      <c r="G96" t="s">
        <v>71</v>
      </c>
      <c r="H96" t="s">
        <v>71</v>
      </c>
      <c r="I96" s="1" t="s">
        <v>1048</v>
      </c>
      <c r="J96" s="6" t="s">
        <v>8588</v>
      </c>
      <c r="K96" t="s">
        <v>1049</v>
      </c>
      <c r="L96" t="s">
        <v>71</v>
      </c>
      <c r="M96" t="s">
        <v>71</v>
      </c>
      <c r="N96" t="s">
        <v>71</v>
      </c>
      <c r="O96" t="s">
        <v>71</v>
      </c>
      <c r="P96" t="s">
        <v>71</v>
      </c>
      <c r="Q96" t="s">
        <v>71</v>
      </c>
      <c r="R96" t="s">
        <v>71</v>
      </c>
      <c r="S96" t="s">
        <v>71</v>
      </c>
      <c r="T96" t="s">
        <v>1050</v>
      </c>
      <c r="U96" t="s">
        <v>71</v>
      </c>
      <c r="V96" t="s">
        <v>71</v>
      </c>
      <c r="W96" t="s">
        <v>71</v>
      </c>
      <c r="X96" t="s">
        <v>71</v>
      </c>
      <c r="Y96" t="s">
        <v>71</v>
      </c>
      <c r="Z96" t="s">
        <v>71</v>
      </c>
      <c r="AA96" t="s">
        <v>71</v>
      </c>
      <c r="AB96" t="s">
        <v>71</v>
      </c>
      <c r="AC96" t="s">
        <v>71</v>
      </c>
      <c r="AD96" t="s">
        <v>71</v>
      </c>
      <c r="AE96" t="s">
        <v>71</v>
      </c>
      <c r="AF96" t="s">
        <v>71</v>
      </c>
      <c r="AG96" t="s">
        <v>71</v>
      </c>
      <c r="AH96" t="s">
        <v>71</v>
      </c>
      <c r="AI96" t="s">
        <v>71</v>
      </c>
      <c r="AJ96" t="s">
        <v>71</v>
      </c>
      <c r="AK96" t="s">
        <v>71</v>
      </c>
      <c r="AL96" t="s">
        <v>71</v>
      </c>
      <c r="AM96" t="s">
        <v>1051</v>
      </c>
      <c r="AN96" t="s">
        <v>1052</v>
      </c>
      <c r="AO96" t="s">
        <v>71</v>
      </c>
      <c r="AP96" t="s">
        <v>71</v>
      </c>
      <c r="AQ96" t="s">
        <v>71</v>
      </c>
      <c r="AR96" t="s">
        <v>71</v>
      </c>
      <c r="AS96" t="s">
        <v>71</v>
      </c>
      <c r="AT96" t="s">
        <v>71</v>
      </c>
      <c r="AU96" t="s">
        <v>71</v>
      </c>
      <c r="AV96" t="s">
        <v>71</v>
      </c>
      <c r="AW96" t="s">
        <v>71</v>
      </c>
      <c r="AX96" t="s">
        <v>71</v>
      </c>
      <c r="AY96" t="s">
        <v>71</v>
      </c>
      <c r="AZ96" t="s">
        <v>71</v>
      </c>
      <c r="BA96" t="s">
        <v>71</v>
      </c>
      <c r="BB96" t="s">
        <v>71</v>
      </c>
      <c r="BC96" t="s">
        <v>1053</v>
      </c>
      <c r="BD96" t="str">
        <f>HYPERLINK("http://dx.doi.org/10.1007/s13042-021-01480-9","http://dx.doi.org/10.1007/s13042-021-01480-9")</f>
        <v>http://dx.doi.org/10.1007/s13042-021-01480-9</v>
      </c>
      <c r="BE96" t="s">
        <v>71</v>
      </c>
      <c r="BF96" t="s">
        <v>1054</v>
      </c>
      <c r="BG96" t="s">
        <v>71</v>
      </c>
      <c r="BH96" t="s">
        <v>71</v>
      </c>
      <c r="BI96" t="s">
        <v>71</v>
      </c>
      <c r="BJ96" t="s">
        <v>71</v>
      </c>
      <c r="BK96" t="s">
        <v>71</v>
      </c>
      <c r="BL96" t="s">
        <v>71</v>
      </c>
      <c r="BM96" t="s">
        <v>71</v>
      </c>
      <c r="BN96" t="s">
        <v>71</v>
      </c>
      <c r="BO96" t="s">
        <v>71</v>
      </c>
      <c r="BP96" t="s">
        <v>71</v>
      </c>
      <c r="BQ96" t="s">
        <v>1055</v>
      </c>
      <c r="BR96" t="str">
        <f>HYPERLINK("https%3A%2F%2Fwww.webofscience.com%2Fwos%2Fwoscc%2Ffull-record%2FWOS:000746362100001","View Full Record in Web of Science")</f>
        <v>View Full Record in Web of Science</v>
      </c>
    </row>
    <row r="97" spans="1:70" hidden="1" x14ac:dyDescent="0.25">
      <c r="A97" t="s">
        <v>69</v>
      </c>
      <c r="B97" t="s">
        <v>1056</v>
      </c>
      <c r="C97" t="s">
        <v>71</v>
      </c>
      <c r="D97" t="s">
        <v>71</v>
      </c>
      <c r="E97" t="s">
        <v>71</v>
      </c>
      <c r="F97" t="s">
        <v>1057</v>
      </c>
      <c r="G97" t="s">
        <v>71</v>
      </c>
      <c r="H97" t="s">
        <v>71</v>
      </c>
      <c r="I97" s="1" t="s">
        <v>1058</v>
      </c>
      <c r="J97" s="6" t="s">
        <v>8593</v>
      </c>
      <c r="K97" t="s">
        <v>1059</v>
      </c>
      <c r="L97" t="s">
        <v>71</v>
      </c>
      <c r="M97" t="s">
        <v>71</v>
      </c>
      <c r="N97" t="s">
        <v>71</v>
      </c>
      <c r="O97" t="s">
        <v>71</v>
      </c>
      <c r="P97" t="s">
        <v>71</v>
      </c>
      <c r="Q97" t="s">
        <v>71</v>
      </c>
      <c r="R97" t="s">
        <v>71</v>
      </c>
      <c r="S97" t="s">
        <v>71</v>
      </c>
      <c r="T97" t="s">
        <v>1060</v>
      </c>
      <c r="U97" t="s">
        <v>71</v>
      </c>
      <c r="V97" t="s">
        <v>71</v>
      </c>
      <c r="W97" t="s">
        <v>71</v>
      </c>
      <c r="X97" t="s">
        <v>71</v>
      </c>
      <c r="Y97" t="s">
        <v>1061</v>
      </c>
      <c r="Z97" t="s">
        <v>1062</v>
      </c>
      <c r="AA97" t="s">
        <v>71</v>
      </c>
      <c r="AB97" t="s">
        <v>71</v>
      </c>
      <c r="AC97" t="s">
        <v>71</v>
      </c>
      <c r="AD97" t="s">
        <v>71</v>
      </c>
      <c r="AE97" t="s">
        <v>71</v>
      </c>
      <c r="AF97" t="s">
        <v>71</v>
      </c>
      <c r="AG97" t="s">
        <v>71</v>
      </c>
      <c r="AH97" t="s">
        <v>71</v>
      </c>
      <c r="AI97" t="s">
        <v>71</v>
      </c>
      <c r="AJ97" t="s">
        <v>71</v>
      </c>
      <c r="AK97" t="s">
        <v>71</v>
      </c>
      <c r="AL97" t="s">
        <v>71</v>
      </c>
      <c r="AM97" t="s">
        <v>1063</v>
      </c>
      <c r="AN97" t="s">
        <v>1064</v>
      </c>
      <c r="AO97" t="s">
        <v>71</v>
      </c>
      <c r="AP97" t="s">
        <v>71</v>
      </c>
      <c r="AQ97" t="s">
        <v>71</v>
      </c>
      <c r="AR97" t="s">
        <v>1065</v>
      </c>
      <c r="AS97">
        <v>2021</v>
      </c>
      <c r="AT97">
        <v>52</v>
      </c>
      <c r="AU97">
        <v>6</v>
      </c>
      <c r="AV97" t="s">
        <v>71</v>
      </c>
      <c r="AW97" t="s">
        <v>71</v>
      </c>
      <c r="AX97" t="s">
        <v>71</v>
      </c>
      <c r="AY97" t="s">
        <v>71</v>
      </c>
      <c r="AZ97">
        <v>498</v>
      </c>
      <c r="BA97">
        <v>521</v>
      </c>
      <c r="BB97" t="s">
        <v>71</v>
      </c>
      <c r="BC97" t="s">
        <v>1066</v>
      </c>
      <c r="BD97" t="str">
        <f>HYPERLINK("http://dx.doi.org/10.1080/01969722.2021.1903722","http://dx.doi.org/10.1080/01969722.2021.1903722")</f>
        <v>http://dx.doi.org/10.1080/01969722.2021.1903722</v>
      </c>
      <c r="BE97" t="s">
        <v>71</v>
      </c>
      <c r="BF97" t="s">
        <v>1067</v>
      </c>
      <c r="BG97" t="s">
        <v>71</v>
      </c>
      <c r="BH97" t="s">
        <v>71</v>
      </c>
      <c r="BI97" t="s">
        <v>71</v>
      </c>
      <c r="BJ97" t="s">
        <v>71</v>
      </c>
      <c r="BK97" t="s">
        <v>71</v>
      </c>
      <c r="BL97" t="s">
        <v>71</v>
      </c>
      <c r="BM97" t="s">
        <v>71</v>
      </c>
      <c r="BN97" t="s">
        <v>71</v>
      </c>
      <c r="BO97" t="s">
        <v>71</v>
      </c>
      <c r="BP97" t="s">
        <v>71</v>
      </c>
      <c r="BQ97" t="s">
        <v>1068</v>
      </c>
      <c r="BR97" t="str">
        <f>HYPERLINK("https%3A%2F%2Fwww.webofscience.com%2Fwos%2Fwoscc%2Ffull-record%2FWOS:000636904000001","View Full Record in Web of Science")</f>
        <v>View Full Record in Web of Science</v>
      </c>
    </row>
    <row r="98" spans="1:70" hidden="1" x14ac:dyDescent="0.25">
      <c r="A98" t="s">
        <v>69</v>
      </c>
      <c r="B98" t="s">
        <v>1069</v>
      </c>
      <c r="C98" t="s">
        <v>71</v>
      </c>
      <c r="D98" t="s">
        <v>71</v>
      </c>
      <c r="E98" t="s">
        <v>71</v>
      </c>
      <c r="F98" t="s">
        <v>1069</v>
      </c>
      <c r="G98" t="s">
        <v>71</v>
      </c>
      <c r="H98" t="s">
        <v>71</v>
      </c>
      <c r="I98" s="1" t="s">
        <v>1070</v>
      </c>
      <c r="J98" s="6" t="s">
        <v>8590</v>
      </c>
      <c r="K98" t="s">
        <v>421</v>
      </c>
      <c r="L98" t="s">
        <v>71</v>
      </c>
      <c r="M98" t="s">
        <v>71</v>
      </c>
      <c r="N98" t="s">
        <v>71</v>
      </c>
      <c r="O98" t="s">
        <v>71</v>
      </c>
      <c r="P98" t="s">
        <v>71</v>
      </c>
      <c r="Q98" t="s">
        <v>71</v>
      </c>
      <c r="R98" t="s">
        <v>71</v>
      </c>
      <c r="S98" t="s">
        <v>71</v>
      </c>
      <c r="T98" t="s">
        <v>1071</v>
      </c>
      <c r="U98" t="s">
        <v>71</v>
      </c>
      <c r="V98" t="s">
        <v>71</v>
      </c>
      <c r="W98" t="s">
        <v>71</v>
      </c>
      <c r="X98" t="s">
        <v>71</v>
      </c>
      <c r="Y98" t="s">
        <v>71</v>
      </c>
      <c r="Z98" t="s">
        <v>1072</v>
      </c>
      <c r="AA98" t="s">
        <v>71</v>
      </c>
      <c r="AB98" t="s">
        <v>71</v>
      </c>
      <c r="AC98" t="s">
        <v>71</v>
      </c>
      <c r="AD98" t="s">
        <v>71</v>
      </c>
      <c r="AE98" t="s">
        <v>71</v>
      </c>
      <c r="AF98" t="s">
        <v>71</v>
      </c>
      <c r="AG98" t="s">
        <v>71</v>
      </c>
      <c r="AH98" t="s">
        <v>71</v>
      </c>
      <c r="AI98" t="s">
        <v>71</v>
      </c>
      <c r="AJ98" t="s">
        <v>71</v>
      </c>
      <c r="AK98" t="s">
        <v>71</v>
      </c>
      <c r="AL98" t="s">
        <v>71</v>
      </c>
      <c r="AM98" t="s">
        <v>423</v>
      </c>
      <c r="AN98" t="s">
        <v>715</v>
      </c>
      <c r="AO98" t="s">
        <v>71</v>
      </c>
      <c r="AP98" t="s">
        <v>71</v>
      </c>
      <c r="AQ98" t="s">
        <v>71</v>
      </c>
      <c r="AR98" t="s">
        <v>1073</v>
      </c>
      <c r="AS98">
        <v>2004</v>
      </c>
      <c r="AT98">
        <v>148</v>
      </c>
      <c r="AU98">
        <v>1</v>
      </c>
      <c r="AV98" t="s">
        <v>71</v>
      </c>
      <c r="AW98" t="s">
        <v>71</v>
      </c>
      <c r="AX98" t="s">
        <v>71</v>
      </c>
      <c r="AY98" t="s">
        <v>71</v>
      </c>
      <c r="AZ98">
        <v>5</v>
      </c>
      <c r="BA98">
        <v>19</v>
      </c>
      <c r="BB98" t="s">
        <v>71</v>
      </c>
      <c r="BC98" t="s">
        <v>1074</v>
      </c>
      <c r="BD98" t="str">
        <f>HYPERLINK("http://dx.doi.org/10.1016/j.fss.2004.03.003","http://dx.doi.org/10.1016/j.fss.2004.03.003")</f>
        <v>http://dx.doi.org/10.1016/j.fss.2004.03.003</v>
      </c>
      <c r="BE98" t="s">
        <v>71</v>
      </c>
      <c r="BF98" t="s">
        <v>71</v>
      </c>
      <c r="BG98" t="s">
        <v>71</v>
      </c>
      <c r="BH98" t="s">
        <v>71</v>
      </c>
      <c r="BI98" t="s">
        <v>71</v>
      </c>
      <c r="BJ98" t="s">
        <v>71</v>
      </c>
      <c r="BK98" t="s">
        <v>71</v>
      </c>
      <c r="BL98" t="s">
        <v>71</v>
      </c>
      <c r="BM98" t="s">
        <v>71</v>
      </c>
      <c r="BN98" t="s">
        <v>71</v>
      </c>
      <c r="BO98" t="s">
        <v>71</v>
      </c>
      <c r="BP98" t="s">
        <v>71</v>
      </c>
      <c r="BQ98" t="s">
        <v>1075</v>
      </c>
      <c r="BR98" t="str">
        <f>HYPERLINK("https%3A%2F%2Fwww.webofscience.com%2Fwos%2Fwoscc%2Ffull-record%2FWOS:000224607100002","View Full Record in Web of Science")</f>
        <v>View Full Record in Web of Science</v>
      </c>
    </row>
    <row r="99" spans="1:70" hidden="1" x14ac:dyDescent="0.25">
      <c r="A99" t="s">
        <v>69</v>
      </c>
      <c r="B99" t="s">
        <v>1076</v>
      </c>
      <c r="C99" t="s">
        <v>71</v>
      </c>
      <c r="D99" t="s">
        <v>71</v>
      </c>
      <c r="E99" t="s">
        <v>71</v>
      </c>
      <c r="F99" t="s">
        <v>1077</v>
      </c>
      <c r="G99" t="s">
        <v>71</v>
      </c>
      <c r="H99" t="s">
        <v>71</v>
      </c>
      <c r="I99" s="1" t="s">
        <v>1078</v>
      </c>
      <c r="J99" s="6" t="s">
        <v>8590</v>
      </c>
      <c r="K99" t="s">
        <v>123</v>
      </c>
      <c r="L99" t="s">
        <v>71</v>
      </c>
      <c r="M99" t="s">
        <v>71</v>
      </c>
      <c r="N99" t="s">
        <v>71</v>
      </c>
      <c r="O99" t="s">
        <v>71</v>
      </c>
      <c r="P99" t="s">
        <v>71</v>
      </c>
      <c r="Q99" t="s">
        <v>71</v>
      </c>
      <c r="R99" t="s">
        <v>71</v>
      </c>
      <c r="S99" t="s">
        <v>71</v>
      </c>
      <c r="T99" t="s">
        <v>1079</v>
      </c>
      <c r="U99" t="s">
        <v>71</v>
      </c>
      <c r="V99" t="s">
        <v>71</v>
      </c>
      <c r="W99" t="s">
        <v>71</v>
      </c>
      <c r="X99" t="s">
        <v>71</v>
      </c>
      <c r="Y99" t="s">
        <v>1080</v>
      </c>
      <c r="Z99" t="s">
        <v>1081</v>
      </c>
      <c r="AA99" t="s">
        <v>71</v>
      </c>
      <c r="AB99" t="s">
        <v>71</v>
      </c>
      <c r="AC99" t="s">
        <v>71</v>
      </c>
      <c r="AD99" t="s">
        <v>71</v>
      </c>
      <c r="AE99" t="s">
        <v>71</v>
      </c>
      <c r="AF99" t="s">
        <v>71</v>
      </c>
      <c r="AG99" t="s">
        <v>71</v>
      </c>
      <c r="AH99" t="s">
        <v>71</v>
      </c>
      <c r="AI99" t="s">
        <v>71</v>
      </c>
      <c r="AJ99" t="s">
        <v>71</v>
      </c>
      <c r="AK99" t="s">
        <v>71</v>
      </c>
      <c r="AL99" t="s">
        <v>71</v>
      </c>
      <c r="AM99" t="s">
        <v>127</v>
      </c>
      <c r="AN99" t="s">
        <v>128</v>
      </c>
      <c r="AO99" t="s">
        <v>71</v>
      </c>
      <c r="AP99" t="s">
        <v>71</v>
      </c>
      <c r="AQ99" t="s">
        <v>71</v>
      </c>
      <c r="AR99" t="s">
        <v>1082</v>
      </c>
      <c r="AS99">
        <v>2020</v>
      </c>
      <c r="AT99">
        <v>517</v>
      </c>
      <c r="AU99" t="s">
        <v>71</v>
      </c>
      <c r="AV99" t="s">
        <v>71</v>
      </c>
      <c r="AW99" t="s">
        <v>71</v>
      </c>
      <c r="AX99" t="s">
        <v>71</v>
      </c>
      <c r="AY99" t="s">
        <v>71</v>
      </c>
      <c r="AZ99">
        <v>427</v>
      </c>
      <c r="BA99">
        <v>447</v>
      </c>
      <c r="BB99" t="s">
        <v>71</v>
      </c>
      <c r="BC99" t="s">
        <v>1083</v>
      </c>
      <c r="BD99" t="str">
        <f>HYPERLINK("http://dx.doi.org/10.1016/j.ins.2019.11.035","http://dx.doi.org/10.1016/j.ins.2019.11.035")</f>
        <v>http://dx.doi.org/10.1016/j.ins.2019.11.035</v>
      </c>
      <c r="BE99" t="s">
        <v>71</v>
      </c>
      <c r="BF99" t="s">
        <v>71</v>
      </c>
      <c r="BG99" t="s">
        <v>71</v>
      </c>
      <c r="BH99" t="s">
        <v>71</v>
      </c>
      <c r="BI99" t="s">
        <v>71</v>
      </c>
      <c r="BJ99" t="s">
        <v>71</v>
      </c>
      <c r="BK99" t="s">
        <v>71</v>
      </c>
      <c r="BL99" t="s">
        <v>71</v>
      </c>
      <c r="BM99" t="s">
        <v>71</v>
      </c>
      <c r="BN99" t="s">
        <v>71</v>
      </c>
      <c r="BO99" t="s">
        <v>71</v>
      </c>
      <c r="BP99" t="s">
        <v>71</v>
      </c>
      <c r="BQ99" t="s">
        <v>1084</v>
      </c>
      <c r="BR99" t="str">
        <f>HYPERLINK("https%3A%2F%2Fwww.webofscience.com%2Fwos%2Fwoscc%2Ffull-record%2FWOS:000517659200025","View Full Record in Web of Science")</f>
        <v>View Full Record in Web of Science</v>
      </c>
    </row>
    <row r="100" spans="1:70" hidden="1" x14ac:dyDescent="0.25">
      <c r="A100" t="s">
        <v>83</v>
      </c>
      <c r="B100" t="s">
        <v>1085</v>
      </c>
      <c r="C100" t="s">
        <v>71</v>
      </c>
      <c r="D100" t="s">
        <v>1086</v>
      </c>
      <c r="E100" t="s">
        <v>71</v>
      </c>
      <c r="F100" t="s">
        <v>1087</v>
      </c>
      <c r="G100" t="s">
        <v>71</v>
      </c>
      <c r="H100" t="s">
        <v>71</v>
      </c>
      <c r="I100" s="1" t="s">
        <v>1088</v>
      </c>
      <c r="J100" s="6" t="s">
        <v>8590</v>
      </c>
      <c r="K100" t="s">
        <v>1089</v>
      </c>
      <c r="L100" t="s">
        <v>601</v>
      </c>
      <c r="M100" t="s">
        <v>1090</v>
      </c>
      <c r="N100" t="s">
        <v>1091</v>
      </c>
      <c r="O100" t="s">
        <v>1092</v>
      </c>
      <c r="P100" t="s">
        <v>1093</v>
      </c>
      <c r="Q100" t="s">
        <v>71</v>
      </c>
      <c r="R100" t="s">
        <v>71</v>
      </c>
      <c r="S100" t="s">
        <v>71</v>
      </c>
      <c r="T100" t="s">
        <v>1094</v>
      </c>
      <c r="U100" t="s">
        <v>71</v>
      </c>
      <c r="V100" t="s">
        <v>71</v>
      </c>
      <c r="W100" t="s">
        <v>71</v>
      </c>
      <c r="X100" t="s">
        <v>71</v>
      </c>
      <c r="Y100" t="s">
        <v>1095</v>
      </c>
      <c r="Z100" t="s">
        <v>1096</v>
      </c>
      <c r="AA100" t="s">
        <v>71</v>
      </c>
      <c r="AB100" t="s">
        <v>71</v>
      </c>
      <c r="AC100" t="s">
        <v>71</v>
      </c>
      <c r="AD100" t="s">
        <v>71</v>
      </c>
      <c r="AE100" t="s">
        <v>71</v>
      </c>
      <c r="AF100" t="s">
        <v>71</v>
      </c>
      <c r="AG100" t="s">
        <v>71</v>
      </c>
      <c r="AH100" t="s">
        <v>71</v>
      </c>
      <c r="AI100" t="s">
        <v>71</v>
      </c>
      <c r="AJ100" t="s">
        <v>71</v>
      </c>
      <c r="AK100" t="s">
        <v>71</v>
      </c>
      <c r="AL100" t="s">
        <v>71</v>
      </c>
      <c r="AM100" t="s">
        <v>606</v>
      </c>
      <c r="AN100" t="s">
        <v>607</v>
      </c>
      <c r="AO100" t="s">
        <v>1097</v>
      </c>
      <c r="AP100" t="s">
        <v>71</v>
      </c>
      <c r="AQ100" t="s">
        <v>71</v>
      </c>
      <c r="AR100" t="s">
        <v>71</v>
      </c>
      <c r="AS100">
        <v>2016</v>
      </c>
      <c r="AT100">
        <v>401</v>
      </c>
      <c r="AU100" t="s">
        <v>71</v>
      </c>
      <c r="AV100" t="s">
        <v>71</v>
      </c>
      <c r="AW100" t="s">
        <v>71</v>
      </c>
      <c r="AX100" t="s">
        <v>71</v>
      </c>
      <c r="AY100" t="s">
        <v>71</v>
      </c>
      <c r="AZ100">
        <v>199</v>
      </c>
      <c r="BA100">
        <v>214</v>
      </c>
      <c r="BB100" t="s">
        <v>71</v>
      </c>
      <c r="BC100" t="s">
        <v>1098</v>
      </c>
      <c r="BD100" t="str">
        <f>HYPERLINK("http://dx.doi.org/10.1007/978-3-319-26211-6_17","http://dx.doi.org/10.1007/978-3-319-26211-6_17")</f>
        <v>http://dx.doi.org/10.1007/978-3-319-26211-6_17</v>
      </c>
      <c r="BE100" t="s">
        <v>71</v>
      </c>
      <c r="BF100" t="s">
        <v>71</v>
      </c>
      <c r="BG100" t="s">
        <v>71</v>
      </c>
      <c r="BH100" t="s">
        <v>71</v>
      </c>
      <c r="BI100" t="s">
        <v>71</v>
      </c>
      <c r="BJ100" t="s">
        <v>71</v>
      </c>
      <c r="BK100" t="s">
        <v>71</v>
      </c>
      <c r="BL100" t="s">
        <v>71</v>
      </c>
      <c r="BM100" t="s">
        <v>71</v>
      </c>
      <c r="BN100" t="s">
        <v>71</v>
      </c>
      <c r="BO100" t="s">
        <v>71</v>
      </c>
      <c r="BP100" t="s">
        <v>71</v>
      </c>
      <c r="BQ100" t="s">
        <v>1099</v>
      </c>
      <c r="BR100" t="str">
        <f>HYPERLINK("https%3A%2F%2Fwww.webofscience.com%2Fwos%2Fwoscc%2Ffull-record%2FWOS:000369425400017","View Full Record in Web of Science")</f>
        <v>View Full Record in Web of Science</v>
      </c>
    </row>
    <row r="101" spans="1:70" hidden="1" x14ac:dyDescent="0.25">
      <c r="A101" t="s">
        <v>83</v>
      </c>
      <c r="B101" t="s">
        <v>1100</v>
      </c>
      <c r="C101" t="s">
        <v>71</v>
      </c>
      <c r="D101" t="s">
        <v>1101</v>
      </c>
      <c r="E101" t="s">
        <v>71</v>
      </c>
      <c r="F101" t="s">
        <v>1100</v>
      </c>
      <c r="G101" t="s">
        <v>71</v>
      </c>
      <c r="H101" t="s">
        <v>71</v>
      </c>
      <c r="I101" s="1" t="s">
        <v>1102</v>
      </c>
      <c r="J101" s="6" t="s">
        <v>8593</v>
      </c>
      <c r="K101" t="s">
        <v>1103</v>
      </c>
      <c r="L101" t="s">
        <v>71</v>
      </c>
      <c r="M101" t="s">
        <v>1104</v>
      </c>
      <c r="N101" t="s">
        <v>1105</v>
      </c>
      <c r="O101" t="s">
        <v>1106</v>
      </c>
      <c r="P101" t="s">
        <v>1107</v>
      </c>
      <c r="Q101" t="s">
        <v>71</v>
      </c>
      <c r="R101" t="s">
        <v>71</v>
      </c>
      <c r="S101" t="s">
        <v>71</v>
      </c>
      <c r="T101" t="s">
        <v>1108</v>
      </c>
      <c r="U101" t="s">
        <v>71</v>
      </c>
      <c r="V101" t="s">
        <v>71</v>
      </c>
      <c r="W101" t="s">
        <v>71</v>
      </c>
      <c r="X101" t="s">
        <v>71</v>
      </c>
      <c r="Y101" t="s">
        <v>71</v>
      </c>
      <c r="Z101" t="s">
        <v>71</v>
      </c>
      <c r="AA101" t="s">
        <v>71</v>
      </c>
      <c r="AB101" t="s">
        <v>71</v>
      </c>
      <c r="AC101" t="s">
        <v>71</v>
      </c>
      <c r="AD101" t="s">
        <v>71</v>
      </c>
      <c r="AE101" t="s">
        <v>71</v>
      </c>
      <c r="AF101" t="s">
        <v>71</v>
      </c>
      <c r="AG101" t="s">
        <v>71</v>
      </c>
      <c r="AH101" t="s">
        <v>71</v>
      </c>
      <c r="AI101" t="s">
        <v>71</v>
      </c>
      <c r="AJ101" t="s">
        <v>71</v>
      </c>
      <c r="AK101" t="s">
        <v>71</v>
      </c>
      <c r="AL101" t="s">
        <v>71</v>
      </c>
      <c r="AM101" t="s">
        <v>71</v>
      </c>
      <c r="AN101" t="s">
        <v>71</v>
      </c>
      <c r="AO101" t="s">
        <v>1109</v>
      </c>
      <c r="AP101" t="s">
        <v>71</v>
      </c>
      <c r="AQ101" t="s">
        <v>71</v>
      </c>
      <c r="AR101" t="s">
        <v>71</v>
      </c>
      <c r="AS101">
        <v>1999</v>
      </c>
      <c r="AT101" t="s">
        <v>71</v>
      </c>
      <c r="AU101" t="s">
        <v>71</v>
      </c>
      <c r="AV101" t="s">
        <v>71</v>
      </c>
      <c r="AW101" t="s">
        <v>71</v>
      </c>
      <c r="AX101" t="s">
        <v>71</v>
      </c>
      <c r="AY101" t="s">
        <v>71</v>
      </c>
      <c r="AZ101">
        <v>9</v>
      </c>
      <c r="BA101">
        <v>16</v>
      </c>
      <c r="BB101" t="s">
        <v>71</v>
      </c>
      <c r="BC101" t="s">
        <v>71</v>
      </c>
      <c r="BD101" t="s">
        <v>71</v>
      </c>
      <c r="BE101" t="s">
        <v>71</v>
      </c>
      <c r="BF101" t="s">
        <v>71</v>
      </c>
      <c r="BG101" t="s">
        <v>71</v>
      </c>
      <c r="BH101" t="s">
        <v>71</v>
      </c>
      <c r="BI101" t="s">
        <v>71</v>
      </c>
      <c r="BJ101" t="s">
        <v>71</v>
      </c>
      <c r="BK101" t="s">
        <v>71</v>
      </c>
      <c r="BL101" t="s">
        <v>71</v>
      </c>
      <c r="BM101" t="s">
        <v>71</v>
      </c>
      <c r="BN101" t="s">
        <v>71</v>
      </c>
      <c r="BO101" t="s">
        <v>71</v>
      </c>
      <c r="BP101" t="s">
        <v>71</v>
      </c>
      <c r="BQ101" t="s">
        <v>1110</v>
      </c>
      <c r="BR101" t="str">
        <f>HYPERLINK("https%3A%2F%2Fwww.webofscience.com%2Fwos%2Fwoscc%2Ffull-record%2FWOS:000175785400002","View Full Record in Web of Science")</f>
        <v>View Full Record in Web of Science</v>
      </c>
    </row>
    <row r="102" spans="1:70" hidden="1" x14ac:dyDescent="0.25">
      <c r="A102" t="s">
        <v>69</v>
      </c>
      <c r="B102" t="s">
        <v>1111</v>
      </c>
      <c r="C102" t="s">
        <v>71</v>
      </c>
      <c r="D102" t="s">
        <v>71</v>
      </c>
      <c r="E102" t="s">
        <v>71</v>
      </c>
      <c r="F102" t="s">
        <v>1112</v>
      </c>
      <c r="G102" t="s">
        <v>71</v>
      </c>
      <c r="H102" t="s">
        <v>71</v>
      </c>
      <c r="I102" s="1" t="s">
        <v>1113</v>
      </c>
      <c r="J102" s="6" t="s">
        <v>8590</v>
      </c>
      <c r="K102" t="s">
        <v>829</v>
      </c>
      <c r="L102" t="s">
        <v>71</v>
      </c>
      <c r="M102" t="s">
        <v>71</v>
      </c>
      <c r="N102" t="s">
        <v>71</v>
      </c>
      <c r="O102" t="s">
        <v>71</v>
      </c>
      <c r="P102" t="s">
        <v>71</v>
      </c>
      <c r="Q102" t="s">
        <v>71</v>
      </c>
      <c r="R102" t="s">
        <v>71</v>
      </c>
      <c r="S102" t="s">
        <v>71</v>
      </c>
      <c r="T102" s="10" t="s">
        <v>1114</v>
      </c>
      <c r="U102" t="s">
        <v>71</v>
      </c>
      <c r="V102" t="s">
        <v>71</v>
      </c>
      <c r="W102" t="s">
        <v>71</v>
      </c>
      <c r="X102" t="s">
        <v>71</v>
      </c>
      <c r="Y102" t="s">
        <v>71</v>
      </c>
      <c r="Z102" t="s">
        <v>71</v>
      </c>
      <c r="AA102" t="s">
        <v>71</v>
      </c>
      <c r="AB102" t="s">
        <v>71</v>
      </c>
      <c r="AC102" t="s">
        <v>71</v>
      </c>
      <c r="AD102" t="s">
        <v>71</v>
      </c>
      <c r="AE102" t="s">
        <v>71</v>
      </c>
      <c r="AF102" t="s">
        <v>71</v>
      </c>
      <c r="AG102" t="s">
        <v>71</v>
      </c>
      <c r="AH102" t="s">
        <v>71</v>
      </c>
      <c r="AI102" t="s">
        <v>71</v>
      </c>
      <c r="AJ102" t="s">
        <v>71</v>
      </c>
      <c r="AK102" t="s">
        <v>71</v>
      </c>
      <c r="AL102" t="s">
        <v>71</v>
      </c>
      <c r="AM102" t="s">
        <v>831</v>
      </c>
      <c r="AN102" t="s">
        <v>71</v>
      </c>
      <c r="AO102" t="s">
        <v>71</v>
      </c>
      <c r="AP102" t="s">
        <v>71</v>
      </c>
      <c r="AQ102" t="s">
        <v>71</v>
      </c>
      <c r="AR102" t="s">
        <v>71</v>
      </c>
      <c r="AS102">
        <v>2007</v>
      </c>
      <c r="AT102">
        <v>43</v>
      </c>
      <c r="AU102">
        <v>4</v>
      </c>
      <c r="AV102" t="s">
        <v>71</v>
      </c>
      <c r="AW102" t="s">
        <v>71</v>
      </c>
      <c r="AX102" t="s">
        <v>71</v>
      </c>
      <c r="AY102" t="s">
        <v>71</v>
      </c>
      <c r="AZ102">
        <v>481</v>
      </c>
      <c r="BA102">
        <v>490</v>
      </c>
      <c r="BB102" t="s">
        <v>71</v>
      </c>
      <c r="BC102" t="s">
        <v>71</v>
      </c>
      <c r="BD102" t="s">
        <v>71</v>
      </c>
      <c r="BE102" t="s">
        <v>71</v>
      </c>
      <c r="BF102" t="s">
        <v>71</v>
      </c>
      <c r="BG102" t="s">
        <v>71</v>
      </c>
      <c r="BH102" t="s">
        <v>71</v>
      </c>
      <c r="BI102" t="s">
        <v>71</v>
      </c>
      <c r="BJ102" t="s">
        <v>71</v>
      </c>
      <c r="BK102" t="s">
        <v>71</v>
      </c>
      <c r="BL102" t="s">
        <v>71</v>
      </c>
      <c r="BM102" t="s">
        <v>71</v>
      </c>
      <c r="BN102" t="s">
        <v>71</v>
      </c>
      <c r="BO102" t="s">
        <v>71</v>
      </c>
      <c r="BP102" t="s">
        <v>71</v>
      </c>
      <c r="BQ102" t="s">
        <v>1115</v>
      </c>
      <c r="BR102" t="str">
        <f>HYPERLINK("https%3A%2F%2Fwww.webofscience.com%2Fwos%2Fwoscc%2Ffull-record%2FWOS:000252707900009","View Full Record in Web of Science")</f>
        <v>View Full Record in Web of Science</v>
      </c>
    </row>
    <row r="103" spans="1:70" hidden="1" x14ac:dyDescent="0.25">
      <c r="A103" t="s">
        <v>69</v>
      </c>
      <c r="B103" t="s">
        <v>1116</v>
      </c>
      <c r="C103" t="s">
        <v>71</v>
      </c>
      <c r="D103" t="s">
        <v>71</v>
      </c>
      <c r="E103" t="s">
        <v>71</v>
      </c>
      <c r="F103" t="s">
        <v>1117</v>
      </c>
      <c r="G103" t="s">
        <v>71</v>
      </c>
      <c r="H103" t="s">
        <v>71</v>
      </c>
      <c r="I103" s="1" t="s">
        <v>1118</v>
      </c>
      <c r="J103" s="6" t="s">
        <v>8588</v>
      </c>
      <c r="K103" t="s">
        <v>766</v>
      </c>
      <c r="L103" t="s">
        <v>71</v>
      </c>
      <c r="M103" t="s">
        <v>71</v>
      </c>
      <c r="N103" t="s">
        <v>71</v>
      </c>
      <c r="O103" t="s">
        <v>71</v>
      </c>
      <c r="P103" t="s">
        <v>71</v>
      </c>
      <c r="Q103" t="s">
        <v>71</v>
      </c>
      <c r="R103" t="s">
        <v>71</v>
      </c>
      <c r="S103" t="s">
        <v>71</v>
      </c>
      <c r="T103" t="s">
        <v>1119</v>
      </c>
      <c r="U103" t="s">
        <v>71</v>
      </c>
      <c r="V103" t="s">
        <v>71</v>
      </c>
      <c r="W103" t="s">
        <v>71</v>
      </c>
      <c r="X103" t="s">
        <v>71</v>
      </c>
      <c r="Y103" t="s">
        <v>1120</v>
      </c>
      <c r="Z103" t="s">
        <v>71</v>
      </c>
      <c r="AA103" t="s">
        <v>71</v>
      </c>
      <c r="AB103" t="s">
        <v>71</v>
      </c>
      <c r="AC103" t="s">
        <v>71</v>
      </c>
      <c r="AD103" t="s">
        <v>71</v>
      </c>
      <c r="AE103" t="s">
        <v>71</v>
      </c>
      <c r="AF103" t="s">
        <v>71</v>
      </c>
      <c r="AG103" t="s">
        <v>71</v>
      </c>
      <c r="AH103" t="s">
        <v>71</v>
      </c>
      <c r="AI103" t="s">
        <v>71</v>
      </c>
      <c r="AJ103" t="s">
        <v>71</v>
      </c>
      <c r="AK103" t="s">
        <v>71</v>
      </c>
      <c r="AL103" t="s">
        <v>71</v>
      </c>
      <c r="AM103" t="s">
        <v>768</v>
      </c>
      <c r="AN103" t="s">
        <v>769</v>
      </c>
      <c r="AO103" t="s">
        <v>71</v>
      </c>
      <c r="AP103" t="s">
        <v>71</v>
      </c>
      <c r="AQ103" t="s">
        <v>71</v>
      </c>
      <c r="AR103" t="s">
        <v>239</v>
      </c>
      <c r="AS103">
        <v>2015</v>
      </c>
      <c r="AT103">
        <v>27</v>
      </c>
      <c r="AU103" t="s">
        <v>71</v>
      </c>
      <c r="AV103" t="s">
        <v>71</v>
      </c>
      <c r="AW103" t="s">
        <v>71</v>
      </c>
      <c r="AX103" t="s">
        <v>71</v>
      </c>
      <c r="AY103" t="s">
        <v>71</v>
      </c>
      <c r="AZ103">
        <v>614</v>
      </c>
      <c r="BA103">
        <v>627</v>
      </c>
      <c r="BB103" t="s">
        <v>71</v>
      </c>
      <c r="BC103" t="s">
        <v>1121</v>
      </c>
      <c r="BD103" t="str">
        <f>HYPERLINK("http://dx.doi.org/10.1016/j.asoc.2014.04.031","http://dx.doi.org/10.1016/j.asoc.2014.04.031")</f>
        <v>http://dx.doi.org/10.1016/j.asoc.2014.04.031</v>
      </c>
      <c r="BE103" t="s">
        <v>71</v>
      </c>
      <c r="BF103" t="s">
        <v>71</v>
      </c>
      <c r="BG103" t="s">
        <v>71</v>
      </c>
      <c r="BH103" t="s">
        <v>71</v>
      </c>
      <c r="BI103" t="s">
        <v>71</v>
      </c>
      <c r="BJ103" t="s">
        <v>71</v>
      </c>
      <c r="BK103" t="s">
        <v>71</v>
      </c>
      <c r="BL103" t="s">
        <v>71</v>
      </c>
      <c r="BM103" t="s">
        <v>71</v>
      </c>
      <c r="BN103" t="s">
        <v>71</v>
      </c>
      <c r="BO103" t="s">
        <v>71</v>
      </c>
      <c r="BP103" t="s">
        <v>71</v>
      </c>
      <c r="BQ103" t="s">
        <v>1122</v>
      </c>
      <c r="BR103" t="str">
        <f>HYPERLINK("https%3A%2F%2Fwww.webofscience.com%2Fwos%2Fwoscc%2Ffull-record%2FWOS:000346856600053","View Full Record in Web of Science")</f>
        <v>View Full Record in Web of Science</v>
      </c>
    </row>
    <row r="104" spans="1:70" hidden="1" x14ac:dyDescent="0.25">
      <c r="A104" t="s">
        <v>69</v>
      </c>
      <c r="B104" t="s">
        <v>1123</v>
      </c>
      <c r="C104" t="s">
        <v>71</v>
      </c>
      <c r="D104" t="s">
        <v>71</v>
      </c>
      <c r="E104" t="s">
        <v>71</v>
      </c>
      <c r="F104" t="s">
        <v>1124</v>
      </c>
      <c r="G104" t="s">
        <v>71</v>
      </c>
      <c r="H104" t="s">
        <v>71</v>
      </c>
      <c r="I104" s="1" t="s">
        <v>1125</v>
      </c>
      <c r="J104" s="6" t="s">
        <v>8588</v>
      </c>
      <c r="K104" t="s">
        <v>673</v>
      </c>
      <c r="L104" t="s">
        <v>71</v>
      </c>
      <c r="M104" t="s">
        <v>71</v>
      </c>
      <c r="N104" t="s">
        <v>71</v>
      </c>
      <c r="O104" t="s">
        <v>71</v>
      </c>
      <c r="P104" t="s">
        <v>71</v>
      </c>
      <c r="Q104" t="s">
        <v>71</v>
      </c>
      <c r="R104" t="s">
        <v>71</v>
      </c>
      <c r="S104" t="s">
        <v>71</v>
      </c>
      <c r="T104" t="s">
        <v>1126</v>
      </c>
      <c r="U104" t="s">
        <v>71</v>
      </c>
      <c r="V104" t="s">
        <v>71</v>
      </c>
      <c r="W104" t="s">
        <v>71</v>
      </c>
      <c r="X104" t="s">
        <v>71</v>
      </c>
      <c r="Y104" t="s">
        <v>1127</v>
      </c>
      <c r="Z104" t="s">
        <v>1128</v>
      </c>
      <c r="AA104" t="s">
        <v>71</v>
      </c>
      <c r="AB104" t="s">
        <v>71</v>
      </c>
      <c r="AC104" t="s">
        <v>71</v>
      </c>
      <c r="AD104" t="s">
        <v>71</v>
      </c>
      <c r="AE104" t="s">
        <v>71</v>
      </c>
      <c r="AF104" t="s">
        <v>71</v>
      </c>
      <c r="AG104" t="s">
        <v>71</v>
      </c>
      <c r="AH104" t="s">
        <v>71</v>
      </c>
      <c r="AI104" t="s">
        <v>71</v>
      </c>
      <c r="AJ104" t="s">
        <v>71</v>
      </c>
      <c r="AK104" t="s">
        <v>71</v>
      </c>
      <c r="AL104" t="s">
        <v>71</v>
      </c>
      <c r="AM104" t="s">
        <v>677</v>
      </c>
      <c r="AN104" t="s">
        <v>678</v>
      </c>
      <c r="AO104" t="s">
        <v>71</v>
      </c>
      <c r="AP104" t="s">
        <v>71</v>
      </c>
      <c r="AQ104" t="s">
        <v>71</v>
      </c>
      <c r="AR104" t="s">
        <v>79</v>
      </c>
      <c r="AS104">
        <v>2015</v>
      </c>
      <c r="AT104">
        <v>85</v>
      </c>
      <c r="AU104" t="s">
        <v>71</v>
      </c>
      <c r="AV104" t="s">
        <v>71</v>
      </c>
      <c r="AW104" t="s">
        <v>71</v>
      </c>
      <c r="AX104" t="s">
        <v>71</v>
      </c>
      <c r="AY104" t="s">
        <v>71</v>
      </c>
      <c r="AZ104">
        <v>329</v>
      </c>
      <c r="BA104">
        <v>341</v>
      </c>
      <c r="BB104" t="s">
        <v>71</v>
      </c>
      <c r="BC104" t="s">
        <v>1129</v>
      </c>
      <c r="BD104" t="str">
        <f>HYPERLINK("http://dx.doi.org/10.1016/j.knosys.2015.06.004","http://dx.doi.org/10.1016/j.knosys.2015.06.004")</f>
        <v>http://dx.doi.org/10.1016/j.knosys.2015.06.004</v>
      </c>
      <c r="BE104" t="s">
        <v>71</v>
      </c>
      <c r="BF104" t="s">
        <v>71</v>
      </c>
      <c r="BG104" t="s">
        <v>71</v>
      </c>
      <c r="BH104" t="s">
        <v>71</v>
      </c>
      <c r="BI104" t="s">
        <v>71</v>
      </c>
      <c r="BJ104" t="s">
        <v>71</v>
      </c>
      <c r="BK104" t="s">
        <v>71</v>
      </c>
      <c r="BL104" t="s">
        <v>71</v>
      </c>
      <c r="BM104" t="s">
        <v>71</v>
      </c>
      <c r="BN104" t="s">
        <v>71</v>
      </c>
      <c r="BO104" t="s">
        <v>71</v>
      </c>
      <c r="BP104" t="s">
        <v>71</v>
      </c>
      <c r="BQ104" t="s">
        <v>1130</v>
      </c>
      <c r="BR104" t="str">
        <f>HYPERLINK("https%3A%2F%2Fwww.webofscience.com%2Fwos%2Fwoscc%2Ffull-record%2FWOS:000359331000027","View Full Record in Web of Science")</f>
        <v>View Full Record in Web of Science</v>
      </c>
    </row>
    <row r="105" spans="1:70" hidden="1" x14ac:dyDescent="0.25">
      <c r="A105" t="s">
        <v>83</v>
      </c>
      <c r="B105" t="s">
        <v>1131</v>
      </c>
      <c r="C105" t="s">
        <v>71</v>
      </c>
      <c r="D105" t="s">
        <v>1132</v>
      </c>
      <c r="E105" t="s">
        <v>71</v>
      </c>
      <c r="F105" t="s">
        <v>1133</v>
      </c>
      <c r="G105" t="s">
        <v>71</v>
      </c>
      <c r="H105" t="s">
        <v>71</v>
      </c>
      <c r="I105" s="1" t="s">
        <v>1134</v>
      </c>
      <c r="J105" s="6" t="s">
        <v>8588</v>
      </c>
      <c r="K105" t="s">
        <v>1135</v>
      </c>
      <c r="L105" t="s">
        <v>1136</v>
      </c>
      <c r="M105" t="s">
        <v>1137</v>
      </c>
      <c r="N105" t="s">
        <v>1138</v>
      </c>
      <c r="O105" t="s">
        <v>1139</v>
      </c>
      <c r="P105" t="s">
        <v>1140</v>
      </c>
      <c r="Q105" t="s">
        <v>71</v>
      </c>
      <c r="R105" t="s">
        <v>71</v>
      </c>
      <c r="S105" t="s">
        <v>71</v>
      </c>
      <c r="T105" t="s">
        <v>1141</v>
      </c>
      <c r="U105" t="s">
        <v>71</v>
      </c>
      <c r="V105" t="s">
        <v>71</v>
      </c>
      <c r="W105" t="s">
        <v>71</v>
      </c>
      <c r="X105" t="s">
        <v>71</v>
      </c>
      <c r="Y105" t="s">
        <v>71</v>
      </c>
      <c r="Z105" t="s">
        <v>71</v>
      </c>
      <c r="AA105" t="s">
        <v>71</v>
      </c>
      <c r="AB105" t="s">
        <v>71</v>
      </c>
      <c r="AC105" t="s">
        <v>71</v>
      </c>
      <c r="AD105" t="s">
        <v>71</v>
      </c>
      <c r="AE105" t="s">
        <v>71</v>
      </c>
      <c r="AF105" t="s">
        <v>71</v>
      </c>
      <c r="AG105" t="s">
        <v>71</v>
      </c>
      <c r="AH105" t="s">
        <v>71</v>
      </c>
      <c r="AI105" t="s">
        <v>71</v>
      </c>
      <c r="AJ105" t="s">
        <v>71</v>
      </c>
      <c r="AK105" t="s">
        <v>71</v>
      </c>
      <c r="AL105" t="s">
        <v>71</v>
      </c>
      <c r="AM105" t="s">
        <v>1142</v>
      </c>
      <c r="AN105" t="s">
        <v>71</v>
      </c>
      <c r="AO105" t="s">
        <v>1143</v>
      </c>
      <c r="AP105" t="s">
        <v>71</v>
      </c>
      <c r="AQ105" t="s">
        <v>71</v>
      </c>
      <c r="AR105" t="s">
        <v>71</v>
      </c>
      <c r="AS105">
        <v>2011</v>
      </c>
      <c r="AT105" t="s">
        <v>1144</v>
      </c>
      <c r="AU105" t="s">
        <v>71</v>
      </c>
      <c r="AV105" t="s">
        <v>1145</v>
      </c>
      <c r="AW105" t="s">
        <v>71</v>
      </c>
      <c r="AX105" t="s">
        <v>71</v>
      </c>
      <c r="AY105" t="s">
        <v>71</v>
      </c>
      <c r="AZ105">
        <v>160</v>
      </c>
      <c r="BA105">
        <v>164</v>
      </c>
      <c r="BB105" t="s">
        <v>71</v>
      </c>
      <c r="BC105" t="s">
        <v>1146</v>
      </c>
      <c r="BD105" t="str">
        <f>HYPERLINK("http://dx.doi.org/10.4028/www.scientific.net/AMR.219-220.160","http://dx.doi.org/10.4028/www.scientific.net/AMR.219-220.160")</f>
        <v>http://dx.doi.org/10.4028/www.scientific.net/AMR.219-220.160</v>
      </c>
      <c r="BE105" t="s">
        <v>71</v>
      </c>
      <c r="BF105" t="s">
        <v>71</v>
      </c>
      <c r="BG105" t="s">
        <v>71</v>
      </c>
      <c r="BH105" t="s">
        <v>71</v>
      </c>
      <c r="BI105" t="s">
        <v>71</v>
      </c>
      <c r="BJ105" t="s">
        <v>71</v>
      </c>
      <c r="BK105" t="s">
        <v>71</v>
      </c>
      <c r="BL105" t="s">
        <v>71</v>
      </c>
      <c r="BM105" t="s">
        <v>71</v>
      </c>
      <c r="BN105" t="s">
        <v>71</v>
      </c>
      <c r="BO105" t="s">
        <v>71</v>
      </c>
      <c r="BP105" t="s">
        <v>71</v>
      </c>
      <c r="BQ105" t="s">
        <v>1147</v>
      </c>
      <c r="BR105" t="str">
        <f>HYPERLINK("https%3A%2F%2Fwww.webofscience.com%2Fwos%2Fwoscc%2Ffull-record%2FWOS:000292631200035","View Full Record in Web of Science")</f>
        <v>View Full Record in Web of Science</v>
      </c>
    </row>
    <row r="106" spans="1:70" hidden="1" x14ac:dyDescent="0.25">
      <c r="A106" t="s">
        <v>69</v>
      </c>
      <c r="B106" t="s">
        <v>1148</v>
      </c>
      <c r="C106" t="s">
        <v>71</v>
      </c>
      <c r="D106" t="s">
        <v>71</v>
      </c>
      <c r="E106" t="s">
        <v>71</v>
      </c>
      <c r="F106" t="s">
        <v>1149</v>
      </c>
      <c r="G106" t="s">
        <v>71</v>
      </c>
      <c r="H106" t="s">
        <v>71</v>
      </c>
      <c r="I106" s="1" t="s">
        <v>1150</v>
      </c>
      <c r="J106" s="6" t="s">
        <v>8588</v>
      </c>
      <c r="K106" t="s">
        <v>174</v>
      </c>
      <c r="L106" t="s">
        <v>71</v>
      </c>
      <c r="M106" t="s">
        <v>71</v>
      </c>
      <c r="N106" t="s">
        <v>71</v>
      </c>
      <c r="O106" t="s">
        <v>71</v>
      </c>
      <c r="P106" t="s">
        <v>71</v>
      </c>
      <c r="Q106" t="s">
        <v>71</v>
      </c>
      <c r="R106" t="s">
        <v>71</v>
      </c>
      <c r="S106" t="s">
        <v>71</v>
      </c>
      <c r="T106" t="s">
        <v>1151</v>
      </c>
      <c r="U106" t="s">
        <v>71</v>
      </c>
      <c r="V106" t="s">
        <v>71</v>
      </c>
      <c r="W106" t="s">
        <v>71</v>
      </c>
      <c r="X106" t="s">
        <v>71</v>
      </c>
      <c r="Y106" t="s">
        <v>71</v>
      </c>
      <c r="Z106" t="s">
        <v>71</v>
      </c>
      <c r="AA106" t="s">
        <v>71</v>
      </c>
      <c r="AB106" t="s">
        <v>71</v>
      </c>
      <c r="AC106" t="s">
        <v>71</v>
      </c>
      <c r="AD106" t="s">
        <v>71</v>
      </c>
      <c r="AE106" t="s">
        <v>71</v>
      </c>
      <c r="AF106" t="s">
        <v>71</v>
      </c>
      <c r="AG106" t="s">
        <v>71</v>
      </c>
      <c r="AH106" t="s">
        <v>71</v>
      </c>
      <c r="AI106" t="s">
        <v>71</v>
      </c>
      <c r="AJ106" t="s">
        <v>71</v>
      </c>
      <c r="AK106" t="s">
        <v>71</v>
      </c>
      <c r="AL106" t="s">
        <v>71</v>
      </c>
      <c r="AM106" t="s">
        <v>178</v>
      </c>
      <c r="AN106" t="s">
        <v>179</v>
      </c>
      <c r="AO106" t="s">
        <v>71</v>
      </c>
      <c r="AP106" t="s">
        <v>71</v>
      </c>
      <c r="AQ106" t="s">
        <v>71</v>
      </c>
      <c r="AR106" t="s">
        <v>71</v>
      </c>
      <c r="AS106">
        <v>2021</v>
      </c>
      <c r="AT106">
        <v>41</v>
      </c>
      <c r="AU106">
        <v>6</v>
      </c>
      <c r="AV106" t="s">
        <v>71</v>
      </c>
      <c r="AW106" t="s">
        <v>71</v>
      </c>
      <c r="AX106" t="s">
        <v>71</v>
      </c>
      <c r="AY106" t="s">
        <v>71</v>
      </c>
      <c r="AZ106">
        <v>6781</v>
      </c>
      <c r="BA106">
        <v>6799</v>
      </c>
      <c r="BB106" t="s">
        <v>71</v>
      </c>
      <c r="BC106" t="s">
        <v>1152</v>
      </c>
      <c r="BD106" t="str">
        <f>HYPERLINK("http://dx.doi.org/10.3233/JIFS-210692","http://dx.doi.org/10.3233/JIFS-210692")</f>
        <v>http://dx.doi.org/10.3233/JIFS-210692</v>
      </c>
      <c r="BE106" t="s">
        <v>71</v>
      </c>
      <c r="BF106" t="s">
        <v>71</v>
      </c>
      <c r="BG106" t="s">
        <v>71</v>
      </c>
      <c r="BH106" t="s">
        <v>71</v>
      </c>
      <c r="BI106" t="s">
        <v>71</v>
      </c>
      <c r="BJ106" t="s">
        <v>71</v>
      </c>
      <c r="BK106" t="s">
        <v>71</v>
      </c>
      <c r="BL106" t="s">
        <v>71</v>
      </c>
      <c r="BM106" t="s">
        <v>71</v>
      </c>
      <c r="BN106" t="s">
        <v>71</v>
      </c>
      <c r="BO106" t="s">
        <v>71</v>
      </c>
      <c r="BP106" t="s">
        <v>71</v>
      </c>
      <c r="BQ106" t="s">
        <v>1153</v>
      </c>
      <c r="BR106" t="str">
        <f>HYPERLINK("https%3A%2F%2Fwww.webofscience.com%2Fwos%2Fwoscc%2Ffull-record%2FWOS:000731754900069","View Full Record in Web of Science")</f>
        <v>View Full Record in Web of Science</v>
      </c>
    </row>
    <row r="107" spans="1:70" hidden="1" x14ac:dyDescent="0.25">
      <c r="A107" t="s">
        <v>69</v>
      </c>
      <c r="B107" t="s">
        <v>1154</v>
      </c>
      <c r="C107" t="s">
        <v>71</v>
      </c>
      <c r="D107" t="s">
        <v>71</v>
      </c>
      <c r="E107" t="s">
        <v>71</v>
      </c>
      <c r="F107" t="s">
        <v>1155</v>
      </c>
      <c r="G107" t="s">
        <v>71</v>
      </c>
      <c r="H107" t="s">
        <v>71</v>
      </c>
      <c r="I107" s="1" t="s">
        <v>1156</v>
      </c>
      <c r="J107" s="6" t="s">
        <v>8588</v>
      </c>
      <c r="K107" t="s">
        <v>233</v>
      </c>
      <c r="L107" t="s">
        <v>71</v>
      </c>
      <c r="M107" t="s">
        <v>71</v>
      </c>
      <c r="N107" t="s">
        <v>71</v>
      </c>
      <c r="O107" t="s">
        <v>71</v>
      </c>
      <c r="P107" t="s">
        <v>71</v>
      </c>
      <c r="Q107" t="s">
        <v>71</v>
      </c>
      <c r="R107" t="s">
        <v>71</v>
      </c>
      <c r="S107" t="s">
        <v>71</v>
      </c>
      <c r="T107" t="s">
        <v>1157</v>
      </c>
      <c r="U107" t="s">
        <v>71</v>
      </c>
      <c r="V107" t="s">
        <v>71</v>
      </c>
      <c r="W107" t="s">
        <v>71</v>
      </c>
      <c r="X107" t="s">
        <v>71</v>
      </c>
      <c r="Y107" t="s">
        <v>1158</v>
      </c>
      <c r="Z107" t="s">
        <v>639</v>
      </c>
      <c r="AA107" t="s">
        <v>71</v>
      </c>
      <c r="AB107" t="s">
        <v>71</v>
      </c>
      <c r="AC107" t="s">
        <v>71</v>
      </c>
      <c r="AD107" t="s">
        <v>71</v>
      </c>
      <c r="AE107" t="s">
        <v>71</v>
      </c>
      <c r="AF107" t="s">
        <v>71</v>
      </c>
      <c r="AG107" t="s">
        <v>71</v>
      </c>
      <c r="AH107" t="s">
        <v>71</v>
      </c>
      <c r="AI107" t="s">
        <v>71</v>
      </c>
      <c r="AJ107" t="s">
        <v>71</v>
      </c>
      <c r="AK107" t="s">
        <v>71</v>
      </c>
      <c r="AL107" t="s">
        <v>71</v>
      </c>
      <c r="AM107" t="s">
        <v>237</v>
      </c>
      <c r="AN107" t="s">
        <v>238</v>
      </c>
      <c r="AO107" t="s">
        <v>71</v>
      </c>
      <c r="AP107" t="s">
        <v>71</v>
      </c>
      <c r="AQ107" t="s">
        <v>71</v>
      </c>
      <c r="AR107" t="s">
        <v>344</v>
      </c>
      <c r="AS107">
        <v>2012</v>
      </c>
      <c r="AT107">
        <v>20</v>
      </c>
      <c r="AU107">
        <v>3</v>
      </c>
      <c r="AV107" t="s">
        <v>71</v>
      </c>
      <c r="AW107" t="s">
        <v>71</v>
      </c>
      <c r="AX107" t="s">
        <v>71</v>
      </c>
      <c r="AY107" t="s">
        <v>71</v>
      </c>
      <c r="AZ107">
        <v>499</v>
      </c>
      <c r="BA107">
        <v>513</v>
      </c>
      <c r="BB107" t="s">
        <v>71</v>
      </c>
      <c r="BC107" t="s">
        <v>1159</v>
      </c>
      <c r="BD107" t="str">
        <f>HYPERLINK("http://dx.doi.org/10.1109/TFUZZ.2011.2177272","http://dx.doi.org/10.1109/TFUZZ.2011.2177272")</f>
        <v>http://dx.doi.org/10.1109/TFUZZ.2011.2177272</v>
      </c>
      <c r="BE107" t="s">
        <v>71</v>
      </c>
      <c r="BF107" t="s">
        <v>71</v>
      </c>
      <c r="BG107" t="s">
        <v>71</v>
      </c>
      <c r="BH107" t="s">
        <v>71</v>
      </c>
      <c r="BI107" t="s">
        <v>71</v>
      </c>
      <c r="BJ107" t="s">
        <v>71</v>
      </c>
      <c r="BK107" t="s">
        <v>71</v>
      </c>
      <c r="BL107" t="s">
        <v>71</v>
      </c>
      <c r="BM107" t="s">
        <v>71</v>
      </c>
      <c r="BN107" t="s">
        <v>71</v>
      </c>
      <c r="BO107" t="s">
        <v>71</v>
      </c>
      <c r="BP107" t="s">
        <v>71</v>
      </c>
      <c r="BQ107" t="s">
        <v>1160</v>
      </c>
      <c r="BR107" t="str">
        <f>HYPERLINK("https%3A%2F%2Fwww.webofscience.com%2Fwos%2Fwoscc%2Ffull-record%2FWOS:000304905500008","View Full Record in Web of Science")</f>
        <v>View Full Record in Web of Science</v>
      </c>
    </row>
    <row r="108" spans="1:70" hidden="1" x14ac:dyDescent="0.25">
      <c r="A108" t="s">
        <v>69</v>
      </c>
      <c r="B108" t="s">
        <v>1161</v>
      </c>
      <c r="C108" t="s">
        <v>71</v>
      </c>
      <c r="D108" t="s">
        <v>71</v>
      </c>
      <c r="E108" t="s">
        <v>71</v>
      </c>
      <c r="F108" t="s">
        <v>1161</v>
      </c>
      <c r="G108" t="s">
        <v>71</v>
      </c>
      <c r="H108" t="s">
        <v>71</v>
      </c>
      <c r="I108" s="1" t="s">
        <v>1162</v>
      </c>
      <c r="J108" s="6" t="s">
        <v>8592</v>
      </c>
      <c r="K108" t="s">
        <v>829</v>
      </c>
      <c r="L108" t="s">
        <v>71</v>
      </c>
      <c r="M108" t="s">
        <v>71</v>
      </c>
      <c r="N108" t="s">
        <v>71</v>
      </c>
      <c r="O108" t="s">
        <v>71</v>
      </c>
      <c r="P108" t="s">
        <v>71</v>
      </c>
      <c r="Q108" t="s">
        <v>71</v>
      </c>
      <c r="R108" t="s">
        <v>71</v>
      </c>
      <c r="S108" t="s">
        <v>71</v>
      </c>
      <c r="T108" t="s">
        <v>1163</v>
      </c>
      <c r="U108" t="s">
        <v>71</v>
      </c>
      <c r="V108" t="s">
        <v>71</v>
      </c>
      <c r="W108" t="s">
        <v>71</v>
      </c>
      <c r="X108" t="s">
        <v>71</v>
      </c>
      <c r="Y108" t="s">
        <v>1164</v>
      </c>
      <c r="Z108" t="s">
        <v>71</v>
      </c>
      <c r="AA108" t="s">
        <v>71</v>
      </c>
      <c r="AB108" t="s">
        <v>71</v>
      </c>
      <c r="AC108" t="s">
        <v>71</v>
      </c>
      <c r="AD108" t="s">
        <v>71</v>
      </c>
      <c r="AE108" t="s">
        <v>71</v>
      </c>
      <c r="AF108" t="s">
        <v>71</v>
      </c>
      <c r="AG108" t="s">
        <v>71</v>
      </c>
      <c r="AH108" t="s">
        <v>71</v>
      </c>
      <c r="AI108" t="s">
        <v>71</v>
      </c>
      <c r="AJ108" t="s">
        <v>71</v>
      </c>
      <c r="AK108" t="s">
        <v>71</v>
      </c>
      <c r="AL108" t="s">
        <v>71</v>
      </c>
      <c r="AM108" t="s">
        <v>831</v>
      </c>
      <c r="AN108" t="s">
        <v>71</v>
      </c>
      <c r="AO108" t="s">
        <v>71</v>
      </c>
      <c r="AP108" t="s">
        <v>71</v>
      </c>
      <c r="AQ108" t="s">
        <v>71</v>
      </c>
      <c r="AR108" t="s">
        <v>71</v>
      </c>
      <c r="AS108">
        <v>2005</v>
      </c>
      <c r="AT108">
        <v>41</v>
      </c>
      <c r="AU108">
        <v>4</v>
      </c>
      <c r="AV108" t="s">
        <v>71</v>
      </c>
      <c r="AW108" t="s">
        <v>71</v>
      </c>
      <c r="AX108" t="s">
        <v>71</v>
      </c>
      <c r="AY108" t="s">
        <v>71</v>
      </c>
      <c r="AZ108">
        <v>451</v>
      </c>
      <c r="BA108">
        <v>468</v>
      </c>
      <c r="BB108" t="s">
        <v>71</v>
      </c>
      <c r="BC108" t="s">
        <v>71</v>
      </c>
      <c r="BD108" t="s">
        <v>71</v>
      </c>
      <c r="BE108" t="s">
        <v>71</v>
      </c>
      <c r="BF108" t="s">
        <v>71</v>
      </c>
      <c r="BG108" t="s">
        <v>71</v>
      </c>
      <c r="BH108" t="s">
        <v>71</v>
      </c>
      <c r="BI108" t="s">
        <v>71</v>
      </c>
      <c r="BJ108" t="s">
        <v>71</v>
      </c>
      <c r="BK108" t="s">
        <v>71</v>
      </c>
      <c r="BL108" t="s">
        <v>71</v>
      </c>
      <c r="BM108" t="s">
        <v>71</v>
      </c>
      <c r="BN108" t="s">
        <v>71</v>
      </c>
      <c r="BO108" t="s">
        <v>71</v>
      </c>
      <c r="BP108" t="s">
        <v>71</v>
      </c>
      <c r="BQ108" t="s">
        <v>1165</v>
      </c>
      <c r="BR108" t="str">
        <f>HYPERLINK("https%3A%2F%2Fwww.webofscience.com%2Fwos%2Fwoscc%2Ffull-record%2FWOS:000233665300003","View Full Record in Web of Science")</f>
        <v>View Full Record in Web of Science</v>
      </c>
    </row>
    <row r="109" spans="1:70" hidden="1" x14ac:dyDescent="0.25">
      <c r="A109" t="s">
        <v>69</v>
      </c>
      <c r="B109" t="s">
        <v>1166</v>
      </c>
      <c r="C109" t="s">
        <v>71</v>
      </c>
      <c r="D109" t="s">
        <v>71</v>
      </c>
      <c r="E109" t="s">
        <v>71</v>
      </c>
      <c r="F109" t="s">
        <v>1167</v>
      </c>
      <c r="G109" t="s">
        <v>71</v>
      </c>
      <c r="H109" t="s">
        <v>71</v>
      </c>
      <c r="I109" s="1" t="s">
        <v>1168</v>
      </c>
      <c r="J109" s="6" t="s">
        <v>8588</v>
      </c>
      <c r="K109" t="s">
        <v>1028</v>
      </c>
      <c r="L109" t="s">
        <v>71</v>
      </c>
      <c r="M109" t="s">
        <v>71</v>
      </c>
      <c r="N109" t="s">
        <v>71</v>
      </c>
      <c r="O109" t="s">
        <v>71</v>
      </c>
      <c r="P109" t="s">
        <v>71</v>
      </c>
      <c r="Q109" t="s">
        <v>71</v>
      </c>
      <c r="R109" t="s">
        <v>71</v>
      </c>
      <c r="S109" t="s">
        <v>71</v>
      </c>
      <c r="T109" t="s">
        <v>1169</v>
      </c>
      <c r="U109" t="s">
        <v>71</v>
      </c>
      <c r="V109" t="s">
        <v>71</v>
      </c>
      <c r="W109" t="s">
        <v>71</v>
      </c>
      <c r="X109" t="s">
        <v>71</v>
      </c>
      <c r="Y109" t="s">
        <v>1170</v>
      </c>
      <c r="Z109" t="s">
        <v>1171</v>
      </c>
      <c r="AA109" t="s">
        <v>71</v>
      </c>
      <c r="AB109" t="s">
        <v>71</v>
      </c>
      <c r="AC109" t="s">
        <v>71</v>
      </c>
      <c r="AD109" t="s">
        <v>71</v>
      </c>
      <c r="AE109" t="s">
        <v>71</v>
      </c>
      <c r="AF109" t="s">
        <v>71</v>
      </c>
      <c r="AG109" t="s">
        <v>71</v>
      </c>
      <c r="AH109" t="s">
        <v>71</v>
      </c>
      <c r="AI109" t="s">
        <v>71</v>
      </c>
      <c r="AJ109" t="s">
        <v>71</v>
      </c>
      <c r="AK109" t="s">
        <v>71</v>
      </c>
      <c r="AL109" t="s">
        <v>71</v>
      </c>
      <c r="AM109" t="s">
        <v>1030</v>
      </c>
      <c r="AN109" t="s">
        <v>1031</v>
      </c>
      <c r="AO109" t="s">
        <v>71</v>
      </c>
      <c r="AP109" t="s">
        <v>71</v>
      </c>
      <c r="AQ109" t="s">
        <v>71</v>
      </c>
      <c r="AR109" t="s">
        <v>770</v>
      </c>
      <c r="AS109">
        <v>2015</v>
      </c>
      <c r="AT109">
        <v>42</v>
      </c>
      <c r="AU109">
        <v>2</v>
      </c>
      <c r="AV109" t="s">
        <v>71</v>
      </c>
      <c r="AW109" t="s">
        <v>71</v>
      </c>
      <c r="AX109" t="s">
        <v>71</v>
      </c>
      <c r="AY109" t="s">
        <v>71</v>
      </c>
      <c r="AZ109">
        <v>252</v>
      </c>
      <c r="BA109">
        <v>261</v>
      </c>
      <c r="BB109" t="s">
        <v>71</v>
      </c>
      <c r="BC109" t="s">
        <v>1172</v>
      </c>
      <c r="BD109" t="str">
        <f>HYPERLINK("http://dx.doi.org/10.1007/s10489-014-0596-z","http://dx.doi.org/10.1007/s10489-014-0596-z")</f>
        <v>http://dx.doi.org/10.1007/s10489-014-0596-z</v>
      </c>
      <c r="BE109" t="s">
        <v>71</v>
      </c>
      <c r="BF109" t="s">
        <v>71</v>
      </c>
      <c r="BG109" t="s">
        <v>71</v>
      </c>
      <c r="BH109" t="s">
        <v>71</v>
      </c>
      <c r="BI109" t="s">
        <v>71</v>
      </c>
      <c r="BJ109" t="s">
        <v>71</v>
      </c>
      <c r="BK109" t="s">
        <v>71</v>
      </c>
      <c r="BL109" t="s">
        <v>71</v>
      </c>
      <c r="BM109" t="s">
        <v>71</v>
      </c>
      <c r="BN109" t="s">
        <v>71</v>
      </c>
      <c r="BO109" t="s">
        <v>71</v>
      </c>
      <c r="BP109" t="s">
        <v>71</v>
      </c>
      <c r="BQ109" t="s">
        <v>1173</v>
      </c>
      <c r="BR109" t="str">
        <f>HYPERLINK("https%3A%2F%2Fwww.webofscience.com%2Fwos%2Fwoscc%2Ffull-record%2FWOS:000349547300007","View Full Record in Web of Science")</f>
        <v>View Full Record in Web of Science</v>
      </c>
    </row>
    <row r="110" spans="1:70" hidden="1" x14ac:dyDescent="0.25">
      <c r="A110" t="s">
        <v>83</v>
      </c>
      <c r="B110" t="s">
        <v>1174</v>
      </c>
      <c r="C110" t="s">
        <v>71</v>
      </c>
      <c r="D110" t="s">
        <v>1175</v>
      </c>
      <c r="E110" t="s">
        <v>71</v>
      </c>
      <c r="F110" t="s">
        <v>1176</v>
      </c>
      <c r="G110" t="s">
        <v>71</v>
      </c>
      <c r="H110" t="s">
        <v>71</v>
      </c>
      <c r="I110" s="1" t="s">
        <v>1177</v>
      </c>
      <c r="J110" s="6" t="s">
        <v>8590</v>
      </c>
      <c r="K110" t="s">
        <v>1178</v>
      </c>
      <c r="L110" t="s">
        <v>1179</v>
      </c>
      <c r="M110" t="s">
        <v>1180</v>
      </c>
      <c r="N110" t="s">
        <v>1181</v>
      </c>
      <c r="O110" t="s">
        <v>1182</v>
      </c>
      <c r="P110" t="s">
        <v>1183</v>
      </c>
      <c r="Q110" t="s">
        <v>71</v>
      </c>
      <c r="R110" t="s">
        <v>71</v>
      </c>
      <c r="S110" t="s">
        <v>71</v>
      </c>
      <c r="T110" t="s">
        <v>1184</v>
      </c>
      <c r="U110" t="s">
        <v>71</v>
      </c>
      <c r="V110" t="s">
        <v>71</v>
      </c>
      <c r="W110" t="s">
        <v>71</v>
      </c>
      <c r="X110" t="s">
        <v>71</v>
      </c>
      <c r="Y110" t="s">
        <v>1185</v>
      </c>
      <c r="Z110" t="s">
        <v>1186</v>
      </c>
      <c r="AA110" t="s">
        <v>71</v>
      </c>
      <c r="AB110" t="s">
        <v>71</v>
      </c>
      <c r="AC110" t="s">
        <v>71</v>
      </c>
      <c r="AD110" t="s">
        <v>71</v>
      </c>
      <c r="AE110" t="s">
        <v>71</v>
      </c>
      <c r="AF110" t="s">
        <v>71</v>
      </c>
      <c r="AG110" t="s">
        <v>71</v>
      </c>
      <c r="AH110" t="s">
        <v>71</v>
      </c>
      <c r="AI110" t="s">
        <v>71</v>
      </c>
      <c r="AJ110" t="s">
        <v>71</v>
      </c>
      <c r="AK110" t="s">
        <v>71</v>
      </c>
      <c r="AL110" t="s">
        <v>71</v>
      </c>
      <c r="AM110" t="s">
        <v>1187</v>
      </c>
      <c r="AN110" t="s">
        <v>71</v>
      </c>
      <c r="AO110" t="s">
        <v>71</v>
      </c>
      <c r="AP110" t="s">
        <v>71</v>
      </c>
      <c r="AQ110" t="s">
        <v>71</v>
      </c>
      <c r="AR110" t="s">
        <v>71</v>
      </c>
      <c r="AS110">
        <v>2016</v>
      </c>
      <c r="AT110">
        <v>91</v>
      </c>
      <c r="AU110" t="s">
        <v>71</v>
      </c>
      <c r="AV110" t="s">
        <v>71</v>
      </c>
      <c r="AW110" t="s">
        <v>71</v>
      </c>
      <c r="AX110" t="s">
        <v>71</v>
      </c>
      <c r="AY110" t="s">
        <v>71</v>
      </c>
      <c r="AZ110">
        <v>823</v>
      </c>
      <c r="BA110">
        <v>831</v>
      </c>
      <c r="BB110" t="s">
        <v>71</v>
      </c>
      <c r="BC110" t="s">
        <v>1188</v>
      </c>
      <c r="BD110" t="str">
        <f>HYPERLINK("http://dx.doi.org/10.1016/j.procs.2016.07.088","http://dx.doi.org/10.1016/j.procs.2016.07.088")</f>
        <v>http://dx.doi.org/10.1016/j.procs.2016.07.088</v>
      </c>
      <c r="BE110" t="s">
        <v>71</v>
      </c>
      <c r="BF110" t="s">
        <v>71</v>
      </c>
      <c r="BG110" t="s">
        <v>71</v>
      </c>
      <c r="BH110" t="s">
        <v>71</v>
      </c>
      <c r="BI110" t="s">
        <v>71</v>
      </c>
      <c r="BJ110" t="s">
        <v>71</v>
      </c>
      <c r="BK110" t="s">
        <v>71</v>
      </c>
      <c r="BL110" t="s">
        <v>71</v>
      </c>
      <c r="BM110" t="s">
        <v>71</v>
      </c>
      <c r="BN110" t="s">
        <v>71</v>
      </c>
      <c r="BO110" t="s">
        <v>71</v>
      </c>
      <c r="BP110" t="s">
        <v>71</v>
      </c>
      <c r="BQ110" t="s">
        <v>1189</v>
      </c>
      <c r="BR110" t="str">
        <f>HYPERLINK("https%3A%2F%2Fwww.webofscience.com%2Fwos%2Fwoscc%2Ffull-record%2FWOS:000387683300098","View Full Record in Web of Science")</f>
        <v>View Full Record in Web of Science</v>
      </c>
    </row>
    <row r="111" spans="1:70" hidden="1" x14ac:dyDescent="0.25">
      <c r="A111" t="s">
        <v>69</v>
      </c>
      <c r="B111" t="s">
        <v>1148</v>
      </c>
      <c r="C111" t="s">
        <v>71</v>
      </c>
      <c r="D111" t="s">
        <v>71</v>
      </c>
      <c r="E111" t="s">
        <v>71</v>
      </c>
      <c r="F111" t="s">
        <v>1149</v>
      </c>
      <c r="G111" t="s">
        <v>71</v>
      </c>
      <c r="H111" t="s">
        <v>71</v>
      </c>
      <c r="I111" s="5" t="s">
        <v>1190</v>
      </c>
      <c r="J111" s="6" t="s">
        <v>8590</v>
      </c>
      <c r="K111" t="s">
        <v>174</v>
      </c>
      <c r="L111" t="s">
        <v>71</v>
      </c>
      <c r="M111" t="s">
        <v>71</v>
      </c>
      <c r="N111" t="s">
        <v>71</v>
      </c>
      <c r="O111" t="s">
        <v>71</v>
      </c>
      <c r="P111" t="s">
        <v>71</v>
      </c>
      <c r="Q111" t="s">
        <v>71</v>
      </c>
      <c r="R111" t="s">
        <v>71</v>
      </c>
      <c r="S111" t="s">
        <v>71</v>
      </c>
      <c r="T111" s="11" t="s">
        <v>1191</v>
      </c>
      <c r="U111" t="s">
        <v>71</v>
      </c>
      <c r="V111" t="s">
        <v>71</v>
      </c>
      <c r="W111" t="s">
        <v>71</v>
      </c>
      <c r="X111" t="s">
        <v>71</v>
      </c>
      <c r="Y111" t="s">
        <v>71</v>
      </c>
      <c r="Z111" t="s">
        <v>71</v>
      </c>
      <c r="AA111" t="s">
        <v>71</v>
      </c>
      <c r="AB111" t="s">
        <v>71</v>
      </c>
      <c r="AC111" t="s">
        <v>71</v>
      </c>
      <c r="AD111" t="s">
        <v>71</v>
      </c>
      <c r="AE111" t="s">
        <v>71</v>
      </c>
      <c r="AF111" t="s">
        <v>71</v>
      </c>
      <c r="AG111" t="s">
        <v>71</v>
      </c>
      <c r="AH111" t="s">
        <v>71</v>
      </c>
      <c r="AI111" t="s">
        <v>71</v>
      </c>
      <c r="AJ111" t="s">
        <v>71</v>
      </c>
      <c r="AK111" t="s">
        <v>71</v>
      </c>
      <c r="AL111" t="s">
        <v>71</v>
      </c>
      <c r="AM111" t="s">
        <v>178</v>
      </c>
      <c r="AN111" t="s">
        <v>179</v>
      </c>
      <c r="AO111" t="s">
        <v>71</v>
      </c>
      <c r="AP111" t="s">
        <v>71</v>
      </c>
      <c r="AQ111" t="s">
        <v>71</v>
      </c>
      <c r="AR111" t="s">
        <v>71</v>
      </c>
      <c r="AS111">
        <v>2019</v>
      </c>
      <c r="AT111">
        <v>36</v>
      </c>
      <c r="AU111">
        <v>4</v>
      </c>
      <c r="AV111" t="s">
        <v>71</v>
      </c>
      <c r="AW111" t="s">
        <v>71</v>
      </c>
      <c r="AX111" t="s">
        <v>180</v>
      </c>
      <c r="AY111" t="s">
        <v>71</v>
      </c>
      <c r="AZ111">
        <v>3019</v>
      </c>
      <c r="BA111">
        <v>3032</v>
      </c>
      <c r="BB111" t="s">
        <v>71</v>
      </c>
      <c r="BC111" t="s">
        <v>1192</v>
      </c>
      <c r="BD111" t="str">
        <f>HYPERLINK("http://dx.doi.org/10.3233/JIFS-172159","http://dx.doi.org/10.3233/JIFS-172159")</f>
        <v>http://dx.doi.org/10.3233/JIFS-172159</v>
      </c>
      <c r="BE111" t="s">
        <v>71</v>
      </c>
      <c r="BF111" t="s">
        <v>71</v>
      </c>
      <c r="BG111" t="s">
        <v>71</v>
      </c>
      <c r="BH111" t="s">
        <v>71</v>
      </c>
      <c r="BI111" t="s">
        <v>71</v>
      </c>
      <c r="BJ111" t="s">
        <v>71</v>
      </c>
      <c r="BK111" t="s">
        <v>71</v>
      </c>
      <c r="BL111" t="s">
        <v>71</v>
      </c>
      <c r="BM111" t="s">
        <v>71</v>
      </c>
      <c r="BN111" t="s">
        <v>71</v>
      </c>
      <c r="BO111" t="s">
        <v>71</v>
      </c>
      <c r="BP111" t="s">
        <v>71</v>
      </c>
      <c r="BQ111" t="s">
        <v>1193</v>
      </c>
      <c r="BR111" t="str">
        <f>HYPERLINK("https%3A%2F%2Fwww.webofscience.com%2Fwos%2Fwoscc%2Ffull-record%2FWOS:000464448100004","View Full Record in Web of Science")</f>
        <v>View Full Record in Web of Science</v>
      </c>
    </row>
    <row r="112" spans="1:70" hidden="1" x14ac:dyDescent="0.25">
      <c r="A112" t="s">
        <v>69</v>
      </c>
      <c r="B112" t="s">
        <v>1194</v>
      </c>
      <c r="C112" t="s">
        <v>71</v>
      </c>
      <c r="D112" t="s">
        <v>71</v>
      </c>
      <c r="E112" t="s">
        <v>71</v>
      </c>
      <c r="F112" t="s">
        <v>1194</v>
      </c>
      <c r="G112" t="s">
        <v>71</v>
      </c>
      <c r="H112" t="s">
        <v>71</v>
      </c>
      <c r="I112" s="1" t="s">
        <v>1195</v>
      </c>
      <c r="J112" s="6" t="s">
        <v>8588</v>
      </c>
      <c r="K112" t="s">
        <v>74</v>
      </c>
      <c r="L112" t="s">
        <v>71</v>
      </c>
      <c r="M112" t="s">
        <v>1196</v>
      </c>
      <c r="N112" t="s">
        <v>1197</v>
      </c>
      <c r="O112" t="s">
        <v>1198</v>
      </c>
      <c r="P112" t="s">
        <v>71</v>
      </c>
      <c r="Q112" t="s">
        <v>71</v>
      </c>
      <c r="R112" t="s">
        <v>71</v>
      </c>
      <c r="S112" t="s">
        <v>71</v>
      </c>
      <c r="T112" t="s">
        <v>1199</v>
      </c>
      <c r="U112" t="s">
        <v>71</v>
      </c>
      <c r="V112" t="s">
        <v>71</v>
      </c>
      <c r="W112" t="s">
        <v>71</v>
      </c>
      <c r="X112" t="s">
        <v>71</v>
      </c>
      <c r="Y112" t="s">
        <v>71</v>
      </c>
      <c r="Z112" t="s">
        <v>71</v>
      </c>
      <c r="AA112" t="s">
        <v>71</v>
      </c>
      <c r="AB112" t="s">
        <v>71</v>
      </c>
      <c r="AC112" t="s">
        <v>71</v>
      </c>
      <c r="AD112" t="s">
        <v>71</v>
      </c>
      <c r="AE112" t="s">
        <v>71</v>
      </c>
      <c r="AF112" t="s">
        <v>71</v>
      </c>
      <c r="AG112" t="s">
        <v>71</v>
      </c>
      <c r="AH112" t="s">
        <v>71</v>
      </c>
      <c r="AI112" t="s">
        <v>71</v>
      </c>
      <c r="AJ112" t="s">
        <v>71</v>
      </c>
      <c r="AK112" t="s">
        <v>71</v>
      </c>
      <c r="AL112" t="s">
        <v>71</v>
      </c>
      <c r="AM112" t="s">
        <v>77</v>
      </c>
      <c r="AN112" t="s">
        <v>71</v>
      </c>
      <c r="AO112" t="s">
        <v>71</v>
      </c>
      <c r="AP112" t="s">
        <v>71</v>
      </c>
      <c r="AQ112" t="s">
        <v>71</v>
      </c>
      <c r="AR112" t="s">
        <v>239</v>
      </c>
      <c r="AS112">
        <v>2004</v>
      </c>
      <c r="AT112">
        <v>8</v>
      </c>
      <c r="AU112">
        <v>4</v>
      </c>
      <c r="AV112" t="s">
        <v>71</v>
      </c>
      <c r="AW112" t="s">
        <v>71</v>
      </c>
      <c r="AX112" t="s">
        <v>71</v>
      </c>
      <c r="AY112" t="s">
        <v>71</v>
      </c>
      <c r="AZ112">
        <v>264</v>
      </c>
      <c r="BA112">
        <v>267</v>
      </c>
      <c r="BB112" t="s">
        <v>71</v>
      </c>
      <c r="BC112" t="s">
        <v>1200</v>
      </c>
      <c r="BD112" t="str">
        <f>HYPERLINK("http://dx.doi.org/10.1007/s00500-003-0270-6","http://dx.doi.org/10.1007/s00500-003-0270-6")</f>
        <v>http://dx.doi.org/10.1007/s00500-003-0270-6</v>
      </c>
      <c r="BE112" t="s">
        <v>71</v>
      </c>
      <c r="BF112" t="s">
        <v>71</v>
      </c>
      <c r="BG112" t="s">
        <v>71</v>
      </c>
      <c r="BH112" t="s">
        <v>71</v>
      </c>
      <c r="BI112" t="s">
        <v>71</v>
      </c>
      <c r="BJ112" t="s">
        <v>71</v>
      </c>
      <c r="BK112" t="s">
        <v>71</v>
      </c>
      <c r="BL112" t="s">
        <v>71</v>
      </c>
      <c r="BM112" t="s">
        <v>71</v>
      </c>
      <c r="BN112" t="s">
        <v>71</v>
      </c>
      <c r="BO112" t="s">
        <v>71</v>
      </c>
      <c r="BP112" t="s">
        <v>71</v>
      </c>
      <c r="BQ112" t="s">
        <v>1201</v>
      </c>
      <c r="BR112" t="str">
        <f>HYPERLINK("https%3A%2F%2Fwww.webofscience.com%2Fwos%2Fwoscc%2Ffull-record%2FWOS:000221269900004","View Full Record in Web of Science")</f>
        <v>View Full Record in Web of Science</v>
      </c>
    </row>
    <row r="113" spans="1:70" hidden="1" x14ac:dyDescent="0.25">
      <c r="A113" t="s">
        <v>69</v>
      </c>
      <c r="B113" t="s">
        <v>1202</v>
      </c>
      <c r="C113" t="s">
        <v>71</v>
      </c>
      <c r="D113" t="s">
        <v>71</v>
      </c>
      <c r="E113" t="s">
        <v>71</v>
      </c>
      <c r="F113" t="s">
        <v>1202</v>
      </c>
      <c r="G113" t="s">
        <v>71</v>
      </c>
      <c r="H113" t="s">
        <v>71</v>
      </c>
      <c r="I113" s="1" t="s">
        <v>1203</v>
      </c>
      <c r="J113" s="6" t="s">
        <v>8588</v>
      </c>
      <c r="K113" t="s">
        <v>421</v>
      </c>
      <c r="L113" t="s">
        <v>71</v>
      </c>
      <c r="M113" t="s">
        <v>71</v>
      </c>
      <c r="N113" t="s">
        <v>71</v>
      </c>
      <c r="O113" t="s">
        <v>71</v>
      </c>
      <c r="P113" t="s">
        <v>71</v>
      </c>
      <c r="Q113" t="s">
        <v>71</v>
      </c>
      <c r="R113" t="s">
        <v>71</v>
      </c>
      <c r="S113" t="s">
        <v>71</v>
      </c>
      <c r="T113" t="s">
        <v>1204</v>
      </c>
      <c r="U113" t="s">
        <v>71</v>
      </c>
      <c r="V113" t="s">
        <v>71</v>
      </c>
      <c r="W113" t="s">
        <v>71</v>
      </c>
      <c r="X113" t="s">
        <v>71</v>
      </c>
      <c r="Y113" t="s">
        <v>71</v>
      </c>
      <c r="Z113" t="s">
        <v>71</v>
      </c>
      <c r="AA113" t="s">
        <v>71</v>
      </c>
      <c r="AB113" t="s">
        <v>71</v>
      </c>
      <c r="AC113" t="s">
        <v>71</v>
      </c>
      <c r="AD113" t="s">
        <v>71</v>
      </c>
      <c r="AE113" t="s">
        <v>71</v>
      </c>
      <c r="AF113" t="s">
        <v>71</v>
      </c>
      <c r="AG113" t="s">
        <v>71</v>
      </c>
      <c r="AH113" t="s">
        <v>71</v>
      </c>
      <c r="AI113" t="s">
        <v>71</v>
      </c>
      <c r="AJ113" t="s">
        <v>71</v>
      </c>
      <c r="AK113" t="s">
        <v>71</v>
      </c>
      <c r="AL113" t="s">
        <v>71</v>
      </c>
      <c r="AM113" t="s">
        <v>423</v>
      </c>
      <c r="AN113" t="s">
        <v>715</v>
      </c>
      <c r="AO113" t="s">
        <v>71</v>
      </c>
      <c r="AP113" t="s">
        <v>71</v>
      </c>
      <c r="AQ113" t="s">
        <v>71</v>
      </c>
      <c r="AR113" t="s">
        <v>1205</v>
      </c>
      <c r="AS113">
        <v>1996</v>
      </c>
      <c r="AT113">
        <v>81</v>
      </c>
      <c r="AU113">
        <v>2</v>
      </c>
      <c r="AV113" t="s">
        <v>71</v>
      </c>
      <c r="AW113" t="s">
        <v>71</v>
      </c>
      <c r="AX113" t="s">
        <v>71</v>
      </c>
      <c r="AY113" t="s">
        <v>71</v>
      </c>
      <c r="AZ113">
        <v>227</v>
      </c>
      <c r="BA113">
        <v>234</v>
      </c>
      <c r="BB113" t="s">
        <v>71</v>
      </c>
      <c r="BC113" t="s">
        <v>1206</v>
      </c>
      <c r="BD113" t="str">
        <f>HYPERLINK("http://dx.doi.org/10.1016/0165-0114(95)00212-X","http://dx.doi.org/10.1016/0165-0114(95)00212-X")</f>
        <v>http://dx.doi.org/10.1016/0165-0114(95)00212-X</v>
      </c>
      <c r="BE113" t="s">
        <v>71</v>
      </c>
      <c r="BF113" t="s">
        <v>71</v>
      </c>
      <c r="BG113" t="s">
        <v>71</v>
      </c>
      <c r="BH113" t="s">
        <v>71</v>
      </c>
      <c r="BI113" t="s">
        <v>71</v>
      </c>
      <c r="BJ113" t="s">
        <v>71</v>
      </c>
      <c r="BK113" t="s">
        <v>71</v>
      </c>
      <c r="BL113" t="s">
        <v>71</v>
      </c>
      <c r="BM113" t="s">
        <v>71</v>
      </c>
      <c r="BN113" t="s">
        <v>71</v>
      </c>
      <c r="BO113" t="s">
        <v>71</v>
      </c>
      <c r="BP113" t="s">
        <v>71</v>
      </c>
      <c r="BQ113" t="s">
        <v>1207</v>
      </c>
      <c r="BR113" t="str">
        <f>HYPERLINK("https%3A%2F%2Fwww.webofscience.com%2Fwos%2Fwoscc%2Ffull-record%2FWOS:A1996UR78500004","View Full Record in Web of Science")</f>
        <v>View Full Record in Web of Science</v>
      </c>
    </row>
    <row r="114" spans="1:70" hidden="1" x14ac:dyDescent="0.25">
      <c r="A114" t="s">
        <v>83</v>
      </c>
      <c r="B114" t="s">
        <v>1208</v>
      </c>
      <c r="C114" t="s">
        <v>71</v>
      </c>
      <c r="D114" t="s">
        <v>71</v>
      </c>
      <c r="E114" t="s">
        <v>102</v>
      </c>
      <c r="F114" t="s">
        <v>1209</v>
      </c>
      <c r="G114" t="s">
        <v>71</v>
      </c>
      <c r="H114" t="s">
        <v>71</v>
      </c>
      <c r="I114" s="1" t="s">
        <v>1210</v>
      </c>
      <c r="J114" s="6" t="s">
        <v>8588</v>
      </c>
      <c r="K114" t="s">
        <v>1211</v>
      </c>
      <c r="L114" t="s">
        <v>71</v>
      </c>
      <c r="M114" t="s">
        <v>1212</v>
      </c>
      <c r="N114" t="s">
        <v>1213</v>
      </c>
      <c r="O114" t="s">
        <v>1214</v>
      </c>
      <c r="P114" t="s">
        <v>71</v>
      </c>
      <c r="Q114" t="s">
        <v>71</v>
      </c>
      <c r="R114" t="s">
        <v>71</v>
      </c>
      <c r="S114" t="s">
        <v>71</v>
      </c>
      <c r="T114" t="s">
        <v>1215</v>
      </c>
      <c r="U114" t="s">
        <v>71</v>
      </c>
      <c r="V114" t="s">
        <v>71</v>
      </c>
      <c r="W114" t="s">
        <v>71</v>
      </c>
      <c r="X114" t="s">
        <v>71</v>
      </c>
      <c r="Y114" t="s">
        <v>71</v>
      </c>
      <c r="Z114" t="s">
        <v>1216</v>
      </c>
      <c r="AA114" t="s">
        <v>71</v>
      </c>
      <c r="AB114" t="s">
        <v>71</v>
      </c>
      <c r="AC114" t="s">
        <v>71</v>
      </c>
      <c r="AD114" t="s">
        <v>71</v>
      </c>
      <c r="AE114" t="s">
        <v>71</v>
      </c>
      <c r="AF114" t="s">
        <v>71</v>
      </c>
      <c r="AG114" t="s">
        <v>71</v>
      </c>
      <c r="AH114" t="s">
        <v>71</v>
      </c>
      <c r="AI114" t="s">
        <v>71</v>
      </c>
      <c r="AJ114" t="s">
        <v>71</v>
      </c>
      <c r="AK114" t="s">
        <v>71</v>
      </c>
      <c r="AL114" t="s">
        <v>71</v>
      </c>
      <c r="AM114" t="s">
        <v>71</v>
      </c>
      <c r="AN114" t="s">
        <v>71</v>
      </c>
      <c r="AO114" t="s">
        <v>1217</v>
      </c>
      <c r="AP114" t="s">
        <v>71</v>
      </c>
      <c r="AQ114" t="s">
        <v>71</v>
      </c>
      <c r="AR114" t="s">
        <v>71</v>
      </c>
      <c r="AS114">
        <v>2015</v>
      </c>
      <c r="AT114" t="s">
        <v>71</v>
      </c>
      <c r="AU114" t="s">
        <v>71</v>
      </c>
      <c r="AV114" t="s">
        <v>71</v>
      </c>
      <c r="AW114" t="s">
        <v>71</v>
      </c>
      <c r="AX114" t="s">
        <v>71</v>
      </c>
      <c r="AY114" t="s">
        <v>71</v>
      </c>
      <c r="AZ114" t="s">
        <v>71</v>
      </c>
      <c r="BA114" t="s">
        <v>71</v>
      </c>
      <c r="BB114" t="s">
        <v>71</v>
      </c>
      <c r="BC114" t="s">
        <v>71</v>
      </c>
      <c r="BD114" t="s">
        <v>71</v>
      </c>
      <c r="BE114" t="s">
        <v>71</v>
      </c>
      <c r="BF114" t="s">
        <v>71</v>
      </c>
      <c r="BG114" t="s">
        <v>71</v>
      </c>
      <c r="BH114" t="s">
        <v>71</v>
      </c>
      <c r="BI114" t="s">
        <v>71</v>
      </c>
      <c r="BJ114" t="s">
        <v>71</v>
      </c>
      <c r="BK114" t="s">
        <v>71</v>
      </c>
      <c r="BL114" t="s">
        <v>71</v>
      </c>
      <c r="BM114" t="s">
        <v>71</v>
      </c>
      <c r="BN114" t="s">
        <v>71</v>
      </c>
      <c r="BO114" t="s">
        <v>71</v>
      </c>
      <c r="BP114" t="s">
        <v>71</v>
      </c>
      <c r="BQ114" t="s">
        <v>1218</v>
      </c>
      <c r="BR114" t="str">
        <f>HYPERLINK("https%3A%2F%2Fwww.webofscience.com%2Fwos%2Fwoscc%2Ffull-record%2FWOS:000380585700056","View Full Record in Web of Science")</f>
        <v>View Full Record in Web of Science</v>
      </c>
    </row>
    <row r="115" spans="1:70" hidden="1" x14ac:dyDescent="0.25">
      <c r="A115" t="s">
        <v>69</v>
      </c>
      <c r="B115" t="s">
        <v>1219</v>
      </c>
      <c r="C115" t="s">
        <v>71</v>
      </c>
      <c r="D115" t="s">
        <v>71</v>
      </c>
      <c r="E115" t="s">
        <v>71</v>
      </c>
      <c r="F115" t="s">
        <v>1220</v>
      </c>
      <c r="G115" t="s">
        <v>71</v>
      </c>
      <c r="H115" t="s">
        <v>71</v>
      </c>
      <c r="I115" s="1" t="s">
        <v>1221</v>
      </c>
      <c r="J115" s="6" t="s">
        <v>8590</v>
      </c>
      <c r="K115" t="s">
        <v>288</v>
      </c>
      <c r="L115" t="s">
        <v>71</v>
      </c>
      <c r="M115" t="s">
        <v>71</v>
      </c>
      <c r="N115" t="s">
        <v>71</v>
      </c>
      <c r="O115" t="s">
        <v>71</v>
      </c>
      <c r="P115" t="s">
        <v>71</v>
      </c>
      <c r="Q115" t="s">
        <v>71</v>
      </c>
      <c r="R115" t="s">
        <v>71</v>
      </c>
      <c r="S115" t="s">
        <v>71</v>
      </c>
      <c r="T115" t="s">
        <v>1222</v>
      </c>
      <c r="U115" t="s">
        <v>71</v>
      </c>
      <c r="V115" t="s">
        <v>71</v>
      </c>
      <c r="W115" t="s">
        <v>71</v>
      </c>
      <c r="X115" t="s">
        <v>71</v>
      </c>
      <c r="Y115" t="s">
        <v>1223</v>
      </c>
      <c r="Z115" t="s">
        <v>1224</v>
      </c>
      <c r="AA115" t="s">
        <v>71</v>
      </c>
      <c r="AB115" t="s">
        <v>71</v>
      </c>
      <c r="AC115" t="s">
        <v>71</v>
      </c>
      <c r="AD115" t="s">
        <v>71</v>
      </c>
      <c r="AE115" t="s">
        <v>71</v>
      </c>
      <c r="AF115" t="s">
        <v>71</v>
      </c>
      <c r="AG115" t="s">
        <v>71</v>
      </c>
      <c r="AH115" t="s">
        <v>71</v>
      </c>
      <c r="AI115" t="s">
        <v>71</v>
      </c>
      <c r="AJ115" t="s">
        <v>71</v>
      </c>
      <c r="AK115" t="s">
        <v>71</v>
      </c>
      <c r="AL115" t="s">
        <v>71</v>
      </c>
      <c r="AM115" t="s">
        <v>291</v>
      </c>
      <c r="AN115" t="s">
        <v>292</v>
      </c>
      <c r="AO115" t="s">
        <v>71</v>
      </c>
      <c r="AP115" t="s">
        <v>71</v>
      </c>
      <c r="AQ115" t="s">
        <v>71</v>
      </c>
      <c r="AR115" t="s">
        <v>1225</v>
      </c>
      <c r="AS115">
        <v>2016</v>
      </c>
      <c r="AT115">
        <v>61</v>
      </c>
      <c r="AU115" t="s">
        <v>71</v>
      </c>
      <c r="AV115" t="s">
        <v>71</v>
      </c>
      <c r="AW115" t="s">
        <v>71</v>
      </c>
      <c r="AX115" t="s">
        <v>71</v>
      </c>
      <c r="AY115" t="s">
        <v>71</v>
      </c>
      <c r="AZ115">
        <v>356</v>
      </c>
      <c r="BA115">
        <v>377</v>
      </c>
      <c r="BB115" t="s">
        <v>71</v>
      </c>
      <c r="BC115" t="s">
        <v>1226</v>
      </c>
      <c r="BD115" t="str">
        <f>HYPERLINK("http://dx.doi.org/10.1016/j.eswa.2016.05.044","http://dx.doi.org/10.1016/j.eswa.2016.05.044")</f>
        <v>http://dx.doi.org/10.1016/j.eswa.2016.05.044</v>
      </c>
      <c r="BE115" t="s">
        <v>71</v>
      </c>
      <c r="BF115" t="s">
        <v>71</v>
      </c>
      <c r="BG115" t="s">
        <v>71</v>
      </c>
      <c r="BH115" t="s">
        <v>71</v>
      </c>
      <c r="BI115" t="s">
        <v>71</v>
      </c>
      <c r="BJ115" t="s">
        <v>71</v>
      </c>
      <c r="BK115" t="s">
        <v>71</v>
      </c>
      <c r="BL115" t="s">
        <v>71</v>
      </c>
      <c r="BM115" t="s">
        <v>71</v>
      </c>
      <c r="BN115" t="s">
        <v>71</v>
      </c>
      <c r="BO115" t="s">
        <v>71</v>
      </c>
      <c r="BP115" t="s">
        <v>71</v>
      </c>
      <c r="BQ115" t="s">
        <v>1227</v>
      </c>
      <c r="BR115" t="str">
        <f>HYPERLINK("https%3A%2F%2Fwww.webofscience.com%2Fwos%2Fwoscc%2Ffull-record%2FWOS:000379634700029","View Full Record in Web of Science")</f>
        <v>View Full Record in Web of Science</v>
      </c>
    </row>
    <row r="116" spans="1:70" hidden="1" x14ac:dyDescent="0.25">
      <c r="A116" t="s">
        <v>69</v>
      </c>
      <c r="B116" t="s">
        <v>1228</v>
      </c>
      <c r="C116" t="s">
        <v>71</v>
      </c>
      <c r="D116" t="s">
        <v>71</v>
      </c>
      <c r="E116" t="s">
        <v>71</v>
      </c>
      <c r="F116" t="s">
        <v>1229</v>
      </c>
      <c r="G116" t="s">
        <v>71</v>
      </c>
      <c r="H116" t="s">
        <v>71</v>
      </c>
      <c r="I116" s="4" t="s">
        <v>1230</v>
      </c>
      <c r="J116" s="6" t="s">
        <v>8590</v>
      </c>
      <c r="K116" t="s">
        <v>257</v>
      </c>
      <c r="L116" t="s">
        <v>71</v>
      </c>
      <c r="M116" t="s">
        <v>71</v>
      </c>
      <c r="N116" t="s">
        <v>71</v>
      </c>
      <c r="O116" t="s">
        <v>71</v>
      </c>
      <c r="P116" t="s">
        <v>71</v>
      </c>
      <c r="Q116" t="s">
        <v>71</v>
      </c>
      <c r="R116" t="s">
        <v>71</v>
      </c>
      <c r="S116" t="s">
        <v>71</v>
      </c>
      <c r="T116" t="s">
        <v>1231</v>
      </c>
      <c r="U116" t="s">
        <v>71</v>
      </c>
      <c r="V116" t="s">
        <v>71</v>
      </c>
      <c r="W116" t="s">
        <v>71</v>
      </c>
      <c r="X116" t="s">
        <v>71</v>
      </c>
      <c r="Y116" t="s">
        <v>1232</v>
      </c>
      <c r="Z116" t="s">
        <v>1233</v>
      </c>
      <c r="AA116" t="s">
        <v>71</v>
      </c>
      <c r="AB116" t="s">
        <v>71</v>
      </c>
      <c r="AC116" t="s">
        <v>71</v>
      </c>
      <c r="AD116" t="s">
        <v>71</v>
      </c>
      <c r="AE116" t="s">
        <v>71</v>
      </c>
      <c r="AF116" t="s">
        <v>71</v>
      </c>
      <c r="AG116" t="s">
        <v>71</v>
      </c>
      <c r="AH116" t="s">
        <v>71</v>
      </c>
      <c r="AI116" t="s">
        <v>71</v>
      </c>
      <c r="AJ116" t="s">
        <v>71</v>
      </c>
      <c r="AK116" t="s">
        <v>71</v>
      </c>
      <c r="AL116" t="s">
        <v>71</v>
      </c>
      <c r="AM116" t="s">
        <v>261</v>
      </c>
      <c r="AN116" t="s">
        <v>262</v>
      </c>
      <c r="AO116" t="s">
        <v>71</v>
      </c>
      <c r="AP116" t="s">
        <v>71</v>
      </c>
      <c r="AQ116" t="s">
        <v>71</v>
      </c>
      <c r="AR116" t="s">
        <v>79</v>
      </c>
      <c r="AS116">
        <v>2018</v>
      </c>
      <c r="AT116">
        <v>100</v>
      </c>
      <c r="AU116" t="s">
        <v>71</v>
      </c>
      <c r="AV116" t="s">
        <v>71</v>
      </c>
      <c r="AW116" t="s">
        <v>71</v>
      </c>
      <c r="AX116" t="s">
        <v>71</v>
      </c>
      <c r="AY116" t="s">
        <v>71</v>
      </c>
      <c r="AZ116">
        <v>29</v>
      </c>
      <c r="BA116">
        <v>55</v>
      </c>
      <c r="BB116" t="s">
        <v>71</v>
      </c>
      <c r="BC116" t="s">
        <v>1234</v>
      </c>
      <c r="BD116" t="str">
        <f>HYPERLINK("http://dx.doi.org/10.1016/j.ijar.2018.05.005","http://dx.doi.org/10.1016/j.ijar.2018.05.005")</f>
        <v>http://dx.doi.org/10.1016/j.ijar.2018.05.005</v>
      </c>
      <c r="BE116" t="s">
        <v>71</v>
      </c>
      <c r="BF116" t="s">
        <v>71</v>
      </c>
      <c r="BG116" t="s">
        <v>71</v>
      </c>
      <c r="BH116" t="s">
        <v>71</v>
      </c>
      <c r="BI116" t="s">
        <v>71</v>
      </c>
      <c r="BJ116" t="s">
        <v>71</v>
      </c>
      <c r="BK116" t="s">
        <v>71</v>
      </c>
      <c r="BL116" t="s">
        <v>71</v>
      </c>
      <c r="BM116" t="s">
        <v>71</v>
      </c>
      <c r="BN116" t="s">
        <v>71</v>
      </c>
      <c r="BO116" t="s">
        <v>71</v>
      </c>
      <c r="BP116" t="s">
        <v>71</v>
      </c>
      <c r="BQ116" t="s">
        <v>1235</v>
      </c>
      <c r="BR116" t="str">
        <f>HYPERLINK("https%3A%2F%2Fwww.webofscience.com%2Fwos%2Fwoscc%2Ffull-record%2FWOS:000439682900002","View Full Record in Web of Science")</f>
        <v>View Full Record in Web of Science</v>
      </c>
    </row>
    <row r="117" spans="1:70" hidden="1" x14ac:dyDescent="0.25">
      <c r="A117" t="s">
        <v>69</v>
      </c>
      <c r="B117" t="s">
        <v>1236</v>
      </c>
      <c r="C117" t="s">
        <v>71</v>
      </c>
      <c r="D117" t="s">
        <v>71</v>
      </c>
      <c r="E117" t="s">
        <v>71</v>
      </c>
      <c r="F117" t="s">
        <v>1236</v>
      </c>
      <c r="G117" t="s">
        <v>71</v>
      </c>
      <c r="H117" t="s">
        <v>71</v>
      </c>
      <c r="I117" s="1" t="s">
        <v>1237</v>
      </c>
      <c r="J117" s="6" t="s">
        <v>8592</v>
      </c>
      <c r="K117" t="s">
        <v>421</v>
      </c>
      <c r="L117" t="s">
        <v>71</v>
      </c>
      <c r="M117" t="s">
        <v>71</v>
      </c>
      <c r="N117" t="s">
        <v>71</v>
      </c>
      <c r="O117" t="s">
        <v>71</v>
      </c>
      <c r="P117" t="s">
        <v>71</v>
      </c>
      <c r="Q117" t="s">
        <v>71</v>
      </c>
      <c r="R117" t="s">
        <v>71</v>
      </c>
      <c r="S117" t="s">
        <v>71</v>
      </c>
      <c r="T117" t="s">
        <v>1238</v>
      </c>
      <c r="U117" t="s">
        <v>71</v>
      </c>
      <c r="V117" t="s">
        <v>71</v>
      </c>
      <c r="W117" t="s">
        <v>71</v>
      </c>
      <c r="X117" t="s">
        <v>71</v>
      </c>
      <c r="Y117" t="s">
        <v>1239</v>
      </c>
      <c r="Z117" t="s">
        <v>71</v>
      </c>
      <c r="AA117" t="s">
        <v>71</v>
      </c>
      <c r="AB117" t="s">
        <v>71</v>
      </c>
      <c r="AC117" t="s">
        <v>71</v>
      </c>
      <c r="AD117" t="s">
        <v>71</v>
      </c>
      <c r="AE117" t="s">
        <v>71</v>
      </c>
      <c r="AF117" t="s">
        <v>71</v>
      </c>
      <c r="AG117" t="s">
        <v>71</v>
      </c>
      <c r="AH117" t="s">
        <v>71</v>
      </c>
      <c r="AI117" t="s">
        <v>71</v>
      </c>
      <c r="AJ117" t="s">
        <v>71</v>
      </c>
      <c r="AK117" t="s">
        <v>71</v>
      </c>
      <c r="AL117" t="s">
        <v>71</v>
      </c>
      <c r="AM117" t="s">
        <v>423</v>
      </c>
      <c r="AN117" t="s">
        <v>715</v>
      </c>
      <c r="AO117" t="s">
        <v>71</v>
      </c>
      <c r="AP117" t="s">
        <v>71</v>
      </c>
      <c r="AQ117" t="s">
        <v>71</v>
      </c>
      <c r="AR117" t="s">
        <v>1240</v>
      </c>
      <c r="AS117">
        <v>2003</v>
      </c>
      <c r="AT117">
        <v>136</v>
      </c>
      <c r="AU117">
        <v>1</v>
      </c>
      <c r="AV117" t="s">
        <v>71</v>
      </c>
      <c r="AW117" t="s">
        <v>71</v>
      </c>
      <c r="AX117" t="s">
        <v>71</v>
      </c>
      <c r="AY117" t="s">
        <v>71</v>
      </c>
      <c r="AZ117">
        <v>21</v>
      </c>
      <c r="BA117">
        <v>39</v>
      </c>
      <c r="BB117" t="s">
        <v>1241</v>
      </c>
      <c r="BC117" t="s">
        <v>1242</v>
      </c>
      <c r="BD117" t="str">
        <f>HYPERLINK("http://dx.doi.org/10.1016/S0165-0114(02)00366-4","http://dx.doi.org/10.1016/S0165-0114(02)00366-4")</f>
        <v>http://dx.doi.org/10.1016/S0165-0114(02)00366-4</v>
      </c>
      <c r="BE117" t="s">
        <v>71</v>
      </c>
      <c r="BF117" t="s">
        <v>71</v>
      </c>
      <c r="BG117" t="s">
        <v>71</v>
      </c>
      <c r="BH117" t="s">
        <v>71</v>
      </c>
      <c r="BI117" t="s">
        <v>71</v>
      </c>
      <c r="BJ117" t="s">
        <v>71</v>
      </c>
      <c r="BK117" t="s">
        <v>71</v>
      </c>
      <c r="BL117" t="s">
        <v>71</v>
      </c>
      <c r="BM117" t="s">
        <v>71</v>
      </c>
      <c r="BN117" t="s">
        <v>71</v>
      </c>
      <c r="BO117" t="s">
        <v>71</v>
      </c>
      <c r="BP117" t="s">
        <v>71</v>
      </c>
      <c r="BQ117" t="s">
        <v>1243</v>
      </c>
      <c r="BR117" t="str">
        <f>HYPERLINK("https%3A%2F%2Fwww.webofscience.com%2Fwos%2Fwoscc%2Ffull-record%2FWOS:000182648900002","View Full Record in Web of Science")</f>
        <v>View Full Record in Web of Science</v>
      </c>
    </row>
    <row r="118" spans="1:70" hidden="1" x14ac:dyDescent="0.25">
      <c r="A118" t="s">
        <v>69</v>
      </c>
      <c r="B118" t="s">
        <v>1244</v>
      </c>
      <c r="C118" t="s">
        <v>71</v>
      </c>
      <c r="D118" t="s">
        <v>71</v>
      </c>
      <c r="E118" t="s">
        <v>71</v>
      </c>
      <c r="F118" t="s">
        <v>1245</v>
      </c>
      <c r="G118" t="s">
        <v>71</v>
      </c>
      <c r="H118" t="s">
        <v>71</v>
      </c>
      <c r="I118" s="1" t="s">
        <v>1246</v>
      </c>
      <c r="J118" s="6" t="s">
        <v>8588</v>
      </c>
      <c r="K118" t="s">
        <v>269</v>
      </c>
      <c r="L118" t="s">
        <v>71</v>
      </c>
      <c r="M118" t="s">
        <v>71</v>
      </c>
      <c r="N118" t="s">
        <v>71</v>
      </c>
      <c r="O118" t="s">
        <v>71</v>
      </c>
      <c r="P118" t="s">
        <v>71</v>
      </c>
      <c r="Q118" t="s">
        <v>71</v>
      </c>
      <c r="R118" t="s">
        <v>71</v>
      </c>
      <c r="S118" t="s">
        <v>71</v>
      </c>
      <c r="T118" t="s">
        <v>1247</v>
      </c>
      <c r="U118" t="s">
        <v>71</v>
      </c>
      <c r="V118" t="s">
        <v>71</v>
      </c>
      <c r="W118" t="s">
        <v>71</v>
      </c>
      <c r="X118" t="s">
        <v>71</v>
      </c>
      <c r="Y118" t="s">
        <v>71</v>
      </c>
      <c r="Z118" t="s">
        <v>1248</v>
      </c>
      <c r="AA118" t="s">
        <v>71</v>
      </c>
      <c r="AB118" t="s">
        <v>71</v>
      </c>
      <c r="AC118" t="s">
        <v>71</v>
      </c>
      <c r="AD118" t="s">
        <v>71</v>
      </c>
      <c r="AE118" t="s">
        <v>71</v>
      </c>
      <c r="AF118" t="s">
        <v>71</v>
      </c>
      <c r="AG118" t="s">
        <v>71</v>
      </c>
      <c r="AH118" t="s">
        <v>71</v>
      </c>
      <c r="AI118" t="s">
        <v>71</v>
      </c>
      <c r="AJ118" t="s">
        <v>71</v>
      </c>
      <c r="AK118" t="s">
        <v>71</v>
      </c>
      <c r="AL118" t="s">
        <v>71</v>
      </c>
      <c r="AM118" t="s">
        <v>271</v>
      </c>
      <c r="AN118" t="s">
        <v>71</v>
      </c>
      <c r="AO118" t="s">
        <v>71</v>
      </c>
      <c r="AP118" t="s">
        <v>71</v>
      </c>
      <c r="AQ118" t="s">
        <v>71</v>
      </c>
      <c r="AR118" t="s">
        <v>71</v>
      </c>
      <c r="AS118">
        <v>2021</v>
      </c>
      <c r="AT118">
        <v>9</v>
      </c>
      <c r="AU118" t="s">
        <v>71</v>
      </c>
      <c r="AV118" t="s">
        <v>71</v>
      </c>
      <c r="AW118" t="s">
        <v>71</v>
      </c>
      <c r="AX118" t="s">
        <v>71</v>
      </c>
      <c r="AY118" t="s">
        <v>71</v>
      </c>
      <c r="AZ118">
        <v>883</v>
      </c>
      <c r="BA118">
        <v>895</v>
      </c>
      <c r="BB118" t="s">
        <v>71</v>
      </c>
      <c r="BC118" t="s">
        <v>1249</v>
      </c>
      <c r="BD118" t="str">
        <f>HYPERLINK("http://dx.doi.org/10.1109/ACCESS.2020.3044888","http://dx.doi.org/10.1109/ACCESS.2020.3044888")</f>
        <v>http://dx.doi.org/10.1109/ACCESS.2020.3044888</v>
      </c>
      <c r="BE118" t="s">
        <v>71</v>
      </c>
      <c r="BF118" t="s">
        <v>71</v>
      </c>
      <c r="BG118" t="s">
        <v>71</v>
      </c>
      <c r="BH118" t="s">
        <v>71</v>
      </c>
      <c r="BI118" t="s">
        <v>71</v>
      </c>
      <c r="BJ118" t="s">
        <v>71</v>
      </c>
      <c r="BK118" t="s">
        <v>71</v>
      </c>
      <c r="BL118" t="s">
        <v>71</v>
      </c>
      <c r="BM118" t="s">
        <v>71</v>
      </c>
      <c r="BN118" t="s">
        <v>71</v>
      </c>
      <c r="BO118" t="s">
        <v>71</v>
      </c>
      <c r="BP118" t="s">
        <v>71</v>
      </c>
      <c r="BQ118" t="s">
        <v>1250</v>
      </c>
      <c r="BR118" t="str">
        <f>HYPERLINK("https%3A%2F%2Fwww.webofscience.com%2Fwos%2Fwoscc%2Ffull-record%2FWOS:000607730600070","View Full Record in Web of Science")</f>
        <v>View Full Record in Web of Science</v>
      </c>
    </row>
    <row r="119" spans="1:70" hidden="1" x14ac:dyDescent="0.25">
      <c r="A119" t="s">
        <v>83</v>
      </c>
      <c r="B119" t="s">
        <v>1251</v>
      </c>
      <c r="C119" t="s">
        <v>71</v>
      </c>
      <c r="D119" t="s">
        <v>71</v>
      </c>
      <c r="E119" t="s">
        <v>102</v>
      </c>
      <c r="F119" t="s">
        <v>1252</v>
      </c>
      <c r="G119" t="s">
        <v>71</v>
      </c>
      <c r="H119" t="s">
        <v>71</v>
      </c>
      <c r="I119" s="1" t="s">
        <v>1253</v>
      </c>
      <c r="J119" s="6" t="s">
        <v>8590</v>
      </c>
      <c r="K119" t="s">
        <v>1254</v>
      </c>
      <c r="L119" t="s">
        <v>817</v>
      </c>
      <c r="M119" t="s">
        <v>817</v>
      </c>
      <c r="N119" t="s">
        <v>1255</v>
      </c>
      <c r="O119" t="s">
        <v>1256</v>
      </c>
      <c r="P119" t="s">
        <v>102</v>
      </c>
      <c r="Q119" t="s">
        <v>71</v>
      </c>
      <c r="R119" t="s">
        <v>71</v>
      </c>
      <c r="S119" t="s">
        <v>71</v>
      </c>
      <c r="T119" t="s">
        <v>1257</v>
      </c>
      <c r="U119" t="s">
        <v>71</v>
      </c>
      <c r="V119" t="s">
        <v>71</v>
      </c>
      <c r="W119" t="s">
        <v>71</v>
      </c>
      <c r="X119" t="s">
        <v>71</v>
      </c>
      <c r="Y119" t="s">
        <v>71</v>
      </c>
      <c r="Z119" t="s">
        <v>71</v>
      </c>
      <c r="AA119" t="s">
        <v>71</v>
      </c>
      <c r="AB119" t="s">
        <v>71</v>
      </c>
      <c r="AC119" t="s">
        <v>71</v>
      </c>
      <c r="AD119" t="s">
        <v>71</v>
      </c>
      <c r="AE119" t="s">
        <v>71</v>
      </c>
      <c r="AF119" t="s">
        <v>71</v>
      </c>
      <c r="AG119" t="s">
        <v>71</v>
      </c>
      <c r="AH119" t="s">
        <v>71</v>
      </c>
      <c r="AI119" t="s">
        <v>71</v>
      </c>
      <c r="AJ119" t="s">
        <v>71</v>
      </c>
      <c r="AK119" t="s">
        <v>71</v>
      </c>
      <c r="AL119" t="s">
        <v>71</v>
      </c>
      <c r="AM119" t="s">
        <v>824</v>
      </c>
      <c r="AN119" t="s">
        <v>71</v>
      </c>
      <c r="AO119" t="s">
        <v>1258</v>
      </c>
      <c r="AP119" t="s">
        <v>71</v>
      </c>
      <c r="AQ119" t="s">
        <v>71</v>
      </c>
      <c r="AR119" t="s">
        <v>71</v>
      </c>
      <c r="AS119">
        <v>2008</v>
      </c>
      <c r="AT119" t="s">
        <v>71</v>
      </c>
      <c r="AU119" t="s">
        <v>71</v>
      </c>
      <c r="AV119" t="s">
        <v>71</v>
      </c>
      <c r="AW119" t="s">
        <v>71</v>
      </c>
      <c r="AX119" t="s">
        <v>71</v>
      </c>
      <c r="AY119" t="s">
        <v>71</v>
      </c>
      <c r="AZ119">
        <v>1341</v>
      </c>
      <c r="BA119">
        <v>1346</v>
      </c>
      <c r="BB119" t="s">
        <v>71</v>
      </c>
      <c r="BC119" t="s">
        <v>71</v>
      </c>
      <c r="BD119" t="s">
        <v>71</v>
      </c>
      <c r="BE119" t="s">
        <v>71</v>
      </c>
      <c r="BF119" t="s">
        <v>71</v>
      </c>
      <c r="BG119" t="s">
        <v>71</v>
      </c>
      <c r="BH119" t="s">
        <v>71</v>
      </c>
      <c r="BI119" t="s">
        <v>71</v>
      </c>
      <c r="BJ119" t="s">
        <v>71</v>
      </c>
      <c r="BK119" t="s">
        <v>71</v>
      </c>
      <c r="BL119" t="s">
        <v>71</v>
      </c>
      <c r="BM119" t="s">
        <v>71</v>
      </c>
      <c r="BN119" t="s">
        <v>71</v>
      </c>
      <c r="BO119" t="s">
        <v>71</v>
      </c>
      <c r="BP119" t="s">
        <v>71</v>
      </c>
      <c r="BQ119" t="s">
        <v>1259</v>
      </c>
      <c r="BR119" t="str">
        <f>HYPERLINK("https%3A%2F%2Fwww.webofscience.com%2Fwos%2Fwoscc%2Ffull-record%2FWOS:000262974000213","View Full Record in Web of Science")</f>
        <v>View Full Record in Web of Science</v>
      </c>
    </row>
    <row r="120" spans="1:70" hidden="1" x14ac:dyDescent="0.25">
      <c r="A120" t="s">
        <v>69</v>
      </c>
      <c r="B120" t="s">
        <v>1260</v>
      </c>
      <c r="C120" t="s">
        <v>71</v>
      </c>
      <c r="D120" t="s">
        <v>71</v>
      </c>
      <c r="E120" t="s">
        <v>71</v>
      </c>
      <c r="F120" t="s">
        <v>1260</v>
      </c>
      <c r="G120" t="s">
        <v>71</v>
      </c>
      <c r="H120" t="s">
        <v>71</v>
      </c>
      <c r="I120" s="1" t="s">
        <v>1261</v>
      </c>
      <c r="J120" s="6" t="s">
        <v>8590</v>
      </c>
      <c r="K120" t="s">
        <v>421</v>
      </c>
      <c r="L120" t="s">
        <v>71</v>
      </c>
      <c r="M120" t="s">
        <v>71</v>
      </c>
      <c r="N120" t="s">
        <v>71</v>
      </c>
      <c r="O120" t="s">
        <v>71</v>
      </c>
      <c r="P120" t="s">
        <v>71</v>
      </c>
      <c r="Q120" t="s">
        <v>71</v>
      </c>
      <c r="R120" t="s">
        <v>71</v>
      </c>
      <c r="S120" t="s">
        <v>71</v>
      </c>
      <c r="T120" t="s">
        <v>1262</v>
      </c>
      <c r="U120" t="s">
        <v>71</v>
      </c>
      <c r="V120" t="s">
        <v>71</v>
      </c>
      <c r="W120" t="s">
        <v>71</v>
      </c>
      <c r="X120" t="s">
        <v>71</v>
      </c>
      <c r="Y120" t="s">
        <v>71</v>
      </c>
      <c r="Z120" t="s">
        <v>71</v>
      </c>
      <c r="AA120" t="s">
        <v>71</v>
      </c>
      <c r="AB120" t="s">
        <v>71</v>
      </c>
      <c r="AC120" t="s">
        <v>71</v>
      </c>
      <c r="AD120" t="s">
        <v>71</v>
      </c>
      <c r="AE120" t="s">
        <v>71</v>
      </c>
      <c r="AF120" t="s">
        <v>71</v>
      </c>
      <c r="AG120" t="s">
        <v>71</v>
      </c>
      <c r="AH120" t="s">
        <v>71</v>
      </c>
      <c r="AI120" t="s">
        <v>71</v>
      </c>
      <c r="AJ120" t="s">
        <v>71</v>
      </c>
      <c r="AK120" t="s">
        <v>71</v>
      </c>
      <c r="AL120" t="s">
        <v>71</v>
      </c>
      <c r="AM120" t="s">
        <v>423</v>
      </c>
      <c r="AN120" t="s">
        <v>71</v>
      </c>
      <c r="AO120" t="s">
        <v>71</v>
      </c>
      <c r="AP120" t="s">
        <v>71</v>
      </c>
      <c r="AQ120" t="s">
        <v>71</v>
      </c>
      <c r="AR120" t="s">
        <v>1263</v>
      </c>
      <c r="AS120">
        <v>1992</v>
      </c>
      <c r="AT120">
        <v>52</v>
      </c>
      <c r="AU120">
        <v>3</v>
      </c>
      <c r="AV120" t="s">
        <v>71</v>
      </c>
      <c r="AW120" t="s">
        <v>71</v>
      </c>
      <c r="AX120" t="s">
        <v>71</v>
      </c>
      <c r="AY120" t="s">
        <v>71</v>
      </c>
      <c r="AZ120">
        <v>283</v>
      </c>
      <c r="BA120">
        <v>303</v>
      </c>
      <c r="BB120" t="s">
        <v>71</v>
      </c>
      <c r="BC120" t="s">
        <v>1264</v>
      </c>
      <c r="BD120" t="str">
        <f>HYPERLINK("http://dx.doi.org/10.1016/0165-0114(92)90238-Y","http://dx.doi.org/10.1016/0165-0114(92)90238-Y")</f>
        <v>http://dx.doi.org/10.1016/0165-0114(92)90238-Y</v>
      </c>
      <c r="BE120" t="s">
        <v>71</v>
      </c>
      <c r="BF120" t="s">
        <v>71</v>
      </c>
      <c r="BG120" t="s">
        <v>71</v>
      </c>
      <c r="BH120" t="s">
        <v>71</v>
      </c>
      <c r="BI120" t="s">
        <v>71</v>
      </c>
      <c r="BJ120" t="s">
        <v>71</v>
      </c>
      <c r="BK120" t="s">
        <v>71</v>
      </c>
      <c r="BL120" t="s">
        <v>71</v>
      </c>
      <c r="BM120" t="s">
        <v>71</v>
      </c>
      <c r="BN120" t="s">
        <v>71</v>
      </c>
      <c r="BO120" t="s">
        <v>71</v>
      </c>
      <c r="BP120" t="s">
        <v>71</v>
      </c>
      <c r="BQ120" t="s">
        <v>1265</v>
      </c>
      <c r="BR120" t="str">
        <f>HYPERLINK("https%3A%2F%2Fwww.webofscience.com%2Fwos%2Fwoscc%2Ffull-record%2FWOS:A1992KF79600004","View Full Record in Web of Science")</f>
        <v>View Full Record in Web of Science</v>
      </c>
    </row>
    <row r="121" spans="1:70" hidden="1" x14ac:dyDescent="0.25">
      <c r="A121" t="s">
        <v>83</v>
      </c>
      <c r="B121" t="s">
        <v>1266</v>
      </c>
      <c r="C121" t="s">
        <v>71</v>
      </c>
      <c r="D121" t="s">
        <v>71</v>
      </c>
      <c r="E121" t="s">
        <v>102</v>
      </c>
      <c r="F121" t="s">
        <v>1267</v>
      </c>
      <c r="G121" t="s">
        <v>71</v>
      </c>
      <c r="H121" t="s">
        <v>71</v>
      </c>
      <c r="I121" s="1" t="s">
        <v>1268</v>
      </c>
      <c r="J121" s="6" t="s">
        <v>8588</v>
      </c>
      <c r="K121" t="s">
        <v>1269</v>
      </c>
      <c r="L121" t="s">
        <v>817</v>
      </c>
      <c r="M121" t="s">
        <v>818</v>
      </c>
      <c r="N121" t="s">
        <v>1270</v>
      </c>
      <c r="O121" t="s">
        <v>1271</v>
      </c>
      <c r="P121" t="s">
        <v>1272</v>
      </c>
      <c r="Q121" t="s">
        <v>71</v>
      </c>
      <c r="R121" t="s">
        <v>71</v>
      </c>
      <c r="S121" t="s">
        <v>71</v>
      </c>
      <c r="T121" t="s">
        <v>1273</v>
      </c>
      <c r="U121" t="s">
        <v>71</v>
      </c>
      <c r="V121" t="s">
        <v>71</v>
      </c>
      <c r="W121" t="s">
        <v>71</v>
      </c>
      <c r="X121" t="s">
        <v>71</v>
      </c>
      <c r="Y121" t="s">
        <v>71</v>
      </c>
      <c r="Z121" t="s">
        <v>71</v>
      </c>
      <c r="AA121" t="s">
        <v>71</v>
      </c>
      <c r="AB121" t="s">
        <v>71</v>
      </c>
      <c r="AC121" t="s">
        <v>71</v>
      </c>
      <c r="AD121" t="s">
        <v>71</v>
      </c>
      <c r="AE121" t="s">
        <v>71</v>
      </c>
      <c r="AF121" t="s">
        <v>71</v>
      </c>
      <c r="AG121" t="s">
        <v>71</v>
      </c>
      <c r="AH121" t="s">
        <v>71</v>
      </c>
      <c r="AI121" t="s">
        <v>71</v>
      </c>
      <c r="AJ121" t="s">
        <v>71</v>
      </c>
      <c r="AK121" t="s">
        <v>71</v>
      </c>
      <c r="AL121" t="s">
        <v>71</v>
      </c>
      <c r="AM121" t="s">
        <v>824</v>
      </c>
      <c r="AN121" t="s">
        <v>71</v>
      </c>
      <c r="AO121" t="s">
        <v>1274</v>
      </c>
      <c r="AP121" t="s">
        <v>71</v>
      </c>
      <c r="AQ121" t="s">
        <v>71</v>
      </c>
      <c r="AR121" t="s">
        <v>71</v>
      </c>
      <c r="AS121">
        <v>2017</v>
      </c>
      <c r="AT121" t="s">
        <v>71</v>
      </c>
      <c r="AU121" t="s">
        <v>71</v>
      </c>
      <c r="AV121" t="s">
        <v>71</v>
      </c>
      <c r="AW121" t="s">
        <v>71</v>
      </c>
      <c r="AX121" t="s">
        <v>71</v>
      </c>
      <c r="AY121" t="s">
        <v>71</v>
      </c>
      <c r="AZ121" t="s">
        <v>71</v>
      </c>
      <c r="BA121" t="s">
        <v>71</v>
      </c>
      <c r="BB121" t="s">
        <v>71</v>
      </c>
      <c r="BC121" t="s">
        <v>71</v>
      </c>
      <c r="BD121" t="s">
        <v>71</v>
      </c>
      <c r="BE121" t="s">
        <v>71</v>
      </c>
      <c r="BF121" t="s">
        <v>71</v>
      </c>
      <c r="BG121" t="s">
        <v>71</v>
      </c>
      <c r="BH121" t="s">
        <v>71</v>
      </c>
      <c r="BI121" t="s">
        <v>71</v>
      </c>
      <c r="BJ121" t="s">
        <v>71</v>
      </c>
      <c r="BK121" t="s">
        <v>71</v>
      </c>
      <c r="BL121" t="s">
        <v>71</v>
      </c>
      <c r="BM121" t="s">
        <v>71</v>
      </c>
      <c r="BN121" t="s">
        <v>71</v>
      </c>
      <c r="BO121" t="s">
        <v>71</v>
      </c>
      <c r="BP121" t="s">
        <v>71</v>
      </c>
      <c r="BQ121" t="s">
        <v>1275</v>
      </c>
      <c r="BR121" t="str">
        <f>HYPERLINK("https%3A%2F%2Fwww.webofscience.com%2Fwos%2Fwoscc%2Ffull-record%2FWOS:000426449100302","View Full Record in Web of Science")</f>
        <v>View Full Record in Web of Science</v>
      </c>
    </row>
    <row r="122" spans="1:70" hidden="1" x14ac:dyDescent="0.25">
      <c r="A122" t="s">
        <v>460</v>
      </c>
      <c r="B122" t="s">
        <v>1276</v>
      </c>
      <c r="C122" t="s">
        <v>71</v>
      </c>
      <c r="D122" t="s">
        <v>1277</v>
      </c>
      <c r="E122" t="s">
        <v>71</v>
      </c>
      <c r="F122" t="s">
        <v>1276</v>
      </c>
      <c r="G122" t="s">
        <v>71</v>
      </c>
      <c r="H122" t="s">
        <v>71</v>
      </c>
      <c r="I122" s="1" t="s">
        <v>1278</v>
      </c>
      <c r="J122" s="6" t="s">
        <v>8589</v>
      </c>
      <c r="K122" t="s">
        <v>1279</v>
      </c>
      <c r="L122" t="s">
        <v>1280</v>
      </c>
      <c r="M122" t="s">
        <v>71</v>
      </c>
      <c r="N122" t="s">
        <v>71</v>
      </c>
      <c r="O122" t="s">
        <v>71</v>
      </c>
      <c r="P122" t="s">
        <v>71</v>
      </c>
      <c r="Q122" t="s">
        <v>71</v>
      </c>
      <c r="R122" t="s">
        <v>71</v>
      </c>
      <c r="S122" t="s">
        <v>71</v>
      </c>
      <c r="T122" t="s">
        <v>1281</v>
      </c>
      <c r="U122" t="s">
        <v>71</v>
      </c>
      <c r="V122" t="s">
        <v>71</v>
      </c>
      <c r="W122" t="s">
        <v>71</v>
      </c>
      <c r="X122" t="s">
        <v>71</v>
      </c>
      <c r="Y122" t="s">
        <v>71</v>
      </c>
      <c r="Z122" t="s">
        <v>1282</v>
      </c>
      <c r="AA122" t="s">
        <v>71</v>
      </c>
      <c r="AB122" t="s">
        <v>71</v>
      </c>
      <c r="AC122" t="s">
        <v>71</v>
      </c>
      <c r="AD122" t="s">
        <v>71</v>
      </c>
      <c r="AE122" t="s">
        <v>71</v>
      </c>
      <c r="AF122" t="s">
        <v>71</v>
      </c>
      <c r="AG122" t="s">
        <v>71</v>
      </c>
      <c r="AH122" t="s">
        <v>71</v>
      </c>
      <c r="AI122" t="s">
        <v>71</v>
      </c>
      <c r="AJ122" t="s">
        <v>71</v>
      </c>
      <c r="AK122" t="s">
        <v>71</v>
      </c>
      <c r="AL122" t="s">
        <v>71</v>
      </c>
      <c r="AM122" t="s">
        <v>695</v>
      </c>
      <c r="AN122" t="s">
        <v>1283</v>
      </c>
      <c r="AO122" t="s">
        <v>1284</v>
      </c>
      <c r="AP122" t="s">
        <v>71</v>
      </c>
      <c r="AQ122" t="s">
        <v>71</v>
      </c>
      <c r="AR122" t="s">
        <v>71</v>
      </c>
      <c r="AS122">
        <v>2004</v>
      </c>
      <c r="AT122">
        <v>3135</v>
      </c>
      <c r="AU122" t="s">
        <v>71</v>
      </c>
      <c r="AV122" t="s">
        <v>71</v>
      </c>
      <c r="AW122" t="s">
        <v>71</v>
      </c>
      <c r="AX122" t="s">
        <v>71</v>
      </c>
      <c r="AY122" t="s">
        <v>71</v>
      </c>
      <c r="AZ122">
        <v>253</v>
      </c>
      <c r="BA122">
        <v>277</v>
      </c>
      <c r="BB122" t="s">
        <v>71</v>
      </c>
      <c r="BC122" t="s">
        <v>71</v>
      </c>
      <c r="BD122" t="s">
        <v>71</v>
      </c>
      <c r="BE122" t="s">
        <v>71</v>
      </c>
      <c r="BF122" t="s">
        <v>71</v>
      </c>
      <c r="BG122" t="s">
        <v>71</v>
      </c>
      <c r="BH122" t="s">
        <v>71</v>
      </c>
      <c r="BI122" t="s">
        <v>71</v>
      </c>
      <c r="BJ122" t="s">
        <v>71</v>
      </c>
      <c r="BK122" t="s">
        <v>71</v>
      </c>
      <c r="BL122" t="s">
        <v>71</v>
      </c>
      <c r="BM122" t="s">
        <v>71</v>
      </c>
      <c r="BN122" t="s">
        <v>71</v>
      </c>
      <c r="BO122" t="s">
        <v>71</v>
      </c>
      <c r="BP122" t="s">
        <v>71</v>
      </c>
      <c r="BQ122" t="s">
        <v>1285</v>
      </c>
      <c r="BR122" t="str">
        <f>HYPERLINK("https%3A%2F%2Fwww.webofscience.com%2Fwos%2Fwoscc%2Ffull-record%2FWOS:000228008900013","View Full Record in Web of Science")</f>
        <v>View Full Record in Web of Science</v>
      </c>
    </row>
    <row r="123" spans="1:70" hidden="1" x14ac:dyDescent="0.25">
      <c r="A123" t="s">
        <v>83</v>
      </c>
      <c r="B123" t="s">
        <v>1286</v>
      </c>
      <c r="C123" t="s">
        <v>71</v>
      </c>
      <c r="D123" t="s">
        <v>1287</v>
      </c>
      <c r="E123" t="s">
        <v>71</v>
      </c>
      <c r="F123" t="s">
        <v>1286</v>
      </c>
      <c r="G123" t="s">
        <v>71</v>
      </c>
      <c r="H123" t="s">
        <v>71</v>
      </c>
      <c r="I123" s="1" t="s">
        <v>1288</v>
      </c>
      <c r="J123" s="6" t="s">
        <v>8589</v>
      </c>
      <c r="K123" t="s">
        <v>1289</v>
      </c>
      <c r="L123" t="s">
        <v>71</v>
      </c>
      <c r="M123" t="s">
        <v>1290</v>
      </c>
      <c r="N123" t="s">
        <v>1291</v>
      </c>
      <c r="O123" t="s">
        <v>1292</v>
      </c>
      <c r="P123" t="s">
        <v>1293</v>
      </c>
      <c r="Q123" t="s">
        <v>71</v>
      </c>
      <c r="R123" t="s">
        <v>71</v>
      </c>
      <c r="S123" t="s">
        <v>71</v>
      </c>
      <c r="T123" t="s">
        <v>1294</v>
      </c>
      <c r="U123" t="s">
        <v>71</v>
      </c>
      <c r="V123" t="s">
        <v>71</v>
      </c>
      <c r="W123" t="s">
        <v>71</v>
      </c>
      <c r="X123" t="s">
        <v>71</v>
      </c>
      <c r="Y123" t="s">
        <v>71</v>
      </c>
      <c r="Z123" t="s">
        <v>71</v>
      </c>
      <c r="AA123" t="s">
        <v>71</v>
      </c>
      <c r="AB123" t="s">
        <v>71</v>
      </c>
      <c r="AC123" t="s">
        <v>71</v>
      </c>
      <c r="AD123" t="s">
        <v>71</v>
      </c>
      <c r="AE123" t="s">
        <v>71</v>
      </c>
      <c r="AF123" t="s">
        <v>71</v>
      </c>
      <c r="AG123" t="s">
        <v>71</v>
      </c>
      <c r="AH123" t="s">
        <v>71</v>
      </c>
      <c r="AI123" t="s">
        <v>71</v>
      </c>
      <c r="AJ123" t="s">
        <v>71</v>
      </c>
      <c r="AK123" t="s">
        <v>71</v>
      </c>
      <c r="AL123" t="s">
        <v>71</v>
      </c>
      <c r="AM123" t="s">
        <v>71</v>
      </c>
      <c r="AN123" t="s">
        <v>71</v>
      </c>
      <c r="AO123" t="s">
        <v>1295</v>
      </c>
      <c r="AP123" t="s">
        <v>71</v>
      </c>
      <c r="AQ123" t="s">
        <v>71</v>
      </c>
      <c r="AR123" t="s">
        <v>71</v>
      </c>
      <c r="AS123">
        <v>2005</v>
      </c>
      <c r="AT123" t="s">
        <v>71</v>
      </c>
      <c r="AU123" t="s">
        <v>71</v>
      </c>
      <c r="AV123" t="s">
        <v>71</v>
      </c>
      <c r="AW123" t="s">
        <v>71</v>
      </c>
      <c r="AX123" t="s">
        <v>71</v>
      </c>
      <c r="AY123" t="s">
        <v>71</v>
      </c>
      <c r="AZ123">
        <v>520</v>
      </c>
      <c r="BA123">
        <v>525</v>
      </c>
      <c r="BB123" t="s">
        <v>71</v>
      </c>
      <c r="BC123" t="s">
        <v>71</v>
      </c>
      <c r="BD123" t="s">
        <v>71</v>
      </c>
      <c r="BE123" t="s">
        <v>71</v>
      </c>
      <c r="BF123" t="s">
        <v>71</v>
      </c>
      <c r="BG123" t="s">
        <v>71</v>
      </c>
      <c r="BH123" t="s">
        <v>71</v>
      </c>
      <c r="BI123" t="s">
        <v>71</v>
      </c>
      <c r="BJ123" t="s">
        <v>71</v>
      </c>
      <c r="BK123" t="s">
        <v>71</v>
      </c>
      <c r="BL123" t="s">
        <v>71</v>
      </c>
      <c r="BM123" t="s">
        <v>71</v>
      </c>
      <c r="BN123" t="s">
        <v>71</v>
      </c>
      <c r="BO123" t="s">
        <v>71</v>
      </c>
      <c r="BP123" t="s">
        <v>71</v>
      </c>
      <c r="BQ123" t="s">
        <v>1296</v>
      </c>
      <c r="BR123" t="str">
        <f>HYPERLINK("https%3A%2F%2Fwww.webofscience.com%2Fwos%2Fwoscc%2Ffull-record%2FWOS:000232157200116","View Full Record in Web of Science")</f>
        <v>View Full Record in Web of Science</v>
      </c>
    </row>
    <row r="124" spans="1:70" hidden="1" x14ac:dyDescent="0.25">
      <c r="A124" t="s">
        <v>83</v>
      </c>
      <c r="B124" t="s">
        <v>1297</v>
      </c>
      <c r="C124" t="s">
        <v>71</v>
      </c>
      <c r="D124" t="s">
        <v>71</v>
      </c>
      <c r="E124" t="s">
        <v>102</v>
      </c>
      <c r="F124" t="s">
        <v>1298</v>
      </c>
      <c r="G124" t="s">
        <v>71</v>
      </c>
      <c r="H124" t="s">
        <v>71</v>
      </c>
      <c r="I124" s="1" t="s">
        <v>1299</v>
      </c>
      <c r="J124" s="6" t="s">
        <v>8588</v>
      </c>
      <c r="K124" t="s">
        <v>1300</v>
      </c>
      <c r="L124" t="s">
        <v>817</v>
      </c>
      <c r="M124" t="s">
        <v>1301</v>
      </c>
      <c r="N124" t="s">
        <v>1302</v>
      </c>
      <c r="O124" t="s">
        <v>1303</v>
      </c>
      <c r="P124" t="s">
        <v>1304</v>
      </c>
      <c r="Q124" t="s">
        <v>71</v>
      </c>
      <c r="R124" t="s">
        <v>71</v>
      </c>
      <c r="S124" t="s">
        <v>71</v>
      </c>
      <c r="T124" t="s">
        <v>1305</v>
      </c>
      <c r="U124" t="s">
        <v>71</v>
      </c>
      <c r="V124" t="s">
        <v>71</v>
      </c>
      <c r="W124" t="s">
        <v>71</v>
      </c>
      <c r="X124" t="s">
        <v>71</v>
      </c>
      <c r="Y124" t="s">
        <v>71</v>
      </c>
      <c r="Z124" t="s">
        <v>1306</v>
      </c>
      <c r="AA124" t="s">
        <v>71</v>
      </c>
      <c r="AB124" t="s">
        <v>71</v>
      </c>
      <c r="AC124" t="s">
        <v>71</v>
      </c>
      <c r="AD124" t="s">
        <v>71</v>
      </c>
      <c r="AE124" t="s">
        <v>71</v>
      </c>
      <c r="AF124" t="s">
        <v>71</v>
      </c>
      <c r="AG124" t="s">
        <v>71</v>
      </c>
      <c r="AH124" t="s">
        <v>71</v>
      </c>
      <c r="AI124" t="s">
        <v>71</v>
      </c>
      <c r="AJ124" t="s">
        <v>71</v>
      </c>
      <c r="AK124" t="s">
        <v>71</v>
      </c>
      <c r="AL124" t="s">
        <v>71</v>
      </c>
      <c r="AM124" t="s">
        <v>824</v>
      </c>
      <c r="AN124" t="s">
        <v>71</v>
      </c>
      <c r="AO124" t="s">
        <v>1307</v>
      </c>
      <c r="AP124" t="s">
        <v>71</v>
      </c>
      <c r="AQ124" t="s">
        <v>71</v>
      </c>
      <c r="AR124" t="s">
        <v>71</v>
      </c>
      <c r="AS124">
        <v>2013</v>
      </c>
      <c r="AT124" t="s">
        <v>71</v>
      </c>
      <c r="AU124" t="s">
        <v>71</v>
      </c>
      <c r="AV124" t="s">
        <v>71</v>
      </c>
      <c r="AW124" t="s">
        <v>71</v>
      </c>
      <c r="AX124" t="s">
        <v>71</v>
      </c>
      <c r="AY124" t="s">
        <v>71</v>
      </c>
      <c r="AZ124" t="s">
        <v>71</v>
      </c>
      <c r="BA124" t="s">
        <v>71</v>
      </c>
      <c r="BB124" t="s">
        <v>71</v>
      </c>
      <c r="BC124" t="s">
        <v>1308</v>
      </c>
      <c r="BD124" t="str">
        <f>HYPERLINK("http://dx.doi.org/10.1109/FUZZ-IEEE.2013.6622507","http://dx.doi.org/10.1109/FUZZ-IEEE.2013.6622507")</f>
        <v>http://dx.doi.org/10.1109/FUZZ-IEEE.2013.6622507</v>
      </c>
      <c r="BE124" t="s">
        <v>71</v>
      </c>
      <c r="BF124" t="s">
        <v>71</v>
      </c>
      <c r="BG124" t="s">
        <v>71</v>
      </c>
      <c r="BH124" t="s">
        <v>71</v>
      </c>
      <c r="BI124" t="s">
        <v>71</v>
      </c>
      <c r="BJ124" t="s">
        <v>71</v>
      </c>
      <c r="BK124" t="s">
        <v>71</v>
      </c>
      <c r="BL124" t="s">
        <v>71</v>
      </c>
      <c r="BM124" t="s">
        <v>71</v>
      </c>
      <c r="BN124" t="s">
        <v>71</v>
      </c>
      <c r="BO124" t="s">
        <v>71</v>
      </c>
      <c r="BP124" t="s">
        <v>71</v>
      </c>
      <c r="BQ124" t="s">
        <v>1309</v>
      </c>
      <c r="BR124" t="str">
        <f>HYPERLINK("https%3A%2F%2Fwww.webofscience.com%2Fwos%2Fwoscc%2Ffull-record%2FWOS:000335342800209","View Full Record in Web of Science")</f>
        <v>View Full Record in Web of Science</v>
      </c>
    </row>
    <row r="125" spans="1:70" hidden="1" x14ac:dyDescent="0.25">
      <c r="A125" t="s">
        <v>69</v>
      </c>
      <c r="B125" t="s">
        <v>1310</v>
      </c>
      <c r="C125" t="s">
        <v>71</v>
      </c>
      <c r="D125" t="s">
        <v>71</v>
      </c>
      <c r="E125" t="s">
        <v>71</v>
      </c>
      <c r="F125" t="s">
        <v>1310</v>
      </c>
      <c r="G125" t="s">
        <v>71</v>
      </c>
      <c r="H125" t="s">
        <v>71</v>
      </c>
      <c r="I125" s="1" t="s">
        <v>1311</v>
      </c>
      <c r="J125" s="6" t="s">
        <v>8588</v>
      </c>
      <c r="K125" t="s">
        <v>364</v>
      </c>
      <c r="L125" t="s">
        <v>71</v>
      </c>
      <c r="M125" t="s">
        <v>71</v>
      </c>
      <c r="N125" t="s">
        <v>71</v>
      </c>
      <c r="O125" t="s">
        <v>71</v>
      </c>
      <c r="P125" t="s">
        <v>71</v>
      </c>
      <c r="Q125" t="s">
        <v>71</v>
      </c>
      <c r="R125" t="s">
        <v>71</v>
      </c>
      <c r="S125" t="s">
        <v>71</v>
      </c>
      <c r="T125" t="s">
        <v>1312</v>
      </c>
      <c r="U125" t="s">
        <v>71</v>
      </c>
      <c r="V125" t="s">
        <v>71</v>
      </c>
      <c r="W125" t="s">
        <v>71</v>
      </c>
      <c r="X125" t="s">
        <v>71</v>
      </c>
      <c r="Y125" t="s">
        <v>71</v>
      </c>
      <c r="Z125" t="s">
        <v>71</v>
      </c>
      <c r="AA125" t="s">
        <v>71</v>
      </c>
      <c r="AB125" t="s">
        <v>71</v>
      </c>
      <c r="AC125" t="s">
        <v>71</v>
      </c>
      <c r="AD125" t="s">
        <v>71</v>
      </c>
      <c r="AE125" t="s">
        <v>71</v>
      </c>
      <c r="AF125" t="s">
        <v>71</v>
      </c>
      <c r="AG125" t="s">
        <v>71</v>
      </c>
      <c r="AH125" t="s">
        <v>71</v>
      </c>
      <c r="AI125" t="s">
        <v>71</v>
      </c>
      <c r="AJ125" t="s">
        <v>71</v>
      </c>
      <c r="AK125" t="s">
        <v>71</v>
      </c>
      <c r="AL125" t="s">
        <v>71</v>
      </c>
      <c r="AM125" t="s">
        <v>366</v>
      </c>
      <c r="AN125" t="s">
        <v>71</v>
      </c>
      <c r="AO125" t="s">
        <v>71</v>
      </c>
      <c r="AP125" t="s">
        <v>71</v>
      </c>
      <c r="AQ125" t="s">
        <v>71</v>
      </c>
      <c r="AR125" t="s">
        <v>263</v>
      </c>
      <c r="AS125">
        <v>2003</v>
      </c>
      <c r="AT125">
        <v>24</v>
      </c>
      <c r="AU125">
        <v>15</v>
      </c>
      <c r="AV125" t="s">
        <v>71</v>
      </c>
      <c r="AW125" t="s">
        <v>71</v>
      </c>
      <c r="AX125" t="s">
        <v>71</v>
      </c>
      <c r="AY125" t="s">
        <v>71</v>
      </c>
      <c r="AZ125">
        <v>2687</v>
      </c>
      <c r="BA125">
        <v>2693</v>
      </c>
      <c r="BB125" t="s">
        <v>71</v>
      </c>
      <c r="BC125" t="s">
        <v>1313</v>
      </c>
      <c r="BD125" t="str">
        <f>HYPERLINK("http://dx.doi.org/10.1016/S0167-8655(03)00111-9","http://dx.doi.org/10.1016/S0167-8655(03)00111-9")</f>
        <v>http://dx.doi.org/10.1016/S0167-8655(03)00111-9</v>
      </c>
      <c r="BE125" t="s">
        <v>71</v>
      </c>
      <c r="BF125" t="s">
        <v>71</v>
      </c>
      <c r="BG125" t="s">
        <v>71</v>
      </c>
      <c r="BH125" t="s">
        <v>71</v>
      </c>
      <c r="BI125" t="s">
        <v>71</v>
      </c>
      <c r="BJ125" t="s">
        <v>71</v>
      </c>
      <c r="BK125" t="s">
        <v>71</v>
      </c>
      <c r="BL125" t="s">
        <v>71</v>
      </c>
      <c r="BM125" t="s">
        <v>71</v>
      </c>
      <c r="BN125" t="s">
        <v>71</v>
      </c>
      <c r="BO125" t="s">
        <v>71</v>
      </c>
      <c r="BP125" t="s">
        <v>71</v>
      </c>
      <c r="BQ125" t="s">
        <v>1314</v>
      </c>
      <c r="BR125" t="str">
        <f>HYPERLINK("https%3A%2F%2Fwww.webofscience.com%2Fwos%2Fwoscc%2Ffull-record%2FWOS:000184859600016","View Full Record in Web of Science")</f>
        <v>View Full Record in Web of Science</v>
      </c>
    </row>
    <row r="126" spans="1:70" hidden="1" x14ac:dyDescent="0.25">
      <c r="A126" t="s">
        <v>69</v>
      </c>
      <c r="B126" t="s">
        <v>1315</v>
      </c>
      <c r="C126" t="s">
        <v>71</v>
      </c>
      <c r="D126" t="s">
        <v>71</v>
      </c>
      <c r="E126" t="s">
        <v>71</v>
      </c>
      <c r="F126" t="s">
        <v>1316</v>
      </c>
      <c r="G126" t="s">
        <v>71</v>
      </c>
      <c r="H126" t="s">
        <v>71</v>
      </c>
      <c r="I126" s="1" t="s">
        <v>1317</v>
      </c>
      <c r="J126" s="6" t="s">
        <v>8588</v>
      </c>
      <c r="K126" t="s">
        <v>174</v>
      </c>
      <c r="L126" t="s">
        <v>71</v>
      </c>
      <c r="M126" t="s">
        <v>71</v>
      </c>
      <c r="N126" t="s">
        <v>71</v>
      </c>
      <c r="O126" t="s">
        <v>71</v>
      </c>
      <c r="P126" t="s">
        <v>71</v>
      </c>
      <c r="Q126" t="s">
        <v>71</v>
      </c>
      <c r="R126" t="s">
        <v>71</v>
      </c>
      <c r="S126" t="s">
        <v>71</v>
      </c>
      <c r="T126" t="s">
        <v>1318</v>
      </c>
      <c r="U126" t="s">
        <v>71</v>
      </c>
      <c r="V126" t="s">
        <v>71</v>
      </c>
      <c r="W126" t="s">
        <v>71</v>
      </c>
      <c r="X126" t="s">
        <v>71</v>
      </c>
      <c r="Y126" t="s">
        <v>1319</v>
      </c>
      <c r="Z126" t="s">
        <v>1320</v>
      </c>
      <c r="AA126" t="s">
        <v>71</v>
      </c>
      <c r="AB126" t="s">
        <v>71</v>
      </c>
      <c r="AC126" t="s">
        <v>71</v>
      </c>
      <c r="AD126" t="s">
        <v>71</v>
      </c>
      <c r="AE126" t="s">
        <v>71</v>
      </c>
      <c r="AF126" t="s">
        <v>71</v>
      </c>
      <c r="AG126" t="s">
        <v>71</v>
      </c>
      <c r="AH126" t="s">
        <v>71</v>
      </c>
      <c r="AI126" t="s">
        <v>71</v>
      </c>
      <c r="AJ126" t="s">
        <v>71</v>
      </c>
      <c r="AK126" t="s">
        <v>71</v>
      </c>
      <c r="AL126" t="s">
        <v>71</v>
      </c>
      <c r="AM126" t="s">
        <v>178</v>
      </c>
      <c r="AN126" t="s">
        <v>179</v>
      </c>
      <c r="AO126" t="s">
        <v>71</v>
      </c>
      <c r="AP126" t="s">
        <v>71</v>
      </c>
      <c r="AQ126" t="s">
        <v>71</v>
      </c>
      <c r="AR126" t="s">
        <v>71</v>
      </c>
      <c r="AS126">
        <v>2020</v>
      </c>
      <c r="AT126">
        <v>38</v>
      </c>
      <c r="AU126">
        <v>4</v>
      </c>
      <c r="AV126" t="s">
        <v>71</v>
      </c>
      <c r="AW126" t="s">
        <v>71</v>
      </c>
      <c r="AX126" t="s">
        <v>71</v>
      </c>
      <c r="AY126" t="s">
        <v>71</v>
      </c>
      <c r="AZ126">
        <v>5107</v>
      </c>
      <c r="BA126">
        <v>5126</v>
      </c>
      <c r="BB126" t="s">
        <v>71</v>
      </c>
      <c r="BC126" t="s">
        <v>1321</v>
      </c>
      <c r="BD126" t="str">
        <f>HYPERLINK("http://dx.doi.org/10.3233/JIFS-191726","http://dx.doi.org/10.3233/JIFS-191726")</f>
        <v>http://dx.doi.org/10.3233/JIFS-191726</v>
      </c>
      <c r="BE126" t="s">
        <v>71</v>
      </c>
      <c r="BF126" t="s">
        <v>71</v>
      </c>
      <c r="BG126" t="s">
        <v>71</v>
      </c>
      <c r="BH126" t="s">
        <v>71</v>
      </c>
      <c r="BI126" t="s">
        <v>71</v>
      </c>
      <c r="BJ126" t="s">
        <v>71</v>
      </c>
      <c r="BK126" t="s">
        <v>71</v>
      </c>
      <c r="BL126" t="s">
        <v>71</v>
      </c>
      <c r="BM126" t="s">
        <v>71</v>
      </c>
      <c r="BN126" t="s">
        <v>71</v>
      </c>
      <c r="BO126" t="s">
        <v>71</v>
      </c>
      <c r="BP126" t="s">
        <v>71</v>
      </c>
      <c r="BQ126" t="s">
        <v>1322</v>
      </c>
      <c r="BR126" t="str">
        <f>HYPERLINK("https%3A%2F%2Fwww.webofscience.com%2Fwos%2Fwoscc%2Ffull-record%2FWOS:000534641700124","View Full Record in Web of Science")</f>
        <v>View Full Record in Web of Science</v>
      </c>
    </row>
    <row r="127" spans="1:70" hidden="1" x14ac:dyDescent="0.25">
      <c r="A127" t="s">
        <v>460</v>
      </c>
      <c r="B127" t="s">
        <v>1323</v>
      </c>
      <c r="C127" t="s">
        <v>71</v>
      </c>
      <c r="D127" t="s">
        <v>1324</v>
      </c>
      <c r="E127" t="s">
        <v>71</v>
      </c>
      <c r="F127" t="s">
        <v>1325</v>
      </c>
      <c r="G127" t="s">
        <v>71</v>
      </c>
      <c r="H127" t="s">
        <v>71</v>
      </c>
      <c r="I127" s="1" t="s">
        <v>1326</v>
      </c>
      <c r="J127" s="6" t="s">
        <v>8596</v>
      </c>
      <c r="K127" t="s">
        <v>1327</v>
      </c>
      <c r="L127" t="s">
        <v>466</v>
      </c>
      <c r="M127" t="s">
        <v>71</v>
      </c>
      <c r="N127" t="s">
        <v>71</v>
      </c>
      <c r="O127" t="s">
        <v>71</v>
      </c>
      <c r="P127" t="s">
        <v>71</v>
      </c>
      <c r="Q127" t="s">
        <v>71</v>
      </c>
      <c r="R127" t="s">
        <v>71</v>
      </c>
      <c r="S127" t="s">
        <v>71</v>
      </c>
      <c r="T127" s="10" t="s">
        <v>1328</v>
      </c>
      <c r="U127" t="s">
        <v>71</v>
      </c>
      <c r="V127" t="s">
        <v>71</v>
      </c>
      <c r="W127" t="s">
        <v>71</v>
      </c>
      <c r="X127" t="s">
        <v>71</v>
      </c>
      <c r="Y127" t="s">
        <v>71</v>
      </c>
      <c r="Z127" t="s">
        <v>1329</v>
      </c>
      <c r="AA127" t="s">
        <v>71</v>
      </c>
      <c r="AB127" t="s">
        <v>71</v>
      </c>
      <c r="AC127" t="s">
        <v>71</v>
      </c>
      <c r="AD127" t="s">
        <v>71</v>
      </c>
      <c r="AE127" t="s">
        <v>71</v>
      </c>
      <c r="AF127" t="s">
        <v>71</v>
      </c>
      <c r="AG127" t="s">
        <v>71</v>
      </c>
      <c r="AH127" t="s">
        <v>71</v>
      </c>
      <c r="AI127" t="s">
        <v>71</v>
      </c>
      <c r="AJ127" t="s">
        <v>71</v>
      </c>
      <c r="AK127" t="s">
        <v>71</v>
      </c>
      <c r="AL127" t="s">
        <v>71</v>
      </c>
      <c r="AM127" t="s">
        <v>468</v>
      </c>
      <c r="AN127" t="s">
        <v>71</v>
      </c>
      <c r="AO127" t="s">
        <v>1330</v>
      </c>
      <c r="AP127" t="s">
        <v>71</v>
      </c>
      <c r="AQ127" t="s">
        <v>71</v>
      </c>
      <c r="AR127" t="s">
        <v>71</v>
      </c>
      <c r="AS127">
        <v>2007</v>
      </c>
      <c r="AT127">
        <v>215</v>
      </c>
      <c r="AU127" t="s">
        <v>71</v>
      </c>
      <c r="AV127" t="s">
        <v>71</v>
      </c>
      <c r="AW127" t="s">
        <v>71</v>
      </c>
      <c r="AX127" t="s">
        <v>71</v>
      </c>
      <c r="AY127" t="s">
        <v>71</v>
      </c>
      <c r="AZ127">
        <v>15</v>
      </c>
      <c r="BA127">
        <v>47</v>
      </c>
      <c r="BB127" t="s">
        <v>71</v>
      </c>
      <c r="BC127" t="s">
        <v>71</v>
      </c>
      <c r="BD127" t="s">
        <v>71</v>
      </c>
      <c r="BE127" t="s">
        <v>1331</v>
      </c>
      <c r="BF127" t="s">
        <v>71</v>
      </c>
      <c r="BG127" t="s">
        <v>71</v>
      </c>
      <c r="BH127" t="s">
        <v>71</v>
      </c>
      <c r="BI127" t="s">
        <v>71</v>
      </c>
      <c r="BJ127" t="s">
        <v>71</v>
      </c>
      <c r="BK127" t="s">
        <v>71</v>
      </c>
      <c r="BL127" t="s">
        <v>71</v>
      </c>
      <c r="BM127" t="s">
        <v>71</v>
      </c>
      <c r="BN127" t="s">
        <v>71</v>
      </c>
      <c r="BO127" t="s">
        <v>71</v>
      </c>
      <c r="BP127" t="s">
        <v>71</v>
      </c>
      <c r="BQ127" t="s">
        <v>1332</v>
      </c>
      <c r="BR127" t="str">
        <f>HYPERLINK("https%3A%2F%2Fwww.webofscience.com%2Fwos%2Fwoscc%2Ffull-record%2FWOS:000271338800004","View Full Record in Web of Science")</f>
        <v>View Full Record in Web of Science</v>
      </c>
    </row>
    <row r="128" spans="1:70" hidden="1" x14ac:dyDescent="0.25">
      <c r="A128" t="s">
        <v>460</v>
      </c>
      <c r="B128" t="s">
        <v>1333</v>
      </c>
      <c r="C128" t="s">
        <v>71</v>
      </c>
      <c r="D128" t="s">
        <v>1334</v>
      </c>
      <c r="E128" t="s">
        <v>71</v>
      </c>
      <c r="F128" t="s">
        <v>1335</v>
      </c>
      <c r="G128" t="s">
        <v>71</v>
      </c>
      <c r="H128" t="s">
        <v>71</v>
      </c>
      <c r="I128" s="1" t="s">
        <v>1336</v>
      </c>
      <c r="J128" s="6" t="s">
        <v>8588</v>
      </c>
      <c r="K128" t="s">
        <v>1337</v>
      </c>
      <c r="L128" t="s">
        <v>466</v>
      </c>
      <c r="M128" t="s">
        <v>71</v>
      </c>
      <c r="N128" t="s">
        <v>71</v>
      </c>
      <c r="O128" t="s">
        <v>71</v>
      </c>
      <c r="P128" t="s">
        <v>71</v>
      </c>
      <c r="Q128" t="s">
        <v>71</v>
      </c>
      <c r="R128" t="s">
        <v>71</v>
      </c>
      <c r="S128" t="s">
        <v>71</v>
      </c>
      <c r="T128" t="s">
        <v>1338</v>
      </c>
      <c r="U128" t="s">
        <v>71</v>
      </c>
      <c r="V128" t="s">
        <v>71</v>
      </c>
      <c r="W128" t="s">
        <v>71</v>
      </c>
      <c r="X128" t="s">
        <v>71</v>
      </c>
      <c r="Y128" t="s">
        <v>1339</v>
      </c>
      <c r="Z128" t="s">
        <v>71</v>
      </c>
      <c r="AA128" t="s">
        <v>71</v>
      </c>
      <c r="AB128" t="s">
        <v>71</v>
      </c>
      <c r="AC128" t="s">
        <v>71</v>
      </c>
      <c r="AD128" t="s">
        <v>71</v>
      </c>
      <c r="AE128" t="s">
        <v>71</v>
      </c>
      <c r="AF128" t="s">
        <v>71</v>
      </c>
      <c r="AG128" t="s">
        <v>71</v>
      </c>
      <c r="AH128" t="s">
        <v>71</v>
      </c>
      <c r="AI128" t="s">
        <v>71</v>
      </c>
      <c r="AJ128" t="s">
        <v>71</v>
      </c>
      <c r="AK128" t="s">
        <v>71</v>
      </c>
      <c r="AL128" t="s">
        <v>71</v>
      </c>
      <c r="AM128" t="s">
        <v>468</v>
      </c>
      <c r="AN128" t="s">
        <v>71</v>
      </c>
      <c r="AO128" t="s">
        <v>1340</v>
      </c>
      <c r="AP128" t="s">
        <v>71</v>
      </c>
      <c r="AQ128" t="s">
        <v>71</v>
      </c>
      <c r="AR128" t="s">
        <v>71</v>
      </c>
      <c r="AS128">
        <v>2008</v>
      </c>
      <c r="AT128">
        <v>219</v>
      </c>
      <c r="AU128" t="s">
        <v>71</v>
      </c>
      <c r="AV128" t="s">
        <v>71</v>
      </c>
      <c r="AW128" t="s">
        <v>71</v>
      </c>
      <c r="AX128" t="s">
        <v>71</v>
      </c>
      <c r="AY128" t="s">
        <v>71</v>
      </c>
      <c r="AZ128">
        <v>291</v>
      </c>
      <c r="BA128">
        <v>309</v>
      </c>
      <c r="BB128" t="s">
        <v>71</v>
      </c>
      <c r="BC128" t="s">
        <v>71</v>
      </c>
      <c r="BD128" t="s">
        <v>71</v>
      </c>
      <c r="BE128" t="s">
        <v>1341</v>
      </c>
      <c r="BF128" t="s">
        <v>71</v>
      </c>
      <c r="BG128" t="s">
        <v>71</v>
      </c>
      <c r="BH128" t="s">
        <v>71</v>
      </c>
      <c r="BI128" t="s">
        <v>71</v>
      </c>
      <c r="BJ128" t="s">
        <v>71</v>
      </c>
      <c r="BK128" t="s">
        <v>71</v>
      </c>
      <c r="BL128" t="s">
        <v>71</v>
      </c>
      <c r="BM128" t="s">
        <v>71</v>
      </c>
      <c r="BN128" t="s">
        <v>71</v>
      </c>
      <c r="BO128" t="s">
        <v>71</v>
      </c>
      <c r="BP128" t="s">
        <v>71</v>
      </c>
      <c r="BQ128" t="s">
        <v>1342</v>
      </c>
      <c r="BR128" t="str">
        <f>HYPERLINK("https%3A%2F%2Fwww.webofscience.com%2Fwos%2Fwoscc%2Ffull-record%2FWOS:000266783600011","View Full Record in Web of Science")</f>
        <v>View Full Record in Web of Science</v>
      </c>
    </row>
    <row r="129" spans="1:70" hidden="1" x14ac:dyDescent="0.25">
      <c r="A129" t="s">
        <v>83</v>
      </c>
      <c r="B129" t="s">
        <v>1343</v>
      </c>
      <c r="C129" t="s">
        <v>71</v>
      </c>
      <c r="D129" t="s">
        <v>71</v>
      </c>
      <c r="E129" t="s">
        <v>102</v>
      </c>
      <c r="F129" t="s">
        <v>1344</v>
      </c>
      <c r="G129" t="s">
        <v>71</v>
      </c>
      <c r="H129" t="s">
        <v>71</v>
      </c>
      <c r="I129" s="1" t="s">
        <v>1345</v>
      </c>
      <c r="J129" s="6" t="s">
        <v>8590</v>
      </c>
      <c r="K129" t="s">
        <v>1346</v>
      </c>
      <c r="L129" t="s">
        <v>1347</v>
      </c>
      <c r="M129" t="s">
        <v>1348</v>
      </c>
      <c r="N129" t="s">
        <v>1349</v>
      </c>
      <c r="O129" t="s">
        <v>1350</v>
      </c>
      <c r="P129" t="s">
        <v>1351</v>
      </c>
      <c r="Q129" t="s">
        <v>71</v>
      </c>
      <c r="R129" t="s">
        <v>71</v>
      </c>
      <c r="S129" t="s">
        <v>71</v>
      </c>
      <c r="T129" t="s">
        <v>1352</v>
      </c>
      <c r="U129" t="s">
        <v>71</v>
      </c>
      <c r="V129" t="s">
        <v>71</v>
      </c>
      <c r="W129" t="s">
        <v>71</v>
      </c>
      <c r="X129" t="s">
        <v>71</v>
      </c>
      <c r="Y129" t="s">
        <v>71</v>
      </c>
      <c r="Z129" t="s">
        <v>71</v>
      </c>
      <c r="AA129" t="s">
        <v>71</v>
      </c>
      <c r="AB129" t="s">
        <v>71</v>
      </c>
      <c r="AC129" t="s">
        <v>71</v>
      </c>
      <c r="AD129" t="s">
        <v>71</v>
      </c>
      <c r="AE129" t="s">
        <v>71</v>
      </c>
      <c r="AF129" t="s">
        <v>71</v>
      </c>
      <c r="AG129" t="s">
        <v>71</v>
      </c>
      <c r="AH129" t="s">
        <v>71</v>
      </c>
      <c r="AI129" t="s">
        <v>71</v>
      </c>
      <c r="AJ129" t="s">
        <v>71</v>
      </c>
      <c r="AK129" t="s">
        <v>71</v>
      </c>
      <c r="AL129" t="s">
        <v>71</v>
      </c>
      <c r="AM129" t="s">
        <v>71</v>
      </c>
      <c r="AN129" t="s">
        <v>71</v>
      </c>
      <c r="AO129" t="s">
        <v>1353</v>
      </c>
      <c r="AP129" t="s">
        <v>71</v>
      </c>
      <c r="AQ129" t="s">
        <v>71</v>
      </c>
      <c r="AR129" t="s">
        <v>71</v>
      </c>
      <c r="AS129">
        <v>2007</v>
      </c>
      <c r="AT129" t="s">
        <v>71</v>
      </c>
      <c r="AU129" t="s">
        <v>71</v>
      </c>
      <c r="AV129" t="s">
        <v>71</v>
      </c>
      <c r="AW129" t="s">
        <v>71</v>
      </c>
      <c r="AX129" t="s">
        <v>71</v>
      </c>
      <c r="AY129" t="s">
        <v>71</v>
      </c>
      <c r="AZ129">
        <v>3537</v>
      </c>
      <c r="BA129">
        <v>3540</v>
      </c>
      <c r="BB129" t="s">
        <v>71</v>
      </c>
      <c r="BC129" t="s">
        <v>71</v>
      </c>
      <c r="BD129" t="s">
        <v>71</v>
      </c>
      <c r="BE129" t="s">
        <v>71</v>
      </c>
      <c r="BF129" t="s">
        <v>71</v>
      </c>
      <c r="BG129" t="s">
        <v>71</v>
      </c>
      <c r="BH129" t="s">
        <v>71</v>
      </c>
      <c r="BI129" t="s">
        <v>71</v>
      </c>
      <c r="BJ129" t="s">
        <v>71</v>
      </c>
      <c r="BK129" t="s">
        <v>71</v>
      </c>
      <c r="BL129" t="s">
        <v>71</v>
      </c>
      <c r="BM129" t="s">
        <v>71</v>
      </c>
      <c r="BN129" t="s">
        <v>71</v>
      </c>
      <c r="BO129" t="s">
        <v>71</v>
      </c>
      <c r="BP129" t="s">
        <v>71</v>
      </c>
      <c r="BQ129" t="s">
        <v>1354</v>
      </c>
      <c r="BR129" t="str">
        <f>HYPERLINK("https%3A%2F%2Fwww.webofscience.com%2Fwos%2Fwoscc%2Ffull-record%2FWOS:000262098302175","View Full Record in Web of Science")</f>
        <v>View Full Record in Web of Science</v>
      </c>
    </row>
    <row r="130" spans="1:70" hidden="1" x14ac:dyDescent="0.25">
      <c r="A130" t="s">
        <v>69</v>
      </c>
      <c r="B130" t="s">
        <v>1355</v>
      </c>
      <c r="C130" t="s">
        <v>71</v>
      </c>
      <c r="D130" t="s">
        <v>71</v>
      </c>
      <c r="E130" t="s">
        <v>71</v>
      </c>
      <c r="F130" t="s">
        <v>1356</v>
      </c>
      <c r="G130" t="s">
        <v>71</v>
      </c>
      <c r="H130" t="s">
        <v>71</v>
      </c>
      <c r="I130" s="1" t="s">
        <v>1357</v>
      </c>
      <c r="J130" s="6" t="s">
        <v>8588</v>
      </c>
      <c r="K130" t="s">
        <v>1358</v>
      </c>
      <c r="L130" t="s">
        <v>71</v>
      </c>
      <c r="M130" t="s">
        <v>71</v>
      </c>
      <c r="N130" t="s">
        <v>71</v>
      </c>
      <c r="O130" t="s">
        <v>71</v>
      </c>
      <c r="P130" t="s">
        <v>71</v>
      </c>
      <c r="Q130" t="s">
        <v>71</v>
      </c>
      <c r="R130" t="s">
        <v>71</v>
      </c>
      <c r="S130" t="s">
        <v>71</v>
      </c>
      <c r="T130" t="s">
        <v>1359</v>
      </c>
      <c r="U130" t="s">
        <v>71</v>
      </c>
      <c r="V130" t="s">
        <v>71</v>
      </c>
      <c r="W130" t="s">
        <v>71</v>
      </c>
      <c r="X130" t="s">
        <v>71</v>
      </c>
      <c r="Y130" t="s">
        <v>1360</v>
      </c>
      <c r="Z130" t="s">
        <v>71</v>
      </c>
      <c r="AA130" t="s">
        <v>71</v>
      </c>
      <c r="AB130" t="s">
        <v>71</v>
      </c>
      <c r="AC130" t="s">
        <v>71</v>
      </c>
      <c r="AD130" t="s">
        <v>71</v>
      </c>
      <c r="AE130" t="s">
        <v>71</v>
      </c>
      <c r="AF130" t="s">
        <v>71</v>
      </c>
      <c r="AG130" t="s">
        <v>71</v>
      </c>
      <c r="AH130" t="s">
        <v>71</v>
      </c>
      <c r="AI130" t="s">
        <v>71</v>
      </c>
      <c r="AJ130" t="s">
        <v>71</v>
      </c>
      <c r="AK130" t="s">
        <v>71</v>
      </c>
      <c r="AL130" t="s">
        <v>71</v>
      </c>
      <c r="AM130" t="s">
        <v>1361</v>
      </c>
      <c r="AN130" t="s">
        <v>1362</v>
      </c>
      <c r="AO130" t="s">
        <v>71</v>
      </c>
      <c r="AP130" t="s">
        <v>71</v>
      </c>
      <c r="AQ130" t="s">
        <v>71</v>
      </c>
      <c r="AR130" t="s">
        <v>1363</v>
      </c>
      <c r="AS130">
        <v>2018</v>
      </c>
      <c r="AT130">
        <v>8</v>
      </c>
      <c r="AU130">
        <v>5</v>
      </c>
      <c r="AV130" t="s">
        <v>71</v>
      </c>
      <c r="AW130" t="s">
        <v>71</v>
      </c>
      <c r="AX130" t="s">
        <v>71</v>
      </c>
      <c r="AY130" t="s">
        <v>71</v>
      </c>
      <c r="AZ130" t="s">
        <v>71</v>
      </c>
      <c r="BA130" t="s">
        <v>71</v>
      </c>
      <c r="BB130" t="s">
        <v>1364</v>
      </c>
      <c r="BC130" t="s">
        <v>1365</v>
      </c>
      <c r="BD130" t="str">
        <f>HYPERLINK("http://dx.doi.org/10.1002/widm.1268","http://dx.doi.org/10.1002/widm.1268")</f>
        <v>http://dx.doi.org/10.1002/widm.1268</v>
      </c>
      <c r="BE130" t="s">
        <v>71</v>
      </c>
      <c r="BF130" t="s">
        <v>71</v>
      </c>
      <c r="BG130" t="s">
        <v>71</v>
      </c>
      <c r="BH130" t="s">
        <v>71</v>
      </c>
      <c r="BI130" t="s">
        <v>71</v>
      </c>
      <c r="BJ130" t="s">
        <v>71</v>
      </c>
      <c r="BK130" t="s">
        <v>71</v>
      </c>
      <c r="BL130" t="s">
        <v>71</v>
      </c>
      <c r="BM130" t="s">
        <v>71</v>
      </c>
      <c r="BN130" t="s">
        <v>71</v>
      </c>
      <c r="BO130" t="s">
        <v>71</v>
      </c>
      <c r="BP130" t="s">
        <v>71</v>
      </c>
      <c r="BQ130" t="s">
        <v>1366</v>
      </c>
      <c r="BR130" t="str">
        <f>HYPERLINK("https%3A%2F%2Fwww.webofscience.com%2Fwos%2Fwoscc%2Ffull-record%2FWOS:000441767200005","View Full Record in Web of Science")</f>
        <v>View Full Record in Web of Science</v>
      </c>
    </row>
    <row r="131" spans="1:70" hidden="1" x14ac:dyDescent="0.25">
      <c r="A131" t="s">
        <v>460</v>
      </c>
      <c r="B131" t="s">
        <v>1367</v>
      </c>
      <c r="C131" t="s">
        <v>71</v>
      </c>
      <c r="D131" t="s">
        <v>1368</v>
      </c>
      <c r="E131" t="s">
        <v>71</v>
      </c>
      <c r="F131" t="s">
        <v>1369</v>
      </c>
      <c r="G131" t="s">
        <v>71</v>
      </c>
      <c r="H131" t="s">
        <v>71</v>
      </c>
      <c r="I131" s="1" t="s">
        <v>1370</v>
      </c>
      <c r="J131" s="6" t="s">
        <v>8590</v>
      </c>
      <c r="K131" t="s">
        <v>1371</v>
      </c>
      <c r="L131" t="s">
        <v>466</v>
      </c>
      <c r="M131" t="s">
        <v>71</v>
      </c>
      <c r="N131" t="s">
        <v>71</v>
      </c>
      <c r="O131" t="s">
        <v>71</v>
      </c>
      <c r="P131" t="s">
        <v>71</v>
      </c>
      <c r="Q131" t="s">
        <v>71</v>
      </c>
      <c r="R131" t="s">
        <v>71</v>
      </c>
      <c r="S131" t="s">
        <v>71</v>
      </c>
      <c r="T131" s="11" t="s">
        <v>1372</v>
      </c>
      <c r="U131" t="s">
        <v>71</v>
      </c>
      <c r="V131" t="s">
        <v>71</v>
      </c>
      <c r="W131" t="s">
        <v>71</v>
      </c>
      <c r="X131" t="s">
        <v>71</v>
      </c>
      <c r="Y131" t="s">
        <v>71</v>
      </c>
      <c r="Z131" t="s">
        <v>71</v>
      </c>
      <c r="AA131" t="s">
        <v>71</v>
      </c>
      <c r="AB131" t="s">
        <v>71</v>
      </c>
      <c r="AC131" t="s">
        <v>71</v>
      </c>
      <c r="AD131" t="s">
        <v>71</v>
      </c>
      <c r="AE131" t="s">
        <v>71</v>
      </c>
      <c r="AF131" t="s">
        <v>71</v>
      </c>
      <c r="AG131" t="s">
        <v>71</v>
      </c>
      <c r="AH131" t="s">
        <v>71</v>
      </c>
      <c r="AI131" t="s">
        <v>71</v>
      </c>
      <c r="AJ131" t="s">
        <v>71</v>
      </c>
      <c r="AK131" t="s">
        <v>71</v>
      </c>
      <c r="AL131" t="s">
        <v>71</v>
      </c>
      <c r="AM131" t="s">
        <v>468</v>
      </c>
      <c r="AN131" t="s">
        <v>71</v>
      </c>
      <c r="AO131" t="s">
        <v>1373</v>
      </c>
      <c r="AP131" t="s">
        <v>71</v>
      </c>
      <c r="AQ131" t="s">
        <v>71</v>
      </c>
      <c r="AR131" t="s">
        <v>71</v>
      </c>
      <c r="AS131">
        <v>2016</v>
      </c>
      <c r="AT131">
        <v>332</v>
      </c>
      <c r="AU131" t="s">
        <v>71</v>
      </c>
      <c r="AV131" t="s">
        <v>71</v>
      </c>
      <c r="AW131" t="s">
        <v>71</v>
      </c>
      <c r="AX131" t="s">
        <v>71</v>
      </c>
      <c r="AY131" t="s">
        <v>71</v>
      </c>
      <c r="AZ131">
        <v>93</v>
      </c>
      <c r="BA131">
        <v>118</v>
      </c>
      <c r="BB131" t="s">
        <v>71</v>
      </c>
      <c r="BC131" t="s">
        <v>1374</v>
      </c>
      <c r="BD131" t="str">
        <f>HYPERLINK("http://dx.doi.org/10.1007/978-3-319-26302-1_8","http://dx.doi.org/10.1007/978-3-319-26302-1_8")</f>
        <v>http://dx.doi.org/10.1007/978-3-319-26302-1_8</v>
      </c>
      <c r="BE131" t="s">
        <v>1375</v>
      </c>
      <c r="BF131" t="s">
        <v>71</v>
      </c>
      <c r="BG131" t="s">
        <v>71</v>
      </c>
      <c r="BH131" t="s">
        <v>71</v>
      </c>
      <c r="BI131" t="s">
        <v>71</v>
      </c>
      <c r="BJ131" t="s">
        <v>71</v>
      </c>
      <c r="BK131" t="s">
        <v>71</v>
      </c>
      <c r="BL131" t="s">
        <v>71</v>
      </c>
      <c r="BM131" t="s">
        <v>71</v>
      </c>
      <c r="BN131" t="s">
        <v>71</v>
      </c>
      <c r="BO131" t="s">
        <v>71</v>
      </c>
      <c r="BP131" t="s">
        <v>71</v>
      </c>
      <c r="BQ131" t="s">
        <v>1376</v>
      </c>
      <c r="BR131" t="str">
        <f>HYPERLINK("https%3A%2F%2Fwww.webofscience.com%2Fwos%2Fwoscc%2Ffull-record%2FWOS:000369151500009","View Full Record in Web of Science")</f>
        <v>View Full Record in Web of Science</v>
      </c>
    </row>
    <row r="132" spans="1:70" hidden="1" x14ac:dyDescent="0.25">
      <c r="A132" t="s">
        <v>69</v>
      </c>
      <c r="B132" t="s">
        <v>1377</v>
      </c>
      <c r="C132" t="s">
        <v>71</v>
      </c>
      <c r="D132" t="s">
        <v>71</v>
      </c>
      <c r="E132" t="s">
        <v>71</v>
      </c>
      <c r="F132" t="s">
        <v>1377</v>
      </c>
      <c r="G132" t="s">
        <v>71</v>
      </c>
      <c r="H132" t="s">
        <v>71</v>
      </c>
      <c r="I132" s="12" t="s">
        <v>1378</v>
      </c>
      <c r="J132" s="6" t="s">
        <v>8590</v>
      </c>
      <c r="K132" t="s">
        <v>1379</v>
      </c>
      <c r="L132" t="s">
        <v>71</v>
      </c>
      <c r="M132" t="s">
        <v>1380</v>
      </c>
      <c r="N132" t="s">
        <v>1381</v>
      </c>
      <c r="O132" t="s">
        <v>1382</v>
      </c>
      <c r="P132" t="s">
        <v>1383</v>
      </c>
      <c r="Q132" t="s">
        <v>71</v>
      </c>
      <c r="R132" t="s">
        <v>71</v>
      </c>
      <c r="S132" t="s">
        <v>71</v>
      </c>
      <c r="T132" s="10" t="s">
        <v>71</v>
      </c>
      <c r="U132" t="s">
        <v>71</v>
      </c>
      <c r="V132" t="s">
        <v>71</v>
      </c>
      <c r="W132" t="s">
        <v>71</v>
      </c>
      <c r="X132" t="s">
        <v>71</v>
      </c>
      <c r="Y132" t="s">
        <v>71</v>
      </c>
      <c r="Z132" t="s">
        <v>71</v>
      </c>
      <c r="AA132" t="s">
        <v>71</v>
      </c>
      <c r="AB132" t="s">
        <v>71</v>
      </c>
      <c r="AC132" t="s">
        <v>71</v>
      </c>
      <c r="AD132" t="s">
        <v>71</v>
      </c>
      <c r="AE132" t="s">
        <v>71</v>
      </c>
      <c r="AF132" t="s">
        <v>71</v>
      </c>
      <c r="AG132" t="s">
        <v>71</v>
      </c>
      <c r="AH132" t="s">
        <v>71</v>
      </c>
      <c r="AI132" t="s">
        <v>71</v>
      </c>
      <c r="AJ132" t="s">
        <v>71</v>
      </c>
      <c r="AK132" t="s">
        <v>71</v>
      </c>
      <c r="AL132" t="s">
        <v>71</v>
      </c>
      <c r="AM132" t="s">
        <v>1384</v>
      </c>
      <c r="AN132" t="s">
        <v>71</v>
      </c>
      <c r="AO132" t="s">
        <v>71</v>
      </c>
      <c r="AP132" t="s">
        <v>71</v>
      </c>
      <c r="AQ132" t="s">
        <v>71</v>
      </c>
      <c r="AR132" t="s">
        <v>71</v>
      </c>
      <c r="AS132">
        <v>1993</v>
      </c>
      <c r="AT132">
        <v>17</v>
      </c>
      <c r="AU132" t="s">
        <v>71</v>
      </c>
      <c r="AV132" t="s">
        <v>71</v>
      </c>
      <c r="AW132" t="s">
        <v>460</v>
      </c>
      <c r="AX132" t="s">
        <v>71</v>
      </c>
      <c r="AY132" t="s">
        <v>71</v>
      </c>
      <c r="AZ132" t="s">
        <v>1385</v>
      </c>
      <c r="BA132" t="s">
        <v>1386</v>
      </c>
      <c r="BB132" t="s">
        <v>71</v>
      </c>
      <c r="BC132" t="s">
        <v>71</v>
      </c>
      <c r="BD132" t="s">
        <v>71</v>
      </c>
      <c r="BE132" t="s">
        <v>71</v>
      </c>
      <c r="BF132" t="s">
        <v>71</v>
      </c>
      <c r="BG132" t="s">
        <v>71</v>
      </c>
      <c r="BH132" t="s">
        <v>71</v>
      </c>
      <c r="BI132" t="s">
        <v>71</v>
      </c>
      <c r="BJ132" t="s">
        <v>71</v>
      </c>
      <c r="BK132" t="s">
        <v>71</v>
      </c>
      <c r="BL132" t="s">
        <v>71</v>
      </c>
      <c r="BM132" t="s">
        <v>71</v>
      </c>
      <c r="BN132" t="s">
        <v>71</v>
      </c>
      <c r="BO132" t="s">
        <v>71</v>
      </c>
      <c r="BP132" t="s">
        <v>71</v>
      </c>
      <c r="BQ132" t="s">
        <v>1387</v>
      </c>
      <c r="BR132" t="str">
        <f>HYPERLINK("https%3A%2F%2Fwww.webofscience.com%2Fwos%2Fwoscc%2Ffull-record%2FWOS:A1993KJ22500054","View Full Record in Web of Science")</f>
        <v>View Full Record in Web of Science</v>
      </c>
    </row>
    <row r="133" spans="1:70" hidden="1" x14ac:dyDescent="0.25">
      <c r="A133" t="s">
        <v>69</v>
      </c>
      <c r="B133" t="s">
        <v>1388</v>
      </c>
      <c r="C133" t="s">
        <v>71</v>
      </c>
      <c r="D133" t="s">
        <v>71</v>
      </c>
      <c r="E133" t="s">
        <v>71</v>
      </c>
      <c r="F133" t="s">
        <v>1389</v>
      </c>
      <c r="G133" t="s">
        <v>71</v>
      </c>
      <c r="H133" t="s">
        <v>71</v>
      </c>
      <c r="I133" s="1" t="s">
        <v>1390</v>
      </c>
      <c r="J133" s="6" t="s">
        <v>8593</v>
      </c>
      <c r="K133" t="s">
        <v>421</v>
      </c>
      <c r="L133" t="s">
        <v>71</v>
      </c>
      <c r="M133" t="s">
        <v>71</v>
      </c>
      <c r="N133" t="s">
        <v>71</v>
      </c>
      <c r="O133" t="s">
        <v>71</v>
      </c>
      <c r="P133" t="s">
        <v>71</v>
      </c>
      <c r="Q133" t="s">
        <v>71</v>
      </c>
      <c r="R133" t="s">
        <v>71</v>
      </c>
      <c r="S133" t="s">
        <v>71</v>
      </c>
      <c r="T133" t="s">
        <v>1391</v>
      </c>
      <c r="U133" t="s">
        <v>71</v>
      </c>
      <c r="V133" t="s">
        <v>71</v>
      </c>
      <c r="W133" t="s">
        <v>71</v>
      </c>
      <c r="X133" t="s">
        <v>71</v>
      </c>
      <c r="Y133" t="s">
        <v>71</v>
      </c>
      <c r="Z133" t="s">
        <v>71</v>
      </c>
      <c r="AA133" t="s">
        <v>71</v>
      </c>
      <c r="AB133" t="s">
        <v>71</v>
      </c>
      <c r="AC133" t="s">
        <v>71</v>
      </c>
      <c r="AD133" t="s">
        <v>71</v>
      </c>
      <c r="AE133" t="s">
        <v>71</v>
      </c>
      <c r="AF133" t="s">
        <v>71</v>
      </c>
      <c r="AG133" t="s">
        <v>71</v>
      </c>
      <c r="AH133" t="s">
        <v>71</v>
      </c>
      <c r="AI133" t="s">
        <v>71</v>
      </c>
      <c r="AJ133" t="s">
        <v>71</v>
      </c>
      <c r="AK133" t="s">
        <v>71</v>
      </c>
      <c r="AL133" t="s">
        <v>71</v>
      </c>
      <c r="AM133" t="s">
        <v>423</v>
      </c>
      <c r="AN133" t="s">
        <v>715</v>
      </c>
      <c r="AO133" t="s">
        <v>71</v>
      </c>
      <c r="AP133" t="s">
        <v>71</v>
      </c>
      <c r="AQ133" t="s">
        <v>71</v>
      </c>
      <c r="AR133" t="s">
        <v>1392</v>
      </c>
      <c r="AS133">
        <v>2007</v>
      </c>
      <c r="AT133">
        <v>158</v>
      </c>
      <c r="AU133">
        <v>23</v>
      </c>
      <c r="AV133" t="s">
        <v>71</v>
      </c>
      <c r="AW133" t="s">
        <v>71</v>
      </c>
      <c r="AX133" t="s">
        <v>71</v>
      </c>
      <c r="AY133" t="s">
        <v>71</v>
      </c>
      <c r="AZ133">
        <v>2627</v>
      </c>
      <c r="BA133">
        <v>2640</v>
      </c>
      <c r="BB133" t="s">
        <v>71</v>
      </c>
      <c r="BC133" t="s">
        <v>1393</v>
      </c>
      <c r="BD133" t="str">
        <f>HYPERLINK("http://dx.doi.org/10.1016/j.fss.2007.05.002","http://dx.doi.org/10.1016/j.fss.2007.05.002")</f>
        <v>http://dx.doi.org/10.1016/j.fss.2007.05.002</v>
      </c>
      <c r="BE133" t="s">
        <v>71</v>
      </c>
      <c r="BF133" t="s">
        <v>71</v>
      </c>
      <c r="BG133" t="s">
        <v>71</v>
      </c>
      <c r="BH133" t="s">
        <v>71</v>
      </c>
      <c r="BI133" t="s">
        <v>71</v>
      </c>
      <c r="BJ133" t="s">
        <v>71</v>
      </c>
      <c r="BK133" t="s">
        <v>71</v>
      </c>
      <c r="BL133" t="s">
        <v>71</v>
      </c>
      <c r="BM133" t="s">
        <v>71</v>
      </c>
      <c r="BN133" t="s">
        <v>71</v>
      </c>
      <c r="BO133" t="s">
        <v>71</v>
      </c>
      <c r="BP133" t="s">
        <v>71</v>
      </c>
      <c r="BQ133" t="s">
        <v>1394</v>
      </c>
      <c r="BR133" t="str">
        <f>HYPERLINK("https%3A%2F%2Fwww.webofscience.com%2Fwos%2Fwoscc%2Ffull-record%2FWOS:000250744700007","View Full Record in Web of Science")</f>
        <v>View Full Record in Web of Science</v>
      </c>
    </row>
    <row r="134" spans="1:70" hidden="1" x14ac:dyDescent="0.25">
      <c r="A134" t="s">
        <v>69</v>
      </c>
      <c r="B134" t="s">
        <v>1395</v>
      </c>
      <c r="C134" t="s">
        <v>71</v>
      </c>
      <c r="D134" t="s">
        <v>71</v>
      </c>
      <c r="E134" t="s">
        <v>71</v>
      </c>
      <c r="F134" t="s">
        <v>1396</v>
      </c>
      <c r="G134" t="s">
        <v>71</v>
      </c>
      <c r="H134" t="s">
        <v>71</v>
      </c>
      <c r="I134" s="1" t="s">
        <v>1397</v>
      </c>
      <c r="J134" s="6" t="s">
        <v>8588</v>
      </c>
      <c r="K134" t="s">
        <v>837</v>
      </c>
      <c r="L134" t="s">
        <v>71</v>
      </c>
      <c r="M134" t="s">
        <v>71</v>
      </c>
      <c r="N134" t="s">
        <v>71</v>
      </c>
      <c r="O134" t="s">
        <v>71</v>
      </c>
      <c r="P134" t="s">
        <v>71</v>
      </c>
      <c r="Q134" t="s">
        <v>71</v>
      </c>
      <c r="R134" t="s">
        <v>71</v>
      </c>
      <c r="S134" t="s">
        <v>71</v>
      </c>
      <c r="T134" t="s">
        <v>1398</v>
      </c>
      <c r="U134" t="s">
        <v>71</v>
      </c>
      <c r="V134" t="s">
        <v>71</v>
      </c>
      <c r="W134" t="s">
        <v>71</v>
      </c>
      <c r="X134" t="s">
        <v>71</v>
      </c>
      <c r="Y134" t="s">
        <v>71</v>
      </c>
      <c r="Z134" t="s">
        <v>71</v>
      </c>
      <c r="AA134" t="s">
        <v>71</v>
      </c>
      <c r="AB134" t="s">
        <v>71</v>
      </c>
      <c r="AC134" t="s">
        <v>71</v>
      </c>
      <c r="AD134" t="s">
        <v>71</v>
      </c>
      <c r="AE134" t="s">
        <v>71</v>
      </c>
      <c r="AF134" t="s">
        <v>71</v>
      </c>
      <c r="AG134" t="s">
        <v>71</v>
      </c>
      <c r="AH134" t="s">
        <v>71</v>
      </c>
      <c r="AI134" t="s">
        <v>71</v>
      </c>
      <c r="AJ134" t="s">
        <v>71</v>
      </c>
      <c r="AK134" t="s">
        <v>71</v>
      </c>
      <c r="AL134" t="s">
        <v>71</v>
      </c>
      <c r="AM134" t="s">
        <v>839</v>
      </c>
      <c r="AN134" t="s">
        <v>1399</v>
      </c>
      <c r="AO134" t="s">
        <v>71</v>
      </c>
      <c r="AP134" t="s">
        <v>71</v>
      </c>
      <c r="AQ134" t="s">
        <v>71</v>
      </c>
      <c r="AR134" t="s">
        <v>770</v>
      </c>
      <c r="AS134">
        <v>2016</v>
      </c>
      <c r="AT134">
        <v>31</v>
      </c>
      <c r="AU134">
        <v>3</v>
      </c>
      <c r="AV134" t="s">
        <v>71</v>
      </c>
      <c r="AW134" t="s">
        <v>71</v>
      </c>
      <c r="AX134" t="s">
        <v>180</v>
      </c>
      <c r="AY134" t="s">
        <v>71</v>
      </c>
      <c r="AZ134">
        <v>257</v>
      </c>
      <c r="BA134">
        <v>275</v>
      </c>
      <c r="BB134" t="s">
        <v>71</v>
      </c>
      <c r="BC134" t="s">
        <v>1400</v>
      </c>
      <c r="BD134" t="str">
        <f>HYPERLINK("http://dx.doi.org/10.1002/int.21784","http://dx.doi.org/10.1002/int.21784")</f>
        <v>http://dx.doi.org/10.1002/int.21784</v>
      </c>
      <c r="BE134" t="s">
        <v>71</v>
      </c>
      <c r="BF134" t="s">
        <v>71</v>
      </c>
      <c r="BG134" t="s">
        <v>71</v>
      </c>
      <c r="BH134" t="s">
        <v>71</v>
      </c>
      <c r="BI134" t="s">
        <v>71</v>
      </c>
      <c r="BJ134" t="s">
        <v>71</v>
      </c>
      <c r="BK134" t="s">
        <v>71</v>
      </c>
      <c r="BL134" t="s">
        <v>71</v>
      </c>
      <c r="BM134" t="s">
        <v>71</v>
      </c>
      <c r="BN134" t="s">
        <v>71</v>
      </c>
      <c r="BO134" t="s">
        <v>71</v>
      </c>
      <c r="BP134" t="s">
        <v>71</v>
      </c>
      <c r="BQ134" t="s">
        <v>1401</v>
      </c>
      <c r="BR134" t="str">
        <f>HYPERLINK("https%3A%2F%2Fwww.webofscience.com%2Fwos%2Fwoscc%2Ffull-record%2FWOS:000367721200004","View Full Record in Web of Science")</f>
        <v>View Full Record in Web of Science</v>
      </c>
    </row>
    <row r="135" spans="1:70" hidden="1" x14ac:dyDescent="0.25">
      <c r="A135" t="s">
        <v>83</v>
      </c>
      <c r="B135" t="s">
        <v>1402</v>
      </c>
      <c r="C135" t="s">
        <v>71</v>
      </c>
      <c r="D135" t="s">
        <v>1403</v>
      </c>
      <c r="E135" t="s">
        <v>71</v>
      </c>
      <c r="F135" t="s">
        <v>1404</v>
      </c>
      <c r="G135" t="s">
        <v>71</v>
      </c>
      <c r="H135" t="s">
        <v>71</v>
      </c>
      <c r="I135" s="1" t="s">
        <v>1405</v>
      </c>
      <c r="J135" s="6" t="s">
        <v>8593</v>
      </c>
      <c r="K135" t="s">
        <v>1406</v>
      </c>
      <c r="L135" t="s">
        <v>1407</v>
      </c>
      <c r="M135" t="s">
        <v>1408</v>
      </c>
      <c r="N135" t="s">
        <v>1409</v>
      </c>
      <c r="O135" t="s">
        <v>1410</v>
      </c>
      <c r="P135" t="s">
        <v>1411</v>
      </c>
      <c r="Q135" t="s">
        <v>71</v>
      </c>
      <c r="R135" t="s">
        <v>71</v>
      </c>
      <c r="S135" t="s">
        <v>71</v>
      </c>
      <c r="T135" t="s">
        <v>1412</v>
      </c>
      <c r="U135" t="s">
        <v>71</v>
      </c>
      <c r="V135" t="s">
        <v>71</v>
      </c>
      <c r="W135" t="s">
        <v>71</v>
      </c>
      <c r="X135" t="s">
        <v>71</v>
      </c>
      <c r="Y135" t="s">
        <v>71</v>
      </c>
      <c r="Z135" t="s">
        <v>71</v>
      </c>
      <c r="AA135" t="s">
        <v>71</v>
      </c>
      <c r="AB135" t="s">
        <v>71</v>
      </c>
      <c r="AC135" t="s">
        <v>71</v>
      </c>
      <c r="AD135" t="s">
        <v>71</v>
      </c>
      <c r="AE135" t="s">
        <v>71</v>
      </c>
      <c r="AF135" t="s">
        <v>71</v>
      </c>
      <c r="AG135" t="s">
        <v>71</v>
      </c>
      <c r="AH135" t="s">
        <v>71</v>
      </c>
      <c r="AI135" t="s">
        <v>71</v>
      </c>
      <c r="AJ135" t="s">
        <v>71</v>
      </c>
      <c r="AK135" t="s">
        <v>71</v>
      </c>
      <c r="AL135" t="s">
        <v>71</v>
      </c>
      <c r="AM135" t="s">
        <v>1413</v>
      </c>
      <c r="AN135" t="s">
        <v>71</v>
      </c>
      <c r="AO135" t="s">
        <v>1414</v>
      </c>
      <c r="AP135" t="s">
        <v>71</v>
      </c>
      <c r="AQ135" t="s">
        <v>71</v>
      </c>
      <c r="AR135" t="s">
        <v>71</v>
      </c>
      <c r="AS135">
        <v>2015</v>
      </c>
      <c r="AT135">
        <v>89</v>
      </c>
      <c r="AU135" t="s">
        <v>71</v>
      </c>
      <c r="AV135" t="s">
        <v>71</v>
      </c>
      <c r="AW135" t="s">
        <v>71</v>
      </c>
      <c r="AX135" t="s">
        <v>71</v>
      </c>
      <c r="AY135" t="s">
        <v>71</v>
      </c>
      <c r="AZ135">
        <v>823</v>
      </c>
      <c r="BA135">
        <v>827</v>
      </c>
      <c r="BB135" t="s">
        <v>71</v>
      </c>
      <c r="BC135" t="s">
        <v>71</v>
      </c>
      <c r="BD135" t="s">
        <v>71</v>
      </c>
      <c r="BE135" t="s">
        <v>71</v>
      </c>
      <c r="BF135" t="s">
        <v>71</v>
      </c>
      <c r="BG135" t="s">
        <v>71</v>
      </c>
      <c r="BH135" t="s">
        <v>71</v>
      </c>
      <c r="BI135" t="s">
        <v>71</v>
      </c>
      <c r="BJ135" t="s">
        <v>71</v>
      </c>
      <c r="BK135" t="s">
        <v>71</v>
      </c>
      <c r="BL135" t="s">
        <v>71</v>
      </c>
      <c r="BM135" t="s">
        <v>71</v>
      </c>
      <c r="BN135" t="s">
        <v>71</v>
      </c>
      <c r="BO135" t="s">
        <v>71</v>
      </c>
      <c r="BP135" t="s">
        <v>71</v>
      </c>
      <c r="BQ135" t="s">
        <v>1415</v>
      </c>
      <c r="BR135" t="str">
        <f>HYPERLINK("https%3A%2F%2Fwww.webofscience.com%2Fwos%2Fwoscc%2Ffull-record%2FWOS:000358581100116","View Full Record in Web of Science")</f>
        <v>View Full Record in Web of Science</v>
      </c>
    </row>
    <row r="136" spans="1:70" hidden="1" x14ac:dyDescent="0.25">
      <c r="A136" t="s">
        <v>460</v>
      </c>
      <c r="B136" t="s">
        <v>1416</v>
      </c>
      <c r="C136" t="s">
        <v>71</v>
      </c>
      <c r="D136" t="s">
        <v>462</v>
      </c>
      <c r="E136" t="s">
        <v>71</v>
      </c>
      <c r="F136" t="s">
        <v>1417</v>
      </c>
      <c r="G136" t="s">
        <v>71</v>
      </c>
      <c r="H136" t="s">
        <v>71</v>
      </c>
      <c r="I136" s="1" t="s">
        <v>1418</v>
      </c>
      <c r="J136" s="6" t="s">
        <v>8590</v>
      </c>
      <c r="K136" t="s">
        <v>465</v>
      </c>
      <c r="L136" t="s">
        <v>466</v>
      </c>
      <c r="M136" t="s">
        <v>71</v>
      </c>
      <c r="N136" t="s">
        <v>71</v>
      </c>
      <c r="O136" t="s">
        <v>71</v>
      </c>
      <c r="P136" t="s">
        <v>71</v>
      </c>
      <c r="Q136" t="s">
        <v>71</v>
      </c>
      <c r="R136" t="s">
        <v>71</v>
      </c>
      <c r="S136" t="s">
        <v>71</v>
      </c>
      <c r="T136" s="11" t="s">
        <v>1419</v>
      </c>
      <c r="U136" t="s">
        <v>71</v>
      </c>
      <c r="V136" t="s">
        <v>71</v>
      </c>
      <c r="W136" t="s">
        <v>71</v>
      </c>
      <c r="X136" t="s">
        <v>71</v>
      </c>
      <c r="Y136" t="s">
        <v>549</v>
      </c>
      <c r="Z136" t="s">
        <v>1420</v>
      </c>
      <c r="AA136" t="s">
        <v>71</v>
      </c>
      <c r="AB136" t="s">
        <v>71</v>
      </c>
      <c r="AC136" t="s">
        <v>71</v>
      </c>
      <c r="AD136" t="s">
        <v>71</v>
      </c>
      <c r="AE136" t="s">
        <v>71</v>
      </c>
      <c r="AF136" t="s">
        <v>71</v>
      </c>
      <c r="AG136" t="s">
        <v>71</v>
      </c>
      <c r="AH136" t="s">
        <v>71</v>
      </c>
      <c r="AI136" t="s">
        <v>71</v>
      </c>
      <c r="AJ136" t="s">
        <v>71</v>
      </c>
      <c r="AK136" t="s">
        <v>71</v>
      </c>
      <c r="AL136" t="s">
        <v>71</v>
      </c>
      <c r="AM136" t="s">
        <v>468</v>
      </c>
      <c r="AN136" t="s">
        <v>71</v>
      </c>
      <c r="AO136" t="s">
        <v>469</v>
      </c>
      <c r="AP136" t="s">
        <v>71</v>
      </c>
      <c r="AQ136" t="s">
        <v>71</v>
      </c>
      <c r="AR136" t="s">
        <v>71</v>
      </c>
      <c r="AS136">
        <v>2016</v>
      </c>
      <c r="AT136">
        <v>341</v>
      </c>
      <c r="AU136" t="s">
        <v>71</v>
      </c>
      <c r="AV136" t="s">
        <v>71</v>
      </c>
      <c r="AW136" t="s">
        <v>71</v>
      </c>
      <c r="AX136" t="s">
        <v>71</v>
      </c>
      <c r="AY136" t="s">
        <v>71</v>
      </c>
      <c r="AZ136">
        <v>161</v>
      </c>
      <c r="BA136">
        <v>174</v>
      </c>
      <c r="BB136" t="s">
        <v>71</v>
      </c>
      <c r="BC136" t="s">
        <v>1421</v>
      </c>
      <c r="BD136" t="str">
        <f>HYPERLINK("http://dx.doi.org/10.1007/978-3-319-31093-0_7","http://dx.doi.org/10.1007/978-3-319-31093-0_7")</f>
        <v>http://dx.doi.org/10.1007/978-3-319-31093-0_7</v>
      </c>
      <c r="BE136" t="s">
        <v>471</v>
      </c>
      <c r="BF136" t="s">
        <v>71</v>
      </c>
      <c r="BG136" t="s">
        <v>71</v>
      </c>
      <c r="BH136" t="s">
        <v>71</v>
      </c>
      <c r="BI136" t="s">
        <v>71</v>
      </c>
      <c r="BJ136" t="s">
        <v>71</v>
      </c>
      <c r="BK136" t="s">
        <v>71</v>
      </c>
      <c r="BL136" t="s">
        <v>71</v>
      </c>
      <c r="BM136" t="s">
        <v>71</v>
      </c>
      <c r="BN136" t="s">
        <v>71</v>
      </c>
      <c r="BO136" t="s">
        <v>71</v>
      </c>
      <c r="BP136" t="s">
        <v>71</v>
      </c>
      <c r="BQ136" t="s">
        <v>1422</v>
      </c>
      <c r="BR136" t="str">
        <f>HYPERLINK("https%3A%2F%2Fwww.webofscience.com%2Fwos%2Fwoscc%2Ffull-record%2FWOS:000384679500008","View Full Record in Web of Science")</f>
        <v>View Full Record in Web of Science</v>
      </c>
    </row>
    <row r="137" spans="1:70" hidden="1" x14ac:dyDescent="0.25">
      <c r="A137" t="s">
        <v>69</v>
      </c>
      <c r="B137" t="s">
        <v>1423</v>
      </c>
      <c r="C137" t="s">
        <v>71</v>
      </c>
      <c r="D137" t="s">
        <v>71</v>
      </c>
      <c r="E137" t="s">
        <v>71</v>
      </c>
      <c r="F137" t="s">
        <v>1423</v>
      </c>
      <c r="G137" t="s">
        <v>71</v>
      </c>
      <c r="H137" t="s">
        <v>71</v>
      </c>
      <c r="I137" s="1" t="s">
        <v>1424</v>
      </c>
      <c r="J137" s="6" t="s">
        <v>8590</v>
      </c>
      <c r="K137" t="s">
        <v>1425</v>
      </c>
      <c r="L137" t="s">
        <v>71</v>
      </c>
      <c r="M137" t="s">
        <v>71</v>
      </c>
      <c r="N137" t="s">
        <v>71</v>
      </c>
      <c r="O137" t="s">
        <v>71</v>
      </c>
      <c r="P137" t="s">
        <v>71</v>
      </c>
      <c r="Q137" t="s">
        <v>71</v>
      </c>
      <c r="R137" t="s">
        <v>71</v>
      </c>
      <c r="S137" t="s">
        <v>71</v>
      </c>
      <c r="T137" s="10" t="s">
        <v>1426</v>
      </c>
      <c r="U137" t="s">
        <v>71</v>
      </c>
      <c r="V137" t="s">
        <v>71</v>
      </c>
      <c r="W137" t="s">
        <v>71</v>
      </c>
      <c r="X137" t="s">
        <v>71</v>
      </c>
      <c r="Y137" t="s">
        <v>1427</v>
      </c>
      <c r="Z137" t="s">
        <v>1428</v>
      </c>
      <c r="AA137" t="s">
        <v>71</v>
      </c>
      <c r="AB137" t="s">
        <v>71</v>
      </c>
      <c r="AC137" t="s">
        <v>71</v>
      </c>
      <c r="AD137" t="s">
        <v>71</v>
      </c>
      <c r="AE137" t="s">
        <v>71</v>
      </c>
      <c r="AF137" t="s">
        <v>71</v>
      </c>
      <c r="AG137" t="s">
        <v>71</v>
      </c>
      <c r="AH137" t="s">
        <v>71</v>
      </c>
      <c r="AI137" t="s">
        <v>71</v>
      </c>
      <c r="AJ137" t="s">
        <v>71</v>
      </c>
      <c r="AK137" t="s">
        <v>71</v>
      </c>
      <c r="AL137" t="s">
        <v>71</v>
      </c>
      <c r="AM137" t="s">
        <v>1429</v>
      </c>
      <c r="AN137" t="s">
        <v>1430</v>
      </c>
      <c r="AO137" t="s">
        <v>71</v>
      </c>
      <c r="AP137" t="s">
        <v>71</v>
      </c>
      <c r="AQ137" t="s">
        <v>71</v>
      </c>
      <c r="AR137" t="s">
        <v>79</v>
      </c>
      <c r="AS137">
        <v>2002</v>
      </c>
      <c r="AT137">
        <v>16</v>
      </c>
      <c r="AU137">
        <v>4</v>
      </c>
      <c r="AV137" t="s">
        <v>71</v>
      </c>
      <c r="AW137" t="s">
        <v>71</v>
      </c>
      <c r="AX137" t="s">
        <v>71</v>
      </c>
      <c r="AY137" t="s">
        <v>71</v>
      </c>
      <c r="AZ137">
        <v>291</v>
      </c>
      <c r="BA137">
        <v>302</v>
      </c>
      <c r="BB137" t="s">
        <v>71</v>
      </c>
      <c r="BC137" t="s">
        <v>1431</v>
      </c>
      <c r="BD137" t="str">
        <f>HYPERLINK("http://dx.doi.org/10.1017/S0890060402164031","http://dx.doi.org/10.1017/S0890060402164031")</f>
        <v>http://dx.doi.org/10.1017/S0890060402164031</v>
      </c>
      <c r="BE137" t="s">
        <v>71</v>
      </c>
      <c r="BF137" t="s">
        <v>71</v>
      </c>
      <c r="BG137" t="s">
        <v>71</v>
      </c>
      <c r="BH137" t="s">
        <v>71</v>
      </c>
      <c r="BI137" t="s">
        <v>71</v>
      </c>
      <c r="BJ137" t="s">
        <v>71</v>
      </c>
      <c r="BK137" t="s">
        <v>71</v>
      </c>
      <c r="BL137" t="s">
        <v>71</v>
      </c>
      <c r="BM137" t="s">
        <v>71</v>
      </c>
      <c r="BN137" t="s">
        <v>71</v>
      </c>
      <c r="BO137" t="s">
        <v>71</v>
      </c>
      <c r="BP137" t="s">
        <v>71</v>
      </c>
      <c r="BQ137" t="s">
        <v>1432</v>
      </c>
      <c r="BR137" t="str">
        <f>HYPERLINK("https%3A%2F%2Fwww.webofscience.com%2Fwos%2Fwoscc%2Ffull-record%2FWOS:000180027600003","View Full Record in Web of Science")</f>
        <v>View Full Record in Web of Science</v>
      </c>
    </row>
    <row r="138" spans="1:70" hidden="1" x14ac:dyDescent="0.25">
      <c r="A138" t="s">
        <v>69</v>
      </c>
      <c r="B138" t="s">
        <v>1433</v>
      </c>
      <c r="C138" t="s">
        <v>71</v>
      </c>
      <c r="D138" t="s">
        <v>71</v>
      </c>
      <c r="E138" t="s">
        <v>71</v>
      </c>
      <c r="F138" t="s">
        <v>1434</v>
      </c>
      <c r="G138" t="s">
        <v>71</v>
      </c>
      <c r="H138" t="s">
        <v>71</v>
      </c>
      <c r="I138" s="1" t="s">
        <v>1435</v>
      </c>
      <c r="J138" s="6" t="s">
        <v>8590</v>
      </c>
      <c r="K138" t="s">
        <v>174</v>
      </c>
      <c r="L138" t="s">
        <v>71</v>
      </c>
      <c r="M138" t="s">
        <v>71</v>
      </c>
      <c r="N138" t="s">
        <v>71</v>
      </c>
      <c r="O138" t="s">
        <v>71</v>
      </c>
      <c r="P138" t="s">
        <v>71</v>
      </c>
      <c r="Q138" t="s">
        <v>71</v>
      </c>
      <c r="R138" t="s">
        <v>71</v>
      </c>
      <c r="S138" t="s">
        <v>71</v>
      </c>
      <c r="T138" t="s">
        <v>1436</v>
      </c>
      <c r="U138" t="s">
        <v>71</v>
      </c>
      <c r="V138" t="s">
        <v>71</v>
      </c>
      <c r="W138" t="s">
        <v>71</v>
      </c>
      <c r="X138" t="s">
        <v>71</v>
      </c>
      <c r="Y138" t="s">
        <v>71</v>
      </c>
      <c r="Z138" t="s">
        <v>71</v>
      </c>
      <c r="AA138" t="s">
        <v>71</v>
      </c>
      <c r="AB138" t="s">
        <v>71</v>
      </c>
      <c r="AC138" t="s">
        <v>71</v>
      </c>
      <c r="AD138" t="s">
        <v>71</v>
      </c>
      <c r="AE138" t="s">
        <v>71</v>
      </c>
      <c r="AF138" t="s">
        <v>71</v>
      </c>
      <c r="AG138" t="s">
        <v>71</v>
      </c>
      <c r="AH138" t="s">
        <v>71</v>
      </c>
      <c r="AI138" t="s">
        <v>71</v>
      </c>
      <c r="AJ138" t="s">
        <v>71</v>
      </c>
      <c r="AK138" t="s">
        <v>71</v>
      </c>
      <c r="AL138" t="s">
        <v>71</v>
      </c>
      <c r="AM138" t="s">
        <v>178</v>
      </c>
      <c r="AN138" t="s">
        <v>179</v>
      </c>
      <c r="AO138" t="s">
        <v>71</v>
      </c>
      <c r="AP138" t="s">
        <v>71</v>
      </c>
      <c r="AQ138" t="s">
        <v>71</v>
      </c>
      <c r="AR138" t="s">
        <v>71</v>
      </c>
      <c r="AS138">
        <v>2020</v>
      </c>
      <c r="AT138">
        <v>39</v>
      </c>
      <c r="AU138">
        <v>5</v>
      </c>
      <c r="AV138" t="s">
        <v>71</v>
      </c>
      <c r="AW138" t="s">
        <v>71</v>
      </c>
      <c r="AX138" t="s">
        <v>71</v>
      </c>
      <c r="AY138" t="s">
        <v>71</v>
      </c>
      <c r="AZ138">
        <v>6377</v>
      </c>
      <c r="BA138">
        <v>6389</v>
      </c>
      <c r="BB138" t="s">
        <v>71</v>
      </c>
      <c r="BC138" t="s">
        <v>1437</v>
      </c>
      <c r="BD138" t="str">
        <f>HYPERLINK("http://dx.doi.org/10.3233/JIFS-189104","http://dx.doi.org/10.3233/JIFS-189104")</f>
        <v>http://dx.doi.org/10.3233/JIFS-189104</v>
      </c>
      <c r="BE138" t="s">
        <v>71</v>
      </c>
      <c r="BF138" t="s">
        <v>71</v>
      </c>
      <c r="BG138" t="s">
        <v>71</v>
      </c>
      <c r="BH138" t="s">
        <v>71</v>
      </c>
      <c r="BI138" t="s">
        <v>71</v>
      </c>
      <c r="BJ138" t="s">
        <v>71</v>
      </c>
      <c r="BK138" t="s">
        <v>71</v>
      </c>
      <c r="BL138" t="s">
        <v>71</v>
      </c>
      <c r="BM138" t="s">
        <v>71</v>
      </c>
      <c r="BN138" t="s">
        <v>71</v>
      </c>
      <c r="BO138" t="s">
        <v>71</v>
      </c>
      <c r="BP138" t="s">
        <v>71</v>
      </c>
      <c r="BQ138" t="s">
        <v>1438</v>
      </c>
      <c r="BR138" t="str">
        <f>HYPERLINK("https%3A%2F%2Fwww.webofscience.com%2Fwos%2Fwoscc%2Ffull-record%2FWOS:000595520600034","View Full Record in Web of Science")</f>
        <v>View Full Record in Web of Science</v>
      </c>
    </row>
    <row r="139" spans="1:70" hidden="1" x14ac:dyDescent="0.25">
      <c r="A139" t="s">
        <v>69</v>
      </c>
      <c r="B139" t="s">
        <v>1439</v>
      </c>
      <c r="C139" t="s">
        <v>71</v>
      </c>
      <c r="D139" t="s">
        <v>71</v>
      </c>
      <c r="E139" t="s">
        <v>71</v>
      </c>
      <c r="F139" t="s">
        <v>1440</v>
      </c>
      <c r="G139" t="s">
        <v>71</v>
      </c>
      <c r="H139" t="s">
        <v>71</v>
      </c>
      <c r="I139" s="1" t="s">
        <v>1441</v>
      </c>
      <c r="J139" s="6" t="s">
        <v>8589</v>
      </c>
      <c r="K139" t="s">
        <v>174</v>
      </c>
      <c r="L139" t="s">
        <v>71</v>
      </c>
      <c r="M139" t="s">
        <v>71</v>
      </c>
      <c r="N139" t="s">
        <v>71</v>
      </c>
      <c r="O139" t="s">
        <v>71</v>
      </c>
      <c r="P139" t="s">
        <v>71</v>
      </c>
      <c r="Q139" t="s">
        <v>71</v>
      </c>
      <c r="R139" t="s">
        <v>71</v>
      </c>
      <c r="S139" t="s">
        <v>71</v>
      </c>
      <c r="T139" s="10" t="s">
        <v>1442</v>
      </c>
      <c r="U139" t="s">
        <v>71</v>
      </c>
      <c r="V139" t="s">
        <v>71</v>
      </c>
      <c r="W139" t="s">
        <v>71</v>
      </c>
      <c r="X139" t="s">
        <v>71</v>
      </c>
      <c r="Y139" t="s">
        <v>71</v>
      </c>
      <c r="Z139" t="s">
        <v>71</v>
      </c>
      <c r="AA139" t="s">
        <v>71</v>
      </c>
      <c r="AB139" t="s">
        <v>71</v>
      </c>
      <c r="AC139" t="s">
        <v>71</v>
      </c>
      <c r="AD139" t="s">
        <v>71</v>
      </c>
      <c r="AE139" t="s">
        <v>71</v>
      </c>
      <c r="AF139" t="s">
        <v>71</v>
      </c>
      <c r="AG139" t="s">
        <v>71</v>
      </c>
      <c r="AH139" t="s">
        <v>71</v>
      </c>
      <c r="AI139" t="s">
        <v>71</v>
      </c>
      <c r="AJ139" t="s">
        <v>71</v>
      </c>
      <c r="AK139" t="s">
        <v>71</v>
      </c>
      <c r="AL139" t="s">
        <v>71</v>
      </c>
      <c r="AM139" t="s">
        <v>178</v>
      </c>
      <c r="AN139" t="s">
        <v>179</v>
      </c>
      <c r="AO139" t="s">
        <v>71</v>
      </c>
      <c r="AP139" t="s">
        <v>71</v>
      </c>
      <c r="AQ139" t="s">
        <v>71</v>
      </c>
      <c r="AR139" t="s">
        <v>71</v>
      </c>
      <c r="AS139">
        <v>2014</v>
      </c>
      <c r="AT139">
        <v>27</v>
      </c>
      <c r="AU139">
        <v>1</v>
      </c>
      <c r="AV139" t="s">
        <v>71</v>
      </c>
      <c r="AW139" t="s">
        <v>71</v>
      </c>
      <c r="AX139" t="s">
        <v>71</v>
      </c>
      <c r="AY139" t="s">
        <v>71</v>
      </c>
      <c r="AZ139">
        <v>425</v>
      </c>
      <c r="BA139">
        <v>434</v>
      </c>
      <c r="BB139" t="s">
        <v>71</v>
      </c>
      <c r="BC139" t="s">
        <v>1443</v>
      </c>
      <c r="BD139" t="str">
        <f>HYPERLINK("http://dx.doi.org/10.3233/IFS-131010","http://dx.doi.org/10.3233/IFS-131010")</f>
        <v>http://dx.doi.org/10.3233/IFS-131010</v>
      </c>
      <c r="BE139" t="s">
        <v>71</v>
      </c>
      <c r="BF139" t="s">
        <v>71</v>
      </c>
      <c r="BG139" t="s">
        <v>71</v>
      </c>
      <c r="BH139" t="s">
        <v>71</v>
      </c>
      <c r="BI139" t="s">
        <v>71</v>
      </c>
      <c r="BJ139" t="s">
        <v>71</v>
      </c>
      <c r="BK139" t="s">
        <v>71</v>
      </c>
      <c r="BL139" t="s">
        <v>71</v>
      </c>
      <c r="BM139" t="s">
        <v>71</v>
      </c>
      <c r="BN139" t="s">
        <v>71</v>
      </c>
      <c r="BO139" t="s">
        <v>71</v>
      </c>
      <c r="BP139" t="s">
        <v>71</v>
      </c>
      <c r="BQ139" t="s">
        <v>1444</v>
      </c>
      <c r="BR139" t="str">
        <f>HYPERLINK("https%3A%2F%2Fwww.webofscience.com%2Fwos%2Fwoscc%2Ffull-record%2FWOS:000340435700037","View Full Record in Web of Science")</f>
        <v>View Full Record in Web of Science</v>
      </c>
    </row>
    <row r="140" spans="1:70" hidden="1" x14ac:dyDescent="0.25">
      <c r="A140" t="s">
        <v>69</v>
      </c>
      <c r="B140" t="s">
        <v>1445</v>
      </c>
      <c r="C140" t="s">
        <v>71</v>
      </c>
      <c r="D140" t="s">
        <v>71</v>
      </c>
      <c r="E140" t="s">
        <v>71</v>
      </c>
      <c r="F140" t="s">
        <v>1446</v>
      </c>
      <c r="G140" t="s">
        <v>71</v>
      </c>
      <c r="H140" t="s">
        <v>71</v>
      </c>
      <c r="I140" s="1" t="s">
        <v>1447</v>
      </c>
      <c r="J140" s="6" t="s">
        <v>8588</v>
      </c>
      <c r="K140" t="s">
        <v>1448</v>
      </c>
      <c r="L140" t="s">
        <v>71</v>
      </c>
      <c r="M140" t="s">
        <v>71</v>
      </c>
      <c r="N140" t="s">
        <v>71</v>
      </c>
      <c r="O140" t="s">
        <v>71</v>
      </c>
      <c r="P140" t="s">
        <v>71</v>
      </c>
      <c r="Q140" t="s">
        <v>71</v>
      </c>
      <c r="R140" t="s">
        <v>71</v>
      </c>
      <c r="S140" t="s">
        <v>71</v>
      </c>
      <c r="T140" t="s">
        <v>1449</v>
      </c>
      <c r="U140" t="s">
        <v>71</v>
      </c>
      <c r="V140" t="s">
        <v>71</v>
      </c>
      <c r="W140" t="s">
        <v>71</v>
      </c>
      <c r="X140" t="s">
        <v>71</v>
      </c>
      <c r="Y140" t="s">
        <v>1450</v>
      </c>
      <c r="Z140" t="s">
        <v>1451</v>
      </c>
      <c r="AA140" t="s">
        <v>71</v>
      </c>
      <c r="AB140" t="s">
        <v>71</v>
      </c>
      <c r="AC140" t="s">
        <v>71</v>
      </c>
      <c r="AD140" t="s">
        <v>71</v>
      </c>
      <c r="AE140" t="s">
        <v>71</v>
      </c>
      <c r="AF140" t="s">
        <v>71</v>
      </c>
      <c r="AG140" t="s">
        <v>71</v>
      </c>
      <c r="AH140" t="s">
        <v>71</v>
      </c>
      <c r="AI140" t="s">
        <v>71</v>
      </c>
      <c r="AJ140" t="s">
        <v>71</v>
      </c>
      <c r="AK140" t="s">
        <v>71</v>
      </c>
      <c r="AL140" t="s">
        <v>71</v>
      </c>
      <c r="AM140" t="s">
        <v>1452</v>
      </c>
      <c r="AN140" t="s">
        <v>1453</v>
      </c>
      <c r="AO140" t="s">
        <v>71</v>
      </c>
      <c r="AP140" t="s">
        <v>71</v>
      </c>
      <c r="AQ140" t="s">
        <v>71</v>
      </c>
      <c r="AR140" t="s">
        <v>1454</v>
      </c>
      <c r="AS140">
        <v>2021</v>
      </c>
      <c r="AT140">
        <v>33</v>
      </c>
      <c r="AU140">
        <v>14</v>
      </c>
      <c r="AV140" t="s">
        <v>71</v>
      </c>
      <c r="AW140" t="s">
        <v>71</v>
      </c>
      <c r="AX140" t="s">
        <v>180</v>
      </c>
      <c r="AY140" t="s">
        <v>71</v>
      </c>
      <c r="AZ140">
        <v>8417</v>
      </c>
      <c r="BA140">
        <v>8433</v>
      </c>
      <c r="BB140" t="s">
        <v>71</v>
      </c>
      <c r="BC140" t="s">
        <v>1455</v>
      </c>
      <c r="BD140" t="str">
        <f>HYPERLINK("http://dx.doi.org/10.1007/s00521-020-05595-y","http://dx.doi.org/10.1007/s00521-020-05595-y")</f>
        <v>http://dx.doi.org/10.1007/s00521-020-05595-y</v>
      </c>
      <c r="BE140" t="s">
        <v>71</v>
      </c>
      <c r="BF140" t="s">
        <v>1456</v>
      </c>
      <c r="BG140" t="s">
        <v>71</v>
      </c>
      <c r="BH140" t="s">
        <v>71</v>
      </c>
      <c r="BI140" t="s">
        <v>71</v>
      </c>
      <c r="BJ140" t="s">
        <v>71</v>
      </c>
      <c r="BK140" t="s">
        <v>71</v>
      </c>
      <c r="BL140" t="s">
        <v>71</v>
      </c>
      <c r="BM140" t="s">
        <v>71</v>
      </c>
      <c r="BN140" t="s">
        <v>71</v>
      </c>
      <c r="BO140" t="s">
        <v>71</v>
      </c>
      <c r="BP140" t="s">
        <v>71</v>
      </c>
      <c r="BQ140" t="s">
        <v>1457</v>
      </c>
      <c r="BR140" t="str">
        <f>HYPERLINK("https%3A%2F%2Fwww.webofscience.com%2Fwos%2Fwoscc%2Ffull-record%2FWOS:000615183300003","View Full Record in Web of Science")</f>
        <v>View Full Record in Web of Science</v>
      </c>
    </row>
    <row r="141" spans="1:70" hidden="1" x14ac:dyDescent="0.25">
      <c r="A141" t="s">
        <v>83</v>
      </c>
      <c r="B141" t="s">
        <v>1458</v>
      </c>
      <c r="C141" t="s">
        <v>71</v>
      </c>
      <c r="D141" t="s">
        <v>71</v>
      </c>
      <c r="E141" t="s">
        <v>102</v>
      </c>
      <c r="F141" t="s">
        <v>1459</v>
      </c>
      <c r="G141" t="s">
        <v>71</v>
      </c>
      <c r="H141" t="s">
        <v>71</v>
      </c>
      <c r="I141" s="1" t="s">
        <v>1460</v>
      </c>
      <c r="J141" s="6" t="s">
        <v>8590</v>
      </c>
      <c r="K141" t="s">
        <v>1461</v>
      </c>
      <c r="L141" t="s">
        <v>817</v>
      </c>
      <c r="M141" t="s">
        <v>817</v>
      </c>
      <c r="N141" t="s">
        <v>1462</v>
      </c>
      <c r="O141" t="s">
        <v>1463</v>
      </c>
      <c r="P141" t="s">
        <v>102</v>
      </c>
      <c r="Q141" t="s">
        <v>71</v>
      </c>
      <c r="R141" t="s">
        <v>71</v>
      </c>
      <c r="S141" t="s">
        <v>71</v>
      </c>
      <c r="T141" s="10" t="s">
        <v>1464</v>
      </c>
      <c r="U141" t="s">
        <v>71</v>
      </c>
      <c r="V141" t="s">
        <v>71</v>
      </c>
      <c r="W141" t="s">
        <v>71</v>
      </c>
      <c r="X141" t="s">
        <v>71</v>
      </c>
      <c r="Y141" t="s">
        <v>71</v>
      </c>
      <c r="Z141" t="s">
        <v>1465</v>
      </c>
      <c r="AA141" t="s">
        <v>71</v>
      </c>
      <c r="AB141" t="s">
        <v>71</v>
      </c>
      <c r="AC141" t="s">
        <v>71</v>
      </c>
      <c r="AD141" t="s">
        <v>71</v>
      </c>
      <c r="AE141" t="s">
        <v>71</v>
      </c>
      <c r="AF141" t="s">
        <v>71</v>
      </c>
      <c r="AG141" t="s">
        <v>71</v>
      </c>
      <c r="AH141" t="s">
        <v>71</v>
      </c>
      <c r="AI141" t="s">
        <v>71</v>
      </c>
      <c r="AJ141" t="s">
        <v>71</v>
      </c>
      <c r="AK141" t="s">
        <v>71</v>
      </c>
      <c r="AL141" t="s">
        <v>71</v>
      </c>
      <c r="AM141" t="s">
        <v>824</v>
      </c>
      <c r="AN141" t="s">
        <v>71</v>
      </c>
      <c r="AO141" t="s">
        <v>1466</v>
      </c>
      <c r="AP141" t="s">
        <v>71</v>
      </c>
      <c r="AQ141" t="s">
        <v>71</v>
      </c>
      <c r="AR141" t="s">
        <v>71</v>
      </c>
      <c r="AS141">
        <v>2006</v>
      </c>
      <c r="AT141" t="s">
        <v>71</v>
      </c>
      <c r="AU141" t="s">
        <v>71</v>
      </c>
      <c r="AV141" t="s">
        <v>71</v>
      </c>
      <c r="AW141" t="s">
        <v>71</v>
      </c>
      <c r="AX141" t="s">
        <v>71</v>
      </c>
      <c r="AY141" t="s">
        <v>71</v>
      </c>
      <c r="AZ141">
        <v>817</v>
      </c>
      <c r="BA141" t="s">
        <v>99</v>
      </c>
      <c r="BB141" t="s">
        <v>71</v>
      </c>
      <c r="BC141" t="s">
        <v>71</v>
      </c>
      <c r="BD141" t="s">
        <v>71</v>
      </c>
      <c r="BE141" t="s">
        <v>71</v>
      </c>
      <c r="BF141" t="s">
        <v>71</v>
      </c>
      <c r="BG141" t="s">
        <v>71</v>
      </c>
      <c r="BH141" t="s">
        <v>71</v>
      </c>
      <c r="BI141" t="s">
        <v>71</v>
      </c>
      <c r="BJ141" t="s">
        <v>71</v>
      </c>
      <c r="BK141" t="s">
        <v>71</v>
      </c>
      <c r="BL141" t="s">
        <v>71</v>
      </c>
      <c r="BM141" t="s">
        <v>71</v>
      </c>
      <c r="BN141" t="s">
        <v>71</v>
      </c>
      <c r="BO141" t="s">
        <v>71</v>
      </c>
      <c r="BP141" t="s">
        <v>71</v>
      </c>
      <c r="BQ141" t="s">
        <v>1467</v>
      </c>
      <c r="BR141" t="str">
        <f>HYPERLINK("https%3A%2F%2Fwww.webofscience.com%2Fwos%2Fwoscc%2Ffull-record%2FWOS:000244063601050","View Full Record in Web of Science")</f>
        <v>View Full Record in Web of Science</v>
      </c>
    </row>
    <row r="142" spans="1:70" hidden="1" x14ac:dyDescent="0.25">
      <c r="A142" t="s">
        <v>69</v>
      </c>
      <c r="B142" t="s">
        <v>1468</v>
      </c>
      <c r="C142" t="s">
        <v>71</v>
      </c>
      <c r="D142" t="s">
        <v>71</v>
      </c>
      <c r="E142" t="s">
        <v>71</v>
      </c>
      <c r="F142" t="s">
        <v>1469</v>
      </c>
      <c r="G142" t="s">
        <v>71</v>
      </c>
      <c r="H142" t="s">
        <v>71</v>
      </c>
      <c r="I142" s="1" t="s">
        <v>1470</v>
      </c>
      <c r="J142" s="6" t="s">
        <v>8590</v>
      </c>
      <c r="K142" t="s">
        <v>1471</v>
      </c>
      <c r="L142" t="s">
        <v>71</v>
      </c>
      <c r="M142" t="s">
        <v>71</v>
      </c>
      <c r="N142" t="s">
        <v>71</v>
      </c>
      <c r="O142" t="s">
        <v>71</v>
      </c>
      <c r="P142" t="s">
        <v>71</v>
      </c>
      <c r="Q142" t="s">
        <v>71</v>
      </c>
      <c r="R142" t="s">
        <v>71</v>
      </c>
      <c r="S142" t="s">
        <v>71</v>
      </c>
      <c r="T142" t="s">
        <v>1472</v>
      </c>
      <c r="U142" t="s">
        <v>71</v>
      </c>
      <c r="V142" t="s">
        <v>71</v>
      </c>
      <c r="W142" t="s">
        <v>71</v>
      </c>
      <c r="X142" t="s">
        <v>71</v>
      </c>
      <c r="Y142" t="s">
        <v>1473</v>
      </c>
      <c r="Z142" t="s">
        <v>1474</v>
      </c>
      <c r="AA142" t="s">
        <v>71</v>
      </c>
      <c r="AB142" t="s">
        <v>71</v>
      </c>
      <c r="AC142" t="s">
        <v>71</v>
      </c>
      <c r="AD142" t="s">
        <v>71</v>
      </c>
      <c r="AE142" t="s">
        <v>71</v>
      </c>
      <c r="AF142" t="s">
        <v>71</v>
      </c>
      <c r="AG142" t="s">
        <v>71</v>
      </c>
      <c r="AH142" t="s">
        <v>71</v>
      </c>
      <c r="AI142" t="s">
        <v>71</v>
      </c>
      <c r="AJ142" t="s">
        <v>71</v>
      </c>
      <c r="AK142" t="s">
        <v>71</v>
      </c>
      <c r="AL142" t="s">
        <v>71</v>
      </c>
      <c r="AM142" t="s">
        <v>1475</v>
      </c>
      <c r="AN142" t="s">
        <v>1476</v>
      </c>
      <c r="AO142" t="s">
        <v>71</v>
      </c>
      <c r="AP142" t="s">
        <v>71</v>
      </c>
      <c r="AQ142" t="s">
        <v>71</v>
      </c>
      <c r="AR142" t="s">
        <v>1082</v>
      </c>
      <c r="AS142">
        <v>2015</v>
      </c>
      <c r="AT142">
        <v>48</v>
      </c>
      <c r="AU142">
        <v>5</v>
      </c>
      <c r="AV142" t="s">
        <v>71</v>
      </c>
      <c r="AW142" t="s">
        <v>71</v>
      </c>
      <c r="AX142" t="s">
        <v>71</v>
      </c>
      <c r="AY142" t="s">
        <v>71</v>
      </c>
      <c r="AZ142">
        <v>1773</v>
      </c>
      <c r="BA142">
        <v>1796</v>
      </c>
      <c r="BB142" t="s">
        <v>71</v>
      </c>
      <c r="BC142" t="s">
        <v>1477</v>
      </c>
      <c r="BD142" t="str">
        <f>HYPERLINK("http://dx.doi.org/10.1016/j.patcog.2014.11.016","http://dx.doi.org/10.1016/j.patcog.2014.11.016")</f>
        <v>http://dx.doi.org/10.1016/j.patcog.2014.11.016</v>
      </c>
      <c r="BE142" t="s">
        <v>71</v>
      </c>
      <c r="BF142" t="s">
        <v>71</v>
      </c>
      <c r="BG142" t="s">
        <v>71</v>
      </c>
      <c r="BH142" t="s">
        <v>71</v>
      </c>
      <c r="BI142" t="s">
        <v>71</v>
      </c>
      <c r="BJ142" t="s">
        <v>71</v>
      </c>
      <c r="BK142" t="s">
        <v>71</v>
      </c>
      <c r="BL142" t="s">
        <v>71</v>
      </c>
      <c r="BM142" t="s">
        <v>71</v>
      </c>
      <c r="BN142" t="s">
        <v>71</v>
      </c>
      <c r="BO142" t="s">
        <v>71</v>
      </c>
      <c r="BP142" t="s">
        <v>71</v>
      </c>
      <c r="BQ142" t="s">
        <v>1478</v>
      </c>
      <c r="BR142" t="str">
        <f>HYPERLINK("https%3A%2F%2Fwww.webofscience.com%2Fwos%2Fwoscc%2Ffull-record%2FWOS:000349504700014","View Full Record in Web of Science")</f>
        <v>View Full Record in Web of Science</v>
      </c>
    </row>
    <row r="143" spans="1:70" hidden="1" x14ac:dyDescent="0.25">
      <c r="A143" t="s">
        <v>69</v>
      </c>
      <c r="B143" t="s">
        <v>1479</v>
      </c>
      <c r="C143" t="s">
        <v>71</v>
      </c>
      <c r="D143" t="s">
        <v>71</v>
      </c>
      <c r="E143" t="s">
        <v>71</v>
      </c>
      <c r="F143" t="s">
        <v>1480</v>
      </c>
      <c r="G143" t="s">
        <v>71</v>
      </c>
      <c r="H143" t="s">
        <v>71</v>
      </c>
      <c r="I143" s="1" t="s">
        <v>1481</v>
      </c>
      <c r="J143" s="6" t="s">
        <v>8588</v>
      </c>
      <c r="K143" t="s">
        <v>74</v>
      </c>
      <c r="L143" t="s">
        <v>71</v>
      </c>
      <c r="M143" t="s">
        <v>71</v>
      </c>
      <c r="N143" t="s">
        <v>71</v>
      </c>
      <c r="O143" t="s">
        <v>71</v>
      </c>
      <c r="P143" t="s">
        <v>71</v>
      </c>
      <c r="Q143" t="s">
        <v>71</v>
      </c>
      <c r="R143" t="s">
        <v>71</v>
      </c>
      <c r="S143" t="s">
        <v>71</v>
      </c>
      <c r="T143" t="s">
        <v>1482</v>
      </c>
      <c r="U143" t="s">
        <v>71</v>
      </c>
      <c r="V143" t="s">
        <v>71</v>
      </c>
      <c r="W143" t="s">
        <v>71</v>
      </c>
      <c r="X143" t="s">
        <v>71</v>
      </c>
      <c r="Y143" t="s">
        <v>71</v>
      </c>
      <c r="Z143" t="s">
        <v>1483</v>
      </c>
      <c r="AA143" t="s">
        <v>71</v>
      </c>
      <c r="AB143" t="s">
        <v>71</v>
      </c>
      <c r="AC143" t="s">
        <v>71</v>
      </c>
      <c r="AD143" t="s">
        <v>71</v>
      </c>
      <c r="AE143" t="s">
        <v>71</v>
      </c>
      <c r="AF143" t="s">
        <v>71</v>
      </c>
      <c r="AG143" t="s">
        <v>71</v>
      </c>
      <c r="AH143" t="s">
        <v>71</v>
      </c>
      <c r="AI143" t="s">
        <v>71</v>
      </c>
      <c r="AJ143" t="s">
        <v>71</v>
      </c>
      <c r="AK143" t="s">
        <v>71</v>
      </c>
      <c r="AL143" t="s">
        <v>71</v>
      </c>
      <c r="AM143" t="s">
        <v>77</v>
      </c>
      <c r="AN143" t="s">
        <v>78</v>
      </c>
      <c r="AO143" t="s">
        <v>71</v>
      </c>
      <c r="AP143" t="s">
        <v>71</v>
      </c>
      <c r="AQ143" t="s">
        <v>71</v>
      </c>
      <c r="AR143" t="s">
        <v>1082</v>
      </c>
      <c r="AS143">
        <v>2020</v>
      </c>
      <c r="AT143">
        <v>24</v>
      </c>
      <c r="AU143">
        <v>10</v>
      </c>
      <c r="AV143" t="s">
        <v>71</v>
      </c>
      <c r="AW143" t="s">
        <v>71</v>
      </c>
      <c r="AX143" t="s">
        <v>71</v>
      </c>
      <c r="AY143" t="s">
        <v>71</v>
      </c>
      <c r="AZ143">
        <v>7801</v>
      </c>
      <c r="BA143">
        <v>7809</v>
      </c>
      <c r="BB143" t="s">
        <v>71</v>
      </c>
      <c r="BC143" t="s">
        <v>1484</v>
      </c>
      <c r="BD143" t="str">
        <f>HYPERLINK("http://dx.doi.org/10.1007/s00500-019-04398-1","http://dx.doi.org/10.1007/s00500-019-04398-1")</f>
        <v>http://dx.doi.org/10.1007/s00500-019-04398-1</v>
      </c>
      <c r="BE143" t="s">
        <v>71</v>
      </c>
      <c r="BF143" t="s">
        <v>1485</v>
      </c>
      <c r="BG143" t="s">
        <v>71</v>
      </c>
      <c r="BH143" t="s">
        <v>71</v>
      </c>
      <c r="BI143" t="s">
        <v>71</v>
      </c>
      <c r="BJ143" t="s">
        <v>71</v>
      </c>
      <c r="BK143" t="s">
        <v>71</v>
      </c>
      <c r="BL143" t="s">
        <v>71</v>
      </c>
      <c r="BM143" t="s">
        <v>71</v>
      </c>
      <c r="BN143" t="s">
        <v>71</v>
      </c>
      <c r="BO143" t="s">
        <v>71</v>
      </c>
      <c r="BP143" t="s">
        <v>71</v>
      </c>
      <c r="BQ143" t="s">
        <v>1486</v>
      </c>
      <c r="BR143" t="str">
        <f>HYPERLINK("https%3A%2F%2Fwww.webofscience.com%2Fwos%2Fwoscc%2Ffull-record%2FWOS:000492239400001","View Full Record in Web of Science")</f>
        <v>View Full Record in Web of Science</v>
      </c>
    </row>
    <row r="144" spans="1:70" hidden="1" x14ac:dyDescent="0.25">
      <c r="A144" t="s">
        <v>83</v>
      </c>
      <c r="B144" t="s">
        <v>1487</v>
      </c>
      <c r="C144" t="s">
        <v>71</v>
      </c>
      <c r="D144" t="s">
        <v>71</v>
      </c>
      <c r="E144" t="s">
        <v>102</v>
      </c>
      <c r="F144" t="s">
        <v>1488</v>
      </c>
      <c r="G144" t="s">
        <v>71</v>
      </c>
      <c r="H144" t="s">
        <v>71</v>
      </c>
      <c r="I144" s="1" t="s">
        <v>1489</v>
      </c>
      <c r="J144" s="6" t="s">
        <v>8588</v>
      </c>
      <c r="K144" t="s">
        <v>163</v>
      </c>
      <c r="L144" t="s">
        <v>71</v>
      </c>
      <c r="M144" t="s">
        <v>164</v>
      </c>
      <c r="N144" t="s">
        <v>165</v>
      </c>
      <c r="O144" t="s">
        <v>166</v>
      </c>
      <c r="P144" t="s">
        <v>102</v>
      </c>
      <c r="Q144" t="s">
        <v>71</v>
      </c>
      <c r="R144" t="s">
        <v>71</v>
      </c>
      <c r="S144" t="s">
        <v>71</v>
      </c>
      <c r="T144" t="s">
        <v>1490</v>
      </c>
      <c r="U144" t="s">
        <v>71</v>
      </c>
      <c r="V144" t="s">
        <v>71</v>
      </c>
      <c r="W144" t="s">
        <v>71</v>
      </c>
      <c r="X144" t="s">
        <v>71</v>
      </c>
      <c r="Y144" t="s">
        <v>1491</v>
      </c>
      <c r="Z144" t="s">
        <v>1492</v>
      </c>
      <c r="AA144" t="s">
        <v>71</v>
      </c>
      <c r="AB144" t="s">
        <v>71</v>
      </c>
      <c r="AC144" t="s">
        <v>71</v>
      </c>
      <c r="AD144" t="s">
        <v>71</v>
      </c>
      <c r="AE144" t="s">
        <v>71</v>
      </c>
      <c r="AF144" t="s">
        <v>71</v>
      </c>
      <c r="AG144" t="s">
        <v>71</v>
      </c>
      <c r="AH144" t="s">
        <v>71</v>
      </c>
      <c r="AI144" t="s">
        <v>71</v>
      </c>
      <c r="AJ144" t="s">
        <v>71</v>
      </c>
      <c r="AK144" t="s">
        <v>71</v>
      </c>
      <c r="AL144" t="s">
        <v>71</v>
      </c>
      <c r="AM144" t="s">
        <v>71</v>
      </c>
      <c r="AN144" t="s">
        <v>71</v>
      </c>
      <c r="AO144" t="s">
        <v>168</v>
      </c>
      <c r="AP144" t="s">
        <v>71</v>
      </c>
      <c r="AQ144" t="s">
        <v>71</v>
      </c>
      <c r="AR144" t="s">
        <v>71</v>
      </c>
      <c r="AS144">
        <v>2009</v>
      </c>
      <c r="AT144" t="s">
        <v>71</v>
      </c>
      <c r="AU144" t="s">
        <v>71</v>
      </c>
      <c r="AV144" t="s">
        <v>71</v>
      </c>
      <c r="AW144" t="s">
        <v>71</v>
      </c>
      <c r="AX144" t="s">
        <v>71</v>
      </c>
      <c r="AY144" t="s">
        <v>71</v>
      </c>
      <c r="AZ144">
        <v>738</v>
      </c>
      <c r="BA144">
        <v>743</v>
      </c>
      <c r="BB144" t="s">
        <v>71</v>
      </c>
      <c r="BC144" t="s">
        <v>1493</v>
      </c>
      <c r="BD144" t="str">
        <f>HYPERLINK("http://dx.doi.org/10.1109/FUZZY.2009.5277411","http://dx.doi.org/10.1109/FUZZY.2009.5277411")</f>
        <v>http://dx.doi.org/10.1109/FUZZY.2009.5277411</v>
      </c>
      <c r="BE144" t="s">
        <v>71</v>
      </c>
      <c r="BF144" t="s">
        <v>71</v>
      </c>
      <c r="BG144" t="s">
        <v>71</v>
      </c>
      <c r="BH144" t="s">
        <v>71</v>
      </c>
      <c r="BI144" t="s">
        <v>71</v>
      </c>
      <c r="BJ144" t="s">
        <v>71</v>
      </c>
      <c r="BK144" t="s">
        <v>71</v>
      </c>
      <c r="BL144" t="s">
        <v>71</v>
      </c>
      <c r="BM144" t="s">
        <v>71</v>
      </c>
      <c r="BN144" t="s">
        <v>71</v>
      </c>
      <c r="BO144" t="s">
        <v>71</v>
      </c>
      <c r="BP144" t="s">
        <v>71</v>
      </c>
      <c r="BQ144" t="s">
        <v>1494</v>
      </c>
      <c r="BR144" t="str">
        <f>HYPERLINK("https%3A%2F%2Fwww.webofscience.com%2Fwos%2Fwoscc%2Ffull-record%2FWOS:000274242600129","View Full Record in Web of Science")</f>
        <v>View Full Record in Web of Science</v>
      </c>
    </row>
    <row r="145" spans="1:70" hidden="1" x14ac:dyDescent="0.25">
      <c r="A145" t="s">
        <v>83</v>
      </c>
      <c r="B145" t="s">
        <v>1495</v>
      </c>
      <c r="C145" t="s">
        <v>71</v>
      </c>
      <c r="D145" t="s">
        <v>1496</v>
      </c>
      <c r="E145" t="s">
        <v>71</v>
      </c>
      <c r="F145" t="s">
        <v>1497</v>
      </c>
      <c r="G145" t="s">
        <v>71</v>
      </c>
      <c r="H145" t="s">
        <v>71</v>
      </c>
      <c r="I145" s="1" t="s">
        <v>1498</v>
      </c>
      <c r="J145" s="6" t="s">
        <v>8588</v>
      </c>
      <c r="K145" t="s">
        <v>1499</v>
      </c>
      <c r="L145" t="s">
        <v>687</v>
      </c>
      <c r="M145" t="s">
        <v>1500</v>
      </c>
      <c r="N145" t="s">
        <v>1501</v>
      </c>
      <c r="O145" t="s">
        <v>1502</v>
      </c>
      <c r="P145" t="s">
        <v>1503</v>
      </c>
      <c r="Q145" t="s">
        <v>71</v>
      </c>
      <c r="R145" t="s">
        <v>71</v>
      </c>
      <c r="S145" t="s">
        <v>71</v>
      </c>
      <c r="T145" t="s">
        <v>1504</v>
      </c>
      <c r="U145" t="s">
        <v>71</v>
      </c>
      <c r="V145" t="s">
        <v>71</v>
      </c>
      <c r="W145" t="s">
        <v>71</v>
      </c>
      <c r="X145" t="s">
        <v>71</v>
      </c>
      <c r="Y145" t="s">
        <v>71</v>
      </c>
      <c r="Z145" t="s">
        <v>71</v>
      </c>
      <c r="AA145" t="s">
        <v>71</v>
      </c>
      <c r="AB145" t="s">
        <v>71</v>
      </c>
      <c r="AC145" t="s">
        <v>71</v>
      </c>
      <c r="AD145" t="s">
        <v>71</v>
      </c>
      <c r="AE145" t="s">
        <v>71</v>
      </c>
      <c r="AF145" t="s">
        <v>71</v>
      </c>
      <c r="AG145" t="s">
        <v>71</v>
      </c>
      <c r="AH145" t="s">
        <v>71</v>
      </c>
      <c r="AI145" t="s">
        <v>71</v>
      </c>
      <c r="AJ145" t="s">
        <v>71</v>
      </c>
      <c r="AK145" t="s">
        <v>71</v>
      </c>
      <c r="AL145" t="s">
        <v>71</v>
      </c>
      <c r="AM145" t="s">
        <v>695</v>
      </c>
      <c r="AN145" t="s">
        <v>1283</v>
      </c>
      <c r="AO145" t="s">
        <v>1505</v>
      </c>
      <c r="AP145" t="s">
        <v>71</v>
      </c>
      <c r="AQ145" t="s">
        <v>71</v>
      </c>
      <c r="AR145" t="s">
        <v>71</v>
      </c>
      <c r="AS145">
        <v>2016</v>
      </c>
      <c r="AT145">
        <v>9621</v>
      </c>
      <c r="AU145" t="s">
        <v>71</v>
      </c>
      <c r="AV145" t="s">
        <v>71</v>
      </c>
      <c r="AW145" t="s">
        <v>71</v>
      </c>
      <c r="AX145" t="s">
        <v>71</v>
      </c>
      <c r="AY145" t="s">
        <v>71</v>
      </c>
      <c r="AZ145">
        <v>574</v>
      </c>
      <c r="BA145">
        <v>584</v>
      </c>
      <c r="BB145" t="s">
        <v>71</v>
      </c>
      <c r="BC145" t="s">
        <v>1506</v>
      </c>
      <c r="BD145" t="str">
        <f>HYPERLINK("http://dx.doi.org/10.1007/978-3-662-49381-6_55","http://dx.doi.org/10.1007/978-3-662-49381-6_55")</f>
        <v>http://dx.doi.org/10.1007/978-3-662-49381-6_55</v>
      </c>
      <c r="BE145" t="s">
        <v>71</v>
      </c>
      <c r="BF145" t="s">
        <v>71</v>
      </c>
      <c r="BG145" t="s">
        <v>71</v>
      </c>
      <c r="BH145" t="s">
        <v>71</v>
      </c>
      <c r="BI145" t="s">
        <v>71</v>
      </c>
      <c r="BJ145" t="s">
        <v>71</v>
      </c>
      <c r="BK145" t="s">
        <v>71</v>
      </c>
      <c r="BL145" t="s">
        <v>71</v>
      </c>
      <c r="BM145" t="s">
        <v>71</v>
      </c>
      <c r="BN145" t="s">
        <v>71</v>
      </c>
      <c r="BO145" t="s">
        <v>71</v>
      </c>
      <c r="BP145" t="s">
        <v>71</v>
      </c>
      <c r="BQ145" t="s">
        <v>1507</v>
      </c>
      <c r="BR145" t="str">
        <f>HYPERLINK("https%3A%2F%2Fwww.webofscience.com%2Fwos%2Fwoscc%2Ffull-record%2FWOS:000389380500055","View Full Record in Web of Science")</f>
        <v>View Full Record in Web of Science</v>
      </c>
    </row>
    <row r="146" spans="1:70" hidden="1" x14ac:dyDescent="0.25">
      <c r="A146" t="s">
        <v>69</v>
      </c>
      <c r="B146" t="s">
        <v>1508</v>
      </c>
      <c r="C146" t="s">
        <v>71</v>
      </c>
      <c r="D146" t="s">
        <v>71</v>
      </c>
      <c r="E146" t="s">
        <v>71</v>
      </c>
      <c r="F146" t="s">
        <v>1509</v>
      </c>
      <c r="G146" t="s">
        <v>71</v>
      </c>
      <c r="H146" t="s">
        <v>71</v>
      </c>
      <c r="I146" s="1" t="s">
        <v>1510</v>
      </c>
      <c r="J146" s="6" t="s">
        <v>8588</v>
      </c>
      <c r="K146" t="s">
        <v>74</v>
      </c>
      <c r="L146" t="s">
        <v>71</v>
      </c>
      <c r="M146" t="s">
        <v>71</v>
      </c>
      <c r="N146" t="s">
        <v>71</v>
      </c>
      <c r="O146" t="s">
        <v>71</v>
      </c>
      <c r="P146" t="s">
        <v>71</v>
      </c>
      <c r="Q146" t="s">
        <v>71</v>
      </c>
      <c r="R146" t="s">
        <v>71</v>
      </c>
      <c r="S146" t="s">
        <v>71</v>
      </c>
      <c r="T146" t="s">
        <v>1511</v>
      </c>
      <c r="U146" t="s">
        <v>71</v>
      </c>
      <c r="V146" t="s">
        <v>71</v>
      </c>
      <c r="W146" t="s">
        <v>71</v>
      </c>
      <c r="X146" t="s">
        <v>71</v>
      </c>
      <c r="Y146" t="s">
        <v>71</v>
      </c>
      <c r="Z146" t="s">
        <v>71</v>
      </c>
      <c r="AA146" t="s">
        <v>71</v>
      </c>
      <c r="AB146" t="s">
        <v>71</v>
      </c>
      <c r="AC146" t="s">
        <v>71</v>
      </c>
      <c r="AD146" t="s">
        <v>71</v>
      </c>
      <c r="AE146" t="s">
        <v>71</v>
      </c>
      <c r="AF146" t="s">
        <v>71</v>
      </c>
      <c r="AG146" t="s">
        <v>71</v>
      </c>
      <c r="AH146" t="s">
        <v>71</v>
      </c>
      <c r="AI146" t="s">
        <v>71</v>
      </c>
      <c r="AJ146" t="s">
        <v>71</v>
      </c>
      <c r="AK146" t="s">
        <v>71</v>
      </c>
      <c r="AL146" t="s">
        <v>71</v>
      </c>
      <c r="AM146" t="s">
        <v>77</v>
      </c>
      <c r="AN146" t="s">
        <v>78</v>
      </c>
      <c r="AO146" t="s">
        <v>71</v>
      </c>
      <c r="AP146" t="s">
        <v>71</v>
      </c>
      <c r="AQ146" t="s">
        <v>71</v>
      </c>
      <c r="AR146" t="s">
        <v>79</v>
      </c>
      <c r="AS146">
        <v>2019</v>
      </c>
      <c r="AT146">
        <v>23</v>
      </c>
      <c r="AU146">
        <v>17</v>
      </c>
      <c r="AV146" t="s">
        <v>71</v>
      </c>
      <c r="AW146" t="s">
        <v>71</v>
      </c>
      <c r="AX146" t="s">
        <v>71</v>
      </c>
      <c r="AY146" t="s">
        <v>71</v>
      </c>
      <c r="AZ146">
        <v>8187</v>
      </c>
      <c r="BA146">
        <v>8206</v>
      </c>
      <c r="BB146" t="s">
        <v>71</v>
      </c>
      <c r="BC146" t="s">
        <v>1512</v>
      </c>
      <c r="BD146" t="str">
        <f>HYPERLINK("http://dx.doi.org/10.1007/s00500-018-3454-9","http://dx.doi.org/10.1007/s00500-018-3454-9")</f>
        <v>http://dx.doi.org/10.1007/s00500-018-3454-9</v>
      </c>
      <c r="BE146" t="s">
        <v>71</v>
      </c>
      <c r="BF146" t="s">
        <v>71</v>
      </c>
      <c r="BG146" t="s">
        <v>71</v>
      </c>
      <c r="BH146" t="s">
        <v>71</v>
      </c>
      <c r="BI146" t="s">
        <v>71</v>
      </c>
      <c r="BJ146" t="s">
        <v>71</v>
      </c>
      <c r="BK146" t="s">
        <v>71</v>
      </c>
      <c r="BL146" t="s">
        <v>71</v>
      </c>
      <c r="BM146" t="s">
        <v>71</v>
      </c>
      <c r="BN146" t="s">
        <v>71</v>
      </c>
      <c r="BO146" t="s">
        <v>71</v>
      </c>
      <c r="BP146" t="s">
        <v>71</v>
      </c>
      <c r="BQ146" t="s">
        <v>1513</v>
      </c>
      <c r="BR146" t="str">
        <f>HYPERLINK("https%3A%2F%2Fwww.webofscience.com%2Fwos%2Fwoscc%2Ffull-record%2FWOS:000486914400042","View Full Record in Web of Science")</f>
        <v>View Full Record in Web of Science</v>
      </c>
    </row>
    <row r="147" spans="1:70" hidden="1" x14ac:dyDescent="0.25">
      <c r="A147" t="s">
        <v>69</v>
      </c>
      <c r="B147" t="s">
        <v>1514</v>
      </c>
      <c r="C147" t="s">
        <v>71</v>
      </c>
      <c r="D147" t="s">
        <v>71</v>
      </c>
      <c r="E147" t="s">
        <v>71</v>
      </c>
      <c r="F147" t="s">
        <v>1515</v>
      </c>
      <c r="G147" t="s">
        <v>71</v>
      </c>
      <c r="H147" t="s">
        <v>71</v>
      </c>
      <c r="I147" s="1" t="s">
        <v>1516</v>
      </c>
      <c r="J147" s="6" t="s">
        <v>8588</v>
      </c>
      <c r="K147" t="s">
        <v>174</v>
      </c>
      <c r="L147" t="s">
        <v>71</v>
      </c>
      <c r="M147" t="s">
        <v>71</v>
      </c>
      <c r="N147" t="s">
        <v>71</v>
      </c>
      <c r="O147" t="s">
        <v>71</v>
      </c>
      <c r="P147" t="s">
        <v>71</v>
      </c>
      <c r="Q147" t="s">
        <v>71</v>
      </c>
      <c r="R147" t="s">
        <v>71</v>
      </c>
      <c r="S147" t="s">
        <v>71</v>
      </c>
      <c r="T147" t="s">
        <v>1517</v>
      </c>
      <c r="U147" t="s">
        <v>71</v>
      </c>
      <c r="V147" t="s">
        <v>71</v>
      </c>
      <c r="W147" t="s">
        <v>71</v>
      </c>
      <c r="X147" t="s">
        <v>71</v>
      </c>
      <c r="Y147" t="s">
        <v>71</v>
      </c>
      <c r="Z147" t="s">
        <v>71</v>
      </c>
      <c r="AA147" t="s">
        <v>71</v>
      </c>
      <c r="AB147" t="s">
        <v>71</v>
      </c>
      <c r="AC147" t="s">
        <v>71</v>
      </c>
      <c r="AD147" t="s">
        <v>71</v>
      </c>
      <c r="AE147" t="s">
        <v>71</v>
      </c>
      <c r="AF147" t="s">
        <v>71</v>
      </c>
      <c r="AG147" t="s">
        <v>71</v>
      </c>
      <c r="AH147" t="s">
        <v>71</v>
      </c>
      <c r="AI147" t="s">
        <v>71</v>
      </c>
      <c r="AJ147" t="s">
        <v>71</v>
      </c>
      <c r="AK147" t="s">
        <v>71</v>
      </c>
      <c r="AL147" t="s">
        <v>71</v>
      </c>
      <c r="AM147" t="s">
        <v>178</v>
      </c>
      <c r="AN147" t="s">
        <v>179</v>
      </c>
      <c r="AO147" t="s">
        <v>71</v>
      </c>
      <c r="AP147" t="s">
        <v>71</v>
      </c>
      <c r="AQ147" t="s">
        <v>71</v>
      </c>
      <c r="AR147" t="s">
        <v>71</v>
      </c>
      <c r="AS147">
        <v>2022</v>
      </c>
      <c r="AT147">
        <v>43</v>
      </c>
      <c r="AU147">
        <v>4</v>
      </c>
      <c r="AV147" t="s">
        <v>71</v>
      </c>
      <c r="AW147" t="s">
        <v>71</v>
      </c>
      <c r="AX147" t="s">
        <v>71</v>
      </c>
      <c r="AY147" t="s">
        <v>71</v>
      </c>
      <c r="AZ147">
        <v>4541</v>
      </c>
      <c r="BA147">
        <v>4554</v>
      </c>
      <c r="BB147" t="s">
        <v>71</v>
      </c>
      <c r="BC147" t="s">
        <v>1518</v>
      </c>
      <c r="BD147" t="str">
        <f>HYPERLINK("http://dx.doi.org/10.3233/JIFS-213218","http://dx.doi.org/10.3233/JIFS-213218")</f>
        <v>http://dx.doi.org/10.3233/JIFS-213218</v>
      </c>
      <c r="BE147" t="s">
        <v>71</v>
      </c>
      <c r="BF147" t="s">
        <v>71</v>
      </c>
      <c r="BG147" t="s">
        <v>71</v>
      </c>
      <c r="BH147" t="s">
        <v>71</v>
      </c>
      <c r="BI147" t="s">
        <v>71</v>
      </c>
      <c r="BJ147" t="s">
        <v>71</v>
      </c>
      <c r="BK147" t="s">
        <v>71</v>
      </c>
      <c r="BL147" t="s">
        <v>71</v>
      </c>
      <c r="BM147" t="s">
        <v>71</v>
      </c>
      <c r="BN147" t="s">
        <v>71</v>
      </c>
      <c r="BO147" t="s">
        <v>71</v>
      </c>
      <c r="BP147" t="s">
        <v>71</v>
      </c>
      <c r="BQ147" t="s">
        <v>1519</v>
      </c>
      <c r="BR147" t="str">
        <f>HYPERLINK("https%3A%2F%2Fwww.webofscience.com%2Fwos%2Fwoscc%2Ffull-record%2FWOS:000841691300044","View Full Record in Web of Science")</f>
        <v>View Full Record in Web of Science</v>
      </c>
    </row>
    <row r="148" spans="1:70" hidden="1" x14ac:dyDescent="0.25">
      <c r="A148" t="s">
        <v>69</v>
      </c>
      <c r="B148" t="s">
        <v>1520</v>
      </c>
      <c r="C148" t="s">
        <v>71</v>
      </c>
      <c r="D148" t="s">
        <v>71</v>
      </c>
      <c r="E148" t="s">
        <v>71</v>
      </c>
      <c r="F148" t="s">
        <v>1520</v>
      </c>
      <c r="G148" t="s">
        <v>71</v>
      </c>
      <c r="H148" t="s">
        <v>71</v>
      </c>
      <c r="I148" s="1" t="s">
        <v>1521</v>
      </c>
      <c r="J148" s="6" t="s">
        <v>8593</v>
      </c>
      <c r="K148" t="s">
        <v>837</v>
      </c>
      <c r="L148" t="s">
        <v>71</v>
      </c>
      <c r="M148" t="s">
        <v>71</v>
      </c>
      <c r="N148" t="s">
        <v>71</v>
      </c>
      <c r="O148" t="s">
        <v>71</v>
      </c>
      <c r="P148" t="s">
        <v>71</v>
      </c>
      <c r="Q148" t="s">
        <v>71</v>
      </c>
      <c r="R148" t="s">
        <v>71</v>
      </c>
      <c r="S148" t="s">
        <v>71</v>
      </c>
      <c r="T148" t="s">
        <v>1522</v>
      </c>
      <c r="U148" t="s">
        <v>71</v>
      </c>
      <c r="V148" t="s">
        <v>71</v>
      </c>
      <c r="W148" t="s">
        <v>71</v>
      </c>
      <c r="X148" t="s">
        <v>71</v>
      </c>
      <c r="Y148" t="s">
        <v>71</v>
      </c>
      <c r="Z148" t="s">
        <v>71</v>
      </c>
      <c r="AA148" t="s">
        <v>71</v>
      </c>
      <c r="AB148" t="s">
        <v>71</v>
      </c>
      <c r="AC148" t="s">
        <v>71</v>
      </c>
      <c r="AD148" t="s">
        <v>71</v>
      </c>
      <c r="AE148" t="s">
        <v>71</v>
      </c>
      <c r="AF148" t="s">
        <v>71</v>
      </c>
      <c r="AG148" t="s">
        <v>71</v>
      </c>
      <c r="AH148" t="s">
        <v>71</v>
      </c>
      <c r="AI148" t="s">
        <v>71</v>
      </c>
      <c r="AJ148" t="s">
        <v>71</v>
      </c>
      <c r="AK148" t="s">
        <v>71</v>
      </c>
      <c r="AL148" t="s">
        <v>71</v>
      </c>
      <c r="AM148" t="s">
        <v>839</v>
      </c>
      <c r="AN148" t="s">
        <v>1399</v>
      </c>
      <c r="AO148" t="s">
        <v>71</v>
      </c>
      <c r="AP148" t="s">
        <v>71</v>
      </c>
      <c r="AQ148" t="s">
        <v>71</v>
      </c>
      <c r="AR148" t="s">
        <v>344</v>
      </c>
      <c r="AS148">
        <v>2001</v>
      </c>
      <c r="AT148">
        <v>16</v>
      </c>
      <c r="AU148">
        <v>6</v>
      </c>
      <c r="AV148" t="s">
        <v>71</v>
      </c>
      <c r="AW148" t="s">
        <v>71</v>
      </c>
      <c r="AX148" t="s">
        <v>71</v>
      </c>
      <c r="AY148" t="s">
        <v>71</v>
      </c>
      <c r="AZ148">
        <v>679</v>
      </c>
      <c r="BA148">
        <v>695</v>
      </c>
      <c r="BB148" t="s">
        <v>71</v>
      </c>
      <c r="BC148" t="s">
        <v>1523</v>
      </c>
      <c r="BD148" t="str">
        <f>HYPERLINK("http://dx.doi.org/10.1002/int.1030","http://dx.doi.org/10.1002/int.1030")</f>
        <v>http://dx.doi.org/10.1002/int.1030</v>
      </c>
      <c r="BE148" t="s">
        <v>71</v>
      </c>
      <c r="BF148" t="s">
        <v>71</v>
      </c>
      <c r="BG148" t="s">
        <v>71</v>
      </c>
      <c r="BH148" t="s">
        <v>71</v>
      </c>
      <c r="BI148" t="s">
        <v>71</v>
      </c>
      <c r="BJ148" t="s">
        <v>71</v>
      </c>
      <c r="BK148" t="s">
        <v>71</v>
      </c>
      <c r="BL148" t="s">
        <v>71</v>
      </c>
      <c r="BM148" t="s">
        <v>71</v>
      </c>
      <c r="BN148" t="s">
        <v>71</v>
      </c>
      <c r="BO148" t="s">
        <v>71</v>
      </c>
      <c r="BP148" t="s">
        <v>71</v>
      </c>
      <c r="BQ148" t="s">
        <v>1524</v>
      </c>
      <c r="BR148" t="str">
        <f>HYPERLINK("https%3A%2F%2Fwww.webofscience.com%2Fwos%2Fwoscc%2Ffull-record%2FWOS:000168784800001","View Full Record in Web of Science")</f>
        <v>View Full Record in Web of Science</v>
      </c>
    </row>
    <row r="149" spans="1:70" hidden="1" x14ac:dyDescent="0.25">
      <c r="A149" t="s">
        <v>69</v>
      </c>
      <c r="B149" t="s">
        <v>473</v>
      </c>
      <c r="C149" t="s">
        <v>71</v>
      </c>
      <c r="D149" t="s">
        <v>71</v>
      </c>
      <c r="E149" t="s">
        <v>71</v>
      </c>
      <c r="F149" t="s">
        <v>474</v>
      </c>
      <c r="G149" t="s">
        <v>71</v>
      </c>
      <c r="H149" t="s">
        <v>71</v>
      </c>
      <c r="I149" s="1" t="s">
        <v>1525</v>
      </c>
      <c r="J149" s="6" t="s">
        <v>8588</v>
      </c>
      <c r="K149" t="s">
        <v>233</v>
      </c>
      <c r="L149" t="s">
        <v>71</v>
      </c>
      <c r="M149" t="s">
        <v>71</v>
      </c>
      <c r="N149" t="s">
        <v>71</v>
      </c>
      <c r="O149" t="s">
        <v>71</v>
      </c>
      <c r="P149" t="s">
        <v>71</v>
      </c>
      <c r="Q149" t="s">
        <v>71</v>
      </c>
      <c r="R149" t="s">
        <v>71</v>
      </c>
      <c r="S149" t="s">
        <v>71</v>
      </c>
      <c r="T149" s="10" t="s">
        <v>1526</v>
      </c>
      <c r="U149" t="s">
        <v>71</v>
      </c>
      <c r="V149" t="s">
        <v>71</v>
      </c>
      <c r="W149" t="s">
        <v>71</v>
      </c>
      <c r="X149" t="s">
        <v>71</v>
      </c>
      <c r="Y149" t="s">
        <v>477</v>
      </c>
      <c r="Z149" t="s">
        <v>478</v>
      </c>
      <c r="AA149" t="s">
        <v>71</v>
      </c>
      <c r="AB149" t="s">
        <v>71</v>
      </c>
      <c r="AC149" t="s">
        <v>71</v>
      </c>
      <c r="AD149" t="s">
        <v>71</v>
      </c>
      <c r="AE149" t="s">
        <v>71</v>
      </c>
      <c r="AF149" t="s">
        <v>71</v>
      </c>
      <c r="AG149" t="s">
        <v>71</v>
      </c>
      <c r="AH149" t="s">
        <v>71</v>
      </c>
      <c r="AI149" t="s">
        <v>71</v>
      </c>
      <c r="AJ149" t="s">
        <v>71</v>
      </c>
      <c r="AK149" t="s">
        <v>71</v>
      </c>
      <c r="AL149" t="s">
        <v>71</v>
      </c>
      <c r="AM149" t="s">
        <v>237</v>
      </c>
      <c r="AN149" t="s">
        <v>238</v>
      </c>
      <c r="AO149" t="s">
        <v>71</v>
      </c>
      <c r="AP149" t="s">
        <v>71</v>
      </c>
      <c r="AQ149" t="s">
        <v>71</v>
      </c>
      <c r="AR149" t="s">
        <v>239</v>
      </c>
      <c r="AS149">
        <v>2019</v>
      </c>
      <c r="AT149">
        <v>27</v>
      </c>
      <c r="AU149">
        <v>2</v>
      </c>
      <c r="AV149" t="s">
        <v>71</v>
      </c>
      <c r="AW149" t="s">
        <v>71</v>
      </c>
      <c r="AX149" t="s">
        <v>71</v>
      </c>
      <c r="AY149" t="s">
        <v>71</v>
      </c>
      <c r="AZ149">
        <v>362</v>
      </c>
      <c r="BA149">
        <v>371</v>
      </c>
      <c r="BB149" t="s">
        <v>71</v>
      </c>
      <c r="BC149" t="s">
        <v>1527</v>
      </c>
      <c r="BD149" t="str">
        <f>HYPERLINK("http://dx.doi.org/10.1109/TFUZZ.2018.2855654","http://dx.doi.org/10.1109/TFUZZ.2018.2855654")</f>
        <v>http://dx.doi.org/10.1109/TFUZZ.2018.2855654</v>
      </c>
      <c r="BE149" t="s">
        <v>71</v>
      </c>
      <c r="BF149" t="s">
        <v>71</v>
      </c>
      <c r="BG149" t="s">
        <v>71</v>
      </c>
      <c r="BH149" t="s">
        <v>71</v>
      </c>
      <c r="BI149" t="s">
        <v>71</v>
      </c>
      <c r="BJ149" t="s">
        <v>71</v>
      </c>
      <c r="BK149" t="s">
        <v>71</v>
      </c>
      <c r="BL149" t="s">
        <v>71</v>
      </c>
      <c r="BM149" t="s">
        <v>71</v>
      </c>
      <c r="BN149" t="s">
        <v>71</v>
      </c>
      <c r="BO149" t="s">
        <v>71</v>
      </c>
      <c r="BP149" t="s">
        <v>71</v>
      </c>
      <c r="BQ149" t="s">
        <v>1528</v>
      </c>
      <c r="BR149" t="str">
        <f>HYPERLINK("https%3A%2F%2Fwww.webofscience.com%2Fwos%2Fwoscc%2Ffull-record%2FWOS:000457620200013","View Full Record in Web of Science")</f>
        <v>View Full Record in Web of Science</v>
      </c>
    </row>
    <row r="150" spans="1:70" hidden="1" x14ac:dyDescent="0.25">
      <c r="A150" t="s">
        <v>83</v>
      </c>
      <c r="B150" t="s">
        <v>1529</v>
      </c>
      <c r="C150" t="s">
        <v>71</v>
      </c>
      <c r="D150" t="s">
        <v>71</v>
      </c>
      <c r="E150" t="s">
        <v>102</v>
      </c>
      <c r="F150" t="s">
        <v>1530</v>
      </c>
      <c r="G150" t="s">
        <v>71</v>
      </c>
      <c r="H150" t="s">
        <v>71</v>
      </c>
      <c r="I150" s="1" t="s">
        <v>1531</v>
      </c>
      <c r="J150" s="6" t="s">
        <v>8588</v>
      </c>
      <c r="K150" t="s">
        <v>1532</v>
      </c>
      <c r="L150" t="s">
        <v>71</v>
      </c>
      <c r="M150" t="s">
        <v>1533</v>
      </c>
      <c r="N150" t="s">
        <v>1534</v>
      </c>
      <c r="O150" t="s">
        <v>1535</v>
      </c>
      <c r="P150" t="s">
        <v>1536</v>
      </c>
      <c r="Q150" t="s">
        <v>71</v>
      </c>
      <c r="R150" t="s">
        <v>71</v>
      </c>
      <c r="S150" t="s">
        <v>71</v>
      </c>
      <c r="T150" t="s">
        <v>1537</v>
      </c>
      <c r="U150" t="s">
        <v>71</v>
      </c>
      <c r="V150" t="s">
        <v>71</v>
      </c>
      <c r="W150" t="s">
        <v>71</v>
      </c>
      <c r="X150" t="s">
        <v>71</v>
      </c>
      <c r="Y150" t="s">
        <v>1538</v>
      </c>
      <c r="Z150" t="s">
        <v>1539</v>
      </c>
      <c r="AA150" t="s">
        <v>71</v>
      </c>
      <c r="AB150" t="s">
        <v>71</v>
      </c>
      <c r="AC150" t="s">
        <v>71</v>
      </c>
      <c r="AD150" t="s">
        <v>71</v>
      </c>
      <c r="AE150" t="s">
        <v>71</v>
      </c>
      <c r="AF150" t="s">
        <v>71</v>
      </c>
      <c r="AG150" t="s">
        <v>71</v>
      </c>
      <c r="AH150" t="s">
        <v>71</v>
      </c>
      <c r="AI150" t="s">
        <v>71</v>
      </c>
      <c r="AJ150" t="s">
        <v>71</v>
      </c>
      <c r="AK150" t="s">
        <v>71</v>
      </c>
      <c r="AL150" t="s">
        <v>71</v>
      </c>
      <c r="AM150" t="s">
        <v>71</v>
      </c>
      <c r="AN150" t="s">
        <v>71</v>
      </c>
      <c r="AO150" t="s">
        <v>1540</v>
      </c>
      <c r="AP150" t="s">
        <v>71</v>
      </c>
      <c r="AQ150" t="s">
        <v>71</v>
      </c>
      <c r="AR150" t="s">
        <v>71</v>
      </c>
      <c r="AS150">
        <v>2009</v>
      </c>
      <c r="AT150" t="s">
        <v>71</v>
      </c>
      <c r="AU150" t="s">
        <v>71</v>
      </c>
      <c r="AV150" t="s">
        <v>71</v>
      </c>
      <c r="AW150" t="s">
        <v>71</v>
      </c>
      <c r="AX150" t="s">
        <v>71</v>
      </c>
      <c r="AY150" t="s">
        <v>71</v>
      </c>
      <c r="AZ150">
        <v>811</v>
      </c>
      <c r="BA150">
        <v>816</v>
      </c>
      <c r="BB150" t="s">
        <v>71</v>
      </c>
      <c r="BC150" t="s">
        <v>1541</v>
      </c>
      <c r="BD150" t="str">
        <f>HYPERLINK("http://dx.doi.org/10.1109/ICMLC.2009.5212466","http://dx.doi.org/10.1109/ICMLC.2009.5212466")</f>
        <v>http://dx.doi.org/10.1109/ICMLC.2009.5212466</v>
      </c>
      <c r="BE150" t="s">
        <v>71</v>
      </c>
      <c r="BF150" t="s">
        <v>71</v>
      </c>
      <c r="BG150" t="s">
        <v>71</v>
      </c>
      <c r="BH150" t="s">
        <v>71</v>
      </c>
      <c r="BI150" t="s">
        <v>71</v>
      </c>
      <c r="BJ150" t="s">
        <v>71</v>
      </c>
      <c r="BK150" t="s">
        <v>71</v>
      </c>
      <c r="BL150" t="s">
        <v>71</v>
      </c>
      <c r="BM150" t="s">
        <v>71</v>
      </c>
      <c r="BN150" t="s">
        <v>71</v>
      </c>
      <c r="BO150" t="s">
        <v>71</v>
      </c>
      <c r="BP150" t="s">
        <v>71</v>
      </c>
      <c r="BQ150" t="s">
        <v>1542</v>
      </c>
      <c r="BR150" t="str">
        <f>HYPERLINK("https%3A%2F%2Fwww.webofscience.com%2Fwos%2Fwoscc%2Ffull-record%2FWOS:000281720400150","View Full Record in Web of Science")</f>
        <v>View Full Record in Web of Science</v>
      </c>
    </row>
    <row r="151" spans="1:70" hidden="1" x14ac:dyDescent="0.25">
      <c r="A151" t="s">
        <v>69</v>
      </c>
      <c r="B151" t="s">
        <v>1543</v>
      </c>
      <c r="C151" t="s">
        <v>71</v>
      </c>
      <c r="D151" t="s">
        <v>71</v>
      </c>
      <c r="E151" t="s">
        <v>71</v>
      </c>
      <c r="F151" t="s">
        <v>1544</v>
      </c>
      <c r="G151" t="s">
        <v>71</v>
      </c>
      <c r="H151" t="s">
        <v>71</v>
      </c>
      <c r="I151" s="1" t="s">
        <v>1545</v>
      </c>
      <c r="J151" s="6" t="s">
        <v>8593</v>
      </c>
      <c r="K151" t="s">
        <v>421</v>
      </c>
      <c r="L151" t="s">
        <v>71</v>
      </c>
      <c r="M151" t="s">
        <v>71</v>
      </c>
      <c r="N151" t="s">
        <v>71</v>
      </c>
      <c r="O151" t="s">
        <v>71</v>
      </c>
      <c r="P151" t="s">
        <v>71</v>
      </c>
      <c r="Q151" t="s">
        <v>71</v>
      </c>
      <c r="R151" t="s">
        <v>71</v>
      </c>
      <c r="S151" t="s">
        <v>71</v>
      </c>
      <c r="T151" t="s">
        <v>1546</v>
      </c>
      <c r="U151" t="s">
        <v>71</v>
      </c>
      <c r="V151" t="s">
        <v>71</v>
      </c>
      <c r="W151" t="s">
        <v>71</v>
      </c>
      <c r="X151" t="s">
        <v>71</v>
      </c>
      <c r="Y151" t="s">
        <v>1547</v>
      </c>
      <c r="Z151" t="s">
        <v>1548</v>
      </c>
      <c r="AA151" t="s">
        <v>71</v>
      </c>
      <c r="AB151" t="s">
        <v>71</v>
      </c>
      <c r="AC151" t="s">
        <v>71</v>
      </c>
      <c r="AD151" t="s">
        <v>71</v>
      </c>
      <c r="AE151" t="s">
        <v>71</v>
      </c>
      <c r="AF151" t="s">
        <v>71</v>
      </c>
      <c r="AG151" t="s">
        <v>71</v>
      </c>
      <c r="AH151" t="s">
        <v>71</v>
      </c>
      <c r="AI151" t="s">
        <v>71</v>
      </c>
      <c r="AJ151" t="s">
        <v>71</v>
      </c>
      <c r="AK151" t="s">
        <v>71</v>
      </c>
      <c r="AL151" t="s">
        <v>71</v>
      </c>
      <c r="AM151" t="s">
        <v>423</v>
      </c>
      <c r="AN151" t="s">
        <v>715</v>
      </c>
      <c r="AO151" t="s">
        <v>71</v>
      </c>
      <c r="AP151" t="s">
        <v>71</v>
      </c>
      <c r="AQ151" t="s">
        <v>71</v>
      </c>
      <c r="AR151" t="s">
        <v>1549</v>
      </c>
      <c r="AS151">
        <v>2021</v>
      </c>
      <c r="AT151">
        <v>425</v>
      </c>
      <c r="AU151" t="s">
        <v>71</v>
      </c>
      <c r="AV151" t="s">
        <v>71</v>
      </c>
      <c r="AW151" t="s">
        <v>71</v>
      </c>
      <c r="AX151" t="s">
        <v>71</v>
      </c>
      <c r="AY151" t="s">
        <v>71</v>
      </c>
      <c r="AZ151">
        <v>62</v>
      </c>
      <c r="BA151">
        <v>82</v>
      </c>
      <c r="BB151" t="s">
        <v>71</v>
      </c>
      <c r="BC151" t="s">
        <v>1550</v>
      </c>
      <c r="BD151" t="str">
        <f>HYPERLINK("http://dx.doi.org/10.1016/j.fss.2021.03.014","http://dx.doi.org/10.1016/j.fss.2021.03.014")</f>
        <v>http://dx.doi.org/10.1016/j.fss.2021.03.014</v>
      </c>
      <c r="BE151" t="s">
        <v>71</v>
      </c>
      <c r="BF151" t="s">
        <v>1551</v>
      </c>
      <c r="BG151" t="s">
        <v>71</v>
      </c>
      <c r="BH151" t="s">
        <v>71</v>
      </c>
      <c r="BI151" t="s">
        <v>71</v>
      </c>
      <c r="BJ151" t="s">
        <v>71</v>
      </c>
      <c r="BK151" t="s">
        <v>71</v>
      </c>
      <c r="BL151" t="s">
        <v>71</v>
      </c>
      <c r="BM151" t="s">
        <v>71</v>
      </c>
      <c r="BN151" t="s">
        <v>71</v>
      </c>
      <c r="BO151" t="s">
        <v>71</v>
      </c>
      <c r="BP151" t="s">
        <v>71</v>
      </c>
      <c r="BQ151" t="s">
        <v>1552</v>
      </c>
      <c r="BR151" t="str">
        <f>HYPERLINK("https%3A%2F%2Fwww.webofscience.com%2Fwos%2Fwoscc%2Ffull-record%2FWOS:000711166500005","View Full Record in Web of Science")</f>
        <v>View Full Record in Web of Science</v>
      </c>
    </row>
    <row r="152" spans="1:70" hidden="1" x14ac:dyDescent="0.25">
      <c r="A152" t="s">
        <v>69</v>
      </c>
      <c r="B152" t="s">
        <v>1553</v>
      </c>
      <c r="C152" t="s">
        <v>71</v>
      </c>
      <c r="D152" t="s">
        <v>71</v>
      </c>
      <c r="E152" t="s">
        <v>71</v>
      </c>
      <c r="F152" t="s">
        <v>1554</v>
      </c>
      <c r="G152" t="s">
        <v>71</v>
      </c>
      <c r="H152" t="s">
        <v>71</v>
      </c>
      <c r="I152" s="1" t="s">
        <v>1555</v>
      </c>
      <c r="J152" s="6" t="s">
        <v>8590</v>
      </c>
      <c r="K152" t="s">
        <v>1556</v>
      </c>
      <c r="L152" t="s">
        <v>71</v>
      </c>
      <c r="M152" t="s">
        <v>71</v>
      </c>
      <c r="N152" t="s">
        <v>71</v>
      </c>
      <c r="O152" t="s">
        <v>71</v>
      </c>
      <c r="P152" t="s">
        <v>71</v>
      </c>
      <c r="Q152" t="s">
        <v>71</v>
      </c>
      <c r="R152" t="s">
        <v>71</v>
      </c>
      <c r="S152" t="s">
        <v>71</v>
      </c>
      <c r="T152" t="s">
        <v>1557</v>
      </c>
      <c r="U152" t="s">
        <v>71</v>
      </c>
      <c r="V152" t="s">
        <v>71</v>
      </c>
      <c r="W152" t="s">
        <v>71</v>
      </c>
      <c r="X152" t="s">
        <v>71</v>
      </c>
      <c r="Y152" t="s">
        <v>616</v>
      </c>
      <c r="Z152" t="s">
        <v>617</v>
      </c>
      <c r="AA152" t="s">
        <v>71</v>
      </c>
      <c r="AB152" t="s">
        <v>71</v>
      </c>
      <c r="AC152" t="s">
        <v>71</v>
      </c>
      <c r="AD152" t="s">
        <v>71</v>
      </c>
      <c r="AE152" t="s">
        <v>71</v>
      </c>
      <c r="AF152" t="s">
        <v>71</v>
      </c>
      <c r="AG152" t="s">
        <v>71</v>
      </c>
      <c r="AH152" t="s">
        <v>71</v>
      </c>
      <c r="AI152" t="s">
        <v>71</v>
      </c>
      <c r="AJ152" t="s">
        <v>71</v>
      </c>
      <c r="AK152" t="s">
        <v>71</v>
      </c>
      <c r="AL152" t="s">
        <v>71</v>
      </c>
      <c r="AM152" t="s">
        <v>1558</v>
      </c>
      <c r="AN152" t="s">
        <v>1559</v>
      </c>
      <c r="AO152" t="s">
        <v>71</v>
      </c>
      <c r="AP152" t="s">
        <v>71</v>
      </c>
      <c r="AQ152" t="s">
        <v>71</v>
      </c>
      <c r="AR152" t="s">
        <v>1454</v>
      </c>
      <c r="AS152">
        <v>2022</v>
      </c>
      <c r="AT152">
        <v>81</v>
      </c>
      <c r="AU152">
        <v>16</v>
      </c>
      <c r="AV152" t="s">
        <v>71</v>
      </c>
      <c r="AW152" t="s">
        <v>71</v>
      </c>
      <c r="AX152" t="s">
        <v>71</v>
      </c>
      <c r="AY152" t="s">
        <v>71</v>
      </c>
      <c r="AZ152">
        <v>22587</v>
      </c>
      <c r="BA152">
        <v>22608</v>
      </c>
      <c r="BB152" t="s">
        <v>71</v>
      </c>
      <c r="BC152" t="s">
        <v>1560</v>
      </c>
      <c r="BD152" t="str">
        <f>HYPERLINK("http://dx.doi.org/10.1007/s11042-021-11522-7","http://dx.doi.org/10.1007/s11042-021-11522-7")</f>
        <v>http://dx.doi.org/10.1007/s11042-021-11522-7</v>
      </c>
      <c r="BE152" t="s">
        <v>71</v>
      </c>
      <c r="BF152" t="s">
        <v>1054</v>
      </c>
      <c r="BG152" t="s">
        <v>71</v>
      </c>
      <c r="BH152" t="s">
        <v>71</v>
      </c>
      <c r="BI152" t="s">
        <v>71</v>
      </c>
      <c r="BJ152" t="s">
        <v>71</v>
      </c>
      <c r="BK152" t="s">
        <v>71</v>
      </c>
      <c r="BL152" t="s">
        <v>71</v>
      </c>
      <c r="BM152" t="s">
        <v>71</v>
      </c>
      <c r="BN152" t="s">
        <v>71</v>
      </c>
      <c r="BO152" t="s">
        <v>71</v>
      </c>
      <c r="BP152" t="s">
        <v>71</v>
      </c>
      <c r="BQ152" t="s">
        <v>1561</v>
      </c>
      <c r="BR152" t="str">
        <f>HYPERLINK("https%3A%2F%2Fwww.webofscience.com%2Fwos%2Fwoscc%2Ffull-record%2FWOS:000745425000005","View Full Record in Web of Science")</f>
        <v>View Full Record in Web of Science</v>
      </c>
    </row>
    <row r="153" spans="1:70" hidden="1" x14ac:dyDescent="0.25">
      <c r="A153" t="s">
        <v>69</v>
      </c>
      <c r="B153" t="s">
        <v>1562</v>
      </c>
      <c r="C153" t="s">
        <v>71</v>
      </c>
      <c r="D153" t="s">
        <v>71</v>
      </c>
      <c r="E153" t="s">
        <v>71</v>
      </c>
      <c r="F153" t="s">
        <v>1563</v>
      </c>
      <c r="G153" t="s">
        <v>71</v>
      </c>
      <c r="H153" t="s">
        <v>71</v>
      </c>
      <c r="I153" s="1" t="s">
        <v>1564</v>
      </c>
      <c r="J153" s="6" t="s">
        <v>8588</v>
      </c>
      <c r="K153" t="s">
        <v>1565</v>
      </c>
      <c r="L153" t="s">
        <v>71</v>
      </c>
      <c r="M153" t="s">
        <v>71</v>
      </c>
      <c r="N153" t="s">
        <v>71</v>
      </c>
      <c r="O153" t="s">
        <v>71</v>
      </c>
      <c r="P153" t="s">
        <v>71</v>
      </c>
      <c r="Q153" t="s">
        <v>71</v>
      </c>
      <c r="R153" t="s">
        <v>71</v>
      </c>
      <c r="S153" t="s">
        <v>71</v>
      </c>
      <c r="T153" t="s">
        <v>1566</v>
      </c>
      <c r="U153" t="s">
        <v>71</v>
      </c>
      <c r="V153" t="s">
        <v>71</v>
      </c>
      <c r="W153" t="s">
        <v>71</v>
      </c>
      <c r="X153" t="s">
        <v>71</v>
      </c>
      <c r="Y153" t="s">
        <v>1567</v>
      </c>
      <c r="Z153" t="s">
        <v>1568</v>
      </c>
      <c r="AA153" t="s">
        <v>71</v>
      </c>
      <c r="AB153" t="s">
        <v>71</v>
      </c>
      <c r="AC153" t="s">
        <v>71</v>
      </c>
      <c r="AD153" t="s">
        <v>71</v>
      </c>
      <c r="AE153" t="s">
        <v>71</v>
      </c>
      <c r="AF153" t="s">
        <v>71</v>
      </c>
      <c r="AG153" t="s">
        <v>71</v>
      </c>
      <c r="AH153" t="s">
        <v>71</v>
      </c>
      <c r="AI153" t="s">
        <v>71</v>
      </c>
      <c r="AJ153" t="s">
        <v>71</v>
      </c>
      <c r="AK153" t="s">
        <v>71</v>
      </c>
      <c r="AL153" t="s">
        <v>71</v>
      </c>
      <c r="AM153" t="s">
        <v>1569</v>
      </c>
      <c r="AN153" t="s">
        <v>1570</v>
      </c>
      <c r="AO153" t="s">
        <v>71</v>
      </c>
      <c r="AP153" t="s">
        <v>71</v>
      </c>
      <c r="AQ153" t="s">
        <v>71</v>
      </c>
      <c r="AR153" t="s">
        <v>239</v>
      </c>
      <c r="AS153">
        <v>2011</v>
      </c>
      <c r="AT153">
        <v>62</v>
      </c>
      <c r="AU153">
        <v>2</v>
      </c>
      <c r="AV153" t="s">
        <v>71</v>
      </c>
      <c r="AW153" t="s">
        <v>71</v>
      </c>
      <c r="AX153" t="s">
        <v>180</v>
      </c>
      <c r="AY153" t="s">
        <v>71</v>
      </c>
      <c r="AZ153">
        <v>125</v>
      </c>
      <c r="BA153">
        <v>137</v>
      </c>
      <c r="BB153" t="s">
        <v>71</v>
      </c>
      <c r="BC153" t="s">
        <v>1571</v>
      </c>
      <c r="BD153" t="str">
        <f>HYPERLINK("http://dx.doi.org/10.1016/j.compind.2010.10.006","http://dx.doi.org/10.1016/j.compind.2010.10.006")</f>
        <v>http://dx.doi.org/10.1016/j.compind.2010.10.006</v>
      </c>
      <c r="BE153" t="s">
        <v>71</v>
      </c>
      <c r="BF153" t="s">
        <v>71</v>
      </c>
      <c r="BG153" t="s">
        <v>71</v>
      </c>
      <c r="BH153" t="s">
        <v>71</v>
      </c>
      <c r="BI153" t="s">
        <v>71</v>
      </c>
      <c r="BJ153" t="s">
        <v>71</v>
      </c>
      <c r="BK153" t="s">
        <v>71</v>
      </c>
      <c r="BL153" t="s">
        <v>71</v>
      </c>
      <c r="BM153" t="s">
        <v>71</v>
      </c>
      <c r="BN153" t="s">
        <v>71</v>
      </c>
      <c r="BO153" t="s">
        <v>71</v>
      </c>
      <c r="BP153" t="s">
        <v>71</v>
      </c>
      <c r="BQ153" t="s">
        <v>1572</v>
      </c>
      <c r="BR153" t="str">
        <f>HYPERLINK("https%3A%2F%2Fwww.webofscience.com%2Fwos%2Fwoscc%2Ffull-record%2FWOS:000287564300002","View Full Record in Web of Science")</f>
        <v>View Full Record in Web of Science</v>
      </c>
    </row>
    <row r="154" spans="1:70" hidden="1" x14ac:dyDescent="0.25">
      <c r="A154" t="s">
        <v>460</v>
      </c>
      <c r="B154" t="s">
        <v>1573</v>
      </c>
      <c r="C154" t="s">
        <v>71</v>
      </c>
      <c r="D154" t="s">
        <v>1574</v>
      </c>
      <c r="E154" t="s">
        <v>71</v>
      </c>
      <c r="F154" t="s">
        <v>1575</v>
      </c>
      <c r="G154" t="s">
        <v>71</v>
      </c>
      <c r="H154" t="s">
        <v>71</v>
      </c>
      <c r="I154" s="1" t="s">
        <v>1576</v>
      </c>
      <c r="J154" s="6" t="s">
        <v>8590</v>
      </c>
      <c r="K154" t="s">
        <v>1577</v>
      </c>
      <c r="L154" t="s">
        <v>1578</v>
      </c>
      <c r="M154" t="s">
        <v>71</v>
      </c>
      <c r="N154" t="s">
        <v>71</v>
      </c>
      <c r="O154" t="s">
        <v>71</v>
      </c>
      <c r="P154" t="s">
        <v>71</v>
      </c>
      <c r="Q154" t="s">
        <v>71</v>
      </c>
      <c r="R154" t="s">
        <v>71</v>
      </c>
      <c r="S154" t="s">
        <v>71</v>
      </c>
      <c r="T154" s="10" t="s">
        <v>1579</v>
      </c>
      <c r="U154" t="s">
        <v>71</v>
      </c>
      <c r="V154" t="s">
        <v>71</v>
      </c>
      <c r="W154" t="s">
        <v>71</v>
      </c>
      <c r="X154" t="s">
        <v>71</v>
      </c>
      <c r="Y154" t="s">
        <v>486</v>
      </c>
      <c r="Z154" t="s">
        <v>487</v>
      </c>
      <c r="AA154" t="s">
        <v>71</v>
      </c>
      <c r="AB154" t="s">
        <v>71</v>
      </c>
      <c r="AC154" t="s">
        <v>71</v>
      </c>
      <c r="AD154" t="s">
        <v>71</v>
      </c>
      <c r="AE154" t="s">
        <v>71</v>
      </c>
      <c r="AF154" t="s">
        <v>71</v>
      </c>
      <c r="AG154" t="s">
        <v>71</v>
      </c>
      <c r="AH154" t="s">
        <v>71</v>
      </c>
      <c r="AI154" t="s">
        <v>71</v>
      </c>
      <c r="AJ154" t="s">
        <v>71</v>
      </c>
      <c r="AK154" t="s">
        <v>71</v>
      </c>
      <c r="AL154" t="s">
        <v>71</v>
      </c>
      <c r="AM154" t="s">
        <v>1580</v>
      </c>
      <c r="AN154" t="s">
        <v>1581</v>
      </c>
      <c r="AO154" t="s">
        <v>1582</v>
      </c>
      <c r="AP154" t="s">
        <v>71</v>
      </c>
      <c r="AQ154" t="s">
        <v>71</v>
      </c>
      <c r="AR154" t="s">
        <v>71</v>
      </c>
      <c r="AS154">
        <v>2018</v>
      </c>
      <c r="AT154">
        <v>149</v>
      </c>
      <c r="AU154" t="s">
        <v>71</v>
      </c>
      <c r="AV154" t="s">
        <v>71</v>
      </c>
      <c r="AW154" t="s">
        <v>71</v>
      </c>
      <c r="AX154" t="s">
        <v>71</v>
      </c>
      <c r="AY154" t="s">
        <v>71</v>
      </c>
      <c r="AZ154">
        <v>15</v>
      </c>
      <c r="BA154">
        <v>37</v>
      </c>
      <c r="BB154" t="s">
        <v>71</v>
      </c>
      <c r="BC154" t="s">
        <v>1583</v>
      </c>
      <c r="BD154" t="str">
        <f>HYPERLINK("http://dx.doi.org/10.1007/978-3-319-75690-5_2","http://dx.doi.org/10.1007/978-3-319-75690-5_2")</f>
        <v>http://dx.doi.org/10.1007/978-3-319-75690-5_2</v>
      </c>
      <c r="BE154" t="s">
        <v>1584</v>
      </c>
      <c r="BF154" t="s">
        <v>71</v>
      </c>
      <c r="BG154" t="s">
        <v>71</v>
      </c>
      <c r="BH154" t="s">
        <v>71</v>
      </c>
      <c r="BI154" t="s">
        <v>71</v>
      </c>
      <c r="BJ154" t="s">
        <v>71</v>
      </c>
      <c r="BK154" t="s">
        <v>71</v>
      </c>
      <c r="BL154" t="s">
        <v>71</v>
      </c>
      <c r="BM154" t="s">
        <v>71</v>
      </c>
      <c r="BN154" t="s">
        <v>71</v>
      </c>
      <c r="BO154" t="s">
        <v>71</v>
      </c>
      <c r="BP154" t="s">
        <v>71</v>
      </c>
      <c r="BQ154" t="s">
        <v>1585</v>
      </c>
      <c r="BR154" t="str">
        <f>HYPERLINK("https%3A%2F%2Fwww.webofscience.com%2Fwos%2Fwoscc%2Ffull-record%2FWOS:000441047000003","View Full Record in Web of Science")</f>
        <v>View Full Record in Web of Science</v>
      </c>
    </row>
    <row r="155" spans="1:70" hidden="1" x14ac:dyDescent="0.25">
      <c r="A155" t="s">
        <v>69</v>
      </c>
      <c r="B155" t="s">
        <v>1333</v>
      </c>
      <c r="C155" t="s">
        <v>71</v>
      </c>
      <c r="D155" t="s">
        <v>71</v>
      </c>
      <c r="E155" t="s">
        <v>71</v>
      </c>
      <c r="F155" t="s">
        <v>1335</v>
      </c>
      <c r="G155" t="s">
        <v>71</v>
      </c>
      <c r="H155" t="s">
        <v>71</v>
      </c>
      <c r="I155" s="1" t="s">
        <v>1586</v>
      </c>
      <c r="J155" s="6" t="s">
        <v>8588</v>
      </c>
      <c r="K155" t="s">
        <v>115</v>
      </c>
      <c r="L155" t="s">
        <v>71</v>
      </c>
      <c r="M155" t="s">
        <v>71</v>
      </c>
      <c r="N155" t="s">
        <v>71</v>
      </c>
      <c r="O155" t="s">
        <v>71</v>
      </c>
      <c r="P155" t="s">
        <v>71</v>
      </c>
      <c r="Q155" t="s">
        <v>71</v>
      </c>
      <c r="R155" t="s">
        <v>71</v>
      </c>
      <c r="S155" t="s">
        <v>71</v>
      </c>
      <c r="T155" t="s">
        <v>1587</v>
      </c>
      <c r="U155" t="s">
        <v>71</v>
      </c>
      <c r="V155" t="s">
        <v>71</v>
      </c>
      <c r="W155" t="s">
        <v>71</v>
      </c>
      <c r="X155" t="s">
        <v>71</v>
      </c>
      <c r="Y155" t="s">
        <v>1588</v>
      </c>
      <c r="Z155" t="s">
        <v>71</v>
      </c>
      <c r="AA155" t="s">
        <v>71</v>
      </c>
      <c r="AB155" t="s">
        <v>71</v>
      </c>
      <c r="AC155" t="s">
        <v>71</v>
      </c>
      <c r="AD155" t="s">
        <v>71</v>
      </c>
      <c r="AE155" t="s">
        <v>71</v>
      </c>
      <c r="AF155" t="s">
        <v>71</v>
      </c>
      <c r="AG155" t="s">
        <v>71</v>
      </c>
      <c r="AH155" t="s">
        <v>71</v>
      </c>
      <c r="AI155" t="s">
        <v>71</v>
      </c>
      <c r="AJ155" t="s">
        <v>71</v>
      </c>
      <c r="AK155" t="s">
        <v>71</v>
      </c>
      <c r="AL155" t="s">
        <v>71</v>
      </c>
      <c r="AM155" t="s">
        <v>117</v>
      </c>
      <c r="AN155" t="s">
        <v>118</v>
      </c>
      <c r="AO155" t="s">
        <v>71</v>
      </c>
      <c r="AP155" t="s">
        <v>71</v>
      </c>
      <c r="AQ155" t="s">
        <v>71</v>
      </c>
      <c r="AR155" t="s">
        <v>71</v>
      </c>
      <c r="AS155">
        <v>2015</v>
      </c>
      <c r="AT155">
        <v>44</v>
      </c>
      <c r="AU155" t="s">
        <v>1589</v>
      </c>
      <c r="AV155" t="s">
        <v>71</v>
      </c>
      <c r="AW155" t="s">
        <v>71</v>
      </c>
      <c r="AX155" t="s">
        <v>71</v>
      </c>
      <c r="AY155" t="s">
        <v>71</v>
      </c>
      <c r="AZ155">
        <v>889</v>
      </c>
      <c r="BA155">
        <v>901</v>
      </c>
      <c r="BB155" t="s">
        <v>71</v>
      </c>
      <c r="BC155" t="s">
        <v>1590</v>
      </c>
      <c r="BD155" t="str">
        <f>HYPERLINK("http://dx.doi.org/10.1080/03081079.2015.1029472","http://dx.doi.org/10.1080/03081079.2015.1029472")</f>
        <v>http://dx.doi.org/10.1080/03081079.2015.1029472</v>
      </c>
      <c r="BE155" t="s">
        <v>71</v>
      </c>
      <c r="BF155" t="s">
        <v>71</v>
      </c>
      <c r="BG155" t="s">
        <v>71</v>
      </c>
      <c r="BH155" t="s">
        <v>71</v>
      </c>
      <c r="BI155" t="s">
        <v>71</v>
      </c>
      <c r="BJ155" t="s">
        <v>71</v>
      </c>
      <c r="BK155" t="s">
        <v>71</v>
      </c>
      <c r="BL155" t="s">
        <v>71</v>
      </c>
      <c r="BM155" t="s">
        <v>71</v>
      </c>
      <c r="BN155" t="s">
        <v>71</v>
      </c>
      <c r="BO155" t="s">
        <v>71</v>
      </c>
      <c r="BP155" t="s">
        <v>71</v>
      </c>
      <c r="BQ155" t="s">
        <v>1591</v>
      </c>
      <c r="BR155" t="str">
        <f>HYPERLINK("https%3A%2F%2Fwww.webofscience.com%2Fwos%2Fwoscc%2Ffull-record%2FWOS:000369822800009","View Full Record in Web of Science")</f>
        <v>View Full Record in Web of Science</v>
      </c>
    </row>
    <row r="156" spans="1:70" hidden="1" x14ac:dyDescent="0.25">
      <c r="A156" t="s">
        <v>69</v>
      </c>
      <c r="B156" t="s">
        <v>1592</v>
      </c>
      <c r="C156" t="s">
        <v>71</v>
      </c>
      <c r="D156" t="s">
        <v>71</v>
      </c>
      <c r="E156" t="s">
        <v>71</v>
      </c>
      <c r="F156" t="s">
        <v>1592</v>
      </c>
      <c r="G156" t="s">
        <v>71</v>
      </c>
      <c r="H156" t="s">
        <v>71</v>
      </c>
      <c r="I156" s="1" t="s">
        <v>1593</v>
      </c>
      <c r="J156" s="6" t="s">
        <v>8590</v>
      </c>
      <c r="K156" t="s">
        <v>421</v>
      </c>
      <c r="L156" t="s">
        <v>71</v>
      </c>
      <c r="M156" t="s">
        <v>71</v>
      </c>
      <c r="N156" t="s">
        <v>71</v>
      </c>
      <c r="O156" t="s">
        <v>71</v>
      </c>
      <c r="P156" t="s">
        <v>71</v>
      </c>
      <c r="Q156" t="s">
        <v>71</v>
      </c>
      <c r="R156" t="s">
        <v>71</v>
      </c>
      <c r="S156" t="s">
        <v>71</v>
      </c>
      <c r="T156" s="10" t="s">
        <v>1594</v>
      </c>
      <c r="U156" t="s">
        <v>71</v>
      </c>
      <c r="V156" t="s">
        <v>71</v>
      </c>
      <c r="W156" t="s">
        <v>71</v>
      </c>
      <c r="X156" t="s">
        <v>71</v>
      </c>
      <c r="Y156" t="s">
        <v>71</v>
      </c>
      <c r="Z156" t="s">
        <v>71</v>
      </c>
      <c r="AA156" t="s">
        <v>71</v>
      </c>
      <c r="AB156" t="s">
        <v>71</v>
      </c>
      <c r="AC156" t="s">
        <v>71</v>
      </c>
      <c r="AD156" t="s">
        <v>71</v>
      </c>
      <c r="AE156" t="s">
        <v>71</v>
      </c>
      <c r="AF156" t="s">
        <v>71</v>
      </c>
      <c r="AG156" t="s">
        <v>71</v>
      </c>
      <c r="AH156" t="s">
        <v>71</v>
      </c>
      <c r="AI156" t="s">
        <v>71</v>
      </c>
      <c r="AJ156" t="s">
        <v>71</v>
      </c>
      <c r="AK156" t="s">
        <v>71</v>
      </c>
      <c r="AL156" t="s">
        <v>71</v>
      </c>
      <c r="AM156" t="s">
        <v>423</v>
      </c>
      <c r="AN156" t="s">
        <v>71</v>
      </c>
      <c r="AO156" t="s">
        <v>71</v>
      </c>
      <c r="AP156" t="s">
        <v>71</v>
      </c>
      <c r="AQ156" t="s">
        <v>71</v>
      </c>
      <c r="AR156" t="s">
        <v>1595</v>
      </c>
      <c r="AS156">
        <v>1992</v>
      </c>
      <c r="AT156">
        <v>48</v>
      </c>
      <c r="AU156">
        <v>2</v>
      </c>
      <c r="AV156" t="s">
        <v>71</v>
      </c>
      <c r="AW156" t="s">
        <v>71</v>
      </c>
      <c r="AX156" t="s">
        <v>71</v>
      </c>
      <c r="AY156" t="s">
        <v>71</v>
      </c>
      <c r="AZ156">
        <v>155</v>
      </c>
      <c r="BA156">
        <v>172</v>
      </c>
      <c r="BB156" t="s">
        <v>71</v>
      </c>
      <c r="BC156" t="s">
        <v>1596</v>
      </c>
      <c r="BD156" t="str">
        <f>HYPERLINK("http://dx.doi.org/10.1016/0165-0114(92)90330-7","http://dx.doi.org/10.1016/0165-0114(92)90330-7")</f>
        <v>http://dx.doi.org/10.1016/0165-0114(92)90330-7</v>
      </c>
      <c r="BE156" t="s">
        <v>71</v>
      </c>
      <c r="BF156" t="s">
        <v>71</v>
      </c>
      <c r="BG156" t="s">
        <v>71</v>
      </c>
      <c r="BH156" t="s">
        <v>71</v>
      </c>
      <c r="BI156" t="s">
        <v>71</v>
      </c>
      <c r="BJ156" t="s">
        <v>71</v>
      </c>
      <c r="BK156" t="s">
        <v>71</v>
      </c>
      <c r="BL156" t="s">
        <v>71</v>
      </c>
      <c r="BM156" t="s">
        <v>71</v>
      </c>
      <c r="BN156" t="s">
        <v>71</v>
      </c>
      <c r="BO156" t="s">
        <v>71</v>
      </c>
      <c r="BP156" t="s">
        <v>71</v>
      </c>
      <c r="BQ156" t="s">
        <v>1597</v>
      </c>
      <c r="BR156" t="str">
        <f>HYPERLINK("https%3A%2F%2Fwww.webofscience.com%2Fwos%2Fwoscc%2Ffull-record%2FWOS:A1992JG43300001","View Full Record in Web of Science")</f>
        <v>View Full Record in Web of Science</v>
      </c>
    </row>
    <row r="157" spans="1:70" hidden="1" x14ac:dyDescent="0.25">
      <c r="A157" t="s">
        <v>83</v>
      </c>
      <c r="B157" t="s">
        <v>1598</v>
      </c>
      <c r="C157" t="s">
        <v>71</v>
      </c>
      <c r="D157" t="s">
        <v>71</v>
      </c>
      <c r="E157" t="s">
        <v>102</v>
      </c>
      <c r="F157" t="s">
        <v>1599</v>
      </c>
      <c r="G157" t="s">
        <v>71</v>
      </c>
      <c r="H157" t="s">
        <v>71</v>
      </c>
      <c r="I157" s="1" t="s">
        <v>1600</v>
      </c>
      <c r="J157" s="6" t="s">
        <v>8590</v>
      </c>
      <c r="K157" t="s">
        <v>816</v>
      </c>
      <c r="L157" t="s">
        <v>817</v>
      </c>
      <c r="M157" t="s">
        <v>818</v>
      </c>
      <c r="N157" t="s">
        <v>819</v>
      </c>
      <c r="O157" t="s">
        <v>820</v>
      </c>
      <c r="P157" t="s">
        <v>102</v>
      </c>
      <c r="Q157" t="s">
        <v>71</v>
      </c>
      <c r="R157" t="s">
        <v>71</v>
      </c>
      <c r="S157" t="s">
        <v>71</v>
      </c>
      <c r="T157" s="10" t="s">
        <v>1601</v>
      </c>
      <c r="U157" t="s">
        <v>71</v>
      </c>
      <c r="V157" t="s">
        <v>71</v>
      </c>
      <c r="W157" t="s">
        <v>71</v>
      </c>
      <c r="X157" t="s">
        <v>71</v>
      </c>
      <c r="Y157" t="s">
        <v>638</v>
      </c>
      <c r="Z157" t="s">
        <v>639</v>
      </c>
      <c r="AA157" t="s">
        <v>71</v>
      </c>
      <c r="AB157" t="s">
        <v>71</v>
      </c>
      <c r="AC157" t="s">
        <v>71</v>
      </c>
      <c r="AD157" t="s">
        <v>71</v>
      </c>
      <c r="AE157" t="s">
        <v>71</v>
      </c>
      <c r="AF157" t="s">
        <v>71</v>
      </c>
      <c r="AG157" t="s">
        <v>71</v>
      </c>
      <c r="AH157" t="s">
        <v>71</v>
      </c>
      <c r="AI157" t="s">
        <v>71</v>
      </c>
      <c r="AJ157" t="s">
        <v>71</v>
      </c>
      <c r="AK157" t="s">
        <v>71</v>
      </c>
      <c r="AL157" t="s">
        <v>71</v>
      </c>
      <c r="AM157" t="s">
        <v>824</v>
      </c>
      <c r="AN157" t="s">
        <v>71</v>
      </c>
      <c r="AO157" t="s">
        <v>825</v>
      </c>
      <c r="AP157" t="s">
        <v>71</v>
      </c>
      <c r="AQ157" t="s">
        <v>71</v>
      </c>
      <c r="AR157" t="s">
        <v>71</v>
      </c>
      <c r="AS157">
        <v>2012</v>
      </c>
      <c r="AT157" t="s">
        <v>71</v>
      </c>
      <c r="AU157" t="s">
        <v>71</v>
      </c>
      <c r="AV157" t="s">
        <v>71</v>
      </c>
      <c r="AW157" t="s">
        <v>71</v>
      </c>
      <c r="AX157" t="s">
        <v>71</v>
      </c>
      <c r="AY157" t="s">
        <v>71</v>
      </c>
      <c r="AZ157" t="s">
        <v>71</v>
      </c>
      <c r="BA157" t="s">
        <v>71</v>
      </c>
      <c r="BB157" t="s">
        <v>71</v>
      </c>
      <c r="BC157" t="s">
        <v>71</v>
      </c>
      <c r="BD157" t="s">
        <v>71</v>
      </c>
      <c r="BE157" t="s">
        <v>71</v>
      </c>
      <c r="BF157" t="s">
        <v>71</v>
      </c>
      <c r="BG157" t="s">
        <v>71</v>
      </c>
      <c r="BH157" t="s">
        <v>71</v>
      </c>
      <c r="BI157" t="s">
        <v>71</v>
      </c>
      <c r="BJ157" t="s">
        <v>71</v>
      </c>
      <c r="BK157" t="s">
        <v>71</v>
      </c>
      <c r="BL157" t="s">
        <v>71</v>
      </c>
      <c r="BM157" t="s">
        <v>71</v>
      </c>
      <c r="BN157" t="s">
        <v>71</v>
      </c>
      <c r="BO157" t="s">
        <v>71</v>
      </c>
      <c r="BP157" t="s">
        <v>71</v>
      </c>
      <c r="BQ157" t="s">
        <v>1602</v>
      </c>
      <c r="BR157" t="str">
        <f>HYPERLINK("https%3A%2F%2Fwww.webofscience.com%2Fwos%2Fwoscc%2Ffull-record%2FWOS:000309188200014","View Full Record in Web of Science")</f>
        <v>View Full Record in Web of Science</v>
      </c>
    </row>
    <row r="158" spans="1:70" hidden="1" x14ac:dyDescent="0.25">
      <c r="A158" t="s">
        <v>69</v>
      </c>
      <c r="B158" t="s">
        <v>1603</v>
      </c>
      <c r="C158" t="s">
        <v>71</v>
      </c>
      <c r="D158" t="s">
        <v>71</v>
      </c>
      <c r="E158" t="s">
        <v>71</v>
      </c>
      <c r="F158" t="s">
        <v>1604</v>
      </c>
      <c r="G158" t="s">
        <v>71</v>
      </c>
      <c r="H158" t="s">
        <v>71</v>
      </c>
      <c r="I158" s="1" t="s">
        <v>1605</v>
      </c>
      <c r="J158" s="6" t="s">
        <v>8588</v>
      </c>
      <c r="K158" t="s">
        <v>123</v>
      </c>
      <c r="L158" t="s">
        <v>71</v>
      </c>
      <c r="M158" t="s">
        <v>71</v>
      </c>
      <c r="N158" t="s">
        <v>71</v>
      </c>
      <c r="O158" t="s">
        <v>71</v>
      </c>
      <c r="P158" t="s">
        <v>71</v>
      </c>
      <c r="Q158" t="s">
        <v>71</v>
      </c>
      <c r="R158" t="s">
        <v>71</v>
      </c>
      <c r="S158" t="s">
        <v>71</v>
      </c>
      <c r="T158" t="s">
        <v>1606</v>
      </c>
      <c r="U158" t="s">
        <v>71</v>
      </c>
      <c r="V158" t="s">
        <v>71</v>
      </c>
      <c r="W158" t="s">
        <v>71</v>
      </c>
      <c r="X158" t="s">
        <v>71</v>
      </c>
      <c r="Y158" t="s">
        <v>1607</v>
      </c>
      <c r="Z158" t="s">
        <v>1608</v>
      </c>
      <c r="AA158" t="s">
        <v>71</v>
      </c>
      <c r="AB158" t="s">
        <v>71</v>
      </c>
      <c r="AC158" t="s">
        <v>71</v>
      </c>
      <c r="AD158" t="s">
        <v>71</v>
      </c>
      <c r="AE158" t="s">
        <v>71</v>
      </c>
      <c r="AF158" t="s">
        <v>71</v>
      </c>
      <c r="AG158" t="s">
        <v>71</v>
      </c>
      <c r="AH158" t="s">
        <v>71</v>
      </c>
      <c r="AI158" t="s">
        <v>71</v>
      </c>
      <c r="AJ158" t="s">
        <v>71</v>
      </c>
      <c r="AK158" t="s">
        <v>71</v>
      </c>
      <c r="AL158" t="s">
        <v>71</v>
      </c>
      <c r="AM158" t="s">
        <v>127</v>
      </c>
      <c r="AN158" t="s">
        <v>128</v>
      </c>
      <c r="AO158" t="s">
        <v>71</v>
      </c>
      <c r="AP158" t="s">
        <v>71</v>
      </c>
      <c r="AQ158" t="s">
        <v>71</v>
      </c>
      <c r="AR158" t="s">
        <v>1609</v>
      </c>
      <c r="AS158">
        <v>2013</v>
      </c>
      <c r="AT158">
        <v>244</v>
      </c>
      <c r="AU158" t="s">
        <v>71</v>
      </c>
      <c r="AV158" t="s">
        <v>71</v>
      </c>
      <c r="AW158" t="s">
        <v>71</v>
      </c>
      <c r="AX158" t="s">
        <v>71</v>
      </c>
      <c r="AY158" t="s">
        <v>71</v>
      </c>
      <c r="AZ158">
        <v>1</v>
      </c>
      <c r="BA158">
        <v>25</v>
      </c>
      <c r="BB158" t="s">
        <v>71</v>
      </c>
      <c r="BC158" t="s">
        <v>1610</v>
      </c>
      <c r="BD158" t="str">
        <f>HYPERLINK("http://dx.doi.org/10.1016/j.ins.2013.04.032","http://dx.doi.org/10.1016/j.ins.2013.04.032")</f>
        <v>http://dx.doi.org/10.1016/j.ins.2013.04.032</v>
      </c>
      <c r="BE158" t="s">
        <v>71</v>
      </c>
      <c r="BF158" t="s">
        <v>71</v>
      </c>
      <c r="BG158" t="s">
        <v>71</v>
      </c>
      <c r="BH158" t="s">
        <v>71</v>
      </c>
      <c r="BI158" t="s">
        <v>71</v>
      </c>
      <c r="BJ158" t="s">
        <v>71</v>
      </c>
      <c r="BK158" t="s">
        <v>71</v>
      </c>
      <c r="BL158" t="s">
        <v>71</v>
      </c>
      <c r="BM158" t="s">
        <v>71</v>
      </c>
      <c r="BN158" t="s">
        <v>71</v>
      </c>
      <c r="BO158" t="s">
        <v>71</v>
      </c>
      <c r="BP158" t="s">
        <v>71</v>
      </c>
      <c r="BQ158" t="s">
        <v>1611</v>
      </c>
      <c r="BR158" t="str">
        <f>HYPERLINK("https%3A%2F%2Fwww.webofscience.com%2Fwos%2Fwoscc%2Ffull-record%2FWOS:000321479800001","View Full Record in Web of Science")</f>
        <v>View Full Record in Web of Science</v>
      </c>
    </row>
    <row r="159" spans="1:70" hidden="1" x14ac:dyDescent="0.25">
      <c r="A159" t="s">
        <v>69</v>
      </c>
      <c r="B159" t="s">
        <v>1612</v>
      </c>
      <c r="C159" t="s">
        <v>71</v>
      </c>
      <c r="D159" t="s">
        <v>71</v>
      </c>
      <c r="E159" t="s">
        <v>71</v>
      </c>
      <c r="F159" t="s">
        <v>1612</v>
      </c>
      <c r="G159" t="s">
        <v>71</v>
      </c>
      <c r="H159" t="s">
        <v>71</v>
      </c>
      <c r="I159" s="5" t="s">
        <v>1613</v>
      </c>
      <c r="J159" s="6" t="s">
        <v>8590</v>
      </c>
      <c r="K159" t="s">
        <v>421</v>
      </c>
      <c r="L159" t="s">
        <v>71</v>
      </c>
      <c r="M159" t="s">
        <v>71</v>
      </c>
      <c r="N159" t="s">
        <v>71</v>
      </c>
      <c r="O159" t="s">
        <v>71</v>
      </c>
      <c r="P159" t="s">
        <v>71</v>
      </c>
      <c r="Q159" t="s">
        <v>71</v>
      </c>
      <c r="R159" t="s">
        <v>71</v>
      </c>
      <c r="S159" t="s">
        <v>71</v>
      </c>
      <c r="T159" s="10" t="s">
        <v>1614</v>
      </c>
      <c r="U159" t="s">
        <v>71</v>
      </c>
      <c r="V159" t="s">
        <v>71</v>
      </c>
      <c r="W159" t="s">
        <v>71</v>
      </c>
      <c r="X159" t="s">
        <v>71</v>
      </c>
      <c r="Y159" t="s">
        <v>71</v>
      </c>
      <c r="Z159" t="s">
        <v>71</v>
      </c>
      <c r="AA159" t="s">
        <v>71</v>
      </c>
      <c r="AB159" t="s">
        <v>71</v>
      </c>
      <c r="AC159" t="s">
        <v>71</v>
      </c>
      <c r="AD159" t="s">
        <v>71</v>
      </c>
      <c r="AE159" t="s">
        <v>71</v>
      </c>
      <c r="AF159" t="s">
        <v>71</v>
      </c>
      <c r="AG159" t="s">
        <v>71</v>
      </c>
      <c r="AH159" t="s">
        <v>71</v>
      </c>
      <c r="AI159" t="s">
        <v>71</v>
      </c>
      <c r="AJ159" t="s">
        <v>71</v>
      </c>
      <c r="AK159" t="s">
        <v>71</v>
      </c>
      <c r="AL159" t="s">
        <v>71</v>
      </c>
      <c r="AM159" t="s">
        <v>423</v>
      </c>
      <c r="AN159" t="s">
        <v>71</v>
      </c>
      <c r="AO159" t="s">
        <v>71</v>
      </c>
      <c r="AP159" t="s">
        <v>71</v>
      </c>
      <c r="AQ159" t="s">
        <v>71</v>
      </c>
      <c r="AR159" t="s">
        <v>1615</v>
      </c>
      <c r="AS159">
        <v>1993</v>
      </c>
      <c r="AT159">
        <v>57</v>
      </c>
      <c r="AU159">
        <v>3</v>
      </c>
      <c r="AV159" t="s">
        <v>71</v>
      </c>
      <c r="AW159" t="s">
        <v>71</v>
      </c>
      <c r="AX159" t="s">
        <v>71</v>
      </c>
      <c r="AY159" t="s">
        <v>71</v>
      </c>
      <c r="AZ159">
        <v>257</v>
      </c>
      <c r="BA159">
        <v>294</v>
      </c>
      <c r="BB159" t="s">
        <v>71</v>
      </c>
      <c r="BC159" t="s">
        <v>1616</v>
      </c>
      <c r="BD159" t="str">
        <f>HYPERLINK("http://dx.doi.org/10.1016/0165-0114(93)90024-C","http://dx.doi.org/10.1016/0165-0114(93)90024-C")</f>
        <v>http://dx.doi.org/10.1016/0165-0114(93)90024-C</v>
      </c>
      <c r="BE159" t="s">
        <v>71</v>
      </c>
      <c r="BF159" t="s">
        <v>71</v>
      </c>
      <c r="BG159" t="s">
        <v>71</v>
      </c>
      <c r="BH159" t="s">
        <v>71</v>
      </c>
      <c r="BI159" t="s">
        <v>71</v>
      </c>
      <c r="BJ159" t="s">
        <v>71</v>
      </c>
      <c r="BK159" t="s">
        <v>71</v>
      </c>
      <c r="BL159" t="s">
        <v>71</v>
      </c>
      <c r="BM159" t="s">
        <v>71</v>
      </c>
      <c r="BN159" t="s">
        <v>71</v>
      </c>
      <c r="BO159" t="s">
        <v>71</v>
      </c>
      <c r="BP159" t="s">
        <v>71</v>
      </c>
      <c r="BQ159" t="s">
        <v>1617</v>
      </c>
      <c r="BR159" t="str">
        <f>HYPERLINK("https%3A%2F%2Fwww.webofscience.com%2Fwos%2Fwoscc%2Ffull-record%2FWOS:A1993LW63900001","View Full Record in Web of Science")</f>
        <v>View Full Record in Web of Science</v>
      </c>
    </row>
    <row r="160" spans="1:70" hidden="1" x14ac:dyDescent="0.25">
      <c r="A160" t="s">
        <v>69</v>
      </c>
      <c r="B160" t="s">
        <v>1618</v>
      </c>
      <c r="C160" t="s">
        <v>71</v>
      </c>
      <c r="D160" t="s">
        <v>71</v>
      </c>
      <c r="E160" t="s">
        <v>71</v>
      </c>
      <c r="F160" t="s">
        <v>1618</v>
      </c>
      <c r="G160" t="s">
        <v>71</v>
      </c>
      <c r="H160" t="s">
        <v>71</v>
      </c>
      <c r="I160" s="4" t="s">
        <v>1619</v>
      </c>
      <c r="J160" s="6" t="s">
        <v>8590</v>
      </c>
      <c r="K160" t="s">
        <v>1620</v>
      </c>
      <c r="L160" t="s">
        <v>71</v>
      </c>
      <c r="M160" t="s">
        <v>1621</v>
      </c>
      <c r="N160" t="s">
        <v>1622</v>
      </c>
      <c r="O160" t="s">
        <v>1623</v>
      </c>
      <c r="P160" t="s">
        <v>1624</v>
      </c>
      <c r="Q160" t="s">
        <v>71</v>
      </c>
      <c r="R160" t="s">
        <v>71</v>
      </c>
      <c r="S160" t="s">
        <v>71</v>
      </c>
      <c r="T160" s="10" t="s">
        <v>1625</v>
      </c>
      <c r="U160" t="s">
        <v>71</v>
      </c>
      <c r="V160" t="s">
        <v>71</v>
      </c>
      <c r="W160" t="s">
        <v>71</v>
      </c>
      <c r="X160" t="s">
        <v>71</v>
      </c>
      <c r="Y160" t="s">
        <v>71</v>
      </c>
      <c r="Z160" t="s">
        <v>71</v>
      </c>
      <c r="AA160" t="s">
        <v>71</v>
      </c>
      <c r="AB160" t="s">
        <v>71</v>
      </c>
      <c r="AC160" t="s">
        <v>71</v>
      </c>
      <c r="AD160" t="s">
        <v>71</v>
      </c>
      <c r="AE160" t="s">
        <v>71</v>
      </c>
      <c r="AF160" t="s">
        <v>71</v>
      </c>
      <c r="AG160" t="s">
        <v>71</v>
      </c>
      <c r="AH160" t="s">
        <v>71</v>
      </c>
      <c r="AI160" t="s">
        <v>71</v>
      </c>
      <c r="AJ160" t="s">
        <v>71</v>
      </c>
      <c r="AK160" t="s">
        <v>71</v>
      </c>
      <c r="AL160" t="s">
        <v>71</v>
      </c>
      <c r="AM160" t="s">
        <v>1626</v>
      </c>
      <c r="AN160" t="s">
        <v>71</v>
      </c>
      <c r="AO160" t="s">
        <v>71</v>
      </c>
      <c r="AP160" t="s">
        <v>71</v>
      </c>
      <c r="AQ160" t="s">
        <v>71</v>
      </c>
      <c r="AR160" t="s">
        <v>71</v>
      </c>
      <c r="AS160">
        <v>1990</v>
      </c>
      <c r="AT160">
        <v>14</v>
      </c>
      <c r="AU160" t="s">
        <v>71</v>
      </c>
      <c r="AV160" t="s">
        <v>71</v>
      </c>
      <c r="AW160" t="s">
        <v>71</v>
      </c>
      <c r="AX160" t="s">
        <v>71</v>
      </c>
      <c r="AY160" t="s">
        <v>71</v>
      </c>
      <c r="AZ160">
        <v>440</v>
      </c>
      <c r="BA160">
        <v>443</v>
      </c>
      <c r="BB160" t="s">
        <v>71</v>
      </c>
      <c r="BC160" t="s">
        <v>1627</v>
      </c>
      <c r="BD160" t="str">
        <f>HYPERLINK("http://dx.doi.org/10.1016/0895-7177(90)90223-A","http://dx.doi.org/10.1016/0895-7177(90)90223-A")</f>
        <v>http://dx.doi.org/10.1016/0895-7177(90)90223-A</v>
      </c>
      <c r="BE160" t="s">
        <v>71</v>
      </c>
      <c r="BF160" t="s">
        <v>71</v>
      </c>
      <c r="BG160" t="s">
        <v>71</v>
      </c>
      <c r="BH160" t="s">
        <v>71</v>
      </c>
      <c r="BI160" t="s">
        <v>71</v>
      </c>
      <c r="BJ160" t="s">
        <v>71</v>
      </c>
      <c r="BK160" t="s">
        <v>71</v>
      </c>
      <c r="BL160" t="s">
        <v>71</v>
      </c>
      <c r="BM160" t="s">
        <v>71</v>
      </c>
      <c r="BN160" t="s">
        <v>71</v>
      </c>
      <c r="BO160" t="s">
        <v>71</v>
      </c>
      <c r="BP160" t="s">
        <v>71</v>
      </c>
      <c r="BQ160" t="s">
        <v>1628</v>
      </c>
      <c r="BR160" t="str">
        <f>HYPERLINK("https%3A%2F%2Fwww.webofscience.com%2Fwos%2Fwoscc%2Ffull-record%2FWOS:A1990EQ46900085","View Full Record in Web of Science")</f>
        <v>View Full Record in Web of Science</v>
      </c>
    </row>
    <row r="161" spans="1:70" hidden="1" x14ac:dyDescent="0.25">
      <c r="A161" t="s">
        <v>69</v>
      </c>
      <c r="B161" t="s">
        <v>1629</v>
      </c>
      <c r="C161" t="s">
        <v>71</v>
      </c>
      <c r="D161" t="s">
        <v>71</v>
      </c>
      <c r="E161" t="s">
        <v>71</v>
      </c>
      <c r="F161" t="s">
        <v>1630</v>
      </c>
      <c r="G161" t="s">
        <v>71</v>
      </c>
      <c r="H161" t="s">
        <v>71</v>
      </c>
      <c r="I161" s="1" t="s">
        <v>1631</v>
      </c>
      <c r="J161" s="6" t="s">
        <v>8590</v>
      </c>
      <c r="K161" t="s">
        <v>123</v>
      </c>
      <c r="L161" t="s">
        <v>71</v>
      </c>
      <c r="M161" t="s">
        <v>71</v>
      </c>
      <c r="N161" t="s">
        <v>71</v>
      </c>
      <c r="O161" t="s">
        <v>71</v>
      </c>
      <c r="P161" t="s">
        <v>71</v>
      </c>
      <c r="Q161" t="s">
        <v>71</v>
      </c>
      <c r="R161" t="s">
        <v>71</v>
      </c>
      <c r="S161" t="s">
        <v>71</v>
      </c>
      <c r="T161" t="s">
        <v>1632</v>
      </c>
      <c r="U161" t="s">
        <v>71</v>
      </c>
      <c r="V161" t="s">
        <v>71</v>
      </c>
      <c r="W161" t="s">
        <v>71</v>
      </c>
      <c r="X161" t="s">
        <v>71</v>
      </c>
      <c r="Y161" t="s">
        <v>1633</v>
      </c>
      <c r="Z161" t="s">
        <v>1634</v>
      </c>
      <c r="AA161" t="s">
        <v>71</v>
      </c>
      <c r="AB161" t="s">
        <v>71</v>
      </c>
      <c r="AC161" t="s">
        <v>71</v>
      </c>
      <c r="AD161" t="s">
        <v>71</v>
      </c>
      <c r="AE161" t="s">
        <v>71</v>
      </c>
      <c r="AF161" t="s">
        <v>71</v>
      </c>
      <c r="AG161" t="s">
        <v>71</v>
      </c>
      <c r="AH161" t="s">
        <v>71</v>
      </c>
      <c r="AI161" t="s">
        <v>71</v>
      </c>
      <c r="AJ161" t="s">
        <v>71</v>
      </c>
      <c r="AK161" t="s">
        <v>71</v>
      </c>
      <c r="AL161" t="s">
        <v>71</v>
      </c>
      <c r="AM161" t="s">
        <v>127</v>
      </c>
      <c r="AN161" t="s">
        <v>128</v>
      </c>
      <c r="AO161" t="s">
        <v>71</v>
      </c>
      <c r="AP161" t="s">
        <v>71</v>
      </c>
      <c r="AQ161" t="s">
        <v>71</v>
      </c>
      <c r="AR161" t="s">
        <v>293</v>
      </c>
      <c r="AS161">
        <v>2014</v>
      </c>
      <c r="AT161">
        <v>260</v>
      </c>
      <c r="AU161" t="s">
        <v>71</v>
      </c>
      <c r="AV161" t="s">
        <v>71</v>
      </c>
      <c r="AW161" t="s">
        <v>71</v>
      </c>
      <c r="AX161" t="s">
        <v>71</v>
      </c>
      <c r="AY161" t="s">
        <v>71</v>
      </c>
      <c r="AZ161">
        <v>98</v>
      </c>
      <c r="BA161">
        <v>119</v>
      </c>
      <c r="BB161" t="s">
        <v>71</v>
      </c>
      <c r="BC161" t="s">
        <v>1635</v>
      </c>
      <c r="BD161" t="str">
        <f>HYPERLINK("http://dx.doi.org/10.1016/j.ins.2013.10.038","http://dx.doi.org/10.1016/j.ins.2013.10.038")</f>
        <v>http://dx.doi.org/10.1016/j.ins.2013.10.038</v>
      </c>
      <c r="BE161" t="s">
        <v>71</v>
      </c>
      <c r="BF161" t="s">
        <v>71</v>
      </c>
      <c r="BG161" t="s">
        <v>71</v>
      </c>
      <c r="BH161" t="s">
        <v>71</v>
      </c>
      <c r="BI161" t="s">
        <v>71</v>
      </c>
      <c r="BJ161" t="s">
        <v>71</v>
      </c>
      <c r="BK161" t="s">
        <v>71</v>
      </c>
      <c r="BL161" t="s">
        <v>71</v>
      </c>
      <c r="BM161" t="s">
        <v>71</v>
      </c>
      <c r="BN161" t="s">
        <v>71</v>
      </c>
      <c r="BO161" t="s">
        <v>71</v>
      </c>
      <c r="BP161" t="s">
        <v>71</v>
      </c>
      <c r="BQ161" t="s">
        <v>1636</v>
      </c>
      <c r="BR161" t="str">
        <f>HYPERLINK("https%3A%2F%2Fwww.webofscience.com%2Fwos%2Fwoscc%2Ffull-record%2FWOS:000330823800007","View Full Record in Web of Science")</f>
        <v>View Full Record in Web of Science</v>
      </c>
    </row>
    <row r="162" spans="1:70" hidden="1" x14ac:dyDescent="0.25">
      <c r="A162" t="s">
        <v>83</v>
      </c>
      <c r="B162" t="s">
        <v>1637</v>
      </c>
      <c r="C162" t="s">
        <v>71</v>
      </c>
      <c r="D162" t="s">
        <v>71</v>
      </c>
      <c r="E162" t="s">
        <v>102</v>
      </c>
      <c r="F162" t="s">
        <v>1638</v>
      </c>
      <c r="G162" t="s">
        <v>71</v>
      </c>
      <c r="H162" t="s">
        <v>71</v>
      </c>
      <c r="I162" s="1" t="s">
        <v>1639</v>
      </c>
      <c r="J162" s="6" t="s">
        <v>8588</v>
      </c>
      <c r="K162" t="s">
        <v>1640</v>
      </c>
      <c r="L162" t="s">
        <v>71</v>
      </c>
      <c r="M162" t="s">
        <v>1641</v>
      </c>
      <c r="N162" t="s">
        <v>1642</v>
      </c>
      <c r="O162" t="s">
        <v>1643</v>
      </c>
      <c r="P162" t="s">
        <v>71</v>
      </c>
      <c r="Q162" t="s">
        <v>71</v>
      </c>
      <c r="R162" t="s">
        <v>71</v>
      </c>
      <c r="S162" t="s">
        <v>71</v>
      </c>
      <c r="T162" t="s">
        <v>1644</v>
      </c>
      <c r="U162" t="s">
        <v>71</v>
      </c>
      <c r="V162" t="s">
        <v>71</v>
      </c>
      <c r="W162" t="s">
        <v>71</v>
      </c>
      <c r="X162" t="s">
        <v>71</v>
      </c>
      <c r="Y162" t="s">
        <v>71</v>
      </c>
      <c r="Z162" t="s">
        <v>71</v>
      </c>
      <c r="AA162" t="s">
        <v>71</v>
      </c>
      <c r="AB162" t="s">
        <v>71</v>
      </c>
      <c r="AC162" t="s">
        <v>71</v>
      </c>
      <c r="AD162" t="s">
        <v>71</v>
      </c>
      <c r="AE162" t="s">
        <v>71</v>
      </c>
      <c r="AF162" t="s">
        <v>71</v>
      </c>
      <c r="AG162" t="s">
        <v>71</v>
      </c>
      <c r="AH162" t="s">
        <v>71</v>
      </c>
      <c r="AI162" t="s">
        <v>71</v>
      </c>
      <c r="AJ162" t="s">
        <v>71</v>
      </c>
      <c r="AK162" t="s">
        <v>71</v>
      </c>
      <c r="AL162" t="s">
        <v>71</v>
      </c>
      <c r="AM162" t="s">
        <v>71</v>
      </c>
      <c r="AN162" t="s">
        <v>71</v>
      </c>
      <c r="AO162" t="s">
        <v>1645</v>
      </c>
      <c r="AP162" t="s">
        <v>71</v>
      </c>
      <c r="AQ162" t="s">
        <v>71</v>
      </c>
      <c r="AR162" t="s">
        <v>71</v>
      </c>
      <c r="AS162">
        <v>2014</v>
      </c>
      <c r="AT162" t="s">
        <v>71</v>
      </c>
      <c r="AU162" t="s">
        <v>71</v>
      </c>
      <c r="AV162" t="s">
        <v>71</v>
      </c>
      <c r="AW162" t="s">
        <v>71</v>
      </c>
      <c r="AX162" t="s">
        <v>71</v>
      </c>
      <c r="AY162" t="s">
        <v>71</v>
      </c>
      <c r="AZ162">
        <v>914</v>
      </c>
      <c r="BA162">
        <v>918</v>
      </c>
      <c r="BB162" t="s">
        <v>71</v>
      </c>
      <c r="BC162" t="s">
        <v>71</v>
      </c>
      <c r="BD162" t="s">
        <v>71</v>
      </c>
      <c r="BE162" t="s">
        <v>71</v>
      </c>
      <c r="BF162" t="s">
        <v>71</v>
      </c>
      <c r="BG162" t="s">
        <v>71</v>
      </c>
      <c r="BH162" t="s">
        <v>71</v>
      </c>
      <c r="BI162" t="s">
        <v>71</v>
      </c>
      <c r="BJ162" t="s">
        <v>71</v>
      </c>
      <c r="BK162" t="s">
        <v>71</v>
      </c>
      <c r="BL162" t="s">
        <v>71</v>
      </c>
      <c r="BM162" t="s">
        <v>71</v>
      </c>
      <c r="BN162" t="s">
        <v>71</v>
      </c>
      <c r="BO162" t="s">
        <v>71</v>
      </c>
      <c r="BP162" t="s">
        <v>71</v>
      </c>
      <c r="BQ162" t="s">
        <v>1646</v>
      </c>
      <c r="BR162" t="str">
        <f>HYPERLINK("https%3A%2F%2Fwww.webofscience.com%2Fwos%2Fwoscc%2Ffull-record%2FWOS:000359803500165","View Full Record in Web of Science")</f>
        <v>View Full Record in Web of Science</v>
      </c>
    </row>
    <row r="163" spans="1:70" hidden="1" x14ac:dyDescent="0.25">
      <c r="A163" t="s">
        <v>69</v>
      </c>
      <c r="B163" t="s">
        <v>1647</v>
      </c>
      <c r="C163" t="s">
        <v>71</v>
      </c>
      <c r="D163" t="s">
        <v>71</v>
      </c>
      <c r="E163" t="s">
        <v>71</v>
      </c>
      <c r="F163" t="s">
        <v>1648</v>
      </c>
      <c r="G163" t="s">
        <v>71</v>
      </c>
      <c r="H163" t="s">
        <v>71</v>
      </c>
      <c r="I163" s="1" t="s">
        <v>1649</v>
      </c>
      <c r="J163" s="6" t="s">
        <v>8590</v>
      </c>
      <c r="K163" t="s">
        <v>174</v>
      </c>
      <c r="L163" t="s">
        <v>71</v>
      </c>
      <c r="M163" t="s">
        <v>71</v>
      </c>
      <c r="N163" t="s">
        <v>71</v>
      </c>
      <c r="O163" t="s">
        <v>71</v>
      </c>
      <c r="P163" t="s">
        <v>71</v>
      </c>
      <c r="Q163" t="s">
        <v>71</v>
      </c>
      <c r="R163" t="s">
        <v>71</v>
      </c>
      <c r="S163" t="s">
        <v>71</v>
      </c>
      <c r="T163" t="s">
        <v>1650</v>
      </c>
      <c r="U163" t="s">
        <v>71</v>
      </c>
      <c r="V163" t="s">
        <v>71</v>
      </c>
      <c r="W163" t="s">
        <v>71</v>
      </c>
      <c r="X163" t="s">
        <v>71</v>
      </c>
      <c r="Y163" t="s">
        <v>71</v>
      </c>
      <c r="Z163" t="s">
        <v>71</v>
      </c>
      <c r="AA163" t="s">
        <v>71</v>
      </c>
      <c r="AB163" t="s">
        <v>71</v>
      </c>
      <c r="AC163" t="s">
        <v>71</v>
      </c>
      <c r="AD163" t="s">
        <v>71</v>
      </c>
      <c r="AE163" t="s">
        <v>71</v>
      </c>
      <c r="AF163" t="s">
        <v>71</v>
      </c>
      <c r="AG163" t="s">
        <v>71</v>
      </c>
      <c r="AH163" t="s">
        <v>71</v>
      </c>
      <c r="AI163" t="s">
        <v>71</v>
      </c>
      <c r="AJ163" t="s">
        <v>71</v>
      </c>
      <c r="AK163" t="s">
        <v>71</v>
      </c>
      <c r="AL163" t="s">
        <v>71</v>
      </c>
      <c r="AM163" t="s">
        <v>178</v>
      </c>
      <c r="AN163" t="s">
        <v>179</v>
      </c>
      <c r="AO163" t="s">
        <v>71</v>
      </c>
      <c r="AP163" t="s">
        <v>71</v>
      </c>
      <c r="AQ163" t="s">
        <v>71</v>
      </c>
      <c r="AR163" t="s">
        <v>71</v>
      </c>
      <c r="AS163">
        <v>2018</v>
      </c>
      <c r="AT163">
        <v>34</v>
      </c>
      <c r="AU163">
        <v>1</v>
      </c>
      <c r="AV163" t="s">
        <v>71</v>
      </c>
      <c r="AW163" t="s">
        <v>71</v>
      </c>
      <c r="AX163" t="s">
        <v>71</v>
      </c>
      <c r="AY163" t="s">
        <v>71</v>
      </c>
      <c r="AZ163">
        <v>35</v>
      </c>
      <c r="BA163">
        <v>45</v>
      </c>
      <c r="BB163" t="s">
        <v>71</v>
      </c>
      <c r="BC163" t="s">
        <v>1651</v>
      </c>
      <c r="BD163" t="str">
        <f>HYPERLINK("http://dx.doi.org/10.3233/JIFS-16938","http://dx.doi.org/10.3233/JIFS-16938")</f>
        <v>http://dx.doi.org/10.3233/JIFS-16938</v>
      </c>
      <c r="BE163" t="s">
        <v>71</v>
      </c>
      <c r="BF163" t="s">
        <v>71</v>
      </c>
      <c r="BG163" t="s">
        <v>71</v>
      </c>
      <c r="BH163" t="s">
        <v>71</v>
      </c>
      <c r="BI163" t="s">
        <v>71</v>
      </c>
      <c r="BJ163" t="s">
        <v>71</v>
      </c>
      <c r="BK163" t="s">
        <v>71</v>
      </c>
      <c r="BL163" t="s">
        <v>71</v>
      </c>
      <c r="BM163" t="s">
        <v>71</v>
      </c>
      <c r="BN163" t="s">
        <v>71</v>
      </c>
      <c r="BO163" t="s">
        <v>71</v>
      </c>
      <c r="BP163" t="s">
        <v>71</v>
      </c>
      <c r="BQ163" t="s">
        <v>1652</v>
      </c>
      <c r="BR163" t="str">
        <f>HYPERLINK("https%3A%2F%2Fwww.webofscience.com%2Fwos%2Fwoscc%2Ffull-record%2FWOS:000423039300004","View Full Record in Web of Science")</f>
        <v>View Full Record in Web of Science</v>
      </c>
    </row>
    <row r="164" spans="1:70" hidden="1" x14ac:dyDescent="0.25">
      <c r="A164" t="s">
        <v>83</v>
      </c>
      <c r="B164" t="s">
        <v>1653</v>
      </c>
      <c r="C164" t="s">
        <v>71</v>
      </c>
      <c r="D164" t="s">
        <v>1654</v>
      </c>
      <c r="E164" t="s">
        <v>71</v>
      </c>
      <c r="F164" t="s">
        <v>1655</v>
      </c>
      <c r="G164" t="s">
        <v>71</v>
      </c>
      <c r="H164" t="s">
        <v>71</v>
      </c>
      <c r="I164" s="1" t="s">
        <v>1656</v>
      </c>
      <c r="J164" s="6" t="s">
        <v>8588</v>
      </c>
      <c r="K164" t="s">
        <v>1657</v>
      </c>
      <c r="L164" t="s">
        <v>1658</v>
      </c>
      <c r="M164" t="s">
        <v>1659</v>
      </c>
      <c r="N164" t="s">
        <v>1660</v>
      </c>
      <c r="O164" t="s">
        <v>1661</v>
      </c>
      <c r="P164" t="s">
        <v>71</v>
      </c>
      <c r="Q164" t="s">
        <v>71</v>
      </c>
      <c r="R164" t="s">
        <v>71</v>
      </c>
      <c r="S164" t="s">
        <v>71</v>
      </c>
      <c r="T164" t="s">
        <v>1662</v>
      </c>
      <c r="U164" t="s">
        <v>71</v>
      </c>
      <c r="V164" t="s">
        <v>71</v>
      </c>
      <c r="W164" t="s">
        <v>71</v>
      </c>
      <c r="X164" t="s">
        <v>71</v>
      </c>
      <c r="Y164" t="s">
        <v>71</v>
      </c>
      <c r="Z164" t="s">
        <v>71</v>
      </c>
      <c r="AA164" t="s">
        <v>71</v>
      </c>
      <c r="AB164" t="s">
        <v>71</v>
      </c>
      <c r="AC164" t="s">
        <v>71</v>
      </c>
      <c r="AD164" t="s">
        <v>71</v>
      </c>
      <c r="AE164" t="s">
        <v>71</v>
      </c>
      <c r="AF164" t="s">
        <v>71</v>
      </c>
      <c r="AG164" t="s">
        <v>71</v>
      </c>
      <c r="AH164" t="s">
        <v>71</v>
      </c>
      <c r="AI164" t="s">
        <v>71</v>
      </c>
      <c r="AJ164" t="s">
        <v>71</v>
      </c>
      <c r="AK164" t="s">
        <v>71</v>
      </c>
      <c r="AL164" t="s">
        <v>71</v>
      </c>
      <c r="AM164" t="s">
        <v>1663</v>
      </c>
      <c r="AN164" t="s">
        <v>1664</v>
      </c>
      <c r="AO164" t="s">
        <v>1665</v>
      </c>
      <c r="AP164" t="s">
        <v>71</v>
      </c>
      <c r="AQ164" t="s">
        <v>71</v>
      </c>
      <c r="AR164" t="s">
        <v>71</v>
      </c>
      <c r="AS164">
        <v>2022</v>
      </c>
      <c r="AT164">
        <v>338</v>
      </c>
      <c r="AU164" t="s">
        <v>71</v>
      </c>
      <c r="AV164" t="s">
        <v>71</v>
      </c>
      <c r="AW164" t="s">
        <v>71</v>
      </c>
      <c r="AX164" t="s">
        <v>71</v>
      </c>
      <c r="AY164" t="s">
        <v>71</v>
      </c>
      <c r="AZ164">
        <v>178</v>
      </c>
      <c r="BA164">
        <v>184</v>
      </c>
      <c r="BB164" t="s">
        <v>71</v>
      </c>
      <c r="BC164" t="s">
        <v>1666</v>
      </c>
      <c r="BD164" t="str">
        <f>HYPERLINK("http://dx.doi.org/10.1007/978-3-030-95929-6_14","http://dx.doi.org/10.1007/978-3-030-95929-6_14")</f>
        <v>http://dx.doi.org/10.1007/978-3-030-95929-6_14</v>
      </c>
      <c r="BE164" t="s">
        <v>71</v>
      </c>
      <c r="BF164" t="s">
        <v>71</v>
      </c>
      <c r="BG164" t="s">
        <v>71</v>
      </c>
      <c r="BH164" t="s">
        <v>71</v>
      </c>
      <c r="BI164" t="s">
        <v>71</v>
      </c>
      <c r="BJ164" t="s">
        <v>71</v>
      </c>
      <c r="BK164" t="s">
        <v>71</v>
      </c>
      <c r="BL164" t="s">
        <v>71</v>
      </c>
      <c r="BM164" t="s">
        <v>71</v>
      </c>
      <c r="BN164" t="s">
        <v>71</v>
      </c>
      <c r="BO164" t="s">
        <v>71</v>
      </c>
      <c r="BP164" t="s">
        <v>71</v>
      </c>
      <c r="BQ164" t="s">
        <v>1667</v>
      </c>
      <c r="BR164" t="str">
        <f>HYPERLINK("https%3A%2F%2Fwww.webofscience.com%2Fwos%2Fwoscc%2Ffull-record%2FWOS:000775291100014","View Full Record in Web of Science")</f>
        <v>View Full Record in Web of Science</v>
      </c>
    </row>
    <row r="165" spans="1:70" hidden="1" x14ac:dyDescent="0.25">
      <c r="A165" t="s">
        <v>69</v>
      </c>
      <c r="B165" t="s">
        <v>1668</v>
      </c>
      <c r="C165" t="s">
        <v>71</v>
      </c>
      <c r="D165" t="s">
        <v>71</v>
      </c>
      <c r="E165" t="s">
        <v>71</v>
      </c>
      <c r="F165" t="s">
        <v>1669</v>
      </c>
      <c r="G165" t="s">
        <v>71</v>
      </c>
      <c r="H165" t="s">
        <v>71</v>
      </c>
      <c r="I165" s="1" t="s">
        <v>1670</v>
      </c>
      <c r="J165" s="6" t="s">
        <v>8588</v>
      </c>
      <c r="K165" t="s">
        <v>766</v>
      </c>
      <c r="L165" t="s">
        <v>71</v>
      </c>
      <c r="M165" t="s">
        <v>71</v>
      </c>
      <c r="N165" t="s">
        <v>71</v>
      </c>
      <c r="O165" t="s">
        <v>71</v>
      </c>
      <c r="P165" t="s">
        <v>71</v>
      </c>
      <c r="Q165" t="s">
        <v>71</v>
      </c>
      <c r="R165" t="s">
        <v>71</v>
      </c>
      <c r="S165" t="s">
        <v>71</v>
      </c>
      <c r="T165" t="s">
        <v>1671</v>
      </c>
      <c r="U165" t="s">
        <v>71</v>
      </c>
      <c r="V165" t="s">
        <v>71</v>
      </c>
      <c r="W165" t="s">
        <v>71</v>
      </c>
      <c r="X165" t="s">
        <v>71</v>
      </c>
      <c r="Y165" t="s">
        <v>71</v>
      </c>
      <c r="Z165" t="s">
        <v>1672</v>
      </c>
      <c r="AA165" t="s">
        <v>71</v>
      </c>
      <c r="AB165" t="s">
        <v>71</v>
      </c>
      <c r="AC165" t="s">
        <v>71</v>
      </c>
      <c r="AD165" t="s">
        <v>71</v>
      </c>
      <c r="AE165" t="s">
        <v>71</v>
      </c>
      <c r="AF165" t="s">
        <v>71</v>
      </c>
      <c r="AG165" t="s">
        <v>71</v>
      </c>
      <c r="AH165" t="s">
        <v>71</v>
      </c>
      <c r="AI165" t="s">
        <v>71</v>
      </c>
      <c r="AJ165" t="s">
        <v>71</v>
      </c>
      <c r="AK165" t="s">
        <v>71</v>
      </c>
      <c r="AL165" t="s">
        <v>71</v>
      </c>
      <c r="AM165" t="s">
        <v>768</v>
      </c>
      <c r="AN165" t="s">
        <v>769</v>
      </c>
      <c r="AO165" t="s">
        <v>71</v>
      </c>
      <c r="AP165" t="s">
        <v>71</v>
      </c>
      <c r="AQ165" t="s">
        <v>71</v>
      </c>
      <c r="AR165" t="s">
        <v>263</v>
      </c>
      <c r="AS165">
        <v>2022</v>
      </c>
      <c r="AT165">
        <v>130</v>
      </c>
      <c r="AU165" t="s">
        <v>71</v>
      </c>
      <c r="AV165" t="s">
        <v>71</v>
      </c>
      <c r="AW165" t="s">
        <v>71</v>
      </c>
      <c r="AX165" t="s">
        <v>71</v>
      </c>
      <c r="AY165" t="s">
        <v>71</v>
      </c>
      <c r="AZ165" t="s">
        <v>71</v>
      </c>
      <c r="BA165" t="s">
        <v>71</v>
      </c>
      <c r="BB165">
        <v>109689</v>
      </c>
      <c r="BC165" t="s">
        <v>1673</v>
      </c>
      <c r="BD165" t="str">
        <f>HYPERLINK("http://dx.doi.org/10.1016/j.asoc.2022.109689","http://dx.doi.org/10.1016/j.asoc.2022.109689")</f>
        <v>http://dx.doi.org/10.1016/j.asoc.2022.109689</v>
      </c>
      <c r="BE165" t="s">
        <v>71</v>
      </c>
      <c r="BF165" t="s">
        <v>71</v>
      </c>
      <c r="BG165" t="s">
        <v>71</v>
      </c>
      <c r="BH165" t="s">
        <v>71</v>
      </c>
      <c r="BI165" t="s">
        <v>71</v>
      </c>
      <c r="BJ165" t="s">
        <v>71</v>
      </c>
      <c r="BK165" t="s">
        <v>71</v>
      </c>
      <c r="BL165" t="s">
        <v>71</v>
      </c>
      <c r="BM165" t="s">
        <v>71</v>
      </c>
      <c r="BN165" t="s">
        <v>71</v>
      </c>
      <c r="BO165" t="s">
        <v>71</v>
      </c>
      <c r="BP165" t="s">
        <v>71</v>
      </c>
      <c r="BQ165" t="s">
        <v>1674</v>
      </c>
      <c r="BR165" t="str">
        <f>HYPERLINK("https%3A%2F%2Fwww.webofscience.com%2Fwos%2Fwoscc%2Ffull-record%2FWOS:000877001500009","View Full Record in Web of Science")</f>
        <v>View Full Record in Web of Science</v>
      </c>
    </row>
    <row r="166" spans="1:70" hidden="1" x14ac:dyDescent="0.25">
      <c r="A166" t="s">
        <v>83</v>
      </c>
      <c r="B166" t="s">
        <v>1675</v>
      </c>
      <c r="C166" t="s">
        <v>71</v>
      </c>
      <c r="D166" t="s">
        <v>1676</v>
      </c>
      <c r="E166" t="s">
        <v>71</v>
      </c>
      <c r="F166" t="s">
        <v>1675</v>
      </c>
      <c r="G166" t="s">
        <v>71</v>
      </c>
      <c r="H166" t="s">
        <v>71</v>
      </c>
      <c r="I166" s="1" t="s">
        <v>1677</v>
      </c>
      <c r="J166" s="6" t="s">
        <v>8590</v>
      </c>
      <c r="K166" t="s">
        <v>1678</v>
      </c>
      <c r="L166" t="s">
        <v>71</v>
      </c>
      <c r="M166" t="s">
        <v>1679</v>
      </c>
      <c r="N166" t="s">
        <v>1680</v>
      </c>
      <c r="O166" t="s">
        <v>1681</v>
      </c>
      <c r="P166" t="s">
        <v>1682</v>
      </c>
      <c r="Q166" t="s">
        <v>71</v>
      </c>
      <c r="R166" t="s">
        <v>71</v>
      </c>
      <c r="S166" t="s">
        <v>71</v>
      </c>
      <c r="T166" t="s">
        <v>1683</v>
      </c>
      <c r="U166" t="s">
        <v>71</v>
      </c>
      <c r="V166" t="s">
        <v>71</v>
      </c>
      <c r="W166" t="s">
        <v>71</v>
      </c>
      <c r="X166" t="s">
        <v>71</v>
      </c>
      <c r="Y166" t="s">
        <v>71</v>
      </c>
      <c r="Z166" t="s">
        <v>71</v>
      </c>
      <c r="AA166" t="s">
        <v>71</v>
      </c>
      <c r="AB166" t="s">
        <v>71</v>
      </c>
      <c r="AC166" t="s">
        <v>71</v>
      </c>
      <c r="AD166" t="s">
        <v>71</v>
      </c>
      <c r="AE166" t="s">
        <v>71</v>
      </c>
      <c r="AF166" t="s">
        <v>71</v>
      </c>
      <c r="AG166" t="s">
        <v>71</v>
      </c>
      <c r="AH166" t="s">
        <v>71</v>
      </c>
      <c r="AI166" t="s">
        <v>71</v>
      </c>
      <c r="AJ166" t="s">
        <v>71</v>
      </c>
      <c r="AK166" t="s">
        <v>71</v>
      </c>
      <c r="AL166" t="s">
        <v>71</v>
      </c>
      <c r="AM166" t="s">
        <v>71</v>
      </c>
      <c r="AN166" t="s">
        <v>71</v>
      </c>
      <c r="AO166" t="s">
        <v>1684</v>
      </c>
      <c r="AP166" t="s">
        <v>71</v>
      </c>
      <c r="AQ166" t="s">
        <v>71</v>
      </c>
      <c r="AR166" t="s">
        <v>71</v>
      </c>
      <c r="AS166">
        <v>1998</v>
      </c>
      <c r="AT166" t="s">
        <v>71</v>
      </c>
      <c r="AU166" t="s">
        <v>71</v>
      </c>
      <c r="AV166" t="s">
        <v>71</v>
      </c>
      <c r="AW166" t="s">
        <v>71</v>
      </c>
      <c r="AX166" t="s">
        <v>71</v>
      </c>
      <c r="AY166" t="s">
        <v>71</v>
      </c>
      <c r="AZ166">
        <v>1</v>
      </c>
      <c r="BA166">
        <v>18</v>
      </c>
      <c r="BB166" t="s">
        <v>71</v>
      </c>
      <c r="BC166" t="s">
        <v>71</v>
      </c>
      <c r="BD166" t="s">
        <v>71</v>
      </c>
      <c r="BE166" t="s">
        <v>71</v>
      </c>
      <c r="BF166" t="s">
        <v>71</v>
      </c>
      <c r="BG166" t="s">
        <v>71</v>
      </c>
      <c r="BH166" t="s">
        <v>71</v>
      </c>
      <c r="BI166" t="s">
        <v>71</v>
      </c>
      <c r="BJ166" t="s">
        <v>71</v>
      </c>
      <c r="BK166" t="s">
        <v>71</v>
      </c>
      <c r="BL166" t="s">
        <v>71</v>
      </c>
      <c r="BM166" t="s">
        <v>71</v>
      </c>
      <c r="BN166" t="s">
        <v>71</v>
      </c>
      <c r="BO166" t="s">
        <v>71</v>
      </c>
      <c r="BP166" t="s">
        <v>71</v>
      </c>
      <c r="BQ166" t="s">
        <v>1685</v>
      </c>
      <c r="BR166" t="str">
        <f>HYPERLINK("https%3A%2F%2Fwww.webofscience.com%2Fwos%2Fwoscc%2Ffull-record%2FWOS:000078326600001","View Full Record in Web of Science")</f>
        <v>View Full Record in Web of Science</v>
      </c>
    </row>
    <row r="167" spans="1:70" hidden="1" x14ac:dyDescent="0.25">
      <c r="A167" t="s">
        <v>83</v>
      </c>
      <c r="B167" t="s">
        <v>1686</v>
      </c>
      <c r="C167" t="s">
        <v>71</v>
      </c>
      <c r="D167" t="s">
        <v>1687</v>
      </c>
      <c r="E167" t="s">
        <v>71</v>
      </c>
      <c r="F167" t="s">
        <v>1688</v>
      </c>
      <c r="G167" t="s">
        <v>71</v>
      </c>
      <c r="H167" t="s">
        <v>71</v>
      </c>
      <c r="I167" s="1" t="s">
        <v>1689</v>
      </c>
      <c r="J167" s="6" t="s">
        <v>8590</v>
      </c>
      <c r="K167" t="s">
        <v>1690</v>
      </c>
      <c r="L167" t="s">
        <v>71</v>
      </c>
      <c r="M167" t="s">
        <v>1691</v>
      </c>
      <c r="N167" t="s">
        <v>1692</v>
      </c>
      <c r="O167" t="s">
        <v>1693</v>
      </c>
      <c r="P167" t="s">
        <v>1694</v>
      </c>
      <c r="Q167" t="s">
        <v>71</v>
      </c>
      <c r="R167" t="s">
        <v>71</v>
      </c>
      <c r="S167" t="s">
        <v>71</v>
      </c>
      <c r="T167" t="s">
        <v>1695</v>
      </c>
      <c r="U167" t="s">
        <v>71</v>
      </c>
      <c r="V167" t="s">
        <v>71</v>
      </c>
      <c r="W167" t="s">
        <v>71</v>
      </c>
      <c r="X167" t="s">
        <v>71</v>
      </c>
      <c r="Y167" t="s">
        <v>71</v>
      </c>
      <c r="Z167" t="s">
        <v>71</v>
      </c>
      <c r="AA167" t="s">
        <v>71</v>
      </c>
      <c r="AB167" t="s">
        <v>71</v>
      </c>
      <c r="AC167" t="s">
        <v>71</v>
      </c>
      <c r="AD167" t="s">
        <v>71</v>
      </c>
      <c r="AE167" t="s">
        <v>71</v>
      </c>
      <c r="AF167" t="s">
        <v>71</v>
      </c>
      <c r="AG167" t="s">
        <v>71</v>
      </c>
      <c r="AH167" t="s">
        <v>71</v>
      </c>
      <c r="AI167" t="s">
        <v>71</v>
      </c>
      <c r="AJ167" t="s">
        <v>71</v>
      </c>
      <c r="AK167" t="s">
        <v>71</v>
      </c>
      <c r="AL167" t="s">
        <v>71</v>
      </c>
      <c r="AM167" t="s">
        <v>71</v>
      </c>
      <c r="AN167" t="s">
        <v>71</v>
      </c>
      <c r="AO167" t="s">
        <v>1696</v>
      </c>
      <c r="AP167" t="s">
        <v>71</v>
      </c>
      <c r="AQ167" t="s">
        <v>71</v>
      </c>
      <c r="AR167" t="s">
        <v>71</v>
      </c>
      <c r="AS167">
        <v>2008</v>
      </c>
      <c r="AT167" t="s">
        <v>71</v>
      </c>
      <c r="AU167" t="s">
        <v>71</v>
      </c>
      <c r="AV167" t="s">
        <v>71</v>
      </c>
      <c r="AW167" t="s">
        <v>71</v>
      </c>
      <c r="AX167" t="s">
        <v>71</v>
      </c>
      <c r="AY167" t="s">
        <v>71</v>
      </c>
      <c r="AZ167">
        <v>159</v>
      </c>
      <c r="BA167" t="s">
        <v>99</v>
      </c>
      <c r="BB167" t="s">
        <v>71</v>
      </c>
      <c r="BC167" t="s">
        <v>1697</v>
      </c>
      <c r="BD167" t="str">
        <f>HYPERLINK("http://dx.doi.org/10.1109/FSKD.2008.680","http://dx.doi.org/10.1109/FSKD.2008.680")</f>
        <v>http://dx.doi.org/10.1109/FSKD.2008.680</v>
      </c>
      <c r="BE167" t="s">
        <v>71</v>
      </c>
      <c r="BF167" t="s">
        <v>71</v>
      </c>
      <c r="BG167" t="s">
        <v>71</v>
      </c>
      <c r="BH167" t="s">
        <v>71</v>
      </c>
      <c r="BI167" t="s">
        <v>71</v>
      </c>
      <c r="BJ167" t="s">
        <v>71</v>
      </c>
      <c r="BK167" t="s">
        <v>71</v>
      </c>
      <c r="BL167" t="s">
        <v>71</v>
      </c>
      <c r="BM167" t="s">
        <v>71</v>
      </c>
      <c r="BN167" t="s">
        <v>71</v>
      </c>
      <c r="BO167" t="s">
        <v>71</v>
      </c>
      <c r="BP167" t="s">
        <v>71</v>
      </c>
      <c r="BQ167" t="s">
        <v>1698</v>
      </c>
      <c r="BR167" t="str">
        <f>HYPERLINK("https%3A%2F%2Fwww.webofscience.com%2Fwos%2Fwoscc%2Ffull-record%2FWOS:000264270500031","View Full Record in Web of Science")</f>
        <v>View Full Record in Web of Science</v>
      </c>
    </row>
    <row r="168" spans="1:70" hidden="1" x14ac:dyDescent="0.25">
      <c r="A168" t="s">
        <v>69</v>
      </c>
      <c r="B168" t="s">
        <v>1699</v>
      </c>
      <c r="C168" t="s">
        <v>71</v>
      </c>
      <c r="D168" t="s">
        <v>71</v>
      </c>
      <c r="E168" t="s">
        <v>71</v>
      </c>
      <c r="F168" t="s">
        <v>1699</v>
      </c>
      <c r="G168" t="s">
        <v>71</v>
      </c>
      <c r="H168" t="s">
        <v>71</v>
      </c>
      <c r="I168" s="1" t="s">
        <v>1700</v>
      </c>
      <c r="J168" s="6" t="s">
        <v>8588</v>
      </c>
      <c r="K168" t="s">
        <v>1701</v>
      </c>
      <c r="L168" t="s">
        <v>71</v>
      </c>
      <c r="M168" t="s">
        <v>71</v>
      </c>
      <c r="N168" t="s">
        <v>71</v>
      </c>
      <c r="O168" t="s">
        <v>71</v>
      </c>
      <c r="P168" t="s">
        <v>71</v>
      </c>
      <c r="Q168" t="s">
        <v>71</v>
      </c>
      <c r="R168" t="s">
        <v>71</v>
      </c>
      <c r="S168" t="s">
        <v>71</v>
      </c>
      <c r="T168" t="s">
        <v>1702</v>
      </c>
      <c r="U168" t="s">
        <v>71</v>
      </c>
      <c r="V168" t="s">
        <v>71</v>
      </c>
      <c r="W168" t="s">
        <v>71</v>
      </c>
      <c r="X168" t="s">
        <v>71</v>
      </c>
      <c r="Y168" t="s">
        <v>1703</v>
      </c>
      <c r="Z168" t="s">
        <v>1704</v>
      </c>
      <c r="AA168" t="s">
        <v>71</v>
      </c>
      <c r="AB168" t="s">
        <v>71</v>
      </c>
      <c r="AC168" t="s">
        <v>71</v>
      </c>
      <c r="AD168" t="s">
        <v>71</v>
      </c>
      <c r="AE168" t="s">
        <v>71</v>
      </c>
      <c r="AF168" t="s">
        <v>71</v>
      </c>
      <c r="AG168" t="s">
        <v>71</v>
      </c>
      <c r="AH168" t="s">
        <v>71</v>
      </c>
      <c r="AI168" t="s">
        <v>71</v>
      </c>
      <c r="AJ168" t="s">
        <v>71</v>
      </c>
      <c r="AK168" t="s">
        <v>71</v>
      </c>
      <c r="AL168" t="s">
        <v>71</v>
      </c>
      <c r="AM168" t="s">
        <v>1705</v>
      </c>
      <c r="AN168" t="s">
        <v>71</v>
      </c>
      <c r="AO168" t="s">
        <v>71</v>
      </c>
      <c r="AP168" t="s">
        <v>71</v>
      </c>
      <c r="AQ168" t="s">
        <v>71</v>
      </c>
      <c r="AR168" t="s">
        <v>79</v>
      </c>
      <c r="AS168">
        <v>1998</v>
      </c>
      <c r="AT168">
        <v>68</v>
      </c>
      <c r="AU168">
        <v>6</v>
      </c>
      <c r="AV168" t="s">
        <v>71</v>
      </c>
      <c r="AW168" t="s">
        <v>71</v>
      </c>
      <c r="AX168" t="s">
        <v>71</v>
      </c>
      <c r="AY168" t="s">
        <v>71</v>
      </c>
      <c r="AZ168">
        <v>583</v>
      </c>
      <c r="BA168">
        <v>600</v>
      </c>
      <c r="BB168" t="s">
        <v>71</v>
      </c>
      <c r="BC168" t="s">
        <v>1706</v>
      </c>
      <c r="BD168" t="str">
        <f>HYPERLINK("http://dx.doi.org/10.1016/S0045-7949(98)00079-0","http://dx.doi.org/10.1016/S0045-7949(98)00079-0")</f>
        <v>http://dx.doi.org/10.1016/S0045-7949(98)00079-0</v>
      </c>
      <c r="BE168" t="s">
        <v>71</v>
      </c>
      <c r="BF168" t="s">
        <v>71</v>
      </c>
      <c r="BG168" t="s">
        <v>71</v>
      </c>
      <c r="BH168" t="s">
        <v>71</v>
      </c>
      <c r="BI168" t="s">
        <v>71</v>
      </c>
      <c r="BJ168" t="s">
        <v>71</v>
      </c>
      <c r="BK168" t="s">
        <v>71</v>
      </c>
      <c r="BL168" t="s">
        <v>71</v>
      </c>
      <c r="BM168" t="s">
        <v>71</v>
      </c>
      <c r="BN168" t="s">
        <v>71</v>
      </c>
      <c r="BO168" t="s">
        <v>71</v>
      </c>
      <c r="BP168" t="s">
        <v>71</v>
      </c>
      <c r="BQ168" t="s">
        <v>1707</v>
      </c>
      <c r="BR168" t="str">
        <f>HYPERLINK("https%3A%2F%2Fwww.webofscience.com%2Fwos%2Fwoscc%2Ffull-record%2FWOS:000075279600004","View Full Record in Web of Science")</f>
        <v>View Full Record in Web of Science</v>
      </c>
    </row>
    <row r="169" spans="1:70" hidden="1" x14ac:dyDescent="0.25">
      <c r="A169" t="s">
        <v>69</v>
      </c>
      <c r="B169" t="s">
        <v>1708</v>
      </c>
      <c r="C169" t="s">
        <v>71</v>
      </c>
      <c r="D169" t="s">
        <v>71</v>
      </c>
      <c r="E169" t="s">
        <v>71</v>
      </c>
      <c r="F169" t="s">
        <v>1709</v>
      </c>
      <c r="G169" t="s">
        <v>71</v>
      </c>
      <c r="H169" t="s">
        <v>71</v>
      </c>
      <c r="I169" s="1" t="s">
        <v>1710</v>
      </c>
      <c r="J169" s="6" t="s">
        <v>8590</v>
      </c>
      <c r="K169" t="s">
        <v>396</v>
      </c>
      <c r="L169" t="s">
        <v>71</v>
      </c>
      <c r="M169" t="s">
        <v>71</v>
      </c>
      <c r="N169" t="s">
        <v>71</v>
      </c>
      <c r="O169" t="s">
        <v>71</v>
      </c>
      <c r="P169" t="s">
        <v>71</v>
      </c>
      <c r="Q169" t="s">
        <v>71</v>
      </c>
      <c r="R169" t="s">
        <v>71</v>
      </c>
      <c r="S169" t="s">
        <v>71</v>
      </c>
      <c r="T169" t="s">
        <v>1711</v>
      </c>
      <c r="U169" t="s">
        <v>71</v>
      </c>
      <c r="V169" t="s">
        <v>71</v>
      </c>
      <c r="W169" t="s">
        <v>71</v>
      </c>
      <c r="X169" t="s">
        <v>71</v>
      </c>
      <c r="Y169" t="s">
        <v>71</v>
      </c>
      <c r="Z169" t="s">
        <v>71</v>
      </c>
      <c r="AA169" t="s">
        <v>71</v>
      </c>
      <c r="AB169" t="s">
        <v>71</v>
      </c>
      <c r="AC169" t="s">
        <v>71</v>
      </c>
      <c r="AD169" t="s">
        <v>71</v>
      </c>
      <c r="AE169" t="s">
        <v>71</v>
      </c>
      <c r="AF169" t="s">
        <v>71</v>
      </c>
      <c r="AG169" t="s">
        <v>71</v>
      </c>
      <c r="AH169" t="s">
        <v>71</v>
      </c>
      <c r="AI169" t="s">
        <v>71</v>
      </c>
      <c r="AJ169" t="s">
        <v>71</v>
      </c>
      <c r="AK169" t="s">
        <v>71</v>
      </c>
      <c r="AL169" t="s">
        <v>71</v>
      </c>
      <c r="AM169" t="s">
        <v>399</v>
      </c>
      <c r="AN169" t="s">
        <v>1712</v>
      </c>
      <c r="AO169" t="s">
        <v>71</v>
      </c>
      <c r="AP169" t="s">
        <v>71</v>
      </c>
      <c r="AQ169" t="s">
        <v>71</v>
      </c>
      <c r="AR169" t="s">
        <v>1082</v>
      </c>
      <c r="AS169">
        <v>2016</v>
      </c>
      <c r="AT169">
        <v>69</v>
      </c>
      <c r="AU169" t="s">
        <v>71</v>
      </c>
      <c r="AV169" t="s">
        <v>71</v>
      </c>
      <c r="AW169" t="s">
        <v>71</v>
      </c>
      <c r="AX169" t="s">
        <v>71</v>
      </c>
      <c r="AY169" t="s">
        <v>71</v>
      </c>
      <c r="AZ169">
        <v>33</v>
      </c>
      <c r="BA169">
        <v>41</v>
      </c>
      <c r="BB169" t="s">
        <v>71</v>
      </c>
      <c r="BC169" t="s">
        <v>1713</v>
      </c>
      <c r="BD169" t="str">
        <f>HYPERLINK("http://dx.doi.org/10.1016/j.artmed.2016.04.005","http://dx.doi.org/10.1016/j.artmed.2016.04.005")</f>
        <v>http://dx.doi.org/10.1016/j.artmed.2016.04.005</v>
      </c>
      <c r="BE169" t="s">
        <v>71</v>
      </c>
      <c r="BF169" t="s">
        <v>71</v>
      </c>
      <c r="BG169" t="s">
        <v>71</v>
      </c>
      <c r="BH169" t="s">
        <v>71</v>
      </c>
      <c r="BI169" t="s">
        <v>71</v>
      </c>
      <c r="BJ169" t="s">
        <v>71</v>
      </c>
      <c r="BK169" t="s">
        <v>71</v>
      </c>
      <c r="BL169">
        <v>27156053</v>
      </c>
      <c r="BM169" t="s">
        <v>71</v>
      </c>
      <c r="BN169" t="s">
        <v>71</v>
      </c>
      <c r="BO169" t="s">
        <v>71</v>
      </c>
      <c r="BP169" t="s">
        <v>71</v>
      </c>
      <c r="BQ169" t="s">
        <v>1714</v>
      </c>
      <c r="BR169" t="str">
        <f>HYPERLINK("https%3A%2F%2Fwww.webofscience.com%2Fwos%2Fwoscc%2Ffull-record%2FWOS:000377727900004","View Full Record in Web of Science")</f>
        <v>View Full Record in Web of Science</v>
      </c>
    </row>
    <row r="170" spans="1:70" hidden="1" x14ac:dyDescent="0.25">
      <c r="A170" t="s">
        <v>69</v>
      </c>
      <c r="B170" t="s">
        <v>1715</v>
      </c>
      <c r="C170" t="s">
        <v>71</v>
      </c>
      <c r="D170" t="s">
        <v>71</v>
      </c>
      <c r="E170" t="s">
        <v>71</v>
      </c>
      <c r="F170" t="s">
        <v>1715</v>
      </c>
      <c r="G170" t="s">
        <v>71</v>
      </c>
      <c r="H170" t="s">
        <v>71</v>
      </c>
      <c r="I170" s="1" t="s">
        <v>1716</v>
      </c>
      <c r="J170" s="6" t="s">
        <v>8588</v>
      </c>
      <c r="K170" t="s">
        <v>1717</v>
      </c>
      <c r="L170" t="s">
        <v>71</v>
      </c>
      <c r="M170" t="s">
        <v>71</v>
      </c>
      <c r="N170" t="s">
        <v>71</v>
      </c>
      <c r="O170" t="s">
        <v>71</v>
      </c>
      <c r="P170" t="s">
        <v>71</v>
      </c>
      <c r="Q170" t="s">
        <v>71</v>
      </c>
      <c r="R170" t="s">
        <v>71</v>
      </c>
      <c r="S170" t="s">
        <v>71</v>
      </c>
      <c r="T170" t="s">
        <v>1718</v>
      </c>
      <c r="U170" t="s">
        <v>71</v>
      </c>
      <c r="V170" t="s">
        <v>71</v>
      </c>
      <c r="W170" t="s">
        <v>71</v>
      </c>
      <c r="X170" t="s">
        <v>71</v>
      </c>
      <c r="Y170" t="s">
        <v>71</v>
      </c>
      <c r="Z170" t="s">
        <v>71</v>
      </c>
      <c r="AA170" t="s">
        <v>71</v>
      </c>
      <c r="AB170" t="s">
        <v>71</v>
      </c>
      <c r="AC170" t="s">
        <v>71</v>
      </c>
      <c r="AD170" t="s">
        <v>71</v>
      </c>
      <c r="AE170" t="s">
        <v>71</v>
      </c>
      <c r="AF170" t="s">
        <v>71</v>
      </c>
      <c r="AG170" t="s">
        <v>71</v>
      </c>
      <c r="AH170" t="s">
        <v>71</v>
      </c>
      <c r="AI170" t="s">
        <v>71</v>
      </c>
      <c r="AJ170" t="s">
        <v>71</v>
      </c>
      <c r="AK170" t="s">
        <v>71</v>
      </c>
      <c r="AL170" t="s">
        <v>71</v>
      </c>
      <c r="AM170" t="s">
        <v>1719</v>
      </c>
      <c r="AN170" t="s">
        <v>71</v>
      </c>
      <c r="AO170" t="s">
        <v>71</v>
      </c>
      <c r="AP170" t="s">
        <v>71</v>
      </c>
      <c r="AQ170" t="s">
        <v>71</v>
      </c>
      <c r="AR170" t="s">
        <v>770</v>
      </c>
      <c r="AS170">
        <v>1998</v>
      </c>
      <c r="AT170">
        <v>49</v>
      </c>
      <c r="AU170">
        <v>3</v>
      </c>
      <c r="AV170" t="s">
        <v>71</v>
      </c>
      <c r="AW170" t="s">
        <v>71</v>
      </c>
      <c r="AX170" t="s">
        <v>71</v>
      </c>
      <c r="AY170" t="s">
        <v>71</v>
      </c>
      <c r="AZ170">
        <v>195</v>
      </c>
      <c r="BA170">
        <v>205</v>
      </c>
      <c r="BB170" t="s">
        <v>71</v>
      </c>
      <c r="BC170" t="s">
        <v>1720</v>
      </c>
      <c r="BD170" t="str">
        <f>HYPERLINK("http://dx.doi.org/10.1002/(SICI)1097-4571(199803)49:3&lt;195::AID-ASI2&gt;3.0.CO;2-K","http://dx.doi.org/10.1002/(SICI)1097-4571(199803)49:3&lt;195::AID-ASI2&gt;3.0.CO;2-K")</f>
        <v>http://dx.doi.org/10.1002/(SICI)1097-4571(199803)49:3&lt;195::AID-ASI2&gt;3.0.CO;2-K</v>
      </c>
      <c r="BE170" t="s">
        <v>71</v>
      </c>
      <c r="BF170" t="s">
        <v>71</v>
      </c>
      <c r="BG170" t="s">
        <v>71</v>
      </c>
      <c r="BH170" t="s">
        <v>71</v>
      </c>
      <c r="BI170" t="s">
        <v>71</v>
      </c>
      <c r="BJ170" t="s">
        <v>71</v>
      </c>
      <c r="BK170" t="s">
        <v>71</v>
      </c>
      <c r="BL170" t="s">
        <v>71</v>
      </c>
      <c r="BM170" t="s">
        <v>71</v>
      </c>
      <c r="BN170" t="s">
        <v>71</v>
      </c>
      <c r="BO170" t="s">
        <v>71</v>
      </c>
      <c r="BP170" t="s">
        <v>71</v>
      </c>
      <c r="BQ170" t="s">
        <v>1721</v>
      </c>
      <c r="BR170" t="str">
        <f>HYPERLINK("https%3A%2F%2Fwww.webofscience.com%2Fwos%2Fwoscc%2Ffull-record%2FWOS:000071974600002","View Full Record in Web of Science")</f>
        <v>View Full Record in Web of Science</v>
      </c>
    </row>
    <row r="171" spans="1:70" hidden="1" x14ac:dyDescent="0.25">
      <c r="A171" t="s">
        <v>69</v>
      </c>
      <c r="B171" t="s">
        <v>1722</v>
      </c>
      <c r="C171" t="s">
        <v>71</v>
      </c>
      <c r="D171" t="s">
        <v>71</v>
      </c>
      <c r="E171" t="s">
        <v>71</v>
      </c>
      <c r="F171" t="s">
        <v>1722</v>
      </c>
      <c r="G171" t="s">
        <v>71</v>
      </c>
      <c r="H171" t="s">
        <v>71</v>
      </c>
      <c r="I171" s="1" t="s">
        <v>1723</v>
      </c>
      <c r="J171" s="6" t="s">
        <v>8593</v>
      </c>
      <c r="K171" t="s">
        <v>421</v>
      </c>
      <c r="L171" t="s">
        <v>71</v>
      </c>
      <c r="M171" t="s">
        <v>71</v>
      </c>
      <c r="N171" t="s">
        <v>71</v>
      </c>
      <c r="O171" t="s">
        <v>71</v>
      </c>
      <c r="P171" t="s">
        <v>71</v>
      </c>
      <c r="Q171" t="s">
        <v>71</v>
      </c>
      <c r="R171" t="s">
        <v>71</v>
      </c>
      <c r="S171" t="s">
        <v>71</v>
      </c>
      <c r="T171" t="s">
        <v>1724</v>
      </c>
      <c r="U171" t="s">
        <v>71</v>
      </c>
      <c r="V171" t="s">
        <v>71</v>
      </c>
      <c r="W171" t="s">
        <v>71</v>
      </c>
      <c r="X171" t="s">
        <v>71</v>
      </c>
      <c r="Y171" t="s">
        <v>71</v>
      </c>
      <c r="Z171" t="s">
        <v>71</v>
      </c>
      <c r="AA171" t="s">
        <v>71</v>
      </c>
      <c r="AB171" t="s">
        <v>71</v>
      </c>
      <c r="AC171" t="s">
        <v>71</v>
      </c>
      <c r="AD171" t="s">
        <v>71</v>
      </c>
      <c r="AE171" t="s">
        <v>71</v>
      </c>
      <c r="AF171" t="s">
        <v>71</v>
      </c>
      <c r="AG171" t="s">
        <v>71</v>
      </c>
      <c r="AH171" t="s">
        <v>71</v>
      </c>
      <c r="AI171" t="s">
        <v>71</v>
      </c>
      <c r="AJ171" t="s">
        <v>71</v>
      </c>
      <c r="AK171" t="s">
        <v>71</v>
      </c>
      <c r="AL171" t="s">
        <v>71</v>
      </c>
      <c r="AM171" t="s">
        <v>423</v>
      </c>
      <c r="AN171" t="s">
        <v>71</v>
      </c>
      <c r="AO171" t="s">
        <v>71</v>
      </c>
      <c r="AP171" t="s">
        <v>71</v>
      </c>
      <c r="AQ171" t="s">
        <v>71</v>
      </c>
      <c r="AR171" t="s">
        <v>1725</v>
      </c>
      <c r="AS171">
        <v>1998</v>
      </c>
      <c r="AT171">
        <v>95</v>
      </c>
      <c r="AU171">
        <v>1</v>
      </c>
      <c r="AV171" t="s">
        <v>71</v>
      </c>
      <c r="AW171" t="s">
        <v>71</v>
      </c>
      <c r="AX171" t="s">
        <v>71</v>
      </c>
      <c r="AY171" t="s">
        <v>71</v>
      </c>
      <c r="AZ171">
        <v>1</v>
      </c>
      <c r="BA171">
        <v>21</v>
      </c>
      <c r="BB171" t="s">
        <v>71</v>
      </c>
      <c r="BC171" t="s">
        <v>1726</v>
      </c>
      <c r="BD171" t="str">
        <f>HYPERLINK("http://dx.doi.org/10.1016/S0165-0114(97)00254-6","http://dx.doi.org/10.1016/S0165-0114(97)00254-6")</f>
        <v>http://dx.doi.org/10.1016/S0165-0114(97)00254-6</v>
      </c>
      <c r="BE171" t="s">
        <v>71</v>
      </c>
      <c r="BF171" t="s">
        <v>71</v>
      </c>
      <c r="BG171" t="s">
        <v>71</v>
      </c>
      <c r="BH171" t="s">
        <v>71</v>
      </c>
      <c r="BI171" t="s">
        <v>71</v>
      </c>
      <c r="BJ171" t="s">
        <v>71</v>
      </c>
      <c r="BK171" t="s">
        <v>71</v>
      </c>
      <c r="BL171" t="s">
        <v>71</v>
      </c>
      <c r="BM171" t="s">
        <v>71</v>
      </c>
      <c r="BN171" t="s">
        <v>71</v>
      </c>
      <c r="BO171" t="s">
        <v>71</v>
      </c>
      <c r="BP171" t="s">
        <v>71</v>
      </c>
      <c r="BQ171" t="s">
        <v>1727</v>
      </c>
      <c r="BR171" t="str">
        <f>HYPERLINK("https%3A%2F%2Fwww.webofscience.com%2Fwos%2Fwoscc%2Ffull-record%2FWOS:000072304700001","View Full Record in Web of Science")</f>
        <v>View Full Record in Web of Science</v>
      </c>
    </row>
    <row r="172" spans="1:70" hidden="1" x14ac:dyDescent="0.25">
      <c r="A172" t="s">
        <v>69</v>
      </c>
      <c r="B172" t="s">
        <v>1728</v>
      </c>
      <c r="C172" t="s">
        <v>71</v>
      </c>
      <c r="D172" t="s">
        <v>71</v>
      </c>
      <c r="E172" t="s">
        <v>71</v>
      </c>
      <c r="F172" t="s">
        <v>1729</v>
      </c>
      <c r="G172" t="s">
        <v>71</v>
      </c>
      <c r="H172" t="s">
        <v>71</v>
      </c>
      <c r="I172" s="1" t="s">
        <v>1730</v>
      </c>
      <c r="J172" s="6" t="s">
        <v>8588</v>
      </c>
      <c r="K172" t="s">
        <v>837</v>
      </c>
      <c r="L172" t="s">
        <v>71</v>
      </c>
      <c r="M172" t="s">
        <v>71</v>
      </c>
      <c r="N172" t="s">
        <v>71</v>
      </c>
      <c r="O172" t="s">
        <v>71</v>
      </c>
      <c r="P172" t="s">
        <v>71</v>
      </c>
      <c r="Q172" t="s">
        <v>71</v>
      </c>
      <c r="R172" t="s">
        <v>71</v>
      </c>
      <c r="S172" t="s">
        <v>71</v>
      </c>
      <c r="T172" t="s">
        <v>1731</v>
      </c>
      <c r="U172" t="s">
        <v>71</v>
      </c>
      <c r="V172" t="s">
        <v>71</v>
      </c>
      <c r="W172" t="s">
        <v>71</v>
      </c>
      <c r="X172" t="s">
        <v>71</v>
      </c>
      <c r="Y172" t="s">
        <v>1732</v>
      </c>
      <c r="Z172" t="s">
        <v>1733</v>
      </c>
      <c r="AA172" t="s">
        <v>71</v>
      </c>
      <c r="AB172" t="s">
        <v>71</v>
      </c>
      <c r="AC172" t="s">
        <v>71</v>
      </c>
      <c r="AD172" t="s">
        <v>71</v>
      </c>
      <c r="AE172" t="s">
        <v>71</v>
      </c>
      <c r="AF172" t="s">
        <v>71</v>
      </c>
      <c r="AG172" t="s">
        <v>71</v>
      </c>
      <c r="AH172" t="s">
        <v>71</v>
      </c>
      <c r="AI172" t="s">
        <v>71</v>
      </c>
      <c r="AJ172" t="s">
        <v>71</v>
      </c>
      <c r="AK172" t="s">
        <v>71</v>
      </c>
      <c r="AL172" t="s">
        <v>71</v>
      </c>
      <c r="AM172" t="s">
        <v>839</v>
      </c>
      <c r="AN172" t="s">
        <v>1399</v>
      </c>
      <c r="AO172" t="s">
        <v>71</v>
      </c>
      <c r="AP172" t="s">
        <v>71</v>
      </c>
      <c r="AQ172" t="s">
        <v>71</v>
      </c>
      <c r="AR172" t="s">
        <v>263</v>
      </c>
      <c r="AS172">
        <v>2020</v>
      </c>
      <c r="AT172">
        <v>35</v>
      </c>
      <c r="AU172">
        <v>11</v>
      </c>
      <c r="AV172" t="s">
        <v>71</v>
      </c>
      <c r="AW172" t="s">
        <v>71</v>
      </c>
      <c r="AX172" t="s">
        <v>71</v>
      </c>
      <c r="AY172" t="s">
        <v>71</v>
      </c>
      <c r="AZ172">
        <v>1646</v>
      </c>
      <c r="BA172">
        <v>1679</v>
      </c>
      <c r="BB172" t="s">
        <v>71</v>
      </c>
      <c r="BC172" t="s">
        <v>1734</v>
      </c>
      <c r="BD172" t="str">
        <f>HYPERLINK("http://dx.doi.org/10.1002/int.22266","http://dx.doi.org/10.1002/int.22266")</f>
        <v>http://dx.doi.org/10.1002/int.22266</v>
      </c>
      <c r="BE172" t="s">
        <v>71</v>
      </c>
      <c r="BF172" t="s">
        <v>1735</v>
      </c>
      <c r="BG172" t="s">
        <v>71</v>
      </c>
      <c r="BH172" t="s">
        <v>71</v>
      </c>
      <c r="BI172" t="s">
        <v>71</v>
      </c>
      <c r="BJ172" t="s">
        <v>71</v>
      </c>
      <c r="BK172" t="s">
        <v>71</v>
      </c>
      <c r="BL172" t="s">
        <v>71</v>
      </c>
      <c r="BM172" t="s">
        <v>71</v>
      </c>
      <c r="BN172" t="s">
        <v>71</v>
      </c>
      <c r="BO172" t="s">
        <v>71</v>
      </c>
      <c r="BP172" t="s">
        <v>71</v>
      </c>
      <c r="BQ172" t="s">
        <v>1736</v>
      </c>
      <c r="BR172" t="str">
        <f>HYPERLINK("https%3A%2F%2Fwww.webofscience.com%2Fwos%2Fwoscc%2Ffull-record%2FWOS:000550727200001","View Full Record in Web of Science")</f>
        <v>View Full Record in Web of Science</v>
      </c>
    </row>
    <row r="173" spans="1:70" hidden="1" x14ac:dyDescent="0.25">
      <c r="A173" t="s">
        <v>460</v>
      </c>
      <c r="B173" t="s">
        <v>1737</v>
      </c>
      <c r="C173" t="s">
        <v>71</v>
      </c>
      <c r="D173" t="s">
        <v>1738</v>
      </c>
      <c r="E173" t="s">
        <v>71</v>
      </c>
      <c r="F173" t="s">
        <v>1739</v>
      </c>
      <c r="G173" t="s">
        <v>71</v>
      </c>
      <c r="H173" t="s">
        <v>71</v>
      </c>
      <c r="I173" s="1" t="s">
        <v>1740</v>
      </c>
      <c r="J173" s="6" t="s">
        <v>8597</v>
      </c>
      <c r="K173" t="s">
        <v>1741</v>
      </c>
      <c r="L173" t="s">
        <v>220</v>
      </c>
      <c r="M173" t="s">
        <v>71</v>
      </c>
      <c r="N173" t="s">
        <v>71</v>
      </c>
      <c r="O173" t="s">
        <v>71</v>
      </c>
      <c r="P173" t="s">
        <v>71</v>
      </c>
      <c r="Q173" t="s">
        <v>71</v>
      </c>
      <c r="R173" t="s">
        <v>71</v>
      </c>
      <c r="S173" t="s">
        <v>71</v>
      </c>
      <c r="T173" t="s">
        <v>1742</v>
      </c>
      <c r="U173" t="s">
        <v>71</v>
      </c>
      <c r="V173" t="s">
        <v>71</v>
      </c>
      <c r="W173" t="s">
        <v>71</v>
      </c>
      <c r="X173" t="s">
        <v>71</v>
      </c>
      <c r="Y173" t="s">
        <v>1743</v>
      </c>
      <c r="Z173" t="s">
        <v>71</v>
      </c>
      <c r="AA173" t="s">
        <v>71</v>
      </c>
      <c r="AB173" t="s">
        <v>71</v>
      </c>
      <c r="AC173" t="s">
        <v>71</v>
      </c>
      <c r="AD173" t="s">
        <v>71</v>
      </c>
      <c r="AE173" t="s">
        <v>71</v>
      </c>
      <c r="AF173" t="s">
        <v>71</v>
      </c>
      <c r="AG173" t="s">
        <v>71</v>
      </c>
      <c r="AH173" t="s">
        <v>71</v>
      </c>
      <c r="AI173" t="s">
        <v>71</v>
      </c>
      <c r="AJ173" t="s">
        <v>71</v>
      </c>
      <c r="AK173" t="s">
        <v>71</v>
      </c>
      <c r="AL173" t="s">
        <v>71</v>
      </c>
      <c r="AM173" t="s">
        <v>226</v>
      </c>
      <c r="AN173" t="s">
        <v>227</v>
      </c>
      <c r="AO173" t="s">
        <v>1744</v>
      </c>
      <c r="AP173" t="s">
        <v>71</v>
      </c>
      <c r="AQ173" t="s">
        <v>71</v>
      </c>
      <c r="AR173" t="s">
        <v>71</v>
      </c>
      <c r="AS173">
        <v>2007</v>
      </c>
      <c r="AT173">
        <v>160</v>
      </c>
      <c r="AU173" t="s">
        <v>71</v>
      </c>
      <c r="AV173" t="s">
        <v>71</v>
      </c>
      <c r="AW173" t="s">
        <v>71</v>
      </c>
      <c r="AX173" t="s">
        <v>71</v>
      </c>
      <c r="AY173" t="s">
        <v>71</v>
      </c>
      <c r="AZ173">
        <v>245</v>
      </c>
      <c r="BA173">
        <v>270</v>
      </c>
      <c r="BB173" t="s">
        <v>71</v>
      </c>
      <c r="BC173" t="s">
        <v>71</v>
      </c>
      <c r="BD173" t="s">
        <v>71</v>
      </c>
      <c r="BE173" t="s">
        <v>71</v>
      </c>
      <c r="BF173" t="s">
        <v>71</v>
      </c>
      <c r="BG173" t="s">
        <v>71</v>
      </c>
      <c r="BH173" t="s">
        <v>71</v>
      </c>
      <c r="BI173" t="s">
        <v>71</v>
      </c>
      <c r="BJ173" t="s">
        <v>71</v>
      </c>
      <c r="BK173" t="s">
        <v>71</v>
      </c>
      <c r="BL173" t="s">
        <v>71</v>
      </c>
      <c r="BM173" t="s">
        <v>71</v>
      </c>
      <c r="BN173" t="s">
        <v>71</v>
      </c>
      <c r="BO173" t="s">
        <v>71</v>
      </c>
      <c r="BP173" t="s">
        <v>71</v>
      </c>
      <c r="BQ173" t="s">
        <v>1745</v>
      </c>
      <c r="BR173" t="str">
        <f>HYPERLINK("https%3A%2F%2Fwww.webofscience.com%2Fwos%2Fwoscc%2Ffull-record%2FWOS:000271690300016","View Full Record in Web of Science")</f>
        <v>View Full Record in Web of Science</v>
      </c>
    </row>
    <row r="174" spans="1:70" hidden="1" x14ac:dyDescent="0.25">
      <c r="A174" t="s">
        <v>83</v>
      </c>
      <c r="B174" t="s">
        <v>1746</v>
      </c>
      <c r="C174" t="s">
        <v>71</v>
      </c>
      <c r="D174" t="s">
        <v>71</v>
      </c>
      <c r="E174" t="s">
        <v>1747</v>
      </c>
      <c r="F174" t="s">
        <v>1746</v>
      </c>
      <c r="G174" t="s">
        <v>71</v>
      </c>
      <c r="H174" t="s">
        <v>71</v>
      </c>
      <c r="I174" s="1" t="s">
        <v>1748</v>
      </c>
      <c r="J174" s="6" t="s">
        <v>8588</v>
      </c>
      <c r="K174" t="s">
        <v>1749</v>
      </c>
      <c r="L174" t="s">
        <v>71</v>
      </c>
      <c r="M174" t="s">
        <v>817</v>
      </c>
      <c r="N174" t="s">
        <v>1750</v>
      </c>
      <c r="O174" t="s">
        <v>1751</v>
      </c>
      <c r="P174" t="s">
        <v>1752</v>
      </c>
      <c r="Q174" t="s">
        <v>71</v>
      </c>
      <c r="R174" t="s">
        <v>71</v>
      </c>
      <c r="S174" t="s">
        <v>71</v>
      </c>
      <c r="T174" t="s">
        <v>1753</v>
      </c>
      <c r="U174" t="s">
        <v>71</v>
      </c>
      <c r="V174" t="s">
        <v>71</v>
      </c>
      <c r="W174" t="s">
        <v>71</v>
      </c>
      <c r="X174" t="s">
        <v>71</v>
      </c>
      <c r="Y174" t="s">
        <v>1754</v>
      </c>
      <c r="Z174" t="s">
        <v>1755</v>
      </c>
      <c r="AA174" t="s">
        <v>71</v>
      </c>
      <c r="AB174" t="s">
        <v>71</v>
      </c>
      <c r="AC174" t="s">
        <v>71</v>
      </c>
      <c r="AD174" t="s">
        <v>71</v>
      </c>
      <c r="AE174" t="s">
        <v>71</v>
      </c>
      <c r="AF174" t="s">
        <v>71</v>
      </c>
      <c r="AG174" t="s">
        <v>71</v>
      </c>
      <c r="AH174" t="s">
        <v>71</v>
      </c>
      <c r="AI174" t="s">
        <v>71</v>
      </c>
      <c r="AJ174" t="s">
        <v>71</v>
      </c>
      <c r="AK174" t="s">
        <v>71</v>
      </c>
      <c r="AL174" t="s">
        <v>71</v>
      </c>
      <c r="AM174" t="s">
        <v>71</v>
      </c>
      <c r="AN174" t="s">
        <v>71</v>
      </c>
      <c r="AO174" t="s">
        <v>1756</v>
      </c>
      <c r="AP174" t="s">
        <v>71</v>
      </c>
      <c r="AQ174" t="s">
        <v>71</v>
      </c>
      <c r="AR174" t="s">
        <v>71</v>
      </c>
      <c r="AS174">
        <v>2002</v>
      </c>
      <c r="AT174" t="s">
        <v>71</v>
      </c>
      <c r="AU174" t="s">
        <v>71</v>
      </c>
      <c r="AV174" t="s">
        <v>71</v>
      </c>
      <c r="AW174" t="s">
        <v>71</v>
      </c>
      <c r="AX174" t="s">
        <v>71</v>
      </c>
      <c r="AY174" t="s">
        <v>71</v>
      </c>
      <c r="AZ174">
        <v>1321</v>
      </c>
      <c r="BA174">
        <v>1325</v>
      </c>
      <c r="BB174" t="s">
        <v>71</v>
      </c>
      <c r="BC174" t="s">
        <v>71</v>
      </c>
      <c r="BD174" t="s">
        <v>71</v>
      </c>
      <c r="BE174" t="s">
        <v>71</v>
      </c>
      <c r="BF174" t="s">
        <v>71</v>
      </c>
      <c r="BG174" t="s">
        <v>71</v>
      </c>
      <c r="BH174" t="s">
        <v>71</v>
      </c>
      <c r="BI174" t="s">
        <v>71</v>
      </c>
      <c r="BJ174" t="s">
        <v>71</v>
      </c>
      <c r="BK174" t="s">
        <v>71</v>
      </c>
      <c r="BL174" t="s">
        <v>71</v>
      </c>
      <c r="BM174" t="s">
        <v>71</v>
      </c>
      <c r="BN174" t="s">
        <v>71</v>
      </c>
      <c r="BO174" t="s">
        <v>71</v>
      </c>
      <c r="BP174" t="s">
        <v>71</v>
      </c>
      <c r="BQ174" t="s">
        <v>1757</v>
      </c>
      <c r="BR174" t="str">
        <f>HYPERLINK("https%3A%2F%2Fwww.webofscience.com%2Fwos%2Fwoscc%2Ffull-record%2FWOS:000177476600231","View Full Record in Web of Science")</f>
        <v>View Full Record in Web of Science</v>
      </c>
    </row>
    <row r="175" spans="1:70" hidden="1" x14ac:dyDescent="0.25">
      <c r="A175" t="s">
        <v>83</v>
      </c>
      <c r="B175" t="s">
        <v>1758</v>
      </c>
      <c r="C175" t="s">
        <v>71</v>
      </c>
      <c r="D175" t="s">
        <v>71</v>
      </c>
      <c r="E175" t="s">
        <v>102</v>
      </c>
      <c r="F175" t="s">
        <v>1759</v>
      </c>
      <c r="G175" t="s">
        <v>71</v>
      </c>
      <c r="H175" t="s">
        <v>71</v>
      </c>
      <c r="I175" s="1" t="s">
        <v>1760</v>
      </c>
      <c r="J175" s="6" t="s">
        <v>8588</v>
      </c>
      <c r="K175" t="s">
        <v>1300</v>
      </c>
      <c r="L175" t="s">
        <v>817</v>
      </c>
      <c r="M175" t="s">
        <v>1301</v>
      </c>
      <c r="N175" t="s">
        <v>1302</v>
      </c>
      <c r="O175" t="s">
        <v>1303</v>
      </c>
      <c r="P175" t="s">
        <v>1304</v>
      </c>
      <c r="Q175" t="s">
        <v>71</v>
      </c>
      <c r="R175" t="s">
        <v>71</v>
      </c>
      <c r="S175" t="s">
        <v>71</v>
      </c>
      <c r="T175" t="s">
        <v>1761</v>
      </c>
      <c r="U175" t="s">
        <v>71</v>
      </c>
      <c r="V175" t="s">
        <v>71</v>
      </c>
      <c r="W175" t="s">
        <v>71</v>
      </c>
      <c r="X175" t="s">
        <v>71</v>
      </c>
      <c r="Y175" t="s">
        <v>71</v>
      </c>
      <c r="Z175" t="s">
        <v>1762</v>
      </c>
      <c r="AA175" t="s">
        <v>71</v>
      </c>
      <c r="AB175" t="s">
        <v>71</v>
      </c>
      <c r="AC175" t="s">
        <v>71</v>
      </c>
      <c r="AD175" t="s">
        <v>71</v>
      </c>
      <c r="AE175" t="s">
        <v>71</v>
      </c>
      <c r="AF175" t="s">
        <v>71</v>
      </c>
      <c r="AG175" t="s">
        <v>71</v>
      </c>
      <c r="AH175" t="s">
        <v>71</v>
      </c>
      <c r="AI175" t="s">
        <v>71</v>
      </c>
      <c r="AJ175" t="s">
        <v>71</v>
      </c>
      <c r="AK175" t="s">
        <v>71</v>
      </c>
      <c r="AL175" t="s">
        <v>71</v>
      </c>
      <c r="AM175" t="s">
        <v>824</v>
      </c>
      <c r="AN175" t="s">
        <v>71</v>
      </c>
      <c r="AO175" t="s">
        <v>1307</v>
      </c>
      <c r="AP175" t="s">
        <v>71</v>
      </c>
      <c r="AQ175" t="s">
        <v>71</v>
      </c>
      <c r="AR175" t="s">
        <v>71</v>
      </c>
      <c r="AS175">
        <v>2013</v>
      </c>
      <c r="AT175" t="s">
        <v>71</v>
      </c>
      <c r="AU175" t="s">
        <v>71</v>
      </c>
      <c r="AV175" t="s">
        <v>71</v>
      </c>
      <c r="AW175" t="s">
        <v>71</v>
      </c>
      <c r="AX175" t="s">
        <v>71</v>
      </c>
      <c r="AY175" t="s">
        <v>71</v>
      </c>
      <c r="AZ175" t="s">
        <v>71</v>
      </c>
      <c r="BA175" t="s">
        <v>71</v>
      </c>
      <c r="BB175" t="s">
        <v>71</v>
      </c>
      <c r="BC175" t="s">
        <v>1763</v>
      </c>
      <c r="BD175" t="str">
        <f>HYPERLINK("http://dx.doi.org/10.1109/FUZZ-IEEE.2013.6622466","http://dx.doi.org/10.1109/FUZZ-IEEE.2013.6622466")</f>
        <v>http://dx.doi.org/10.1109/FUZZ-IEEE.2013.6622466</v>
      </c>
      <c r="BE175" t="s">
        <v>71</v>
      </c>
      <c r="BF175" t="s">
        <v>71</v>
      </c>
      <c r="BG175" t="s">
        <v>71</v>
      </c>
      <c r="BH175" t="s">
        <v>71</v>
      </c>
      <c r="BI175" t="s">
        <v>71</v>
      </c>
      <c r="BJ175" t="s">
        <v>71</v>
      </c>
      <c r="BK175" t="s">
        <v>71</v>
      </c>
      <c r="BL175" t="s">
        <v>71</v>
      </c>
      <c r="BM175" t="s">
        <v>71</v>
      </c>
      <c r="BN175" t="s">
        <v>71</v>
      </c>
      <c r="BO175" t="s">
        <v>71</v>
      </c>
      <c r="BP175" t="s">
        <v>71</v>
      </c>
      <c r="BQ175" t="s">
        <v>1764</v>
      </c>
      <c r="BR175" t="str">
        <f>HYPERLINK("https%3A%2F%2Fwww.webofscience.com%2Fwos%2Fwoscc%2Ffull-record%2FWOS:000335342800168","View Full Record in Web of Science")</f>
        <v>View Full Record in Web of Science</v>
      </c>
    </row>
    <row r="176" spans="1:70" hidden="1" x14ac:dyDescent="0.25">
      <c r="A176" t="s">
        <v>83</v>
      </c>
      <c r="B176" t="s">
        <v>1765</v>
      </c>
      <c r="C176" t="s">
        <v>71</v>
      </c>
      <c r="D176" t="s">
        <v>1766</v>
      </c>
      <c r="E176" t="s">
        <v>71</v>
      </c>
      <c r="F176" t="s">
        <v>1765</v>
      </c>
      <c r="G176" t="s">
        <v>71</v>
      </c>
      <c r="H176" t="s">
        <v>71</v>
      </c>
      <c r="I176" s="1" t="s">
        <v>1767</v>
      </c>
      <c r="J176" s="6" t="s">
        <v>8590</v>
      </c>
      <c r="K176" t="s">
        <v>1768</v>
      </c>
      <c r="L176" t="s">
        <v>1769</v>
      </c>
      <c r="M176" t="s">
        <v>1770</v>
      </c>
      <c r="N176" t="s">
        <v>1771</v>
      </c>
      <c r="O176" t="s">
        <v>1772</v>
      </c>
      <c r="P176" t="s">
        <v>1773</v>
      </c>
      <c r="Q176" t="s">
        <v>71</v>
      </c>
      <c r="R176" t="s">
        <v>71</v>
      </c>
      <c r="S176" t="s">
        <v>71</v>
      </c>
      <c r="T176" t="s">
        <v>1774</v>
      </c>
      <c r="U176" t="s">
        <v>71</v>
      </c>
      <c r="V176" t="s">
        <v>71</v>
      </c>
      <c r="W176" t="s">
        <v>71</v>
      </c>
      <c r="X176" t="s">
        <v>71</v>
      </c>
      <c r="Y176" t="s">
        <v>71</v>
      </c>
      <c r="Z176" t="s">
        <v>71</v>
      </c>
      <c r="AA176" t="s">
        <v>71</v>
      </c>
      <c r="AB176" t="s">
        <v>71</v>
      </c>
      <c r="AC176" t="s">
        <v>71</v>
      </c>
      <c r="AD176" t="s">
        <v>71</v>
      </c>
      <c r="AE176" t="s">
        <v>71</v>
      </c>
      <c r="AF176" t="s">
        <v>71</v>
      </c>
      <c r="AG176" t="s">
        <v>71</v>
      </c>
      <c r="AH176" t="s">
        <v>71</v>
      </c>
      <c r="AI176" t="s">
        <v>71</v>
      </c>
      <c r="AJ176" t="s">
        <v>71</v>
      </c>
      <c r="AK176" t="s">
        <v>71</v>
      </c>
      <c r="AL176" t="s">
        <v>71</v>
      </c>
      <c r="AM176" t="s">
        <v>1775</v>
      </c>
      <c r="AN176" t="s">
        <v>71</v>
      </c>
      <c r="AO176" t="s">
        <v>1776</v>
      </c>
      <c r="AP176" t="s">
        <v>71</v>
      </c>
      <c r="AQ176" t="s">
        <v>71</v>
      </c>
      <c r="AR176" t="s">
        <v>71</v>
      </c>
      <c r="AS176">
        <v>1998</v>
      </c>
      <c r="AT176">
        <v>162</v>
      </c>
      <c r="AU176" t="s">
        <v>71</v>
      </c>
      <c r="AV176" t="s">
        <v>71</v>
      </c>
      <c r="AW176" t="s">
        <v>71</v>
      </c>
      <c r="AX176" t="s">
        <v>71</v>
      </c>
      <c r="AY176" t="s">
        <v>71</v>
      </c>
      <c r="AZ176">
        <v>157</v>
      </c>
      <c r="BA176">
        <v>176</v>
      </c>
      <c r="BB176" t="s">
        <v>71</v>
      </c>
      <c r="BC176" t="s">
        <v>71</v>
      </c>
      <c r="BD176" t="s">
        <v>71</v>
      </c>
      <c r="BE176" t="s">
        <v>71</v>
      </c>
      <c r="BF176" t="s">
        <v>71</v>
      </c>
      <c r="BG176" t="s">
        <v>71</v>
      </c>
      <c r="BH176" t="s">
        <v>71</v>
      </c>
      <c r="BI176" t="s">
        <v>71</v>
      </c>
      <c r="BJ176" t="s">
        <v>71</v>
      </c>
      <c r="BK176" t="s">
        <v>71</v>
      </c>
      <c r="BL176" t="s">
        <v>71</v>
      </c>
      <c r="BM176" t="s">
        <v>71</v>
      </c>
      <c r="BN176" t="s">
        <v>71</v>
      </c>
      <c r="BO176" t="s">
        <v>71</v>
      </c>
      <c r="BP176" t="s">
        <v>71</v>
      </c>
      <c r="BQ176" t="s">
        <v>1777</v>
      </c>
      <c r="BR176" t="str">
        <f>HYPERLINK("https%3A%2F%2Fwww.webofscience.com%2Fwos%2Fwoscc%2Ffull-record%2FWOS:000078876900009","View Full Record in Web of Science")</f>
        <v>View Full Record in Web of Science</v>
      </c>
    </row>
    <row r="177" spans="1:70" hidden="1" x14ac:dyDescent="0.25">
      <c r="A177" t="s">
        <v>83</v>
      </c>
      <c r="B177" t="s">
        <v>1778</v>
      </c>
      <c r="C177" t="s">
        <v>71</v>
      </c>
      <c r="D177" t="s">
        <v>71</v>
      </c>
      <c r="E177" t="s">
        <v>102</v>
      </c>
      <c r="F177" t="s">
        <v>1779</v>
      </c>
      <c r="G177" t="s">
        <v>71</v>
      </c>
      <c r="H177" t="s">
        <v>71</v>
      </c>
      <c r="I177" s="1" t="s">
        <v>1780</v>
      </c>
      <c r="J177" s="6" t="s">
        <v>8590</v>
      </c>
      <c r="K177" t="s">
        <v>1781</v>
      </c>
      <c r="L177" t="s">
        <v>1782</v>
      </c>
      <c r="M177" t="s">
        <v>1783</v>
      </c>
      <c r="N177" t="s">
        <v>1784</v>
      </c>
      <c r="O177" t="s">
        <v>1785</v>
      </c>
      <c r="P177" t="s">
        <v>1786</v>
      </c>
      <c r="Q177" t="s">
        <v>71</v>
      </c>
      <c r="R177" t="s">
        <v>71</v>
      </c>
      <c r="S177" t="s">
        <v>71</v>
      </c>
      <c r="T177" t="s">
        <v>1787</v>
      </c>
      <c r="U177" t="s">
        <v>71</v>
      </c>
      <c r="V177" t="s">
        <v>71</v>
      </c>
      <c r="W177" t="s">
        <v>71</v>
      </c>
      <c r="X177" t="s">
        <v>71</v>
      </c>
      <c r="Y177" t="s">
        <v>71</v>
      </c>
      <c r="Z177" t="s">
        <v>71</v>
      </c>
      <c r="AA177" t="s">
        <v>71</v>
      </c>
      <c r="AB177" t="s">
        <v>71</v>
      </c>
      <c r="AC177" t="s">
        <v>71</v>
      </c>
      <c r="AD177" t="s">
        <v>71</v>
      </c>
      <c r="AE177" t="s">
        <v>71</v>
      </c>
      <c r="AF177" t="s">
        <v>71</v>
      </c>
      <c r="AG177" t="s">
        <v>71</v>
      </c>
      <c r="AH177" t="s">
        <v>71</v>
      </c>
      <c r="AI177" t="s">
        <v>71</v>
      </c>
      <c r="AJ177" t="s">
        <v>71</v>
      </c>
      <c r="AK177" t="s">
        <v>71</v>
      </c>
      <c r="AL177" t="s">
        <v>71</v>
      </c>
      <c r="AM177" t="s">
        <v>1788</v>
      </c>
      <c r="AN177" t="s">
        <v>71</v>
      </c>
      <c r="AO177" t="s">
        <v>1789</v>
      </c>
      <c r="AP177" t="s">
        <v>71</v>
      </c>
      <c r="AQ177" t="s">
        <v>71</v>
      </c>
      <c r="AR177" t="s">
        <v>71</v>
      </c>
      <c r="AS177">
        <v>2022</v>
      </c>
      <c r="AT177" t="s">
        <v>71</v>
      </c>
      <c r="AU177" t="s">
        <v>71</v>
      </c>
      <c r="AV177" t="s">
        <v>71</v>
      </c>
      <c r="AW177" t="s">
        <v>71</v>
      </c>
      <c r="AX177" t="s">
        <v>71</v>
      </c>
      <c r="AY177" t="s">
        <v>71</v>
      </c>
      <c r="AZ177" t="s">
        <v>71</v>
      </c>
      <c r="BA177" t="s">
        <v>71</v>
      </c>
      <c r="BB177" t="s">
        <v>71</v>
      </c>
      <c r="BC177" t="s">
        <v>1790</v>
      </c>
      <c r="BD177" t="str">
        <f>HYPERLINK("http://dx.doi.org/10.1109/FUZZ-IEEE55066.2022.9882734","http://dx.doi.org/10.1109/FUZZ-IEEE55066.2022.9882734")</f>
        <v>http://dx.doi.org/10.1109/FUZZ-IEEE55066.2022.9882734</v>
      </c>
      <c r="BE177" t="s">
        <v>71</v>
      </c>
      <c r="BF177" t="s">
        <v>71</v>
      </c>
      <c r="BG177" t="s">
        <v>71</v>
      </c>
      <c r="BH177" t="s">
        <v>71</v>
      </c>
      <c r="BI177" t="s">
        <v>71</v>
      </c>
      <c r="BJ177" t="s">
        <v>71</v>
      </c>
      <c r="BK177" t="s">
        <v>71</v>
      </c>
      <c r="BL177" t="s">
        <v>71</v>
      </c>
      <c r="BM177" t="s">
        <v>71</v>
      </c>
      <c r="BN177" t="s">
        <v>71</v>
      </c>
      <c r="BO177" t="s">
        <v>71</v>
      </c>
      <c r="BP177" t="s">
        <v>71</v>
      </c>
      <c r="BQ177" t="s">
        <v>1791</v>
      </c>
      <c r="BR177" t="str">
        <f>HYPERLINK("https%3A%2F%2Fwww.webofscience.com%2Fwos%2Fwoscc%2Ffull-record%2FWOS:000861288500089","View Full Record in Web of Science")</f>
        <v>View Full Record in Web of Science</v>
      </c>
    </row>
    <row r="178" spans="1:70" hidden="1" x14ac:dyDescent="0.25">
      <c r="A178" t="s">
        <v>69</v>
      </c>
      <c r="B178" t="s">
        <v>1792</v>
      </c>
      <c r="C178" t="s">
        <v>71</v>
      </c>
      <c r="D178" t="s">
        <v>71</v>
      </c>
      <c r="E178" t="s">
        <v>71</v>
      </c>
      <c r="F178" t="s">
        <v>1793</v>
      </c>
      <c r="G178" t="s">
        <v>71</v>
      </c>
      <c r="H178" t="s">
        <v>71</v>
      </c>
      <c r="I178" s="1" t="s">
        <v>1794</v>
      </c>
      <c r="J178" s="6" t="s">
        <v>8590</v>
      </c>
      <c r="K178" t="s">
        <v>174</v>
      </c>
      <c r="L178" t="s">
        <v>71</v>
      </c>
      <c r="M178" t="s">
        <v>312</v>
      </c>
      <c r="N178" t="s">
        <v>313</v>
      </c>
      <c r="O178" t="s">
        <v>314</v>
      </c>
      <c r="P178" t="s">
        <v>315</v>
      </c>
      <c r="Q178" t="s">
        <v>71</v>
      </c>
      <c r="R178" t="s">
        <v>71</v>
      </c>
      <c r="S178" t="s">
        <v>71</v>
      </c>
      <c r="T178" t="s">
        <v>1795</v>
      </c>
      <c r="U178" t="s">
        <v>71</v>
      </c>
      <c r="V178" t="s">
        <v>71</v>
      </c>
      <c r="W178" t="s">
        <v>71</v>
      </c>
      <c r="X178" t="s">
        <v>71</v>
      </c>
      <c r="Y178" t="s">
        <v>1796</v>
      </c>
      <c r="Z178" t="s">
        <v>1797</v>
      </c>
      <c r="AA178" t="s">
        <v>71</v>
      </c>
      <c r="AB178" t="s">
        <v>71</v>
      </c>
      <c r="AC178" t="s">
        <v>71</v>
      </c>
      <c r="AD178" t="s">
        <v>71</v>
      </c>
      <c r="AE178" t="s">
        <v>71</v>
      </c>
      <c r="AF178" t="s">
        <v>71</v>
      </c>
      <c r="AG178" t="s">
        <v>71</v>
      </c>
      <c r="AH178" t="s">
        <v>71</v>
      </c>
      <c r="AI178" t="s">
        <v>71</v>
      </c>
      <c r="AJ178" t="s">
        <v>71</v>
      </c>
      <c r="AK178" t="s">
        <v>71</v>
      </c>
      <c r="AL178" t="s">
        <v>71</v>
      </c>
      <c r="AM178" t="s">
        <v>178</v>
      </c>
      <c r="AN178" t="s">
        <v>179</v>
      </c>
      <c r="AO178" t="s">
        <v>71</v>
      </c>
      <c r="AP178" t="s">
        <v>71</v>
      </c>
      <c r="AQ178" t="s">
        <v>71</v>
      </c>
      <c r="AR178" t="s">
        <v>71</v>
      </c>
      <c r="AS178">
        <v>2020</v>
      </c>
      <c r="AT178">
        <v>38</v>
      </c>
      <c r="AU178">
        <v>1</v>
      </c>
      <c r="AV178" t="s">
        <v>71</v>
      </c>
      <c r="AW178" t="s">
        <v>71</v>
      </c>
      <c r="AX178" t="s">
        <v>71</v>
      </c>
      <c r="AY178" t="s">
        <v>71</v>
      </c>
      <c r="AZ178">
        <v>601</v>
      </c>
      <c r="BA178">
        <v>608</v>
      </c>
      <c r="BB178" t="s">
        <v>71</v>
      </c>
      <c r="BC178" t="s">
        <v>1798</v>
      </c>
      <c r="BD178" t="str">
        <f>HYPERLINK("http://dx.doi.org/10.3233/JIFS-179433","http://dx.doi.org/10.3233/JIFS-179433")</f>
        <v>http://dx.doi.org/10.3233/JIFS-179433</v>
      </c>
      <c r="BE178" t="s">
        <v>71</v>
      </c>
      <c r="BF178" t="s">
        <v>71</v>
      </c>
      <c r="BG178" t="s">
        <v>71</v>
      </c>
      <c r="BH178" t="s">
        <v>71</v>
      </c>
      <c r="BI178" t="s">
        <v>71</v>
      </c>
      <c r="BJ178" t="s">
        <v>71</v>
      </c>
      <c r="BK178" t="s">
        <v>71</v>
      </c>
      <c r="BL178" t="s">
        <v>71</v>
      </c>
      <c r="BM178" t="s">
        <v>71</v>
      </c>
      <c r="BN178" t="s">
        <v>71</v>
      </c>
      <c r="BO178" t="s">
        <v>71</v>
      </c>
      <c r="BP178" t="s">
        <v>71</v>
      </c>
      <c r="BQ178" t="s">
        <v>1799</v>
      </c>
      <c r="BR178" t="str">
        <f>HYPERLINK("https%3A%2F%2Fwww.webofscience.com%2Fwos%2Fwoscc%2Ffull-record%2FWOS:000506856200060","View Full Record in Web of Science")</f>
        <v>View Full Record in Web of Science</v>
      </c>
    </row>
    <row r="179" spans="1:70" hidden="1" x14ac:dyDescent="0.25">
      <c r="A179" t="s">
        <v>69</v>
      </c>
      <c r="B179" t="s">
        <v>1800</v>
      </c>
      <c r="C179" t="s">
        <v>71</v>
      </c>
      <c r="D179" t="s">
        <v>71</v>
      </c>
      <c r="E179" t="s">
        <v>71</v>
      </c>
      <c r="F179" t="s">
        <v>1801</v>
      </c>
      <c r="G179" t="s">
        <v>71</v>
      </c>
      <c r="H179" t="s">
        <v>71</v>
      </c>
      <c r="I179" s="1" t="s">
        <v>1802</v>
      </c>
      <c r="J179" s="6" t="s">
        <v>8596</v>
      </c>
      <c r="K179" t="s">
        <v>1803</v>
      </c>
      <c r="L179" t="s">
        <v>71</v>
      </c>
      <c r="M179" t="s">
        <v>71</v>
      </c>
      <c r="N179" t="s">
        <v>71</v>
      </c>
      <c r="O179" t="s">
        <v>71</v>
      </c>
      <c r="P179" t="s">
        <v>71</v>
      </c>
      <c r="Q179" t="s">
        <v>71</v>
      </c>
      <c r="R179" t="s">
        <v>71</v>
      </c>
      <c r="S179" t="s">
        <v>71</v>
      </c>
      <c r="T179" s="10" t="s">
        <v>1804</v>
      </c>
      <c r="U179" t="s">
        <v>71</v>
      </c>
      <c r="V179" t="s">
        <v>71</v>
      </c>
      <c r="W179" t="s">
        <v>71</v>
      </c>
      <c r="X179" t="s">
        <v>71</v>
      </c>
      <c r="Y179" t="s">
        <v>1805</v>
      </c>
      <c r="Z179" t="s">
        <v>1806</v>
      </c>
      <c r="AA179" t="s">
        <v>71</v>
      </c>
      <c r="AB179" t="s">
        <v>71</v>
      </c>
      <c r="AC179" t="s">
        <v>71</v>
      </c>
      <c r="AD179" t="s">
        <v>71</v>
      </c>
      <c r="AE179" t="s">
        <v>71</v>
      </c>
      <c r="AF179" t="s">
        <v>71</v>
      </c>
      <c r="AG179" t="s">
        <v>71</v>
      </c>
      <c r="AH179" t="s">
        <v>71</v>
      </c>
      <c r="AI179" t="s">
        <v>71</v>
      </c>
      <c r="AJ179" t="s">
        <v>71</v>
      </c>
      <c r="AK179" t="s">
        <v>71</v>
      </c>
      <c r="AL179" t="s">
        <v>71</v>
      </c>
      <c r="AM179" t="s">
        <v>1807</v>
      </c>
      <c r="AN179" t="s">
        <v>1808</v>
      </c>
      <c r="AO179" t="s">
        <v>71</v>
      </c>
      <c r="AP179" t="s">
        <v>71</v>
      </c>
      <c r="AQ179" t="s">
        <v>71</v>
      </c>
      <c r="AR179" t="s">
        <v>728</v>
      </c>
      <c r="AS179">
        <v>2017</v>
      </c>
      <c r="AT179">
        <v>12</v>
      </c>
      <c r="AU179">
        <v>6</v>
      </c>
      <c r="AV179" t="s">
        <v>71</v>
      </c>
      <c r="AW179" t="s">
        <v>71</v>
      </c>
      <c r="AX179" t="s">
        <v>71</v>
      </c>
      <c r="AY179" t="s">
        <v>71</v>
      </c>
      <c r="AZ179">
        <v>748</v>
      </c>
      <c r="BA179">
        <v>789</v>
      </c>
      <c r="BB179" t="s">
        <v>71</v>
      </c>
      <c r="BC179" t="s">
        <v>1809</v>
      </c>
      <c r="BD179" t="str">
        <f>HYPERLINK("http://dx.doi.org/10.15837/ijccc.2017.6.3111","http://dx.doi.org/10.15837/ijccc.2017.6.3111")</f>
        <v>http://dx.doi.org/10.15837/ijccc.2017.6.3111</v>
      </c>
      <c r="BE179" t="s">
        <v>71</v>
      </c>
      <c r="BF179" t="s">
        <v>71</v>
      </c>
      <c r="BG179" t="s">
        <v>71</v>
      </c>
      <c r="BH179" t="s">
        <v>71</v>
      </c>
      <c r="BI179" t="s">
        <v>71</v>
      </c>
      <c r="BJ179" t="s">
        <v>71</v>
      </c>
      <c r="BK179" t="s">
        <v>71</v>
      </c>
      <c r="BL179" t="s">
        <v>71</v>
      </c>
      <c r="BM179" t="s">
        <v>71</v>
      </c>
      <c r="BN179" t="s">
        <v>71</v>
      </c>
      <c r="BO179" t="s">
        <v>71</v>
      </c>
      <c r="BP179" t="s">
        <v>71</v>
      </c>
      <c r="BQ179" t="s">
        <v>1810</v>
      </c>
      <c r="BR179" t="str">
        <f>HYPERLINK("https%3A%2F%2Fwww.webofscience.com%2Fwos%2Fwoscc%2Ffull-record%2FWOS:000417397400001","View Full Record in Web of Science")</f>
        <v>View Full Record in Web of Science</v>
      </c>
    </row>
    <row r="180" spans="1:70" hidden="1" x14ac:dyDescent="0.25">
      <c r="A180" t="s">
        <v>69</v>
      </c>
      <c r="B180" t="s">
        <v>1811</v>
      </c>
      <c r="C180" t="s">
        <v>71</v>
      </c>
      <c r="D180" t="s">
        <v>71</v>
      </c>
      <c r="E180" t="s">
        <v>71</v>
      </c>
      <c r="F180" t="s">
        <v>1811</v>
      </c>
      <c r="G180" t="s">
        <v>71</v>
      </c>
      <c r="H180" t="s">
        <v>71</v>
      </c>
      <c r="I180" s="1" t="s">
        <v>1812</v>
      </c>
      <c r="J180" s="6" t="s">
        <v>8590</v>
      </c>
      <c r="K180" t="s">
        <v>421</v>
      </c>
      <c r="L180" t="s">
        <v>71</v>
      </c>
      <c r="M180" t="s">
        <v>71</v>
      </c>
      <c r="N180" t="s">
        <v>71</v>
      </c>
      <c r="O180" t="s">
        <v>71</v>
      </c>
      <c r="P180" t="s">
        <v>71</v>
      </c>
      <c r="Q180" t="s">
        <v>71</v>
      </c>
      <c r="R180" t="s">
        <v>71</v>
      </c>
      <c r="S180" t="s">
        <v>71</v>
      </c>
      <c r="T180" s="10" t="s">
        <v>1813</v>
      </c>
      <c r="U180" t="s">
        <v>71</v>
      </c>
      <c r="V180" t="s">
        <v>71</v>
      </c>
      <c r="W180" t="s">
        <v>71</v>
      </c>
      <c r="X180" t="s">
        <v>71</v>
      </c>
      <c r="Y180" t="s">
        <v>71</v>
      </c>
      <c r="Z180" t="s">
        <v>71</v>
      </c>
      <c r="AA180" t="s">
        <v>71</v>
      </c>
      <c r="AB180" t="s">
        <v>71</v>
      </c>
      <c r="AC180" t="s">
        <v>71</v>
      </c>
      <c r="AD180" t="s">
        <v>71</v>
      </c>
      <c r="AE180" t="s">
        <v>71</v>
      </c>
      <c r="AF180" t="s">
        <v>71</v>
      </c>
      <c r="AG180" t="s">
        <v>71</v>
      </c>
      <c r="AH180" t="s">
        <v>71</v>
      </c>
      <c r="AI180" t="s">
        <v>71</v>
      </c>
      <c r="AJ180" t="s">
        <v>71</v>
      </c>
      <c r="AK180" t="s">
        <v>71</v>
      </c>
      <c r="AL180" t="s">
        <v>71</v>
      </c>
      <c r="AM180" t="s">
        <v>423</v>
      </c>
      <c r="AN180" t="s">
        <v>715</v>
      </c>
      <c r="AO180" t="s">
        <v>71</v>
      </c>
      <c r="AP180" t="s">
        <v>71</v>
      </c>
      <c r="AQ180" t="s">
        <v>71</v>
      </c>
      <c r="AR180" t="s">
        <v>1814</v>
      </c>
      <c r="AS180">
        <v>1991</v>
      </c>
      <c r="AT180">
        <v>40</v>
      </c>
      <c r="AU180">
        <v>1</v>
      </c>
      <c r="AV180" t="s">
        <v>71</v>
      </c>
      <c r="AW180" t="s">
        <v>71</v>
      </c>
      <c r="AX180" t="s">
        <v>71</v>
      </c>
      <c r="AY180" t="s">
        <v>71</v>
      </c>
      <c r="AZ180">
        <v>203</v>
      </c>
      <c r="BA180">
        <v>244</v>
      </c>
      <c r="BB180" t="s">
        <v>71</v>
      </c>
      <c r="BC180" t="s">
        <v>1815</v>
      </c>
      <c r="BD180" t="str">
        <f>HYPERLINK("http://dx.doi.org/10.1016/0165-0114(91)90051-Q","http://dx.doi.org/10.1016/0165-0114(91)90051-Q")</f>
        <v>http://dx.doi.org/10.1016/0165-0114(91)90051-Q</v>
      </c>
      <c r="BE180" t="s">
        <v>71</v>
      </c>
      <c r="BF180" t="s">
        <v>71</v>
      </c>
      <c r="BG180" t="s">
        <v>71</v>
      </c>
      <c r="BH180" t="s">
        <v>71</v>
      </c>
      <c r="BI180" t="s">
        <v>71</v>
      </c>
      <c r="BJ180" t="s">
        <v>71</v>
      </c>
      <c r="BK180" t="s">
        <v>71</v>
      </c>
      <c r="BL180" t="s">
        <v>71</v>
      </c>
      <c r="BM180" t="s">
        <v>71</v>
      </c>
      <c r="BN180" t="s">
        <v>71</v>
      </c>
      <c r="BO180" t="s">
        <v>71</v>
      </c>
      <c r="BP180" t="s">
        <v>71</v>
      </c>
      <c r="BQ180" t="s">
        <v>1816</v>
      </c>
      <c r="BR180" t="str">
        <f>HYPERLINK("https%3A%2F%2Fwww.webofscience.com%2Fwos%2Fwoscc%2Ffull-record%2FWOS:A1991FG57000008","View Full Record in Web of Science")</f>
        <v>View Full Record in Web of Science</v>
      </c>
    </row>
    <row r="181" spans="1:70" hidden="1" x14ac:dyDescent="0.25">
      <c r="A181" t="s">
        <v>69</v>
      </c>
      <c r="B181" t="s">
        <v>1817</v>
      </c>
      <c r="C181" t="s">
        <v>71</v>
      </c>
      <c r="D181" t="s">
        <v>71</v>
      </c>
      <c r="E181" t="s">
        <v>71</v>
      </c>
      <c r="F181" t="s">
        <v>1818</v>
      </c>
      <c r="G181" t="s">
        <v>71</v>
      </c>
      <c r="H181" t="s">
        <v>71</v>
      </c>
      <c r="I181" s="1" t="s">
        <v>1819</v>
      </c>
      <c r="J181" s="6" t="s">
        <v>8588</v>
      </c>
      <c r="K181" t="s">
        <v>1448</v>
      </c>
      <c r="L181" t="s">
        <v>71</v>
      </c>
      <c r="M181" t="s">
        <v>71</v>
      </c>
      <c r="N181" t="s">
        <v>71</v>
      </c>
      <c r="O181" t="s">
        <v>71</v>
      </c>
      <c r="P181" t="s">
        <v>71</v>
      </c>
      <c r="Q181" t="s">
        <v>71</v>
      </c>
      <c r="R181" t="s">
        <v>71</v>
      </c>
      <c r="S181" t="s">
        <v>71</v>
      </c>
      <c r="T181" t="s">
        <v>1820</v>
      </c>
      <c r="U181" t="s">
        <v>71</v>
      </c>
      <c r="V181" t="s">
        <v>71</v>
      </c>
      <c r="W181" t="s">
        <v>71</v>
      </c>
      <c r="X181" t="s">
        <v>71</v>
      </c>
      <c r="Y181" t="s">
        <v>1821</v>
      </c>
      <c r="Z181" t="s">
        <v>1822</v>
      </c>
      <c r="AA181" t="s">
        <v>71</v>
      </c>
      <c r="AB181" t="s">
        <v>71</v>
      </c>
      <c r="AC181" t="s">
        <v>71</v>
      </c>
      <c r="AD181" t="s">
        <v>71</v>
      </c>
      <c r="AE181" t="s">
        <v>71</v>
      </c>
      <c r="AF181" t="s">
        <v>71</v>
      </c>
      <c r="AG181" t="s">
        <v>71</v>
      </c>
      <c r="AH181" t="s">
        <v>71</v>
      </c>
      <c r="AI181" t="s">
        <v>71</v>
      </c>
      <c r="AJ181" t="s">
        <v>71</v>
      </c>
      <c r="AK181" t="s">
        <v>71</v>
      </c>
      <c r="AL181" t="s">
        <v>71</v>
      </c>
      <c r="AM181" t="s">
        <v>1452</v>
      </c>
      <c r="AN181" t="s">
        <v>1453</v>
      </c>
      <c r="AO181" t="s">
        <v>71</v>
      </c>
      <c r="AP181" t="s">
        <v>71</v>
      </c>
      <c r="AQ181" t="s">
        <v>71</v>
      </c>
      <c r="AR181" t="s">
        <v>770</v>
      </c>
      <c r="AS181">
        <v>2013</v>
      </c>
      <c r="AT181">
        <v>22</v>
      </c>
      <c r="AU181" t="s">
        <v>1823</v>
      </c>
      <c r="AV181" t="s">
        <v>71</v>
      </c>
      <c r="AW181" t="s">
        <v>71</v>
      </c>
      <c r="AX181" t="s">
        <v>71</v>
      </c>
      <c r="AY181" t="s">
        <v>71</v>
      </c>
      <c r="AZ181">
        <v>479</v>
      </c>
      <c r="BA181">
        <v>489</v>
      </c>
      <c r="BB181" t="s">
        <v>71</v>
      </c>
      <c r="BC181" t="s">
        <v>1824</v>
      </c>
      <c r="BD181" t="str">
        <f>HYPERLINK("http://dx.doi.org/10.1007/s00521-012-0853-1","http://dx.doi.org/10.1007/s00521-012-0853-1")</f>
        <v>http://dx.doi.org/10.1007/s00521-012-0853-1</v>
      </c>
      <c r="BE181" t="s">
        <v>71</v>
      </c>
      <c r="BF181" t="s">
        <v>71</v>
      </c>
      <c r="BG181" t="s">
        <v>71</v>
      </c>
      <c r="BH181" t="s">
        <v>71</v>
      </c>
      <c r="BI181" t="s">
        <v>71</v>
      </c>
      <c r="BJ181" t="s">
        <v>71</v>
      </c>
      <c r="BK181" t="s">
        <v>71</v>
      </c>
      <c r="BL181" t="s">
        <v>71</v>
      </c>
      <c r="BM181" t="s">
        <v>71</v>
      </c>
      <c r="BN181" t="s">
        <v>71</v>
      </c>
      <c r="BO181" t="s">
        <v>71</v>
      </c>
      <c r="BP181" t="s">
        <v>71</v>
      </c>
      <c r="BQ181" t="s">
        <v>1825</v>
      </c>
      <c r="BR181" t="str">
        <f>HYPERLINK("https%3A%2F%2Fwww.webofscience.com%2Fwos%2Fwoscc%2Ffull-record%2FWOS:000314844300007","View Full Record in Web of Science")</f>
        <v>View Full Record in Web of Science</v>
      </c>
    </row>
    <row r="182" spans="1:70" hidden="1" x14ac:dyDescent="0.25">
      <c r="A182" t="s">
        <v>69</v>
      </c>
      <c r="B182" t="s">
        <v>1826</v>
      </c>
      <c r="C182" t="s">
        <v>71</v>
      </c>
      <c r="D182" t="s">
        <v>71</v>
      </c>
      <c r="E182" t="s">
        <v>71</v>
      </c>
      <c r="F182" t="s">
        <v>1827</v>
      </c>
      <c r="G182" t="s">
        <v>71</v>
      </c>
      <c r="H182" t="s">
        <v>71</v>
      </c>
      <c r="I182" s="1" t="s">
        <v>1828</v>
      </c>
      <c r="J182" s="6" t="s">
        <v>8588</v>
      </c>
      <c r="K182" t="s">
        <v>788</v>
      </c>
      <c r="L182" t="s">
        <v>71</v>
      </c>
      <c r="M182" t="s">
        <v>71</v>
      </c>
      <c r="N182" t="s">
        <v>71</v>
      </c>
      <c r="O182" t="s">
        <v>71</v>
      </c>
      <c r="P182" t="s">
        <v>71</v>
      </c>
      <c r="Q182" t="s">
        <v>71</v>
      </c>
      <c r="R182" t="s">
        <v>71</v>
      </c>
      <c r="S182" t="s">
        <v>71</v>
      </c>
      <c r="T182" t="s">
        <v>1829</v>
      </c>
      <c r="U182" t="s">
        <v>71</v>
      </c>
      <c r="V182" t="s">
        <v>71</v>
      </c>
      <c r="W182" t="s">
        <v>71</v>
      </c>
      <c r="X182" t="s">
        <v>71</v>
      </c>
      <c r="Y182" t="s">
        <v>71</v>
      </c>
      <c r="Z182" t="s">
        <v>71</v>
      </c>
      <c r="AA182" t="s">
        <v>71</v>
      </c>
      <c r="AB182" t="s">
        <v>71</v>
      </c>
      <c r="AC182" t="s">
        <v>71</v>
      </c>
      <c r="AD182" t="s">
        <v>71</v>
      </c>
      <c r="AE182" t="s">
        <v>71</v>
      </c>
      <c r="AF182" t="s">
        <v>71</v>
      </c>
      <c r="AG182" t="s">
        <v>71</v>
      </c>
      <c r="AH182" t="s">
        <v>71</v>
      </c>
      <c r="AI182" t="s">
        <v>71</v>
      </c>
      <c r="AJ182" t="s">
        <v>71</v>
      </c>
      <c r="AK182" t="s">
        <v>71</v>
      </c>
      <c r="AL182" t="s">
        <v>71</v>
      </c>
      <c r="AM182" t="s">
        <v>792</v>
      </c>
      <c r="AN182" t="s">
        <v>793</v>
      </c>
      <c r="AO182" t="s">
        <v>71</v>
      </c>
      <c r="AP182" t="s">
        <v>71</v>
      </c>
      <c r="AQ182" t="s">
        <v>71</v>
      </c>
      <c r="AR182" t="s">
        <v>960</v>
      </c>
      <c r="AS182">
        <v>2019</v>
      </c>
      <c r="AT182">
        <v>4</v>
      </c>
      <c r="AU182">
        <v>2</v>
      </c>
      <c r="AV182" t="s">
        <v>71</v>
      </c>
      <c r="AW182" t="s">
        <v>71</v>
      </c>
      <c r="AX182" t="s">
        <v>180</v>
      </c>
      <c r="AY182" t="s">
        <v>71</v>
      </c>
      <c r="AZ182">
        <v>265</v>
      </c>
      <c r="BA182">
        <v>274</v>
      </c>
      <c r="BB182" t="s">
        <v>71</v>
      </c>
      <c r="BC182" t="s">
        <v>1830</v>
      </c>
      <c r="BD182" t="str">
        <f>HYPERLINK("http://dx.doi.org/10.1007/s41066-018-0096-3","http://dx.doi.org/10.1007/s41066-018-0096-3")</f>
        <v>http://dx.doi.org/10.1007/s41066-018-0096-3</v>
      </c>
      <c r="BE182" t="s">
        <v>71</v>
      </c>
      <c r="BF182" t="s">
        <v>71</v>
      </c>
      <c r="BG182" t="s">
        <v>71</v>
      </c>
      <c r="BH182" t="s">
        <v>71</v>
      </c>
      <c r="BI182" t="s">
        <v>71</v>
      </c>
      <c r="BJ182" t="s">
        <v>71</v>
      </c>
      <c r="BK182" t="s">
        <v>71</v>
      </c>
      <c r="BL182" t="s">
        <v>71</v>
      </c>
      <c r="BM182" t="s">
        <v>71</v>
      </c>
      <c r="BN182" t="s">
        <v>71</v>
      </c>
      <c r="BO182" t="s">
        <v>71</v>
      </c>
      <c r="BP182" t="s">
        <v>71</v>
      </c>
      <c r="BQ182" t="s">
        <v>1831</v>
      </c>
      <c r="BR182" t="str">
        <f>HYPERLINK("https%3A%2F%2Fwww.webofscience.com%2Fwos%2Fwoscc%2Ffull-record%2FWOS:000668872500009","View Full Record in Web of Science")</f>
        <v>View Full Record in Web of Science</v>
      </c>
    </row>
    <row r="183" spans="1:70" hidden="1" x14ac:dyDescent="0.25">
      <c r="A183" t="s">
        <v>69</v>
      </c>
      <c r="B183" t="s">
        <v>1832</v>
      </c>
      <c r="C183" t="s">
        <v>71</v>
      </c>
      <c r="D183" t="s">
        <v>71</v>
      </c>
      <c r="E183" t="s">
        <v>71</v>
      </c>
      <c r="F183" t="s">
        <v>1833</v>
      </c>
      <c r="G183" t="s">
        <v>71</v>
      </c>
      <c r="H183" t="s">
        <v>71</v>
      </c>
      <c r="I183" s="1" t="s">
        <v>1834</v>
      </c>
      <c r="J183" s="6" t="s">
        <v>8588</v>
      </c>
      <c r="K183" t="s">
        <v>123</v>
      </c>
      <c r="L183" t="s">
        <v>71</v>
      </c>
      <c r="M183" t="s">
        <v>71</v>
      </c>
      <c r="N183" t="s">
        <v>71</v>
      </c>
      <c r="O183" t="s">
        <v>71</v>
      </c>
      <c r="P183" t="s">
        <v>71</v>
      </c>
      <c r="Q183" t="s">
        <v>71</v>
      </c>
      <c r="R183" t="s">
        <v>71</v>
      </c>
      <c r="S183" t="s">
        <v>71</v>
      </c>
      <c r="T183" t="s">
        <v>1835</v>
      </c>
      <c r="U183" t="s">
        <v>71</v>
      </c>
      <c r="V183" t="s">
        <v>71</v>
      </c>
      <c r="W183" t="s">
        <v>71</v>
      </c>
      <c r="X183" t="s">
        <v>71</v>
      </c>
      <c r="Y183" t="s">
        <v>1836</v>
      </c>
      <c r="Z183" t="s">
        <v>1837</v>
      </c>
      <c r="AA183" t="s">
        <v>71</v>
      </c>
      <c r="AB183" t="s">
        <v>71</v>
      </c>
      <c r="AC183" t="s">
        <v>71</v>
      </c>
      <c r="AD183" t="s">
        <v>71</v>
      </c>
      <c r="AE183" t="s">
        <v>71</v>
      </c>
      <c r="AF183" t="s">
        <v>71</v>
      </c>
      <c r="AG183" t="s">
        <v>71</v>
      </c>
      <c r="AH183" t="s">
        <v>71</v>
      </c>
      <c r="AI183" t="s">
        <v>71</v>
      </c>
      <c r="AJ183" t="s">
        <v>71</v>
      </c>
      <c r="AK183" t="s">
        <v>71</v>
      </c>
      <c r="AL183" t="s">
        <v>71</v>
      </c>
      <c r="AM183" t="s">
        <v>127</v>
      </c>
      <c r="AN183" t="s">
        <v>128</v>
      </c>
      <c r="AO183" t="s">
        <v>71</v>
      </c>
      <c r="AP183" t="s">
        <v>71</v>
      </c>
      <c r="AQ183" t="s">
        <v>71</v>
      </c>
      <c r="AR183" t="s">
        <v>1838</v>
      </c>
      <c r="AS183">
        <v>2013</v>
      </c>
      <c r="AT183">
        <v>228</v>
      </c>
      <c r="AU183" t="s">
        <v>71</v>
      </c>
      <c r="AV183" t="s">
        <v>71</v>
      </c>
      <c r="AW183" t="s">
        <v>71</v>
      </c>
      <c r="AX183" t="s">
        <v>71</v>
      </c>
      <c r="AY183" t="s">
        <v>71</v>
      </c>
      <c r="AZ183">
        <v>61</v>
      </c>
      <c r="BA183">
        <v>74</v>
      </c>
      <c r="BB183" t="s">
        <v>71</v>
      </c>
      <c r="BC183" t="s">
        <v>1839</v>
      </c>
      <c r="BD183" t="str">
        <f>HYPERLINK("http://dx.doi.org/10.1016/j.ins.2012.11.016","http://dx.doi.org/10.1016/j.ins.2012.11.016")</f>
        <v>http://dx.doi.org/10.1016/j.ins.2012.11.016</v>
      </c>
      <c r="BE183" t="s">
        <v>71</v>
      </c>
      <c r="BF183" t="s">
        <v>71</v>
      </c>
      <c r="BG183" t="s">
        <v>71</v>
      </c>
      <c r="BH183" t="s">
        <v>71</v>
      </c>
      <c r="BI183" t="s">
        <v>71</v>
      </c>
      <c r="BJ183" t="s">
        <v>71</v>
      </c>
      <c r="BK183" t="s">
        <v>71</v>
      </c>
      <c r="BL183" t="s">
        <v>71</v>
      </c>
      <c r="BM183" t="s">
        <v>71</v>
      </c>
      <c r="BN183" t="s">
        <v>71</v>
      </c>
      <c r="BO183" t="s">
        <v>71</v>
      </c>
      <c r="BP183" t="s">
        <v>71</v>
      </c>
      <c r="BQ183" t="s">
        <v>1840</v>
      </c>
      <c r="BR183" t="str">
        <f>HYPERLINK("https%3A%2F%2Fwww.webofscience.com%2Fwos%2Fwoscc%2Ffull-record%2FWOS:000315245800005","View Full Record in Web of Science")</f>
        <v>View Full Record in Web of Science</v>
      </c>
    </row>
    <row r="184" spans="1:70" hidden="1" x14ac:dyDescent="0.25">
      <c r="A184" t="s">
        <v>83</v>
      </c>
      <c r="B184" t="s">
        <v>1841</v>
      </c>
      <c r="C184" t="s">
        <v>71</v>
      </c>
      <c r="D184" t="s">
        <v>71</v>
      </c>
      <c r="E184" t="s">
        <v>1842</v>
      </c>
      <c r="F184" t="s">
        <v>1841</v>
      </c>
      <c r="G184" t="s">
        <v>71</v>
      </c>
      <c r="H184" t="s">
        <v>71</v>
      </c>
      <c r="I184" s="1" t="s">
        <v>1843</v>
      </c>
      <c r="J184" s="6" t="s">
        <v>8590</v>
      </c>
      <c r="K184" t="s">
        <v>1844</v>
      </c>
      <c r="L184" t="s">
        <v>71</v>
      </c>
      <c r="M184" t="s">
        <v>1845</v>
      </c>
      <c r="N184" t="s">
        <v>1846</v>
      </c>
      <c r="O184" t="s">
        <v>1847</v>
      </c>
      <c r="P184" t="s">
        <v>102</v>
      </c>
      <c r="Q184" t="s">
        <v>1848</v>
      </c>
      <c r="R184" t="s">
        <v>71</v>
      </c>
      <c r="S184" t="s">
        <v>71</v>
      </c>
      <c r="T184" s="10" t="s">
        <v>1849</v>
      </c>
      <c r="U184" t="s">
        <v>71</v>
      </c>
      <c r="V184" t="s">
        <v>71</v>
      </c>
      <c r="W184" t="s">
        <v>71</v>
      </c>
      <c r="X184" t="s">
        <v>71</v>
      </c>
      <c r="Y184" t="s">
        <v>1850</v>
      </c>
      <c r="Z184" t="s">
        <v>1851</v>
      </c>
      <c r="AA184" t="s">
        <v>71</v>
      </c>
      <c r="AB184" t="s">
        <v>71</v>
      </c>
      <c r="AC184" t="s">
        <v>71</v>
      </c>
      <c r="AD184" t="s">
        <v>71</v>
      </c>
      <c r="AE184" t="s">
        <v>71</v>
      </c>
      <c r="AF184" t="s">
        <v>71</v>
      </c>
      <c r="AG184" t="s">
        <v>71</v>
      </c>
      <c r="AH184" t="s">
        <v>71</v>
      </c>
      <c r="AI184" t="s">
        <v>71</v>
      </c>
      <c r="AJ184" t="s">
        <v>71</v>
      </c>
      <c r="AK184" t="s">
        <v>71</v>
      </c>
      <c r="AL184" t="s">
        <v>71</v>
      </c>
      <c r="AM184" t="s">
        <v>71</v>
      </c>
      <c r="AN184" t="s">
        <v>71</v>
      </c>
      <c r="AO184" t="s">
        <v>1852</v>
      </c>
      <c r="AP184" t="s">
        <v>71</v>
      </c>
      <c r="AQ184" t="s">
        <v>71</v>
      </c>
      <c r="AR184" t="s">
        <v>71</v>
      </c>
      <c r="AS184">
        <v>2001</v>
      </c>
      <c r="AT184" t="s">
        <v>71</v>
      </c>
      <c r="AU184" t="s">
        <v>71</v>
      </c>
      <c r="AV184" t="s">
        <v>71</v>
      </c>
      <c r="AW184" t="s">
        <v>71</v>
      </c>
      <c r="AX184" t="s">
        <v>71</v>
      </c>
      <c r="AY184" t="s">
        <v>71</v>
      </c>
      <c r="AZ184">
        <v>1135</v>
      </c>
      <c r="BA184">
        <v>1139</v>
      </c>
      <c r="BB184" t="s">
        <v>71</v>
      </c>
      <c r="BC184" t="s">
        <v>71</v>
      </c>
      <c r="BD184" t="s">
        <v>71</v>
      </c>
      <c r="BE184" t="s">
        <v>71</v>
      </c>
      <c r="BF184" t="s">
        <v>71</v>
      </c>
      <c r="BG184" t="s">
        <v>71</v>
      </c>
      <c r="BH184" t="s">
        <v>71</v>
      </c>
      <c r="BI184" t="s">
        <v>71</v>
      </c>
      <c r="BJ184" t="s">
        <v>71</v>
      </c>
      <c r="BK184" t="s">
        <v>71</v>
      </c>
      <c r="BL184" t="s">
        <v>71</v>
      </c>
      <c r="BM184" t="s">
        <v>71</v>
      </c>
      <c r="BN184" t="s">
        <v>71</v>
      </c>
      <c r="BO184" t="s">
        <v>71</v>
      </c>
      <c r="BP184" t="s">
        <v>71</v>
      </c>
      <c r="BQ184" t="s">
        <v>1853</v>
      </c>
      <c r="BR184" t="str">
        <f>HYPERLINK("https%3A%2F%2Fwww.webofscience.com%2Fwos%2Fwoscc%2Ffull-record%2FWOS:000178178300282","View Full Record in Web of Science")</f>
        <v>View Full Record in Web of Science</v>
      </c>
    </row>
    <row r="185" spans="1:70" hidden="1" x14ac:dyDescent="0.25">
      <c r="A185" t="s">
        <v>69</v>
      </c>
      <c r="B185" t="s">
        <v>1854</v>
      </c>
      <c r="C185" t="s">
        <v>71</v>
      </c>
      <c r="D185" t="s">
        <v>71</v>
      </c>
      <c r="E185" t="s">
        <v>71</v>
      </c>
      <c r="F185" t="s">
        <v>1855</v>
      </c>
      <c r="G185" t="s">
        <v>71</v>
      </c>
      <c r="H185" t="s">
        <v>71</v>
      </c>
      <c r="I185" s="1" t="s">
        <v>1856</v>
      </c>
      <c r="J185" s="6" t="s">
        <v>8588</v>
      </c>
      <c r="K185" t="s">
        <v>1857</v>
      </c>
      <c r="L185" t="s">
        <v>71</v>
      </c>
      <c r="M185" t="s">
        <v>71</v>
      </c>
      <c r="N185" t="s">
        <v>71</v>
      </c>
      <c r="O185" t="s">
        <v>71</v>
      </c>
      <c r="P185" t="s">
        <v>71</v>
      </c>
      <c r="Q185" t="s">
        <v>71</v>
      </c>
      <c r="R185" t="s">
        <v>71</v>
      </c>
      <c r="S185" t="s">
        <v>71</v>
      </c>
      <c r="T185" t="s">
        <v>1858</v>
      </c>
      <c r="U185" t="s">
        <v>71</v>
      </c>
      <c r="V185" t="s">
        <v>71</v>
      </c>
      <c r="W185" t="s">
        <v>71</v>
      </c>
      <c r="X185" t="s">
        <v>71</v>
      </c>
      <c r="Y185" t="s">
        <v>1859</v>
      </c>
      <c r="Z185" t="s">
        <v>1860</v>
      </c>
      <c r="AA185" t="s">
        <v>71</v>
      </c>
      <c r="AB185" t="s">
        <v>71</v>
      </c>
      <c r="AC185" t="s">
        <v>71</v>
      </c>
      <c r="AD185" t="s">
        <v>71</v>
      </c>
      <c r="AE185" t="s">
        <v>71</v>
      </c>
      <c r="AF185" t="s">
        <v>71</v>
      </c>
      <c r="AG185" t="s">
        <v>71</v>
      </c>
      <c r="AH185" t="s">
        <v>71</v>
      </c>
      <c r="AI185" t="s">
        <v>71</v>
      </c>
      <c r="AJ185" t="s">
        <v>71</v>
      </c>
      <c r="AK185" t="s">
        <v>71</v>
      </c>
      <c r="AL185" t="s">
        <v>71</v>
      </c>
      <c r="AM185" t="s">
        <v>1861</v>
      </c>
      <c r="AN185" t="s">
        <v>1862</v>
      </c>
      <c r="AO185" t="s">
        <v>71</v>
      </c>
      <c r="AP185" t="s">
        <v>71</v>
      </c>
      <c r="AQ185" t="s">
        <v>71</v>
      </c>
      <c r="AR185" t="s">
        <v>960</v>
      </c>
      <c r="AS185">
        <v>2019</v>
      </c>
      <c r="AT185">
        <v>104</v>
      </c>
      <c r="AU185" t="s">
        <v>71</v>
      </c>
      <c r="AV185" t="s">
        <v>71</v>
      </c>
      <c r="AW185" t="s">
        <v>71</v>
      </c>
      <c r="AX185" t="s">
        <v>71</v>
      </c>
      <c r="AY185" t="s">
        <v>71</v>
      </c>
      <c r="AZ185">
        <v>207</v>
      </c>
      <c r="BA185">
        <v>227</v>
      </c>
      <c r="BB185" t="s">
        <v>71</v>
      </c>
      <c r="BC185" t="s">
        <v>1863</v>
      </c>
      <c r="BD185" t="str">
        <f>HYPERLINK("http://dx.doi.org/10.1016/j.cor.2018.12.019","http://dx.doi.org/10.1016/j.cor.2018.12.019")</f>
        <v>http://dx.doi.org/10.1016/j.cor.2018.12.019</v>
      </c>
      <c r="BE185" t="s">
        <v>71</v>
      </c>
      <c r="BF185" t="s">
        <v>71</v>
      </c>
      <c r="BG185" t="s">
        <v>71</v>
      </c>
      <c r="BH185" t="s">
        <v>71</v>
      </c>
      <c r="BI185" t="s">
        <v>71</v>
      </c>
      <c r="BJ185" t="s">
        <v>71</v>
      </c>
      <c r="BK185" t="s">
        <v>71</v>
      </c>
      <c r="BL185" t="s">
        <v>71</v>
      </c>
      <c r="BM185" t="s">
        <v>71</v>
      </c>
      <c r="BN185" t="s">
        <v>71</v>
      </c>
      <c r="BO185" t="s">
        <v>71</v>
      </c>
      <c r="BP185" t="s">
        <v>71</v>
      </c>
      <c r="BQ185" t="s">
        <v>1864</v>
      </c>
      <c r="BR185" t="str">
        <f>HYPERLINK("https%3A%2F%2Fwww.webofscience.com%2Fwos%2Fwoscc%2Ffull-record%2FWOS:000458344800016","View Full Record in Web of Science")</f>
        <v>View Full Record in Web of Science</v>
      </c>
    </row>
    <row r="186" spans="1:70" hidden="1" x14ac:dyDescent="0.25">
      <c r="A186" t="s">
        <v>69</v>
      </c>
      <c r="B186" t="s">
        <v>1865</v>
      </c>
      <c r="C186" t="s">
        <v>71</v>
      </c>
      <c r="D186" t="s">
        <v>71</v>
      </c>
      <c r="E186" t="s">
        <v>71</v>
      </c>
      <c r="F186" t="s">
        <v>1866</v>
      </c>
      <c r="G186" t="s">
        <v>71</v>
      </c>
      <c r="H186" t="s">
        <v>71</v>
      </c>
      <c r="I186" s="1" t="s">
        <v>1867</v>
      </c>
      <c r="J186" s="6" t="s">
        <v>8588</v>
      </c>
      <c r="K186" t="s">
        <v>257</v>
      </c>
      <c r="L186" t="s">
        <v>71</v>
      </c>
      <c r="M186" t="s">
        <v>71</v>
      </c>
      <c r="N186" t="s">
        <v>71</v>
      </c>
      <c r="O186" t="s">
        <v>71</v>
      </c>
      <c r="P186" t="s">
        <v>71</v>
      </c>
      <c r="Q186" t="s">
        <v>71</v>
      </c>
      <c r="R186" t="s">
        <v>71</v>
      </c>
      <c r="S186" t="s">
        <v>71</v>
      </c>
      <c r="T186" t="s">
        <v>1868</v>
      </c>
      <c r="U186" t="s">
        <v>71</v>
      </c>
      <c r="V186" t="s">
        <v>71</v>
      </c>
      <c r="W186" t="s">
        <v>71</v>
      </c>
      <c r="X186" t="s">
        <v>71</v>
      </c>
      <c r="Y186" t="s">
        <v>71</v>
      </c>
      <c r="Z186" t="s">
        <v>71</v>
      </c>
      <c r="AA186" t="s">
        <v>71</v>
      </c>
      <c r="AB186" t="s">
        <v>71</v>
      </c>
      <c r="AC186" t="s">
        <v>71</v>
      </c>
      <c r="AD186" t="s">
        <v>71</v>
      </c>
      <c r="AE186" t="s">
        <v>71</v>
      </c>
      <c r="AF186" t="s">
        <v>71</v>
      </c>
      <c r="AG186" t="s">
        <v>71</v>
      </c>
      <c r="AH186" t="s">
        <v>71</v>
      </c>
      <c r="AI186" t="s">
        <v>71</v>
      </c>
      <c r="AJ186" t="s">
        <v>71</v>
      </c>
      <c r="AK186" t="s">
        <v>71</v>
      </c>
      <c r="AL186" t="s">
        <v>71</v>
      </c>
      <c r="AM186" t="s">
        <v>261</v>
      </c>
      <c r="AN186" t="s">
        <v>262</v>
      </c>
      <c r="AO186" t="s">
        <v>71</v>
      </c>
      <c r="AP186" t="s">
        <v>71</v>
      </c>
      <c r="AQ186" t="s">
        <v>71</v>
      </c>
      <c r="AR186" t="s">
        <v>960</v>
      </c>
      <c r="AS186">
        <v>2020</v>
      </c>
      <c r="AT186">
        <v>119</v>
      </c>
      <c r="AU186" t="s">
        <v>71</v>
      </c>
      <c r="AV186" t="s">
        <v>71</v>
      </c>
      <c r="AW186" t="s">
        <v>71</v>
      </c>
      <c r="AX186" t="s">
        <v>71</v>
      </c>
      <c r="AY186" t="s">
        <v>71</v>
      </c>
      <c r="AZ186">
        <v>58</v>
      </c>
      <c r="BA186">
        <v>80</v>
      </c>
      <c r="BB186" t="s">
        <v>71</v>
      </c>
      <c r="BC186" t="s">
        <v>1869</v>
      </c>
      <c r="BD186" t="str">
        <f>HYPERLINK("http://dx.doi.org/10.1016/j.ijar.2020.01.001","http://dx.doi.org/10.1016/j.ijar.2020.01.001")</f>
        <v>http://dx.doi.org/10.1016/j.ijar.2020.01.001</v>
      </c>
      <c r="BE186" t="s">
        <v>71</v>
      </c>
      <c r="BF186" t="s">
        <v>71</v>
      </c>
      <c r="BG186" t="s">
        <v>71</v>
      </c>
      <c r="BH186" t="s">
        <v>71</v>
      </c>
      <c r="BI186" t="s">
        <v>71</v>
      </c>
      <c r="BJ186" t="s">
        <v>71</v>
      </c>
      <c r="BK186" t="s">
        <v>71</v>
      </c>
      <c r="BL186" t="s">
        <v>71</v>
      </c>
      <c r="BM186" t="s">
        <v>71</v>
      </c>
      <c r="BN186" t="s">
        <v>71</v>
      </c>
      <c r="BO186" t="s">
        <v>71</v>
      </c>
      <c r="BP186" t="s">
        <v>71</v>
      </c>
      <c r="BQ186" t="s">
        <v>1870</v>
      </c>
      <c r="BR186" t="str">
        <f>HYPERLINK("https%3A%2F%2Fwww.webofscience.com%2Fwos%2Fwoscc%2Ffull-record%2FWOS:000517653700004","View Full Record in Web of Science")</f>
        <v>View Full Record in Web of Science</v>
      </c>
    </row>
    <row r="187" spans="1:70" hidden="1" x14ac:dyDescent="0.25">
      <c r="A187" t="s">
        <v>83</v>
      </c>
      <c r="B187" t="s">
        <v>1871</v>
      </c>
      <c r="C187" t="s">
        <v>71</v>
      </c>
      <c r="D187" t="s">
        <v>71</v>
      </c>
      <c r="E187" t="s">
        <v>102</v>
      </c>
      <c r="F187" t="s">
        <v>1872</v>
      </c>
      <c r="G187" t="s">
        <v>71</v>
      </c>
      <c r="H187" t="s">
        <v>71</v>
      </c>
      <c r="I187" s="1" t="s">
        <v>1873</v>
      </c>
      <c r="J187" s="6" t="s">
        <v>8593</v>
      </c>
      <c r="K187" t="s">
        <v>1874</v>
      </c>
      <c r="L187" t="s">
        <v>71</v>
      </c>
      <c r="M187" t="s">
        <v>1875</v>
      </c>
      <c r="N187" t="s">
        <v>1876</v>
      </c>
      <c r="O187" t="s">
        <v>1877</v>
      </c>
      <c r="P187" t="s">
        <v>71</v>
      </c>
      <c r="Q187" t="s">
        <v>71</v>
      </c>
      <c r="R187" t="s">
        <v>71</v>
      </c>
      <c r="S187" t="s">
        <v>71</v>
      </c>
      <c r="T187" t="s">
        <v>1878</v>
      </c>
      <c r="U187" t="s">
        <v>71</v>
      </c>
      <c r="V187" t="s">
        <v>71</v>
      </c>
      <c r="W187" t="s">
        <v>71</v>
      </c>
      <c r="X187" t="s">
        <v>71</v>
      </c>
      <c r="Y187" t="s">
        <v>1879</v>
      </c>
      <c r="Z187" t="s">
        <v>1880</v>
      </c>
      <c r="AA187" t="s">
        <v>71</v>
      </c>
      <c r="AB187" t="s">
        <v>71</v>
      </c>
      <c r="AC187" t="s">
        <v>71</v>
      </c>
      <c r="AD187" t="s">
        <v>71</v>
      </c>
      <c r="AE187" t="s">
        <v>71</v>
      </c>
      <c r="AF187" t="s">
        <v>71</v>
      </c>
      <c r="AG187" t="s">
        <v>71</v>
      </c>
      <c r="AH187" t="s">
        <v>71</v>
      </c>
      <c r="AI187" t="s">
        <v>71</v>
      </c>
      <c r="AJ187" t="s">
        <v>71</v>
      </c>
      <c r="AK187" t="s">
        <v>71</v>
      </c>
      <c r="AL187" t="s">
        <v>71</v>
      </c>
      <c r="AM187" t="s">
        <v>71</v>
      </c>
      <c r="AN187" t="s">
        <v>71</v>
      </c>
      <c r="AO187" t="s">
        <v>1881</v>
      </c>
      <c r="AP187" t="s">
        <v>71</v>
      </c>
      <c r="AQ187" t="s">
        <v>71</v>
      </c>
      <c r="AR187" t="s">
        <v>71</v>
      </c>
      <c r="AS187">
        <v>2015</v>
      </c>
      <c r="AT187" t="s">
        <v>71</v>
      </c>
      <c r="AU187" t="s">
        <v>71</v>
      </c>
      <c r="AV187" t="s">
        <v>71</v>
      </c>
      <c r="AW187" t="s">
        <v>71</v>
      </c>
      <c r="AX187" t="s">
        <v>71</v>
      </c>
      <c r="AY187" t="s">
        <v>71</v>
      </c>
      <c r="AZ187" t="s">
        <v>71</v>
      </c>
      <c r="BA187" t="s">
        <v>71</v>
      </c>
      <c r="BB187" t="s">
        <v>71</v>
      </c>
      <c r="BC187" t="s">
        <v>71</v>
      </c>
      <c r="BD187" t="s">
        <v>71</v>
      </c>
      <c r="BE187" t="s">
        <v>71</v>
      </c>
      <c r="BF187" t="s">
        <v>71</v>
      </c>
      <c r="BG187" t="s">
        <v>71</v>
      </c>
      <c r="BH187" t="s">
        <v>71</v>
      </c>
      <c r="BI187" t="s">
        <v>71</v>
      </c>
      <c r="BJ187" t="s">
        <v>71</v>
      </c>
      <c r="BK187" t="s">
        <v>71</v>
      </c>
      <c r="BL187" t="s">
        <v>71</v>
      </c>
      <c r="BM187" t="s">
        <v>71</v>
      </c>
      <c r="BN187" t="s">
        <v>71</v>
      </c>
      <c r="BO187" t="s">
        <v>71</v>
      </c>
      <c r="BP187" t="s">
        <v>71</v>
      </c>
      <c r="BQ187" t="s">
        <v>1882</v>
      </c>
      <c r="BR187" t="str">
        <f>HYPERLINK("https%3A%2F%2Fwww.webofscience.com%2Fwos%2Fwoscc%2Ffull-record%2FWOS:000454649900024","View Full Record in Web of Science")</f>
        <v>View Full Record in Web of Science</v>
      </c>
    </row>
    <row r="188" spans="1:70" hidden="1" x14ac:dyDescent="0.25">
      <c r="A188" t="s">
        <v>83</v>
      </c>
      <c r="B188" t="s">
        <v>1883</v>
      </c>
      <c r="C188" t="s">
        <v>71</v>
      </c>
      <c r="D188" t="s">
        <v>71</v>
      </c>
      <c r="E188" t="s">
        <v>102</v>
      </c>
      <c r="F188" t="s">
        <v>1884</v>
      </c>
      <c r="G188" t="s">
        <v>71</v>
      </c>
      <c r="H188" t="s">
        <v>71</v>
      </c>
      <c r="I188" s="1" t="s">
        <v>1885</v>
      </c>
      <c r="J188" s="6" t="s">
        <v>8588</v>
      </c>
      <c r="K188" t="s">
        <v>1886</v>
      </c>
      <c r="L188" t="s">
        <v>71</v>
      </c>
      <c r="M188" t="s">
        <v>1887</v>
      </c>
      <c r="N188" t="s">
        <v>1888</v>
      </c>
      <c r="O188" t="s">
        <v>1889</v>
      </c>
      <c r="P188" t="s">
        <v>1890</v>
      </c>
      <c r="Q188" t="s">
        <v>71</v>
      </c>
      <c r="R188" t="s">
        <v>71</v>
      </c>
      <c r="S188" t="s">
        <v>71</v>
      </c>
      <c r="T188" t="s">
        <v>1891</v>
      </c>
      <c r="U188" t="s">
        <v>71</v>
      </c>
      <c r="V188" t="s">
        <v>71</v>
      </c>
      <c r="W188" t="s">
        <v>71</v>
      </c>
      <c r="X188" t="s">
        <v>71</v>
      </c>
      <c r="Y188" t="s">
        <v>1892</v>
      </c>
      <c r="Z188" t="s">
        <v>1893</v>
      </c>
      <c r="AA188" t="s">
        <v>71</v>
      </c>
      <c r="AB188" t="s">
        <v>71</v>
      </c>
      <c r="AC188" t="s">
        <v>71</v>
      </c>
      <c r="AD188" t="s">
        <v>71</v>
      </c>
      <c r="AE188" t="s">
        <v>71</v>
      </c>
      <c r="AF188" t="s">
        <v>71</v>
      </c>
      <c r="AG188" t="s">
        <v>71</v>
      </c>
      <c r="AH188" t="s">
        <v>71</v>
      </c>
      <c r="AI188" t="s">
        <v>71</v>
      </c>
      <c r="AJ188" t="s">
        <v>71</v>
      </c>
      <c r="AK188" t="s">
        <v>71</v>
      </c>
      <c r="AL188" t="s">
        <v>71</v>
      </c>
      <c r="AM188" t="s">
        <v>71</v>
      </c>
      <c r="AN188" t="s">
        <v>71</v>
      </c>
      <c r="AO188" t="s">
        <v>1894</v>
      </c>
      <c r="AP188" t="s">
        <v>71</v>
      </c>
      <c r="AQ188" t="s">
        <v>71</v>
      </c>
      <c r="AR188" t="s">
        <v>71</v>
      </c>
      <c r="AS188">
        <v>2014</v>
      </c>
      <c r="AT188" t="s">
        <v>71</v>
      </c>
      <c r="AU188" t="s">
        <v>71</v>
      </c>
      <c r="AV188" t="s">
        <v>71</v>
      </c>
      <c r="AW188" t="s">
        <v>71</v>
      </c>
      <c r="AX188" t="s">
        <v>71</v>
      </c>
      <c r="AY188" t="s">
        <v>71</v>
      </c>
      <c r="AZ188">
        <v>471</v>
      </c>
      <c r="BA188">
        <v>476</v>
      </c>
      <c r="BB188" t="s">
        <v>71</v>
      </c>
      <c r="BC188" t="s">
        <v>71</v>
      </c>
      <c r="BD188" t="s">
        <v>71</v>
      </c>
      <c r="BE188" t="s">
        <v>71</v>
      </c>
      <c r="BF188" t="s">
        <v>71</v>
      </c>
      <c r="BG188" t="s">
        <v>71</v>
      </c>
      <c r="BH188" t="s">
        <v>71</v>
      </c>
      <c r="BI188" t="s">
        <v>71</v>
      </c>
      <c r="BJ188" t="s">
        <v>71</v>
      </c>
      <c r="BK188" t="s">
        <v>71</v>
      </c>
      <c r="BL188" t="s">
        <v>71</v>
      </c>
      <c r="BM188" t="s">
        <v>71</v>
      </c>
      <c r="BN188" t="s">
        <v>71</v>
      </c>
      <c r="BO188" t="s">
        <v>71</v>
      </c>
      <c r="BP188" t="s">
        <v>71</v>
      </c>
      <c r="BQ188" t="s">
        <v>1895</v>
      </c>
      <c r="BR188" t="str">
        <f>HYPERLINK("https%3A%2F%2Fwww.webofscience.com%2Fwos%2Fwoscc%2Ffull-record%2FWOS:000380429900081","View Full Record in Web of Science")</f>
        <v>View Full Record in Web of Science</v>
      </c>
    </row>
    <row r="189" spans="1:70" hidden="1" x14ac:dyDescent="0.25">
      <c r="A189" t="s">
        <v>83</v>
      </c>
      <c r="B189" t="s">
        <v>1896</v>
      </c>
      <c r="C189" t="s">
        <v>71</v>
      </c>
      <c r="D189" t="s">
        <v>1897</v>
      </c>
      <c r="E189" t="s">
        <v>71</v>
      </c>
      <c r="F189" t="s">
        <v>1896</v>
      </c>
      <c r="G189" t="s">
        <v>71</v>
      </c>
      <c r="H189" t="s">
        <v>71</v>
      </c>
      <c r="I189" s="1" t="s">
        <v>1898</v>
      </c>
      <c r="J189" s="6" t="s">
        <v>8590</v>
      </c>
      <c r="K189" t="s">
        <v>1899</v>
      </c>
      <c r="L189" t="s">
        <v>71</v>
      </c>
      <c r="M189" t="s">
        <v>1900</v>
      </c>
      <c r="N189" t="s">
        <v>1901</v>
      </c>
      <c r="O189" t="s">
        <v>1902</v>
      </c>
      <c r="P189" t="s">
        <v>1903</v>
      </c>
      <c r="Q189" t="s">
        <v>71</v>
      </c>
      <c r="R189" t="s">
        <v>71</v>
      </c>
      <c r="S189" t="s">
        <v>71</v>
      </c>
      <c r="T189" t="s">
        <v>1904</v>
      </c>
      <c r="U189" t="s">
        <v>71</v>
      </c>
      <c r="V189" t="s">
        <v>71</v>
      </c>
      <c r="W189" t="s">
        <v>71</v>
      </c>
      <c r="X189" t="s">
        <v>71</v>
      </c>
      <c r="Y189" t="s">
        <v>71</v>
      </c>
      <c r="Z189" t="s">
        <v>71</v>
      </c>
      <c r="AA189" t="s">
        <v>71</v>
      </c>
      <c r="AB189" t="s">
        <v>71</v>
      </c>
      <c r="AC189" t="s">
        <v>71</v>
      </c>
      <c r="AD189" t="s">
        <v>71</v>
      </c>
      <c r="AE189" t="s">
        <v>71</v>
      </c>
      <c r="AF189" t="s">
        <v>71</v>
      </c>
      <c r="AG189" t="s">
        <v>71</v>
      </c>
      <c r="AH189" t="s">
        <v>71</v>
      </c>
      <c r="AI189" t="s">
        <v>71</v>
      </c>
      <c r="AJ189" t="s">
        <v>71</v>
      </c>
      <c r="AK189" t="s">
        <v>71</v>
      </c>
      <c r="AL189" t="s">
        <v>71</v>
      </c>
      <c r="AM189" t="s">
        <v>71</v>
      </c>
      <c r="AN189" t="s">
        <v>71</v>
      </c>
      <c r="AO189" t="s">
        <v>1905</v>
      </c>
      <c r="AP189" t="s">
        <v>71</v>
      </c>
      <c r="AQ189" t="s">
        <v>71</v>
      </c>
      <c r="AR189" t="s">
        <v>71</v>
      </c>
      <c r="AS189">
        <v>2005</v>
      </c>
      <c r="AT189" t="s">
        <v>71</v>
      </c>
      <c r="AU189" t="s">
        <v>71</v>
      </c>
      <c r="AV189" t="s">
        <v>71</v>
      </c>
      <c r="AW189" t="s">
        <v>71</v>
      </c>
      <c r="AX189" t="s">
        <v>71</v>
      </c>
      <c r="AY189" t="s">
        <v>71</v>
      </c>
      <c r="AZ189">
        <v>669</v>
      </c>
      <c r="BA189">
        <v>673</v>
      </c>
      <c r="BB189" t="s">
        <v>71</v>
      </c>
      <c r="BC189" t="s">
        <v>71</v>
      </c>
      <c r="BD189" t="s">
        <v>71</v>
      </c>
      <c r="BE189" t="s">
        <v>71</v>
      </c>
      <c r="BF189" t="s">
        <v>71</v>
      </c>
      <c r="BG189" t="s">
        <v>71</v>
      </c>
      <c r="BH189" t="s">
        <v>71</v>
      </c>
      <c r="BI189" t="s">
        <v>71</v>
      </c>
      <c r="BJ189" t="s">
        <v>71</v>
      </c>
      <c r="BK189" t="s">
        <v>71</v>
      </c>
      <c r="BL189" t="s">
        <v>71</v>
      </c>
      <c r="BM189" t="s">
        <v>71</v>
      </c>
      <c r="BN189" t="s">
        <v>71</v>
      </c>
      <c r="BO189" t="s">
        <v>71</v>
      </c>
      <c r="BP189" t="s">
        <v>71</v>
      </c>
      <c r="BQ189" t="s">
        <v>1906</v>
      </c>
      <c r="BR189" t="str">
        <f>HYPERLINK("https%3A%2F%2Fwww.webofscience.com%2Fwos%2Fwoscc%2Ffull-record%2FWOS:000231534000136","View Full Record in Web of Science")</f>
        <v>View Full Record in Web of Science</v>
      </c>
    </row>
    <row r="190" spans="1:70" hidden="1" x14ac:dyDescent="0.25">
      <c r="A190" t="s">
        <v>69</v>
      </c>
      <c r="B190" t="s">
        <v>1907</v>
      </c>
      <c r="C190" t="s">
        <v>71</v>
      </c>
      <c r="D190" t="s">
        <v>71</v>
      </c>
      <c r="E190" t="s">
        <v>71</v>
      </c>
      <c r="F190" t="s">
        <v>1907</v>
      </c>
      <c r="G190" t="s">
        <v>71</v>
      </c>
      <c r="H190" t="s">
        <v>71</v>
      </c>
      <c r="I190" s="1" t="s">
        <v>1908</v>
      </c>
      <c r="J190" s="6" t="s">
        <v>8588</v>
      </c>
      <c r="K190" t="s">
        <v>421</v>
      </c>
      <c r="L190" t="s">
        <v>71</v>
      </c>
      <c r="M190" t="s">
        <v>71</v>
      </c>
      <c r="N190" t="s">
        <v>71</v>
      </c>
      <c r="O190" t="s">
        <v>71</v>
      </c>
      <c r="P190" t="s">
        <v>71</v>
      </c>
      <c r="Q190" t="s">
        <v>71</v>
      </c>
      <c r="R190" t="s">
        <v>71</v>
      </c>
      <c r="S190" t="s">
        <v>71</v>
      </c>
      <c r="T190" t="s">
        <v>1909</v>
      </c>
      <c r="U190" t="s">
        <v>71</v>
      </c>
      <c r="V190" t="s">
        <v>71</v>
      </c>
      <c r="W190" t="s">
        <v>71</v>
      </c>
      <c r="X190" t="s">
        <v>71</v>
      </c>
      <c r="Y190" t="s">
        <v>71</v>
      </c>
      <c r="Z190" t="s">
        <v>71</v>
      </c>
      <c r="AA190" t="s">
        <v>71</v>
      </c>
      <c r="AB190" t="s">
        <v>71</v>
      </c>
      <c r="AC190" t="s">
        <v>71</v>
      </c>
      <c r="AD190" t="s">
        <v>71</v>
      </c>
      <c r="AE190" t="s">
        <v>71</v>
      </c>
      <c r="AF190" t="s">
        <v>71</v>
      </c>
      <c r="AG190" t="s">
        <v>71</v>
      </c>
      <c r="AH190" t="s">
        <v>71</v>
      </c>
      <c r="AI190" t="s">
        <v>71</v>
      </c>
      <c r="AJ190" t="s">
        <v>71</v>
      </c>
      <c r="AK190" t="s">
        <v>71</v>
      </c>
      <c r="AL190" t="s">
        <v>71</v>
      </c>
      <c r="AM190" t="s">
        <v>423</v>
      </c>
      <c r="AN190" t="s">
        <v>715</v>
      </c>
      <c r="AO190" t="s">
        <v>71</v>
      </c>
      <c r="AP190" t="s">
        <v>71</v>
      </c>
      <c r="AQ190" t="s">
        <v>71</v>
      </c>
      <c r="AR190" t="s">
        <v>293</v>
      </c>
      <c r="AS190">
        <v>1999</v>
      </c>
      <c r="AT190">
        <v>102</v>
      </c>
      <c r="AU190">
        <v>2</v>
      </c>
      <c r="AV190" t="s">
        <v>71</v>
      </c>
      <c r="AW190" t="s">
        <v>71</v>
      </c>
      <c r="AX190" t="s">
        <v>71</v>
      </c>
      <c r="AY190" t="s">
        <v>71</v>
      </c>
      <c r="AZ190">
        <v>253</v>
      </c>
      <c r="BA190">
        <v>258</v>
      </c>
      <c r="BB190" t="s">
        <v>71</v>
      </c>
      <c r="BC190" t="s">
        <v>1910</v>
      </c>
      <c r="BD190" t="str">
        <f>HYPERLINK("http://dx.doi.org/10.1016/S0165-0114(97)00126-7","http://dx.doi.org/10.1016/S0165-0114(97)00126-7")</f>
        <v>http://dx.doi.org/10.1016/S0165-0114(97)00126-7</v>
      </c>
      <c r="BE190" t="s">
        <v>71</v>
      </c>
      <c r="BF190" t="s">
        <v>71</v>
      </c>
      <c r="BG190" t="s">
        <v>71</v>
      </c>
      <c r="BH190" t="s">
        <v>71</v>
      </c>
      <c r="BI190" t="s">
        <v>71</v>
      </c>
      <c r="BJ190" t="s">
        <v>71</v>
      </c>
      <c r="BK190" t="s">
        <v>71</v>
      </c>
      <c r="BL190" t="s">
        <v>71</v>
      </c>
      <c r="BM190" t="s">
        <v>71</v>
      </c>
      <c r="BN190" t="s">
        <v>71</v>
      </c>
      <c r="BO190" t="s">
        <v>71</v>
      </c>
      <c r="BP190" t="s">
        <v>71</v>
      </c>
      <c r="BQ190" t="s">
        <v>1911</v>
      </c>
      <c r="BR190" t="str">
        <f>HYPERLINK("https%3A%2F%2Fwww.webofscience.com%2Fwos%2Fwoscc%2Ffull-record%2FWOS:000078262900010","View Full Record in Web of Science")</f>
        <v>View Full Record in Web of Science</v>
      </c>
    </row>
    <row r="191" spans="1:70" hidden="1" x14ac:dyDescent="0.25">
      <c r="A191" t="s">
        <v>69</v>
      </c>
      <c r="B191" t="s">
        <v>1912</v>
      </c>
      <c r="C191" t="s">
        <v>71</v>
      </c>
      <c r="D191" t="s">
        <v>71</v>
      </c>
      <c r="E191" t="s">
        <v>71</v>
      </c>
      <c r="F191" t="s">
        <v>1913</v>
      </c>
      <c r="G191" t="s">
        <v>71</v>
      </c>
      <c r="H191" t="s">
        <v>71</v>
      </c>
      <c r="I191" s="1" t="s">
        <v>1914</v>
      </c>
      <c r="J191" s="6" t="s">
        <v>8590</v>
      </c>
      <c r="K191" t="s">
        <v>1915</v>
      </c>
      <c r="L191" t="s">
        <v>71</v>
      </c>
      <c r="M191" t="s">
        <v>71</v>
      </c>
      <c r="N191" t="s">
        <v>71</v>
      </c>
      <c r="O191" t="s">
        <v>71</v>
      </c>
      <c r="P191" t="s">
        <v>71</v>
      </c>
      <c r="Q191" t="s">
        <v>71</v>
      </c>
      <c r="R191" t="s">
        <v>71</v>
      </c>
      <c r="S191" t="s">
        <v>71</v>
      </c>
      <c r="T191" t="s">
        <v>1916</v>
      </c>
      <c r="U191" t="s">
        <v>71</v>
      </c>
      <c r="V191" t="s">
        <v>71</v>
      </c>
      <c r="W191" t="s">
        <v>71</v>
      </c>
      <c r="X191" t="s">
        <v>71</v>
      </c>
      <c r="Y191" t="s">
        <v>71</v>
      </c>
      <c r="Z191" t="s">
        <v>1917</v>
      </c>
      <c r="AA191" t="s">
        <v>71</v>
      </c>
      <c r="AB191" t="s">
        <v>71</v>
      </c>
      <c r="AC191" t="s">
        <v>71</v>
      </c>
      <c r="AD191" t="s">
        <v>71</v>
      </c>
      <c r="AE191" t="s">
        <v>71</v>
      </c>
      <c r="AF191" t="s">
        <v>71</v>
      </c>
      <c r="AG191" t="s">
        <v>71</v>
      </c>
      <c r="AH191" t="s">
        <v>71</v>
      </c>
      <c r="AI191" t="s">
        <v>71</v>
      </c>
      <c r="AJ191" t="s">
        <v>71</v>
      </c>
      <c r="AK191" t="s">
        <v>71</v>
      </c>
      <c r="AL191" t="s">
        <v>71</v>
      </c>
      <c r="AM191" t="s">
        <v>1918</v>
      </c>
      <c r="AN191" t="s">
        <v>1919</v>
      </c>
      <c r="AO191" t="s">
        <v>71</v>
      </c>
      <c r="AP191" t="s">
        <v>71</v>
      </c>
      <c r="AQ191" t="s">
        <v>71</v>
      </c>
      <c r="AR191" t="s">
        <v>1082</v>
      </c>
      <c r="AS191">
        <v>2015</v>
      </c>
      <c r="AT191">
        <v>53</v>
      </c>
      <c r="AU191">
        <v>2</v>
      </c>
      <c r="AV191" t="s">
        <v>71</v>
      </c>
      <c r="AW191" t="s">
        <v>71</v>
      </c>
      <c r="AX191" t="s">
        <v>71</v>
      </c>
      <c r="AY191" t="s">
        <v>71</v>
      </c>
      <c r="AZ191">
        <v>68</v>
      </c>
      <c r="BA191">
        <v>77</v>
      </c>
      <c r="BB191" t="s">
        <v>71</v>
      </c>
      <c r="BC191" t="s">
        <v>1920</v>
      </c>
      <c r="BD191" t="str">
        <f>HYPERLINK("http://dx.doi.org/10.3138/infor.53.2.68","http://dx.doi.org/10.3138/infor.53.2.68")</f>
        <v>http://dx.doi.org/10.3138/infor.53.2.68</v>
      </c>
      <c r="BE191" t="s">
        <v>71</v>
      </c>
      <c r="BF191" t="s">
        <v>71</v>
      </c>
      <c r="BG191" t="s">
        <v>71</v>
      </c>
      <c r="BH191" t="s">
        <v>71</v>
      </c>
      <c r="BI191" t="s">
        <v>71</v>
      </c>
      <c r="BJ191" t="s">
        <v>71</v>
      </c>
      <c r="BK191" t="s">
        <v>71</v>
      </c>
      <c r="BL191" t="s">
        <v>71</v>
      </c>
      <c r="BM191" t="s">
        <v>71</v>
      </c>
      <c r="BN191" t="s">
        <v>71</v>
      </c>
      <c r="BO191" t="s">
        <v>71</v>
      </c>
      <c r="BP191" t="s">
        <v>71</v>
      </c>
      <c r="BQ191" t="s">
        <v>1921</v>
      </c>
      <c r="BR191" t="str">
        <f>HYPERLINK("https%3A%2F%2Fwww.webofscience.com%2Fwos%2Fwoscc%2Ffull-record%2FWOS:000371048800002","View Full Record in Web of Science")</f>
        <v>View Full Record in Web of Science</v>
      </c>
    </row>
    <row r="192" spans="1:70" hidden="1" x14ac:dyDescent="0.25">
      <c r="A192" t="s">
        <v>69</v>
      </c>
      <c r="B192" t="s">
        <v>1922</v>
      </c>
      <c r="C192" t="s">
        <v>71</v>
      </c>
      <c r="D192" t="s">
        <v>71</v>
      </c>
      <c r="E192" t="s">
        <v>71</v>
      </c>
      <c r="F192" t="s">
        <v>1923</v>
      </c>
      <c r="G192" t="s">
        <v>71</v>
      </c>
      <c r="H192" t="s">
        <v>71</v>
      </c>
      <c r="I192" s="1" t="s">
        <v>1924</v>
      </c>
      <c r="J192" s="6" t="s">
        <v>8590</v>
      </c>
      <c r="K192" t="s">
        <v>1925</v>
      </c>
      <c r="L192" t="s">
        <v>71</v>
      </c>
      <c r="M192" t="s">
        <v>71</v>
      </c>
      <c r="N192" t="s">
        <v>71</v>
      </c>
      <c r="O192" t="s">
        <v>71</v>
      </c>
      <c r="P192" t="s">
        <v>71</v>
      </c>
      <c r="Q192" t="s">
        <v>71</v>
      </c>
      <c r="R192" t="s">
        <v>71</v>
      </c>
      <c r="S192" t="s">
        <v>71</v>
      </c>
      <c r="T192" t="s">
        <v>1926</v>
      </c>
      <c r="U192" t="s">
        <v>71</v>
      </c>
      <c r="V192" t="s">
        <v>71</v>
      </c>
      <c r="W192" t="s">
        <v>71</v>
      </c>
      <c r="X192" t="s">
        <v>71</v>
      </c>
      <c r="Y192" t="s">
        <v>71</v>
      </c>
      <c r="Z192" t="s">
        <v>71</v>
      </c>
      <c r="AA192" t="s">
        <v>71</v>
      </c>
      <c r="AB192" t="s">
        <v>71</v>
      </c>
      <c r="AC192" t="s">
        <v>71</v>
      </c>
      <c r="AD192" t="s">
        <v>71</v>
      </c>
      <c r="AE192" t="s">
        <v>71</v>
      </c>
      <c r="AF192" t="s">
        <v>71</v>
      </c>
      <c r="AG192" t="s">
        <v>71</v>
      </c>
      <c r="AH192" t="s">
        <v>71</v>
      </c>
      <c r="AI192" t="s">
        <v>71</v>
      </c>
      <c r="AJ192" t="s">
        <v>71</v>
      </c>
      <c r="AK192" t="s">
        <v>71</v>
      </c>
      <c r="AL192" t="s">
        <v>71</v>
      </c>
      <c r="AM192" t="s">
        <v>1927</v>
      </c>
      <c r="AN192" t="s">
        <v>1928</v>
      </c>
      <c r="AO192" t="s">
        <v>71</v>
      </c>
      <c r="AP192" t="s">
        <v>71</v>
      </c>
      <c r="AQ192" t="s">
        <v>71</v>
      </c>
      <c r="AR192" t="s">
        <v>1929</v>
      </c>
      <c r="AS192">
        <v>2022</v>
      </c>
      <c r="AT192">
        <v>2022</v>
      </c>
      <c r="AU192" t="s">
        <v>71</v>
      </c>
      <c r="AV192" t="s">
        <v>71</v>
      </c>
      <c r="AW192" t="s">
        <v>71</v>
      </c>
      <c r="AX192" t="s">
        <v>71</v>
      </c>
      <c r="AY192" t="s">
        <v>71</v>
      </c>
      <c r="AZ192" t="s">
        <v>71</v>
      </c>
      <c r="BA192" t="s">
        <v>71</v>
      </c>
      <c r="BB192">
        <v>1651017</v>
      </c>
      <c r="BC192" t="s">
        <v>1930</v>
      </c>
      <c r="BD192" t="str">
        <f>HYPERLINK("http://dx.doi.org/10.1155/2022/1651017","http://dx.doi.org/10.1155/2022/1651017")</f>
        <v>http://dx.doi.org/10.1155/2022/1651017</v>
      </c>
      <c r="BE192" t="s">
        <v>71</v>
      </c>
      <c r="BF192" t="s">
        <v>71</v>
      </c>
      <c r="BG192" t="s">
        <v>71</v>
      </c>
      <c r="BH192" t="s">
        <v>71</v>
      </c>
      <c r="BI192" t="s">
        <v>71</v>
      </c>
      <c r="BJ192" t="s">
        <v>71</v>
      </c>
      <c r="BK192" t="s">
        <v>71</v>
      </c>
      <c r="BL192" t="s">
        <v>71</v>
      </c>
      <c r="BM192" t="s">
        <v>71</v>
      </c>
      <c r="BN192" t="s">
        <v>71</v>
      </c>
      <c r="BO192" t="s">
        <v>71</v>
      </c>
      <c r="BP192" t="s">
        <v>71</v>
      </c>
      <c r="BQ192" t="s">
        <v>1931</v>
      </c>
      <c r="BR192" t="str">
        <f>HYPERLINK("https%3A%2F%2Fwww.webofscience.com%2Fwos%2Fwoscc%2Ffull-record%2FWOS:000797468000009","View Full Record in Web of Science")</f>
        <v>View Full Record in Web of Science</v>
      </c>
    </row>
    <row r="193" spans="1:70" hidden="1" x14ac:dyDescent="0.25">
      <c r="A193" t="s">
        <v>69</v>
      </c>
      <c r="B193" t="s">
        <v>1932</v>
      </c>
      <c r="C193" t="s">
        <v>71</v>
      </c>
      <c r="D193" t="s">
        <v>71</v>
      </c>
      <c r="E193" t="s">
        <v>71</v>
      </c>
      <c r="F193" t="s">
        <v>1933</v>
      </c>
      <c r="G193" t="s">
        <v>71</v>
      </c>
      <c r="H193" t="s">
        <v>71</v>
      </c>
      <c r="I193" s="1" t="s">
        <v>1934</v>
      </c>
      <c r="J193" s="6" t="s">
        <v>8592</v>
      </c>
      <c r="K193" t="s">
        <v>194</v>
      </c>
      <c r="L193" t="s">
        <v>71</v>
      </c>
      <c r="M193" t="s">
        <v>71</v>
      </c>
      <c r="N193" t="s">
        <v>71</v>
      </c>
      <c r="O193" t="s">
        <v>71</v>
      </c>
      <c r="P193" t="s">
        <v>71</v>
      </c>
      <c r="Q193" t="s">
        <v>71</v>
      </c>
      <c r="R193" t="s">
        <v>71</v>
      </c>
      <c r="S193" t="s">
        <v>71</v>
      </c>
      <c r="T193" t="s">
        <v>1935</v>
      </c>
      <c r="U193" t="s">
        <v>71</v>
      </c>
      <c r="V193" t="s">
        <v>71</v>
      </c>
      <c r="W193" t="s">
        <v>71</v>
      </c>
      <c r="X193" t="s">
        <v>71</v>
      </c>
      <c r="Y193" t="s">
        <v>71</v>
      </c>
      <c r="Z193" t="s">
        <v>1936</v>
      </c>
      <c r="AA193" t="s">
        <v>71</v>
      </c>
      <c r="AB193" t="s">
        <v>71</v>
      </c>
      <c r="AC193" t="s">
        <v>71</v>
      </c>
      <c r="AD193" t="s">
        <v>71</v>
      </c>
      <c r="AE193" t="s">
        <v>71</v>
      </c>
      <c r="AF193" t="s">
        <v>71</v>
      </c>
      <c r="AG193" t="s">
        <v>71</v>
      </c>
      <c r="AH193" t="s">
        <v>71</v>
      </c>
      <c r="AI193" t="s">
        <v>71</v>
      </c>
      <c r="AJ193" t="s">
        <v>71</v>
      </c>
      <c r="AK193" t="s">
        <v>71</v>
      </c>
      <c r="AL193" t="s">
        <v>71</v>
      </c>
      <c r="AM193" t="s">
        <v>198</v>
      </c>
      <c r="AN193" t="s">
        <v>199</v>
      </c>
      <c r="AO193" t="s">
        <v>71</v>
      </c>
      <c r="AP193" t="s">
        <v>71</v>
      </c>
      <c r="AQ193" t="s">
        <v>71</v>
      </c>
      <c r="AR193" t="s">
        <v>71</v>
      </c>
      <c r="AS193">
        <v>2016</v>
      </c>
      <c r="AT193">
        <v>9</v>
      </c>
      <c r="AU193" t="s">
        <v>71</v>
      </c>
      <c r="AV193" t="s">
        <v>71</v>
      </c>
      <c r="AW193">
        <v>1</v>
      </c>
      <c r="AX193" t="s">
        <v>180</v>
      </c>
      <c r="AY193" t="s">
        <v>71</v>
      </c>
      <c r="AZ193">
        <v>95</v>
      </c>
      <c r="BA193">
        <v>103</v>
      </c>
      <c r="BB193" t="s">
        <v>71</v>
      </c>
      <c r="BC193" t="s">
        <v>1937</v>
      </c>
      <c r="BD193" t="str">
        <f>HYPERLINK("http://dx.doi.org/10.1080/18756891.2016.1180822","http://dx.doi.org/10.1080/18756891.2016.1180822")</f>
        <v>http://dx.doi.org/10.1080/18756891.2016.1180822</v>
      </c>
      <c r="BE193" t="s">
        <v>71</v>
      </c>
      <c r="BF193" t="s">
        <v>71</v>
      </c>
      <c r="BG193" t="s">
        <v>71</v>
      </c>
      <c r="BH193" t="s">
        <v>71</v>
      </c>
      <c r="BI193" t="s">
        <v>71</v>
      </c>
      <c r="BJ193" t="s">
        <v>71</v>
      </c>
      <c r="BK193" t="s">
        <v>71</v>
      </c>
      <c r="BL193" t="s">
        <v>71</v>
      </c>
      <c r="BM193" t="s">
        <v>71</v>
      </c>
      <c r="BN193" t="s">
        <v>71</v>
      </c>
      <c r="BO193" t="s">
        <v>71</v>
      </c>
      <c r="BP193" t="s">
        <v>71</v>
      </c>
      <c r="BQ193" t="s">
        <v>1938</v>
      </c>
      <c r="BR193" t="str">
        <f>HYPERLINK("https%3A%2F%2Fwww.webofscience.com%2Fwos%2Fwoscc%2Ffull-record%2FWOS:000375236200008","View Full Record in Web of Science")</f>
        <v>View Full Record in Web of Science</v>
      </c>
    </row>
    <row r="194" spans="1:70" hidden="1" x14ac:dyDescent="0.25">
      <c r="A194" t="s">
        <v>69</v>
      </c>
      <c r="B194" t="s">
        <v>763</v>
      </c>
      <c r="C194" t="s">
        <v>71</v>
      </c>
      <c r="D194" t="s">
        <v>71</v>
      </c>
      <c r="E194" t="s">
        <v>71</v>
      </c>
      <c r="F194" t="s">
        <v>763</v>
      </c>
      <c r="G194" t="s">
        <v>71</v>
      </c>
      <c r="H194" t="s">
        <v>71</v>
      </c>
      <c r="I194" s="1" t="s">
        <v>1939</v>
      </c>
      <c r="J194" s="6" t="s">
        <v>8592</v>
      </c>
      <c r="K194" t="s">
        <v>421</v>
      </c>
      <c r="L194" t="s">
        <v>71</v>
      </c>
      <c r="M194" t="s">
        <v>71</v>
      </c>
      <c r="N194" t="s">
        <v>71</v>
      </c>
      <c r="O194" t="s">
        <v>71</v>
      </c>
      <c r="P194" t="s">
        <v>71</v>
      </c>
      <c r="Q194" t="s">
        <v>71</v>
      </c>
      <c r="R194" t="s">
        <v>71</v>
      </c>
      <c r="S194" t="s">
        <v>71</v>
      </c>
      <c r="T194" t="s">
        <v>1940</v>
      </c>
      <c r="U194" t="s">
        <v>71</v>
      </c>
      <c r="V194" t="s">
        <v>71</v>
      </c>
      <c r="W194" t="s">
        <v>71</v>
      </c>
      <c r="X194" t="s">
        <v>71</v>
      </c>
      <c r="Y194" t="s">
        <v>71</v>
      </c>
      <c r="Z194" t="s">
        <v>71</v>
      </c>
      <c r="AA194" t="s">
        <v>71</v>
      </c>
      <c r="AB194" t="s">
        <v>71</v>
      </c>
      <c r="AC194" t="s">
        <v>71</v>
      </c>
      <c r="AD194" t="s">
        <v>71</v>
      </c>
      <c r="AE194" t="s">
        <v>71</v>
      </c>
      <c r="AF194" t="s">
        <v>71</v>
      </c>
      <c r="AG194" t="s">
        <v>71</v>
      </c>
      <c r="AH194" t="s">
        <v>71</v>
      </c>
      <c r="AI194" t="s">
        <v>71</v>
      </c>
      <c r="AJ194" t="s">
        <v>71</v>
      </c>
      <c r="AK194" t="s">
        <v>71</v>
      </c>
      <c r="AL194" t="s">
        <v>71</v>
      </c>
      <c r="AM194" t="s">
        <v>423</v>
      </c>
      <c r="AN194" t="s">
        <v>715</v>
      </c>
      <c r="AO194" t="s">
        <v>71</v>
      </c>
      <c r="AP194" t="s">
        <v>71</v>
      </c>
      <c r="AQ194" t="s">
        <v>71</v>
      </c>
      <c r="AR194" t="s">
        <v>1941</v>
      </c>
      <c r="AS194">
        <v>2005</v>
      </c>
      <c r="AT194">
        <v>156</v>
      </c>
      <c r="AU194">
        <v>3</v>
      </c>
      <c r="AV194" t="s">
        <v>71</v>
      </c>
      <c r="AW194" t="s">
        <v>71</v>
      </c>
      <c r="AX194" t="s">
        <v>71</v>
      </c>
      <c r="AY194" t="s">
        <v>71</v>
      </c>
      <c r="AZ194">
        <v>387</v>
      </c>
      <c r="BA194">
        <v>406</v>
      </c>
      <c r="BB194" t="s">
        <v>71</v>
      </c>
      <c r="BC194" t="s">
        <v>1942</v>
      </c>
      <c r="BD194" t="str">
        <f>HYPERLINK("http://dx.doi.org/10.1016/j.fss.2005.05.036","http://dx.doi.org/10.1016/j.fss.2005.05.036")</f>
        <v>http://dx.doi.org/10.1016/j.fss.2005.05.036</v>
      </c>
      <c r="BE194" t="s">
        <v>71</v>
      </c>
      <c r="BF194" t="s">
        <v>71</v>
      </c>
      <c r="BG194" t="s">
        <v>71</v>
      </c>
      <c r="BH194" t="s">
        <v>71</v>
      </c>
      <c r="BI194" t="s">
        <v>71</v>
      </c>
      <c r="BJ194" t="s">
        <v>71</v>
      </c>
      <c r="BK194" t="s">
        <v>71</v>
      </c>
      <c r="BL194" t="s">
        <v>71</v>
      </c>
      <c r="BM194" t="s">
        <v>71</v>
      </c>
      <c r="BN194" t="s">
        <v>71</v>
      </c>
      <c r="BO194" t="s">
        <v>71</v>
      </c>
      <c r="BP194" t="s">
        <v>71</v>
      </c>
      <c r="BQ194" t="s">
        <v>1943</v>
      </c>
      <c r="BR194" t="str">
        <f>HYPERLINK("https%3A%2F%2Fwww.webofscience.com%2Fwos%2Fwoscc%2Ffull-record%2FWOS:000233051200009","View Full Record in Web of Science")</f>
        <v>View Full Record in Web of Science</v>
      </c>
    </row>
    <row r="195" spans="1:70" hidden="1" x14ac:dyDescent="0.25">
      <c r="A195" t="s">
        <v>69</v>
      </c>
      <c r="B195" t="s">
        <v>763</v>
      </c>
      <c r="C195" t="s">
        <v>71</v>
      </c>
      <c r="D195" t="s">
        <v>71</v>
      </c>
      <c r="E195" t="s">
        <v>71</v>
      </c>
      <c r="F195" t="s">
        <v>764</v>
      </c>
      <c r="G195" t="s">
        <v>71</v>
      </c>
      <c r="H195" t="s">
        <v>71</v>
      </c>
      <c r="I195" s="1" t="s">
        <v>1944</v>
      </c>
      <c r="J195" s="6" t="s">
        <v>8592</v>
      </c>
      <c r="K195" t="s">
        <v>1358</v>
      </c>
      <c r="L195" t="s">
        <v>71</v>
      </c>
      <c r="M195" t="s">
        <v>71</v>
      </c>
      <c r="N195" t="s">
        <v>71</v>
      </c>
      <c r="O195" t="s">
        <v>71</v>
      </c>
      <c r="P195" t="s">
        <v>71</v>
      </c>
      <c r="Q195" t="s">
        <v>71</v>
      </c>
      <c r="R195" t="s">
        <v>71</v>
      </c>
      <c r="S195" t="s">
        <v>71</v>
      </c>
      <c r="T195" t="s">
        <v>1945</v>
      </c>
      <c r="U195" t="s">
        <v>71</v>
      </c>
      <c r="V195" t="s">
        <v>71</v>
      </c>
      <c r="W195" t="s">
        <v>71</v>
      </c>
      <c r="X195" t="s">
        <v>71</v>
      </c>
      <c r="Y195" t="s">
        <v>71</v>
      </c>
      <c r="Z195" t="s">
        <v>71</v>
      </c>
      <c r="AA195" t="s">
        <v>71</v>
      </c>
      <c r="AB195" t="s">
        <v>71</v>
      </c>
      <c r="AC195" t="s">
        <v>71</v>
      </c>
      <c r="AD195" t="s">
        <v>71</v>
      </c>
      <c r="AE195" t="s">
        <v>71</v>
      </c>
      <c r="AF195" t="s">
        <v>71</v>
      </c>
      <c r="AG195" t="s">
        <v>71</v>
      </c>
      <c r="AH195" t="s">
        <v>71</v>
      </c>
      <c r="AI195" t="s">
        <v>71</v>
      </c>
      <c r="AJ195" t="s">
        <v>71</v>
      </c>
      <c r="AK195" t="s">
        <v>71</v>
      </c>
      <c r="AL195" t="s">
        <v>71</v>
      </c>
      <c r="AM195" t="s">
        <v>1361</v>
      </c>
      <c r="AN195" t="s">
        <v>1362</v>
      </c>
      <c r="AO195" t="s">
        <v>71</v>
      </c>
      <c r="AP195" t="s">
        <v>71</v>
      </c>
      <c r="AQ195" t="s">
        <v>71</v>
      </c>
      <c r="AR195" t="s">
        <v>1946</v>
      </c>
      <c r="AS195">
        <v>2011</v>
      </c>
      <c r="AT195">
        <v>1</v>
      </c>
      <c r="AU195">
        <v>4</v>
      </c>
      <c r="AV195" t="s">
        <v>71</v>
      </c>
      <c r="AW195" t="s">
        <v>71</v>
      </c>
      <c r="AX195" t="s">
        <v>71</v>
      </c>
      <c r="AY195" t="s">
        <v>71</v>
      </c>
      <c r="AZ195">
        <v>269</v>
      </c>
      <c r="BA195">
        <v>283</v>
      </c>
      <c r="BB195" t="s">
        <v>71</v>
      </c>
      <c r="BC195" t="s">
        <v>1947</v>
      </c>
      <c r="BD195" t="str">
        <f>HYPERLINK("http://dx.doi.org/10.1002/widm.34","http://dx.doi.org/10.1002/widm.34")</f>
        <v>http://dx.doi.org/10.1002/widm.34</v>
      </c>
      <c r="BE195" t="s">
        <v>71</v>
      </c>
      <c r="BF195" t="s">
        <v>71</v>
      </c>
      <c r="BG195" t="s">
        <v>71</v>
      </c>
      <c r="BH195" t="s">
        <v>71</v>
      </c>
      <c r="BI195" t="s">
        <v>71</v>
      </c>
      <c r="BJ195" t="s">
        <v>71</v>
      </c>
      <c r="BK195" t="s">
        <v>71</v>
      </c>
      <c r="BL195" t="s">
        <v>71</v>
      </c>
      <c r="BM195" t="s">
        <v>71</v>
      </c>
      <c r="BN195" t="s">
        <v>71</v>
      </c>
      <c r="BO195" t="s">
        <v>71</v>
      </c>
      <c r="BP195" t="s">
        <v>71</v>
      </c>
      <c r="BQ195" t="s">
        <v>1948</v>
      </c>
      <c r="BR195" t="str">
        <f>HYPERLINK("https%3A%2F%2Fwww.webofscience.com%2Fwos%2Fwoscc%2Ffull-record%2FWOS:000304258000001","View Full Record in Web of Science")</f>
        <v>View Full Record in Web of Science</v>
      </c>
    </row>
    <row r="196" spans="1:70" hidden="1" x14ac:dyDescent="0.25">
      <c r="A196" t="s">
        <v>83</v>
      </c>
      <c r="B196" t="s">
        <v>1949</v>
      </c>
      <c r="C196" t="s">
        <v>71</v>
      </c>
      <c r="D196" t="s">
        <v>71</v>
      </c>
      <c r="E196" t="s">
        <v>102</v>
      </c>
      <c r="F196" t="s">
        <v>1950</v>
      </c>
      <c r="G196" t="s">
        <v>71</v>
      </c>
      <c r="H196" t="s">
        <v>71</v>
      </c>
      <c r="I196" s="1" t="s">
        <v>1951</v>
      </c>
      <c r="J196" s="6" t="s">
        <v>8588</v>
      </c>
      <c r="K196" t="s">
        <v>1952</v>
      </c>
      <c r="L196" t="s">
        <v>71</v>
      </c>
      <c r="M196" t="s">
        <v>1953</v>
      </c>
      <c r="N196" t="s">
        <v>1954</v>
      </c>
      <c r="O196" t="s">
        <v>1292</v>
      </c>
      <c r="P196" t="s">
        <v>1955</v>
      </c>
      <c r="Q196" t="s">
        <v>71</v>
      </c>
      <c r="R196" t="s">
        <v>71</v>
      </c>
      <c r="S196" t="s">
        <v>71</v>
      </c>
      <c r="T196" t="s">
        <v>1956</v>
      </c>
      <c r="U196" t="s">
        <v>71</v>
      </c>
      <c r="V196" t="s">
        <v>71</v>
      </c>
      <c r="W196" t="s">
        <v>71</v>
      </c>
      <c r="X196" t="s">
        <v>71</v>
      </c>
      <c r="Y196" t="s">
        <v>1957</v>
      </c>
      <c r="Z196" t="s">
        <v>71</v>
      </c>
      <c r="AA196" t="s">
        <v>71</v>
      </c>
      <c r="AB196" t="s">
        <v>71</v>
      </c>
      <c r="AC196" t="s">
        <v>71</v>
      </c>
      <c r="AD196" t="s">
        <v>71</v>
      </c>
      <c r="AE196" t="s">
        <v>71</v>
      </c>
      <c r="AF196" t="s">
        <v>71</v>
      </c>
      <c r="AG196" t="s">
        <v>71</v>
      </c>
      <c r="AH196" t="s">
        <v>71</v>
      </c>
      <c r="AI196" t="s">
        <v>71</v>
      </c>
      <c r="AJ196" t="s">
        <v>71</v>
      </c>
      <c r="AK196" t="s">
        <v>71</v>
      </c>
      <c r="AL196" t="s">
        <v>71</v>
      </c>
      <c r="AM196" t="s">
        <v>71</v>
      </c>
      <c r="AN196" t="s">
        <v>71</v>
      </c>
      <c r="AO196" t="s">
        <v>1958</v>
      </c>
      <c r="AP196" t="s">
        <v>71</v>
      </c>
      <c r="AQ196" t="s">
        <v>71</v>
      </c>
      <c r="AR196" t="s">
        <v>71</v>
      </c>
      <c r="AS196">
        <v>2013</v>
      </c>
      <c r="AT196" t="s">
        <v>71</v>
      </c>
      <c r="AU196" t="s">
        <v>71</v>
      </c>
      <c r="AV196" t="s">
        <v>71</v>
      </c>
      <c r="AW196" t="s">
        <v>71</v>
      </c>
      <c r="AX196" t="s">
        <v>71</v>
      </c>
      <c r="AY196" t="s">
        <v>71</v>
      </c>
      <c r="AZ196">
        <v>626</v>
      </c>
      <c r="BA196">
        <v>631</v>
      </c>
      <c r="BB196" t="s">
        <v>71</v>
      </c>
      <c r="BC196" t="s">
        <v>71</v>
      </c>
      <c r="BD196" t="s">
        <v>71</v>
      </c>
      <c r="BE196" t="s">
        <v>71</v>
      </c>
      <c r="BF196" t="s">
        <v>71</v>
      </c>
      <c r="BG196" t="s">
        <v>71</v>
      </c>
      <c r="BH196" t="s">
        <v>71</v>
      </c>
      <c r="BI196" t="s">
        <v>71</v>
      </c>
      <c r="BJ196" t="s">
        <v>71</v>
      </c>
      <c r="BK196" t="s">
        <v>71</v>
      </c>
      <c r="BL196" t="s">
        <v>71</v>
      </c>
      <c r="BM196" t="s">
        <v>71</v>
      </c>
      <c r="BN196" t="s">
        <v>71</v>
      </c>
      <c r="BO196" t="s">
        <v>71</v>
      </c>
      <c r="BP196" t="s">
        <v>71</v>
      </c>
      <c r="BQ196" t="s">
        <v>1959</v>
      </c>
      <c r="BR196" t="str">
        <f>HYPERLINK("https%3A%2F%2Fwww.webofscience.com%2Fwos%2Fwoscc%2Ffull-record%2FWOS:000326374300123","View Full Record in Web of Science")</f>
        <v>View Full Record in Web of Science</v>
      </c>
    </row>
    <row r="197" spans="1:70" hidden="1" x14ac:dyDescent="0.25">
      <c r="A197" t="s">
        <v>69</v>
      </c>
      <c r="B197" t="s">
        <v>1960</v>
      </c>
      <c r="C197" t="s">
        <v>71</v>
      </c>
      <c r="D197" t="s">
        <v>71</v>
      </c>
      <c r="E197" t="s">
        <v>71</v>
      </c>
      <c r="F197" t="s">
        <v>1961</v>
      </c>
      <c r="G197" t="s">
        <v>71</v>
      </c>
      <c r="H197" t="s">
        <v>71</v>
      </c>
      <c r="I197" s="1" t="s">
        <v>1962</v>
      </c>
      <c r="J197" s="6" t="s">
        <v>8590</v>
      </c>
      <c r="K197" t="s">
        <v>1963</v>
      </c>
      <c r="L197" t="s">
        <v>71</v>
      </c>
      <c r="M197" t="s">
        <v>71</v>
      </c>
      <c r="N197" t="s">
        <v>71</v>
      </c>
      <c r="O197" t="s">
        <v>71</v>
      </c>
      <c r="P197" t="s">
        <v>71</v>
      </c>
      <c r="Q197" t="s">
        <v>71</v>
      </c>
      <c r="R197" t="s">
        <v>71</v>
      </c>
      <c r="S197" t="s">
        <v>71</v>
      </c>
      <c r="T197" s="10" t="s">
        <v>1964</v>
      </c>
      <c r="U197" t="s">
        <v>71</v>
      </c>
      <c r="V197" t="s">
        <v>71</v>
      </c>
      <c r="W197" t="s">
        <v>71</v>
      </c>
      <c r="X197" t="s">
        <v>71</v>
      </c>
      <c r="Y197" t="s">
        <v>71</v>
      </c>
      <c r="Z197" t="s">
        <v>1965</v>
      </c>
      <c r="AA197" t="s">
        <v>71</v>
      </c>
      <c r="AB197" t="s">
        <v>71</v>
      </c>
      <c r="AC197" t="s">
        <v>71</v>
      </c>
      <c r="AD197" t="s">
        <v>71</v>
      </c>
      <c r="AE197" t="s">
        <v>71</v>
      </c>
      <c r="AF197" t="s">
        <v>71</v>
      </c>
      <c r="AG197" t="s">
        <v>71</v>
      </c>
      <c r="AH197" t="s">
        <v>71</v>
      </c>
      <c r="AI197" t="s">
        <v>71</v>
      </c>
      <c r="AJ197" t="s">
        <v>71</v>
      </c>
      <c r="AK197" t="s">
        <v>71</v>
      </c>
      <c r="AL197" t="s">
        <v>71</v>
      </c>
      <c r="AM197" t="s">
        <v>1966</v>
      </c>
      <c r="AN197" t="s">
        <v>1967</v>
      </c>
      <c r="AO197" t="s">
        <v>71</v>
      </c>
      <c r="AP197" t="s">
        <v>71</v>
      </c>
      <c r="AQ197" t="s">
        <v>71</v>
      </c>
      <c r="AR197" t="s">
        <v>263</v>
      </c>
      <c r="AS197">
        <v>2017</v>
      </c>
      <c r="AT197">
        <v>24</v>
      </c>
      <c r="AU197" t="s">
        <v>71</v>
      </c>
      <c r="AV197" t="s">
        <v>1968</v>
      </c>
      <c r="AW197" t="s">
        <v>71</v>
      </c>
      <c r="AX197" t="s">
        <v>180</v>
      </c>
      <c r="AY197" t="s">
        <v>71</v>
      </c>
      <c r="AZ197">
        <v>85</v>
      </c>
      <c r="BA197">
        <v>96</v>
      </c>
      <c r="BB197" t="s">
        <v>71</v>
      </c>
      <c r="BC197" t="s">
        <v>1969</v>
      </c>
      <c r="BD197" t="str">
        <f>HYPERLINK("http://dx.doi.org/10.1016/j.jal.2016.11.016","http://dx.doi.org/10.1016/j.jal.2016.11.016")</f>
        <v>http://dx.doi.org/10.1016/j.jal.2016.11.016</v>
      </c>
      <c r="BE197" t="s">
        <v>71</v>
      </c>
      <c r="BF197" t="s">
        <v>71</v>
      </c>
      <c r="BG197" t="s">
        <v>71</v>
      </c>
      <c r="BH197" t="s">
        <v>71</v>
      </c>
      <c r="BI197" t="s">
        <v>71</v>
      </c>
      <c r="BJ197" t="s">
        <v>71</v>
      </c>
      <c r="BK197" t="s">
        <v>71</v>
      </c>
      <c r="BL197" t="s">
        <v>71</v>
      </c>
      <c r="BM197" t="s">
        <v>71</v>
      </c>
      <c r="BN197" t="s">
        <v>71</v>
      </c>
      <c r="BO197" t="s">
        <v>71</v>
      </c>
      <c r="BP197" t="s">
        <v>71</v>
      </c>
      <c r="BQ197" t="s">
        <v>1970</v>
      </c>
      <c r="BR197" t="str">
        <f>HYPERLINK("https%3A%2F%2Fwww.webofscience.com%2Fwos%2Fwoscc%2Ffull-record%2FWOS:000413130000009","View Full Record in Web of Science")</f>
        <v>View Full Record in Web of Science</v>
      </c>
    </row>
    <row r="198" spans="1:70" hidden="1" x14ac:dyDescent="0.25">
      <c r="A198" t="s">
        <v>69</v>
      </c>
      <c r="B198" t="s">
        <v>1971</v>
      </c>
      <c r="C198" t="s">
        <v>71</v>
      </c>
      <c r="D198" t="s">
        <v>71</v>
      </c>
      <c r="E198" t="s">
        <v>71</v>
      </c>
      <c r="F198" t="s">
        <v>1972</v>
      </c>
      <c r="G198" t="s">
        <v>71</v>
      </c>
      <c r="H198" t="s">
        <v>71</v>
      </c>
      <c r="I198" s="7" t="s">
        <v>1973</v>
      </c>
      <c r="J198" s="6" t="s">
        <v>8592</v>
      </c>
      <c r="K198" t="s">
        <v>1974</v>
      </c>
      <c r="L198" t="s">
        <v>71</v>
      </c>
      <c r="M198" t="s">
        <v>71</v>
      </c>
      <c r="N198" t="s">
        <v>71</v>
      </c>
      <c r="O198" t="s">
        <v>71</v>
      </c>
      <c r="P198" t="s">
        <v>71</v>
      </c>
      <c r="Q198" t="s">
        <v>71</v>
      </c>
      <c r="R198" t="s">
        <v>71</v>
      </c>
      <c r="S198" t="s">
        <v>71</v>
      </c>
      <c r="T198" t="s">
        <v>1975</v>
      </c>
      <c r="U198" t="s">
        <v>71</v>
      </c>
      <c r="V198" t="s">
        <v>71</v>
      </c>
      <c r="W198" t="s">
        <v>71</v>
      </c>
      <c r="X198" t="s">
        <v>71</v>
      </c>
      <c r="Y198" t="s">
        <v>71</v>
      </c>
      <c r="Z198" t="s">
        <v>1976</v>
      </c>
      <c r="AA198" t="s">
        <v>71</v>
      </c>
      <c r="AB198" t="s">
        <v>71</v>
      </c>
      <c r="AC198" t="s">
        <v>71</v>
      </c>
      <c r="AD198" t="s">
        <v>71</v>
      </c>
      <c r="AE198" t="s">
        <v>71</v>
      </c>
      <c r="AF198" t="s">
        <v>71</v>
      </c>
      <c r="AG198" t="s">
        <v>71</v>
      </c>
      <c r="AH198" t="s">
        <v>71</v>
      </c>
      <c r="AI198" t="s">
        <v>71</v>
      </c>
      <c r="AJ198" t="s">
        <v>71</v>
      </c>
      <c r="AK198" t="s">
        <v>71</v>
      </c>
      <c r="AL198" t="s">
        <v>71</v>
      </c>
      <c r="AM198" t="s">
        <v>1977</v>
      </c>
      <c r="AN198" t="s">
        <v>71</v>
      </c>
      <c r="AO198" t="s">
        <v>71</v>
      </c>
      <c r="AP198" t="s">
        <v>71</v>
      </c>
      <c r="AQ198" t="s">
        <v>71</v>
      </c>
      <c r="AR198" t="s">
        <v>794</v>
      </c>
      <c r="AS198">
        <v>2008</v>
      </c>
      <c r="AT198">
        <v>24</v>
      </c>
      <c r="AU198">
        <v>1</v>
      </c>
      <c r="AV198" t="s">
        <v>71</v>
      </c>
      <c r="AW198" t="s">
        <v>71</v>
      </c>
      <c r="AX198" t="s">
        <v>71</v>
      </c>
      <c r="AY198" t="s">
        <v>71</v>
      </c>
      <c r="AZ198">
        <v>189</v>
      </c>
      <c r="BA198">
        <v>202</v>
      </c>
      <c r="BB198" t="s">
        <v>71</v>
      </c>
      <c r="BC198" t="s">
        <v>71</v>
      </c>
      <c r="BD198" t="s">
        <v>71</v>
      </c>
      <c r="BE198" t="s">
        <v>71</v>
      </c>
      <c r="BF198" t="s">
        <v>71</v>
      </c>
      <c r="BG198" t="s">
        <v>71</v>
      </c>
      <c r="BH198" t="s">
        <v>71</v>
      </c>
      <c r="BI198" t="s">
        <v>71</v>
      </c>
      <c r="BJ198" t="s">
        <v>71</v>
      </c>
      <c r="BK198" t="s">
        <v>71</v>
      </c>
      <c r="BL198" t="s">
        <v>71</v>
      </c>
      <c r="BM198" t="s">
        <v>71</v>
      </c>
      <c r="BN198" t="s">
        <v>71</v>
      </c>
      <c r="BO198" t="s">
        <v>71</v>
      </c>
      <c r="BP198" t="s">
        <v>71</v>
      </c>
      <c r="BQ198" t="s">
        <v>1978</v>
      </c>
      <c r="BR198" t="str">
        <f>HYPERLINK("https%3A%2F%2Fwww.webofscience.com%2Fwos%2Fwoscc%2Ffull-record%2FWOS:000253046500014","View Full Record in Web of Science")</f>
        <v>View Full Record in Web of Science</v>
      </c>
    </row>
    <row r="199" spans="1:70" hidden="1" x14ac:dyDescent="0.25">
      <c r="A199" t="s">
        <v>69</v>
      </c>
      <c r="B199" t="s">
        <v>1979</v>
      </c>
      <c r="C199" t="s">
        <v>71</v>
      </c>
      <c r="D199" t="s">
        <v>71</v>
      </c>
      <c r="E199" t="s">
        <v>71</v>
      </c>
      <c r="F199" t="s">
        <v>1980</v>
      </c>
      <c r="G199" t="s">
        <v>71</v>
      </c>
      <c r="H199" t="s">
        <v>71</v>
      </c>
      <c r="I199" s="1" t="s">
        <v>1981</v>
      </c>
      <c r="J199" s="6" t="s">
        <v>8601</v>
      </c>
      <c r="K199" t="s">
        <v>123</v>
      </c>
      <c r="L199" t="s">
        <v>71</v>
      </c>
      <c r="M199" t="s">
        <v>71</v>
      </c>
      <c r="N199" t="s">
        <v>71</v>
      </c>
      <c r="O199" t="s">
        <v>71</v>
      </c>
      <c r="P199" t="s">
        <v>71</v>
      </c>
      <c r="Q199" t="s">
        <v>71</v>
      </c>
      <c r="R199" t="s">
        <v>71</v>
      </c>
      <c r="S199" t="s">
        <v>71</v>
      </c>
      <c r="T199" s="10" t="s">
        <v>1982</v>
      </c>
      <c r="U199" t="s">
        <v>71</v>
      </c>
      <c r="V199" t="s">
        <v>71</v>
      </c>
      <c r="W199" t="s">
        <v>71</v>
      </c>
      <c r="X199" t="s">
        <v>71</v>
      </c>
      <c r="Y199" t="s">
        <v>1983</v>
      </c>
      <c r="Z199" t="s">
        <v>1984</v>
      </c>
      <c r="AA199" t="s">
        <v>71</v>
      </c>
      <c r="AB199" t="s">
        <v>71</v>
      </c>
      <c r="AC199" t="s">
        <v>71</v>
      </c>
      <c r="AD199" t="s">
        <v>71</v>
      </c>
      <c r="AE199" t="s">
        <v>71</v>
      </c>
      <c r="AF199" t="s">
        <v>71</v>
      </c>
      <c r="AG199" t="s">
        <v>71</v>
      </c>
      <c r="AH199" t="s">
        <v>71</v>
      </c>
      <c r="AI199" t="s">
        <v>71</v>
      </c>
      <c r="AJ199" t="s">
        <v>71</v>
      </c>
      <c r="AK199" t="s">
        <v>71</v>
      </c>
      <c r="AL199" t="s">
        <v>71</v>
      </c>
      <c r="AM199" t="s">
        <v>127</v>
      </c>
      <c r="AN199" t="s">
        <v>128</v>
      </c>
      <c r="AO199" t="s">
        <v>71</v>
      </c>
      <c r="AP199" t="s">
        <v>71</v>
      </c>
      <c r="AQ199" t="s">
        <v>71</v>
      </c>
      <c r="AR199" t="s">
        <v>1985</v>
      </c>
      <c r="AS199">
        <v>2013</v>
      </c>
      <c r="AT199">
        <v>229</v>
      </c>
      <c r="AU199" t="s">
        <v>71</v>
      </c>
      <c r="AV199" t="s">
        <v>71</v>
      </c>
      <c r="AW199" t="s">
        <v>71</v>
      </c>
      <c r="AX199" t="s">
        <v>71</v>
      </c>
      <c r="AY199" t="s">
        <v>71</v>
      </c>
      <c r="AZ199">
        <v>122</v>
      </c>
      <c r="BA199">
        <v>141</v>
      </c>
      <c r="BB199" t="s">
        <v>71</v>
      </c>
      <c r="BC199" t="s">
        <v>1986</v>
      </c>
      <c r="BD199" t="str">
        <f>HYPERLINK("http://dx.doi.org/10.1016/j.ins.2012.11.012","http://dx.doi.org/10.1016/j.ins.2012.11.012")</f>
        <v>http://dx.doi.org/10.1016/j.ins.2012.11.012</v>
      </c>
      <c r="BE199" t="s">
        <v>71</v>
      </c>
      <c r="BF199" t="s">
        <v>71</v>
      </c>
      <c r="BG199" t="s">
        <v>71</v>
      </c>
      <c r="BH199" t="s">
        <v>71</v>
      </c>
      <c r="BI199" t="s">
        <v>71</v>
      </c>
      <c r="BJ199" t="s">
        <v>71</v>
      </c>
      <c r="BK199" t="s">
        <v>71</v>
      </c>
      <c r="BL199" t="s">
        <v>71</v>
      </c>
      <c r="BM199" t="s">
        <v>71</v>
      </c>
      <c r="BN199" t="s">
        <v>71</v>
      </c>
      <c r="BO199" t="s">
        <v>71</v>
      </c>
      <c r="BP199" t="s">
        <v>71</v>
      </c>
      <c r="BQ199" t="s">
        <v>1987</v>
      </c>
      <c r="BR199" t="str">
        <f>HYPERLINK("https%3A%2F%2Fwww.webofscience.com%2Fwos%2Fwoscc%2Ffull-record%2FWOS:000315245900009","View Full Record in Web of Science")</f>
        <v>View Full Record in Web of Science</v>
      </c>
    </row>
    <row r="200" spans="1:70" hidden="1" x14ac:dyDescent="0.25">
      <c r="A200" t="s">
        <v>69</v>
      </c>
      <c r="B200" t="s">
        <v>1988</v>
      </c>
      <c r="C200" t="s">
        <v>71</v>
      </c>
      <c r="D200" t="s">
        <v>71</v>
      </c>
      <c r="E200" t="s">
        <v>71</v>
      </c>
      <c r="F200" t="s">
        <v>1989</v>
      </c>
      <c r="G200" t="s">
        <v>71</v>
      </c>
      <c r="H200" t="s">
        <v>71</v>
      </c>
      <c r="I200" s="1" t="s">
        <v>1990</v>
      </c>
      <c r="J200" s="6" t="s">
        <v>8588</v>
      </c>
      <c r="K200" t="s">
        <v>1991</v>
      </c>
      <c r="L200" t="s">
        <v>71</v>
      </c>
      <c r="M200" t="s">
        <v>71</v>
      </c>
      <c r="N200" t="s">
        <v>71</v>
      </c>
      <c r="O200" t="s">
        <v>71</v>
      </c>
      <c r="P200" t="s">
        <v>71</v>
      </c>
      <c r="Q200" t="s">
        <v>71</v>
      </c>
      <c r="R200" t="s">
        <v>71</v>
      </c>
      <c r="S200" t="s">
        <v>71</v>
      </c>
      <c r="T200" t="s">
        <v>1992</v>
      </c>
      <c r="U200" t="s">
        <v>71</v>
      </c>
      <c r="V200" t="s">
        <v>71</v>
      </c>
      <c r="W200" t="s">
        <v>71</v>
      </c>
      <c r="X200" t="s">
        <v>71</v>
      </c>
      <c r="Y200" t="s">
        <v>71</v>
      </c>
      <c r="Z200" t="s">
        <v>1993</v>
      </c>
      <c r="AA200" t="s">
        <v>71</v>
      </c>
      <c r="AB200" t="s">
        <v>71</v>
      </c>
      <c r="AC200" t="s">
        <v>71</v>
      </c>
      <c r="AD200" t="s">
        <v>71</v>
      </c>
      <c r="AE200" t="s">
        <v>71</v>
      </c>
      <c r="AF200" t="s">
        <v>71</v>
      </c>
      <c r="AG200" t="s">
        <v>71</v>
      </c>
      <c r="AH200" t="s">
        <v>71</v>
      </c>
      <c r="AI200" t="s">
        <v>71</v>
      </c>
      <c r="AJ200" t="s">
        <v>71</v>
      </c>
      <c r="AK200" t="s">
        <v>71</v>
      </c>
      <c r="AL200" t="s">
        <v>71</v>
      </c>
      <c r="AM200" t="s">
        <v>1994</v>
      </c>
      <c r="AN200" t="s">
        <v>1995</v>
      </c>
      <c r="AO200" t="s">
        <v>71</v>
      </c>
      <c r="AP200" t="s">
        <v>71</v>
      </c>
      <c r="AQ200" t="s">
        <v>71</v>
      </c>
      <c r="AR200" t="s">
        <v>1996</v>
      </c>
      <c r="AS200">
        <v>2021</v>
      </c>
      <c r="AT200">
        <v>55</v>
      </c>
      <c r="AU200">
        <v>3</v>
      </c>
      <c r="AV200" t="s">
        <v>71</v>
      </c>
      <c r="AW200" t="s">
        <v>71</v>
      </c>
      <c r="AX200" t="s">
        <v>71</v>
      </c>
      <c r="AY200" t="s">
        <v>71</v>
      </c>
      <c r="AZ200">
        <v>400</v>
      </c>
      <c r="BA200">
        <v>429</v>
      </c>
      <c r="BB200" t="s">
        <v>71</v>
      </c>
      <c r="BC200" t="s">
        <v>1997</v>
      </c>
      <c r="BD200" t="str">
        <f>HYPERLINK("http://dx.doi.org/10.1108/DTA-07-2020-0154","http://dx.doi.org/10.1108/DTA-07-2020-0154")</f>
        <v>http://dx.doi.org/10.1108/DTA-07-2020-0154</v>
      </c>
      <c r="BE200" t="s">
        <v>71</v>
      </c>
      <c r="BF200" t="s">
        <v>1998</v>
      </c>
      <c r="BG200" t="s">
        <v>71</v>
      </c>
      <c r="BH200" t="s">
        <v>71</v>
      </c>
      <c r="BI200" t="s">
        <v>71</v>
      </c>
      <c r="BJ200" t="s">
        <v>71</v>
      </c>
      <c r="BK200" t="s">
        <v>71</v>
      </c>
      <c r="BL200" t="s">
        <v>71</v>
      </c>
      <c r="BM200" t="s">
        <v>71</v>
      </c>
      <c r="BN200" t="s">
        <v>71</v>
      </c>
      <c r="BO200" t="s">
        <v>71</v>
      </c>
      <c r="BP200" t="s">
        <v>71</v>
      </c>
      <c r="BQ200" t="s">
        <v>1999</v>
      </c>
      <c r="BR200" t="str">
        <f>HYPERLINK("https%3A%2F%2Fwww.webofscience.com%2Fwos%2Fwoscc%2Ffull-record%2FWOS:000603700000001","View Full Record in Web of Science")</f>
        <v>View Full Record in Web of Science</v>
      </c>
    </row>
    <row r="201" spans="1:70" hidden="1" x14ac:dyDescent="0.25">
      <c r="A201" t="s">
        <v>69</v>
      </c>
      <c r="B201" t="s">
        <v>2000</v>
      </c>
      <c r="C201" t="s">
        <v>71</v>
      </c>
      <c r="D201" t="s">
        <v>71</v>
      </c>
      <c r="E201" t="s">
        <v>71</v>
      </c>
      <c r="F201" t="s">
        <v>2000</v>
      </c>
      <c r="G201" t="s">
        <v>71</v>
      </c>
      <c r="H201" t="s">
        <v>71</v>
      </c>
      <c r="I201" s="1" t="s">
        <v>2001</v>
      </c>
      <c r="J201" s="6" t="s">
        <v>8593</v>
      </c>
      <c r="K201" t="s">
        <v>421</v>
      </c>
      <c r="L201" t="s">
        <v>71</v>
      </c>
      <c r="M201" t="s">
        <v>71</v>
      </c>
      <c r="N201" t="s">
        <v>71</v>
      </c>
      <c r="O201" t="s">
        <v>71</v>
      </c>
      <c r="P201" t="s">
        <v>71</v>
      </c>
      <c r="Q201" t="s">
        <v>71</v>
      </c>
      <c r="R201" t="s">
        <v>71</v>
      </c>
      <c r="S201" t="s">
        <v>71</v>
      </c>
      <c r="T201" s="10" t="s">
        <v>2002</v>
      </c>
      <c r="U201" t="s">
        <v>71</v>
      </c>
      <c r="V201" t="s">
        <v>71</v>
      </c>
      <c r="W201" t="s">
        <v>71</v>
      </c>
      <c r="X201" t="s">
        <v>71</v>
      </c>
      <c r="Y201" t="s">
        <v>71</v>
      </c>
      <c r="Z201" t="s">
        <v>71</v>
      </c>
      <c r="AA201" t="s">
        <v>71</v>
      </c>
      <c r="AB201" t="s">
        <v>71</v>
      </c>
      <c r="AC201" t="s">
        <v>71</v>
      </c>
      <c r="AD201" t="s">
        <v>71</v>
      </c>
      <c r="AE201" t="s">
        <v>71</v>
      </c>
      <c r="AF201" t="s">
        <v>71</v>
      </c>
      <c r="AG201" t="s">
        <v>71</v>
      </c>
      <c r="AH201" t="s">
        <v>71</v>
      </c>
      <c r="AI201" t="s">
        <v>71</v>
      </c>
      <c r="AJ201" t="s">
        <v>71</v>
      </c>
      <c r="AK201" t="s">
        <v>71</v>
      </c>
      <c r="AL201" t="s">
        <v>71</v>
      </c>
      <c r="AM201" t="s">
        <v>423</v>
      </c>
      <c r="AN201" t="s">
        <v>71</v>
      </c>
      <c r="AO201" t="s">
        <v>71</v>
      </c>
      <c r="AP201" t="s">
        <v>71</v>
      </c>
      <c r="AQ201" t="s">
        <v>71</v>
      </c>
      <c r="AR201" t="s">
        <v>2003</v>
      </c>
      <c r="AS201">
        <v>2005</v>
      </c>
      <c r="AT201">
        <v>153</v>
      </c>
      <c r="AU201">
        <v>2</v>
      </c>
      <c r="AV201" t="s">
        <v>71</v>
      </c>
      <c r="AW201" t="s">
        <v>71</v>
      </c>
      <c r="AX201" t="s">
        <v>71</v>
      </c>
      <c r="AY201" t="s">
        <v>71</v>
      </c>
      <c r="AZ201">
        <v>181</v>
      </c>
      <c r="BA201">
        <v>194</v>
      </c>
      <c r="BB201" t="s">
        <v>71</v>
      </c>
      <c r="BC201" t="s">
        <v>2004</v>
      </c>
      <c r="BD201" t="str">
        <f>HYPERLINK("http://dx.doi.org/10.1016/j.fss.2005.02.009","http://dx.doi.org/10.1016/j.fss.2005.02.009")</f>
        <v>http://dx.doi.org/10.1016/j.fss.2005.02.009</v>
      </c>
      <c r="BE201" t="s">
        <v>71</v>
      </c>
      <c r="BF201" t="s">
        <v>71</v>
      </c>
      <c r="BG201" t="s">
        <v>71</v>
      </c>
      <c r="BH201" t="s">
        <v>71</v>
      </c>
      <c r="BI201" t="s">
        <v>71</v>
      </c>
      <c r="BJ201" t="s">
        <v>71</v>
      </c>
      <c r="BK201" t="s">
        <v>71</v>
      </c>
      <c r="BL201" t="s">
        <v>71</v>
      </c>
      <c r="BM201" t="s">
        <v>71</v>
      </c>
      <c r="BN201" t="s">
        <v>71</v>
      </c>
      <c r="BO201" t="s">
        <v>71</v>
      </c>
      <c r="BP201" t="s">
        <v>71</v>
      </c>
      <c r="BQ201" t="s">
        <v>2005</v>
      </c>
      <c r="BR201" t="str">
        <f>HYPERLINK("https%3A%2F%2Fwww.webofscience.com%2Fwos%2Fwoscc%2Ffull-record%2FWOS:000229669200003","View Full Record in Web of Science")</f>
        <v>View Full Record in Web of Science</v>
      </c>
    </row>
    <row r="202" spans="1:70" hidden="1" x14ac:dyDescent="0.25">
      <c r="A202" t="s">
        <v>69</v>
      </c>
      <c r="B202" t="s">
        <v>2006</v>
      </c>
      <c r="C202" t="s">
        <v>71</v>
      </c>
      <c r="D202" t="s">
        <v>71</v>
      </c>
      <c r="E202" t="s">
        <v>71</v>
      </c>
      <c r="F202" t="s">
        <v>2007</v>
      </c>
      <c r="G202" t="s">
        <v>71</v>
      </c>
      <c r="H202" t="s">
        <v>71</v>
      </c>
      <c r="I202" s="1" t="s">
        <v>2008</v>
      </c>
      <c r="J202" t="s">
        <v>8588</v>
      </c>
      <c r="K202" t="s">
        <v>673</v>
      </c>
      <c r="L202" t="s">
        <v>71</v>
      </c>
      <c r="M202" t="s">
        <v>71</v>
      </c>
      <c r="N202" t="s">
        <v>71</v>
      </c>
      <c r="O202" t="s">
        <v>71</v>
      </c>
      <c r="P202" t="s">
        <v>71</v>
      </c>
      <c r="Q202" t="s">
        <v>71</v>
      </c>
      <c r="R202" t="s">
        <v>71</v>
      </c>
      <c r="S202" t="s">
        <v>71</v>
      </c>
      <c r="T202" t="s">
        <v>2009</v>
      </c>
      <c r="U202" t="s">
        <v>71</v>
      </c>
      <c r="V202" t="s">
        <v>71</v>
      </c>
      <c r="W202" t="s">
        <v>71</v>
      </c>
      <c r="X202" t="s">
        <v>71</v>
      </c>
      <c r="Y202" t="s">
        <v>2010</v>
      </c>
      <c r="Z202" t="s">
        <v>2011</v>
      </c>
      <c r="AA202" t="s">
        <v>71</v>
      </c>
      <c r="AB202" t="s">
        <v>71</v>
      </c>
      <c r="AC202" t="s">
        <v>71</v>
      </c>
      <c r="AD202" t="s">
        <v>71</v>
      </c>
      <c r="AE202" t="s">
        <v>71</v>
      </c>
      <c r="AF202" t="s">
        <v>71</v>
      </c>
      <c r="AG202" t="s">
        <v>71</v>
      </c>
      <c r="AH202" t="s">
        <v>71</v>
      </c>
      <c r="AI202" t="s">
        <v>71</v>
      </c>
      <c r="AJ202" t="s">
        <v>71</v>
      </c>
      <c r="AK202" t="s">
        <v>71</v>
      </c>
      <c r="AL202" t="s">
        <v>71</v>
      </c>
      <c r="AM202" t="s">
        <v>677</v>
      </c>
      <c r="AN202" t="s">
        <v>678</v>
      </c>
      <c r="AO202" t="s">
        <v>71</v>
      </c>
      <c r="AP202" t="s">
        <v>71</v>
      </c>
      <c r="AQ202" t="s">
        <v>71</v>
      </c>
      <c r="AR202" t="s">
        <v>1082</v>
      </c>
      <c r="AS202">
        <v>2015</v>
      </c>
      <c r="AT202">
        <v>80</v>
      </c>
      <c r="AU202" t="s">
        <v>71</v>
      </c>
      <c r="AV202" t="s">
        <v>71</v>
      </c>
      <c r="AW202" t="s">
        <v>71</v>
      </c>
      <c r="AX202" t="s">
        <v>180</v>
      </c>
      <c r="AY202" t="s">
        <v>71</v>
      </c>
      <c r="AZ202">
        <v>122</v>
      </c>
      <c r="BA202">
        <v>130</v>
      </c>
      <c r="BB202" t="s">
        <v>71</v>
      </c>
      <c r="BC202" t="s">
        <v>2012</v>
      </c>
      <c r="BD202" t="str">
        <f>HYPERLINK("http://dx.doi.org/10.1016/j.knosys.2015.01.015","http://dx.doi.org/10.1016/j.knosys.2015.01.015")</f>
        <v>http://dx.doi.org/10.1016/j.knosys.2015.01.015</v>
      </c>
      <c r="BE202" t="s">
        <v>71</v>
      </c>
      <c r="BF202" t="s">
        <v>71</v>
      </c>
      <c r="BG202" t="s">
        <v>71</v>
      </c>
      <c r="BH202" t="s">
        <v>71</v>
      </c>
      <c r="BI202" t="s">
        <v>71</v>
      </c>
      <c r="BJ202" t="s">
        <v>71</v>
      </c>
      <c r="BK202" t="s">
        <v>71</v>
      </c>
      <c r="BL202" t="s">
        <v>71</v>
      </c>
      <c r="BM202" t="s">
        <v>71</v>
      </c>
      <c r="BN202" t="s">
        <v>71</v>
      </c>
      <c r="BO202" t="s">
        <v>71</v>
      </c>
      <c r="BP202" t="s">
        <v>71</v>
      </c>
      <c r="BQ202" t="s">
        <v>2013</v>
      </c>
      <c r="BR202" t="str">
        <f>HYPERLINK("https%3A%2F%2Fwww.webofscience.com%2Fwos%2Fwoscc%2Ffull-record%2FWOS:000353853200012","View Full Record in Web of Science")</f>
        <v>View Full Record in Web of Science</v>
      </c>
    </row>
    <row r="203" spans="1:70" hidden="1" x14ac:dyDescent="0.25">
      <c r="A203" t="s">
        <v>69</v>
      </c>
      <c r="B203" t="s">
        <v>1971</v>
      </c>
      <c r="C203" t="s">
        <v>71</v>
      </c>
      <c r="D203" t="s">
        <v>71</v>
      </c>
      <c r="E203" t="s">
        <v>71</v>
      </c>
      <c r="F203" t="s">
        <v>1972</v>
      </c>
      <c r="G203" t="s">
        <v>71</v>
      </c>
      <c r="H203" t="s">
        <v>71</v>
      </c>
      <c r="I203" s="1" t="s">
        <v>2014</v>
      </c>
      <c r="J203" t="s">
        <v>8592</v>
      </c>
      <c r="K203" t="s">
        <v>1974</v>
      </c>
      <c r="L203" t="s">
        <v>71</v>
      </c>
      <c r="M203" t="s">
        <v>71</v>
      </c>
      <c r="N203" t="s">
        <v>71</v>
      </c>
      <c r="O203" t="s">
        <v>71</v>
      </c>
      <c r="P203" t="s">
        <v>71</v>
      </c>
      <c r="Q203" t="s">
        <v>71</v>
      </c>
      <c r="R203" t="s">
        <v>71</v>
      </c>
      <c r="S203" t="s">
        <v>71</v>
      </c>
      <c r="T203" t="s">
        <v>2015</v>
      </c>
      <c r="U203" t="s">
        <v>71</v>
      </c>
      <c r="V203" t="s">
        <v>71</v>
      </c>
      <c r="W203" t="s">
        <v>71</v>
      </c>
      <c r="X203" t="s">
        <v>71</v>
      </c>
      <c r="Y203" t="s">
        <v>71</v>
      </c>
      <c r="Z203" t="s">
        <v>1976</v>
      </c>
      <c r="AA203" t="s">
        <v>71</v>
      </c>
      <c r="AB203" t="s">
        <v>71</v>
      </c>
      <c r="AC203" t="s">
        <v>71</v>
      </c>
      <c r="AD203" t="s">
        <v>71</v>
      </c>
      <c r="AE203" t="s">
        <v>71</v>
      </c>
      <c r="AF203" t="s">
        <v>71</v>
      </c>
      <c r="AG203" t="s">
        <v>71</v>
      </c>
      <c r="AH203" t="s">
        <v>71</v>
      </c>
      <c r="AI203" t="s">
        <v>71</v>
      </c>
      <c r="AJ203" t="s">
        <v>71</v>
      </c>
      <c r="AK203" t="s">
        <v>71</v>
      </c>
      <c r="AL203" t="s">
        <v>71</v>
      </c>
      <c r="AM203" t="s">
        <v>1977</v>
      </c>
      <c r="AN203" t="s">
        <v>71</v>
      </c>
      <c r="AO203" t="s">
        <v>71</v>
      </c>
      <c r="AP203" t="s">
        <v>71</v>
      </c>
      <c r="AQ203" t="s">
        <v>71</v>
      </c>
      <c r="AR203" t="s">
        <v>770</v>
      </c>
      <c r="AS203">
        <v>2010</v>
      </c>
      <c r="AT203">
        <v>26</v>
      </c>
      <c r="AU203">
        <v>2</v>
      </c>
      <c r="AV203" t="s">
        <v>71</v>
      </c>
      <c r="AW203" t="s">
        <v>71</v>
      </c>
      <c r="AX203" t="s">
        <v>71</v>
      </c>
      <c r="AY203" t="s">
        <v>71</v>
      </c>
      <c r="AZ203">
        <v>427</v>
      </c>
      <c r="BA203">
        <v>441</v>
      </c>
      <c r="BB203" t="s">
        <v>71</v>
      </c>
      <c r="BC203" t="s">
        <v>71</v>
      </c>
      <c r="BD203" t="s">
        <v>71</v>
      </c>
      <c r="BE203" t="s">
        <v>71</v>
      </c>
      <c r="BF203" t="s">
        <v>71</v>
      </c>
      <c r="BG203" t="s">
        <v>71</v>
      </c>
      <c r="BH203" t="s">
        <v>71</v>
      </c>
      <c r="BI203" t="s">
        <v>71</v>
      </c>
      <c r="BJ203" t="s">
        <v>71</v>
      </c>
      <c r="BK203" t="s">
        <v>71</v>
      </c>
      <c r="BL203" t="s">
        <v>71</v>
      </c>
      <c r="BM203" t="s">
        <v>71</v>
      </c>
      <c r="BN203" t="s">
        <v>71</v>
      </c>
      <c r="BO203" t="s">
        <v>71</v>
      </c>
      <c r="BP203" t="s">
        <v>71</v>
      </c>
      <c r="BQ203" t="s">
        <v>2016</v>
      </c>
      <c r="BR203" t="str">
        <f>HYPERLINK("https%3A%2F%2Fwww.webofscience.com%2Fwos%2Fwoscc%2Ffull-record%2FWOS:000276057900007","View Full Record in Web of Science")</f>
        <v>View Full Record in Web of Science</v>
      </c>
    </row>
    <row r="204" spans="1:70" hidden="1" x14ac:dyDescent="0.25">
      <c r="A204" t="s">
        <v>69</v>
      </c>
      <c r="B204" t="s">
        <v>1971</v>
      </c>
      <c r="C204" t="s">
        <v>71</v>
      </c>
      <c r="D204" t="s">
        <v>71</v>
      </c>
      <c r="E204" t="s">
        <v>71</v>
      </c>
      <c r="F204" t="s">
        <v>2017</v>
      </c>
      <c r="G204" t="s">
        <v>71</v>
      </c>
      <c r="H204" t="s">
        <v>71</v>
      </c>
      <c r="I204" s="1" t="s">
        <v>2018</v>
      </c>
      <c r="J204" t="s">
        <v>8592</v>
      </c>
      <c r="K204" t="s">
        <v>421</v>
      </c>
      <c r="L204" t="s">
        <v>71</v>
      </c>
      <c r="M204" t="s">
        <v>71</v>
      </c>
      <c r="N204" t="s">
        <v>71</v>
      </c>
      <c r="O204" t="s">
        <v>71</v>
      </c>
      <c r="P204" t="s">
        <v>71</v>
      </c>
      <c r="Q204" t="s">
        <v>71</v>
      </c>
      <c r="R204" t="s">
        <v>71</v>
      </c>
      <c r="S204" t="s">
        <v>71</v>
      </c>
      <c r="T204" t="s">
        <v>2019</v>
      </c>
      <c r="U204" t="s">
        <v>71</v>
      </c>
      <c r="V204" t="s">
        <v>71</v>
      </c>
      <c r="W204" t="s">
        <v>71</v>
      </c>
      <c r="X204" t="s">
        <v>71</v>
      </c>
      <c r="Y204" t="s">
        <v>71</v>
      </c>
      <c r="Z204" t="s">
        <v>1976</v>
      </c>
      <c r="AA204" t="s">
        <v>71</v>
      </c>
      <c r="AB204" t="s">
        <v>71</v>
      </c>
      <c r="AC204" t="s">
        <v>71</v>
      </c>
      <c r="AD204" t="s">
        <v>71</v>
      </c>
      <c r="AE204" t="s">
        <v>71</v>
      </c>
      <c r="AF204" t="s">
        <v>71</v>
      </c>
      <c r="AG204" t="s">
        <v>71</v>
      </c>
      <c r="AH204" t="s">
        <v>71</v>
      </c>
      <c r="AI204" t="s">
        <v>71</v>
      </c>
      <c r="AJ204" t="s">
        <v>71</v>
      </c>
      <c r="AK204" t="s">
        <v>71</v>
      </c>
      <c r="AL204" t="s">
        <v>71</v>
      </c>
      <c r="AM204" t="s">
        <v>423</v>
      </c>
      <c r="AN204" t="s">
        <v>715</v>
      </c>
      <c r="AO204" t="s">
        <v>71</v>
      </c>
      <c r="AP204" t="s">
        <v>71</v>
      </c>
      <c r="AQ204" t="s">
        <v>71</v>
      </c>
      <c r="AR204" t="s">
        <v>2020</v>
      </c>
      <c r="AS204">
        <v>2016</v>
      </c>
      <c r="AT204">
        <v>301</v>
      </c>
      <c r="AU204" t="s">
        <v>71</v>
      </c>
      <c r="AV204" t="s">
        <v>71</v>
      </c>
      <c r="AW204" t="s">
        <v>71</v>
      </c>
      <c r="AX204" t="s">
        <v>71</v>
      </c>
      <c r="AY204" t="s">
        <v>71</v>
      </c>
      <c r="AZ204">
        <v>146</v>
      </c>
      <c r="BA204">
        <v>159</v>
      </c>
      <c r="BB204" t="s">
        <v>71</v>
      </c>
      <c r="BC204" t="s">
        <v>2021</v>
      </c>
      <c r="BD204" t="str">
        <f>HYPERLINK("http://dx.doi.org/10.1016/j.fss.2015.09.016","http://dx.doi.org/10.1016/j.fss.2015.09.016")</f>
        <v>http://dx.doi.org/10.1016/j.fss.2015.09.016</v>
      </c>
      <c r="BE204" t="s">
        <v>71</v>
      </c>
      <c r="BF204" t="s">
        <v>71</v>
      </c>
      <c r="BG204" t="s">
        <v>71</v>
      </c>
      <c r="BH204" t="s">
        <v>71</v>
      </c>
      <c r="BI204" t="s">
        <v>71</v>
      </c>
      <c r="BJ204" t="s">
        <v>71</v>
      </c>
      <c r="BK204" t="s">
        <v>71</v>
      </c>
      <c r="BL204" t="s">
        <v>71</v>
      </c>
      <c r="BM204" t="s">
        <v>71</v>
      </c>
      <c r="BN204" t="s">
        <v>71</v>
      </c>
      <c r="BO204" t="s">
        <v>71</v>
      </c>
      <c r="BP204" t="s">
        <v>71</v>
      </c>
      <c r="BQ204" t="s">
        <v>2022</v>
      </c>
      <c r="BR204" t="str">
        <f>HYPERLINK("https%3A%2F%2Fwww.webofscience.com%2Fwos%2Fwoscc%2Ffull-record%2FWOS:000382310300010","View Full Record in Web of Science")</f>
        <v>View Full Record in Web of Science</v>
      </c>
    </row>
    <row r="205" spans="1:70" hidden="1" x14ac:dyDescent="0.25">
      <c r="A205" t="s">
        <v>83</v>
      </c>
      <c r="B205" t="s">
        <v>2023</v>
      </c>
      <c r="C205" t="s">
        <v>71</v>
      </c>
      <c r="D205" t="s">
        <v>2024</v>
      </c>
      <c r="E205" t="s">
        <v>71</v>
      </c>
      <c r="F205" t="s">
        <v>2025</v>
      </c>
      <c r="G205" t="s">
        <v>71</v>
      </c>
      <c r="H205" t="s">
        <v>71</v>
      </c>
      <c r="I205" s="1" t="s">
        <v>2026</v>
      </c>
      <c r="J205" t="s">
        <v>8590</v>
      </c>
      <c r="K205" t="s">
        <v>2027</v>
      </c>
      <c r="L205" t="s">
        <v>687</v>
      </c>
      <c r="M205" t="s">
        <v>2028</v>
      </c>
      <c r="N205" t="s">
        <v>2029</v>
      </c>
      <c r="O205" t="s">
        <v>2030</v>
      </c>
      <c r="P205" t="s">
        <v>2031</v>
      </c>
      <c r="Q205" t="s">
        <v>71</v>
      </c>
      <c r="R205" t="s">
        <v>71</v>
      </c>
      <c r="S205" t="s">
        <v>71</v>
      </c>
      <c r="T205" t="s">
        <v>2032</v>
      </c>
      <c r="U205" t="s">
        <v>71</v>
      </c>
      <c r="V205" t="s">
        <v>71</v>
      </c>
      <c r="W205" t="s">
        <v>71</v>
      </c>
      <c r="X205" t="s">
        <v>71</v>
      </c>
      <c r="Y205" t="s">
        <v>2033</v>
      </c>
      <c r="Z205" t="s">
        <v>2034</v>
      </c>
      <c r="AA205" t="s">
        <v>71</v>
      </c>
      <c r="AB205" t="s">
        <v>71</v>
      </c>
      <c r="AC205" t="s">
        <v>71</v>
      </c>
      <c r="AD205" t="s">
        <v>71</v>
      </c>
      <c r="AE205" t="s">
        <v>71</v>
      </c>
      <c r="AF205" t="s">
        <v>71</v>
      </c>
      <c r="AG205" t="s">
        <v>71</v>
      </c>
      <c r="AH205" t="s">
        <v>71</v>
      </c>
      <c r="AI205" t="s">
        <v>71</v>
      </c>
      <c r="AJ205" t="s">
        <v>71</v>
      </c>
      <c r="AK205" t="s">
        <v>71</v>
      </c>
      <c r="AL205" t="s">
        <v>71</v>
      </c>
      <c r="AM205" t="s">
        <v>695</v>
      </c>
      <c r="AN205" t="s">
        <v>1283</v>
      </c>
      <c r="AO205" t="s">
        <v>2035</v>
      </c>
      <c r="AP205" t="s">
        <v>71</v>
      </c>
      <c r="AQ205" t="s">
        <v>71</v>
      </c>
      <c r="AR205" t="s">
        <v>71</v>
      </c>
      <c r="AS205">
        <v>2016</v>
      </c>
      <c r="AT205">
        <v>9799</v>
      </c>
      <c r="AU205" t="s">
        <v>71</v>
      </c>
      <c r="AV205" t="s">
        <v>71</v>
      </c>
      <c r="AW205" t="s">
        <v>71</v>
      </c>
      <c r="AX205" t="s">
        <v>71</v>
      </c>
      <c r="AY205" t="s">
        <v>71</v>
      </c>
      <c r="AZ205">
        <v>242</v>
      </c>
      <c r="BA205">
        <v>254</v>
      </c>
      <c r="BB205" t="s">
        <v>71</v>
      </c>
      <c r="BC205" t="s">
        <v>2036</v>
      </c>
      <c r="BD205" t="str">
        <f>HYPERLINK("http://dx.doi.org/10.1007/978-3-319-42007-3_21","http://dx.doi.org/10.1007/978-3-319-42007-3_21")</f>
        <v>http://dx.doi.org/10.1007/978-3-319-42007-3_21</v>
      </c>
      <c r="BE205" t="s">
        <v>71</v>
      </c>
      <c r="BF205" t="s">
        <v>71</v>
      </c>
      <c r="BG205" t="s">
        <v>71</v>
      </c>
      <c r="BH205" t="s">
        <v>71</v>
      </c>
      <c r="BI205" t="s">
        <v>71</v>
      </c>
      <c r="BJ205" t="s">
        <v>71</v>
      </c>
      <c r="BK205" t="s">
        <v>71</v>
      </c>
      <c r="BL205" t="s">
        <v>71</v>
      </c>
      <c r="BM205" t="s">
        <v>71</v>
      </c>
      <c r="BN205" t="s">
        <v>71</v>
      </c>
      <c r="BO205" t="s">
        <v>71</v>
      </c>
      <c r="BP205" t="s">
        <v>71</v>
      </c>
      <c r="BQ205" t="s">
        <v>2037</v>
      </c>
      <c r="BR205" t="str">
        <f>HYPERLINK("https%3A%2F%2Fwww.webofscience.com%2Fwos%2Fwoscc%2Ffull-record%2FWOS:000387771300021","View Full Record in Web of Science")</f>
        <v>View Full Record in Web of Science</v>
      </c>
    </row>
    <row r="206" spans="1:70" hidden="1" x14ac:dyDescent="0.25">
      <c r="A206" t="s">
        <v>69</v>
      </c>
      <c r="B206" t="s">
        <v>2038</v>
      </c>
      <c r="C206" t="s">
        <v>71</v>
      </c>
      <c r="D206" t="s">
        <v>71</v>
      </c>
      <c r="E206" t="s">
        <v>71</v>
      </c>
      <c r="F206" t="s">
        <v>2039</v>
      </c>
      <c r="G206" t="s">
        <v>71</v>
      </c>
      <c r="H206" t="s">
        <v>71</v>
      </c>
      <c r="I206" s="1" t="s">
        <v>2040</v>
      </c>
      <c r="J206" t="s">
        <v>8590</v>
      </c>
      <c r="K206" t="s">
        <v>955</v>
      </c>
      <c r="L206" t="s">
        <v>71</v>
      </c>
      <c r="M206" t="s">
        <v>71</v>
      </c>
      <c r="N206" t="s">
        <v>71</v>
      </c>
      <c r="O206" t="s">
        <v>71</v>
      </c>
      <c r="P206" t="s">
        <v>71</v>
      </c>
      <c r="Q206" t="s">
        <v>71</v>
      </c>
      <c r="R206" t="s">
        <v>71</v>
      </c>
      <c r="S206" t="s">
        <v>71</v>
      </c>
      <c r="T206" t="s">
        <v>2041</v>
      </c>
      <c r="U206" t="s">
        <v>71</v>
      </c>
      <c r="V206" t="s">
        <v>71</v>
      </c>
      <c r="W206" t="s">
        <v>71</v>
      </c>
      <c r="X206" t="s">
        <v>71</v>
      </c>
      <c r="Y206" t="s">
        <v>2042</v>
      </c>
      <c r="Z206" t="s">
        <v>2043</v>
      </c>
      <c r="AA206" t="s">
        <v>71</v>
      </c>
      <c r="AB206" t="s">
        <v>71</v>
      </c>
      <c r="AC206" t="s">
        <v>71</v>
      </c>
      <c r="AD206" t="s">
        <v>71</v>
      </c>
      <c r="AE206" t="s">
        <v>71</v>
      </c>
      <c r="AF206" t="s">
        <v>71</v>
      </c>
      <c r="AG206" t="s">
        <v>71</v>
      </c>
      <c r="AH206" t="s">
        <v>71</v>
      </c>
      <c r="AI206" t="s">
        <v>71</v>
      </c>
      <c r="AJ206" t="s">
        <v>71</v>
      </c>
      <c r="AK206" t="s">
        <v>71</v>
      </c>
      <c r="AL206" t="s">
        <v>71</v>
      </c>
      <c r="AM206" t="s">
        <v>958</v>
      </c>
      <c r="AN206" t="s">
        <v>959</v>
      </c>
      <c r="AO206" t="s">
        <v>71</v>
      </c>
      <c r="AP206" t="s">
        <v>71</v>
      </c>
      <c r="AQ206" t="s">
        <v>71</v>
      </c>
      <c r="AR206" t="s">
        <v>794</v>
      </c>
      <c r="AS206">
        <v>2022</v>
      </c>
      <c r="AT206">
        <v>55</v>
      </c>
      <c r="AU206">
        <v>1</v>
      </c>
      <c r="AV206" t="s">
        <v>71</v>
      </c>
      <c r="AW206" t="s">
        <v>71</v>
      </c>
      <c r="AX206" t="s">
        <v>71</v>
      </c>
      <c r="AY206" t="s">
        <v>71</v>
      </c>
      <c r="AZ206">
        <v>181</v>
      </c>
      <c r="BA206">
        <v>206</v>
      </c>
      <c r="BB206" t="s">
        <v>71</v>
      </c>
      <c r="BC206" t="s">
        <v>2044</v>
      </c>
      <c r="BD206" t="str">
        <f>HYPERLINK("http://dx.doi.org/10.1007/s10462-021-10029-9","http://dx.doi.org/10.1007/s10462-021-10029-9")</f>
        <v>http://dx.doi.org/10.1007/s10462-021-10029-9</v>
      </c>
      <c r="BE206" t="s">
        <v>71</v>
      </c>
      <c r="BF206" t="s">
        <v>2045</v>
      </c>
      <c r="BG206" t="s">
        <v>71</v>
      </c>
      <c r="BH206" t="s">
        <v>71</v>
      </c>
      <c r="BI206" t="s">
        <v>71</v>
      </c>
      <c r="BJ206" t="s">
        <v>71</v>
      </c>
      <c r="BK206" t="s">
        <v>71</v>
      </c>
      <c r="BL206">
        <v>34103781</v>
      </c>
      <c r="BM206" t="s">
        <v>71</v>
      </c>
      <c r="BN206" t="s">
        <v>71</v>
      </c>
      <c r="BO206" t="s">
        <v>71</v>
      </c>
      <c r="BP206" t="s">
        <v>71</v>
      </c>
      <c r="BQ206" t="s">
        <v>2046</v>
      </c>
      <c r="BR206" t="str">
        <f>HYPERLINK("https%3A%2F%2Fwww.webofscience.com%2Fwos%2Fwoscc%2Ffull-record%2FWOS:000657608400001","View Full Record in Web of Science")</f>
        <v>View Full Record in Web of Science</v>
      </c>
    </row>
    <row r="207" spans="1:70" hidden="1" x14ac:dyDescent="0.25">
      <c r="A207" t="s">
        <v>69</v>
      </c>
      <c r="B207" t="s">
        <v>2047</v>
      </c>
      <c r="C207" t="s">
        <v>71</v>
      </c>
      <c r="D207" t="s">
        <v>71</v>
      </c>
      <c r="E207" t="s">
        <v>71</v>
      </c>
      <c r="F207" t="s">
        <v>2048</v>
      </c>
      <c r="G207" t="s">
        <v>71</v>
      </c>
      <c r="H207" t="s">
        <v>71</v>
      </c>
      <c r="I207" s="1" t="s">
        <v>2049</v>
      </c>
      <c r="J207" t="s">
        <v>8588</v>
      </c>
      <c r="K207" t="s">
        <v>123</v>
      </c>
      <c r="L207" t="s">
        <v>71</v>
      </c>
      <c r="M207" t="s">
        <v>71</v>
      </c>
      <c r="N207" t="s">
        <v>71</v>
      </c>
      <c r="O207" t="s">
        <v>71</v>
      </c>
      <c r="P207" t="s">
        <v>71</v>
      </c>
      <c r="Q207" t="s">
        <v>71</v>
      </c>
      <c r="R207" t="s">
        <v>71</v>
      </c>
      <c r="S207" t="s">
        <v>71</v>
      </c>
      <c r="T207" t="s">
        <v>2050</v>
      </c>
      <c r="U207" t="s">
        <v>71</v>
      </c>
      <c r="V207" t="s">
        <v>71</v>
      </c>
      <c r="W207" t="s">
        <v>71</v>
      </c>
      <c r="X207" t="s">
        <v>71</v>
      </c>
      <c r="Y207" t="s">
        <v>638</v>
      </c>
      <c r="Z207" t="s">
        <v>639</v>
      </c>
      <c r="AA207" t="s">
        <v>71</v>
      </c>
      <c r="AB207" t="s">
        <v>71</v>
      </c>
      <c r="AC207" t="s">
        <v>71</v>
      </c>
      <c r="AD207" t="s">
        <v>71</v>
      </c>
      <c r="AE207" t="s">
        <v>71</v>
      </c>
      <c r="AF207" t="s">
        <v>71</v>
      </c>
      <c r="AG207" t="s">
        <v>71</v>
      </c>
      <c r="AH207" t="s">
        <v>71</v>
      </c>
      <c r="AI207" t="s">
        <v>71</v>
      </c>
      <c r="AJ207" t="s">
        <v>71</v>
      </c>
      <c r="AK207" t="s">
        <v>71</v>
      </c>
      <c r="AL207" t="s">
        <v>71</v>
      </c>
      <c r="AM207" t="s">
        <v>127</v>
      </c>
      <c r="AN207" t="s">
        <v>128</v>
      </c>
      <c r="AO207" t="s">
        <v>71</v>
      </c>
      <c r="AP207" t="s">
        <v>71</v>
      </c>
      <c r="AQ207" t="s">
        <v>71</v>
      </c>
      <c r="AR207" t="s">
        <v>2051</v>
      </c>
      <c r="AS207">
        <v>2009</v>
      </c>
      <c r="AT207">
        <v>179</v>
      </c>
      <c r="AU207">
        <v>8</v>
      </c>
      <c r="AV207" t="s">
        <v>71</v>
      </c>
      <c r="AW207" t="s">
        <v>71</v>
      </c>
      <c r="AX207" t="s">
        <v>71</v>
      </c>
      <c r="AY207" t="s">
        <v>71</v>
      </c>
      <c r="AZ207">
        <v>1169</v>
      </c>
      <c r="BA207">
        <v>1192</v>
      </c>
      <c r="BB207" t="s">
        <v>71</v>
      </c>
      <c r="BC207" t="s">
        <v>2052</v>
      </c>
      <c r="BD207" t="str">
        <f>HYPERLINK("http://dx.doi.org/10.1016/j.ins.2008.12.010","http://dx.doi.org/10.1016/j.ins.2008.12.010")</f>
        <v>http://dx.doi.org/10.1016/j.ins.2008.12.010</v>
      </c>
      <c r="BE207" t="s">
        <v>71</v>
      </c>
      <c r="BF207" t="s">
        <v>71</v>
      </c>
      <c r="BG207" t="s">
        <v>71</v>
      </c>
      <c r="BH207" t="s">
        <v>71</v>
      </c>
      <c r="BI207" t="s">
        <v>71</v>
      </c>
      <c r="BJ207" t="s">
        <v>71</v>
      </c>
      <c r="BK207" t="s">
        <v>71</v>
      </c>
      <c r="BL207" t="s">
        <v>71</v>
      </c>
      <c r="BM207" t="s">
        <v>71</v>
      </c>
      <c r="BN207" t="s">
        <v>71</v>
      </c>
      <c r="BO207" t="s">
        <v>71</v>
      </c>
      <c r="BP207" t="s">
        <v>71</v>
      </c>
      <c r="BQ207" t="s">
        <v>2053</v>
      </c>
      <c r="BR207" t="str">
        <f>HYPERLINK("https%3A%2F%2Fwww.webofscience.com%2Fwos%2Fwoscc%2Ffull-record%2FWOS:000263944000012","View Full Record in Web of Science")</f>
        <v>View Full Record in Web of Science</v>
      </c>
    </row>
    <row r="208" spans="1:70" hidden="1" x14ac:dyDescent="0.25">
      <c r="A208" t="s">
        <v>69</v>
      </c>
      <c r="B208" t="s">
        <v>2054</v>
      </c>
      <c r="C208" t="s">
        <v>71</v>
      </c>
      <c r="D208" t="s">
        <v>71</v>
      </c>
      <c r="E208" t="s">
        <v>71</v>
      </c>
      <c r="F208" t="s">
        <v>2054</v>
      </c>
      <c r="G208" t="s">
        <v>71</v>
      </c>
      <c r="H208" t="s">
        <v>71</v>
      </c>
      <c r="I208" s="1" t="s">
        <v>2055</v>
      </c>
      <c r="J208" t="s">
        <v>8590</v>
      </c>
      <c r="K208" t="s">
        <v>1471</v>
      </c>
      <c r="L208" t="s">
        <v>71</v>
      </c>
      <c r="M208" t="s">
        <v>71</v>
      </c>
      <c r="N208" t="s">
        <v>71</v>
      </c>
      <c r="O208" t="s">
        <v>71</v>
      </c>
      <c r="P208" t="s">
        <v>71</v>
      </c>
      <c r="Q208" t="s">
        <v>71</v>
      </c>
      <c r="R208" t="s">
        <v>71</v>
      </c>
      <c r="S208" t="s">
        <v>71</v>
      </c>
      <c r="T208" t="s">
        <v>2056</v>
      </c>
      <c r="U208" t="s">
        <v>71</v>
      </c>
      <c r="V208" t="s">
        <v>71</v>
      </c>
      <c r="W208" t="s">
        <v>71</v>
      </c>
      <c r="X208" t="s">
        <v>71</v>
      </c>
      <c r="Y208" t="s">
        <v>71</v>
      </c>
      <c r="Z208" t="s">
        <v>71</v>
      </c>
      <c r="AA208" t="s">
        <v>71</v>
      </c>
      <c r="AB208" t="s">
        <v>71</v>
      </c>
      <c r="AC208" t="s">
        <v>71</v>
      </c>
      <c r="AD208" t="s">
        <v>71</v>
      </c>
      <c r="AE208" t="s">
        <v>71</v>
      </c>
      <c r="AF208" t="s">
        <v>71</v>
      </c>
      <c r="AG208" t="s">
        <v>71</v>
      </c>
      <c r="AH208" t="s">
        <v>71</v>
      </c>
      <c r="AI208" t="s">
        <v>71</v>
      </c>
      <c r="AJ208" t="s">
        <v>71</v>
      </c>
      <c r="AK208" t="s">
        <v>71</v>
      </c>
      <c r="AL208" t="s">
        <v>71</v>
      </c>
      <c r="AM208" t="s">
        <v>1475</v>
      </c>
      <c r="AN208" t="s">
        <v>71</v>
      </c>
      <c r="AO208" t="s">
        <v>71</v>
      </c>
      <c r="AP208" t="s">
        <v>71</v>
      </c>
      <c r="AQ208" t="s">
        <v>71</v>
      </c>
      <c r="AR208" t="s">
        <v>79</v>
      </c>
      <c r="AS208">
        <v>1993</v>
      </c>
      <c r="AT208">
        <v>26</v>
      </c>
      <c r="AU208">
        <v>9</v>
      </c>
      <c r="AV208" t="s">
        <v>71</v>
      </c>
      <c r="AW208" t="s">
        <v>71</v>
      </c>
      <c r="AX208" t="s">
        <v>71</v>
      </c>
      <c r="AY208" t="s">
        <v>71</v>
      </c>
      <c r="AZ208">
        <v>1277</v>
      </c>
      <c r="BA208">
        <v>1294</v>
      </c>
      <c r="BB208" t="s">
        <v>71</v>
      </c>
      <c r="BC208" t="s">
        <v>2057</v>
      </c>
      <c r="BD208" t="str">
        <f>HYPERLINK("http://dx.doi.org/10.1016/0031-3203(93)90135-J","http://dx.doi.org/10.1016/0031-3203(93)90135-J")</f>
        <v>http://dx.doi.org/10.1016/0031-3203(93)90135-J</v>
      </c>
      <c r="BE208" t="s">
        <v>71</v>
      </c>
      <c r="BF208" t="s">
        <v>71</v>
      </c>
      <c r="BG208" t="s">
        <v>71</v>
      </c>
      <c r="BH208" t="s">
        <v>71</v>
      </c>
      <c r="BI208" t="s">
        <v>71</v>
      </c>
      <c r="BJ208" t="s">
        <v>71</v>
      </c>
      <c r="BK208" t="s">
        <v>71</v>
      </c>
      <c r="BL208" t="s">
        <v>71</v>
      </c>
      <c r="BM208" t="s">
        <v>71</v>
      </c>
      <c r="BN208" t="s">
        <v>71</v>
      </c>
      <c r="BO208" t="s">
        <v>71</v>
      </c>
      <c r="BP208" t="s">
        <v>71</v>
      </c>
      <c r="BQ208" t="s">
        <v>2058</v>
      </c>
      <c r="BR208" t="str">
        <f>HYPERLINK("https%3A%2F%2Fwww.webofscience.com%2Fwos%2Fwoscc%2Ffull-record%2FWOS:A1993ME10000001","View Full Record in Web of Science")</f>
        <v>View Full Record in Web of Science</v>
      </c>
    </row>
    <row r="209" spans="1:70" hidden="1" x14ac:dyDescent="0.25">
      <c r="A209" t="s">
        <v>69</v>
      </c>
      <c r="B209" t="s">
        <v>2059</v>
      </c>
      <c r="C209" t="s">
        <v>71</v>
      </c>
      <c r="D209" t="s">
        <v>71</v>
      </c>
      <c r="E209" t="s">
        <v>71</v>
      </c>
      <c r="F209" t="s">
        <v>2059</v>
      </c>
      <c r="G209" t="s">
        <v>71</v>
      </c>
      <c r="H209" t="s">
        <v>71</v>
      </c>
      <c r="I209" s="1" t="s">
        <v>2060</v>
      </c>
      <c r="J209" s="6" t="s">
        <v>8590</v>
      </c>
      <c r="K209" t="s">
        <v>396</v>
      </c>
      <c r="L209" t="s">
        <v>71</v>
      </c>
      <c r="M209" t="s">
        <v>71</v>
      </c>
      <c r="N209" t="s">
        <v>71</v>
      </c>
      <c r="O209" t="s">
        <v>71</v>
      </c>
      <c r="P209" t="s">
        <v>71</v>
      </c>
      <c r="Q209" t="s">
        <v>71</v>
      </c>
      <c r="R209" t="s">
        <v>71</v>
      </c>
      <c r="S209" t="s">
        <v>71</v>
      </c>
      <c r="T209" s="10" t="s">
        <v>2061</v>
      </c>
      <c r="U209" t="s">
        <v>71</v>
      </c>
      <c r="V209" t="s">
        <v>71</v>
      </c>
      <c r="W209" t="s">
        <v>71</v>
      </c>
      <c r="X209" t="s">
        <v>71</v>
      </c>
      <c r="Y209" t="s">
        <v>2062</v>
      </c>
      <c r="Z209" t="s">
        <v>2063</v>
      </c>
      <c r="AA209" t="s">
        <v>71</v>
      </c>
      <c r="AB209" t="s">
        <v>71</v>
      </c>
      <c r="AC209" t="s">
        <v>71</v>
      </c>
      <c r="AD209" t="s">
        <v>71</v>
      </c>
      <c r="AE209" t="s">
        <v>71</v>
      </c>
      <c r="AF209" t="s">
        <v>71</v>
      </c>
      <c r="AG209" t="s">
        <v>71</v>
      </c>
      <c r="AH209" t="s">
        <v>71</v>
      </c>
      <c r="AI209" t="s">
        <v>71</v>
      </c>
      <c r="AJ209" t="s">
        <v>71</v>
      </c>
      <c r="AK209" t="s">
        <v>71</v>
      </c>
      <c r="AL209" t="s">
        <v>71</v>
      </c>
      <c r="AM209" t="s">
        <v>399</v>
      </c>
      <c r="AN209" t="s">
        <v>1712</v>
      </c>
      <c r="AO209" t="s">
        <v>71</v>
      </c>
      <c r="AP209" t="s">
        <v>71</v>
      </c>
      <c r="AQ209" t="s">
        <v>71</v>
      </c>
      <c r="AR209" t="s">
        <v>263</v>
      </c>
      <c r="AS209">
        <v>2003</v>
      </c>
      <c r="AT209">
        <v>29</v>
      </c>
      <c r="AU209">
        <v>3</v>
      </c>
      <c r="AV209" t="s">
        <v>71</v>
      </c>
      <c r="AW209" t="s">
        <v>71</v>
      </c>
      <c r="AX209" t="s">
        <v>71</v>
      </c>
      <c r="AY209" t="s">
        <v>71</v>
      </c>
      <c r="AZ209">
        <v>241</v>
      </c>
      <c r="BA209">
        <v>259</v>
      </c>
      <c r="BB209" t="s">
        <v>2064</v>
      </c>
      <c r="BC209" t="s">
        <v>2065</v>
      </c>
      <c r="BD209" t="str">
        <f>HYPERLINK("http://dx.doi.org/10.1016/S0933-3657(02)00070-2","http://dx.doi.org/10.1016/S0933-3657(02)00070-2")</f>
        <v>http://dx.doi.org/10.1016/S0933-3657(02)00070-2</v>
      </c>
      <c r="BE209" t="s">
        <v>71</v>
      </c>
      <c r="BF209" t="s">
        <v>71</v>
      </c>
      <c r="BG209" t="s">
        <v>71</v>
      </c>
      <c r="BH209" t="s">
        <v>71</v>
      </c>
      <c r="BI209" t="s">
        <v>71</v>
      </c>
      <c r="BJ209" t="s">
        <v>71</v>
      </c>
      <c r="BK209" t="s">
        <v>71</v>
      </c>
      <c r="BL209">
        <v>14656489</v>
      </c>
      <c r="BM209" t="s">
        <v>71</v>
      </c>
      <c r="BN209" t="s">
        <v>71</v>
      </c>
      <c r="BO209" t="s">
        <v>71</v>
      </c>
      <c r="BP209" t="s">
        <v>71</v>
      </c>
      <c r="BQ209" t="s">
        <v>2066</v>
      </c>
      <c r="BR209" t="str">
        <f>HYPERLINK("https%3A%2F%2Fwww.webofscience.com%2Fwos%2Fwoscc%2Ffull-record%2FWOS:000187404900004","View Full Record in Web of Science")</f>
        <v>View Full Record in Web of Science</v>
      </c>
    </row>
    <row r="210" spans="1:70" hidden="1" x14ac:dyDescent="0.25">
      <c r="A210" t="s">
        <v>83</v>
      </c>
      <c r="B210" t="s">
        <v>2067</v>
      </c>
      <c r="C210" t="s">
        <v>71</v>
      </c>
      <c r="D210" t="s">
        <v>2068</v>
      </c>
      <c r="E210" t="s">
        <v>71</v>
      </c>
      <c r="F210" t="s">
        <v>2067</v>
      </c>
      <c r="G210" t="s">
        <v>71</v>
      </c>
      <c r="H210" t="s">
        <v>71</v>
      </c>
      <c r="I210" s="1" t="s">
        <v>2069</v>
      </c>
      <c r="J210" t="s">
        <v>8590</v>
      </c>
      <c r="K210" t="s">
        <v>2070</v>
      </c>
      <c r="L210" t="s">
        <v>71</v>
      </c>
      <c r="M210" t="s">
        <v>2071</v>
      </c>
      <c r="N210" t="s">
        <v>2072</v>
      </c>
      <c r="O210" t="s">
        <v>2073</v>
      </c>
      <c r="P210" t="s">
        <v>2074</v>
      </c>
      <c r="Q210" t="s">
        <v>71</v>
      </c>
      <c r="R210" t="s">
        <v>71</v>
      </c>
      <c r="S210" t="s">
        <v>71</v>
      </c>
      <c r="T210" t="s">
        <v>2075</v>
      </c>
      <c r="U210" t="s">
        <v>71</v>
      </c>
      <c r="V210" t="s">
        <v>71</v>
      </c>
      <c r="W210" t="s">
        <v>71</v>
      </c>
      <c r="X210" t="s">
        <v>71</v>
      </c>
      <c r="Y210" t="s">
        <v>71</v>
      </c>
      <c r="Z210" t="s">
        <v>71</v>
      </c>
      <c r="AA210" t="s">
        <v>71</v>
      </c>
      <c r="AB210" t="s">
        <v>71</v>
      </c>
      <c r="AC210" t="s">
        <v>71</v>
      </c>
      <c r="AD210" t="s">
        <v>71</v>
      </c>
      <c r="AE210" t="s">
        <v>71</v>
      </c>
      <c r="AF210" t="s">
        <v>71</v>
      </c>
      <c r="AG210" t="s">
        <v>71</v>
      </c>
      <c r="AH210" t="s">
        <v>71</v>
      </c>
      <c r="AI210" t="s">
        <v>71</v>
      </c>
      <c r="AJ210" t="s">
        <v>71</v>
      </c>
      <c r="AK210" t="s">
        <v>71</v>
      </c>
      <c r="AL210" t="s">
        <v>71</v>
      </c>
      <c r="AM210" t="s">
        <v>71</v>
      </c>
      <c r="AN210" t="s">
        <v>71</v>
      </c>
      <c r="AO210" t="s">
        <v>2076</v>
      </c>
      <c r="AP210" t="s">
        <v>71</v>
      </c>
      <c r="AQ210" t="s">
        <v>71</v>
      </c>
      <c r="AR210" t="s">
        <v>71</v>
      </c>
      <c r="AS210">
        <v>2003</v>
      </c>
      <c r="AT210" t="s">
        <v>71</v>
      </c>
      <c r="AU210" t="s">
        <v>71</v>
      </c>
      <c r="AV210" t="s">
        <v>71</v>
      </c>
      <c r="AW210" t="s">
        <v>71</v>
      </c>
      <c r="AX210" t="s">
        <v>71</v>
      </c>
      <c r="AY210" t="s">
        <v>71</v>
      </c>
      <c r="AZ210">
        <v>3</v>
      </c>
      <c r="BA210">
        <v>6</v>
      </c>
      <c r="BB210" t="s">
        <v>71</v>
      </c>
      <c r="BC210" t="s">
        <v>71</v>
      </c>
      <c r="BD210" t="s">
        <v>71</v>
      </c>
      <c r="BE210" t="s">
        <v>71</v>
      </c>
      <c r="BF210" t="s">
        <v>71</v>
      </c>
      <c r="BG210" t="s">
        <v>71</v>
      </c>
      <c r="BH210" t="s">
        <v>71</v>
      </c>
      <c r="BI210" t="s">
        <v>71</v>
      </c>
      <c r="BJ210" t="s">
        <v>71</v>
      </c>
      <c r="BK210" t="s">
        <v>71</v>
      </c>
      <c r="BL210" t="s">
        <v>71</v>
      </c>
      <c r="BM210" t="s">
        <v>71</v>
      </c>
      <c r="BN210" t="s">
        <v>71</v>
      </c>
      <c r="BO210" t="s">
        <v>71</v>
      </c>
      <c r="BP210" t="s">
        <v>71</v>
      </c>
      <c r="BQ210" t="s">
        <v>2077</v>
      </c>
      <c r="BR210" t="str">
        <f>HYPERLINK("https%3A%2F%2Fwww.webofscience.com%2Fwos%2Fwoscc%2Ffull-record%2FWOS:000187118100001","View Full Record in Web of Science")</f>
        <v>View Full Record in Web of Science</v>
      </c>
    </row>
    <row r="211" spans="1:70" hidden="1" x14ac:dyDescent="0.25">
      <c r="A211" t="s">
        <v>83</v>
      </c>
      <c r="B211" t="s">
        <v>2078</v>
      </c>
      <c r="C211" t="s">
        <v>71</v>
      </c>
      <c r="D211" t="s">
        <v>71</v>
      </c>
      <c r="E211" t="s">
        <v>102</v>
      </c>
      <c r="F211" t="s">
        <v>2079</v>
      </c>
      <c r="G211" t="s">
        <v>71</v>
      </c>
      <c r="H211" t="s">
        <v>71</v>
      </c>
      <c r="I211" s="1" t="s">
        <v>2080</v>
      </c>
      <c r="J211" t="s">
        <v>8588</v>
      </c>
      <c r="K211" t="s">
        <v>2081</v>
      </c>
      <c r="L211" t="s">
        <v>71</v>
      </c>
      <c r="M211" t="s">
        <v>2082</v>
      </c>
      <c r="N211" t="s">
        <v>2083</v>
      </c>
      <c r="O211" t="s">
        <v>2084</v>
      </c>
      <c r="P211" t="s">
        <v>102</v>
      </c>
      <c r="Q211" t="s">
        <v>71</v>
      </c>
      <c r="R211" t="s">
        <v>71</v>
      </c>
      <c r="S211" t="s">
        <v>71</v>
      </c>
      <c r="T211" t="s">
        <v>2085</v>
      </c>
      <c r="U211" t="s">
        <v>71</v>
      </c>
      <c r="V211" t="s">
        <v>71</v>
      </c>
      <c r="W211" t="s">
        <v>71</v>
      </c>
      <c r="X211" t="s">
        <v>71</v>
      </c>
      <c r="Y211" t="s">
        <v>2086</v>
      </c>
      <c r="Z211" t="s">
        <v>2087</v>
      </c>
      <c r="AA211" t="s">
        <v>71</v>
      </c>
      <c r="AB211" t="s">
        <v>71</v>
      </c>
      <c r="AC211" t="s">
        <v>71</v>
      </c>
      <c r="AD211" t="s">
        <v>71</v>
      </c>
      <c r="AE211" t="s">
        <v>71</v>
      </c>
      <c r="AF211" t="s">
        <v>71</v>
      </c>
      <c r="AG211" t="s">
        <v>71</v>
      </c>
      <c r="AH211" t="s">
        <v>71</v>
      </c>
      <c r="AI211" t="s">
        <v>71</v>
      </c>
      <c r="AJ211" t="s">
        <v>71</v>
      </c>
      <c r="AK211" t="s">
        <v>71</v>
      </c>
      <c r="AL211" t="s">
        <v>71</v>
      </c>
      <c r="AM211" t="s">
        <v>71</v>
      </c>
      <c r="AN211" t="s">
        <v>71</v>
      </c>
      <c r="AO211" t="s">
        <v>2088</v>
      </c>
      <c r="AP211" t="s">
        <v>71</v>
      </c>
      <c r="AQ211" t="s">
        <v>71</v>
      </c>
      <c r="AR211" t="s">
        <v>71</v>
      </c>
      <c r="AS211">
        <v>2016</v>
      </c>
      <c r="AT211" t="s">
        <v>71</v>
      </c>
      <c r="AU211" t="s">
        <v>71</v>
      </c>
      <c r="AV211" t="s">
        <v>71</v>
      </c>
      <c r="AW211" t="s">
        <v>71</v>
      </c>
      <c r="AX211" t="s">
        <v>71</v>
      </c>
      <c r="AY211" t="s">
        <v>71</v>
      </c>
      <c r="AZ211" t="s">
        <v>71</v>
      </c>
      <c r="BA211" t="s">
        <v>71</v>
      </c>
      <c r="BB211" t="s">
        <v>71</v>
      </c>
      <c r="BC211" t="s">
        <v>71</v>
      </c>
      <c r="BD211" t="s">
        <v>71</v>
      </c>
      <c r="BE211" t="s">
        <v>71</v>
      </c>
      <c r="BF211" t="s">
        <v>71</v>
      </c>
      <c r="BG211" t="s">
        <v>71</v>
      </c>
      <c r="BH211" t="s">
        <v>71</v>
      </c>
      <c r="BI211" t="s">
        <v>71</v>
      </c>
      <c r="BJ211" t="s">
        <v>71</v>
      </c>
      <c r="BK211" t="s">
        <v>71</v>
      </c>
      <c r="BL211" t="s">
        <v>71</v>
      </c>
      <c r="BM211" t="s">
        <v>71</v>
      </c>
      <c r="BN211" t="s">
        <v>71</v>
      </c>
      <c r="BO211" t="s">
        <v>71</v>
      </c>
      <c r="BP211" t="s">
        <v>71</v>
      </c>
      <c r="BQ211" t="s">
        <v>2089</v>
      </c>
      <c r="BR211" t="str">
        <f>HYPERLINK("https%3A%2F%2Fwww.webofscience.com%2Fwos%2Fwoscc%2Ffull-record%2FWOS:000400488300071","View Full Record in Web of Science")</f>
        <v>View Full Record in Web of Science</v>
      </c>
    </row>
    <row r="212" spans="1:70" hidden="1" x14ac:dyDescent="0.25">
      <c r="A212" t="s">
        <v>460</v>
      </c>
      <c r="B212" t="s">
        <v>2090</v>
      </c>
      <c r="C212" t="s">
        <v>71</v>
      </c>
      <c r="D212" t="s">
        <v>2091</v>
      </c>
      <c r="E212" t="s">
        <v>71</v>
      </c>
      <c r="F212" t="s">
        <v>2090</v>
      </c>
      <c r="G212" t="s">
        <v>71</v>
      </c>
      <c r="H212" t="s">
        <v>71</v>
      </c>
      <c r="I212" s="1" t="s">
        <v>2092</v>
      </c>
      <c r="J212" t="s">
        <v>8593</v>
      </c>
      <c r="K212" t="s">
        <v>2093</v>
      </c>
      <c r="L212" t="s">
        <v>687</v>
      </c>
      <c r="M212" t="s">
        <v>2094</v>
      </c>
      <c r="N212" t="s">
        <v>2095</v>
      </c>
      <c r="O212" t="s">
        <v>2096</v>
      </c>
      <c r="P212" t="s">
        <v>2097</v>
      </c>
      <c r="Q212" t="s">
        <v>71</v>
      </c>
      <c r="R212" t="s">
        <v>71</v>
      </c>
      <c r="S212" t="s">
        <v>71</v>
      </c>
      <c r="T212" t="s">
        <v>2098</v>
      </c>
      <c r="U212" t="s">
        <v>71</v>
      </c>
      <c r="V212" t="s">
        <v>71</v>
      </c>
      <c r="W212" t="s">
        <v>71</v>
      </c>
      <c r="X212" t="s">
        <v>71</v>
      </c>
      <c r="Y212" t="s">
        <v>2099</v>
      </c>
      <c r="Z212" t="s">
        <v>2100</v>
      </c>
      <c r="AA212" t="s">
        <v>71</v>
      </c>
      <c r="AB212" t="s">
        <v>71</v>
      </c>
      <c r="AC212" t="s">
        <v>71</v>
      </c>
      <c r="AD212" t="s">
        <v>71</v>
      </c>
      <c r="AE212" t="s">
        <v>71</v>
      </c>
      <c r="AF212" t="s">
        <v>71</v>
      </c>
      <c r="AG212" t="s">
        <v>71</v>
      </c>
      <c r="AH212" t="s">
        <v>71</v>
      </c>
      <c r="AI212" t="s">
        <v>71</v>
      </c>
      <c r="AJ212" t="s">
        <v>71</v>
      </c>
      <c r="AK212" t="s">
        <v>71</v>
      </c>
      <c r="AL212" t="s">
        <v>71</v>
      </c>
      <c r="AM212" t="s">
        <v>695</v>
      </c>
      <c r="AN212" t="s">
        <v>1283</v>
      </c>
      <c r="AO212" t="s">
        <v>2101</v>
      </c>
      <c r="AP212" t="s">
        <v>71</v>
      </c>
      <c r="AQ212" t="s">
        <v>71</v>
      </c>
      <c r="AR212" t="s">
        <v>71</v>
      </c>
      <c r="AS212">
        <v>2003</v>
      </c>
      <c r="AT212">
        <v>2715</v>
      </c>
      <c r="AU212" t="s">
        <v>71</v>
      </c>
      <c r="AV212" t="s">
        <v>71</v>
      </c>
      <c r="AW212" t="s">
        <v>71</v>
      </c>
      <c r="AX212" t="s">
        <v>71</v>
      </c>
      <c r="AY212" t="s">
        <v>71</v>
      </c>
      <c r="AZ212">
        <v>16</v>
      </c>
      <c r="BA212">
        <v>29</v>
      </c>
      <c r="BB212" t="s">
        <v>71</v>
      </c>
      <c r="BC212" t="s">
        <v>71</v>
      </c>
      <c r="BD212" t="s">
        <v>71</v>
      </c>
      <c r="BE212" t="s">
        <v>71</v>
      </c>
      <c r="BF212" t="s">
        <v>71</v>
      </c>
      <c r="BG212" t="s">
        <v>71</v>
      </c>
      <c r="BH212" t="s">
        <v>71</v>
      </c>
      <c r="BI212" t="s">
        <v>71</v>
      </c>
      <c r="BJ212" t="s">
        <v>71</v>
      </c>
      <c r="BK212" t="s">
        <v>71</v>
      </c>
      <c r="BL212" t="s">
        <v>71</v>
      </c>
      <c r="BM212" t="s">
        <v>71</v>
      </c>
      <c r="BN212" t="s">
        <v>71</v>
      </c>
      <c r="BO212" t="s">
        <v>71</v>
      </c>
      <c r="BP212" t="s">
        <v>71</v>
      </c>
      <c r="BQ212" t="s">
        <v>2102</v>
      </c>
      <c r="BR212" t="str">
        <f>HYPERLINK("https%3A%2F%2Fwww.webofscience.com%2Fwos%2Fwoscc%2Ffull-record%2FWOS:000185510700002","View Full Record in Web of Science")</f>
        <v>View Full Record in Web of Science</v>
      </c>
    </row>
    <row r="213" spans="1:70" hidden="1" x14ac:dyDescent="0.25">
      <c r="A213" t="s">
        <v>69</v>
      </c>
      <c r="B213" t="s">
        <v>2103</v>
      </c>
      <c r="C213" t="s">
        <v>71</v>
      </c>
      <c r="D213" t="s">
        <v>71</v>
      </c>
      <c r="E213" t="s">
        <v>71</v>
      </c>
      <c r="F213" t="s">
        <v>2104</v>
      </c>
      <c r="G213" t="s">
        <v>71</v>
      </c>
      <c r="H213" t="s">
        <v>71</v>
      </c>
      <c r="I213" s="1" t="s">
        <v>2105</v>
      </c>
      <c r="J213" t="s">
        <v>8588</v>
      </c>
      <c r="K213" t="s">
        <v>2106</v>
      </c>
      <c r="L213" t="s">
        <v>71</v>
      </c>
      <c r="M213" t="s">
        <v>71</v>
      </c>
      <c r="N213" t="s">
        <v>71</v>
      </c>
      <c r="O213" t="s">
        <v>71</v>
      </c>
      <c r="P213" t="s">
        <v>71</v>
      </c>
      <c r="Q213" t="s">
        <v>71</v>
      </c>
      <c r="R213" t="s">
        <v>71</v>
      </c>
      <c r="S213" t="s">
        <v>71</v>
      </c>
      <c r="T213" t="s">
        <v>2107</v>
      </c>
      <c r="U213" t="s">
        <v>71</v>
      </c>
      <c r="V213" t="s">
        <v>71</v>
      </c>
      <c r="W213" t="s">
        <v>71</v>
      </c>
      <c r="X213" t="s">
        <v>71</v>
      </c>
      <c r="Y213" t="s">
        <v>71</v>
      </c>
      <c r="Z213" t="s">
        <v>71</v>
      </c>
      <c r="AA213" t="s">
        <v>71</v>
      </c>
      <c r="AB213" t="s">
        <v>71</v>
      </c>
      <c r="AC213" t="s">
        <v>71</v>
      </c>
      <c r="AD213" t="s">
        <v>71</v>
      </c>
      <c r="AE213" t="s">
        <v>71</v>
      </c>
      <c r="AF213" t="s">
        <v>71</v>
      </c>
      <c r="AG213" t="s">
        <v>71</v>
      </c>
      <c r="AH213" t="s">
        <v>71</v>
      </c>
      <c r="AI213" t="s">
        <v>71</v>
      </c>
      <c r="AJ213" t="s">
        <v>71</v>
      </c>
      <c r="AK213" t="s">
        <v>71</v>
      </c>
      <c r="AL213" t="s">
        <v>71</v>
      </c>
      <c r="AM213" t="s">
        <v>2108</v>
      </c>
      <c r="AN213" t="s">
        <v>2109</v>
      </c>
      <c r="AO213" t="s">
        <v>71</v>
      </c>
      <c r="AP213" t="s">
        <v>71</v>
      </c>
      <c r="AQ213" t="s">
        <v>71</v>
      </c>
      <c r="AR213" t="s">
        <v>1082</v>
      </c>
      <c r="AS213">
        <v>2016</v>
      </c>
      <c r="AT213">
        <v>20</v>
      </c>
      <c r="AU213">
        <v>5</v>
      </c>
      <c r="AV213" t="s">
        <v>71</v>
      </c>
      <c r="AW213" t="s">
        <v>71</v>
      </c>
      <c r="AX213" t="s">
        <v>71</v>
      </c>
      <c r="AY213" t="s">
        <v>71</v>
      </c>
      <c r="AZ213">
        <v>984</v>
      </c>
      <c r="BA213">
        <v>994</v>
      </c>
      <c r="BB213" t="s">
        <v>71</v>
      </c>
      <c r="BC213" t="s">
        <v>71</v>
      </c>
      <c r="BD213" t="s">
        <v>71</v>
      </c>
      <c r="BE213" t="s">
        <v>71</v>
      </c>
      <c r="BF213" t="s">
        <v>71</v>
      </c>
      <c r="BG213" t="s">
        <v>71</v>
      </c>
      <c r="BH213" t="s">
        <v>71</v>
      </c>
      <c r="BI213" t="s">
        <v>71</v>
      </c>
      <c r="BJ213" t="s">
        <v>71</v>
      </c>
      <c r="BK213" t="s">
        <v>71</v>
      </c>
      <c r="BL213" t="s">
        <v>71</v>
      </c>
      <c r="BM213" t="s">
        <v>71</v>
      </c>
      <c r="BN213" t="s">
        <v>71</v>
      </c>
      <c r="BO213" t="s">
        <v>71</v>
      </c>
      <c r="BP213" t="s">
        <v>71</v>
      </c>
      <c r="BQ213" t="s">
        <v>2110</v>
      </c>
      <c r="BR213" t="str">
        <f>HYPERLINK("https%3A%2F%2Fwww.webofscience.com%2Fwos%2Fwoscc%2Ffull-record%2FWOS:000368958800015","View Full Record in Web of Science")</f>
        <v>View Full Record in Web of Science</v>
      </c>
    </row>
    <row r="214" spans="1:70" hidden="1" x14ac:dyDescent="0.25">
      <c r="A214" t="s">
        <v>69</v>
      </c>
      <c r="B214" t="s">
        <v>2111</v>
      </c>
      <c r="C214" t="s">
        <v>71</v>
      </c>
      <c r="D214" t="s">
        <v>71</v>
      </c>
      <c r="E214" t="s">
        <v>71</v>
      </c>
      <c r="F214" t="s">
        <v>2112</v>
      </c>
      <c r="G214" t="s">
        <v>71</v>
      </c>
      <c r="H214" t="s">
        <v>71</v>
      </c>
      <c r="I214" s="1" t="s">
        <v>2113</v>
      </c>
      <c r="J214" t="s">
        <v>8590</v>
      </c>
      <c r="K214" t="s">
        <v>288</v>
      </c>
      <c r="L214" t="s">
        <v>71</v>
      </c>
      <c r="M214" t="s">
        <v>71</v>
      </c>
      <c r="N214" t="s">
        <v>71</v>
      </c>
      <c r="O214" t="s">
        <v>71</v>
      </c>
      <c r="P214" t="s">
        <v>71</v>
      </c>
      <c r="Q214" t="s">
        <v>71</v>
      </c>
      <c r="R214" t="s">
        <v>71</v>
      </c>
      <c r="S214" t="s">
        <v>71</v>
      </c>
      <c r="T214" t="s">
        <v>2114</v>
      </c>
      <c r="U214" t="s">
        <v>71</v>
      </c>
      <c r="V214" t="s">
        <v>71</v>
      </c>
      <c r="W214" t="s">
        <v>71</v>
      </c>
      <c r="X214" t="s">
        <v>71</v>
      </c>
      <c r="Y214" t="s">
        <v>2115</v>
      </c>
      <c r="Z214" t="s">
        <v>2116</v>
      </c>
      <c r="AA214" t="s">
        <v>71</v>
      </c>
      <c r="AB214" t="s">
        <v>71</v>
      </c>
      <c r="AC214" t="s">
        <v>71</v>
      </c>
      <c r="AD214" t="s">
        <v>71</v>
      </c>
      <c r="AE214" t="s">
        <v>71</v>
      </c>
      <c r="AF214" t="s">
        <v>71</v>
      </c>
      <c r="AG214" t="s">
        <v>71</v>
      </c>
      <c r="AH214" t="s">
        <v>71</v>
      </c>
      <c r="AI214" t="s">
        <v>71</v>
      </c>
      <c r="AJ214" t="s">
        <v>71</v>
      </c>
      <c r="AK214" t="s">
        <v>71</v>
      </c>
      <c r="AL214" t="s">
        <v>71</v>
      </c>
      <c r="AM214" t="s">
        <v>291</v>
      </c>
      <c r="AN214" t="s">
        <v>292</v>
      </c>
      <c r="AO214" t="s">
        <v>71</v>
      </c>
      <c r="AP214" t="s">
        <v>71</v>
      </c>
      <c r="AQ214" t="s">
        <v>71</v>
      </c>
      <c r="AR214" t="s">
        <v>2117</v>
      </c>
      <c r="AS214">
        <v>2020</v>
      </c>
      <c r="AT214">
        <v>161</v>
      </c>
      <c r="AU214" t="s">
        <v>71</v>
      </c>
      <c r="AV214" t="s">
        <v>71</v>
      </c>
      <c r="AW214" t="s">
        <v>71</v>
      </c>
      <c r="AX214" t="s">
        <v>71</v>
      </c>
      <c r="AY214" t="s">
        <v>71</v>
      </c>
      <c r="AZ214" t="s">
        <v>71</v>
      </c>
      <c r="BA214" t="s">
        <v>71</v>
      </c>
      <c r="BB214">
        <v>113738</v>
      </c>
      <c r="BC214" t="s">
        <v>2118</v>
      </c>
      <c r="BD214" t="str">
        <f>HYPERLINK("http://dx.doi.org/10.1016/j.eswa.2020.113738","http://dx.doi.org/10.1016/j.eswa.2020.113738")</f>
        <v>http://dx.doi.org/10.1016/j.eswa.2020.113738</v>
      </c>
      <c r="BE214" t="s">
        <v>71</v>
      </c>
      <c r="BF214" t="s">
        <v>71</v>
      </c>
      <c r="BG214" t="s">
        <v>71</v>
      </c>
      <c r="BH214" t="s">
        <v>71</v>
      </c>
      <c r="BI214" t="s">
        <v>71</v>
      </c>
      <c r="BJ214" t="s">
        <v>71</v>
      </c>
      <c r="BK214" t="s">
        <v>71</v>
      </c>
      <c r="BL214" t="s">
        <v>71</v>
      </c>
      <c r="BM214" t="s">
        <v>71</v>
      </c>
      <c r="BN214" t="s">
        <v>71</v>
      </c>
      <c r="BO214" t="s">
        <v>71</v>
      </c>
      <c r="BP214" t="s">
        <v>71</v>
      </c>
      <c r="BQ214" t="s">
        <v>2119</v>
      </c>
      <c r="BR214" t="str">
        <f>HYPERLINK("https%3A%2F%2Fwww.webofscience.com%2Fwos%2Fwoscc%2Ffull-record%2FWOS:000576959400002","View Full Record in Web of Science")</f>
        <v>View Full Record in Web of Science</v>
      </c>
    </row>
    <row r="215" spans="1:70" hidden="1" x14ac:dyDescent="0.25">
      <c r="A215" t="s">
        <v>69</v>
      </c>
      <c r="B215" t="s">
        <v>2120</v>
      </c>
      <c r="C215" t="s">
        <v>71</v>
      </c>
      <c r="D215" t="s">
        <v>71</v>
      </c>
      <c r="E215" t="s">
        <v>71</v>
      </c>
      <c r="F215" t="s">
        <v>2121</v>
      </c>
      <c r="G215" t="s">
        <v>71</v>
      </c>
      <c r="H215" t="s">
        <v>71</v>
      </c>
      <c r="I215" s="1" t="s">
        <v>2122</v>
      </c>
      <c r="J215" t="s">
        <v>8588</v>
      </c>
      <c r="K215" t="s">
        <v>955</v>
      </c>
      <c r="L215" t="s">
        <v>71</v>
      </c>
      <c r="M215" t="s">
        <v>71</v>
      </c>
      <c r="N215" t="s">
        <v>71</v>
      </c>
      <c r="O215" t="s">
        <v>71</v>
      </c>
      <c r="P215" t="s">
        <v>71</v>
      </c>
      <c r="Q215" t="s">
        <v>71</v>
      </c>
      <c r="R215" t="s">
        <v>71</v>
      </c>
      <c r="S215" t="s">
        <v>71</v>
      </c>
      <c r="T215" t="s">
        <v>2123</v>
      </c>
      <c r="U215" t="s">
        <v>71</v>
      </c>
      <c r="V215" t="s">
        <v>71</v>
      </c>
      <c r="W215" t="s">
        <v>71</v>
      </c>
      <c r="X215" t="s">
        <v>71</v>
      </c>
      <c r="Y215" t="s">
        <v>71</v>
      </c>
      <c r="Z215" t="s">
        <v>71</v>
      </c>
      <c r="AA215" t="s">
        <v>71</v>
      </c>
      <c r="AB215" t="s">
        <v>71</v>
      </c>
      <c r="AC215" t="s">
        <v>71</v>
      </c>
      <c r="AD215" t="s">
        <v>71</v>
      </c>
      <c r="AE215" t="s">
        <v>71</v>
      </c>
      <c r="AF215" t="s">
        <v>71</v>
      </c>
      <c r="AG215" t="s">
        <v>71</v>
      </c>
      <c r="AH215" t="s">
        <v>71</v>
      </c>
      <c r="AI215" t="s">
        <v>71</v>
      </c>
      <c r="AJ215" t="s">
        <v>71</v>
      </c>
      <c r="AK215" t="s">
        <v>71</v>
      </c>
      <c r="AL215" t="s">
        <v>71</v>
      </c>
      <c r="AM215" t="s">
        <v>958</v>
      </c>
      <c r="AN215" t="s">
        <v>959</v>
      </c>
      <c r="AO215" t="s">
        <v>71</v>
      </c>
      <c r="AP215" t="s">
        <v>71</v>
      </c>
      <c r="AQ215" t="s">
        <v>71</v>
      </c>
      <c r="AR215" t="s">
        <v>344</v>
      </c>
      <c r="AS215">
        <v>2021</v>
      </c>
      <c r="AT215">
        <v>54</v>
      </c>
      <c r="AU215">
        <v>5</v>
      </c>
      <c r="AV215" t="s">
        <v>71</v>
      </c>
      <c r="AW215" t="s">
        <v>71</v>
      </c>
      <c r="AX215" t="s">
        <v>71</v>
      </c>
      <c r="AY215" t="s">
        <v>71</v>
      </c>
      <c r="AZ215">
        <v>3361</v>
      </c>
      <c r="BA215">
        <v>3430</v>
      </c>
      <c r="BB215" t="s">
        <v>71</v>
      </c>
      <c r="BC215" t="s">
        <v>2124</v>
      </c>
      <c r="BD215" t="str">
        <f>HYPERLINK("http://dx.doi.org/10.1007/s10462-020-09926-2","http://dx.doi.org/10.1007/s10462-020-09926-2")</f>
        <v>http://dx.doi.org/10.1007/s10462-020-09926-2</v>
      </c>
      <c r="BE215" t="s">
        <v>71</v>
      </c>
      <c r="BF215" t="s">
        <v>2125</v>
      </c>
      <c r="BG215" t="s">
        <v>71</v>
      </c>
      <c r="BH215" t="s">
        <v>71</v>
      </c>
      <c r="BI215" t="s">
        <v>71</v>
      </c>
      <c r="BJ215" t="s">
        <v>71</v>
      </c>
      <c r="BK215" t="s">
        <v>71</v>
      </c>
      <c r="BL215" t="s">
        <v>71</v>
      </c>
      <c r="BM215" t="s">
        <v>71</v>
      </c>
      <c r="BN215" t="s">
        <v>71</v>
      </c>
      <c r="BO215" t="s">
        <v>71</v>
      </c>
      <c r="BP215" t="s">
        <v>71</v>
      </c>
      <c r="BQ215" t="s">
        <v>2126</v>
      </c>
      <c r="BR215" t="str">
        <f>HYPERLINK("https%3A%2F%2Fwww.webofscience.com%2Fwos%2Fwoscc%2Ffull-record%2FWOS:000606215500004","View Full Record in Web of Science")</f>
        <v>View Full Record in Web of Science</v>
      </c>
    </row>
    <row r="216" spans="1:70" hidden="1" x14ac:dyDescent="0.25">
      <c r="A216" t="s">
        <v>83</v>
      </c>
      <c r="B216" t="s">
        <v>2127</v>
      </c>
      <c r="C216" t="s">
        <v>71</v>
      </c>
      <c r="D216" t="s">
        <v>2128</v>
      </c>
      <c r="E216" t="s">
        <v>71</v>
      </c>
      <c r="F216" t="s">
        <v>2129</v>
      </c>
      <c r="G216" t="s">
        <v>71</v>
      </c>
      <c r="H216" t="s">
        <v>71</v>
      </c>
      <c r="I216" s="1" t="s">
        <v>2130</v>
      </c>
      <c r="J216" t="s">
        <v>8590</v>
      </c>
      <c r="K216" t="s">
        <v>2131</v>
      </c>
      <c r="L216" t="s">
        <v>2132</v>
      </c>
      <c r="M216" t="s">
        <v>2133</v>
      </c>
      <c r="N216" t="s">
        <v>2134</v>
      </c>
      <c r="O216" t="s">
        <v>661</v>
      </c>
      <c r="P216" t="s">
        <v>2135</v>
      </c>
      <c r="Q216" t="s">
        <v>71</v>
      </c>
      <c r="R216" t="s">
        <v>71</v>
      </c>
      <c r="S216" t="s">
        <v>71</v>
      </c>
      <c r="T216" t="s">
        <v>2136</v>
      </c>
      <c r="U216" t="s">
        <v>71</v>
      </c>
      <c r="V216" t="s">
        <v>71</v>
      </c>
      <c r="W216" t="s">
        <v>71</v>
      </c>
      <c r="X216" t="s">
        <v>71</v>
      </c>
      <c r="Y216" t="s">
        <v>2137</v>
      </c>
      <c r="Z216" t="s">
        <v>2138</v>
      </c>
      <c r="AA216" t="s">
        <v>71</v>
      </c>
      <c r="AB216" t="s">
        <v>71</v>
      </c>
      <c r="AC216" t="s">
        <v>71</v>
      </c>
      <c r="AD216" t="s">
        <v>71</v>
      </c>
      <c r="AE216" t="s">
        <v>71</v>
      </c>
      <c r="AF216" t="s">
        <v>71</v>
      </c>
      <c r="AG216" t="s">
        <v>71</v>
      </c>
      <c r="AH216" t="s">
        <v>71</v>
      </c>
      <c r="AI216" t="s">
        <v>71</v>
      </c>
      <c r="AJ216" t="s">
        <v>71</v>
      </c>
      <c r="AK216" t="s">
        <v>71</v>
      </c>
      <c r="AL216" t="s">
        <v>71</v>
      </c>
      <c r="AM216" t="s">
        <v>2139</v>
      </c>
      <c r="AN216" t="s">
        <v>2140</v>
      </c>
      <c r="AO216" t="s">
        <v>2141</v>
      </c>
      <c r="AP216" t="s">
        <v>71</v>
      </c>
      <c r="AQ216" t="s">
        <v>71</v>
      </c>
      <c r="AR216" t="s">
        <v>71</v>
      </c>
      <c r="AS216">
        <v>2018</v>
      </c>
      <c r="AT216">
        <v>519</v>
      </c>
      <c r="AU216" t="s">
        <v>71</v>
      </c>
      <c r="AV216" t="s">
        <v>71</v>
      </c>
      <c r="AW216" t="s">
        <v>71</v>
      </c>
      <c r="AX216" t="s">
        <v>71</v>
      </c>
      <c r="AY216" t="s">
        <v>71</v>
      </c>
      <c r="AZ216">
        <v>606</v>
      </c>
      <c r="BA216">
        <v>615</v>
      </c>
      <c r="BB216" t="s">
        <v>71</v>
      </c>
      <c r="BC216" t="s">
        <v>2142</v>
      </c>
      <c r="BD216" t="str">
        <f>HYPERLINK("http://dx.doi.org/10.1007/978-3-319-92007-8_51","http://dx.doi.org/10.1007/978-3-319-92007-8_51")</f>
        <v>http://dx.doi.org/10.1007/978-3-319-92007-8_51</v>
      </c>
      <c r="BE216" t="s">
        <v>71</v>
      </c>
      <c r="BF216" t="s">
        <v>71</v>
      </c>
      <c r="BG216" t="s">
        <v>71</v>
      </c>
      <c r="BH216" t="s">
        <v>71</v>
      </c>
      <c r="BI216" t="s">
        <v>71</v>
      </c>
      <c r="BJ216" t="s">
        <v>71</v>
      </c>
      <c r="BK216" t="s">
        <v>71</v>
      </c>
      <c r="BL216" t="s">
        <v>71</v>
      </c>
      <c r="BM216" t="s">
        <v>71</v>
      </c>
      <c r="BN216" t="s">
        <v>71</v>
      </c>
      <c r="BO216" t="s">
        <v>71</v>
      </c>
      <c r="BP216" t="s">
        <v>71</v>
      </c>
      <c r="BQ216" t="s">
        <v>2143</v>
      </c>
      <c r="BR216" t="str">
        <f>HYPERLINK("https%3A%2F%2Fwww.webofscience.com%2Fwos%2Fwoscc%2Ffull-record%2FWOS:000542679200051","View Full Record in Web of Science")</f>
        <v>View Full Record in Web of Science</v>
      </c>
    </row>
    <row r="217" spans="1:70" hidden="1" x14ac:dyDescent="0.25">
      <c r="A217" t="s">
        <v>83</v>
      </c>
      <c r="B217" t="s">
        <v>2144</v>
      </c>
      <c r="C217" t="s">
        <v>71</v>
      </c>
      <c r="D217" t="s">
        <v>2145</v>
      </c>
      <c r="E217" t="s">
        <v>71</v>
      </c>
      <c r="F217" t="s">
        <v>2144</v>
      </c>
      <c r="G217" t="s">
        <v>71</v>
      </c>
      <c r="H217" t="s">
        <v>71</v>
      </c>
      <c r="I217" s="1" t="s">
        <v>2146</v>
      </c>
      <c r="J217" s="6" t="s">
        <v>8590</v>
      </c>
      <c r="K217" t="s">
        <v>2147</v>
      </c>
      <c r="L217" t="s">
        <v>71</v>
      </c>
      <c r="M217" t="s">
        <v>2148</v>
      </c>
      <c r="N217" t="s">
        <v>2149</v>
      </c>
      <c r="O217" t="s">
        <v>2150</v>
      </c>
      <c r="P217" t="s">
        <v>2151</v>
      </c>
      <c r="Q217" t="s">
        <v>71</v>
      </c>
      <c r="R217" t="s">
        <v>71</v>
      </c>
      <c r="S217" t="s">
        <v>71</v>
      </c>
      <c r="T217" s="10" t="s">
        <v>2152</v>
      </c>
      <c r="U217" t="s">
        <v>71</v>
      </c>
      <c r="V217" t="s">
        <v>71</v>
      </c>
      <c r="W217" t="s">
        <v>71</v>
      </c>
      <c r="X217" t="s">
        <v>71</v>
      </c>
      <c r="Y217" t="s">
        <v>2153</v>
      </c>
      <c r="Z217" t="s">
        <v>2154</v>
      </c>
      <c r="AA217" t="s">
        <v>71</v>
      </c>
      <c r="AB217" t="s">
        <v>71</v>
      </c>
      <c r="AC217" t="s">
        <v>71</v>
      </c>
      <c r="AD217" t="s">
        <v>71</v>
      </c>
      <c r="AE217" t="s">
        <v>71</v>
      </c>
      <c r="AF217" t="s">
        <v>71</v>
      </c>
      <c r="AG217" t="s">
        <v>71</v>
      </c>
      <c r="AH217" t="s">
        <v>71</v>
      </c>
      <c r="AI217" t="s">
        <v>71</v>
      </c>
      <c r="AJ217" t="s">
        <v>71</v>
      </c>
      <c r="AK217" t="s">
        <v>71</v>
      </c>
      <c r="AL217" t="s">
        <v>71</v>
      </c>
      <c r="AM217" t="s">
        <v>71</v>
      </c>
      <c r="AN217" t="s">
        <v>71</v>
      </c>
      <c r="AO217" t="s">
        <v>2155</v>
      </c>
      <c r="AP217" t="s">
        <v>71</v>
      </c>
      <c r="AQ217" t="s">
        <v>71</v>
      </c>
      <c r="AR217" t="s">
        <v>71</v>
      </c>
      <c r="AS217">
        <v>1998</v>
      </c>
      <c r="AT217" t="s">
        <v>71</v>
      </c>
      <c r="AU217" t="s">
        <v>71</v>
      </c>
      <c r="AV217" t="s">
        <v>71</v>
      </c>
      <c r="AW217" t="s">
        <v>71</v>
      </c>
      <c r="AX217" t="s">
        <v>71</v>
      </c>
      <c r="AY217" t="s">
        <v>71</v>
      </c>
      <c r="AZ217">
        <v>719</v>
      </c>
      <c r="BA217">
        <v>729</v>
      </c>
      <c r="BB217" t="s">
        <v>71</v>
      </c>
      <c r="BC217" t="s">
        <v>71</v>
      </c>
      <c r="BD217" t="s">
        <v>71</v>
      </c>
      <c r="BE217" t="s">
        <v>71</v>
      </c>
      <c r="BF217" t="s">
        <v>71</v>
      </c>
      <c r="BG217" t="s">
        <v>71</v>
      </c>
      <c r="BH217" t="s">
        <v>71</v>
      </c>
      <c r="BI217" t="s">
        <v>71</v>
      </c>
      <c r="BJ217" t="s">
        <v>71</v>
      </c>
      <c r="BK217" t="s">
        <v>71</v>
      </c>
      <c r="BL217" t="s">
        <v>71</v>
      </c>
      <c r="BM217" t="s">
        <v>71</v>
      </c>
      <c r="BN217" t="s">
        <v>71</v>
      </c>
      <c r="BO217" t="s">
        <v>71</v>
      </c>
      <c r="BP217" t="s">
        <v>71</v>
      </c>
      <c r="BQ217" t="s">
        <v>2156</v>
      </c>
      <c r="BR217" t="str">
        <f>HYPERLINK("https%3A%2F%2Fwww.webofscience.com%2Fwos%2Fwoscc%2Ffull-record%2FWOS:000083193200084","View Full Record in Web of Science")</f>
        <v>View Full Record in Web of Science</v>
      </c>
    </row>
    <row r="218" spans="1:70" hidden="1" x14ac:dyDescent="0.25">
      <c r="A218" t="s">
        <v>69</v>
      </c>
      <c r="B218" t="s">
        <v>2157</v>
      </c>
      <c r="C218" t="s">
        <v>71</v>
      </c>
      <c r="D218" t="s">
        <v>71</v>
      </c>
      <c r="E218" t="s">
        <v>71</v>
      </c>
      <c r="F218" t="s">
        <v>2158</v>
      </c>
      <c r="G218" t="s">
        <v>71</v>
      </c>
      <c r="H218" t="s">
        <v>71</v>
      </c>
      <c r="I218" s="1" t="s">
        <v>2159</v>
      </c>
      <c r="J218" t="s">
        <v>8588</v>
      </c>
      <c r="K218" t="s">
        <v>233</v>
      </c>
      <c r="L218" t="s">
        <v>71</v>
      </c>
      <c r="M218" t="s">
        <v>71</v>
      </c>
      <c r="N218" t="s">
        <v>71</v>
      </c>
      <c r="O218" t="s">
        <v>71</v>
      </c>
      <c r="P218" t="s">
        <v>71</v>
      </c>
      <c r="Q218" t="s">
        <v>71</v>
      </c>
      <c r="R218" t="s">
        <v>71</v>
      </c>
      <c r="S218" t="s">
        <v>71</v>
      </c>
      <c r="T218" t="s">
        <v>2160</v>
      </c>
      <c r="U218" t="s">
        <v>71</v>
      </c>
      <c r="V218" t="s">
        <v>71</v>
      </c>
      <c r="W218" t="s">
        <v>71</v>
      </c>
      <c r="X218" t="s">
        <v>71</v>
      </c>
      <c r="Y218" t="s">
        <v>2161</v>
      </c>
      <c r="Z218" t="s">
        <v>2162</v>
      </c>
      <c r="AA218" t="s">
        <v>71</v>
      </c>
      <c r="AB218" t="s">
        <v>71</v>
      </c>
      <c r="AC218" t="s">
        <v>71</v>
      </c>
      <c r="AD218" t="s">
        <v>71</v>
      </c>
      <c r="AE218" t="s">
        <v>71</v>
      </c>
      <c r="AF218" t="s">
        <v>71</v>
      </c>
      <c r="AG218" t="s">
        <v>71</v>
      </c>
      <c r="AH218" t="s">
        <v>71</v>
      </c>
      <c r="AI218" t="s">
        <v>71</v>
      </c>
      <c r="AJ218" t="s">
        <v>71</v>
      </c>
      <c r="AK218" t="s">
        <v>71</v>
      </c>
      <c r="AL218" t="s">
        <v>71</v>
      </c>
      <c r="AM218" t="s">
        <v>237</v>
      </c>
      <c r="AN218" t="s">
        <v>238</v>
      </c>
      <c r="AO218" t="s">
        <v>71</v>
      </c>
      <c r="AP218" t="s">
        <v>71</v>
      </c>
      <c r="AQ218" t="s">
        <v>71</v>
      </c>
      <c r="AR218" t="s">
        <v>728</v>
      </c>
      <c r="AS218">
        <v>2019</v>
      </c>
      <c r="AT218">
        <v>27</v>
      </c>
      <c r="AU218">
        <v>12</v>
      </c>
      <c r="AV218" t="s">
        <v>71</v>
      </c>
      <c r="AW218" t="s">
        <v>71</v>
      </c>
      <c r="AX218" t="s">
        <v>71</v>
      </c>
      <c r="AY218" t="s">
        <v>71</v>
      </c>
      <c r="AZ218">
        <v>2381</v>
      </c>
      <c r="BA218">
        <v>2395</v>
      </c>
      <c r="BB218" t="s">
        <v>71</v>
      </c>
      <c r="BC218" t="s">
        <v>2163</v>
      </c>
      <c r="BD218" t="str">
        <f>HYPERLINK("http://dx.doi.org/10.1109/TFUZZ.2019.2898582","http://dx.doi.org/10.1109/TFUZZ.2019.2898582")</f>
        <v>http://dx.doi.org/10.1109/TFUZZ.2019.2898582</v>
      </c>
      <c r="BE218" t="s">
        <v>71</v>
      </c>
      <c r="BF218" t="s">
        <v>71</v>
      </c>
      <c r="BG218" t="s">
        <v>71</v>
      </c>
      <c r="BH218" t="s">
        <v>71</v>
      </c>
      <c r="BI218" t="s">
        <v>71</v>
      </c>
      <c r="BJ218" t="s">
        <v>71</v>
      </c>
      <c r="BK218" t="s">
        <v>71</v>
      </c>
      <c r="BL218" t="s">
        <v>71</v>
      </c>
      <c r="BM218" t="s">
        <v>71</v>
      </c>
      <c r="BN218" t="s">
        <v>71</v>
      </c>
      <c r="BO218" t="s">
        <v>71</v>
      </c>
      <c r="BP218" t="s">
        <v>71</v>
      </c>
      <c r="BQ218" t="s">
        <v>2164</v>
      </c>
      <c r="BR218" t="str">
        <f>HYPERLINK("https%3A%2F%2Fwww.webofscience.com%2Fwos%2Fwoscc%2Ffull-record%2FWOS:000502070200010","View Full Record in Web of Science")</f>
        <v>View Full Record in Web of Science</v>
      </c>
    </row>
    <row r="219" spans="1:70" hidden="1" x14ac:dyDescent="0.25">
      <c r="A219" t="s">
        <v>83</v>
      </c>
      <c r="B219" t="s">
        <v>2165</v>
      </c>
      <c r="C219" t="s">
        <v>2166</v>
      </c>
      <c r="D219" t="s">
        <v>71</v>
      </c>
      <c r="E219" t="s">
        <v>71</v>
      </c>
      <c r="F219" t="s">
        <v>2167</v>
      </c>
      <c r="G219" t="s">
        <v>2166</v>
      </c>
      <c r="H219" t="s">
        <v>71</v>
      </c>
      <c r="I219" s="1" t="s">
        <v>2168</v>
      </c>
      <c r="J219" t="s">
        <v>8590</v>
      </c>
      <c r="K219" t="s">
        <v>2169</v>
      </c>
      <c r="L219" t="s">
        <v>1407</v>
      </c>
      <c r="M219" t="s">
        <v>2170</v>
      </c>
      <c r="N219" t="s">
        <v>2171</v>
      </c>
      <c r="O219" t="s">
        <v>2172</v>
      </c>
      <c r="P219" t="s">
        <v>2173</v>
      </c>
      <c r="Q219" t="s">
        <v>71</v>
      </c>
      <c r="R219" t="s">
        <v>71</v>
      </c>
      <c r="S219" t="s">
        <v>71</v>
      </c>
      <c r="T219" t="s">
        <v>2174</v>
      </c>
      <c r="U219" t="s">
        <v>71</v>
      </c>
      <c r="V219" t="s">
        <v>71</v>
      </c>
      <c r="W219" t="s">
        <v>71</v>
      </c>
      <c r="X219" t="s">
        <v>71</v>
      </c>
      <c r="Y219" t="s">
        <v>2175</v>
      </c>
      <c r="Z219" t="s">
        <v>71</v>
      </c>
      <c r="AA219" t="s">
        <v>71</v>
      </c>
      <c r="AB219" t="s">
        <v>71</v>
      </c>
      <c r="AC219" t="s">
        <v>71</v>
      </c>
      <c r="AD219" t="s">
        <v>71</v>
      </c>
      <c r="AE219" t="s">
        <v>71</v>
      </c>
      <c r="AF219" t="s">
        <v>71</v>
      </c>
      <c r="AG219" t="s">
        <v>71</v>
      </c>
      <c r="AH219" t="s">
        <v>71</v>
      </c>
      <c r="AI219" t="s">
        <v>71</v>
      </c>
      <c r="AJ219" t="s">
        <v>71</v>
      </c>
      <c r="AK219" t="s">
        <v>71</v>
      </c>
      <c r="AL219" t="s">
        <v>71</v>
      </c>
      <c r="AM219" t="s">
        <v>1413</v>
      </c>
      <c r="AN219" t="s">
        <v>71</v>
      </c>
      <c r="AO219" t="s">
        <v>2176</v>
      </c>
      <c r="AP219" t="s">
        <v>71</v>
      </c>
      <c r="AQ219" t="s">
        <v>71</v>
      </c>
      <c r="AR219" t="s">
        <v>71</v>
      </c>
      <c r="AS219">
        <v>2011</v>
      </c>
      <c r="AT219" t="s">
        <v>71</v>
      </c>
      <c r="AU219" t="s">
        <v>71</v>
      </c>
      <c r="AV219" t="s">
        <v>71</v>
      </c>
      <c r="AW219" t="s">
        <v>71</v>
      </c>
      <c r="AX219" t="s">
        <v>71</v>
      </c>
      <c r="AY219" t="s">
        <v>71</v>
      </c>
      <c r="AZ219">
        <v>778</v>
      </c>
      <c r="BA219">
        <v>784</v>
      </c>
      <c r="BB219" t="s">
        <v>71</v>
      </c>
      <c r="BC219" t="s">
        <v>71</v>
      </c>
      <c r="BD219" t="s">
        <v>71</v>
      </c>
      <c r="BE219" t="s">
        <v>71</v>
      </c>
      <c r="BF219" t="s">
        <v>71</v>
      </c>
      <c r="BG219" t="s">
        <v>71</v>
      </c>
      <c r="BH219" t="s">
        <v>71</v>
      </c>
      <c r="BI219" t="s">
        <v>71</v>
      </c>
      <c r="BJ219" t="s">
        <v>71</v>
      </c>
      <c r="BK219" t="s">
        <v>71</v>
      </c>
      <c r="BL219" t="s">
        <v>71</v>
      </c>
      <c r="BM219" t="s">
        <v>71</v>
      </c>
      <c r="BN219" t="s">
        <v>71</v>
      </c>
      <c r="BO219" t="s">
        <v>71</v>
      </c>
      <c r="BP219" t="s">
        <v>71</v>
      </c>
      <c r="BQ219" t="s">
        <v>2177</v>
      </c>
      <c r="BR219" t="str">
        <f>HYPERLINK("https%3A%2F%2Fwww.webofscience.com%2Fwos%2Fwoscc%2Ffull-record%2FWOS:000301519600113","View Full Record in Web of Science")</f>
        <v>View Full Record in Web of Science</v>
      </c>
    </row>
    <row r="220" spans="1:70" hidden="1" x14ac:dyDescent="0.25">
      <c r="A220" t="s">
        <v>69</v>
      </c>
      <c r="B220" t="s">
        <v>2178</v>
      </c>
      <c r="C220" t="s">
        <v>71</v>
      </c>
      <c r="D220" t="s">
        <v>71</v>
      </c>
      <c r="E220" t="s">
        <v>71</v>
      </c>
      <c r="F220" t="s">
        <v>2179</v>
      </c>
      <c r="G220" t="s">
        <v>71</v>
      </c>
      <c r="H220" t="s">
        <v>71</v>
      </c>
      <c r="I220" s="1" t="s">
        <v>2180</v>
      </c>
      <c r="J220" t="s">
        <v>8588</v>
      </c>
      <c r="K220" t="s">
        <v>288</v>
      </c>
      <c r="L220" t="s">
        <v>71</v>
      </c>
      <c r="M220" t="s">
        <v>71</v>
      </c>
      <c r="N220" t="s">
        <v>71</v>
      </c>
      <c r="O220" t="s">
        <v>71</v>
      </c>
      <c r="P220" t="s">
        <v>71</v>
      </c>
      <c r="Q220" t="s">
        <v>71</v>
      </c>
      <c r="R220" t="s">
        <v>71</v>
      </c>
      <c r="S220" t="s">
        <v>71</v>
      </c>
      <c r="T220" t="s">
        <v>2181</v>
      </c>
      <c r="U220" t="s">
        <v>71</v>
      </c>
      <c r="V220" t="s">
        <v>71</v>
      </c>
      <c r="W220" t="s">
        <v>71</v>
      </c>
      <c r="X220" t="s">
        <v>71</v>
      </c>
      <c r="Y220" t="s">
        <v>71</v>
      </c>
      <c r="Z220" t="s">
        <v>71</v>
      </c>
      <c r="AA220" t="s">
        <v>71</v>
      </c>
      <c r="AB220" t="s">
        <v>71</v>
      </c>
      <c r="AC220" t="s">
        <v>71</v>
      </c>
      <c r="AD220" t="s">
        <v>71</v>
      </c>
      <c r="AE220" t="s">
        <v>71</v>
      </c>
      <c r="AF220" t="s">
        <v>71</v>
      </c>
      <c r="AG220" t="s">
        <v>71</v>
      </c>
      <c r="AH220" t="s">
        <v>71</v>
      </c>
      <c r="AI220" t="s">
        <v>71</v>
      </c>
      <c r="AJ220" t="s">
        <v>71</v>
      </c>
      <c r="AK220" t="s">
        <v>71</v>
      </c>
      <c r="AL220" t="s">
        <v>71</v>
      </c>
      <c r="AM220" t="s">
        <v>291</v>
      </c>
      <c r="AN220" t="s">
        <v>292</v>
      </c>
      <c r="AO220" t="s">
        <v>71</v>
      </c>
      <c r="AP220" t="s">
        <v>71</v>
      </c>
      <c r="AQ220" t="s">
        <v>71</v>
      </c>
      <c r="AR220" t="s">
        <v>2182</v>
      </c>
      <c r="AS220">
        <v>2022</v>
      </c>
      <c r="AT220">
        <v>199</v>
      </c>
      <c r="AU220" t="s">
        <v>71</v>
      </c>
      <c r="AV220" t="s">
        <v>71</v>
      </c>
      <c r="AW220" t="s">
        <v>71</v>
      </c>
      <c r="AX220" t="s">
        <v>71</v>
      </c>
      <c r="AY220" t="s">
        <v>71</v>
      </c>
      <c r="AZ220" t="s">
        <v>71</v>
      </c>
      <c r="BA220" t="s">
        <v>71</v>
      </c>
      <c r="BB220">
        <v>117088</v>
      </c>
      <c r="BC220" t="s">
        <v>2183</v>
      </c>
      <c r="BD220" t="str">
        <f>HYPERLINK("http://dx.doi.org/10.1016/j.eswa.2022.117088","http://dx.doi.org/10.1016/j.eswa.2022.117088")</f>
        <v>http://dx.doi.org/10.1016/j.eswa.2022.117088</v>
      </c>
      <c r="BE220" t="s">
        <v>71</v>
      </c>
      <c r="BF220" t="s">
        <v>71</v>
      </c>
      <c r="BG220" t="s">
        <v>71</v>
      </c>
      <c r="BH220" t="s">
        <v>71</v>
      </c>
      <c r="BI220" t="s">
        <v>71</v>
      </c>
      <c r="BJ220" t="s">
        <v>71</v>
      </c>
      <c r="BK220" t="s">
        <v>71</v>
      </c>
      <c r="BL220" t="s">
        <v>71</v>
      </c>
      <c r="BM220" t="s">
        <v>71</v>
      </c>
      <c r="BN220" t="s">
        <v>71</v>
      </c>
      <c r="BO220" t="s">
        <v>71</v>
      </c>
      <c r="BP220" t="s">
        <v>71</v>
      </c>
      <c r="BQ220" t="s">
        <v>2184</v>
      </c>
      <c r="BR220" t="str">
        <f>HYPERLINK("https%3A%2F%2Fwww.webofscience.com%2Fwos%2Fwoscc%2Ffull-record%2FWOS:000800343900003","View Full Record in Web of Science")</f>
        <v>View Full Record in Web of Science</v>
      </c>
    </row>
    <row r="221" spans="1:70" hidden="1" x14ac:dyDescent="0.25">
      <c r="A221" t="s">
        <v>69</v>
      </c>
      <c r="B221" t="s">
        <v>2185</v>
      </c>
      <c r="C221" t="s">
        <v>71</v>
      </c>
      <c r="D221" t="s">
        <v>71</v>
      </c>
      <c r="E221" t="s">
        <v>71</v>
      </c>
      <c r="F221" t="s">
        <v>2186</v>
      </c>
      <c r="G221" t="s">
        <v>71</v>
      </c>
      <c r="H221" t="s">
        <v>71</v>
      </c>
      <c r="I221" s="1" t="s">
        <v>2187</v>
      </c>
      <c r="J221" t="s">
        <v>8588</v>
      </c>
      <c r="K221" t="s">
        <v>2188</v>
      </c>
      <c r="L221" t="s">
        <v>71</v>
      </c>
      <c r="M221" t="s">
        <v>71</v>
      </c>
      <c r="N221" t="s">
        <v>71</v>
      </c>
      <c r="O221" t="s">
        <v>71</v>
      </c>
      <c r="P221" t="s">
        <v>71</v>
      </c>
      <c r="Q221" t="s">
        <v>71</v>
      </c>
      <c r="R221" t="s">
        <v>71</v>
      </c>
      <c r="S221" t="s">
        <v>71</v>
      </c>
      <c r="T221" t="s">
        <v>2189</v>
      </c>
      <c r="U221" t="s">
        <v>71</v>
      </c>
      <c r="V221" t="s">
        <v>71</v>
      </c>
      <c r="W221" t="s">
        <v>71</v>
      </c>
      <c r="X221" t="s">
        <v>71</v>
      </c>
      <c r="Y221" t="s">
        <v>2190</v>
      </c>
      <c r="Z221" t="s">
        <v>2191</v>
      </c>
      <c r="AA221" t="s">
        <v>71</v>
      </c>
      <c r="AB221" t="s">
        <v>71</v>
      </c>
      <c r="AC221" t="s">
        <v>71</v>
      </c>
      <c r="AD221" t="s">
        <v>71</v>
      </c>
      <c r="AE221" t="s">
        <v>71</v>
      </c>
      <c r="AF221" t="s">
        <v>71</v>
      </c>
      <c r="AG221" t="s">
        <v>71</v>
      </c>
      <c r="AH221" t="s">
        <v>71</v>
      </c>
      <c r="AI221" t="s">
        <v>71</v>
      </c>
      <c r="AJ221" t="s">
        <v>71</v>
      </c>
      <c r="AK221" t="s">
        <v>71</v>
      </c>
      <c r="AL221" t="s">
        <v>71</v>
      </c>
      <c r="AM221" t="s">
        <v>2192</v>
      </c>
      <c r="AN221" t="s">
        <v>2193</v>
      </c>
      <c r="AO221" t="s">
        <v>71</v>
      </c>
      <c r="AP221" t="s">
        <v>71</v>
      </c>
      <c r="AQ221" t="s">
        <v>71</v>
      </c>
      <c r="AR221" t="s">
        <v>728</v>
      </c>
      <c r="AS221">
        <v>2010</v>
      </c>
      <c r="AT221">
        <v>9</v>
      </c>
      <c r="AU221">
        <v>4</v>
      </c>
      <c r="AV221" t="s">
        <v>71</v>
      </c>
      <c r="AW221" t="s">
        <v>71</v>
      </c>
      <c r="AX221" t="s">
        <v>71</v>
      </c>
      <c r="AY221" t="s">
        <v>71</v>
      </c>
      <c r="AZ221">
        <v>359</v>
      </c>
      <c r="BA221">
        <v>381</v>
      </c>
      <c r="BB221" t="s">
        <v>71</v>
      </c>
      <c r="BC221" t="s">
        <v>2194</v>
      </c>
      <c r="BD221" t="str">
        <f>HYPERLINK("http://dx.doi.org/10.1007/s10700-010-9090-1","http://dx.doi.org/10.1007/s10700-010-9090-1")</f>
        <v>http://dx.doi.org/10.1007/s10700-010-9090-1</v>
      </c>
      <c r="BE221" t="s">
        <v>71</v>
      </c>
      <c r="BF221" t="s">
        <v>71</v>
      </c>
      <c r="BG221" t="s">
        <v>71</v>
      </c>
      <c r="BH221" t="s">
        <v>71</v>
      </c>
      <c r="BI221" t="s">
        <v>71</v>
      </c>
      <c r="BJ221" t="s">
        <v>71</v>
      </c>
      <c r="BK221" t="s">
        <v>71</v>
      </c>
      <c r="BL221" t="s">
        <v>71</v>
      </c>
      <c r="BM221" t="s">
        <v>71</v>
      </c>
      <c r="BN221" t="s">
        <v>71</v>
      </c>
      <c r="BO221" t="s">
        <v>71</v>
      </c>
      <c r="BP221" t="s">
        <v>71</v>
      </c>
      <c r="BQ221" t="s">
        <v>2195</v>
      </c>
      <c r="BR221" t="str">
        <f>HYPERLINK("https%3A%2F%2Fwww.webofscience.com%2Fwos%2Fwoscc%2Ffull-record%2FWOS:000283508300001","View Full Record in Web of Science")</f>
        <v>View Full Record in Web of Science</v>
      </c>
    </row>
    <row r="222" spans="1:70" hidden="1" x14ac:dyDescent="0.25">
      <c r="A222" t="s">
        <v>83</v>
      </c>
      <c r="B222" t="s">
        <v>2023</v>
      </c>
      <c r="C222" t="s">
        <v>71</v>
      </c>
      <c r="D222" t="s">
        <v>71</v>
      </c>
      <c r="E222" t="s">
        <v>102</v>
      </c>
      <c r="F222" t="s">
        <v>2025</v>
      </c>
      <c r="G222" t="s">
        <v>71</v>
      </c>
      <c r="H222" t="s">
        <v>71</v>
      </c>
      <c r="I222" s="1" t="s">
        <v>2196</v>
      </c>
      <c r="J222" t="s">
        <v>8588</v>
      </c>
      <c r="K222" t="s">
        <v>2197</v>
      </c>
      <c r="L222" t="s">
        <v>2198</v>
      </c>
      <c r="M222" t="s">
        <v>2199</v>
      </c>
      <c r="N222" t="s">
        <v>2200</v>
      </c>
      <c r="O222" t="s">
        <v>1463</v>
      </c>
      <c r="P222" t="s">
        <v>2201</v>
      </c>
      <c r="Q222" t="s">
        <v>71</v>
      </c>
      <c r="R222" t="s">
        <v>71</v>
      </c>
      <c r="S222" t="s">
        <v>71</v>
      </c>
      <c r="T222" t="s">
        <v>2202</v>
      </c>
      <c r="U222" t="s">
        <v>71</v>
      </c>
      <c r="V222" t="s">
        <v>71</v>
      </c>
      <c r="W222" t="s">
        <v>71</v>
      </c>
      <c r="X222" t="s">
        <v>71</v>
      </c>
      <c r="Y222" t="s">
        <v>2203</v>
      </c>
      <c r="Z222" t="s">
        <v>2204</v>
      </c>
      <c r="AA222" t="s">
        <v>71</v>
      </c>
      <c r="AB222" t="s">
        <v>71</v>
      </c>
      <c r="AC222" t="s">
        <v>71</v>
      </c>
      <c r="AD222" t="s">
        <v>71</v>
      </c>
      <c r="AE222" t="s">
        <v>71</v>
      </c>
      <c r="AF222" t="s">
        <v>71</v>
      </c>
      <c r="AG222" t="s">
        <v>71</v>
      </c>
      <c r="AH222" t="s">
        <v>71</v>
      </c>
      <c r="AI222" t="s">
        <v>71</v>
      </c>
      <c r="AJ222" t="s">
        <v>71</v>
      </c>
      <c r="AK222" t="s">
        <v>71</v>
      </c>
      <c r="AL222" t="s">
        <v>71</v>
      </c>
      <c r="AM222" t="s">
        <v>71</v>
      </c>
      <c r="AN222" t="s">
        <v>71</v>
      </c>
      <c r="AO222" t="s">
        <v>2205</v>
      </c>
      <c r="AP222" t="s">
        <v>71</v>
      </c>
      <c r="AQ222" t="s">
        <v>71</v>
      </c>
      <c r="AR222" t="s">
        <v>71</v>
      </c>
      <c r="AS222">
        <v>2016</v>
      </c>
      <c r="AT222" t="s">
        <v>71</v>
      </c>
      <c r="AU222" t="s">
        <v>71</v>
      </c>
      <c r="AV222" t="s">
        <v>71</v>
      </c>
      <c r="AW222" t="s">
        <v>71</v>
      </c>
      <c r="AX222" t="s">
        <v>71</v>
      </c>
      <c r="AY222" t="s">
        <v>71</v>
      </c>
      <c r="AZ222">
        <v>4950</v>
      </c>
      <c r="BA222">
        <v>4957</v>
      </c>
      <c r="BB222" t="s">
        <v>71</v>
      </c>
      <c r="BC222" t="s">
        <v>71</v>
      </c>
      <c r="BD222" t="s">
        <v>71</v>
      </c>
      <c r="BE222" t="s">
        <v>71</v>
      </c>
      <c r="BF222" t="s">
        <v>71</v>
      </c>
      <c r="BG222" t="s">
        <v>71</v>
      </c>
      <c r="BH222" t="s">
        <v>71</v>
      </c>
      <c r="BI222" t="s">
        <v>71</v>
      </c>
      <c r="BJ222" t="s">
        <v>71</v>
      </c>
      <c r="BK222" t="s">
        <v>71</v>
      </c>
      <c r="BL222" t="s">
        <v>71</v>
      </c>
      <c r="BM222" t="s">
        <v>71</v>
      </c>
      <c r="BN222" t="s">
        <v>71</v>
      </c>
      <c r="BO222" t="s">
        <v>71</v>
      </c>
      <c r="BP222" t="s">
        <v>71</v>
      </c>
      <c r="BQ222" t="s">
        <v>2206</v>
      </c>
      <c r="BR222" t="str">
        <f>HYPERLINK("https%3A%2F%2Fwww.webofscience.com%2Fwos%2Fwoscc%2Ffull-record%2FWOS:000390749105019","View Full Record in Web of Science")</f>
        <v>View Full Record in Web of Science</v>
      </c>
    </row>
    <row r="223" spans="1:70" hidden="1" x14ac:dyDescent="0.25">
      <c r="A223" t="s">
        <v>83</v>
      </c>
      <c r="B223" t="s">
        <v>2207</v>
      </c>
      <c r="C223" t="s">
        <v>71</v>
      </c>
      <c r="D223" t="s">
        <v>2208</v>
      </c>
      <c r="E223" t="s">
        <v>71</v>
      </c>
      <c r="F223" t="s">
        <v>2209</v>
      </c>
      <c r="G223" t="s">
        <v>71</v>
      </c>
      <c r="H223" t="s">
        <v>71</v>
      </c>
      <c r="I223" s="1" t="s">
        <v>2210</v>
      </c>
      <c r="J223" t="s">
        <v>8590</v>
      </c>
      <c r="K223" t="s">
        <v>2211</v>
      </c>
      <c r="L223" t="s">
        <v>71</v>
      </c>
      <c r="M223" t="s">
        <v>2212</v>
      </c>
      <c r="N223" t="s">
        <v>2213</v>
      </c>
      <c r="O223" t="s">
        <v>2214</v>
      </c>
      <c r="P223" t="s">
        <v>2215</v>
      </c>
      <c r="Q223" t="s">
        <v>71</v>
      </c>
      <c r="R223" t="s">
        <v>71</v>
      </c>
      <c r="S223" t="s">
        <v>71</v>
      </c>
      <c r="T223" t="s">
        <v>2216</v>
      </c>
      <c r="U223" t="s">
        <v>71</v>
      </c>
      <c r="V223" t="s">
        <v>71</v>
      </c>
      <c r="W223" t="s">
        <v>71</v>
      </c>
      <c r="X223" t="s">
        <v>71</v>
      </c>
      <c r="Y223" t="s">
        <v>2217</v>
      </c>
      <c r="Z223" t="s">
        <v>2218</v>
      </c>
      <c r="AA223" t="s">
        <v>71</v>
      </c>
      <c r="AB223" t="s">
        <v>71</v>
      </c>
      <c r="AC223" t="s">
        <v>71</v>
      </c>
      <c r="AD223" t="s">
        <v>71</v>
      </c>
      <c r="AE223" t="s">
        <v>71</v>
      </c>
      <c r="AF223" t="s">
        <v>71</v>
      </c>
      <c r="AG223" t="s">
        <v>71</v>
      </c>
      <c r="AH223" t="s">
        <v>71</v>
      </c>
      <c r="AI223" t="s">
        <v>71</v>
      </c>
      <c r="AJ223" t="s">
        <v>71</v>
      </c>
      <c r="AK223" t="s">
        <v>71</v>
      </c>
      <c r="AL223" t="s">
        <v>71</v>
      </c>
      <c r="AM223" t="s">
        <v>71</v>
      </c>
      <c r="AN223" t="s">
        <v>71</v>
      </c>
      <c r="AO223" t="s">
        <v>2219</v>
      </c>
      <c r="AP223" t="s">
        <v>71</v>
      </c>
      <c r="AQ223" t="s">
        <v>71</v>
      </c>
      <c r="AR223" t="s">
        <v>71</v>
      </c>
      <c r="AS223">
        <v>2008</v>
      </c>
      <c r="AT223" t="s">
        <v>71</v>
      </c>
      <c r="AU223" t="s">
        <v>71</v>
      </c>
      <c r="AV223" t="s">
        <v>71</v>
      </c>
      <c r="AW223" t="s">
        <v>71</v>
      </c>
      <c r="AX223" t="s">
        <v>71</v>
      </c>
      <c r="AY223" t="s">
        <v>71</v>
      </c>
      <c r="AZ223">
        <v>198</v>
      </c>
      <c r="BA223">
        <v>202</v>
      </c>
      <c r="BB223" t="s">
        <v>71</v>
      </c>
      <c r="BC223" t="s">
        <v>71</v>
      </c>
      <c r="BD223" t="s">
        <v>71</v>
      </c>
      <c r="BE223" t="s">
        <v>71</v>
      </c>
      <c r="BF223" t="s">
        <v>71</v>
      </c>
      <c r="BG223" t="s">
        <v>71</v>
      </c>
      <c r="BH223" t="s">
        <v>71</v>
      </c>
      <c r="BI223" t="s">
        <v>71</v>
      </c>
      <c r="BJ223" t="s">
        <v>71</v>
      </c>
      <c r="BK223" t="s">
        <v>71</v>
      </c>
      <c r="BL223" t="s">
        <v>71</v>
      </c>
      <c r="BM223" t="s">
        <v>71</v>
      </c>
      <c r="BN223" t="s">
        <v>71</v>
      </c>
      <c r="BO223" t="s">
        <v>71</v>
      </c>
      <c r="BP223" t="s">
        <v>71</v>
      </c>
      <c r="BQ223" t="s">
        <v>2220</v>
      </c>
      <c r="BR223" t="str">
        <f>HYPERLINK("https%3A%2F%2Fwww.webofscience.com%2Fwos%2Fwoscc%2Ffull-record%2FWOS:000265681300035","View Full Record in Web of Science")</f>
        <v>View Full Record in Web of Science</v>
      </c>
    </row>
    <row r="224" spans="1:70" hidden="1" x14ac:dyDescent="0.25">
      <c r="A224" t="s">
        <v>69</v>
      </c>
      <c r="B224" t="s">
        <v>2221</v>
      </c>
      <c r="C224" t="s">
        <v>71</v>
      </c>
      <c r="D224" t="s">
        <v>71</v>
      </c>
      <c r="E224" t="s">
        <v>71</v>
      </c>
      <c r="F224" t="s">
        <v>2221</v>
      </c>
      <c r="G224" t="s">
        <v>71</v>
      </c>
      <c r="H224" t="s">
        <v>71</v>
      </c>
      <c r="I224" s="1" t="s">
        <v>2222</v>
      </c>
      <c r="J224" t="s">
        <v>8590</v>
      </c>
      <c r="K224" t="s">
        <v>421</v>
      </c>
      <c r="L224" t="s">
        <v>71</v>
      </c>
      <c r="M224" t="s">
        <v>71</v>
      </c>
      <c r="N224" t="s">
        <v>71</v>
      </c>
      <c r="O224" t="s">
        <v>71</v>
      </c>
      <c r="P224" t="s">
        <v>71</v>
      </c>
      <c r="Q224" t="s">
        <v>71</v>
      </c>
      <c r="R224" t="s">
        <v>71</v>
      </c>
      <c r="S224" t="s">
        <v>71</v>
      </c>
      <c r="T224" t="s">
        <v>2223</v>
      </c>
      <c r="U224" t="s">
        <v>71</v>
      </c>
      <c r="V224" t="s">
        <v>71</v>
      </c>
      <c r="W224" t="s">
        <v>71</v>
      </c>
      <c r="X224" t="s">
        <v>71</v>
      </c>
      <c r="Y224" t="s">
        <v>71</v>
      </c>
      <c r="Z224" t="s">
        <v>71</v>
      </c>
      <c r="AA224" t="s">
        <v>71</v>
      </c>
      <c r="AB224" t="s">
        <v>71</v>
      </c>
      <c r="AC224" t="s">
        <v>71</v>
      </c>
      <c r="AD224" t="s">
        <v>71</v>
      </c>
      <c r="AE224" t="s">
        <v>71</v>
      </c>
      <c r="AF224" t="s">
        <v>71</v>
      </c>
      <c r="AG224" t="s">
        <v>71</v>
      </c>
      <c r="AH224" t="s">
        <v>71</v>
      </c>
      <c r="AI224" t="s">
        <v>71</v>
      </c>
      <c r="AJ224" t="s">
        <v>71</v>
      </c>
      <c r="AK224" t="s">
        <v>71</v>
      </c>
      <c r="AL224" t="s">
        <v>71</v>
      </c>
      <c r="AM224" t="s">
        <v>423</v>
      </c>
      <c r="AN224" t="s">
        <v>71</v>
      </c>
      <c r="AO224" t="s">
        <v>71</v>
      </c>
      <c r="AP224" t="s">
        <v>71</v>
      </c>
      <c r="AQ224" t="s">
        <v>71</v>
      </c>
      <c r="AR224" t="s">
        <v>1073</v>
      </c>
      <c r="AS224">
        <v>2003</v>
      </c>
      <c r="AT224">
        <v>140</v>
      </c>
      <c r="AU224">
        <v>1</v>
      </c>
      <c r="AV224" t="s">
        <v>71</v>
      </c>
      <c r="AW224" t="s">
        <v>71</v>
      </c>
      <c r="AX224" t="s">
        <v>71</v>
      </c>
      <c r="AY224" t="s">
        <v>71</v>
      </c>
      <c r="AZ224">
        <v>5</v>
      </c>
      <c r="BA224">
        <v>27</v>
      </c>
      <c r="BB224" t="s">
        <v>71</v>
      </c>
      <c r="BC224" t="s">
        <v>2224</v>
      </c>
      <c r="BD224" t="str">
        <f>HYPERLINK("http://dx.doi.org/10.1016/S0165-0114(03)00025-3","http://dx.doi.org/10.1016/S0165-0114(03)00025-3")</f>
        <v>http://dx.doi.org/10.1016/S0165-0114(03)00025-3</v>
      </c>
      <c r="BE224" t="s">
        <v>71</v>
      </c>
      <c r="BF224" t="s">
        <v>71</v>
      </c>
      <c r="BG224" t="s">
        <v>71</v>
      </c>
      <c r="BH224" t="s">
        <v>71</v>
      </c>
      <c r="BI224" t="s">
        <v>71</v>
      </c>
      <c r="BJ224" t="s">
        <v>71</v>
      </c>
      <c r="BK224" t="s">
        <v>71</v>
      </c>
      <c r="BL224" t="s">
        <v>71</v>
      </c>
      <c r="BM224" t="s">
        <v>71</v>
      </c>
      <c r="BN224" t="s">
        <v>71</v>
      </c>
      <c r="BO224" t="s">
        <v>71</v>
      </c>
      <c r="BP224" t="s">
        <v>71</v>
      </c>
      <c r="BQ224" t="s">
        <v>2225</v>
      </c>
      <c r="BR224" t="str">
        <f>HYPERLINK("https%3A%2F%2Fwww.webofscience.com%2Fwos%2Fwoscc%2Ffull-record%2FWOS:000186166600002","View Full Record in Web of Science")</f>
        <v>View Full Record in Web of Science</v>
      </c>
    </row>
    <row r="225" spans="1:70" hidden="1" x14ac:dyDescent="0.25">
      <c r="A225" t="s">
        <v>69</v>
      </c>
      <c r="B225" t="s">
        <v>2226</v>
      </c>
      <c r="C225" t="s">
        <v>71</v>
      </c>
      <c r="D225" t="s">
        <v>71</v>
      </c>
      <c r="E225" t="s">
        <v>71</v>
      </c>
      <c r="F225" t="s">
        <v>2227</v>
      </c>
      <c r="G225" t="s">
        <v>71</v>
      </c>
      <c r="H225" t="s">
        <v>71</v>
      </c>
      <c r="I225" s="1" t="s">
        <v>2228</v>
      </c>
      <c r="J225" t="s">
        <v>8590</v>
      </c>
      <c r="K225" t="s">
        <v>673</v>
      </c>
      <c r="L225" t="s">
        <v>71</v>
      </c>
      <c r="M225" t="s">
        <v>71</v>
      </c>
      <c r="N225" t="s">
        <v>71</v>
      </c>
      <c r="O225" t="s">
        <v>71</v>
      </c>
      <c r="P225" t="s">
        <v>71</v>
      </c>
      <c r="Q225" t="s">
        <v>71</v>
      </c>
      <c r="R225" t="s">
        <v>71</v>
      </c>
      <c r="S225" t="s">
        <v>71</v>
      </c>
      <c r="T225" t="s">
        <v>2229</v>
      </c>
      <c r="U225" t="s">
        <v>71</v>
      </c>
      <c r="V225" t="s">
        <v>71</v>
      </c>
      <c r="W225" t="s">
        <v>71</v>
      </c>
      <c r="X225" t="s">
        <v>71</v>
      </c>
      <c r="Y225" t="s">
        <v>2230</v>
      </c>
      <c r="Z225" t="s">
        <v>2231</v>
      </c>
      <c r="AA225" t="s">
        <v>71</v>
      </c>
      <c r="AB225" t="s">
        <v>71</v>
      </c>
      <c r="AC225" t="s">
        <v>71</v>
      </c>
      <c r="AD225" t="s">
        <v>71</v>
      </c>
      <c r="AE225" t="s">
        <v>71</v>
      </c>
      <c r="AF225" t="s">
        <v>71</v>
      </c>
      <c r="AG225" t="s">
        <v>71</v>
      </c>
      <c r="AH225" t="s">
        <v>71</v>
      </c>
      <c r="AI225" t="s">
        <v>71</v>
      </c>
      <c r="AJ225" t="s">
        <v>71</v>
      </c>
      <c r="AK225" t="s">
        <v>71</v>
      </c>
      <c r="AL225" t="s">
        <v>71</v>
      </c>
      <c r="AM225" t="s">
        <v>677</v>
      </c>
      <c r="AN225" t="s">
        <v>678</v>
      </c>
      <c r="AO225" t="s">
        <v>71</v>
      </c>
      <c r="AP225" t="s">
        <v>71</v>
      </c>
      <c r="AQ225" t="s">
        <v>71</v>
      </c>
      <c r="AR225" t="s">
        <v>794</v>
      </c>
      <c r="AS225">
        <v>2009</v>
      </c>
      <c r="AT225">
        <v>22</v>
      </c>
      <c r="AU225">
        <v>1</v>
      </c>
      <c r="AV225" t="s">
        <v>71</v>
      </c>
      <c r="AW225" t="s">
        <v>71</v>
      </c>
      <c r="AX225" t="s">
        <v>71</v>
      </c>
      <c r="AY225" t="s">
        <v>71</v>
      </c>
      <c r="AZ225">
        <v>79</v>
      </c>
      <c r="BA225">
        <v>84</v>
      </c>
      <c r="BB225" t="s">
        <v>71</v>
      </c>
      <c r="BC225" t="s">
        <v>2232</v>
      </c>
      <c r="BD225" t="str">
        <f>HYPERLINK("http://dx.doi.org/10.1016/j.knosys.2008.07.002","http://dx.doi.org/10.1016/j.knosys.2008.07.002")</f>
        <v>http://dx.doi.org/10.1016/j.knosys.2008.07.002</v>
      </c>
      <c r="BE225" t="s">
        <v>71</v>
      </c>
      <c r="BF225" t="s">
        <v>71</v>
      </c>
      <c r="BG225" t="s">
        <v>71</v>
      </c>
      <c r="BH225" t="s">
        <v>71</v>
      </c>
      <c r="BI225" t="s">
        <v>71</v>
      </c>
      <c r="BJ225" t="s">
        <v>71</v>
      </c>
      <c r="BK225" t="s">
        <v>71</v>
      </c>
      <c r="BL225" t="s">
        <v>71</v>
      </c>
      <c r="BM225" t="s">
        <v>71</v>
      </c>
      <c r="BN225" t="s">
        <v>71</v>
      </c>
      <c r="BO225" t="s">
        <v>71</v>
      </c>
      <c r="BP225" t="s">
        <v>71</v>
      </c>
      <c r="BQ225" t="s">
        <v>2233</v>
      </c>
      <c r="BR225" t="str">
        <f>HYPERLINK("https%3A%2F%2Fwww.webofscience.com%2Fwos%2Fwoscc%2Ffull-record%2FWOS:000262311300011","View Full Record in Web of Science")</f>
        <v>View Full Record in Web of Science</v>
      </c>
    </row>
    <row r="226" spans="1:70" hidden="1" x14ac:dyDescent="0.25">
      <c r="A226" t="s">
        <v>83</v>
      </c>
      <c r="B226" t="s">
        <v>2234</v>
      </c>
      <c r="C226" t="s">
        <v>71</v>
      </c>
      <c r="D226" t="s">
        <v>71</v>
      </c>
      <c r="E226" t="s">
        <v>102</v>
      </c>
      <c r="F226" t="s">
        <v>2235</v>
      </c>
      <c r="G226" t="s">
        <v>71</v>
      </c>
      <c r="H226" t="s">
        <v>71</v>
      </c>
      <c r="I226" s="1" t="s">
        <v>2236</v>
      </c>
      <c r="J226" t="s">
        <v>8592</v>
      </c>
      <c r="K226" t="s">
        <v>2237</v>
      </c>
      <c r="L226" t="s">
        <v>2238</v>
      </c>
      <c r="M226" t="s">
        <v>2239</v>
      </c>
      <c r="N226" t="s">
        <v>2240</v>
      </c>
      <c r="O226" t="s">
        <v>2241</v>
      </c>
      <c r="P226" t="s">
        <v>71</v>
      </c>
      <c r="Q226" t="s">
        <v>2242</v>
      </c>
      <c r="R226" t="s">
        <v>71</v>
      </c>
      <c r="S226" t="s">
        <v>71</v>
      </c>
      <c r="T226" t="s">
        <v>2243</v>
      </c>
      <c r="U226" t="s">
        <v>71</v>
      </c>
      <c r="V226" t="s">
        <v>71</v>
      </c>
      <c r="W226" t="s">
        <v>71</v>
      </c>
      <c r="X226" t="s">
        <v>71</v>
      </c>
      <c r="Y226" t="s">
        <v>71</v>
      </c>
      <c r="Z226" t="s">
        <v>71</v>
      </c>
      <c r="AA226" t="s">
        <v>71</v>
      </c>
      <c r="AB226" t="s">
        <v>71</v>
      </c>
      <c r="AC226" t="s">
        <v>71</v>
      </c>
      <c r="AD226" t="s">
        <v>71</v>
      </c>
      <c r="AE226" t="s">
        <v>71</v>
      </c>
      <c r="AF226" t="s">
        <v>71</v>
      </c>
      <c r="AG226" t="s">
        <v>71</v>
      </c>
      <c r="AH226" t="s">
        <v>71</v>
      </c>
      <c r="AI226" t="s">
        <v>71</v>
      </c>
      <c r="AJ226" t="s">
        <v>71</v>
      </c>
      <c r="AK226" t="s">
        <v>71</v>
      </c>
      <c r="AL226" t="s">
        <v>71</v>
      </c>
      <c r="AM226" t="s">
        <v>2244</v>
      </c>
      <c r="AN226" t="s">
        <v>71</v>
      </c>
      <c r="AO226" t="s">
        <v>2245</v>
      </c>
      <c r="AP226" t="s">
        <v>71</v>
      </c>
      <c r="AQ226" t="s">
        <v>71</v>
      </c>
      <c r="AR226" t="s">
        <v>71</v>
      </c>
      <c r="AS226">
        <v>2019</v>
      </c>
      <c r="AT226" t="s">
        <v>71</v>
      </c>
      <c r="AU226" t="s">
        <v>71</v>
      </c>
      <c r="AV226" t="s">
        <v>71</v>
      </c>
      <c r="AW226" t="s">
        <v>71</v>
      </c>
      <c r="AX226" t="s">
        <v>71</v>
      </c>
      <c r="AY226" t="s">
        <v>71</v>
      </c>
      <c r="AZ226" t="s">
        <v>71</v>
      </c>
      <c r="BA226" t="s">
        <v>71</v>
      </c>
      <c r="BB226" t="s">
        <v>71</v>
      </c>
      <c r="BC226" t="s">
        <v>71</v>
      </c>
      <c r="BD226" t="s">
        <v>71</v>
      </c>
      <c r="BE226" t="s">
        <v>71</v>
      </c>
      <c r="BF226" t="s">
        <v>71</v>
      </c>
      <c r="BG226" t="s">
        <v>71</v>
      </c>
      <c r="BH226" t="s">
        <v>71</v>
      </c>
      <c r="BI226" t="s">
        <v>71</v>
      </c>
      <c r="BJ226" t="s">
        <v>71</v>
      </c>
      <c r="BK226" t="s">
        <v>71</v>
      </c>
      <c r="BL226" t="s">
        <v>71</v>
      </c>
      <c r="BM226" t="s">
        <v>71</v>
      </c>
      <c r="BN226" t="s">
        <v>71</v>
      </c>
      <c r="BO226" t="s">
        <v>71</v>
      </c>
      <c r="BP226" t="s">
        <v>71</v>
      </c>
      <c r="BQ226" t="s">
        <v>2246</v>
      </c>
      <c r="BR226" t="str">
        <f>HYPERLINK("https%3A%2F%2Fwww.webofscience.com%2Fwos%2Fwoscc%2Ffull-record%2FWOS:000525828100349","View Full Record in Web of Science")</f>
        <v>View Full Record in Web of Science</v>
      </c>
    </row>
    <row r="227" spans="1:70" hidden="1" x14ac:dyDescent="0.25">
      <c r="A227" t="s">
        <v>83</v>
      </c>
      <c r="B227" t="s">
        <v>2247</v>
      </c>
      <c r="C227" t="s">
        <v>71</v>
      </c>
      <c r="D227" t="s">
        <v>71</v>
      </c>
      <c r="E227" t="s">
        <v>102</v>
      </c>
      <c r="F227" t="s">
        <v>2248</v>
      </c>
      <c r="G227" t="s">
        <v>71</v>
      </c>
      <c r="H227" t="s">
        <v>71</v>
      </c>
      <c r="I227" s="1" t="s">
        <v>2249</v>
      </c>
      <c r="J227" t="s">
        <v>8588</v>
      </c>
      <c r="K227" t="s">
        <v>2250</v>
      </c>
      <c r="L227" t="s">
        <v>817</v>
      </c>
      <c r="M227" t="s">
        <v>2251</v>
      </c>
      <c r="N227" t="s">
        <v>2252</v>
      </c>
      <c r="O227" t="s">
        <v>1661</v>
      </c>
      <c r="P227" t="s">
        <v>2253</v>
      </c>
      <c r="Q227" t="s">
        <v>71</v>
      </c>
      <c r="R227" t="s">
        <v>71</v>
      </c>
      <c r="S227" t="s">
        <v>71</v>
      </c>
      <c r="T227" t="s">
        <v>2254</v>
      </c>
      <c r="U227" t="s">
        <v>71</v>
      </c>
      <c r="V227" t="s">
        <v>71</v>
      </c>
      <c r="W227" t="s">
        <v>71</v>
      </c>
      <c r="X227" t="s">
        <v>71</v>
      </c>
      <c r="Y227" t="s">
        <v>2255</v>
      </c>
      <c r="Z227" t="s">
        <v>2256</v>
      </c>
      <c r="AA227" t="s">
        <v>71</v>
      </c>
      <c r="AB227" t="s">
        <v>71</v>
      </c>
      <c r="AC227" t="s">
        <v>71</v>
      </c>
      <c r="AD227" t="s">
        <v>71</v>
      </c>
      <c r="AE227" t="s">
        <v>71</v>
      </c>
      <c r="AF227" t="s">
        <v>71</v>
      </c>
      <c r="AG227" t="s">
        <v>71</v>
      </c>
      <c r="AH227" t="s">
        <v>71</v>
      </c>
      <c r="AI227" t="s">
        <v>71</v>
      </c>
      <c r="AJ227" t="s">
        <v>71</v>
      </c>
      <c r="AK227" t="s">
        <v>71</v>
      </c>
      <c r="AL227" t="s">
        <v>71</v>
      </c>
      <c r="AM227" t="s">
        <v>824</v>
      </c>
      <c r="AN227" t="s">
        <v>71</v>
      </c>
      <c r="AO227" t="s">
        <v>2257</v>
      </c>
      <c r="AP227" t="s">
        <v>71</v>
      </c>
      <c r="AQ227" t="s">
        <v>71</v>
      </c>
      <c r="AR227" t="s">
        <v>71</v>
      </c>
      <c r="AS227">
        <v>2021</v>
      </c>
      <c r="AT227" t="s">
        <v>71</v>
      </c>
      <c r="AU227" t="s">
        <v>71</v>
      </c>
      <c r="AV227" t="s">
        <v>71</v>
      </c>
      <c r="AW227" t="s">
        <v>71</v>
      </c>
      <c r="AX227" t="s">
        <v>71</v>
      </c>
      <c r="AY227" t="s">
        <v>71</v>
      </c>
      <c r="AZ227" t="s">
        <v>71</v>
      </c>
      <c r="BA227" t="s">
        <v>71</v>
      </c>
      <c r="BB227" t="s">
        <v>71</v>
      </c>
      <c r="BC227" t="s">
        <v>2258</v>
      </c>
      <c r="BD227" t="str">
        <f>HYPERLINK("http://dx.doi.org/10.1109/FUZZ45933.2021.9494552","http://dx.doi.org/10.1109/FUZZ45933.2021.9494552")</f>
        <v>http://dx.doi.org/10.1109/FUZZ45933.2021.9494552</v>
      </c>
      <c r="BE227" t="s">
        <v>71</v>
      </c>
      <c r="BF227" t="s">
        <v>71</v>
      </c>
      <c r="BG227" t="s">
        <v>71</v>
      </c>
      <c r="BH227" t="s">
        <v>71</v>
      </c>
      <c r="BI227" t="s">
        <v>71</v>
      </c>
      <c r="BJ227" t="s">
        <v>71</v>
      </c>
      <c r="BK227" t="s">
        <v>71</v>
      </c>
      <c r="BL227" t="s">
        <v>71</v>
      </c>
      <c r="BM227" t="s">
        <v>71</v>
      </c>
      <c r="BN227" t="s">
        <v>71</v>
      </c>
      <c r="BO227" t="s">
        <v>71</v>
      </c>
      <c r="BP227" t="s">
        <v>71</v>
      </c>
      <c r="BQ227" t="s">
        <v>2259</v>
      </c>
      <c r="BR227" t="str">
        <f>HYPERLINK("https%3A%2F%2Fwww.webofscience.com%2Fwos%2Fwoscc%2Ffull-record%2FWOS:000698710800132","View Full Record in Web of Science")</f>
        <v>View Full Record in Web of Science</v>
      </c>
    </row>
    <row r="228" spans="1:70" hidden="1" x14ac:dyDescent="0.25">
      <c r="A228" t="s">
        <v>69</v>
      </c>
      <c r="B228" t="s">
        <v>1603</v>
      </c>
      <c r="C228" t="s">
        <v>71</v>
      </c>
      <c r="D228" t="s">
        <v>71</v>
      </c>
      <c r="E228" t="s">
        <v>71</v>
      </c>
      <c r="F228" t="s">
        <v>1604</v>
      </c>
      <c r="G228" t="s">
        <v>71</v>
      </c>
      <c r="H228" t="s">
        <v>71</v>
      </c>
      <c r="I228" s="1" t="s">
        <v>2260</v>
      </c>
      <c r="J228" t="s">
        <v>8588</v>
      </c>
      <c r="K228" t="s">
        <v>257</v>
      </c>
      <c r="L228" t="s">
        <v>71</v>
      </c>
      <c r="M228" t="s">
        <v>71</v>
      </c>
      <c r="N228" t="s">
        <v>71</v>
      </c>
      <c r="O228" t="s">
        <v>71</v>
      </c>
      <c r="P228" t="s">
        <v>71</v>
      </c>
      <c r="Q228" t="s">
        <v>71</v>
      </c>
      <c r="R228" t="s">
        <v>71</v>
      </c>
      <c r="S228" t="s">
        <v>71</v>
      </c>
      <c r="T228" t="s">
        <v>2261</v>
      </c>
      <c r="U228" t="s">
        <v>71</v>
      </c>
      <c r="V228" t="s">
        <v>71</v>
      </c>
      <c r="W228" t="s">
        <v>71</v>
      </c>
      <c r="X228" t="s">
        <v>71</v>
      </c>
      <c r="Y228" t="s">
        <v>1607</v>
      </c>
      <c r="Z228" t="s">
        <v>1608</v>
      </c>
      <c r="AA228" t="s">
        <v>71</v>
      </c>
      <c r="AB228" t="s">
        <v>71</v>
      </c>
      <c r="AC228" t="s">
        <v>71</v>
      </c>
      <c r="AD228" t="s">
        <v>71</v>
      </c>
      <c r="AE228" t="s">
        <v>71</v>
      </c>
      <c r="AF228" t="s">
        <v>71</v>
      </c>
      <c r="AG228" t="s">
        <v>71</v>
      </c>
      <c r="AH228" t="s">
        <v>71</v>
      </c>
      <c r="AI228" t="s">
        <v>71</v>
      </c>
      <c r="AJ228" t="s">
        <v>71</v>
      </c>
      <c r="AK228" t="s">
        <v>71</v>
      </c>
      <c r="AL228" t="s">
        <v>71</v>
      </c>
      <c r="AM228" t="s">
        <v>261</v>
      </c>
      <c r="AN228" t="s">
        <v>262</v>
      </c>
      <c r="AO228" t="s">
        <v>71</v>
      </c>
      <c r="AP228" t="s">
        <v>71</v>
      </c>
      <c r="AQ228" t="s">
        <v>71</v>
      </c>
      <c r="AR228" t="s">
        <v>479</v>
      </c>
      <c r="AS228">
        <v>2013</v>
      </c>
      <c r="AT228">
        <v>54</v>
      </c>
      <c r="AU228">
        <v>8</v>
      </c>
      <c r="AV228" t="s">
        <v>71</v>
      </c>
      <c r="AW228" t="s">
        <v>71</v>
      </c>
      <c r="AX228" t="s">
        <v>71</v>
      </c>
      <c r="AY228" t="s">
        <v>71</v>
      </c>
      <c r="AZ228">
        <v>1013</v>
      </c>
      <c r="BA228">
        <v>1033</v>
      </c>
      <c r="BB228" t="s">
        <v>71</v>
      </c>
      <c r="BC228" t="s">
        <v>2262</v>
      </c>
      <c r="BD228" t="str">
        <f>HYPERLINK("http://dx.doi.org/10.1016/j.ijar.2013.04.013","http://dx.doi.org/10.1016/j.ijar.2013.04.013")</f>
        <v>http://dx.doi.org/10.1016/j.ijar.2013.04.013</v>
      </c>
      <c r="BE228" t="s">
        <v>71</v>
      </c>
      <c r="BF228" t="s">
        <v>71</v>
      </c>
      <c r="BG228" t="s">
        <v>71</v>
      </c>
      <c r="BH228" t="s">
        <v>71</v>
      </c>
      <c r="BI228" t="s">
        <v>71</v>
      </c>
      <c r="BJ228" t="s">
        <v>71</v>
      </c>
      <c r="BK228" t="s">
        <v>71</v>
      </c>
      <c r="BL228" t="s">
        <v>71</v>
      </c>
      <c r="BM228" t="s">
        <v>71</v>
      </c>
      <c r="BN228" t="s">
        <v>71</v>
      </c>
      <c r="BO228" t="s">
        <v>71</v>
      </c>
      <c r="BP228" t="s">
        <v>71</v>
      </c>
      <c r="BQ228" t="s">
        <v>2263</v>
      </c>
      <c r="BR228" t="str">
        <f>HYPERLINK("https%3A%2F%2Fwww.webofscience.com%2Fwos%2Fwoscc%2Ffull-record%2FWOS:000321806700005","View Full Record in Web of Science")</f>
        <v>View Full Record in Web of Science</v>
      </c>
    </row>
    <row r="229" spans="1:70" hidden="1" x14ac:dyDescent="0.25">
      <c r="A229" t="s">
        <v>83</v>
      </c>
      <c r="B229" t="s">
        <v>2264</v>
      </c>
      <c r="C229" t="s">
        <v>71</v>
      </c>
      <c r="D229" t="s">
        <v>71</v>
      </c>
      <c r="E229" t="s">
        <v>102</v>
      </c>
      <c r="F229" t="s">
        <v>2265</v>
      </c>
      <c r="G229" t="s">
        <v>71</v>
      </c>
      <c r="H229" t="s">
        <v>71</v>
      </c>
      <c r="I229" s="1" t="s">
        <v>2266</v>
      </c>
      <c r="J229" t="s">
        <v>8588</v>
      </c>
      <c r="K229" t="s">
        <v>816</v>
      </c>
      <c r="L229" t="s">
        <v>817</v>
      </c>
      <c r="M229" t="s">
        <v>818</v>
      </c>
      <c r="N229" t="s">
        <v>819</v>
      </c>
      <c r="O229" t="s">
        <v>820</v>
      </c>
      <c r="P229" t="s">
        <v>102</v>
      </c>
      <c r="Q229" t="s">
        <v>71</v>
      </c>
      <c r="R229" t="s">
        <v>71</v>
      </c>
      <c r="S229" t="s">
        <v>71</v>
      </c>
      <c r="T229" t="s">
        <v>2267</v>
      </c>
      <c r="U229" t="s">
        <v>71</v>
      </c>
      <c r="V229" t="s">
        <v>71</v>
      </c>
      <c r="W229" t="s">
        <v>71</v>
      </c>
      <c r="X229" t="s">
        <v>71</v>
      </c>
      <c r="Y229" t="s">
        <v>71</v>
      </c>
      <c r="Z229" t="s">
        <v>71</v>
      </c>
      <c r="AA229" t="s">
        <v>71</v>
      </c>
      <c r="AB229" t="s">
        <v>71</v>
      </c>
      <c r="AC229" t="s">
        <v>71</v>
      </c>
      <c r="AD229" t="s">
        <v>71</v>
      </c>
      <c r="AE229" t="s">
        <v>71</v>
      </c>
      <c r="AF229" t="s">
        <v>71</v>
      </c>
      <c r="AG229" t="s">
        <v>71</v>
      </c>
      <c r="AH229" t="s">
        <v>71</v>
      </c>
      <c r="AI229" t="s">
        <v>71</v>
      </c>
      <c r="AJ229" t="s">
        <v>71</v>
      </c>
      <c r="AK229" t="s">
        <v>71</v>
      </c>
      <c r="AL229" t="s">
        <v>71</v>
      </c>
      <c r="AM229" t="s">
        <v>824</v>
      </c>
      <c r="AN229" t="s">
        <v>71</v>
      </c>
      <c r="AO229" t="s">
        <v>825</v>
      </c>
      <c r="AP229" t="s">
        <v>71</v>
      </c>
      <c r="AQ229" t="s">
        <v>71</v>
      </c>
      <c r="AR229" t="s">
        <v>71</v>
      </c>
      <c r="AS229">
        <v>2012</v>
      </c>
      <c r="AT229" t="s">
        <v>71</v>
      </c>
      <c r="AU229" t="s">
        <v>71</v>
      </c>
      <c r="AV229" t="s">
        <v>71</v>
      </c>
      <c r="AW229" t="s">
        <v>71</v>
      </c>
      <c r="AX229" t="s">
        <v>71</v>
      </c>
      <c r="AY229" t="s">
        <v>71</v>
      </c>
      <c r="AZ229" t="s">
        <v>71</v>
      </c>
      <c r="BA229" t="s">
        <v>71</v>
      </c>
      <c r="BB229" t="s">
        <v>71</v>
      </c>
      <c r="BC229" t="s">
        <v>71</v>
      </c>
      <c r="BD229" t="s">
        <v>71</v>
      </c>
      <c r="BE229" t="s">
        <v>71</v>
      </c>
      <c r="BF229" t="s">
        <v>71</v>
      </c>
      <c r="BG229" t="s">
        <v>71</v>
      </c>
      <c r="BH229" t="s">
        <v>71</v>
      </c>
      <c r="BI229" t="s">
        <v>71</v>
      </c>
      <c r="BJ229" t="s">
        <v>71</v>
      </c>
      <c r="BK229" t="s">
        <v>71</v>
      </c>
      <c r="BL229" t="s">
        <v>71</v>
      </c>
      <c r="BM229" t="s">
        <v>71</v>
      </c>
      <c r="BN229" t="s">
        <v>71</v>
      </c>
      <c r="BO229" t="s">
        <v>71</v>
      </c>
      <c r="BP229" t="s">
        <v>71</v>
      </c>
      <c r="BQ229" t="s">
        <v>2268</v>
      </c>
      <c r="BR229" t="str">
        <f>HYPERLINK("https%3A%2F%2Fwww.webofscience.com%2Fwos%2Fwoscc%2Ffull-record%2FWOS:000309188200158","View Full Record in Web of Science")</f>
        <v>View Full Record in Web of Science</v>
      </c>
    </row>
    <row r="230" spans="1:70" hidden="1" x14ac:dyDescent="0.25">
      <c r="A230" t="s">
        <v>69</v>
      </c>
      <c r="B230" t="s">
        <v>2269</v>
      </c>
      <c r="C230" t="s">
        <v>71</v>
      </c>
      <c r="D230" t="s">
        <v>71</v>
      </c>
      <c r="E230" t="s">
        <v>71</v>
      </c>
      <c r="F230" t="s">
        <v>2270</v>
      </c>
      <c r="G230" t="s">
        <v>71</v>
      </c>
      <c r="H230" t="s">
        <v>71</v>
      </c>
      <c r="I230" s="1" t="s">
        <v>2271</v>
      </c>
      <c r="J230" t="s">
        <v>8588</v>
      </c>
      <c r="K230" t="s">
        <v>2272</v>
      </c>
      <c r="L230" t="s">
        <v>71</v>
      </c>
      <c r="M230" t="s">
        <v>71</v>
      </c>
      <c r="N230" t="s">
        <v>71</v>
      </c>
      <c r="O230" t="s">
        <v>71</v>
      </c>
      <c r="P230" t="s">
        <v>71</v>
      </c>
      <c r="Q230" t="s">
        <v>71</v>
      </c>
      <c r="R230" t="s">
        <v>71</v>
      </c>
      <c r="S230" t="s">
        <v>71</v>
      </c>
      <c r="T230" t="s">
        <v>2273</v>
      </c>
      <c r="U230" t="s">
        <v>71</v>
      </c>
      <c r="V230" t="s">
        <v>71</v>
      </c>
      <c r="W230" t="s">
        <v>71</v>
      </c>
      <c r="X230" t="s">
        <v>71</v>
      </c>
      <c r="Y230" t="s">
        <v>71</v>
      </c>
      <c r="Z230" t="s">
        <v>71</v>
      </c>
      <c r="AA230" t="s">
        <v>71</v>
      </c>
      <c r="AB230" t="s">
        <v>71</v>
      </c>
      <c r="AC230" t="s">
        <v>71</v>
      </c>
      <c r="AD230" t="s">
        <v>71</v>
      </c>
      <c r="AE230" t="s">
        <v>71</v>
      </c>
      <c r="AF230" t="s">
        <v>71</v>
      </c>
      <c r="AG230" t="s">
        <v>71</v>
      </c>
      <c r="AH230" t="s">
        <v>71</v>
      </c>
      <c r="AI230" t="s">
        <v>71</v>
      </c>
      <c r="AJ230" t="s">
        <v>71</v>
      </c>
      <c r="AK230" t="s">
        <v>71</v>
      </c>
      <c r="AL230" t="s">
        <v>71</v>
      </c>
      <c r="AM230" t="s">
        <v>2274</v>
      </c>
      <c r="AN230" t="s">
        <v>2275</v>
      </c>
      <c r="AO230" t="s">
        <v>71</v>
      </c>
      <c r="AP230" t="s">
        <v>71</v>
      </c>
      <c r="AQ230" t="s">
        <v>71</v>
      </c>
      <c r="AR230" t="s">
        <v>71</v>
      </c>
      <c r="AS230">
        <v>2021</v>
      </c>
      <c r="AT230">
        <v>32</v>
      </c>
      <c r="AU230">
        <v>4</v>
      </c>
      <c r="AV230" t="s">
        <v>71</v>
      </c>
      <c r="AW230" t="s">
        <v>71</v>
      </c>
      <c r="AX230" t="s">
        <v>71</v>
      </c>
      <c r="AY230" t="s">
        <v>71</v>
      </c>
      <c r="AZ230">
        <v>661</v>
      </c>
      <c r="BA230">
        <v>686</v>
      </c>
      <c r="BB230" t="s">
        <v>71</v>
      </c>
      <c r="BC230" t="s">
        <v>2276</v>
      </c>
      <c r="BD230" t="str">
        <f>HYPERLINK("http://dx.doi.org/10.15388/21-INFOR451","http://dx.doi.org/10.15388/21-INFOR451")</f>
        <v>http://dx.doi.org/10.15388/21-INFOR451</v>
      </c>
      <c r="BE230" t="s">
        <v>71</v>
      </c>
      <c r="BF230" t="s">
        <v>71</v>
      </c>
      <c r="BG230" t="s">
        <v>71</v>
      </c>
      <c r="BH230" t="s">
        <v>71</v>
      </c>
      <c r="BI230" t="s">
        <v>71</v>
      </c>
      <c r="BJ230" t="s">
        <v>71</v>
      </c>
      <c r="BK230" t="s">
        <v>71</v>
      </c>
      <c r="BL230" t="s">
        <v>71</v>
      </c>
      <c r="BM230" t="s">
        <v>71</v>
      </c>
      <c r="BN230" t="s">
        <v>71</v>
      </c>
      <c r="BO230" t="s">
        <v>71</v>
      </c>
      <c r="BP230" t="s">
        <v>71</v>
      </c>
      <c r="BQ230" t="s">
        <v>2277</v>
      </c>
      <c r="BR230" t="str">
        <f>HYPERLINK("https%3A%2F%2Fwww.webofscience.com%2Fwos%2Fwoscc%2Ffull-record%2FWOS:000735200800001","View Full Record in Web of Science")</f>
        <v>View Full Record in Web of Science</v>
      </c>
    </row>
    <row r="231" spans="1:70" hidden="1" x14ac:dyDescent="0.25">
      <c r="A231" t="s">
        <v>69</v>
      </c>
      <c r="B231" t="s">
        <v>2278</v>
      </c>
      <c r="C231" t="s">
        <v>71</v>
      </c>
      <c r="D231" t="s">
        <v>71</v>
      </c>
      <c r="E231" t="s">
        <v>71</v>
      </c>
      <c r="F231" t="s">
        <v>2278</v>
      </c>
      <c r="G231" t="s">
        <v>71</v>
      </c>
      <c r="H231" t="s">
        <v>71</v>
      </c>
      <c r="I231" s="1" t="s">
        <v>2279</v>
      </c>
      <c r="J231" s="6" t="s">
        <v>8590</v>
      </c>
      <c r="K231" t="s">
        <v>2280</v>
      </c>
      <c r="L231" t="s">
        <v>71</v>
      </c>
      <c r="M231" t="s">
        <v>71</v>
      </c>
      <c r="N231" t="s">
        <v>71</v>
      </c>
      <c r="O231" t="s">
        <v>71</v>
      </c>
      <c r="P231" t="s">
        <v>71</v>
      </c>
      <c r="Q231" t="s">
        <v>71</v>
      </c>
      <c r="R231" t="s">
        <v>71</v>
      </c>
      <c r="S231" t="s">
        <v>71</v>
      </c>
      <c r="T231" s="10" t="s">
        <v>2281</v>
      </c>
      <c r="U231" t="s">
        <v>71</v>
      </c>
      <c r="V231" t="s">
        <v>71</v>
      </c>
      <c r="W231" t="s">
        <v>71</v>
      </c>
      <c r="X231" t="s">
        <v>71</v>
      </c>
      <c r="Y231" t="s">
        <v>71</v>
      </c>
      <c r="Z231" t="s">
        <v>71</v>
      </c>
      <c r="AA231" t="s">
        <v>71</v>
      </c>
      <c r="AB231" t="s">
        <v>71</v>
      </c>
      <c r="AC231" t="s">
        <v>71</v>
      </c>
      <c r="AD231" t="s">
        <v>71</v>
      </c>
      <c r="AE231" t="s">
        <v>71</v>
      </c>
      <c r="AF231" t="s">
        <v>71</v>
      </c>
      <c r="AG231" t="s">
        <v>71</v>
      </c>
      <c r="AH231" t="s">
        <v>71</v>
      </c>
      <c r="AI231" t="s">
        <v>71</v>
      </c>
      <c r="AJ231" t="s">
        <v>71</v>
      </c>
      <c r="AK231" t="s">
        <v>71</v>
      </c>
      <c r="AL231" t="s">
        <v>71</v>
      </c>
      <c r="AM231" t="s">
        <v>2282</v>
      </c>
      <c r="AN231" t="s">
        <v>71</v>
      </c>
      <c r="AO231" t="s">
        <v>71</v>
      </c>
      <c r="AP231" t="s">
        <v>71</v>
      </c>
      <c r="AQ231" t="s">
        <v>71</v>
      </c>
      <c r="AR231" t="s">
        <v>263</v>
      </c>
      <c r="AS231">
        <v>1994</v>
      </c>
      <c r="AT231">
        <v>25</v>
      </c>
      <c r="AU231">
        <v>11</v>
      </c>
      <c r="AV231" t="s">
        <v>71</v>
      </c>
      <c r="AW231" t="s">
        <v>71</v>
      </c>
      <c r="AX231" t="s">
        <v>71</v>
      </c>
      <c r="AY231" t="s">
        <v>71</v>
      </c>
      <c r="AZ231">
        <v>1727</v>
      </c>
      <c r="BA231">
        <v>1741</v>
      </c>
      <c r="BB231" t="s">
        <v>71</v>
      </c>
      <c r="BC231" t="s">
        <v>2283</v>
      </c>
      <c r="BD231" t="str">
        <f>HYPERLINK("http://dx.doi.org/10.1080/00207729408949309","http://dx.doi.org/10.1080/00207729408949309")</f>
        <v>http://dx.doi.org/10.1080/00207729408949309</v>
      </c>
      <c r="BE231" t="s">
        <v>71</v>
      </c>
      <c r="BF231" t="s">
        <v>71</v>
      </c>
      <c r="BG231" t="s">
        <v>71</v>
      </c>
      <c r="BH231" t="s">
        <v>71</v>
      </c>
      <c r="BI231" t="s">
        <v>71</v>
      </c>
      <c r="BJ231" t="s">
        <v>71</v>
      </c>
      <c r="BK231" t="s">
        <v>71</v>
      </c>
      <c r="BL231" t="s">
        <v>71</v>
      </c>
      <c r="BM231" t="s">
        <v>71</v>
      </c>
      <c r="BN231" t="s">
        <v>71</v>
      </c>
      <c r="BO231" t="s">
        <v>71</v>
      </c>
      <c r="BP231" t="s">
        <v>71</v>
      </c>
      <c r="BQ231" t="s">
        <v>2284</v>
      </c>
      <c r="BR231" t="str">
        <f>HYPERLINK("https%3A%2F%2Fwww.webofscience.com%2Fwos%2Fwoscc%2Ffull-record%2FWOS:A1994QB38200005","View Full Record in Web of Science")</f>
        <v>View Full Record in Web of Science</v>
      </c>
    </row>
    <row r="232" spans="1:70" hidden="1" x14ac:dyDescent="0.25">
      <c r="A232" t="s">
        <v>69</v>
      </c>
      <c r="B232" t="s">
        <v>2285</v>
      </c>
      <c r="C232" t="s">
        <v>71</v>
      </c>
      <c r="D232" t="s">
        <v>71</v>
      </c>
      <c r="E232" t="s">
        <v>71</v>
      </c>
      <c r="F232" t="s">
        <v>2286</v>
      </c>
      <c r="G232" t="s">
        <v>71</v>
      </c>
      <c r="H232" t="s">
        <v>71</v>
      </c>
      <c r="I232" s="1" t="s">
        <v>2287</v>
      </c>
      <c r="J232" t="s">
        <v>8590</v>
      </c>
      <c r="K232" t="s">
        <v>2288</v>
      </c>
      <c r="L232" t="s">
        <v>71</v>
      </c>
      <c r="M232" t="s">
        <v>71</v>
      </c>
      <c r="N232" t="s">
        <v>71</v>
      </c>
      <c r="O232" t="s">
        <v>71</v>
      </c>
      <c r="P232" t="s">
        <v>71</v>
      </c>
      <c r="Q232" t="s">
        <v>71</v>
      </c>
      <c r="R232" t="s">
        <v>71</v>
      </c>
      <c r="S232" t="s">
        <v>71</v>
      </c>
      <c r="T232" t="s">
        <v>2289</v>
      </c>
      <c r="U232" t="s">
        <v>71</v>
      </c>
      <c r="V232" t="s">
        <v>71</v>
      </c>
      <c r="W232" t="s">
        <v>71</v>
      </c>
      <c r="X232" t="s">
        <v>71</v>
      </c>
      <c r="Y232" t="s">
        <v>71</v>
      </c>
      <c r="Z232" t="s">
        <v>2290</v>
      </c>
      <c r="AA232" t="s">
        <v>71</v>
      </c>
      <c r="AB232" t="s">
        <v>71</v>
      </c>
      <c r="AC232" t="s">
        <v>71</v>
      </c>
      <c r="AD232" t="s">
        <v>71</v>
      </c>
      <c r="AE232" t="s">
        <v>71</v>
      </c>
      <c r="AF232" t="s">
        <v>71</v>
      </c>
      <c r="AG232" t="s">
        <v>71</v>
      </c>
      <c r="AH232" t="s">
        <v>71</v>
      </c>
      <c r="AI232" t="s">
        <v>71</v>
      </c>
      <c r="AJ232" t="s">
        <v>71</v>
      </c>
      <c r="AK232" t="s">
        <v>71</v>
      </c>
      <c r="AL232" t="s">
        <v>71</v>
      </c>
      <c r="AM232" t="s">
        <v>2291</v>
      </c>
      <c r="AN232" t="s">
        <v>2292</v>
      </c>
      <c r="AO232" t="s">
        <v>71</v>
      </c>
      <c r="AP232" t="s">
        <v>71</v>
      </c>
      <c r="AQ232" t="s">
        <v>71</v>
      </c>
      <c r="AR232" t="s">
        <v>728</v>
      </c>
      <c r="AS232">
        <v>2019</v>
      </c>
      <c r="AT232">
        <v>4</v>
      </c>
      <c r="AU232">
        <v>4</v>
      </c>
      <c r="AV232" t="s">
        <v>71</v>
      </c>
      <c r="AW232" t="s">
        <v>71</v>
      </c>
      <c r="AX232" t="s">
        <v>180</v>
      </c>
      <c r="AY232" t="s">
        <v>71</v>
      </c>
      <c r="AZ232">
        <v>223</v>
      </c>
      <c r="BA232">
        <v>230</v>
      </c>
      <c r="BB232" t="s">
        <v>71</v>
      </c>
      <c r="BC232" t="s">
        <v>2293</v>
      </c>
      <c r="BD232" t="str">
        <f>HYPERLINK("http://dx.doi.org/10.1049/trit.2019.0021","http://dx.doi.org/10.1049/trit.2019.0021")</f>
        <v>http://dx.doi.org/10.1049/trit.2019.0021</v>
      </c>
      <c r="BE232" t="s">
        <v>71</v>
      </c>
      <c r="BF232" t="s">
        <v>71</v>
      </c>
      <c r="BG232" t="s">
        <v>71</v>
      </c>
      <c r="BH232" t="s">
        <v>71</v>
      </c>
      <c r="BI232" t="s">
        <v>71</v>
      </c>
      <c r="BJ232" t="s">
        <v>71</v>
      </c>
      <c r="BK232" t="s">
        <v>71</v>
      </c>
      <c r="BL232" t="s">
        <v>71</v>
      </c>
      <c r="BM232" t="s">
        <v>71</v>
      </c>
      <c r="BN232" t="s">
        <v>71</v>
      </c>
      <c r="BO232" t="s">
        <v>71</v>
      </c>
      <c r="BP232" t="s">
        <v>71</v>
      </c>
      <c r="BQ232" t="s">
        <v>2294</v>
      </c>
      <c r="BR232" t="str">
        <f>HYPERLINK("https%3A%2F%2Fwww.webofscience.com%2Fwos%2Fwoscc%2Ffull-record%2FWOS:000597161400004","View Full Record in Web of Science")</f>
        <v>View Full Record in Web of Science</v>
      </c>
    </row>
    <row r="233" spans="1:70" hidden="1" x14ac:dyDescent="0.25">
      <c r="A233" t="s">
        <v>69</v>
      </c>
      <c r="B233" t="s">
        <v>2295</v>
      </c>
      <c r="C233" t="s">
        <v>71</v>
      </c>
      <c r="D233" t="s">
        <v>71</v>
      </c>
      <c r="E233" t="s">
        <v>71</v>
      </c>
      <c r="F233" t="s">
        <v>2296</v>
      </c>
      <c r="G233" t="s">
        <v>71</v>
      </c>
      <c r="H233" t="s">
        <v>71</v>
      </c>
      <c r="I233" s="1" t="s">
        <v>2297</v>
      </c>
      <c r="J233" t="s">
        <v>8588</v>
      </c>
      <c r="K233" t="s">
        <v>74</v>
      </c>
      <c r="L233" t="s">
        <v>71</v>
      </c>
      <c r="M233" t="s">
        <v>71</v>
      </c>
      <c r="N233" t="s">
        <v>71</v>
      </c>
      <c r="O233" t="s">
        <v>71</v>
      </c>
      <c r="P233" t="s">
        <v>71</v>
      </c>
      <c r="Q233" t="s">
        <v>71</v>
      </c>
      <c r="R233" t="s">
        <v>71</v>
      </c>
      <c r="S233" t="s">
        <v>71</v>
      </c>
      <c r="T233" t="s">
        <v>2298</v>
      </c>
      <c r="U233" t="s">
        <v>71</v>
      </c>
      <c r="V233" t="s">
        <v>71</v>
      </c>
      <c r="W233" t="s">
        <v>71</v>
      </c>
      <c r="X233" t="s">
        <v>71</v>
      </c>
      <c r="Y233" t="s">
        <v>1170</v>
      </c>
      <c r="Z233" t="s">
        <v>1171</v>
      </c>
      <c r="AA233" t="s">
        <v>71</v>
      </c>
      <c r="AB233" t="s">
        <v>71</v>
      </c>
      <c r="AC233" t="s">
        <v>71</v>
      </c>
      <c r="AD233" t="s">
        <v>71</v>
      </c>
      <c r="AE233" t="s">
        <v>71</v>
      </c>
      <c r="AF233" t="s">
        <v>71</v>
      </c>
      <c r="AG233" t="s">
        <v>71</v>
      </c>
      <c r="AH233" t="s">
        <v>71</v>
      </c>
      <c r="AI233" t="s">
        <v>71</v>
      </c>
      <c r="AJ233" t="s">
        <v>71</v>
      </c>
      <c r="AK233" t="s">
        <v>71</v>
      </c>
      <c r="AL233" t="s">
        <v>71</v>
      </c>
      <c r="AM233" t="s">
        <v>77</v>
      </c>
      <c r="AN233" t="s">
        <v>78</v>
      </c>
      <c r="AO233" t="s">
        <v>71</v>
      </c>
      <c r="AP233" t="s">
        <v>71</v>
      </c>
      <c r="AQ233" t="s">
        <v>71</v>
      </c>
      <c r="AR233" t="s">
        <v>770</v>
      </c>
      <c r="AS233">
        <v>2019</v>
      </c>
      <c r="AT233">
        <v>23</v>
      </c>
      <c r="AU233">
        <v>6</v>
      </c>
      <c r="AV233" t="s">
        <v>71</v>
      </c>
      <c r="AW233" t="s">
        <v>71</v>
      </c>
      <c r="AX233" t="s">
        <v>180</v>
      </c>
      <c r="AY233" t="s">
        <v>71</v>
      </c>
      <c r="AZ233">
        <v>1985</v>
      </c>
      <c r="BA233">
        <v>1998</v>
      </c>
      <c r="BB233" t="s">
        <v>71</v>
      </c>
      <c r="BC233" t="s">
        <v>2299</v>
      </c>
      <c r="BD233" t="str">
        <f>HYPERLINK("http://dx.doi.org/10.1007/s00500-017-2912-0","http://dx.doi.org/10.1007/s00500-017-2912-0")</f>
        <v>http://dx.doi.org/10.1007/s00500-017-2912-0</v>
      </c>
      <c r="BE233" t="s">
        <v>71</v>
      </c>
      <c r="BF233" t="s">
        <v>71</v>
      </c>
      <c r="BG233" t="s">
        <v>71</v>
      </c>
      <c r="BH233" t="s">
        <v>71</v>
      </c>
      <c r="BI233" t="s">
        <v>71</v>
      </c>
      <c r="BJ233" t="s">
        <v>71</v>
      </c>
      <c r="BK233" t="s">
        <v>71</v>
      </c>
      <c r="BL233" t="s">
        <v>71</v>
      </c>
      <c r="BM233" t="s">
        <v>71</v>
      </c>
      <c r="BN233" t="s">
        <v>71</v>
      </c>
      <c r="BO233" t="s">
        <v>71</v>
      </c>
      <c r="BP233" t="s">
        <v>71</v>
      </c>
      <c r="BQ233" t="s">
        <v>2300</v>
      </c>
      <c r="BR233" t="str">
        <f>HYPERLINK("https%3A%2F%2Fwww.webofscience.com%2Fwos%2Fwoscc%2Ffull-record%2FWOS:000459903300016","View Full Record in Web of Science")</f>
        <v>View Full Record in Web of Science</v>
      </c>
    </row>
    <row r="234" spans="1:70" hidden="1" x14ac:dyDescent="0.25">
      <c r="A234" t="s">
        <v>69</v>
      </c>
      <c r="B234" t="s">
        <v>2301</v>
      </c>
      <c r="C234" t="s">
        <v>71</v>
      </c>
      <c r="D234" t="s">
        <v>71</v>
      </c>
      <c r="E234" t="s">
        <v>71</v>
      </c>
      <c r="F234" t="s">
        <v>2302</v>
      </c>
      <c r="G234" t="s">
        <v>71</v>
      </c>
      <c r="H234" t="s">
        <v>71</v>
      </c>
      <c r="I234" s="1" t="s">
        <v>2303</v>
      </c>
      <c r="J234" t="s">
        <v>8588</v>
      </c>
      <c r="K234" t="s">
        <v>788</v>
      </c>
      <c r="L234" t="s">
        <v>71</v>
      </c>
      <c r="M234" t="s">
        <v>71</v>
      </c>
      <c r="N234" t="s">
        <v>71</v>
      </c>
      <c r="O234" t="s">
        <v>71</v>
      </c>
      <c r="P234" t="s">
        <v>71</v>
      </c>
      <c r="Q234" t="s">
        <v>71</v>
      </c>
      <c r="R234" t="s">
        <v>71</v>
      </c>
      <c r="S234" t="s">
        <v>71</v>
      </c>
      <c r="T234" t="s">
        <v>2304</v>
      </c>
      <c r="U234" t="s">
        <v>71</v>
      </c>
      <c r="V234" t="s">
        <v>71</v>
      </c>
      <c r="W234" t="s">
        <v>71</v>
      </c>
      <c r="X234" t="s">
        <v>71</v>
      </c>
      <c r="Y234" t="s">
        <v>71</v>
      </c>
      <c r="Z234" t="s">
        <v>2191</v>
      </c>
      <c r="AA234" t="s">
        <v>71</v>
      </c>
      <c r="AB234" t="s">
        <v>71</v>
      </c>
      <c r="AC234" t="s">
        <v>71</v>
      </c>
      <c r="AD234" t="s">
        <v>71</v>
      </c>
      <c r="AE234" t="s">
        <v>71</v>
      </c>
      <c r="AF234" t="s">
        <v>71</v>
      </c>
      <c r="AG234" t="s">
        <v>71</v>
      </c>
      <c r="AH234" t="s">
        <v>71</v>
      </c>
      <c r="AI234" t="s">
        <v>71</v>
      </c>
      <c r="AJ234" t="s">
        <v>71</v>
      </c>
      <c r="AK234" t="s">
        <v>71</v>
      </c>
      <c r="AL234" t="s">
        <v>71</v>
      </c>
      <c r="AM234" t="s">
        <v>792</v>
      </c>
      <c r="AN234" t="s">
        <v>793</v>
      </c>
      <c r="AO234" t="s">
        <v>71</v>
      </c>
      <c r="AP234" t="s">
        <v>71</v>
      </c>
      <c r="AQ234" t="s">
        <v>71</v>
      </c>
      <c r="AR234" t="s">
        <v>770</v>
      </c>
      <c r="AS234">
        <v>2017</v>
      </c>
      <c r="AT234">
        <v>2</v>
      </c>
      <c r="AU234">
        <v>1</v>
      </c>
      <c r="AV234" t="s">
        <v>71</v>
      </c>
      <c r="AW234" t="s">
        <v>71</v>
      </c>
      <c r="AX234" t="s">
        <v>71</v>
      </c>
      <c r="AY234" t="s">
        <v>71</v>
      </c>
      <c r="AZ234">
        <v>13</v>
      </c>
      <c r="BA234">
        <v>39</v>
      </c>
      <c r="BB234" t="s">
        <v>71</v>
      </c>
      <c r="BC234" t="s">
        <v>2305</v>
      </c>
      <c r="BD234" t="str">
        <f>HYPERLINK("http://dx.doi.org/10.1007/s41066-016-0023-4","http://dx.doi.org/10.1007/s41066-016-0023-4")</f>
        <v>http://dx.doi.org/10.1007/s41066-016-0023-4</v>
      </c>
      <c r="BE234" t="s">
        <v>71</v>
      </c>
      <c r="BF234" t="s">
        <v>71</v>
      </c>
      <c r="BG234" t="s">
        <v>71</v>
      </c>
      <c r="BH234" t="s">
        <v>71</v>
      </c>
      <c r="BI234" t="s">
        <v>71</v>
      </c>
      <c r="BJ234" t="s">
        <v>71</v>
      </c>
      <c r="BK234" t="s">
        <v>71</v>
      </c>
      <c r="BL234" t="s">
        <v>71</v>
      </c>
      <c r="BM234" t="s">
        <v>71</v>
      </c>
      <c r="BN234" t="s">
        <v>71</v>
      </c>
      <c r="BO234" t="s">
        <v>71</v>
      </c>
      <c r="BP234" t="s">
        <v>71</v>
      </c>
      <c r="BQ234" t="s">
        <v>2306</v>
      </c>
      <c r="BR234" t="str">
        <f>HYPERLINK("https%3A%2F%2Fwww.webofscience.com%2Fwos%2Fwoscc%2Ffull-record%2FWOS:000651461900002","View Full Record in Web of Science")</f>
        <v>View Full Record in Web of Science</v>
      </c>
    </row>
    <row r="235" spans="1:70" hidden="1" x14ac:dyDescent="0.25">
      <c r="A235" t="s">
        <v>69</v>
      </c>
      <c r="B235" t="s">
        <v>1423</v>
      </c>
      <c r="C235" t="s">
        <v>71</v>
      </c>
      <c r="D235" t="s">
        <v>71</v>
      </c>
      <c r="E235" t="s">
        <v>71</v>
      </c>
      <c r="F235" t="s">
        <v>1423</v>
      </c>
      <c r="G235" t="s">
        <v>71</v>
      </c>
      <c r="H235" t="s">
        <v>71</v>
      </c>
      <c r="I235" s="1" t="s">
        <v>2307</v>
      </c>
      <c r="J235" s="6" t="s">
        <v>8590</v>
      </c>
      <c r="K235" t="s">
        <v>2308</v>
      </c>
      <c r="L235" t="s">
        <v>71</v>
      </c>
      <c r="M235" t="s">
        <v>71</v>
      </c>
      <c r="N235" t="s">
        <v>71</v>
      </c>
      <c r="O235" t="s">
        <v>71</v>
      </c>
      <c r="P235" t="s">
        <v>71</v>
      </c>
      <c r="Q235" t="s">
        <v>71</v>
      </c>
      <c r="R235" t="s">
        <v>71</v>
      </c>
      <c r="S235" t="s">
        <v>71</v>
      </c>
      <c r="T235" s="10" t="s">
        <v>2309</v>
      </c>
      <c r="U235" t="s">
        <v>71</v>
      </c>
      <c r="V235" t="s">
        <v>71</v>
      </c>
      <c r="W235" t="s">
        <v>71</v>
      </c>
      <c r="X235" t="s">
        <v>71</v>
      </c>
      <c r="Y235" t="s">
        <v>2310</v>
      </c>
      <c r="Z235" t="s">
        <v>2311</v>
      </c>
      <c r="AA235" t="s">
        <v>71</v>
      </c>
      <c r="AB235" t="s">
        <v>71</v>
      </c>
      <c r="AC235" t="s">
        <v>71</v>
      </c>
      <c r="AD235" t="s">
        <v>71</v>
      </c>
      <c r="AE235" t="s">
        <v>71</v>
      </c>
      <c r="AF235" t="s">
        <v>71</v>
      </c>
      <c r="AG235" t="s">
        <v>71</v>
      </c>
      <c r="AH235" t="s">
        <v>71</v>
      </c>
      <c r="AI235" t="s">
        <v>71</v>
      </c>
      <c r="AJ235" t="s">
        <v>71</v>
      </c>
      <c r="AK235" t="s">
        <v>71</v>
      </c>
      <c r="AL235" t="s">
        <v>71</v>
      </c>
      <c r="AM235" t="s">
        <v>2312</v>
      </c>
      <c r="AN235" t="s">
        <v>2313</v>
      </c>
      <c r="AO235" t="s">
        <v>71</v>
      </c>
      <c r="AP235" t="s">
        <v>71</v>
      </c>
      <c r="AQ235" t="s">
        <v>71</v>
      </c>
      <c r="AR235" t="s">
        <v>728</v>
      </c>
      <c r="AS235">
        <v>2002</v>
      </c>
      <c r="AT235">
        <v>15</v>
      </c>
      <c r="AU235">
        <v>6</v>
      </c>
      <c r="AV235" t="s">
        <v>71</v>
      </c>
      <c r="AW235" t="s">
        <v>71</v>
      </c>
      <c r="AX235" t="s">
        <v>71</v>
      </c>
      <c r="AY235" t="s">
        <v>71</v>
      </c>
      <c r="AZ235">
        <v>529</v>
      </c>
      <c r="BA235">
        <v>539</v>
      </c>
      <c r="BB235" t="s">
        <v>71</v>
      </c>
      <c r="BC235" t="s">
        <v>2314</v>
      </c>
      <c r="BD235" t="str">
        <f>HYPERLINK("http://dx.doi.org/10.1016/S0952-1976(03)00010-1","http://dx.doi.org/10.1016/S0952-1976(03)00010-1")</f>
        <v>http://dx.doi.org/10.1016/S0952-1976(03)00010-1</v>
      </c>
      <c r="BE235" t="s">
        <v>71</v>
      </c>
      <c r="BF235" t="s">
        <v>71</v>
      </c>
      <c r="BG235" t="s">
        <v>71</v>
      </c>
      <c r="BH235" t="s">
        <v>71</v>
      </c>
      <c r="BI235" t="s">
        <v>71</v>
      </c>
      <c r="BJ235" t="s">
        <v>71</v>
      </c>
      <c r="BK235" t="s">
        <v>71</v>
      </c>
      <c r="BL235" t="s">
        <v>71</v>
      </c>
      <c r="BM235" t="s">
        <v>71</v>
      </c>
      <c r="BN235" t="s">
        <v>71</v>
      </c>
      <c r="BO235" t="s">
        <v>71</v>
      </c>
      <c r="BP235" t="s">
        <v>71</v>
      </c>
      <c r="BQ235" t="s">
        <v>2315</v>
      </c>
      <c r="BR235" t="str">
        <f>HYPERLINK("https%3A%2F%2Fwww.webofscience.com%2Fwos%2Fwoscc%2Ffull-record%2FWOS:000182964700002","View Full Record in Web of Science")</f>
        <v>View Full Record in Web of Science</v>
      </c>
    </row>
    <row r="236" spans="1:70" hidden="1" x14ac:dyDescent="0.25">
      <c r="A236" t="s">
        <v>69</v>
      </c>
      <c r="B236" t="s">
        <v>2316</v>
      </c>
      <c r="C236" t="s">
        <v>71</v>
      </c>
      <c r="D236" t="s">
        <v>71</v>
      </c>
      <c r="E236" t="s">
        <v>71</v>
      </c>
      <c r="F236" t="s">
        <v>2317</v>
      </c>
      <c r="G236" t="s">
        <v>71</v>
      </c>
      <c r="H236" t="s">
        <v>71</v>
      </c>
      <c r="I236" s="1" t="s">
        <v>2318</v>
      </c>
      <c r="J236" t="s">
        <v>8590</v>
      </c>
      <c r="K236" t="s">
        <v>174</v>
      </c>
      <c r="L236" t="s">
        <v>71</v>
      </c>
      <c r="M236" t="s">
        <v>71</v>
      </c>
      <c r="N236" t="s">
        <v>71</v>
      </c>
      <c r="O236" t="s">
        <v>71</v>
      </c>
      <c r="P236" t="s">
        <v>71</v>
      </c>
      <c r="Q236" t="s">
        <v>71</v>
      </c>
      <c r="R236" t="s">
        <v>71</v>
      </c>
      <c r="S236" t="s">
        <v>71</v>
      </c>
      <c r="T236" t="s">
        <v>2319</v>
      </c>
      <c r="U236" t="s">
        <v>71</v>
      </c>
      <c r="V236" t="s">
        <v>71</v>
      </c>
      <c r="W236" t="s">
        <v>71</v>
      </c>
      <c r="X236" t="s">
        <v>71</v>
      </c>
      <c r="Y236" t="s">
        <v>71</v>
      </c>
      <c r="Z236" t="s">
        <v>71</v>
      </c>
      <c r="AA236" t="s">
        <v>71</v>
      </c>
      <c r="AB236" t="s">
        <v>71</v>
      </c>
      <c r="AC236" t="s">
        <v>71</v>
      </c>
      <c r="AD236" t="s">
        <v>71</v>
      </c>
      <c r="AE236" t="s">
        <v>71</v>
      </c>
      <c r="AF236" t="s">
        <v>71</v>
      </c>
      <c r="AG236" t="s">
        <v>71</v>
      </c>
      <c r="AH236" t="s">
        <v>71</v>
      </c>
      <c r="AI236" t="s">
        <v>71</v>
      </c>
      <c r="AJ236" t="s">
        <v>71</v>
      </c>
      <c r="AK236" t="s">
        <v>71</v>
      </c>
      <c r="AL236" t="s">
        <v>71</v>
      </c>
      <c r="AM236" t="s">
        <v>178</v>
      </c>
      <c r="AN236" t="s">
        <v>179</v>
      </c>
      <c r="AO236" t="s">
        <v>71</v>
      </c>
      <c r="AP236" t="s">
        <v>71</v>
      </c>
      <c r="AQ236" t="s">
        <v>71</v>
      </c>
      <c r="AR236" t="s">
        <v>71</v>
      </c>
      <c r="AS236">
        <v>2021</v>
      </c>
      <c r="AT236">
        <v>41</v>
      </c>
      <c r="AU236">
        <v>3</v>
      </c>
      <c r="AV236" t="s">
        <v>71</v>
      </c>
      <c r="AW236" t="s">
        <v>71</v>
      </c>
      <c r="AX236" t="s">
        <v>71</v>
      </c>
      <c r="AY236" t="s">
        <v>71</v>
      </c>
      <c r="AZ236">
        <v>4597</v>
      </c>
      <c r="BA236">
        <v>4607</v>
      </c>
      <c r="BB236" t="s">
        <v>71</v>
      </c>
      <c r="BC236" t="s">
        <v>2320</v>
      </c>
      <c r="BD236" t="str">
        <f>HYPERLINK("http://dx.doi.org/10.3233/JIFS-189720","http://dx.doi.org/10.3233/JIFS-189720")</f>
        <v>http://dx.doi.org/10.3233/JIFS-189720</v>
      </c>
      <c r="BE236" t="s">
        <v>71</v>
      </c>
      <c r="BF236" t="s">
        <v>71</v>
      </c>
      <c r="BG236" t="s">
        <v>71</v>
      </c>
      <c r="BH236" t="s">
        <v>71</v>
      </c>
      <c r="BI236" t="s">
        <v>71</v>
      </c>
      <c r="BJ236" t="s">
        <v>71</v>
      </c>
      <c r="BK236" t="s">
        <v>71</v>
      </c>
      <c r="BL236" t="s">
        <v>71</v>
      </c>
      <c r="BM236" t="s">
        <v>71</v>
      </c>
      <c r="BN236" t="s">
        <v>71</v>
      </c>
      <c r="BO236" t="s">
        <v>71</v>
      </c>
      <c r="BP236" t="s">
        <v>71</v>
      </c>
      <c r="BQ236" t="s">
        <v>2321</v>
      </c>
      <c r="BR236" t="str">
        <f>HYPERLINK("https%3A%2F%2Fwww.webofscience.com%2Fwos%2Fwoscc%2Ffull-record%2FWOS:000709679300039","View Full Record in Web of Science")</f>
        <v>View Full Record in Web of Science</v>
      </c>
    </row>
    <row r="237" spans="1:70" hidden="1" x14ac:dyDescent="0.25">
      <c r="A237" t="s">
        <v>460</v>
      </c>
      <c r="B237" t="s">
        <v>2322</v>
      </c>
      <c r="C237" t="s">
        <v>71</v>
      </c>
      <c r="D237" t="s">
        <v>2323</v>
      </c>
      <c r="E237" t="s">
        <v>71</v>
      </c>
      <c r="F237" t="s">
        <v>2324</v>
      </c>
      <c r="G237" t="s">
        <v>71</v>
      </c>
      <c r="H237" t="s">
        <v>71</v>
      </c>
      <c r="I237" s="1" t="s">
        <v>2325</v>
      </c>
      <c r="J237" t="s">
        <v>8588</v>
      </c>
      <c r="K237" t="s">
        <v>2326</v>
      </c>
      <c r="L237" t="s">
        <v>466</v>
      </c>
      <c r="M237" t="s">
        <v>71</v>
      </c>
      <c r="N237" t="s">
        <v>71</v>
      </c>
      <c r="O237" t="s">
        <v>71</v>
      </c>
      <c r="P237" t="s">
        <v>71</v>
      </c>
      <c r="Q237" t="s">
        <v>71</v>
      </c>
      <c r="R237" t="s">
        <v>71</v>
      </c>
      <c r="S237" t="s">
        <v>71</v>
      </c>
      <c r="T237" t="s">
        <v>2327</v>
      </c>
      <c r="U237" t="s">
        <v>71</v>
      </c>
      <c r="V237" t="s">
        <v>71</v>
      </c>
      <c r="W237" t="s">
        <v>71</v>
      </c>
      <c r="X237" t="s">
        <v>71</v>
      </c>
      <c r="Y237" t="s">
        <v>2328</v>
      </c>
      <c r="Z237" t="s">
        <v>71</v>
      </c>
      <c r="AA237" t="s">
        <v>71</v>
      </c>
      <c r="AB237" t="s">
        <v>71</v>
      </c>
      <c r="AC237" t="s">
        <v>71</v>
      </c>
      <c r="AD237" t="s">
        <v>71</v>
      </c>
      <c r="AE237" t="s">
        <v>71</v>
      </c>
      <c r="AF237" t="s">
        <v>71</v>
      </c>
      <c r="AG237" t="s">
        <v>71</v>
      </c>
      <c r="AH237" t="s">
        <v>71</v>
      </c>
      <c r="AI237" t="s">
        <v>71</v>
      </c>
      <c r="AJ237" t="s">
        <v>71</v>
      </c>
      <c r="AK237" t="s">
        <v>71</v>
      </c>
      <c r="AL237" t="s">
        <v>71</v>
      </c>
      <c r="AM237" t="s">
        <v>468</v>
      </c>
      <c r="AN237" t="s">
        <v>71</v>
      </c>
      <c r="AO237" t="s">
        <v>2329</v>
      </c>
      <c r="AP237" t="s">
        <v>71</v>
      </c>
      <c r="AQ237" t="s">
        <v>71</v>
      </c>
      <c r="AR237" t="s">
        <v>71</v>
      </c>
      <c r="AS237">
        <v>2013</v>
      </c>
      <c r="AT237">
        <v>291</v>
      </c>
      <c r="AU237" t="s">
        <v>71</v>
      </c>
      <c r="AV237" t="s">
        <v>71</v>
      </c>
      <c r="AW237" t="s">
        <v>71</v>
      </c>
      <c r="AX237" t="s">
        <v>71</v>
      </c>
      <c r="AY237" t="s">
        <v>71</v>
      </c>
      <c r="AZ237">
        <v>177</v>
      </c>
      <c r="BA237">
        <v>192</v>
      </c>
      <c r="BB237" t="s">
        <v>71</v>
      </c>
      <c r="BC237" t="s">
        <v>2330</v>
      </c>
      <c r="BD237" t="str">
        <f>HYPERLINK("http://dx.doi.org/10.1007/978-3-642-34922-5_13","http://dx.doi.org/10.1007/978-3-642-34922-5_13")</f>
        <v>http://dx.doi.org/10.1007/978-3-642-34922-5_13</v>
      </c>
      <c r="BE237" t="s">
        <v>2331</v>
      </c>
      <c r="BF237" t="s">
        <v>71</v>
      </c>
      <c r="BG237" t="s">
        <v>71</v>
      </c>
      <c r="BH237" t="s">
        <v>71</v>
      </c>
      <c r="BI237" t="s">
        <v>71</v>
      </c>
      <c r="BJ237" t="s">
        <v>71</v>
      </c>
      <c r="BK237" t="s">
        <v>71</v>
      </c>
      <c r="BL237" t="s">
        <v>71</v>
      </c>
      <c r="BM237" t="s">
        <v>71</v>
      </c>
      <c r="BN237" t="s">
        <v>71</v>
      </c>
      <c r="BO237" t="s">
        <v>71</v>
      </c>
      <c r="BP237" t="s">
        <v>71</v>
      </c>
      <c r="BQ237" t="s">
        <v>2332</v>
      </c>
      <c r="BR237" t="str">
        <f>HYPERLINK("https%3A%2F%2Fwww.webofscience.com%2Fwos%2Fwoscc%2Ffull-record%2FWOS:000317631300013","View Full Record in Web of Science")</f>
        <v>View Full Record in Web of Science</v>
      </c>
    </row>
    <row r="238" spans="1:70" hidden="1" x14ac:dyDescent="0.25">
      <c r="A238" t="s">
        <v>83</v>
      </c>
      <c r="B238" t="s">
        <v>2333</v>
      </c>
      <c r="C238" t="s">
        <v>71</v>
      </c>
      <c r="D238" t="s">
        <v>71</v>
      </c>
      <c r="E238" t="s">
        <v>102</v>
      </c>
      <c r="F238" t="s">
        <v>2334</v>
      </c>
      <c r="G238" t="s">
        <v>71</v>
      </c>
      <c r="H238" t="s">
        <v>71</v>
      </c>
      <c r="I238" s="1" t="s">
        <v>2335</v>
      </c>
      <c r="J238" t="s">
        <v>8588</v>
      </c>
      <c r="K238" t="s">
        <v>2336</v>
      </c>
      <c r="L238" t="s">
        <v>1533</v>
      </c>
      <c r="M238" t="s">
        <v>2337</v>
      </c>
      <c r="N238" t="s">
        <v>2338</v>
      </c>
      <c r="O238" t="s">
        <v>577</v>
      </c>
      <c r="P238" t="s">
        <v>2339</v>
      </c>
      <c r="Q238" t="s">
        <v>71</v>
      </c>
      <c r="R238" t="s">
        <v>71</v>
      </c>
      <c r="S238" t="s">
        <v>71</v>
      </c>
      <c r="T238" t="s">
        <v>2340</v>
      </c>
      <c r="U238" t="s">
        <v>71</v>
      </c>
      <c r="V238" t="s">
        <v>71</v>
      </c>
      <c r="W238" t="s">
        <v>71</v>
      </c>
      <c r="X238" t="s">
        <v>71</v>
      </c>
      <c r="Y238" t="s">
        <v>2341</v>
      </c>
      <c r="Z238" t="s">
        <v>2342</v>
      </c>
      <c r="AA238" t="s">
        <v>71</v>
      </c>
      <c r="AB238" t="s">
        <v>71</v>
      </c>
      <c r="AC238" t="s">
        <v>71</v>
      </c>
      <c r="AD238" t="s">
        <v>71</v>
      </c>
      <c r="AE238" t="s">
        <v>71</v>
      </c>
      <c r="AF238" t="s">
        <v>71</v>
      </c>
      <c r="AG238" t="s">
        <v>71</v>
      </c>
      <c r="AH238" t="s">
        <v>71</v>
      </c>
      <c r="AI238" t="s">
        <v>71</v>
      </c>
      <c r="AJ238" t="s">
        <v>71</v>
      </c>
      <c r="AK238" t="s">
        <v>71</v>
      </c>
      <c r="AL238" t="s">
        <v>71</v>
      </c>
      <c r="AM238" t="s">
        <v>2343</v>
      </c>
      <c r="AN238" t="s">
        <v>71</v>
      </c>
      <c r="AO238" t="s">
        <v>2344</v>
      </c>
      <c r="AP238" t="s">
        <v>71</v>
      </c>
      <c r="AQ238" t="s">
        <v>71</v>
      </c>
      <c r="AR238" t="s">
        <v>71</v>
      </c>
      <c r="AS238">
        <v>2015</v>
      </c>
      <c r="AT238" t="s">
        <v>71</v>
      </c>
      <c r="AU238" t="s">
        <v>71</v>
      </c>
      <c r="AV238" t="s">
        <v>71</v>
      </c>
      <c r="AW238" t="s">
        <v>71</v>
      </c>
      <c r="AX238" t="s">
        <v>71</v>
      </c>
      <c r="AY238" t="s">
        <v>71</v>
      </c>
      <c r="AZ238">
        <v>328</v>
      </c>
      <c r="BA238">
        <v>333</v>
      </c>
      <c r="BB238" t="s">
        <v>71</v>
      </c>
      <c r="BC238" t="s">
        <v>71</v>
      </c>
      <c r="BD238" t="s">
        <v>71</v>
      </c>
      <c r="BE238" t="s">
        <v>71</v>
      </c>
      <c r="BF238" t="s">
        <v>71</v>
      </c>
      <c r="BG238" t="s">
        <v>71</v>
      </c>
      <c r="BH238" t="s">
        <v>71</v>
      </c>
      <c r="BI238" t="s">
        <v>71</v>
      </c>
      <c r="BJ238" t="s">
        <v>71</v>
      </c>
      <c r="BK238" t="s">
        <v>71</v>
      </c>
      <c r="BL238" t="s">
        <v>71</v>
      </c>
      <c r="BM238" t="s">
        <v>71</v>
      </c>
      <c r="BN238" t="s">
        <v>71</v>
      </c>
      <c r="BO238" t="s">
        <v>71</v>
      </c>
      <c r="BP238" t="s">
        <v>71</v>
      </c>
      <c r="BQ238" t="s">
        <v>2345</v>
      </c>
      <c r="BR238" t="str">
        <f>HYPERLINK("https%3A%2F%2Fwww.webofscience.com%2Fwos%2Fwoscc%2Ffull-record%2FWOS:000399158700056","View Full Record in Web of Science")</f>
        <v>View Full Record in Web of Science</v>
      </c>
    </row>
    <row r="239" spans="1:70" hidden="1" x14ac:dyDescent="0.25">
      <c r="A239" t="s">
        <v>83</v>
      </c>
      <c r="B239" t="s">
        <v>2346</v>
      </c>
      <c r="C239" t="s">
        <v>71</v>
      </c>
      <c r="D239" t="s">
        <v>71</v>
      </c>
      <c r="E239" t="s">
        <v>102</v>
      </c>
      <c r="F239" t="s">
        <v>2347</v>
      </c>
      <c r="G239" t="s">
        <v>71</v>
      </c>
      <c r="H239" t="s">
        <v>71</v>
      </c>
      <c r="I239" s="1" t="s">
        <v>2348</v>
      </c>
      <c r="J239" t="s">
        <v>8588</v>
      </c>
      <c r="K239" t="s">
        <v>1269</v>
      </c>
      <c r="L239" t="s">
        <v>817</v>
      </c>
      <c r="M239" t="s">
        <v>818</v>
      </c>
      <c r="N239" t="s">
        <v>1270</v>
      </c>
      <c r="O239" t="s">
        <v>1271</v>
      </c>
      <c r="P239" t="s">
        <v>1272</v>
      </c>
      <c r="Q239" t="s">
        <v>71</v>
      </c>
      <c r="R239" t="s">
        <v>71</v>
      </c>
      <c r="S239" t="s">
        <v>71</v>
      </c>
      <c r="T239" t="s">
        <v>2349</v>
      </c>
      <c r="U239" t="s">
        <v>71</v>
      </c>
      <c r="V239" t="s">
        <v>71</v>
      </c>
      <c r="W239" t="s">
        <v>71</v>
      </c>
      <c r="X239" t="s">
        <v>71</v>
      </c>
      <c r="Y239" t="s">
        <v>71</v>
      </c>
      <c r="Z239" t="s">
        <v>71</v>
      </c>
      <c r="AA239" t="s">
        <v>71</v>
      </c>
      <c r="AB239" t="s">
        <v>71</v>
      </c>
      <c r="AC239" t="s">
        <v>71</v>
      </c>
      <c r="AD239" t="s">
        <v>71</v>
      </c>
      <c r="AE239" t="s">
        <v>71</v>
      </c>
      <c r="AF239" t="s">
        <v>71</v>
      </c>
      <c r="AG239" t="s">
        <v>71</v>
      </c>
      <c r="AH239" t="s">
        <v>71</v>
      </c>
      <c r="AI239" t="s">
        <v>71</v>
      </c>
      <c r="AJ239" t="s">
        <v>71</v>
      </c>
      <c r="AK239" t="s">
        <v>71</v>
      </c>
      <c r="AL239" t="s">
        <v>71</v>
      </c>
      <c r="AM239" t="s">
        <v>824</v>
      </c>
      <c r="AN239" t="s">
        <v>71</v>
      </c>
      <c r="AO239" t="s">
        <v>1274</v>
      </c>
      <c r="AP239" t="s">
        <v>71</v>
      </c>
      <c r="AQ239" t="s">
        <v>71</v>
      </c>
      <c r="AR239" t="s">
        <v>71</v>
      </c>
      <c r="AS239">
        <v>2017</v>
      </c>
      <c r="AT239" t="s">
        <v>71</v>
      </c>
      <c r="AU239" t="s">
        <v>71</v>
      </c>
      <c r="AV239" t="s">
        <v>71</v>
      </c>
      <c r="AW239" t="s">
        <v>71</v>
      </c>
      <c r="AX239" t="s">
        <v>71</v>
      </c>
      <c r="AY239" t="s">
        <v>71</v>
      </c>
      <c r="AZ239" t="s">
        <v>71</v>
      </c>
      <c r="BA239" t="s">
        <v>71</v>
      </c>
      <c r="BB239" t="s">
        <v>71</v>
      </c>
      <c r="BC239" t="s">
        <v>71</v>
      </c>
      <c r="BD239" t="s">
        <v>71</v>
      </c>
      <c r="BE239" t="s">
        <v>71</v>
      </c>
      <c r="BF239" t="s">
        <v>71</v>
      </c>
      <c r="BG239" t="s">
        <v>71</v>
      </c>
      <c r="BH239" t="s">
        <v>71</v>
      </c>
      <c r="BI239" t="s">
        <v>71</v>
      </c>
      <c r="BJ239" t="s">
        <v>71</v>
      </c>
      <c r="BK239" t="s">
        <v>71</v>
      </c>
      <c r="BL239" t="s">
        <v>71</v>
      </c>
      <c r="BM239" t="s">
        <v>71</v>
      </c>
      <c r="BN239" t="s">
        <v>71</v>
      </c>
      <c r="BO239" t="s">
        <v>71</v>
      </c>
      <c r="BP239" t="s">
        <v>71</v>
      </c>
      <c r="BQ239" t="s">
        <v>2350</v>
      </c>
      <c r="BR239" t="str">
        <f>HYPERLINK("https%3A%2F%2Fwww.webofscience.com%2Fwos%2Fwoscc%2Ffull-record%2FWOS:000426449100050","View Full Record in Web of Science")</f>
        <v>View Full Record in Web of Science</v>
      </c>
    </row>
    <row r="240" spans="1:70" hidden="1" x14ac:dyDescent="0.25">
      <c r="A240" t="s">
        <v>83</v>
      </c>
      <c r="B240" t="s">
        <v>2351</v>
      </c>
      <c r="C240" t="s">
        <v>71</v>
      </c>
      <c r="D240" t="s">
        <v>71</v>
      </c>
      <c r="E240" t="s">
        <v>102</v>
      </c>
      <c r="F240" t="s">
        <v>2352</v>
      </c>
      <c r="G240" t="s">
        <v>71</v>
      </c>
      <c r="H240" t="s">
        <v>71</v>
      </c>
      <c r="I240" s="1" t="s">
        <v>2353</v>
      </c>
      <c r="J240" t="s">
        <v>8592</v>
      </c>
      <c r="K240" t="s">
        <v>2354</v>
      </c>
      <c r="L240" t="s">
        <v>1782</v>
      </c>
      <c r="M240" t="s">
        <v>817</v>
      </c>
      <c r="N240" t="s">
        <v>2355</v>
      </c>
      <c r="O240" t="s">
        <v>1292</v>
      </c>
      <c r="P240" t="s">
        <v>102</v>
      </c>
      <c r="Q240" t="s">
        <v>71</v>
      </c>
      <c r="R240" t="s">
        <v>71</v>
      </c>
      <c r="S240" t="s">
        <v>71</v>
      </c>
      <c r="T240" t="s">
        <v>2356</v>
      </c>
      <c r="U240" t="s">
        <v>71</v>
      </c>
      <c r="V240" t="s">
        <v>71</v>
      </c>
      <c r="W240" t="s">
        <v>71</v>
      </c>
      <c r="X240" t="s">
        <v>71</v>
      </c>
      <c r="Y240" t="s">
        <v>71</v>
      </c>
      <c r="Z240" t="s">
        <v>1762</v>
      </c>
      <c r="AA240" t="s">
        <v>71</v>
      </c>
      <c r="AB240" t="s">
        <v>71</v>
      </c>
      <c r="AC240" t="s">
        <v>71</v>
      </c>
      <c r="AD240" t="s">
        <v>71</v>
      </c>
      <c r="AE240" t="s">
        <v>71</v>
      </c>
      <c r="AF240" t="s">
        <v>71</v>
      </c>
      <c r="AG240" t="s">
        <v>71</v>
      </c>
      <c r="AH240" t="s">
        <v>71</v>
      </c>
      <c r="AI240" t="s">
        <v>71</v>
      </c>
      <c r="AJ240" t="s">
        <v>71</v>
      </c>
      <c r="AK240" t="s">
        <v>71</v>
      </c>
      <c r="AL240" t="s">
        <v>71</v>
      </c>
      <c r="AM240" t="s">
        <v>1788</v>
      </c>
      <c r="AN240" t="s">
        <v>71</v>
      </c>
      <c r="AO240" t="s">
        <v>2357</v>
      </c>
      <c r="AP240" t="s">
        <v>71</v>
      </c>
      <c r="AQ240" t="s">
        <v>71</v>
      </c>
      <c r="AR240" t="s">
        <v>71</v>
      </c>
      <c r="AS240">
        <v>2014</v>
      </c>
      <c r="AT240" t="s">
        <v>71</v>
      </c>
      <c r="AU240" t="s">
        <v>71</v>
      </c>
      <c r="AV240" t="s">
        <v>71</v>
      </c>
      <c r="AW240" t="s">
        <v>71</v>
      </c>
      <c r="AX240" t="s">
        <v>71</v>
      </c>
      <c r="AY240" t="s">
        <v>71</v>
      </c>
      <c r="AZ240">
        <v>792</v>
      </c>
      <c r="BA240">
        <v>799</v>
      </c>
      <c r="BB240" t="s">
        <v>71</v>
      </c>
      <c r="BC240" t="s">
        <v>71</v>
      </c>
      <c r="BD240" t="s">
        <v>71</v>
      </c>
      <c r="BE240" t="s">
        <v>71</v>
      </c>
      <c r="BF240" t="s">
        <v>71</v>
      </c>
      <c r="BG240" t="s">
        <v>71</v>
      </c>
      <c r="BH240" t="s">
        <v>71</v>
      </c>
      <c r="BI240" t="s">
        <v>71</v>
      </c>
      <c r="BJ240" t="s">
        <v>71</v>
      </c>
      <c r="BK240" t="s">
        <v>71</v>
      </c>
      <c r="BL240" t="s">
        <v>71</v>
      </c>
      <c r="BM240" t="s">
        <v>71</v>
      </c>
      <c r="BN240" t="s">
        <v>71</v>
      </c>
      <c r="BO240" t="s">
        <v>71</v>
      </c>
      <c r="BP240" t="s">
        <v>71</v>
      </c>
      <c r="BQ240" t="s">
        <v>2358</v>
      </c>
      <c r="BR240" t="str">
        <f>HYPERLINK("https%3A%2F%2Fwww.webofscience.com%2Fwos%2Fwoscc%2Ffull-record%2FWOS:000350793500114","View Full Record in Web of Science")</f>
        <v>View Full Record in Web of Science</v>
      </c>
    </row>
    <row r="241" spans="1:70" hidden="1" x14ac:dyDescent="0.25">
      <c r="A241" t="s">
        <v>83</v>
      </c>
      <c r="B241" t="s">
        <v>2359</v>
      </c>
      <c r="C241" t="s">
        <v>71</v>
      </c>
      <c r="D241" t="s">
        <v>71</v>
      </c>
      <c r="E241" t="s">
        <v>102</v>
      </c>
      <c r="F241" t="s">
        <v>2360</v>
      </c>
      <c r="G241" t="s">
        <v>71</v>
      </c>
      <c r="H241" t="s">
        <v>71</v>
      </c>
      <c r="I241" s="1" t="s">
        <v>2361</v>
      </c>
      <c r="J241" t="s">
        <v>8590</v>
      </c>
      <c r="K241" t="s">
        <v>2362</v>
      </c>
      <c r="L241" t="s">
        <v>71</v>
      </c>
      <c r="M241" t="s">
        <v>2363</v>
      </c>
      <c r="N241" t="s">
        <v>2364</v>
      </c>
      <c r="O241" t="s">
        <v>2365</v>
      </c>
      <c r="P241" t="s">
        <v>2366</v>
      </c>
      <c r="Q241" t="s">
        <v>71</v>
      </c>
      <c r="R241" t="s">
        <v>71</v>
      </c>
      <c r="S241" t="s">
        <v>71</v>
      </c>
      <c r="T241" t="s">
        <v>2367</v>
      </c>
      <c r="U241" t="s">
        <v>71</v>
      </c>
      <c r="V241" t="s">
        <v>71</v>
      </c>
      <c r="W241" t="s">
        <v>71</v>
      </c>
      <c r="X241" t="s">
        <v>71</v>
      </c>
      <c r="Y241" t="s">
        <v>2368</v>
      </c>
      <c r="Z241" t="s">
        <v>2369</v>
      </c>
      <c r="AA241" t="s">
        <v>71</v>
      </c>
      <c r="AB241" t="s">
        <v>71</v>
      </c>
      <c r="AC241" t="s">
        <v>71</v>
      </c>
      <c r="AD241" t="s">
        <v>71</v>
      </c>
      <c r="AE241" t="s">
        <v>71</v>
      </c>
      <c r="AF241" t="s">
        <v>71</v>
      </c>
      <c r="AG241" t="s">
        <v>71</v>
      </c>
      <c r="AH241" t="s">
        <v>71</v>
      </c>
      <c r="AI241" t="s">
        <v>71</v>
      </c>
      <c r="AJ241" t="s">
        <v>71</v>
      </c>
      <c r="AK241" t="s">
        <v>71</v>
      </c>
      <c r="AL241" t="s">
        <v>71</v>
      </c>
      <c r="AM241" t="s">
        <v>71</v>
      </c>
      <c r="AN241" t="s">
        <v>71</v>
      </c>
      <c r="AO241" t="s">
        <v>2370</v>
      </c>
      <c r="AP241" t="s">
        <v>71</v>
      </c>
      <c r="AQ241" t="s">
        <v>71</v>
      </c>
      <c r="AR241" t="s">
        <v>71</v>
      </c>
      <c r="AS241">
        <v>2016</v>
      </c>
      <c r="AT241" t="s">
        <v>71</v>
      </c>
      <c r="AU241" t="s">
        <v>71</v>
      </c>
      <c r="AV241" t="s">
        <v>71</v>
      </c>
      <c r="AW241" t="s">
        <v>71</v>
      </c>
      <c r="AX241" t="s">
        <v>71</v>
      </c>
      <c r="AY241" t="s">
        <v>71</v>
      </c>
      <c r="AZ241" t="s">
        <v>71</v>
      </c>
      <c r="BA241" t="s">
        <v>71</v>
      </c>
      <c r="BB241" t="s">
        <v>71</v>
      </c>
      <c r="BC241" t="s">
        <v>71</v>
      </c>
      <c r="BD241" t="s">
        <v>71</v>
      </c>
      <c r="BE241" t="s">
        <v>71</v>
      </c>
      <c r="BF241" t="s">
        <v>71</v>
      </c>
      <c r="BG241" t="s">
        <v>71</v>
      </c>
      <c r="BH241" t="s">
        <v>71</v>
      </c>
      <c r="BI241" t="s">
        <v>71</v>
      </c>
      <c r="BJ241" t="s">
        <v>71</v>
      </c>
      <c r="BK241" t="s">
        <v>71</v>
      </c>
      <c r="BL241" t="s">
        <v>71</v>
      </c>
      <c r="BM241" t="s">
        <v>71</v>
      </c>
      <c r="BN241" t="s">
        <v>71</v>
      </c>
      <c r="BO241" t="s">
        <v>71</v>
      </c>
      <c r="BP241" t="s">
        <v>71</v>
      </c>
      <c r="BQ241" t="s">
        <v>2371</v>
      </c>
      <c r="BR241" t="str">
        <f>HYPERLINK("https%3A%2F%2Fwww.webofscience.com%2Fwos%2Fwoscc%2Ffull-record%2FWOS:000390125800010","View Full Record in Web of Science")</f>
        <v>View Full Record in Web of Science</v>
      </c>
    </row>
    <row r="242" spans="1:70" hidden="1" x14ac:dyDescent="0.25">
      <c r="A242" t="s">
        <v>460</v>
      </c>
      <c r="B242" t="s">
        <v>2372</v>
      </c>
      <c r="C242" t="s">
        <v>2373</v>
      </c>
      <c r="D242" t="s">
        <v>71</v>
      </c>
      <c r="E242" t="s">
        <v>71</v>
      </c>
      <c r="F242" t="s">
        <v>2374</v>
      </c>
      <c r="G242" t="s">
        <v>2373</v>
      </c>
      <c r="H242" t="s">
        <v>71</v>
      </c>
      <c r="I242" s="1" t="s">
        <v>2375</v>
      </c>
      <c r="J242" s="6" t="s">
        <v>8596</v>
      </c>
      <c r="K242" t="s">
        <v>2376</v>
      </c>
      <c r="L242" t="s">
        <v>2377</v>
      </c>
      <c r="M242" t="s">
        <v>71</v>
      </c>
      <c r="N242" t="s">
        <v>71</v>
      </c>
      <c r="O242" t="s">
        <v>71</v>
      </c>
      <c r="P242" t="s">
        <v>71</v>
      </c>
      <c r="Q242" t="s">
        <v>71</v>
      </c>
      <c r="R242" t="s">
        <v>71</v>
      </c>
      <c r="S242" t="s">
        <v>71</v>
      </c>
      <c r="T242" s="11" t="s">
        <v>2378</v>
      </c>
      <c r="U242" t="s">
        <v>71</v>
      </c>
      <c r="V242" t="s">
        <v>71</v>
      </c>
      <c r="W242" t="s">
        <v>71</v>
      </c>
      <c r="X242" t="s">
        <v>71</v>
      </c>
      <c r="Y242" t="s">
        <v>2379</v>
      </c>
      <c r="Z242" t="s">
        <v>2380</v>
      </c>
      <c r="AA242" t="s">
        <v>71</v>
      </c>
      <c r="AB242" t="s">
        <v>71</v>
      </c>
      <c r="AC242" t="s">
        <v>71</v>
      </c>
      <c r="AD242" t="s">
        <v>71</v>
      </c>
      <c r="AE242" t="s">
        <v>71</v>
      </c>
      <c r="AF242" t="s">
        <v>71</v>
      </c>
      <c r="AG242" t="s">
        <v>71</v>
      </c>
      <c r="AH242" t="s">
        <v>71</v>
      </c>
      <c r="AI242" t="s">
        <v>71</v>
      </c>
      <c r="AJ242" t="s">
        <v>71</v>
      </c>
      <c r="AK242" t="s">
        <v>71</v>
      </c>
      <c r="AL242" t="s">
        <v>71</v>
      </c>
      <c r="AM242" t="s">
        <v>2381</v>
      </c>
      <c r="AN242" t="s">
        <v>2382</v>
      </c>
      <c r="AO242" t="s">
        <v>2383</v>
      </c>
      <c r="AP242" t="s">
        <v>71</v>
      </c>
      <c r="AQ242" t="s">
        <v>71</v>
      </c>
      <c r="AR242" t="s">
        <v>71</v>
      </c>
      <c r="AS242">
        <v>2016</v>
      </c>
      <c r="AT242" t="s">
        <v>71</v>
      </c>
      <c r="AU242" t="s">
        <v>71</v>
      </c>
      <c r="AV242" t="s">
        <v>71</v>
      </c>
      <c r="AW242" t="s">
        <v>71</v>
      </c>
      <c r="AX242" t="s">
        <v>71</v>
      </c>
      <c r="AY242" t="s">
        <v>71</v>
      </c>
      <c r="AZ242">
        <v>169</v>
      </c>
      <c r="BA242">
        <v>182</v>
      </c>
      <c r="BB242" t="s">
        <v>71</v>
      </c>
      <c r="BC242" t="s">
        <v>2384</v>
      </c>
      <c r="BD242" t="str">
        <f>HYPERLINK("http://dx.doi.org/10.4018/978-1-5225-0427-6.ch009","http://dx.doi.org/10.4018/978-1-5225-0427-6.ch009")</f>
        <v>http://dx.doi.org/10.4018/978-1-5225-0427-6.ch009</v>
      </c>
      <c r="BE242" t="s">
        <v>2385</v>
      </c>
      <c r="BF242" t="s">
        <v>71</v>
      </c>
      <c r="BG242" t="s">
        <v>71</v>
      </c>
      <c r="BH242" t="s">
        <v>71</v>
      </c>
      <c r="BI242" t="s">
        <v>71</v>
      </c>
      <c r="BJ242" t="s">
        <v>71</v>
      </c>
      <c r="BK242" t="s">
        <v>71</v>
      </c>
      <c r="BL242" t="s">
        <v>71</v>
      </c>
      <c r="BM242" t="s">
        <v>71</v>
      </c>
      <c r="BN242" t="s">
        <v>71</v>
      </c>
      <c r="BO242" t="s">
        <v>71</v>
      </c>
      <c r="BP242" t="s">
        <v>71</v>
      </c>
      <c r="BQ242" t="s">
        <v>2386</v>
      </c>
      <c r="BR242" t="str">
        <f>HYPERLINK("https%3A%2F%2Fwww.webofscience.com%2Fwos%2Fwoscc%2Ffull-record%2FWOS:000416709400010","View Full Record in Web of Science")</f>
        <v>View Full Record in Web of Science</v>
      </c>
    </row>
    <row r="243" spans="1:70" hidden="1" x14ac:dyDescent="0.25">
      <c r="A243" t="s">
        <v>69</v>
      </c>
      <c r="B243" t="s">
        <v>2387</v>
      </c>
      <c r="C243" t="s">
        <v>71</v>
      </c>
      <c r="D243" t="s">
        <v>71</v>
      </c>
      <c r="E243" t="s">
        <v>71</v>
      </c>
      <c r="F243" t="s">
        <v>2388</v>
      </c>
      <c r="G243" t="s">
        <v>71</v>
      </c>
      <c r="H243" t="s">
        <v>71</v>
      </c>
      <c r="I243" s="1" t="s">
        <v>2389</v>
      </c>
      <c r="J243" t="s">
        <v>8592</v>
      </c>
      <c r="K243" t="s">
        <v>766</v>
      </c>
      <c r="L243" t="s">
        <v>71</v>
      </c>
      <c r="M243" t="s">
        <v>71</v>
      </c>
      <c r="N243" t="s">
        <v>71</v>
      </c>
      <c r="O243" t="s">
        <v>71</v>
      </c>
      <c r="P243" t="s">
        <v>71</v>
      </c>
      <c r="Q243" t="s">
        <v>71</v>
      </c>
      <c r="R243" t="s">
        <v>71</v>
      </c>
      <c r="S243" t="s">
        <v>71</v>
      </c>
      <c r="T243" t="s">
        <v>2390</v>
      </c>
      <c r="U243" t="s">
        <v>71</v>
      </c>
      <c r="V243" t="s">
        <v>71</v>
      </c>
      <c r="W243" t="s">
        <v>71</v>
      </c>
      <c r="X243" t="s">
        <v>71</v>
      </c>
      <c r="Y243" t="s">
        <v>71</v>
      </c>
      <c r="Z243" t="s">
        <v>71</v>
      </c>
      <c r="AA243" t="s">
        <v>71</v>
      </c>
      <c r="AB243" t="s">
        <v>71</v>
      </c>
      <c r="AC243" t="s">
        <v>71</v>
      </c>
      <c r="AD243" t="s">
        <v>71</v>
      </c>
      <c r="AE243" t="s">
        <v>71</v>
      </c>
      <c r="AF243" t="s">
        <v>71</v>
      </c>
      <c r="AG243" t="s">
        <v>71</v>
      </c>
      <c r="AH243" t="s">
        <v>71</v>
      </c>
      <c r="AI243" t="s">
        <v>71</v>
      </c>
      <c r="AJ243" t="s">
        <v>71</v>
      </c>
      <c r="AK243" t="s">
        <v>71</v>
      </c>
      <c r="AL243" t="s">
        <v>71</v>
      </c>
      <c r="AM243" t="s">
        <v>768</v>
      </c>
      <c r="AN243" t="s">
        <v>769</v>
      </c>
      <c r="AO243" t="s">
        <v>71</v>
      </c>
      <c r="AP243" t="s">
        <v>71</v>
      </c>
      <c r="AQ243" t="s">
        <v>71</v>
      </c>
      <c r="AR243" t="s">
        <v>129</v>
      </c>
      <c r="AS243">
        <v>2020</v>
      </c>
      <c r="AT243">
        <v>93</v>
      </c>
      <c r="AU243" t="s">
        <v>71</v>
      </c>
      <c r="AV243" t="s">
        <v>71</v>
      </c>
      <c r="AW243" t="s">
        <v>71</v>
      </c>
      <c r="AX243" t="s">
        <v>71</v>
      </c>
      <c r="AY243" t="s">
        <v>71</v>
      </c>
      <c r="AZ243" t="s">
        <v>71</v>
      </c>
      <c r="BA243" t="s">
        <v>71</v>
      </c>
      <c r="BB243">
        <v>106354</v>
      </c>
      <c r="BC243" t="s">
        <v>2391</v>
      </c>
      <c r="BD243" t="str">
        <f>HYPERLINK("http://dx.doi.org/10.1016/j.asoc.2020.106354","http://dx.doi.org/10.1016/j.asoc.2020.106354")</f>
        <v>http://dx.doi.org/10.1016/j.asoc.2020.106354</v>
      </c>
      <c r="BE243" t="s">
        <v>71</v>
      </c>
      <c r="BF243" t="s">
        <v>71</v>
      </c>
      <c r="BG243" t="s">
        <v>71</v>
      </c>
      <c r="BH243" t="s">
        <v>71</v>
      </c>
      <c r="BI243" t="s">
        <v>71</v>
      </c>
      <c r="BJ243" t="s">
        <v>71</v>
      </c>
      <c r="BK243" t="s">
        <v>71</v>
      </c>
      <c r="BL243" t="s">
        <v>71</v>
      </c>
      <c r="BM243" t="s">
        <v>71</v>
      </c>
      <c r="BN243" t="s">
        <v>71</v>
      </c>
      <c r="BO243" t="s">
        <v>71</v>
      </c>
      <c r="BP243" t="s">
        <v>71</v>
      </c>
      <c r="BQ243" t="s">
        <v>2392</v>
      </c>
      <c r="BR243" t="str">
        <f>HYPERLINK("https%3A%2F%2Fwww.webofscience.com%2Fwos%2Fwoscc%2Ffull-record%2FWOS:000554904200009","View Full Record in Web of Science")</f>
        <v>View Full Record in Web of Science</v>
      </c>
    </row>
    <row r="244" spans="1:70" hidden="1" x14ac:dyDescent="0.25">
      <c r="A244" t="s">
        <v>460</v>
      </c>
      <c r="B244" t="s">
        <v>2393</v>
      </c>
      <c r="C244" t="s">
        <v>71</v>
      </c>
      <c r="D244" t="s">
        <v>2394</v>
      </c>
      <c r="E244" t="s">
        <v>71</v>
      </c>
      <c r="F244" t="s">
        <v>2395</v>
      </c>
      <c r="G244" t="s">
        <v>71</v>
      </c>
      <c r="H244" t="s">
        <v>71</v>
      </c>
      <c r="I244" s="1" t="s">
        <v>2396</v>
      </c>
      <c r="J244" t="s">
        <v>8592</v>
      </c>
      <c r="K244" t="s">
        <v>2397</v>
      </c>
      <c r="L244" t="s">
        <v>466</v>
      </c>
      <c r="M244" t="s">
        <v>71</v>
      </c>
      <c r="N244" t="s">
        <v>71</v>
      </c>
      <c r="O244" t="s">
        <v>71</v>
      </c>
      <c r="P244" t="s">
        <v>71</v>
      </c>
      <c r="Q244" t="s">
        <v>71</v>
      </c>
      <c r="R244" t="s">
        <v>71</v>
      </c>
      <c r="S244" t="s">
        <v>71</v>
      </c>
      <c r="T244" t="s">
        <v>2398</v>
      </c>
      <c r="U244" t="s">
        <v>71</v>
      </c>
      <c r="V244" t="s">
        <v>71</v>
      </c>
      <c r="W244" t="s">
        <v>71</v>
      </c>
      <c r="X244" t="s">
        <v>71</v>
      </c>
      <c r="Y244" t="s">
        <v>2399</v>
      </c>
      <c r="Z244" t="s">
        <v>2400</v>
      </c>
      <c r="AA244" t="s">
        <v>71</v>
      </c>
      <c r="AB244" t="s">
        <v>71</v>
      </c>
      <c r="AC244" t="s">
        <v>71</v>
      </c>
      <c r="AD244" t="s">
        <v>71</v>
      </c>
      <c r="AE244" t="s">
        <v>71</v>
      </c>
      <c r="AF244" t="s">
        <v>71</v>
      </c>
      <c r="AG244" t="s">
        <v>71</v>
      </c>
      <c r="AH244" t="s">
        <v>71</v>
      </c>
      <c r="AI244" t="s">
        <v>71</v>
      </c>
      <c r="AJ244" t="s">
        <v>71</v>
      </c>
      <c r="AK244" t="s">
        <v>71</v>
      </c>
      <c r="AL244" t="s">
        <v>71</v>
      </c>
      <c r="AM244" t="s">
        <v>468</v>
      </c>
      <c r="AN244" t="s">
        <v>71</v>
      </c>
      <c r="AO244" t="s">
        <v>2401</v>
      </c>
      <c r="AP244" t="s">
        <v>71</v>
      </c>
      <c r="AQ244" t="s">
        <v>71</v>
      </c>
      <c r="AR244" t="s">
        <v>71</v>
      </c>
      <c r="AS244">
        <v>2014</v>
      </c>
      <c r="AT244">
        <v>309</v>
      </c>
      <c r="AU244" t="s">
        <v>71</v>
      </c>
      <c r="AV244" t="s">
        <v>71</v>
      </c>
      <c r="AW244" t="s">
        <v>71</v>
      </c>
      <c r="AX244" t="s">
        <v>71</v>
      </c>
      <c r="AY244" t="s">
        <v>71</v>
      </c>
      <c r="AZ244">
        <v>1</v>
      </c>
      <c r="BA244">
        <v>45</v>
      </c>
      <c r="BB244" t="s">
        <v>71</v>
      </c>
      <c r="BC244" t="s">
        <v>2402</v>
      </c>
      <c r="BD244" t="str">
        <f>HYPERLINK("http://dx.doi.org/10.1007/978-3-642-41372-8_1","http://dx.doi.org/10.1007/978-3-642-41372-8_1")</f>
        <v>http://dx.doi.org/10.1007/978-3-642-41372-8_1</v>
      </c>
      <c r="BE244" t="s">
        <v>2403</v>
      </c>
      <c r="BF244" t="s">
        <v>71</v>
      </c>
      <c r="BG244" t="s">
        <v>71</v>
      </c>
      <c r="BH244" t="s">
        <v>71</v>
      </c>
      <c r="BI244" t="s">
        <v>71</v>
      </c>
      <c r="BJ244" t="s">
        <v>71</v>
      </c>
      <c r="BK244" t="s">
        <v>71</v>
      </c>
      <c r="BL244" t="s">
        <v>71</v>
      </c>
      <c r="BM244" t="s">
        <v>71</v>
      </c>
      <c r="BN244" t="s">
        <v>71</v>
      </c>
      <c r="BO244" t="s">
        <v>71</v>
      </c>
      <c r="BP244" t="s">
        <v>71</v>
      </c>
      <c r="BQ244" t="s">
        <v>2404</v>
      </c>
      <c r="BR244" t="str">
        <f>HYPERLINK("https%3A%2F%2Fwww.webofscience.com%2Fwos%2Fwoscc%2Ffull-record%2FWOS:000343011500002","View Full Record in Web of Science")</f>
        <v>View Full Record in Web of Science</v>
      </c>
    </row>
    <row r="245" spans="1:70" hidden="1" x14ac:dyDescent="0.25">
      <c r="A245" t="s">
        <v>69</v>
      </c>
      <c r="B245" t="s">
        <v>2405</v>
      </c>
      <c r="C245" t="s">
        <v>71</v>
      </c>
      <c r="D245" t="s">
        <v>71</v>
      </c>
      <c r="E245" t="s">
        <v>71</v>
      </c>
      <c r="F245" t="s">
        <v>2406</v>
      </c>
      <c r="G245" t="s">
        <v>71</v>
      </c>
      <c r="H245" t="s">
        <v>71</v>
      </c>
      <c r="I245" s="1" t="s">
        <v>2407</v>
      </c>
      <c r="J245" t="s">
        <v>8588</v>
      </c>
      <c r="K245" t="s">
        <v>123</v>
      </c>
      <c r="L245" t="s">
        <v>71</v>
      </c>
      <c r="M245" t="s">
        <v>71</v>
      </c>
      <c r="N245" t="s">
        <v>71</v>
      </c>
      <c r="O245" t="s">
        <v>71</v>
      </c>
      <c r="P245" t="s">
        <v>71</v>
      </c>
      <c r="Q245" t="s">
        <v>71</v>
      </c>
      <c r="R245" t="s">
        <v>71</v>
      </c>
      <c r="S245" t="s">
        <v>71</v>
      </c>
      <c r="T245" t="s">
        <v>2408</v>
      </c>
      <c r="U245" t="s">
        <v>71</v>
      </c>
      <c r="V245" t="s">
        <v>71</v>
      </c>
      <c r="W245" t="s">
        <v>71</v>
      </c>
      <c r="X245" t="s">
        <v>71</v>
      </c>
      <c r="Y245" t="s">
        <v>71</v>
      </c>
      <c r="Z245" t="s">
        <v>71</v>
      </c>
      <c r="AA245" t="s">
        <v>71</v>
      </c>
      <c r="AB245" t="s">
        <v>71</v>
      </c>
      <c r="AC245" t="s">
        <v>71</v>
      </c>
      <c r="AD245" t="s">
        <v>71</v>
      </c>
      <c r="AE245" t="s">
        <v>71</v>
      </c>
      <c r="AF245" t="s">
        <v>71</v>
      </c>
      <c r="AG245" t="s">
        <v>71</v>
      </c>
      <c r="AH245" t="s">
        <v>71</v>
      </c>
      <c r="AI245" t="s">
        <v>71</v>
      </c>
      <c r="AJ245" t="s">
        <v>71</v>
      </c>
      <c r="AK245" t="s">
        <v>71</v>
      </c>
      <c r="AL245" t="s">
        <v>71</v>
      </c>
      <c r="AM245" t="s">
        <v>127</v>
      </c>
      <c r="AN245" t="s">
        <v>71</v>
      </c>
      <c r="AO245" t="s">
        <v>71</v>
      </c>
      <c r="AP245" t="s">
        <v>71</v>
      </c>
      <c r="AQ245" t="s">
        <v>71</v>
      </c>
      <c r="AR245" t="s">
        <v>679</v>
      </c>
      <c r="AS245">
        <v>2007</v>
      </c>
      <c r="AT245">
        <v>177</v>
      </c>
      <c r="AU245">
        <v>4</v>
      </c>
      <c r="AV245" t="s">
        <v>71</v>
      </c>
      <c r="AW245" t="s">
        <v>71</v>
      </c>
      <c r="AX245" t="s">
        <v>71</v>
      </c>
      <c r="AY245" t="s">
        <v>71</v>
      </c>
      <c r="AZ245">
        <v>1007</v>
      </c>
      <c r="BA245">
        <v>1026</v>
      </c>
      <c r="BB245" t="s">
        <v>71</v>
      </c>
      <c r="BC245" t="s">
        <v>2409</v>
      </c>
      <c r="BD245" t="str">
        <f>HYPERLINK("http://dx.doi.org/10.1016/j.ins.2006.07.011","http://dx.doi.org/10.1016/j.ins.2006.07.011")</f>
        <v>http://dx.doi.org/10.1016/j.ins.2006.07.011</v>
      </c>
      <c r="BE245" t="s">
        <v>71</v>
      </c>
      <c r="BF245" t="s">
        <v>71</v>
      </c>
      <c r="BG245" t="s">
        <v>71</v>
      </c>
      <c r="BH245" t="s">
        <v>71</v>
      </c>
      <c r="BI245" t="s">
        <v>71</v>
      </c>
      <c r="BJ245" t="s">
        <v>71</v>
      </c>
      <c r="BK245" t="s">
        <v>71</v>
      </c>
      <c r="BL245" t="s">
        <v>71</v>
      </c>
      <c r="BM245" t="s">
        <v>71</v>
      </c>
      <c r="BN245" t="s">
        <v>71</v>
      </c>
      <c r="BO245" t="s">
        <v>71</v>
      </c>
      <c r="BP245" t="s">
        <v>71</v>
      </c>
      <c r="BQ245" t="s">
        <v>2410</v>
      </c>
      <c r="BR245" t="str">
        <f>HYPERLINK("https%3A%2F%2Fwww.webofscience.com%2Fwos%2Fwoscc%2Ffull-record%2FWOS:000243816900003","View Full Record in Web of Science")</f>
        <v>View Full Record in Web of Science</v>
      </c>
    </row>
    <row r="246" spans="1:70" hidden="1" x14ac:dyDescent="0.25">
      <c r="A246" t="s">
        <v>69</v>
      </c>
      <c r="B246" t="s">
        <v>2411</v>
      </c>
      <c r="C246" t="s">
        <v>71</v>
      </c>
      <c r="D246" t="s">
        <v>71</v>
      </c>
      <c r="E246" t="s">
        <v>71</v>
      </c>
      <c r="F246" t="s">
        <v>2412</v>
      </c>
      <c r="G246" t="s">
        <v>71</v>
      </c>
      <c r="H246" t="s">
        <v>71</v>
      </c>
      <c r="I246" s="1" t="s">
        <v>2413</v>
      </c>
      <c r="J246" t="s">
        <v>8588</v>
      </c>
      <c r="K246" t="s">
        <v>123</v>
      </c>
      <c r="L246" t="s">
        <v>71</v>
      </c>
      <c r="M246" t="s">
        <v>71</v>
      </c>
      <c r="N246" t="s">
        <v>71</v>
      </c>
      <c r="O246" t="s">
        <v>71</v>
      </c>
      <c r="P246" t="s">
        <v>71</v>
      </c>
      <c r="Q246" t="s">
        <v>71</v>
      </c>
      <c r="R246" t="s">
        <v>71</v>
      </c>
      <c r="S246" t="s">
        <v>71</v>
      </c>
      <c r="T246" t="s">
        <v>2414</v>
      </c>
      <c r="U246" t="s">
        <v>71</v>
      </c>
      <c r="V246" t="s">
        <v>71</v>
      </c>
      <c r="W246" t="s">
        <v>71</v>
      </c>
      <c r="X246" t="s">
        <v>71</v>
      </c>
      <c r="Y246" t="s">
        <v>2415</v>
      </c>
      <c r="Z246" t="s">
        <v>2416</v>
      </c>
      <c r="AA246" t="s">
        <v>71</v>
      </c>
      <c r="AB246" t="s">
        <v>71</v>
      </c>
      <c r="AC246" t="s">
        <v>71</v>
      </c>
      <c r="AD246" t="s">
        <v>71</v>
      </c>
      <c r="AE246" t="s">
        <v>71</v>
      </c>
      <c r="AF246" t="s">
        <v>71</v>
      </c>
      <c r="AG246" t="s">
        <v>71</v>
      </c>
      <c r="AH246" t="s">
        <v>71</v>
      </c>
      <c r="AI246" t="s">
        <v>71</v>
      </c>
      <c r="AJ246" t="s">
        <v>71</v>
      </c>
      <c r="AK246" t="s">
        <v>71</v>
      </c>
      <c r="AL246" t="s">
        <v>71</v>
      </c>
      <c r="AM246" t="s">
        <v>127</v>
      </c>
      <c r="AN246" t="s">
        <v>128</v>
      </c>
      <c r="AO246" t="s">
        <v>71</v>
      </c>
      <c r="AP246" t="s">
        <v>71</v>
      </c>
      <c r="AQ246" t="s">
        <v>71</v>
      </c>
      <c r="AR246" t="s">
        <v>1392</v>
      </c>
      <c r="AS246">
        <v>2012</v>
      </c>
      <c r="AT246">
        <v>212</v>
      </c>
      <c r="AU246" t="s">
        <v>71</v>
      </c>
      <c r="AV246" t="s">
        <v>71</v>
      </c>
      <c r="AW246" t="s">
        <v>71</v>
      </c>
      <c r="AX246" t="s">
        <v>71</v>
      </c>
      <c r="AY246" t="s">
        <v>71</v>
      </c>
      <c r="AZ246">
        <v>1</v>
      </c>
      <c r="BA246">
        <v>14</v>
      </c>
      <c r="BB246" t="s">
        <v>71</v>
      </c>
      <c r="BC246" t="s">
        <v>2417</v>
      </c>
      <c r="BD246" t="str">
        <f>HYPERLINK("http://dx.doi.org/10.1016/j.ins.2012.04.041","http://dx.doi.org/10.1016/j.ins.2012.04.041")</f>
        <v>http://dx.doi.org/10.1016/j.ins.2012.04.041</v>
      </c>
      <c r="BE246" t="s">
        <v>71</v>
      </c>
      <c r="BF246" t="s">
        <v>71</v>
      </c>
      <c r="BG246" t="s">
        <v>71</v>
      </c>
      <c r="BH246" t="s">
        <v>71</v>
      </c>
      <c r="BI246" t="s">
        <v>71</v>
      </c>
      <c r="BJ246" t="s">
        <v>71</v>
      </c>
      <c r="BK246" t="s">
        <v>71</v>
      </c>
      <c r="BL246" t="s">
        <v>71</v>
      </c>
      <c r="BM246" t="s">
        <v>71</v>
      </c>
      <c r="BN246" t="s">
        <v>71</v>
      </c>
      <c r="BO246" t="s">
        <v>71</v>
      </c>
      <c r="BP246" t="s">
        <v>71</v>
      </c>
      <c r="BQ246" t="s">
        <v>2418</v>
      </c>
      <c r="BR246" t="str">
        <f>HYPERLINK("https%3A%2F%2Fwww.webofscience.com%2Fwos%2Fwoscc%2Ffull-record%2FWOS:000306869600001","View Full Record in Web of Science")</f>
        <v>View Full Record in Web of Science</v>
      </c>
    </row>
    <row r="247" spans="1:70" hidden="1" x14ac:dyDescent="0.25">
      <c r="A247" t="s">
        <v>69</v>
      </c>
      <c r="B247" t="s">
        <v>2419</v>
      </c>
      <c r="C247" t="s">
        <v>71</v>
      </c>
      <c r="D247" t="s">
        <v>71</v>
      </c>
      <c r="E247" t="s">
        <v>71</v>
      </c>
      <c r="F247" t="s">
        <v>2420</v>
      </c>
      <c r="G247" t="s">
        <v>71</v>
      </c>
      <c r="H247" t="s">
        <v>71</v>
      </c>
      <c r="I247" s="1" t="s">
        <v>2421</v>
      </c>
      <c r="J247" s="6" t="s">
        <v>8590</v>
      </c>
      <c r="K247" t="s">
        <v>288</v>
      </c>
      <c r="L247" t="s">
        <v>71</v>
      </c>
      <c r="M247" t="s">
        <v>71</v>
      </c>
      <c r="N247" t="s">
        <v>71</v>
      </c>
      <c r="O247" t="s">
        <v>71</v>
      </c>
      <c r="P247" t="s">
        <v>71</v>
      </c>
      <c r="Q247" t="s">
        <v>71</v>
      </c>
      <c r="R247" t="s">
        <v>71</v>
      </c>
      <c r="S247" t="s">
        <v>71</v>
      </c>
      <c r="T247" s="10" t="s">
        <v>2422</v>
      </c>
      <c r="U247" t="s">
        <v>71</v>
      </c>
      <c r="V247" t="s">
        <v>71</v>
      </c>
      <c r="W247" t="s">
        <v>71</v>
      </c>
      <c r="X247" t="s">
        <v>71</v>
      </c>
      <c r="Y247" t="s">
        <v>71</v>
      </c>
      <c r="Z247" t="s">
        <v>71</v>
      </c>
      <c r="AA247" t="s">
        <v>71</v>
      </c>
      <c r="AB247" t="s">
        <v>71</v>
      </c>
      <c r="AC247" t="s">
        <v>71</v>
      </c>
      <c r="AD247" t="s">
        <v>71</v>
      </c>
      <c r="AE247" t="s">
        <v>71</v>
      </c>
      <c r="AF247" t="s">
        <v>71</v>
      </c>
      <c r="AG247" t="s">
        <v>71</v>
      </c>
      <c r="AH247" t="s">
        <v>71</v>
      </c>
      <c r="AI247" t="s">
        <v>71</v>
      </c>
      <c r="AJ247" t="s">
        <v>71</v>
      </c>
      <c r="AK247" t="s">
        <v>71</v>
      </c>
      <c r="AL247" t="s">
        <v>71</v>
      </c>
      <c r="AM247" t="s">
        <v>291</v>
      </c>
      <c r="AN247" t="s">
        <v>292</v>
      </c>
      <c r="AO247" t="s">
        <v>71</v>
      </c>
      <c r="AP247" t="s">
        <v>71</v>
      </c>
      <c r="AQ247" t="s">
        <v>71</v>
      </c>
      <c r="AR247" t="s">
        <v>960</v>
      </c>
      <c r="AS247">
        <v>2013</v>
      </c>
      <c r="AT247">
        <v>40</v>
      </c>
      <c r="AU247">
        <v>5</v>
      </c>
      <c r="AV247" t="s">
        <v>71</v>
      </c>
      <c r="AW247" t="s">
        <v>71</v>
      </c>
      <c r="AX247" t="s">
        <v>71</v>
      </c>
      <c r="AY247" t="s">
        <v>71</v>
      </c>
      <c r="AZ247">
        <v>1609</v>
      </c>
      <c r="BA247">
        <v>1618</v>
      </c>
      <c r="BB247" t="s">
        <v>71</v>
      </c>
      <c r="BC247" t="s">
        <v>2423</v>
      </c>
      <c r="BD247" t="str">
        <f>HYPERLINK("http://dx.doi.org/10.1016/j.eswa.2012.09.015","http://dx.doi.org/10.1016/j.eswa.2012.09.015")</f>
        <v>http://dx.doi.org/10.1016/j.eswa.2012.09.015</v>
      </c>
      <c r="BE247" t="s">
        <v>71</v>
      </c>
      <c r="BF247" t="s">
        <v>71</v>
      </c>
      <c r="BG247" t="s">
        <v>71</v>
      </c>
      <c r="BH247" t="s">
        <v>71</v>
      </c>
      <c r="BI247" t="s">
        <v>71</v>
      </c>
      <c r="BJ247" t="s">
        <v>71</v>
      </c>
      <c r="BK247" t="s">
        <v>71</v>
      </c>
      <c r="BL247" t="s">
        <v>71</v>
      </c>
      <c r="BM247" t="s">
        <v>71</v>
      </c>
      <c r="BN247" t="s">
        <v>71</v>
      </c>
      <c r="BO247" t="s">
        <v>71</v>
      </c>
      <c r="BP247" t="s">
        <v>71</v>
      </c>
      <c r="BQ247" t="s">
        <v>2424</v>
      </c>
      <c r="BR247" t="str">
        <f>HYPERLINK("https%3A%2F%2Fwww.webofscience.com%2Fwos%2Fwoscc%2Ffull-record%2FWOS:000314737600019","View Full Record in Web of Science")</f>
        <v>View Full Record in Web of Science</v>
      </c>
    </row>
    <row r="248" spans="1:70" hidden="1" x14ac:dyDescent="0.25">
      <c r="A248" t="s">
        <v>69</v>
      </c>
      <c r="B248" t="s">
        <v>2425</v>
      </c>
      <c r="C248" t="s">
        <v>71</v>
      </c>
      <c r="D248" t="s">
        <v>71</v>
      </c>
      <c r="E248" t="s">
        <v>71</v>
      </c>
      <c r="F248" t="s">
        <v>2426</v>
      </c>
      <c r="G248" t="s">
        <v>71</v>
      </c>
      <c r="H248" t="s">
        <v>71</v>
      </c>
      <c r="I248" s="1" t="s">
        <v>2427</v>
      </c>
      <c r="J248" t="s">
        <v>8590</v>
      </c>
      <c r="K248" t="s">
        <v>2428</v>
      </c>
      <c r="L248" t="s">
        <v>71</v>
      </c>
      <c r="M248" t="s">
        <v>71</v>
      </c>
      <c r="N248" t="s">
        <v>71</v>
      </c>
      <c r="O248" t="s">
        <v>71</v>
      </c>
      <c r="P248" t="s">
        <v>71</v>
      </c>
      <c r="Q248" t="s">
        <v>71</v>
      </c>
      <c r="R248" t="s">
        <v>71</v>
      </c>
      <c r="S248" t="s">
        <v>71</v>
      </c>
      <c r="T248" t="s">
        <v>2429</v>
      </c>
      <c r="U248" t="s">
        <v>71</v>
      </c>
      <c r="V248" t="s">
        <v>71</v>
      </c>
      <c r="W248" t="s">
        <v>71</v>
      </c>
      <c r="X248" t="s">
        <v>71</v>
      </c>
      <c r="Y248" t="s">
        <v>71</v>
      </c>
      <c r="Z248" t="s">
        <v>71</v>
      </c>
      <c r="AA248" t="s">
        <v>71</v>
      </c>
      <c r="AB248" t="s">
        <v>71</v>
      </c>
      <c r="AC248" t="s">
        <v>71</v>
      </c>
      <c r="AD248" t="s">
        <v>71</v>
      </c>
      <c r="AE248" t="s">
        <v>71</v>
      </c>
      <c r="AF248" t="s">
        <v>71</v>
      </c>
      <c r="AG248" t="s">
        <v>71</v>
      </c>
      <c r="AH248" t="s">
        <v>71</v>
      </c>
      <c r="AI248" t="s">
        <v>71</v>
      </c>
      <c r="AJ248" t="s">
        <v>71</v>
      </c>
      <c r="AK248" t="s">
        <v>71</v>
      </c>
      <c r="AL248" t="s">
        <v>71</v>
      </c>
      <c r="AM248" t="s">
        <v>2430</v>
      </c>
      <c r="AN248" t="s">
        <v>2431</v>
      </c>
      <c r="AO248" t="s">
        <v>71</v>
      </c>
      <c r="AP248" t="s">
        <v>71</v>
      </c>
      <c r="AQ248" t="s">
        <v>71</v>
      </c>
      <c r="AR248" t="s">
        <v>2432</v>
      </c>
      <c r="AS248">
        <v>2022</v>
      </c>
      <c r="AT248">
        <v>500</v>
      </c>
      <c r="AU248" t="s">
        <v>71</v>
      </c>
      <c r="AV248" t="s">
        <v>71</v>
      </c>
      <c r="AW248" t="s">
        <v>71</v>
      </c>
      <c r="AX248" t="s">
        <v>71</v>
      </c>
      <c r="AY248" t="s">
        <v>71</v>
      </c>
      <c r="AZ248">
        <v>921</v>
      </c>
      <c r="BA248">
        <v>937</v>
      </c>
      <c r="BB248" t="s">
        <v>71</v>
      </c>
      <c r="BC248" t="s">
        <v>2433</v>
      </c>
      <c r="BD248" t="str">
        <f>HYPERLINK("http://dx.doi.org/10.1016/j.neucom.2022.05.097","http://dx.doi.org/10.1016/j.neucom.2022.05.097")</f>
        <v>http://dx.doi.org/10.1016/j.neucom.2022.05.097</v>
      </c>
      <c r="BE248" t="s">
        <v>71</v>
      </c>
      <c r="BF248" t="s">
        <v>71</v>
      </c>
      <c r="BG248" t="s">
        <v>71</v>
      </c>
      <c r="BH248" t="s">
        <v>71</v>
      </c>
      <c r="BI248" t="s">
        <v>71</v>
      </c>
      <c r="BJ248" t="s">
        <v>71</v>
      </c>
      <c r="BK248" t="s">
        <v>71</v>
      </c>
      <c r="BL248" t="s">
        <v>71</v>
      </c>
      <c r="BM248" t="s">
        <v>71</v>
      </c>
      <c r="BN248" t="s">
        <v>71</v>
      </c>
      <c r="BO248" t="s">
        <v>71</v>
      </c>
      <c r="BP248" t="s">
        <v>71</v>
      </c>
      <c r="BQ248" t="s">
        <v>2434</v>
      </c>
      <c r="BR248" t="str">
        <f>HYPERLINK("https%3A%2F%2Fwww.webofscience.com%2Fwos%2Fwoscc%2Ffull-record%2FWOS:000822674600007","View Full Record in Web of Science")</f>
        <v>View Full Record in Web of Science</v>
      </c>
    </row>
    <row r="249" spans="1:70" hidden="1" x14ac:dyDescent="0.25">
      <c r="A249" t="s">
        <v>69</v>
      </c>
      <c r="B249" t="s">
        <v>2435</v>
      </c>
      <c r="C249" t="s">
        <v>71</v>
      </c>
      <c r="D249" t="s">
        <v>71</v>
      </c>
      <c r="E249" t="s">
        <v>71</v>
      </c>
      <c r="F249" t="s">
        <v>2436</v>
      </c>
      <c r="G249" t="s">
        <v>71</v>
      </c>
      <c r="H249" t="s">
        <v>71</v>
      </c>
      <c r="I249" s="1" t="s">
        <v>2437</v>
      </c>
      <c r="J249" t="s">
        <v>8588</v>
      </c>
      <c r="K249" t="s">
        <v>364</v>
      </c>
      <c r="L249" t="s">
        <v>71</v>
      </c>
      <c r="M249" t="s">
        <v>71</v>
      </c>
      <c r="N249" t="s">
        <v>71</v>
      </c>
      <c r="O249" t="s">
        <v>71</v>
      </c>
      <c r="P249" t="s">
        <v>71</v>
      </c>
      <c r="Q249" t="s">
        <v>71</v>
      </c>
      <c r="R249" t="s">
        <v>71</v>
      </c>
      <c r="S249" t="s">
        <v>71</v>
      </c>
      <c r="T249" t="s">
        <v>2438</v>
      </c>
      <c r="U249" t="s">
        <v>71</v>
      </c>
      <c r="V249" t="s">
        <v>71</v>
      </c>
      <c r="W249" t="s">
        <v>71</v>
      </c>
      <c r="X249" t="s">
        <v>71</v>
      </c>
      <c r="Y249" t="s">
        <v>2439</v>
      </c>
      <c r="Z249" t="s">
        <v>2440</v>
      </c>
      <c r="AA249" t="s">
        <v>71</v>
      </c>
      <c r="AB249" t="s">
        <v>71</v>
      </c>
      <c r="AC249" t="s">
        <v>71</v>
      </c>
      <c r="AD249" t="s">
        <v>71</v>
      </c>
      <c r="AE249" t="s">
        <v>71</v>
      </c>
      <c r="AF249" t="s">
        <v>71</v>
      </c>
      <c r="AG249" t="s">
        <v>71</v>
      </c>
      <c r="AH249" t="s">
        <v>71</v>
      </c>
      <c r="AI249" t="s">
        <v>71</v>
      </c>
      <c r="AJ249" t="s">
        <v>71</v>
      </c>
      <c r="AK249" t="s">
        <v>71</v>
      </c>
      <c r="AL249" t="s">
        <v>71</v>
      </c>
      <c r="AM249" t="s">
        <v>366</v>
      </c>
      <c r="AN249" t="s">
        <v>367</v>
      </c>
      <c r="AO249" t="s">
        <v>71</v>
      </c>
      <c r="AP249" t="s">
        <v>71</v>
      </c>
      <c r="AQ249" t="s">
        <v>71</v>
      </c>
      <c r="AR249" t="s">
        <v>2020</v>
      </c>
      <c r="AS249">
        <v>2013</v>
      </c>
      <c r="AT249">
        <v>34</v>
      </c>
      <c r="AU249">
        <v>14</v>
      </c>
      <c r="AV249" t="s">
        <v>71</v>
      </c>
      <c r="AW249" t="s">
        <v>71</v>
      </c>
      <c r="AX249" t="s">
        <v>180</v>
      </c>
      <c r="AY249" t="s">
        <v>71</v>
      </c>
      <c r="AZ249">
        <v>1609</v>
      </c>
      <c r="BA249">
        <v>1622</v>
      </c>
      <c r="BB249" t="s">
        <v>71</v>
      </c>
      <c r="BC249" t="s">
        <v>2441</v>
      </c>
      <c r="BD249" t="str">
        <f>HYPERLINK("http://dx.doi.org/10.1016/j.patrec.2013.05.015","http://dx.doi.org/10.1016/j.patrec.2013.05.015")</f>
        <v>http://dx.doi.org/10.1016/j.patrec.2013.05.015</v>
      </c>
      <c r="BE249" t="s">
        <v>71</v>
      </c>
      <c r="BF249" t="s">
        <v>71</v>
      </c>
      <c r="BG249" t="s">
        <v>71</v>
      </c>
      <c r="BH249" t="s">
        <v>71</v>
      </c>
      <c r="BI249" t="s">
        <v>71</v>
      </c>
      <c r="BJ249" t="s">
        <v>71</v>
      </c>
      <c r="BK249" t="s">
        <v>71</v>
      </c>
      <c r="BL249" t="s">
        <v>71</v>
      </c>
      <c r="BM249" t="s">
        <v>71</v>
      </c>
      <c r="BN249" t="s">
        <v>71</v>
      </c>
      <c r="BO249" t="s">
        <v>71</v>
      </c>
      <c r="BP249" t="s">
        <v>71</v>
      </c>
      <c r="BQ249" t="s">
        <v>2442</v>
      </c>
      <c r="BR249" t="str">
        <f>HYPERLINK("https%3A%2F%2Fwww.webofscience.com%2Fwos%2Fwoscc%2Ffull-record%2FWOS:000323794200006","View Full Record in Web of Science")</f>
        <v>View Full Record in Web of Science</v>
      </c>
    </row>
    <row r="250" spans="1:70" hidden="1" x14ac:dyDescent="0.25">
      <c r="A250" t="s">
        <v>83</v>
      </c>
      <c r="B250" t="s">
        <v>2443</v>
      </c>
      <c r="C250" t="s">
        <v>2166</v>
      </c>
      <c r="D250" t="s">
        <v>71</v>
      </c>
      <c r="E250" t="s">
        <v>71</v>
      </c>
      <c r="F250" t="s">
        <v>2444</v>
      </c>
      <c r="G250" t="s">
        <v>2166</v>
      </c>
      <c r="H250" t="s">
        <v>71</v>
      </c>
      <c r="I250" s="1" t="s">
        <v>2445</v>
      </c>
      <c r="J250" t="s">
        <v>8590</v>
      </c>
      <c r="K250" t="s">
        <v>2169</v>
      </c>
      <c r="L250" t="s">
        <v>1407</v>
      </c>
      <c r="M250" t="s">
        <v>2170</v>
      </c>
      <c r="N250" t="s">
        <v>2171</v>
      </c>
      <c r="O250" t="s">
        <v>2172</v>
      </c>
      <c r="P250" t="s">
        <v>2173</v>
      </c>
      <c r="Q250" t="s">
        <v>71</v>
      </c>
      <c r="R250" t="s">
        <v>71</v>
      </c>
      <c r="S250" t="s">
        <v>71</v>
      </c>
      <c r="T250" t="s">
        <v>2446</v>
      </c>
      <c r="U250" t="s">
        <v>71</v>
      </c>
      <c r="V250" t="s">
        <v>71</v>
      </c>
      <c r="W250" t="s">
        <v>71</v>
      </c>
      <c r="X250" t="s">
        <v>71</v>
      </c>
      <c r="Y250" t="s">
        <v>2447</v>
      </c>
      <c r="Z250" t="s">
        <v>2448</v>
      </c>
      <c r="AA250" t="s">
        <v>71</v>
      </c>
      <c r="AB250" t="s">
        <v>71</v>
      </c>
      <c r="AC250" t="s">
        <v>71</v>
      </c>
      <c r="AD250" t="s">
        <v>71</v>
      </c>
      <c r="AE250" t="s">
        <v>71</v>
      </c>
      <c r="AF250" t="s">
        <v>71</v>
      </c>
      <c r="AG250" t="s">
        <v>71</v>
      </c>
      <c r="AH250" t="s">
        <v>71</v>
      </c>
      <c r="AI250" t="s">
        <v>71</v>
      </c>
      <c r="AJ250" t="s">
        <v>71</v>
      </c>
      <c r="AK250" t="s">
        <v>71</v>
      </c>
      <c r="AL250" t="s">
        <v>71</v>
      </c>
      <c r="AM250" t="s">
        <v>1413</v>
      </c>
      <c r="AN250" t="s">
        <v>71</v>
      </c>
      <c r="AO250" t="s">
        <v>2176</v>
      </c>
      <c r="AP250" t="s">
        <v>71</v>
      </c>
      <c r="AQ250" t="s">
        <v>71</v>
      </c>
      <c r="AR250" t="s">
        <v>71</v>
      </c>
      <c r="AS250">
        <v>2011</v>
      </c>
      <c r="AT250" t="s">
        <v>71</v>
      </c>
      <c r="AU250" t="s">
        <v>71</v>
      </c>
      <c r="AV250" t="s">
        <v>71</v>
      </c>
      <c r="AW250" t="s">
        <v>71</v>
      </c>
      <c r="AX250" t="s">
        <v>71</v>
      </c>
      <c r="AY250" t="s">
        <v>71</v>
      </c>
      <c r="AZ250">
        <v>439</v>
      </c>
      <c r="BA250">
        <v>443</v>
      </c>
      <c r="BB250" t="s">
        <v>71</v>
      </c>
      <c r="BC250" t="s">
        <v>71</v>
      </c>
      <c r="BD250" t="s">
        <v>71</v>
      </c>
      <c r="BE250" t="s">
        <v>71</v>
      </c>
      <c r="BF250" t="s">
        <v>71</v>
      </c>
      <c r="BG250" t="s">
        <v>71</v>
      </c>
      <c r="BH250" t="s">
        <v>71</v>
      </c>
      <c r="BI250" t="s">
        <v>71</v>
      </c>
      <c r="BJ250" t="s">
        <v>71</v>
      </c>
      <c r="BK250" t="s">
        <v>71</v>
      </c>
      <c r="BL250" t="s">
        <v>71</v>
      </c>
      <c r="BM250" t="s">
        <v>71</v>
      </c>
      <c r="BN250" t="s">
        <v>71</v>
      </c>
      <c r="BO250" t="s">
        <v>71</v>
      </c>
      <c r="BP250" t="s">
        <v>71</v>
      </c>
      <c r="BQ250" t="s">
        <v>2449</v>
      </c>
      <c r="BR250" t="str">
        <f>HYPERLINK("https%3A%2F%2Fwww.webofscience.com%2Fwos%2Fwoscc%2Ffull-record%2FWOS:000301519600064","View Full Record in Web of Science")</f>
        <v>View Full Record in Web of Science</v>
      </c>
    </row>
    <row r="251" spans="1:70" hidden="1" x14ac:dyDescent="0.25">
      <c r="A251" t="s">
        <v>83</v>
      </c>
      <c r="B251" t="s">
        <v>2450</v>
      </c>
      <c r="C251" t="s">
        <v>71</v>
      </c>
      <c r="D251" t="s">
        <v>71</v>
      </c>
      <c r="E251" t="s">
        <v>102</v>
      </c>
      <c r="F251" t="s">
        <v>2451</v>
      </c>
      <c r="G251" t="s">
        <v>71</v>
      </c>
      <c r="H251" t="s">
        <v>71</v>
      </c>
      <c r="I251" s="1" t="s">
        <v>2452</v>
      </c>
      <c r="J251" t="s">
        <v>8590</v>
      </c>
      <c r="K251" t="s">
        <v>2453</v>
      </c>
      <c r="L251" t="s">
        <v>71</v>
      </c>
      <c r="M251" t="s">
        <v>2454</v>
      </c>
      <c r="N251" t="s">
        <v>2455</v>
      </c>
      <c r="O251" t="s">
        <v>2456</v>
      </c>
      <c r="P251" t="s">
        <v>71</v>
      </c>
      <c r="Q251" t="s">
        <v>2457</v>
      </c>
      <c r="R251" t="s">
        <v>71</v>
      </c>
      <c r="S251" t="s">
        <v>71</v>
      </c>
      <c r="T251" t="s">
        <v>2458</v>
      </c>
      <c r="U251" t="s">
        <v>71</v>
      </c>
      <c r="V251" t="s">
        <v>71</v>
      </c>
      <c r="W251" t="s">
        <v>71</v>
      </c>
      <c r="X251" t="s">
        <v>71</v>
      </c>
      <c r="Y251" t="s">
        <v>2459</v>
      </c>
      <c r="Z251" t="s">
        <v>2460</v>
      </c>
      <c r="AA251" t="s">
        <v>71</v>
      </c>
      <c r="AB251" t="s">
        <v>71</v>
      </c>
      <c r="AC251" t="s">
        <v>71</v>
      </c>
      <c r="AD251" t="s">
        <v>71</v>
      </c>
      <c r="AE251" t="s">
        <v>71</v>
      </c>
      <c r="AF251" t="s">
        <v>71</v>
      </c>
      <c r="AG251" t="s">
        <v>71</v>
      </c>
      <c r="AH251" t="s">
        <v>71</v>
      </c>
      <c r="AI251" t="s">
        <v>71</v>
      </c>
      <c r="AJ251" t="s">
        <v>71</v>
      </c>
      <c r="AK251" t="s">
        <v>71</v>
      </c>
      <c r="AL251" t="s">
        <v>71</v>
      </c>
      <c r="AM251" t="s">
        <v>71</v>
      </c>
      <c r="AN251" t="s">
        <v>71</v>
      </c>
      <c r="AO251" t="s">
        <v>2461</v>
      </c>
      <c r="AP251" t="s">
        <v>71</v>
      </c>
      <c r="AQ251" t="s">
        <v>71</v>
      </c>
      <c r="AR251" t="s">
        <v>71</v>
      </c>
      <c r="AS251">
        <v>2019</v>
      </c>
      <c r="AT251" t="s">
        <v>71</v>
      </c>
      <c r="AU251" t="s">
        <v>71</v>
      </c>
      <c r="AV251" t="s">
        <v>71</v>
      </c>
      <c r="AW251" t="s">
        <v>71</v>
      </c>
      <c r="AX251" t="s">
        <v>71</v>
      </c>
      <c r="AY251" t="s">
        <v>71</v>
      </c>
      <c r="AZ251">
        <v>371</v>
      </c>
      <c r="BA251">
        <v>376</v>
      </c>
      <c r="BB251" t="s">
        <v>71</v>
      </c>
      <c r="BC251" t="s">
        <v>2462</v>
      </c>
      <c r="BD251" t="str">
        <f>HYPERLINK("http://dx.doi.org/10.1109/LACLO.2018.00070","http://dx.doi.org/10.1109/LACLO.2018.00070")</f>
        <v>http://dx.doi.org/10.1109/LACLO.2018.00070</v>
      </c>
      <c r="BE251" t="s">
        <v>71</v>
      </c>
      <c r="BF251" t="s">
        <v>71</v>
      </c>
      <c r="BG251" t="s">
        <v>71</v>
      </c>
      <c r="BH251" t="s">
        <v>71</v>
      </c>
      <c r="BI251" t="s">
        <v>71</v>
      </c>
      <c r="BJ251" t="s">
        <v>71</v>
      </c>
      <c r="BK251" t="s">
        <v>71</v>
      </c>
      <c r="BL251" t="s">
        <v>71</v>
      </c>
      <c r="BM251" t="s">
        <v>71</v>
      </c>
      <c r="BN251" t="s">
        <v>71</v>
      </c>
      <c r="BO251" t="s">
        <v>71</v>
      </c>
      <c r="BP251" t="s">
        <v>71</v>
      </c>
      <c r="BQ251" t="s">
        <v>2463</v>
      </c>
      <c r="BR251" t="str">
        <f>HYPERLINK("https%3A%2F%2Fwww.webofscience.com%2Fwos%2Fwoscc%2Ffull-record%2FWOS:000502826200062","View Full Record in Web of Science")</f>
        <v>View Full Record in Web of Science</v>
      </c>
    </row>
    <row r="252" spans="1:70" hidden="1" x14ac:dyDescent="0.25">
      <c r="A252" t="s">
        <v>69</v>
      </c>
      <c r="B252" t="s">
        <v>2464</v>
      </c>
      <c r="C252" t="s">
        <v>71</v>
      </c>
      <c r="D252" t="s">
        <v>71</v>
      </c>
      <c r="E252" t="s">
        <v>71</v>
      </c>
      <c r="F252" t="s">
        <v>2465</v>
      </c>
      <c r="G252" t="s">
        <v>71</v>
      </c>
      <c r="H252" t="s">
        <v>71</v>
      </c>
      <c r="I252" s="1" t="s">
        <v>2466</v>
      </c>
      <c r="J252" t="s">
        <v>8590</v>
      </c>
      <c r="K252" t="s">
        <v>2188</v>
      </c>
      <c r="L252" t="s">
        <v>71</v>
      </c>
      <c r="M252" t="s">
        <v>71</v>
      </c>
      <c r="N252" t="s">
        <v>71</v>
      </c>
      <c r="O252" t="s">
        <v>71</v>
      </c>
      <c r="P252" t="s">
        <v>71</v>
      </c>
      <c r="Q252" t="s">
        <v>71</v>
      </c>
      <c r="R252" t="s">
        <v>71</v>
      </c>
      <c r="S252" t="s">
        <v>71</v>
      </c>
      <c r="T252" t="s">
        <v>2467</v>
      </c>
      <c r="U252" t="s">
        <v>71</v>
      </c>
      <c r="V252" t="s">
        <v>71</v>
      </c>
      <c r="W252" t="s">
        <v>71</v>
      </c>
      <c r="X252" t="s">
        <v>71</v>
      </c>
      <c r="Y252" t="s">
        <v>71</v>
      </c>
      <c r="Z252" t="s">
        <v>2468</v>
      </c>
      <c r="AA252" t="s">
        <v>71</v>
      </c>
      <c r="AB252" t="s">
        <v>71</v>
      </c>
      <c r="AC252" t="s">
        <v>71</v>
      </c>
      <c r="AD252" t="s">
        <v>71</v>
      </c>
      <c r="AE252" t="s">
        <v>71</v>
      </c>
      <c r="AF252" t="s">
        <v>71</v>
      </c>
      <c r="AG252" t="s">
        <v>71</v>
      </c>
      <c r="AH252" t="s">
        <v>71</v>
      </c>
      <c r="AI252" t="s">
        <v>71</v>
      </c>
      <c r="AJ252" t="s">
        <v>71</v>
      </c>
      <c r="AK252" t="s">
        <v>71</v>
      </c>
      <c r="AL252" t="s">
        <v>71</v>
      </c>
      <c r="AM252" t="s">
        <v>2192</v>
      </c>
      <c r="AN252" t="s">
        <v>2193</v>
      </c>
      <c r="AO252" t="s">
        <v>71</v>
      </c>
      <c r="AP252" t="s">
        <v>71</v>
      </c>
      <c r="AQ252" t="s">
        <v>71</v>
      </c>
      <c r="AR252" t="s">
        <v>728</v>
      </c>
      <c r="AS252">
        <v>2012</v>
      </c>
      <c r="AT252">
        <v>11</v>
      </c>
      <c r="AU252">
        <v>4</v>
      </c>
      <c r="AV252" t="s">
        <v>71</v>
      </c>
      <c r="AW252" t="s">
        <v>71</v>
      </c>
      <c r="AX252" t="s">
        <v>71</v>
      </c>
      <c r="AY252" t="s">
        <v>71</v>
      </c>
      <c r="AZ252">
        <v>481</v>
      </c>
      <c r="BA252">
        <v>492</v>
      </c>
      <c r="BB252" t="s">
        <v>71</v>
      </c>
      <c r="BC252" t="s">
        <v>2469</v>
      </c>
      <c r="BD252" t="str">
        <f>HYPERLINK("http://dx.doi.org/10.1007/s10700-012-9124-y","http://dx.doi.org/10.1007/s10700-012-9124-y")</f>
        <v>http://dx.doi.org/10.1007/s10700-012-9124-y</v>
      </c>
      <c r="BE252" t="s">
        <v>71</v>
      </c>
      <c r="BF252" t="s">
        <v>71</v>
      </c>
      <c r="BG252" t="s">
        <v>71</v>
      </c>
      <c r="BH252" t="s">
        <v>71</v>
      </c>
      <c r="BI252" t="s">
        <v>71</v>
      </c>
      <c r="BJ252" t="s">
        <v>71</v>
      </c>
      <c r="BK252" t="s">
        <v>71</v>
      </c>
      <c r="BL252" t="s">
        <v>71</v>
      </c>
      <c r="BM252" t="s">
        <v>71</v>
      </c>
      <c r="BN252" t="s">
        <v>71</v>
      </c>
      <c r="BO252" t="s">
        <v>71</v>
      </c>
      <c r="BP252" t="s">
        <v>71</v>
      </c>
      <c r="BQ252" t="s">
        <v>2470</v>
      </c>
      <c r="BR252" t="str">
        <f>HYPERLINK("https%3A%2F%2Fwww.webofscience.com%2Fwos%2Fwoscc%2Ffull-record%2FWOS:000311499400007","View Full Record in Web of Science")</f>
        <v>View Full Record in Web of Science</v>
      </c>
    </row>
    <row r="253" spans="1:70" hidden="1" x14ac:dyDescent="0.25">
      <c r="A253" t="s">
        <v>69</v>
      </c>
      <c r="B253" t="s">
        <v>2471</v>
      </c>
      <c r="C253" t="s">
        <v>71</v>
      </c>
      <c r="D253" t="s">
        <v>71</v>
      </c>
      <c r="E253" t="s">
        <v>71</v>
      </c>
      <c r="F253" t="s">
        <v>2471</v>
      </c>
      <c r="G253" t="s">
        <v>71</v>
      </c>
      <c r="H253" t="s">
        <v>71</v>
      </c>
      <c r="I253" s="1" t="s">
        <v>2472</v>
      </c>
      <c r="J253" s="6" t="s">
        <v>8590</v>
      </c>
      <c r="K253" t="s">
        <v>115</v>
      </c>
      <c r="L253" t="s">
        <v>71</v>
      </c>
      <c r="M253" t="s">
        <v>71</v>
      </c>
      <c r="N253" t="s">
        <v>71</v>
      </c>
      <c r="O253" t="s">
        <v>71</v>
      </c>
      <c r="P253" t="s">
        <v>71</v>
      </c>
      <c r="Q253" t="s">
        <v>71</v>
      </c>
      <c r="R253" t="s">
        <v>71</v>
      </c>
      <c r="S253" t="s">
        <v>71</v>
      </c>
      <c r="T253" s="10" t="s">
        <v>71</v>
      </c>
      <c r="U253" t="s">
        <v>71</v>
      </c>
      <c r="V253" t="s">
        <v>71</v>
      </c>
      <c r="W253" t="s">
        <v>71</v>
      </c>
      <c r="X253" t="s">
        <v>71</v>
      </c>
      <c r="Y253" t="s">
        <v>2473</v>
      </c>
      <c r="Z253" t="s">
        <v>2474</v>
      </c>
      <c r="AA253" t="s">
        <v>71</v>
      </c>
      <c r="AB253" t="s">
        <v>71</v>
      </c>
      <c r="AC253" t="s">
        <v>71</v>
      </c>
      <c r="AD253" t="s">
        <v>71</v>
      </c>
      <c r="AE253" t="s">
        <v>71</v>
      </c>
      <c r="AF253" t="s">
        <v>71</v>
      </c>
      <c r="AG253" t="s">
        <v>71</v>
      </c>
      <c r="AH253" t="s">
        <v>71</v>
      </c>
      <c r="AI253" t="s">
        <v>71</v>
      </c>
      <c r="AJ253" t="s">
        <v>71</v>
      </c>
      <c r="AK253" t="s">
        <v>71</v>
      </c>
      <c r="AL253" t="s">
        <v>71</v>
      </c>
      <c r="AM253" t="s">
        <v>117</v>
      </c>
      <c r="AN253" t="s">
        <v>118</v>
      </c>
      <c r="AO253" t="s">
        <v>71</v>
      </c>
      <c r="AP253" t="s">
        <v>71</v>
      </c>
      <c r="AQ253" t="s">
        <v>71</v>
      </c>
      <c r="AR253" t="s">
        <v>71</v>
      </c>
      <c r="AS253">
        <v>1991</v>
      </c>
      <c r="AT253">
        <v>20</v>
      </c>
      <c r="AU253">
        <v>1</v>
      </c>
      <c r="AV253" t="s">
        <v>71</v>
      </c>
      <c r="AW253" t="s">
        <v>71</v>
      </c>
      <c r="AX253" t="s">
        <v>71</v>
      </c>
      <c r="AY253" t="s">
        <v>71</v>
      </c>
      <c r="AZ253">
        <v>5</v>
      </c>
      <c r="BA253">
        <v>15</v>
      </c>
      <c r="BB253" t="s">
        <v>71</v>
      </c>
      <c r="BC253" t="s">
        <v>2475</v>
      </c>
      <c r="BD253" t="str">
        <f>HYPERLINK("http://dx.doi.org/10.1080/03081079108945008","http://dx.doi.org/10.1080/03081079108945008")</f>
        <v>http://dx.doi.org/10.1080/03081079108945008</v>
      </c>
      <c r="BE253" t="s">
        <v>71</v>
      </c>
      <c r="BF253" t="s">
        <v>71</v>
      </c>
      <c r="BG253" t="s">
        <v>71</v>
      </c>
      <c r="BH253" t="s">
        <v>71</v>
      </c>
      <c r="BI253" t="s">
        <v>71</v>
      </c>
      <c r="BJ253" t="s">
        <v>71</v>
      </c>
      <c r="BK253" t="s">
        <v>71</v>
      </c>
      <c r="BL253" t="s">
        <v>71</v>
      </c>
      <c r="BM253" t="s">
        <v>71</v>
      </c>
      <c r="BN253" t="s">
        <v>71</v>
      </c>
      <c r="BO253" t="s">
        <v>71</v>
      </c>
      <c r="BP253" t="s">
        <v>71</v>
      </c>
      <c r="BQ253" t="s">
        <v>2476</v>
      </c>
      <c r="BR253" t="str">
        <f>HYPERLINK("https%3A%2F%2Fwww.webofscience.com%2Fwos%2Fwoscc%2Ffull-record%2FWOS:A1991JB66300003","View Full Record in Web of Science")</f>
        <v>View Full Record in Web of Science</v>
      </c>
    </row>
    <row r="254" spans="1:70" hidden="1" x14ac:dyDescent="0.25">
      <c r="A254" t="s">
        <v>83</v>
      </c>
      <c r="B254" t="s">
        <v>2477</v>
      </c>
      <c r="C254" t="s">
        <v>71</v>
      </c>
      <c r="D254" t="s">
        <v>71</v>
      </c>
      <c r="E254" t="s">
        <v>1747</v>
      </c>
      <c r="F254" t="s">
        <v>2477</v>
      </c>
      <c r="G254" t="s">
        <v>71</v>
      </c>
      <c r="H254" t="s">
        <v>71</v>
      </c>
      <c r="I254" s="1" t="s">
        <v>2478</v>
      </c>
      <c r="J254" s="6" t="s">
        <v>8590</v>
      </c>
      <c r="K254" t="s">
        <v>1749</v>
      </c>
      <c r="L254" t="s">
        <v>71</v>
      </c>
      <c r="M254" t="s">
        <v>817</v>
      </c>
      <c r="N254" t="s">
        <v>1750</v>
      </c>
      <c r="O254" t="s">
        <v>1751</v>
      </c>
      <c r="P254" t="s">
        <v>1752</v>
      </c>
      <c r="Q254" t="s">
        <v>71</v>
      </c>
      <c r="R254" t="s">
        <v>71</v>
      </c>
      <c r="S254" t="s">
        <v>71</v>
      </c>
      <c r="T254" s="10" t="s">
        <v>2479</v>
      </c>
      <c r="U254" t="s">
        <v>71</v>
      </c>
      <c r="V254" t="s">
        <v>71</v>
      </c>
      <c r="W254" t="s">
        <v>71</v>
      </c>
      <c r="X254" t="s">
        <v>71</v>
      </c>
      <c r="Y254" t="s">
        <v>2480</v>
      </c>
      <c r="Z254" t="s">
        <v>2481</v>
      </c>
      <c r="AA254" t="s">
        <v>71</v>
      </c>
      <c r="AB254" t="s">
        <v>71</v>
      </c>
      <c r="AC254" t="s">
        <v>71</v>
      </c>
      <c r="AD254" t="s">
        <v>71</v>
      </c>
      <c r="AE254" t="s">
        <v>71</v>
      </c>
      <c r="AF254" t="s">
        <v>71</v>
      </c>
      <c r="AG254" t="s">
        <v>71</v>
      </c>
      <c r="AH254" t="s">
        <v>71</v>
      </c>
      <c r="AI254" t="s">
        <v>71</v>
      </c>
      <c r="AJ254" t="s">
        <v>71</v>
      </c>
      <c r="AK254" t="s">
        <v>71</v>
      </c>
      <c r="AL254" t="s">
        <v>71</v>
      </c>
      <c r="AM254" t="s">
        <v>71</v>
      </c>
      <c r="AN254" t="s">
        <v>71</v>
      </c>
      <c r="AO254" t="s">
        <v>1756</v>
      </c>
      <c r="AP254" t="s">
        <v>71</v>
      </c>
      <c r="AQ254" t="s">
        <v>71</v>
      </c>
      <c r="AR254" t="s">
        <v>71</v>
      </c>
      <c r="AS254">
        <v>2002</v>
      </c>
      <c r="AT254" t="s">
        <v>71</v>
      </c>
      <c r="AU254" t="s">
        <v>71</v>
      </c>
      <c r="AV254" t="s">
        <v>71</v>
      </c>
      <c r="AW254" t="s">
        <v>71</v>
      </c>
      <c r="AX254" t="s">
        <v>71</v>
      </c>
      <c r="AY254" t="s">
        <v>71</v>
      </c>
      <c r="AZ254">
        <v>1063</v>
      </c>
      <c r="BA254">
        <v>1068</v>
      </c>
      <c r="BB254" t="s">
        <v>71</v>
      </c>
      <c r="BC254" t="s">
        <v>71</v>
      </c>
      <c r="BD254" t="s">
        <v>71</v>
      </c>
      <c r="BE254" t="s">
        <v>71</v>
      </c>
      <c r="BF254" t="s">
        <v>71</v>
      </c>
      <c r="BG254" t="s">
        <v>71</v>
      </c>
      <c r="BH254" t="s">
        <v>71</v>
      </c>
      <c r="BI254" t="s">
        <v>71</v>
      </c>
      <c r="BJ254" t="s">
        <v>71</v>
      </c>
      <c r="BK254" t="s">
        <v>71</v>
      </c>
      <c r="BL254" t="s">
        <v>71</v>
      </c>
      <c r="BM254" t="s">
        <v>71</v>
      </c>
      <c r="BN254" t="s">
        <v>71</v>
      </c>
      <c r="BO254" t="s">
        <v>71</v>
      </c>
      <c r="BP254" t="s">
        <v>71</v>
      </c>
      <c r="BQ254" t="s">
        <v>2482</v>
      </c>
      <c r="BR254" t="str">
        <f>HYPERLINK("https%3A%2F%2Fwww.webofscience.com%2Fwos%2Fwoscc%2Ffull-record%2FWOS:000177476600187","View Full Record in Web of Science")</f>
        <v>View Full Record in Web of Science</v>
      </c>
    </row>
    <row r="255" spans="1:70" hidden="1" x14ac:dyDescent="0.25">
      <c r="A255" t="s">
        <v>83</v>
      </c>
      <c r="B255" t="s">
        <v>2483</v>
      </c>
      <c r="C255" t="s">
        <v>71</v>
      </c>
      <c r="D255" t="s">
        <v>2484</v>
      </c>
      <c r="E255" t="s">
        <v>71</v>
      </c>
      <c r="F255" t="s">
        <v>2483</v>
      </c>
      <c r="G255" t="s">
        <v>71</v>
      </c>
      <c r="H255" t="s">
        <v>71</v>
      </c>
      <c r="I255" s="1" t="s">
        <v>2485</v>
      </c>
      <c r="J255" t="s">
        <v>8590</v>
      </c>
      <c r="K255" t="s">
        <v>2486</v>
      </c>
      <c r="L255" t="s">
        <v>71</v>
      </c>
      <c r="M255" t="s">
        <v>2487</v>
      </c>
      <c r="N255" t="s">
        <v>2488</v>
      </c>
      <c r="O255" t="s">
        <v>2489</v>
      </c>
      <c r="P255" t="s">
        <v>2490</v>
      </c>
      <c r="Q255" t="s">
        <v>71</v>
      </c>
      <c r="R255" t="s">
        <v>71</v>
      </c>
      <c r="S255" t="s">
        <v>71</v>
      </c>
      <c r="T255" t="s">
        <v>2491</v>
      </c>
      <c r="U255" t="s">
        <v>71</v>
      </c>
      <c r="V255" t="s">
        <v>71</v>
      </c>
      <c r="W255" t="s">
        <v>71</v>
      </c>
      <c r="X255" t="s">
        <v>71</v>
      </c>
      <c r="Y255" t="s">
        <v>71</v>
      </c>
      <c r="Z255" t="s">
        <v>2492</v>
      </c>
      <c r="AA255" t="s">
        <v>71</v>
      </c>
      <c r="AB255" t="s">
        <v>71</v>
      </c>
      <c r="AC255" t="s">
        <v>71</v>
      </c>
      <c r="AD255" t="s">
        <v>71</v>
      </c>
      <c r="AE255" t="s">
        <v>71</v>
      </c>
      <c r="AF255" t="s">
        <v>71</v>
      </c>
      <c r="AG255" t="s">
        <v>71</v>
      </c>
      <c r="AH255" t="s">
        <v>71</v>
      </c>
      <c r="AI255" t="s">
        <v>71</v>
      </c>
      <c r="AJ255" t="s">
        <v>71</v>
      </c>
      <c r="AK255" t="s">
        <v>71</v>
      </c>
      <c r="AL255" t="s">
        <v>71</v>
      </c>
      <c r="AM255" t="s">
        <v>71</v>
      </c>
      <c r="AN255" t="s">
        <v>71</v>
      </c>
      <c r="AO255" t="s">
        <v>2493</v>
      </c>
      <c r="AP255" t="s">
        <v>71</v>
      </c>
      <c r="AQ255" t="s">
        <v>71</v>
      </c>
      <c r="AR255" t="s">
        <v>71</v>
      </c>
      <c r="AS255">
        <v>1999</v>
      </c>
      <c r="AT255" t="s">
        <v>71</v>
      </c>
      <c r="AU255" t="s">
        <v>71</v>
      </c>
      <c r="AV255" t="s">
        <v>71</v>
      </c>
      <c r="AW255" t="s">
        <v>71</v>
      </c>
      <c r="AX255" t="s">
        <v>71</v>
      </c>
      <c r="AY255" t="s">
        <v>71</v>
      </c>
      <c r="AZ255">
        <v>90</v>
      </c>
      <c r="BA255">
        <v>94</v>
      </c>
      <c r="BB255" t="s">
        <v>71</v>
      </c>
      <c r="BC255" t="s">
        <v>2494</v>
      </c>
      <c r="BD255" t="str">
        <f>HYPERLINK("http://dx.doi.org/10.1109/NAFIPS.1999.781660","http://dx.doi.org/10.1109/NAFIPS.1999.781660")</f>
        <v>http://dx.doi.org/10.1109/NAFIPS.1999.781660</v>
      </c>
      <c r="BE255" t="s">
        <v>71</v>
      </c>
      <c r="BF255" t="s">
        <v>71</v>
      </c>
      <c r="BG255" t="s">
        <v>71</v>
      </c>
      <c r="BH255" t="s">
        <v>71</v>
      </c>
      <c r="BI255" t="s">
        <v>71</v>
      </c>
      <c r="BJ255" t="s">
        <v>71</v>
      </c>
      <c r="BK255" t="s">
        <v>71</v>
      </c>
      <c r="BL255" t="s">
        <v>71</v>
      </c>
      <c r="BM255" t="s">
        <v>71</v>
      </c>
      <c r="BN255" t="s">
        <v>71</v>
      </c>
      <c r="BO255" t="s">
        <v>71</v>
      </c>
      <c r="BP255" t="s">
        <v>71</v>
      </c>
      <c r="BQ255" t="s">
        <v>2495</v>
      </c>
      <c r="BR255" t="str">
        <f>HYPERLINK("https%3A%2F%2Fwww.webofscience.com%2Fwos%2Fwoscc%2Ffull-record%2FWOS:000081666600021","View Full Record in Web of Science")</f>
        <v>View Full Record in Web of Science</v>
      </c>
    </row>
    <row r="256" spans="1:70" hidden="1" x14ac:dyDescent="0.25">
      <c r="A256" t="s">
        <v>69</v>
      </c>
      <c r="B256" t="s">
        <v>2496</v>
      </c>
      <c r="C256" t="s">
        <v>71</v>
      </c>
      <c r="D256" t="s">
        <v>71</v>
      </c>
      <c r="E256" t="s">
        <v>71</v>
      </c>
      <c r="F256" t="s">
        <v>2496</v>
      </c>
      <c r="G256" t="s">
        <v>71</v>
      </c>
      <c r="H256" t="s">
        <v>71</v>
      </c>
      <c r="I256" s="1" t="s">
        <v>2497</v>
      </c>
      <c r="J256" t="s">
        <v>8592</v>
      </c>
      <c r="K256" t="s">
        <v>123</v>
      </c>
      <c r="L256" t="s">
        <v>71</v>
      </c>
      <c r="M256" t="s">
        <v>71</v>
      </c>
      <c r="N256" t="s">
        <v>71</v>
      </c>
      <c r="O256" t="s">
        <v>71</v>
      </c>
      <c r="P256" t="s">
        <v>71</v>
      </c>
      <c r="Q256" t="s">
        <v>71</v>
      </c>
      <c r="R256" t="s">
        <v>71</v>
      </c>
      <c r="S256" t="s">
        <v>71</v>
      </c>
      <c r="T256" t="s">
        <v>2498</v>
      </c>
      <c r="U256" t="s">
        <v>71</v>
      </c>
      <c r="V256" t="s">
        <v>71</v>
      </c>
      <c r="W256" t="s">
        <v>71</v>
      </c>
      <c r="X256" t="s">
        <v>71</v>
      </c>
      <c r="Y256" t="s">
        <v>71</v>
      </c>
      <c r="Z256" t="s">
        <v>71</v>
      </c>
      <c r="AA256" t="s">
        <v>71</v>
      </c>
      <c r="AB256" t="s">
        <v>71</v>
      </c>
      <c r="AC256" t="s">
        <v>71</v>
      </c>
      <c r="AD256" t="s">
        <v>71</v>
      </c>
      <c r="AE256" t="s">
        <v>71</v>
      </c>
      <c r="AF256" t="s">
        <v>71</v>
      </c>
      <c r="AG256" t="s">
        <v>71</v>
      </c>
      <c r="AH256" t="s">
        <v>71</v>
      </c>
      <c r="AI256" t="s">
        <v>71</v>
      </c>
      <c r="AJ256" t="s">
        <v>71</v>
      </c>
      <c r="AK256" t="s">
        <v>71</v>
      </c>
      <c r="AL256" t="s">
        <v>71</v>
      </c>
      <c r="AM256" t="s">
        <v>127</v>
      </c>
      <c r="AN256" t="s">
        <v>71</v>
      </c>
      <c r="AO256" t="s">
        <v>71</v>
      </c>
      <c r="AP256" t="s">
        <v>71</v>
      </c>
      <c r="AQ256" t="s">
        <v>71</v>
      </c>
      <c r="AR256" t="s">
        <v>129</v>
      </c>
      <c r="AS256">
        <v>1997</v>
      </c>
      <c r="AT256">
        <v>100</v>
      </c>
      <c r="AU256" t="s">
        <v>130</v>
      </c>
      <c r="AV256" t="s">
        <v>71</v>
      </c>
      <c r="AW256" t="s">
        <v>71</v>
      </c>
      <c r="AX256" t="s">
        <v>71</v>
      </c>
      <c r="AY256" t="s">
        <v>71</v>
      </c>
      <c r="AZ256">
        <v>165</v>
      </c>
      <c r="BA256">
        <v>206</v>
      </c>
      <c r="BB256" t="s">
        <v>71</v>
      </c>
      <c r="BC256" t="s">
        <v>2499</v>
      </c>
      <c r="BD256" t="str">
        <f>HYPERLINK("http://dx.doi.org/10.1016/S0020-0255(96)00276-9","http://dx.doi.org/10.1016/S0020-0255(96)00276-9")</f>
        <v>http://dx.doi.org/10.1016/S0020-0255(96)00276-9</v>
      </c>
      <c r="BE256" t="s">
        <v>71</v>
      </c>
      <c r="BF256" t="s">
        <v>71</v>
      </c>
      <c r="BG256" t="s">
        <v>71</v>
      </c>
      <c r="BH256" t="s">
        <v>71</v>
      </c>
      <c r="BI256" t="s">
        <v>71</v>
      </c>
      <c r="BJ256" t="s">
        <v>71</v>
      </c>
      <c r="BK256" t="s">
        <v>71</v>
      </c>
      <c r="BL256" t="s">
        <v>71</v>
      </c>
      <c r="BM256" t="s">
        <v>71</v>
      </c>
      <c r="BN256" t="s">
        <v>71</v>
      </c>
      <c r="BO256" t="s">
        <v>71</v>
      </c>
      <c r="BP256" t="s">
        <v>71</v>
      </c>
      <c r="BQ256" t="s">
        <v>2500</v>
      </c>
      <c r="BR256" t="str">
        <f>HYPERLINK("https%3A%2F%2Fwww.webofscience.com%2Fwos%2Fwoscc%2Ffull-record%2FWOS:A1997XA26700007","View Full Record in Web of Science")</f>
        <v>View Full Record in Web of Science</v>
      </c>
    </row>
    <row r="257" spans="1:70" hidden="1" x14ac:dyDescent="0.25">
      <c r="A257" t="s">
        <v>69</v>
      </c>
      <c r="B257" t="s">
        <v>2501</v>
      </c>
      <c r="C257" t="s">
        <v>71</v>
      </c>
      <c r="D257" t="s">
        <v>71</v>
      </c>
      <c r="E257" t="s">
        <v>71</v>
      </c>
      <c r="F257" t="s">
        <v>2501</v>
      </c>
      <c r="G257" t="s">
        <v>71</v>
      </c>
      <c r="H257" t="s">
        <v>71</v>
      </c>
      <c r="I257" s="1" t="s">
        <v>2502</v>
      </c>
      <c r="J257" s="6" t="s">
        <v>8590</v>
      </c>
      <c r="K257" t="s">
        <v>115</v>
      </c>
      <c r="L257" t="s">
        <v>71</v>
      </c>
      <c r="M257" t="s">
        <v>71</v>
      </c>
      <c r="N257" t="s">
        <v>71</v>
      </c>
      <c r="O257" t="s">
        <v>71</v>
      </c>
      <c r="P257" t="s">
        <v>71</v>
      </c>
      <c r="Q257" t="s">
        <v>71</v>
      </c>
      <c r="R257" t="s">
        <v>71</v>
      </c>
      <c r="S257" t="s">
        <v>71</v>
      </c>
      <c r="T257" s="10" t="s">
        <v>2503</v>
      </c>
      <c r="U257" t="s">
        <v>71</v>
      </c>
      <c r="V257" t="s">
        <v>71</v>
      </c>
      <c r="W257" t="s">
        <v>71</v>
      </c>
      <c r="X257" t="s">
        <v>71</v>
      </c>
      <c r="Y257" t="s">
        <v>71</v>
      </c>
      <c r="Z257" t="s">
        <v>71</v>
      </c>
      <c r="AA257" t="s">
        <v>71</v>
      </c>
      <c r="AB257" t="s">
        <v>71</v>
      </c>
      <c r="AC257" t="s">
        <v>71</v>
      </c>
      <c r="AD257" t="s">
        <v>71</v>
      </c>
      <c r="AE257" t="s">
        <v>71</v>
      </c>
      <c r="AF257" t="s">
        <v>71</v>
      </c>
      <c r="AG257" t="s">
        <v>71</v>
      </c>
      <c r="AH257" t="s">
        <v>71</v>
      </c>
      <c r="AI257" t="s">
        <v>71</v>
      </c>
      <c r="AJ257" t="s">
        <v>71</v>
      </c>
      <c r="AK257" t="s">
        <v>71</v>
      </c>
      <c r="AL257" t="s">
        <v>71</v>
      </c>
      <c r="AM257" t="s">
        <v>117</v>
      </c>
      <c r="AN257" t="s">
        <v>71</v>
      </c>
      <c r="AO257" t="s">
        <v>71</v>
      </c>
      <c r="AP257" t="s">
        <v>71</v>
      </c>
      <c r="AQ257" t="s">
        <v>71</v>
      </c>
      <c r="AR257" t="s">
        <v>344</v>
      </c>
      <c r="AS257">
        <v>2002</v>
      </c>
      <c r="AT257">
        <v>31</v>
      </c>
      <c r="AU257">
        <v>3</v>
      </c>
      <c r="AV257" t="s">
        <v>71</v>
      </c>
      <c r="AW257" t="s">
        <v>71</v>
      </c>
      <c r="AX257" t="s">
        <v>71</v>
      </c>
      <c r="AY257" t="s">
        <v>71</v>
      </c>
      <c r="AZ257">
        <v>277</v>
      </c>
      <c r="BA257">
        <v>301</v>
      </c>
      <c r="BB257" t="s">
        <v>71</v>
      </c>
      <c r="BC257" t="s">
        <v>2504</v>
      </c>
      <c r="BD257" t="str">
        <f>HYPERLINK("http://dx.doi.org/10.1080/03081070290005203","http://dx.doi.org/10.1080/03081070290005203")</f>
        <v>http://dx.doi.org/10.1080/03081070290005203</v>
      </c>
      <c r="BE257" t="s">
        <v>71</v>
      </c>
      <c r="BF257" t="s">
        <v>71</v>
      </c>
      <c r="BG257" t="s">
        <v>71</v>
      </c>
      <c r="BH257" t="s">
        <v>71</v>
      </c>
      <c r="BI257" t="s">
        <v>71</v>
      </c>
      <c r="BJ257" t="s">
        <v>71</v>
      </c>
      <c r="BK257" t="s">
        <v>71</v>
      </c>
      <c r="BL257" t="s">
        <v>71</v>
      </c>
      <c r="BM257" t="s">
        <v>71</v>
      </c>
      <c r="BN257" t="s">
        <v>71</v>
      </c>
      <c r="BO257" t="s">
        <v>71</v>
      </c>
      <c r="BP257" t="s">
        <v>71</v>
      </c>
      <c r="BQ257" t="s">
        <v>2505</v>
      </c>
      <c r="BR257" t="str">
        <f>HYPERLINK("https%3A%2F%2Fwww.webofscience.com%2Fwos%2Fwoscc%2Ffull-record%2FWOS:000176131200005","View Full Record in Web of Science")</f>
        <v>View Full Record in Web of Science</v>
      </c>
    </row>
    <row r="258" spans="1:70" hidden="1" x14ac:dyDescent="0.25">
      <c r="A258" t="s">
        <v>83</v>
      </c>
      <c r="B258" t="s">
        <v>2506</v>
      </c>
      <c r="C258" t="s">
        <v>71</v>
      </c>
      <c r="D258" t="s">
        <v>71</v>
      </c>
      <c r="E258" t="s">
        <v>2507</v>
      </c>
      <c r="F258" t="s">
        <v>2508</v>
      </c>
      <c r="G258" t="s">
        <v>71</v>
      </c>
      <c r="H258" t="s">
        <v>71</v>
      </c>
      <c r="I258" s="1" t="s">
        <v>2509</v>
      </c>
      <c r="J258" t="s">
        <v>8588</v>
      </c>
      <c r="K258" t="s">
        <v>2510</v>
      </c>
      <c r="L258" t="s">
        <v>71</v>
      </c>
      <c r="M258" t="s">
        <v>2511</v>
      </c>
      <c r="N258" t="s">
        <v>2512</v>
      </c>
      <c r="O258" t="s">
        <v>820</v>
      </c>
      <c r="P258" t="s">
        <v>71</v>
      </c>
      <c r="Q258" t="s">
        <v>71</v>
      </c>
      <c r="R258" t="s">
        <v>71</v>
      </c>
      <c r="S258" t="s">
        <v>71</v>
      </c>
      <c r="T258" t="s">
        <v>2513</v>
      </c>
      <c r="U258" t="s">
        <v>71</v>
      </c>
      <c r="V258" t="s">
        <v>71</v>
      </c>
      <c r="W258" t="s">
        <v>71</v>
      </c>
      <c r="X258" t="s">
        <v>71</v>
      </c>
      <c r="Y258" t="s">
        <v>2514</v>
      </c>
      <c r="Z258" t="s">
        <v>71</v>
      </c>
      <c r="AA258" t="s">
        <v>71</v>
      </c>
      <c r="AB258" t="s">
        <v>71</v>
      </c>
      <c r="AC258" t="s">
        <v>71</v>
      </c>
      <c r="AD258" t="s">
        <v>71</v>
      </c>
      <c r="AE258" t="s">
        <v>71</v>
      </c>
      <c r="AF258" t="s">
        <v>71</v>
      </c>
      <c r="AG258" t="s">
        <v>71</v>
      </c>
      <c r="AH258" t="s">
        <v>71</v>
      </c>
      <c r="AI258" t="s">
        <v>71</v>
      </c>
      <c r="AJ258" t="s">
        <v>71</v>
      </c>
      <c r="AK258" t="s">
        <v>71</v>
      </c>
      <c r="AL258" t="s">
        <v>71</v>
      </c>
      <c r="AM258" t="s">
        <v>71</v>
      </c>
      <c r="AN258" t="s">
        <v>71</v>
      </c>
      <c r="AO258" t="s">
        <v>2515</v>
      </c>
      <c r="AP258" t="s">
        <v>71</v>
      </c>
      <c r="AQ258" t="s">
        <v>71</v>
      </c>
      <c r="AR258" t="s">
        <v>71</v>
      </c>
      <c r="AS258">
        <v>2008</v>
      </c>
      <c r="AT258" t="s">
        <v>71</v>
      </c>
      <c r="AU258" t="s">
        <v>71</v>
      </c>
      <c r="AV258" t="s">
        <v>71</v>
      </c>
      <c r="AW258" t="s">
        <v>71</v>
      </c>
      <c r="AX258" t="s">
        <v>71</v>
      </c>
      <c r="AY258" t="s">
        <v>71</v>
      </c>
      <c r="AZ258">
        <v>2747</v>
      </c>
      <c r="BA258">
        <v>2750</v>
      </c>
      <c r="BB258" t="s">
        <v>71</v>
      </c>
      <c r="BC258" t="s">
        <v>71</v>
      </c>
      <c r="BD258" t="s">
        <v>71</v>
      </c>
      <c r="BE258" t="s">
        <v>71</v>
      </c>
      <c r="BF258" t="s">
        <v>71</v>
      </c>
      <c r="BG258" t="s">
        <v>71</v>
      </c>
      <c r="BH258" t="s">
        <v>71</v>
      </c>
      <c r="BI258" t="s">
        <v>71</v>
      </c>
      <c r="BJ258" t="s">
        <v>71</v>
      </c>
      <c r="BK258" t="s">
        <v>71</v>
      </c>
      <c r="BL258" t="s">
        <v>71</v>
      </c>
      <c r="BM258" t="s">
        <v>71</v>
      </c>
      <c r="BN258" t="s">
        <v>71</v>
      </c>
      <c r="BO258" t="s">
        <v>71</v>
      </c>
      <c r="BP258" t="s">
        <v>71</v>
      </c>
      <c r="BQ258" t="s">
        <v>2516</v>
      </c>
      <c r="BR258" t="str">
        <f>HYPERLINK("https%3A%2F%2Fwww.webofscience.com%2Fwos%2Fwoscc%2Ffull-record%2FWOS:000277026101266","View Full Record in Web of Science")</f>
        <v>View Full Record in Web of Science</v>
      </c>
    </row>
    <row r="259" spans="1:70" hidden="1" x14ac:dyDescent="0.25">
      <c r="A259" t="s">
        <v>69</v>
      </c>
      <c r="B259" t="s">
        <v>2517</v>
      </c>
      <c r="C259" t="s">
        <v>71</v>
      </c>
      <c r="D259" t="s">
        <v>71</v>
      </c>
      <c r="E259" t="s">
        <v>71</v>
      </c>
      <c r="F259" t="s">
        <v>2518</v>
      </c>
      <c r="G259" t="s">
        <v>71</v>
      </c>
      <c r="H259" t="s">
        <v>71</v>
      </c>
      <c r="I259" s="1" t="s">
        <v>2519</v>
      </c>
      <c r="J259" t="s">
        <v>8590</v>
      </c>
      <c r="K259" t="s">
        <v>364</v>
      </c>
      <c r="L259" t="s">
        <v>71</v>
      </c>
      <c r="M259" t="s">
        <v>71</v>
      </c>
      <c r="N259" t="s">
        <v>71</v>
      </c>
      <c r="O259" t="s">
        <v>71</v>
      </c>
      <c r="P259" t="s">
        <v>71</v>
      </c>
      <c r="Q259" t="s">
        <v>71</v>
      </c>
      <c r="R259" t="s">
        <v>71</v>
      </c>
      <c r="S259" t="s">
        <v>71</v>
      </c>
      <c r="T259" t="s">
        <v>2520</v>
      </c>
      <c r="U259" t="s">
        <v>71</v>
      </c>
      <c r="V259" t="s">
        <v>71</v>
      </c>
      <c r="W259" t="s">
        <v>71</v>
      </c>
      <c r="X259" t="s">
        <v>71</v>
      </c>
      <c r="Y259" t="s">
        <v>2521</v>
      </c>
      <c r="Z259" t="s">
        <v>2522</v>
      </c>
      <c r="AA259" t="s">
        <v>71</v>
      </c>
      <c r="AB259" t="s">
        <v>71</v>
      </c>
      <c r="AC259" t="s">
        <v>71</v>
      </c>
      <c r="AD259" t="s">
        <v>71</v>
      </c>
      <c r="AE259" t="s">
        <v>71</v>
      </c>
      <c r="AF259" t="s">
        <v>71</v>
      </c>
      <c r="AG259" t="s">
        <v>71</v>
      </c>
      <c r="AH259" t="s">
        <v>71</v>
      </c>
      <c r="AI259" t="s">
        <v>71</v>
      </c>
      <c r="AJ259" t="s">
        <v>71</v>
      </c>
      <c r="AK259" t="s">
        <v>71</v>
      </c>
      <c r="AL259" t="s">
        <v>71</v>
      </c>
      <c r="AM259" t="s">
        <v>366</v>
      </c>
      <c r="AN259" t="s">
        <v>367</v>
      </c>
      <c r="AO259" t="s">
        <v>71</v>
      </c>
      <c r="AP259" t="s">
        <v>71</v>
      </c>
      <c r="AQ259" t="s">
        <v>71</v>
      </c>
      <c r="AR259" t="s">
        <v>2523</v>
      </c>
      <c r="AS259">
        <v>2012</v>
      </c>
      <c r="AT259">
        <v>33</v>
      </c>
      <c r="AU259">
        <v>9</v>
      </c>
      <c r="AV259" t="s">
        <v>71</v>
      </c>
      <c r="AW259" t="s">
        <v>71</v>
      </c>
      <c r="AX259" t="s">
        <v>71</v>
      </c>
      <c r="AY259" t="s">
        <v>71</v>
      </c>
      <c r="AZ259">
        <v>1219</v>
      </c>
      <c r="BA259">
        <v>1223</v>
      </c>
      <c r="BB259" t="s">
        <v>71</v>
      </c>
      <c r="BC259" t="s">
        <v>2524</v>
      </c>
      <c r="BD259" t="str">
        <f>HYPERLINK("http://dx.doi.org/10.1016/j.patrec.2012.01.008","http://dx.doi.org/10.1016/j.patrec.2012.01.008")</f>
        <v>http://dx.doi.org/10.1016/j.patrec.2012.01.008</v>
      </c>
      <c r="BE259" t="s">
        <v>71</v>
      </c>
      <c r="BF259" t="s">
        <v>71</v>
      </c>
      <c r="BG259" t="s">
        <v>71</v>
      </c>
      <c r="BH259" t="s">
        <v>71</v>
      </c>
      <c r="BI259" t="s">
        <v>71</v>
      </c>
      <c r="BJ259" t="s">
        <v>71</v>
      </c>
      <c r="BK259" t="s">
        <v>71</v>
      </c>
      <c r="BL259" t="s">
        <v>71</v>
      </c>
      <c r="BM259" t="s">
        <v>71</v>
      </c>
      <c r="BN259" t="s">
        <v>71</v>
      </c>
      <c r="BO259" t="s">
        <v>71</v>
      </c>
      <c r="BP259" t="s">
        <v>71</v>
      </c>
      <c r="BQ259" t="s">
        <v>2525</v>
      </c>
      <c r="BR259" t="str">
        <f>HYPERLINK("https%3A%2F%2Fwww.webofscience.com%2Fwos%2Fwoscc%2Ffull-record%2FWOS:000304235500024","View Full Record in Web of Science")</f>
        <v>View Full Record in Web of Science</v>
      </c>
    </row>
    <row r="260" spans="1:70" hidden="1" x14ac:dyDescent="0.25">
      <c r="A260" t="s">
        <v>460</v>
      </c>
      <c r="B260" t="s">
        <v>2526</v>
      </c>
      <c r="C260" t="s">
        <v>71</v>
      </c>
      <c r="D260" t="s">
        <v>2527</v>
      </c>
      <c r="E260" t="s">
        <v>71</v>
      </c>
      <c r="F260" t="s">
        <v>2526</v>
      </c>
      <c r="G260" t="s">
        <v>71</v>
      </c>
      <c r="H260" t="s">
        <v>71</v>
      </c>
      <c r="I260" s="1" t="s">
        <v>2528</v>
      </c>
      <c r="J260" s="6" t="s">
        <v>8590</v>
      </c>
      <c r="K260" t="s">
        <v>2529</v>
      </c>
      <c r="L260" t="s">
        <v>1280</v>
      </c>
      <c r="M260" t="s">
        <v>71</v>
      </c>
      <c r="N260" t="s">
        <v>71</v>
      </c>
      <c r="O260" t="s">
        <v>71</v>
      </c>
      <c r="P260" t="s">
        <v>71</v>
      </c>
      <c r="Q260" t="s">
        <v>71</v>
      </c>
      <c r="R260" t="s">
        <v>71</v>
      </c>
      <c r="S260" t="s">
        <v>71</v>
      </c>
      <c r="T260" s="10" t="s">
        <v>2530</v>
      </c>
      <c r="U260" t="s">
        <v>71</v>
      </c>
      <c r="V260" t="s">
        <v>71</v>
      </c>
      <c r="W260" t="s">
        <v>71</v>
      </c>
      <c r="X260" t="s">
        <v>71</v>
      </c>
      <c r="Y260" t="s">
        <v>71</v>
      </c>
      <c r="Z260" t="s">
        <v>1072</v>
      </c>
      <c r="AA260" t="s">
        <v>71</v>
      </c>
      <c r="AB260" t="s">
        <v>71</v>
      </c>
      <c r="AC260" t="s">
        <v>71</v>
      </c>
      <c r="AD260" t="s">
        <v>71</v>
      </c>
      <c r="AE260" t="s">
        <v>71</v>
      </c>
      <c r="AF260" t="s">
        <v>71</v>
      </c>
      <c r="AG260" t="s">
        <v>71</v>
      </c>
      <c r="AH260" t="s">
        <v>71</v>
      </c>
      <c r="AI260" t="s">
        <v>71</v>
      </c>
      <c r="AJ260" t="s">
        <v>71</v>
      </c>
      <c r="AK260" t="s">
        <v>71</v>
      </c>
      <c r="AL260" t="s">
        <v>71</v>
      </c>
      <c r="AM260" t="s">
        <v>695</v>
      </c>
      <c r="AN260" t="s">
        <v>1283</v>
      </c>
      <c r="AO260" t="s">
        <v>2531</v>
      </c>
      <c r="AP260" t="s">
        <v>71</v>
      </c>
      <c r="AQ260" t="s">
        <v>71</v>
      </c>
      <c r="AR260" t="s">
        <v>71</v>
      </c>
      <c r="AS260">
        <v>2005</v>
      </c>
      <c r="AT260">
        <v>3400</v>
      </c>
      <c r="AU260" t="s">
        <v>71</v>
      </c>
      <c r="AV260" t="s">
        <v>71</v>
      </c>
      <c r="AW260" t="s">
        <v>71</v>
      </c>
      <c r="AX260" t="s">
        <v>71</v>
      </c>
      <c r="AY260" t="s">
        <v>71</v>
      </c>
      <c r="AZ260">
        <v>134</v>
      </c>
      <c r="BA260">
        <v>152</v>
      </c>
      <c r="BB260" t="s">
        <v>71</v>
      </c>
      <c r="BC260" t="s">
        <v>71</v>
      </c>
      <c r="BD260" t="s">
        <v>71</v>
      </c>
      <c r="BE260" t="s">
        <v>71</v>
      </c>
      <c r="BF260" t="s">
        <v>71</v>
      </c>
      <c r="BG260" t="s">
        <v>71</v>
      </c>
      <c r="BH260" t="s">
        <v>71</v>
      </c>
      <c r="BI260" t="s">
        <v>71</v>
      </c>
      <c r="BJ260" t="s">
        <v>71</v>
      </c>
      <c r="BK260" t="s">
        <v>71</v>
      </c>
      <c r="BL260" t="s">
        <v>71</v>
      </c>
      <c r="BM260" t="s">
        <v>71</v>
      </c>
      <c r="BN260" t="s">
        <v>71</v>
      </c>
      <c r="BO260" t="s">
        <v>71</v>
      </c>
      <c r="BP260" t="s">
        <v>71</v>
      </c>
      <c r="BQ260" t="s">
        <v>2532</v>
      </c>
      <c r="BR260" t="str">
        <f>HYPERLINK("https%3A%2F%2Fwww.webofscience.com%2Fwos%2Fwoscc%2Ffull-record%2FWOS:000233166300006","View Full Record in Web of Science")</f>
        <v>View Full Record in Web of Science</v>
      </c>
    </row>
    <row r="261" spans="1:70" hidden="1" x14ac:dyDescent="0.25">
      <c r="A261" t="s">
        <v>83</v>
      </c>
      <c r="B261" t="s">
        <v>2533</v>
      </c>
      <c r="C261" t="s">
        <v>71</v>
      </c>
      <c r="D261" t="s">
        <v>1687</v>
      </c>
      <c r="E261" t="s">
        <v>71</v>
      </c>
      <c r="F261" t="s">
        <v>2534</v>
      </c>
      <c r="G261" t="s">
        <v>71</v>
      </c>
      <c r="H261" t="s">
        <v>71</v>
      </c>
      <c r="I261" s="1" t="s">
        <v>2535</v>
      </c>
      <c r="J261" t="s">
        <v>8588</v>
      </c>
      <c r="K261" t="s">
        <v>2536</v>
      </c>
      <c r="L261" t="s">
        <v>71</v>
      </c>
      <c r="M261" t="s">
        <v>1691</v>
      </c>
      <c r="N261" t="s">
        <v>1692</v>
      </c>
      <c r="O261" t="s">
        <v>1693</v>
      </c>
      <c r="P261" t="s">
        <v>1694</v>
      </c>
      <c r="Q261" t="s">
        <v>71</v>
      </c>
      <c r="R261" t="s">
        <v>71</v>
      </c>
      <c r="S261" t="s">
        <v>71</v>
      </c>
      <c r="T261" t="s">
        <v>2537</v>
      </c>
      <c r="U261" t="s">
        <v>71</v>
      </c>
      <c r="V261" t="s">
        <v>71</v>
      </c>
      <c r="W261" t="s">
        <v>71</v>
      </c>
      <c r="X261" t="s">
        <v>71</v>
      </c>
      <c r="Y261" t="s">
        <v>71</v>
      </c>
      <c r="Z261" t="s">
        <v>71</v>
      </c>
      <c r="AA261" t="s">
        <v>71</v>
      </c>
      <c r="AB261" t="s">
        <v>71</v>
      </c>
      <c r="AC261" t="s">
        <v>71</v>
      </c>
      <c r="AD261" t="s">
        <v>71</v>
      </c>
      <c r="AE261" t="s">
        <v>71</v>
      </c>
      <c r="AF261" t="s">
        <v>71</v>
      </c>
      <c r="AG261" t="s">
        <v>71</v>
      </c>
      <c r="AH261" t="s">
        <v>71</v>
      </c>
      <c r="AI261" t="s">
        <v>71</v>
      </c>
      <c r="AJ261" t="s">
        <v>71</v>
      </c>
      <c r="AK261" t="s">
        <v>71</v>
      </c>
      <c r="AL261" t="s">
        <v>71</v>
      </c>
      <c r="AM261" t="s">
        <v>71</v>
      </c>
      <c r="AN261" t="s">
        <v>71</v>
      </c>
      <c r="AO261" t="s">
        <v>1696</v>
      </c>
      <c r="AP261" t="s">
        <v>71</v>
      </c>
      <c r="AQ261" t="s">
        <v>71</v>
      </c>
      <c r="AR261" t="s">
        <v>71</v>
      </c>
      <c r="AS261">
        <v>2008</v>
      </c>
      <c r="AT261" t="s">
        <v>71</v>
      </c>
      <c r="AU261" t="s">
        <v>71</v>
      </c>
      <c r="AV261" t="s">
        <v>71</v>
      </c>
      <c r="AW261" t="s">
        <v>71</v>
      </c>
      <c r="AX261" t="s">
        <v>71</v>
      </c>
      <c r="AY261" t="s">
        <v>71</v>
      </c>
      <c r="AZ261">
        <v>116</v>
      </c>
      <c r="BA261">
        <v>121</v>
      </c>
      <c r="BB261" t="s">
        <v>71</v>
      </c>
      <c r="BC261" t="s">
        <v>2538</v>
      </c>
      <c r="BD261" t="str">
        <f>HYPERLINK("http://dx.doi.org/10.1109/FSKD.2008.87","http://dx.doi.org/10.1109/FSKD.2008.87")</f>
        <v>http://dx.doi.org/10.1109/FSKD.2008.87</v>
      </c>
      <c r="BE261" t="s">
        <v>71</v>
      </c>
      <c r="BF261" t="s">
        <v>71</v>
      </c>
      <c r="BG261" t="s">
        <v>71</v>
      </c>
      <c r="BH261" t="s">
        <v>71</v>
      </c>
      <c r="BI261" t="s">
        <v>71</v>
      </c>
      <c r="BJ261" t="s">
        <v>71</v>
      </c>
      <c r="BK261" t="s">
        <v>71</v>
      </c>
      <c r="BL261" t="s">
        <v>71</v>
      </c>
      <c r="BM261" t="s">
        <v>71</v>
      </c>
      <c r="BN261" t="s">
        <v>71</v>
      </c>
      <c r="BO261" t="s">
        <v>71</v>
      </c>
      <c r="BP261" t="s">
        <v>71</v>
      </c>
      <c r="BQ261" t="s">
        <v>2539</v>
      </c>
      <c r="BR261" t="str">
        <f>HYPERLINK("https%3A%2F%2Fwww.webofscience.com%2Fwos%2Fwoscc%2Ffull-record%2FWOS:000264269100020","View Full Record in Web of Science")</f>
        <v>View Full Record in Web of Science</v>
      </c>
    </row>
    <row r="262" spans="1:70" hidden="1" x14ac:dyDescent="0.25">
      <c r="A262" t="s">
        <v>69</v>
      </c>
      <c r="B262" t="s">
        <v>2540</v>
      </c>
      <c r="C262" t="s">
        <v>71</v>
      </c>
      <c r="D262" t="s">
        <v>71</v>
      </c>
      <c r="E262" t="s">
        <v>71</v>
      </c>
      <c r="F262" t="s">
        <v>2541</v>
      </c>
      <c r="G262" t="s">
        <v>71</v>
      </c>
      <c r="H262" t="s">
        <v>71</v>
      </c>
      <c r="I262" s="1" t="s">
        <v>2542</v>
      </c>
      <c r="J262" t="s">
        <v>8590</v>
      </c>
      <c r="K262" t="s">
        <v>421</v>
      </c>
      <c r="L262" t="s">
        <v>71</v>
      </c>
      <c r="M262" t="s">
        <v>71</v>
      </c>
      <c r="N262" t="s">
        <v>71</v>
      </c>
      <c r="O262" t="s">
        <v>71</v>
      </c>
      <c r="P262" t="s">
        <v>71</v>
      </c>
      <c r="Q262" t="s">
        <v>71</v>
      </c>
      <c r="R262" t="s">
        <v>71</v>
      </c>
      <c r="S262" t="s">
        <v>71</v>
      </c>
      <c r="T262" t="s">
        <v>2543</v>
      </c>
      <c r="U262" t="s">
        <v>71</v>
      </c>
      <c r="V262" t="s">
        <v>71</v>
      </c>
      <c r="W262" t="s">
        <v>71</v>
      </c>
      <c r="X262" t="s">
        <v>71</v>
      </c>
      <c r="Y262" t="s">
        <v>71</v>
      </c>
      <c r="Z262" t="s">
        <v>71</v>
      </c>
      <c r="AA262" t="s">
        <v>71</v>
      </c>
      <c r="AB262" t="s">
        <v>71</v>
      </c>
      <c r="AC262" t="s">
        <v>71</v>
      </c>
      <c r="AD262" t="s">
        <v>71</v>
      </c>
      <c r="AE262" t="s">
        <v>71</v>
      </c>
      <c r="AF262" t="s">
        <v>71</v>
      </c>
      <c r="AG262" t="s">
        <v>71</v>
      </c>
      <c r="AH262" t="s">
        <v>71</v>
      </c>
      <c r="AI262" t="s">
        <v>71</v>
      </c>
      <c r="AJ262" t="s">
        <v>71</v>
      </c>
      <c r="AK262" t="s">
        <v>71</v>
      </c>
      <c r="AL262" t="s">
        <v>71</v>
      </c>
      <c r="AM262" t="s">
        <v>423</v>
      </c>
      <c r="AN262" t="s">
        <v>715</v>
      </c>
      <c r="AO262" t="s">
        <v>71</v>
      </c>
      <c r="AP262" t="s">
        <v>71</v>
      </c>
      <c r="AQ262" t="s">
        <v>71</v>
      </c>
      <c r="AR262" t="s">
        <v>1392</v>
      </c>
      <c r="AS262">
        <v>2014</v>
      </c>
      <c r="AT262">
        <v>256</v>
      </c>
      <c r="AU262" t="s">
        <v>71</v>
      </c>
      <c r="AV262" t="s">
        <v>71</v>
      </c>
      <c r="AW262" t="s">
        <v>71</v>
      </c>
      <c r="AX262" t="s">
        <v>180</v>
      </c>
      <c r="AY262" t="s">
        <v>71</v>
      </c>
      <c r="AZ262">
        <v>95</v>
      </c>
      <c r="BA262">
        <v>116</v>
      </c>
      <c r="BB262" t="s">
        <v>71</v>
      </c>
      <c r="BC262" t="s">
        <v>2544</v>
      </c>
      <c r="BD262" t="str">
        <f>HYPERLINK("http://dx.doi.org/10.1016/j.fss.2013.08.009","http://dx.doi.org/10.1016/j.fss.2013.08.009")</f>
        <v>http://dx.doi.org/10.1016/j.fss.2013.08.009</v>
      </c>
      <c r="BE262" t="s">
        <v>71</v>
      </c>
      <c r="BF262" t="s">
        <v>71</v>
      </c>
      <c r="BG262" t="s">
        <v>71</v>
      </c>
      <c r="BH262" t="s">
        <v>71</v>
      </c>
      <c r="BI262" t="s">
        <v>71</v>
      </c>
      <c r="BJ262" t="s">
        <v>71</v>
      </c>
      <c r="BK262" t="s">
        <v>71</v>
      </c>
      <c r="BL262" t="s">
        <v>71</v>
      </c>
      <c r="BM262" t="s">
        <v>71</v>
      </c>
      <c r="BN262" t="s">
        <v>71</v>
      </c>
      <c r="BO262" t="s">
        <v>71</v>
      </c>
      <c r="BP262" t="s">
        <v>71</v>
      </c>
      <c r="BQ262" t="s">
        <v>2545</v>
      </c>
      <c r="BR262" t="str">
        <f>HYPERLINK("https%3A%2F%2Fwww.webofscience.com%2Fwos%2Fwoscc%2Ffull-record%2FWOS:000343783600005","View Full Record in Web of Science")</f>
        <v>View Full Record in Web of Science</v>
      </c>
    </row>
    <row r="263" spans="1:70" hidden="1" x14ac:dyDescent="0.25">
      <c r="A263" t="s">
        <v>83</v>
      </c>
      <c r="B263" t="s">
        <v>2546</v>
      </c>
      <c r="C263" t="s">
        <v>71</v>
      </c>
      <c r="D263" t="s">
        <v>71</v>
      </c>
      <c r="E263" t="s">
        <v>102</v>
      </c>
      <c r="F263" t="s">
        <v>2547</v>
      </c>
      <c r="G263" t="s">
        <v>71</v>
      </c>
      <c r="H263" t="s">
        <v>71</v>
      </c>
      <c r="I263" s="1" t="s">
        <v>2548</v>
      </c>
      <c r="J263" t="s">
        <v>8590</v>
      </c>
      <c r="K263" t="s">
        <v>2549</v>
      </c>
      <c r="L263" t="s">
        <v>71</v>
      </c>
      <c r="M263" t="s">
        <v>2550</v>
      </c>
      <c r="N263" t="s">
        <v>2551</v>
      </c>
      <c r="O263" t="s">
        <v>2552</v>
      </c>
      <c r="P263" t="s">
        <v>2553</v>
      </c>
      <c r="Q263" t="s">
        <v>71</v>
      </c>
      <c r="R263" t="s">
        <v>71</v>
      </c>
      <c r="S263" t="s">
        <v>71</v>
      </c>
      <c r="T263" t="s">
        <v>2554</v>
      </c>
      <c r="U263" t="s">
        <v>71</v>
      </c>
      <c r="V263" t="s">
        <v>71</v>
      </c>
      <c r="W263" t="s">
        <v>71</v>
      </c>
      <c r="X263" t="s">
        <v>71</v>
      </c>
      <c r="Y263" t="s">
        <v>2555</v>
      </c>
      <c r="Z263" t="s">
        <v>2556</v>
      </c>
      <c r="AA263" t="s">
        <v>71</v>
      </c>
      <c r="AB263" t="s">
        <v>71</v>
      </c>
      <c r="AC263" t="s">
        <v>71</v>
      </c>
      <c r="AD263" t="s">
        <v>71</v>
      </c>
      <c r="AE263" t="s">
        <v>71</v>
      </c>
      <c r="AF263" t="s">
        <v>71</v>
      </c>
      <c r="AG263" t="s">
        <v>71</v>
      </c>
      <c r="AH263" t="s">
        <v>71</v>
      </c>
      <c r="AI263" t="s">
        <v>71</v>
      </c>
      <c r="AJ263" t="s">
        <v>71</v>
      </c>
      <c r="AK263" t="s">
        <v>71</v>
      </c>
      <c r="AL263" t="s">
        <v>71</v>
      </c>
      <c r="AM263" t="s">
        <v>71</v>
      </c>
      <c r="AN263" t="s">
        <v>71</v>
      </c>
      <c r="AO263" t="s">
        <v>2557</v>
      </c>
      <c r="AP263" t="s">
        <v>71</v>
      </c>
      <c r="AQ263" t="s">
        <v>71</v>
      </c>
      <c r="AR263" t="s">
        <v>71</v>
      </c>
      <c r="AS263">
        <v>2013</v>
      </c>
      <c r="AT263" t="s">
        <v>71</v>
      </c>
      <c r="AU263" t="s">
        <v>71</v>
      </c>
      <c r="AV263" t="s">
        <v>71</v>
      </c>
      <c r="AW263" t="s">
        <v>71</v>
      </c>
      <c r="AX263" t="s">
        <v>71</v>
      </c>
      <c r="AY263" t="s">
        <v>71</v>
      </c>
      <c r="AZ263" t="s">
        <v>71</v>
      </c>
      <c r="BA263" t="s">
        <v>71</v>
      </c>
      <c r="BB263" t="s">
        <v>71</v>
      </c>
      <c r="BC263" t="s">
        <v>71</v>
      </c>
      <c r="BD263" t="s">
        <v>71</v>
      </c>
      <c r="BE263" t="s">
        <v>71</v>
      </c>
      <c r="BF263" t="s">
        <v>71</v>
      </c>
      <c r="BG263" t="s">
        <v>71</v>
      </c>
      <c r="BH263" t="s">
        <v>71</v>
      </c>
      <c r="BI263" t="s">
        <v>71</v>
      </c>
      <c r="BJ263" t="s">
        <v>71</v>
      </c>
      <c r="BK263" t="s">
        <v>71</v>
      </c>
      <c r="BL263" t="s">
        <v>71</v>
      </c>
      <c r="BM263" t="s">
        <v>71</v>
      </c>
      <c r="BN263" t="s">
        <v>71</v>
      </c>
      <c r="BO263" t="s">
        <v>71</v>
      </c>
      <c r="BP263" t="s">
        <v>71</v>
      </c>
      <c r="BQ263" t="s">
        <v>2558</v>
      </c>
      <c r="BR263" t="str">
        <f>HYPERLINK("https%3A%2F%2Fwww.webofscience.com%2Fwos%2Fwoscc%2Ffull-record%2FWOS:000324871900010","View Full Record in Web of Science")</f>
        <v>View Full Record in Web of Science</v>
      </c>
    </row>
    <row r="264" spans="1:70" hidden="1" x14ac:dyDescent="0.25">
      <c r="A264" t="s">
        <v>69</v>
      </c>
      <c r="B264" t="s">
        <v>2559</v>
      </c>
      <c r="C264" t="s">
        <v>71</v>
      </c>
      <c r="D264" t="s">
        <v>71</v>
      </c>
      <c r="E264" t="s">
        <v>71</v>
      </c>
      <c r="F264" t="s">
        <v>2560</v>
      </c>
      <c r="G264" t="s">
        <v>71</v>
      </c>
      <c r="H264" t="s">
        <v>71</v>
      </c>
      <c r="I264" s="1" t="s">
        <v>2561</v>
      </c>
      <c r="J264" t="s">
        <v>8588</v>
      </c>
      <c r="K264" t="s">
        <v>174</v>
      </c>
      <c r="L264" t="s">
        <v>71</v>
      </c>
      <c r="M264" t="s">
        <v>71</v>
      </c>
      <c r="N264" t="s">
        <v>71</v>
      </c>
      <c r="O264" t="s">
        <v>71</v>
      </c>
      <c r="P264" t="s">
        <v>71</v>
      </c>
      <c r="Q264" t="s">
        <v>71</v>
      </c>
      <c r="R264" t="s">
        <v>71</v>
      </c>
      <c r="S264" t="s">
        <v>71</v>
      </c>
      <c r="T264" t="s">
        <v>2562</v>
      </c>
      <c r="U264" t="s">
        <v>71</v>
      </c>
      <c r="V264" t="s">
        <v>71</v>
      </c>
      <c r="W264" t="s">
        <v>71</v>
      </c>
      <c r="X264" t="s">
        <v>71</v>
      </c>
      <c r="Y264" t="s">
        <v>1170</v>
      </c>
      <c r="Z264" t="s">
        <v>1171</v>
      </c>
      <c r="AA264" t="s">
        <v>71</v>
      </c>
      <c r="AB264" t="s">
        <v>71</v>
      </c>
      <c r="AC264" t="s">
        <v>71</v>
      </c>
      <c r="AD264" t="s">
        <v>71</v>
      </c>
      <c r="AE264" t="s">
        <v>71</v>
      </c>
      <c r="AF264" t="s">
        <v>71</v>
      </c>
      <c r="AG264" t="s">
        <v>71</v>
      </c>
      <c r="AH264" t="s">
        <v>71</v>
      </c>
      <c r="AI264" t="s">
        <v>71</v>
      </c>
      <c r="AJ264" t="s">
        <v>71</v>
      </c>
      <c r="AK264" t="s">
        <v>71</v>
      </c>
      <c r="AL264" t="s">
        <v>71</v>
      </c>
      <c r="AM264" t="s">
        <v>178</v>
      </c>
      <c r="AN264" t="s">
        <v>179</v>
      </c>
      <c r="AO264" t="s">
        <v>71</v>
      </c>
      <c r="AP264" t="s">
        <v>71</v>
      </c>
      <c r="AQ264" t="s">
        <v>71</v>
      </c>
      <c r="AR264" t="s">
        <v>71</v>
      </c>
      <c r="AS264">
        <v>2016</v>
      </c>
      <c r="AT264">
        <v>31</v>
      </c>
      <c r="AU264">
        <v>3</v>
      </c>
      <c r="AV264" t="s">
        <v>71</v>
      </c>
      <c r="AW264" t="s">
        <v>71</v>
      </c>
      <c r="AX264" t="s">
        <v>71</v>
      </c>
      <c r="AY264" t="s">
        <v>71</v>
      </c>
      <c r="AZ264">
        <v>1653</v>
      </c>
      <c r="BA264">
        <v>1668</v>
      </c>
      <c r="BB264" t="s">
        <v>71</v>
      </c>
      <c r="BC264" t="s">
        <v>2563</v>
      </c>
      <c r="BD264" t="str">
        <f>HYPERLINK("http://dx.doi.org/10.3233/JIFS-151859","http://dx.doi.org/10.3233/JIFS-151859")</f>
        <v>http://dx.doi.org/10.3233/JIFS-151859</v>
      </c>
      <c r="BE264" t="s">
        <v>71</v>
      </c>
      <c r="BF264" t="s">
        <v>71</v>
      </c>
      <c r="BG264" t="s">
        <v>71</v>
      </c>
      <c r="BH264" t="s">
        <v>71</v>
      </c>
      <c r="BI264" t="s">
        <v>71</v>
      </c>
      <c r="BJ264" t="s">
        <v>71</v>
      </c>
      <c r="BK264" t="s">
        <v>71</v>
      </c>
      <c r="BL264" t="s">
        <v>71</v>
      </c>
      <c r="BM264" t="s">
        <v>71</v>
      </c>
      <c r="BN264" t="s">
        <v>71</v>
      </c>
      <c r="BO264" t="s">
        <v>71</v>
      </c>
      <c r="BP264" t="s">
        <v>71</v>
      </c>
      <c r="BQ264" t="s">
        <v>2564</v>
      </c>
      <c r="BR264" t="str">
        <f>HYPERLINK("https%3A%2F%2Fwww.webofscience.com%2Fwos%2Fwoscc%2Ffull-record%2FWOS:000382540000045","View Full Record in Web of Science")</f>
        <v>View Full Record in Web of Science</v>
      </c>
    </row>
    <row r="265" spans="1:70" hidden="1" x14ac:dyDescent="0.25">
      <c r="A265" t="s">
        <v>69</v>
      </c>
      <c r="B265" t="s">
        <v>2565</v>
      </c>
      <c r="C265" t="s">
        <v>71</v>
      </c>
      <c r="D265" t="s">
        <v>71</v>
      </c>
      <c r="E265" t="s">
        <v>71</v>
      </c>
      <c r="F265" t="s">
        <v>2566</v>
      </c>
      <c r="G265" t="s">
        <v>71</v>
      </c>
      <c r="H265" t="s">
        <v>71</v>
      </c>
      <c r="I265" s="1" t="s">
        <v>2567</v>
      </c>
      <c r="J265" t="s">
        <v>8590</v>
      </c>
      <c r="K265" t="s">
        <v>421</v>
      </c>
      <c r="L265" t="s">
        <v>71</v>
      </c>
      <c r="M265" t="s">
        <v>71</v>
      </c>
      <c r="N265" t="s">
        <v>71</v>
      </c>
      <c r="O265" t="s">
        <v>71</v>
      </c>
      <c r="P265" t="s">
        <v>71</v>
      </c>
      <c r="Q265" t="s">
        <v>71</v>
      </c>
      <c r="R265" t="s">
        <v>71</v>
      </c>
      <c r="S265" t="s">
        <v>71</v>
      </c>
      <c r="T265" t="s">
        <v>2568</v>
      </c>
      <c r="U265" t="s">
        <v>71</v>
      </c>
      <c r="V265" t="s">
        <v>71</v>
      </c>
      <c r="W265" t="s">
        <v>71</v>
      </c>
      <c r="X265" t="s">
        <v>71</v>
      </c>
      <c r="Y265" t="s">
        <v>2569</v>
      </c>
      <c r="Z265" t="s">
        <v>2570</v>
      </c>
      <c r="AA265" t="s">
        <v>71</v>
      </c>
      <c r="AB265" t="s">
        <v>71</v>
      </c>
      <c r="AC265" t="s">
        <v>71</v>
      </c>
      <c r="AD265" t="s">
        <v>71</v>
      </c>
      <c r="AE265" t="s">
        <v>71</v>
      </c>
      <c r="AF265" t="s">
        <v>71</v>
      </c>
      <c r="AG265" t="s">
        <v>71</v>
      </c>
      <c r="AH265" t="s">
        <v>71</v>
      </c>
      <c r="AI265" t="s">
        <v>71</v>
      </c>
      <c r="AJ265" t="s">
        <v>71</v>
      </c>
      <c r="AK265" t="s">
        <v>71</v>
      </c>
      <c r="AL265" t="s">
        <v>71</v>
      </c>
      <c r="AM265" t="s">
        <v>423</v>
      </c>
      <c r="AN265" t="s">
        <v>715</v>
      </c>
      <c r="AO265" t="s">
        <v>71</v>
      </c>
      <c r="AP265" t="s">
        <v>71</v>
      </c>
      <c r="AQ265" t="s">
        <v>71</v>
      </c>
      <c r="AR265" t="s">
        <v>679</v>
      </c>
      <c r="AS265">
        <v>2016</v>
      </c>
      <c r="AT265">
        <v>285</v>
      </c>
      <c r="AU265" t="s">
        <v>71</v>
      </c>
      <c r="AV265" t="s">
        <v>71</v>
      </c>
      <c r="AW265" t="s">
        <v>71</v>
      </c>
      <c r="AX265" t="s">
        <v>180</v>
      </c>
      <c r="AY265" t="s">
        <v>71</v>
      </c>
      <c r="AZ265">
        <v>6</v>
      </c>
      <c r="BA265">
        <v>30</v>
      </c>
      <c r="BB265" t="s">
        <v>71</v>
      </c>
      <c r="BC265" t="s">
        <v>2571</v>
      </c>
      <c r="BD265" t="str">
        <f>HYPERLINK("http://dx.doi.org/10.1016/j.fss.2015.04.014","http://dx.doi.org/10.1016/j.fss.2015.04.014")</f>
        <v>http://dx.doi.org/10.1016/j.fss.2015.04.014</v>
      </c>
      <c r="BE265" t="s">
        <v>71</v>
      </c>
      <c r="BF265" t="s">
        <v>71</v>
      </c>
      <c r="BG265" t="s">
        <v>71</v>
      </c>
      <c r="BH265" t="s">
        <v>71</v>
      </c>
      <c r="BI265" t="s">
        <v>71</v>
      </c>
      <c r="BJ265" t="s">
        <v>71</v>
      </c>
      <c r="BK265" t="s">
        <v>71</v>
      </c>
      <c r="BL265" t="s">
        <v>71</v>
      </c>
      <c r="BM265" t="s">
        <v>71</v>
      </c>
      <c r="BN265" t="s">
        <v>71</v>
      </c>
      <c r="BO265" t="s">
        <v>71</v>
      </c>
      <c r="BP265" t="s">
        <v>71</v>
      </c>
      <c r="BQ265" t="s">
        <v>2572</v>
      </c>
      <c r="BR265" t="str">
        <f>HYPERLINK("https%3A%2F%2Fwww.webofscience.com%2Fwos%2Fwoscc%2Ffull-record%2FWOS:000366939100002","View Full Record in Web of Science")</f>
        <v>View Full Record in Web of Science</v>
      </c>
    </row>
    <row r="266" spans="1:70" hidden="1" x14ac:dyDescent="0.25">
      <c r="A266" t="s">
        <v>69</v>
      </c>
      <c r="B266" t="s">
        <v>2573</v>
      </c>
      <c r="C266" t="s">
        <v>71</v>
      </c>
      <c r="D266" t="s">
        <v>71</v>
      </c>
      <c r="E266" t="s">
        <v>71</v>
      </c>
      <c r="F266" t="s">
        <v>2574</v>
      </c>
      <c r="G266" t="s">
        <v>71</v>
      </c>
      <c r="H266" t="s">
        <v>71</v>
      </c>
      <c r="I266" s="1" t="s">
        <v>2575</v>
      </c>
      <c r="J266" t="s">
        <v>8590</v>
      </c>
      <c r="K266" t="s">
        <v>1803</v>
      </c>
      <c r="L266" t="s">
        <v>71</v>
      </c>
      <c r="M266" t="s">
        <v>71</v>
      </c>
      <c r="N266" t="s">
        <v>71</v>
      </c>
      <c r="O266" t="s">
        <v>71</v>
      </c>
      <c r="P266" t="s">
        <v>71</v>
      </c>
      <c r="Q266" t="s">
        <v>71</v>
      </c>
      <c r="R266" t="s">
        <v>71</v>
      </c>
      <c r="S266" t="s">
        <v>71</v>
      </c>
      <c r="T266" t="s">
        <v>2576</v>
      </c>
      <c r="U266" t="s">
        <v>71</v>
      </c>
      <c r="V266" t="s">
        <v>71</v>
      </c>
      <c r="W266" t="s">
        <v>71</v>
      </c>
      <c r="X266" t="s">
        <v>71</v>
      </c>
      <c r="Y266" t="s">
        <v>2577</v>
      </c>
      <c r="Z266" t="s">
        <v>2578</v>
      </c>
      <c r="AA266" t="s">
        <v>71</v>
      </c>
      <c r="AB266" t="s">
        <v>71</v>
      </c>
      <c r="AC266" t="s">
        <v>71</v>
      </c>
      <c r="AD266" t="s">
        <v>71</v>
      </c>
      <c r="AE266" t="s">
        <v>71</v>
      </c>
      <c r="AF266" t="s">
        <v>71</v>
      </c>
      <c r="AG266" t="s">
        <v>71</v>
      </c>
      <c r="AH266" t="s">
        <v>71</v>
      </c>
      <c r="AI266" t="s">
        <v>71</v>
      </c>
      <c r="AJ266" t="s">
        <v>71</v>
      </c>
      <c r="AK266" t="s">
        <v>71</v>
      </c>
      <c r="AL266" t="s">
        <v>71</v>
      </c>
      <c r="AM266" t="s">
        <v>1807</v>
      </c>
      <c r="AN266" t="s">
        <v>1808</v>
      </c>
      <c r="AO266" t="s">
        <v>71</v>
      </c>
      <c r="AP266" t="s">
        <v>71</v>
      </c>
      <c r="AQ266" t="s">
        <v>71</v>
      </c>
      <c r="AR266" t="s">
        <v>728</v>
      </c>
      <c r="AS266">
        <v>2015</v>
      </c>
      <c r="AT266">
        <v>10</v>
      </c>
      <c r="AU266">
        <v>6</v>
      </c>
      <c r="AV266" t="s">
        <v>71</v>
      </c>
      <c r="AW266" t="s">
        <v>71</v>
      </c>
      <c r="AX266" t="s">
        <v>180</v>
      </c>
      <c r="AY266" t="s">
        <v>71</v>
      </c>
      <c r="AZ266">
        <v>904</v>
      </c>
      <c r="BA266">
        <v>935</v>
      </c>
      <c r="BB266" t="s">
        <v>71</v>
      </c>
      <c r="BC266" t="s">
        <v>71</v>
      </c>
      <c r="BD266" t="s">
        <v>71</v>
      </c>
      <c r="BE266" t="s">
        <v>71</v>
      </c>
      <c r="BF266" t="s">
        <v>71</v>
      </c>
      <c r="BG266" t="s">
        <v>71</v>
      </c>
      <c r="BH266" t="s">
        <v>71</v>
      </c>
      <c r="BI266" t="s">
        <v>71</v>
      </c>
      <c r="BJ266" t="s">
        <v>71</v>
      </c>
      <c r="BK266" t="s">
        <v>71</v>
      </c>
      <c r="BL266" t="s">
        <v>71</v>
      </c>
      <c r="BM266" t="s">
        <v>71</v>
      </c>
      <c r="BN266" t="s">
        <v>71</v>
      </c>
      <c r="BO266" t="s">
        <v>71</v>
      </c>
      <c r="BP266" t="s">
        <v>71</v>
      </c>
      <c r="BQ266" t="s">
        <v>2579</v>
      </c>
      <c r="BR266" t="str">
        <f>HYPERLINK("https%3A%2F%2Fwww.webofscience.com%2Fwos%2Fwoscc%2Ffull-record%2FWOS:000364346600013","View Full Record in Web of Science")</f>
        <v>View Full Record in Web of Science</v>
      </c>
    </row>
    <row r="267" spans="1:70" hidden="1" x14ac:dyDescent="0.25">
      <c r="A267" t="s">
        <v>69</v>
      </c>
      <c r="B267" t="s">
        <v>2580</v>
      </c>
      <c r="C267" t="s">
        <v>71</v>
      </c>
      <c r="D267" t="s">
        <v>71</v>
      </c>
      <c r="E267" t="s">
        <v>71</v>
      </c>
      <c r="F267" t="s">
        <v>2581</v>
      </c>
      <c r="G267" t="s">
        <v>71</v>
      </c>
      <c r="H267" t="s">
        <v>71</v>
      </c>
      <c r="I267" s="1" t="s">
        <v>2582</v>
      </c>
      <c r="J267" t="s">
        <v>8590</v>
      </c>
      <c r="K267" t="s">
        <v>2583</v>
      </c>
      <c r="L267" t="s">
        <v>71</v>
      </c>
      <c r="M267" t="s">
        <v>71</v>
      </c>
      <c r="N267" t="s">
        <v>71</v>
      </c>
      <c r="O267" t="s">
        <v>71</v>
      </c>
      <c r="P267" t="s">
        <v>71</v>
      </c>
      <c r="Q267" t="s">
        <v>71</v>
      </c>
      <c r="R267" t="s">
        <v>71</v>
      </c>
      <c r="S267" t="s">
        <v>71</v>
      </c>
      <c r="T267" t="s">
        <v>2584</v>
      </c>
      <c r="U267" t="s">
        <v>71</v>
      </c>
      <c r="V267" t="s">
        <v>71</v>
      </c>
      <c r="W267" t="s">
        <v>71</v>
      </c>
      <c r="X267" t="s">
        <v>71</v>
      </c>
      <c r="Y267" t="s">
        <v>2585</v>
      </c>
      <c r="Z267" t="s">
        <v>2586</v>
      </c>
      <c r="AA267" t="s">
        <v>71</v>
      </c>
      <c r="AB267" t="s">
        <v>71</v>
      </c>
      <c r="AC267" t="s">
        <v>71</v>
      </c>
      <c r="AD267" t="s">
        <v>71</v>
      </c>
      <c r="AE267" t="s">
        <v>71</v>
      </c>
      <c r="AF267" t="s">
        <v>71</v>
      </c>
      <c r="AG267" t="s">
        <v>71</v>
      </c>
      <c r="AH267" t="s">
        <v>71</v>
      </c>
      <c r="AI267" t="s">
        <v>71</v>
      </c>
      <c r="AJ267" t="s">
        <v>71</v>
      </c>
      <c r="AK267" t="s">
        <v>71</v>
      </c>
      <c r="AL267" t="s">
        <v>71</v>
      </c>
      <c r="AM267" t="s">
        <v>2587</v>
      </c>
      <c r="AN267" t="s">
        <v>2588</v>
      </c>
      <c r="AO267" t="s">
        <v>71</v>
      </c>
      <c r="AP267" t="s">
        <v>71</v>
      </c>
      <c r="AQ267" t="s">
        <v>71</v>
      </c>
      <c r="AR267" t="s">
        <v>263</v>
      </c>
      <c r="AS267">
        <v>2020</v>
      </c>
      <c r="AT267">
        <v>11</v>
      </c>
      <c r="AU267">
        <v>11</v>
      </c>
      <c r="AV267" t="s">
        <v>71</v>
      </c>
      <c r="AW267" t="s">
        <v>71</v>
      </c>
      <c r="AX267" t="s">
        <v>180</v>
      </c>
      <c r="AY267" t="s">
        <v>71</v>
      </c>
      <c r="AZ267">
        <v>4827</v>
      </c>
      <c r="BA267">
        <v>4853</v>
      </c>
      <c r="BB267" t="s">
        <v>71</v>
      </c>
      <c r="BC267" t="s">
        <v>2589</v>
      </c>
      <c r="BD267" t="str">
        <f>HYPERLINK("http://dx.doi.org/10.1007/s12652-020-01751-3","http://dx.doi.org/10.1007/s12652-020-01751-3")</f>
        <v>http://dx.doi.org/10.1007/s12652-020-01751-3</v>
      </c>
      <c r="BE267" t="s">
        <v>71</v>
      </c>
      <c r="BF267" t="s">
        <v>2590</v>
      </c>
      <c r="BG267" t="s">
        <v>71</v>
      </c>
      <c r="BH267" t="s">
        <v>71</v>
      </c>
      <c r="BI267" t="s">
        <v>71</v>
      </c>
      <c r="BJ267" t="s">
        <v>71</v>
      </c>
      <c r="BK267" t="s">
        <v>71</v>
      </c>
      <c r="BL267" t="s">
        <v>71</v>
      </c>
      <c r="BM267" t="s">
        <v>71</v>
      </c>
      <c r="BN267" t="s">
        <v>71</v>
      </c>
      <c r="BO267" t="s">
        <v>71</v>
      </c>
      <c r="BP267" t="s">
        <v>71</v>
      </c>
      <c r="BQ267" t="s">
        <v>2591</v>
      </c>
      <c r="BR267" t="str">
        <f>HYPERLINK("https%3A%2F%2Fwww.webofscience.com%2Fwos%2Fwoscc%2Ffull-record%2FWOS:000516144600002","View Full Record in Web of Science")</f>
        <v>View Full Record in Web of Science</v>
      </c>
    </row>
    <row r="268" spans="1:70" hidden="1" x14ac:dyDescent="0.25">
      <c r="A268" t="s">
        <v>69</v>
      </c>
      <c r="B268" t="s">
        <v>2592</v>
      </c>
      <c r="C268" t="s">
        <v>71</v>
      </c>
      <c r="D268" t="s">
        <v>71</v>
      </c>
      <c r="E268" t="s">
        <v>71</v>
      </c>
      <c r="F268" t="s">
        <v>2593</v>
      </c>
      <c r="G268" t="s">
        <v>71</v>
      </c>
      <c r="H268" t="s">
        <v>71</v>
      </c>
      <c r="I268" s="1" t="s">
        <v>2594</v>
      </c>
      <c r="J268" s="6" t="s">
        <v>8590</v>
      </c>
      <c r="K268" t="s">
        <v>766</v>
      </c>
      <c r="L268" t="s">
        <v>71</v>
      </c>
      <c r="M268" t="s">
        <v>71</v>
      </c>
      <c r="N268" t="s">
        <v>71</v>
      </c>
      <c r="O268" t="s">
        <v>71</v>
      </c>
      <c r="P268" t="s">
        <v>71</v>
      </c>
      <c r="Q268" t="s">
        <v>71</v>
      </c>
      <c r="R268" t="s">
        <v>71</v>
      </c>
      <c r="S268" t="s">
        <v>71</v>
      </c>
      <c r="T268" s="10" t="s">
        <v>2595</v>
      </c>
      <c r="U268" t="s">
        <v>71</v>
      </c>
      <c r="V268" t="s">
        <v>71</v>
      </c>
      <c r="W268" t="s">
        <v>71</v>
      </c>
      <c r="X268" t="s">
        <v>71</v>
      </c>
      <c r="Y268" t="s">
        <v>2596</v>
      </c>
      <c r="Z268" t="s">
        <v>2597</v>
      </c>
      <c r="AA268" t="s">
        <v>71</v>
      </c>
      <c r="AB268" t="s">
        <v>71</v>
      </c>
      <c r="AC268" t="s">
        <v>71</v>
      </c>
      <c r="AD268" t="s">
        <v>71</v>
      </c>
      <c r="AE268" t="s">
        <v>71</v>
      </c>
      <c r="AF268" t="s">
        <v>71</v>
      </c>
      <c r="AG268" t="s">
        <v>71</v>
      </c>
      <c r="AH268" t="s">
        <v>71</v>
      </c>
      <c r="AI268" t="s">
        <v>71</v>
      </c>
      <c r="AJ268" t="s">
        <v>71</v>
      </c>
      <c r="AK268" t="s">
        <v>71</v>
      </c>
      <c r="AL268" t="s">
        <v>71</v>
      </c>
      <c r="AM268" t="s">
        <v>768</v>
      </c>
      <c r="AN268" t="s">
        <v>769</v>
      </c>
      <c r="AO268" t="s">
        <v>71</v>
      </c>
      <c r="AP268" t="s">
        <v>71</v>
      </c>
      <c r="AQ268" t="s">
        <v>71</v>
      </c>
      <c r="AR268" t="s">
        <v>263</v>
      </c>
      <c r="AS268">
        <v>2021</v>
      </c>
      <c r="AT268">
        <v>111</v>
      </c>
      <c r="AU268" t="s">
        <v>71</v>
      </c>
      <c r="AV268" t="s">
        <v>71</v>
      </c>
      <c r="AW268" t="s">
        <v>71</v>
      </c>
      <c r="AX268" t="s">
        <v>71</v>
      </c>
      <c r="AY268" t="s">
        <v>71</v>
      </c>
      <c r="AZ268" t="s">
        <v>71</v>
      </c>
      <c r="BA268" t="s">
        <v>71</v>
      </c>
      <c r="BB268">
        <v>107661</v>
      </c>
      <c r="BC268" t="s">
        <v>2598</v>
      </c>
      <c r="BD268" t="str">
        <f>HYPERLINK("http://dx.doi.org/10.1016/j.asoc.2021.107661","http://dx.doi.org/10.1016/j.asoc.2021.107661")</f>
        <v>http://dx.doi.org/10.1016/j.asoc.2021.107661</v>
      </c>
      <c r="BE268" t="s">
        <v>71</v>
      </c>
      <c r="BF268" t="s">
        <v>2599</v>
      </c>
      <c r="BG268" t="s">
        <v>71</v>
      </c>
      <c r="BH268" t="s">
        <v>71</v>
      </c>
      <c r="BI268" t="s">
        <v>71</v>
      </c>
      <c r="BJ268" t="s">
        <v>71</v>
      </c>
      <c r="BK268" t="s">
        <v>71</v>
      </c>
      <c r="BL268" t="s">
        <v>71</v>
      </c>
      <c r="BM268" t="s">
        <v>71</v>
      </c>
      <c r="BN268" t="s">
        <v>71</v>
      </c>
      <c r="BO268" t="s">
        <v>71</v>
      </c>
      <c r="BP268" t="s">
        <v>71</v>
      </c>
      <c r="BQ268" t="s">
        <v>2600</v>
      </c>
      <c r="BR268" t="str">
        <f>HYPERLINK("https%3A%2F%2Fwww.webofscience.com%2Fwos%2Fwoscc%2Ffull-record%2FWOS:000724665600004","View Full Record in Web of Science")</f>
        <v>View Full Record in Web of Science</v>
      </c>
    </row>
    <row r="269" spans="1:70" hidden="1" x14ac:dyDescent="0.25">
      <c r="A269" t="s">
        <v>460</v>
      </c>
      <c r="B269" t="s">
        <v>2601</v>
      </c>
      <c r="C269" t="s">
        <v>71</v>
      </c>
      <c r="D269" t="s">
        <v>2602</v>
      </c>
      <c r="E269" t="s">
        <v>71</v>
      </c>
      <c r="F269" t="s">
        <v>2603</v>
      </c>
      <c r="G269" t="s">
        <v>71</v>
      </c>
      <c r="H269" t="s">
        <v>71</v>
      </c>
      <c r="I269" s="1" t="s">
        <v>2604</v>
      </c>
      <c r="J269" t="s">
        <v>8590</v>
      </c>
      <c r="K269" t="s">
        <v>2605</v>
      </c>
      <c r="L269" t="s">
        <v>526</v>
      </c>
      <c r="M269" t="s">
        <v>71</v>
      </c>
      <c r="N269" t="s">
        <v>71</v>
      </c>
      <c r="O269" t="s">
        <v>71</v>
      </c>
      <c r="P269" t="s">
        <v>71</v>
      </c>
      <c r="Q269" t="s">
        <v>71</v>
      </c>
      <c r="R269" t="s">
        <v>71</v>
      </c>
      <c r="S269" t="s">
        <v>71</v>
      </c>
      <c r="T269" t="s">
        <v>2606</v>
      </c>
      <c r="U269" t="s">
        <v>71</v>
      </c>
      <c r="V269" t="s">
        <v>71</v>
      </c>
      <c r="W269" t="s">
        <v>71</v>
      </c>
      <c r="X269" t="s">
        <v>71</v>
      </c>
      <c r="Y269" t="s">
        <v>2607</v>
      </c>
      <c r="Z269" t="s">
        <v>2608</v>
      </c>
      <c r="AA269" t="s">
        <v>71</v>
      </c>
      <c r="AB269" t="s">
        <v>71</v>
      </c>
      <c r="AC269" t="s">
        <v>71</v>
      </c>
      <c r="AD269" t="s">
        <v>71</v>
      </c>
      <c r="AE269" t="s">
        <v>71</v>
      </c>
      <c r="AF269" t="s">
        <v>71</v>
      </c>
      <c r="AG269" t="s">
        <v>71</v>
      </c>
      <c r="AH269" t="s">
        <v>71</v>
      </c>
      <c r="AI269" t="s">
        <v>71</v>
      </c>
      <c r="AJ269" t="s">
        <v>71</v>
      </c>
      <c r="AK269" t="s">
        <v>71</v>
      </c>
      <c r="AL269" t="s">
        <v>71</v>
      </c>
      <c r="AM269" t="s">
        <v>530</v>
      </c>
      <c r="AN269" t="s">
        <v>71</v>
      </c>
      <c r="AO269" t="s">
        <v>2609</v>
      </c>
      <c r="AP269" t="s">
        <v>71</v>
      </c>
      <c r="AQ269" t="s">
        <v>71</v>
      </c>
      <c r="AR269" t="s">
        <v>71</v>
      </c>
      <c r="AS269">
        <v>2016</v>
      </c>
      <c r="AT269">
        <v>628</v>
      </c>
      <c r="AU269" t="s">
        <v>71</v>
      </c>
      <c r="AV269" t="s">
        <v>71</v>
      </c>
      <c r="AW269" t="s">
        <v>71</v>
      </c>
      <c r="AX269" t="s">
        <v>71</v>
      </c>
      <c r="AY269" t="s">
        <v>71</v>
      </c>
      <c r="AZ269">
        <v>405</v>
      </c>
      <c r="BA269">
        <v>422</v>
      </c>
      <c r="BB269" t="s">
        <v>71</v>
      </c>
      <c r="BC269" t="s">
        <v>2610</v>
      </c>
      <c r="BD269" t="str">
        <f>HYPERLINK("http://dx.doi.org/10.1007/978-3-319-28495-8_19","http://dx.doi.org/10.1007/978-3-319-28495-8_19")</f>
        <v>http://dx.doi.org/10.1007/978-3-319-28495-8_19</v>
      </c>
      <c r="BE269" t="s">
        <v>2611</v>
      </c>
      <c r="BF269" t="s">
        <v>71</v>
      </c>
      <c r="BG269" t="s">
        <v>71</v>
      </c>
      <c r="BH269" t="s">
        <v>71</v>
      </c>
      <c r="BI269" t="s">
        <v>71</v>
      </c>
      <c r="BJ269" t="s">
        <v>71</v>
      </c>
      <c r="BK269" t="s">
        <v>71</v>
      </c>
      <c r="BL269" t="s">
        <v>71</v>
      </c>
      <c r="BM269" t="s">
        <v>71</v>
      </c>
      <c r="BN269" t="s">
        <v>71</v>
      </c>
      <c r="BO269" t="s">
        <v>71</v>
      </c>
      <c r="BP269" t="s">
        <v>71</v>
      </c>
      <c r="BQ269" t="s">
        <v>2612</v>
      </c>
      <c r="BR269" t="str">
        <f>HYPERLINK("https%3A%2F%2Fwww.webofscience.com%2Fwos%2Fwoscc%2Ffull-record%2FWOS:000385372800019","View Full Record in Web of Science")</f>
        <v>View Full Record in Web of Science</v>
      </c>
    </row>
    <row r="270" spans="1:70" hidden="1" x14ac:dyDescent="0.25">
      <c r="A270" t="s">
        <v>83</v>
      </c>
      <c r="B270" t="s">
        <v>2613</v>
      </c>
      <c r="C270" t="s">
        <v>71</v>
      </c>
      <c r="D270" t="s">
        <v>2614</v>
      </c>
      <c r="E270" t="s">
        <v>71</v>
      </c>
      <c r="F270" t="s">
        <v>2615</v>
      </c>
      <c r="G270" t="s">
        <v>71</v>
      </c>
      <c r="H270" t="s">
        <v>71</v>
      </c>
      <c r="I270" s="1" t="s">
        <v>2616</v>
      </c>
      <c r="J270" t="s">
        <v>8588</v>
      </c>
      <c r="K270" t="s">
        <v>2617</v>
      </c>
      <c r="L270" t="s">
        <v>687</v>
      </c>
      <c r="M270" t="s">
        <v>2618</v>
      </c>
      <c r="N270" t="s">
        <v>2619</v>
      </c>
      <c r="O270" t="s">
        <v>2620</v>
      </c>
      <c r="P270" t="s">
        <v>71</v>
      </c>
      <c r="Q270" t="s">
        <v>71</v>
      </c>
      <c r="R270" t="s">
        <v>71</v>
      </c>
      <c r="S270" t="s">
        <v>71</v>
      </c>
      <c r="T270" t="s">
        <v>2621</v>
      </c>
      <c r="U270" t="s">
        <v>71</v>
      </c>
      <c r="V270" t="s">
        <v>71</v>
      </c>
      <c r="W270" t="s">
        <v>71</v>
      </c>
      <c r="X270" t="s">
        <v>71</v>
      </c>
      <c r="Y270" t="s">
        <v>2622</v>
      </c>
      <c r="Z270" t="s">
        <v>2623</v>
      </c>
      <c r="AA270" t="s">
        <v>71</v>
      </c>
      <c r="AB270" t="s">
        <v>71</v>
      </c>
      <c r="AC270" t="s">
        <v>71</v>
      </c>
      <c r="AD270" t="s">
        <v>71</v>
      </c>
      <c r="AE270" t="s">
        <v>71</v>
      </c>
      <c r="AF270" t="s">
        <v>71</v>
      </c>
      <c r="AG270" t="s">
        <v>71</v>
      </c>
      <c r="AH270" t="s">
        <v>71</v>
      </c>
      <c r="AI270" t="s">
        <v>71</v>
      </c>
      <c r="AJ270" t="s">
        <v>71</v>
      </c>
      <c r="AK270" t="s">
        <v>71</v>
      </c>
      <c r="AL270" t="s">
        <v>71</v>
      </c>
      <c r="AM270" t="s">
        <v>695</v>
      </c>
      <c r="AN270" t="s">
        <v>71</v>
      </c>
      <c r="AO270" t="s">
        <v>2624</v>
      </c>
      <c r="AP270" t="s">
        <v>71</v>
      </c>
      <c r="AQ270" t="s">
        <v>71</v>
      </c>
      <c r="AR270" t="s">
        <v>71</v>
      </c>
      <c r="AS270">
        <v>2013</v>
      </c>
      <c r="AT270">
        <v>8170</v>
      </c>
      <c r="AU270" t="s">
        <v>71</v>
      </c>
      <c r="AV270" t="s">
        <v>71</v>
      </c>
      <c r="AW270" t="s">
        <v>71</v>
      </c>
      <c r="AX270" t="s">
        <v>71</v>
      </c>
      <c r="AY270" t="s">
        <v>71</v>
      </c>
      <c r="AZ270">
        <v>169</v>
      </c>
      <c r="BA270">
        <v>179</v>
      </c>
      <c r="BB270" t="s">
        <v>71</v>
      </c>
      <c r="BC270" t="s">
        <v>71</v>
      </c>
      <c r="BD270" t="s">
        <v>71</v>
      </c>
      <c r="BE270" t="s">
        <v>71</v>
      </c>
      <c r="BF270" t="s">
        <v>71</v>
      </c>
      <c r="BG270" t="s">
        <v>71</v>
      </c>
      <c r="BH270" t="s">
        <v>71</v>
      </c>
      <c r="BI270" t="s">
        <v>71</v>
      </c>
      <c r="BJ270" t="s">
        <v>71</v>
      </c>
      <c r="BK270" t="s">
        <v>71</v>
      </c>
      <c r="BL270" t="s">
        <v>71</v>
      </c>
      <c r="BM270" t="s">
        <v>71</v>
      </c>
      <c r="BN270" t="s">
        <v>71</v>
      </c>
      <c r="BO270" t="s">
        <v>71</v>
      </c>
      <c r="BP270" t="s">
        <v>71</v>
      </c>
      <c r="BQ270" t="s">
        <v>2625</v>
      </c>
      <c r="BR270" t="str">
        <f>HYPERLINK("https%3A%2F%2Fwww.webofscience.com%2Fwos%2Fwoscc%2Ffull-record%2FWOS:000343874800018","View Full Record in Web of Science")</f>
        <v>View Full Record in Web of Science</v>
      </c>
    </row>
    <row r="271" spans="1:70" hidden="1" x14ac:dyDescent="0.25">
      <c r="A271" t="s">
        <v>69</v>
      </c>
      <c r="B271" t="s">
        <v>2626</v>
      </c>
      <c r="C271" t="s">
        <v>71</v>
      </c>
      <c r="D271" t="s">
        <v>71</v>
      </c>
      <c r="E271" t="s">
        <v>71</v>
      </c>
      <c r="F271" t="s">
        <v>2627</v>
      </c>
      <c r="G271" t="s">
        <v>71</v>
      </c>
      <c r="H271" t="s">
        <v>71</v>
      </c>
      <c r="I271" s="1" t="s">
        <v>2628</v>
      </c>
      <c r="J271" t="s">
        <v>8590</v>
      </c>
      <c r="K271" t="s">
        <v>2629</v>
      </c>
      <c r="L271" t="s">
        <v>71</v>
      </c>
      <c r="M271" t="s">
        <v>71</v>
      </c>
      <c r="N271" t="s">
        <v>71</v>
      </c>
      <c r="O271" t="s">
        <v>71</v>
      </c>
      <c r="P271" t="s">
        <v>71</v>
      </c>
      <c r="Q271" t="s">
        <v>71</v>
      </c>
      <c r="R271" t="s">
        <v>71</v>
      </c>
      <c r="S271" t="s">
        <v>71</v>
      </c>
      <c r="T271" t="s">
        <v>2630</v>
      </c>
      <c r="U271" t="s">
        <v>71</v>
      </c>
      <c r="V271" t="s">
        <v>71</v>
      </c>
      <c r="W271" t="s">
        <v>71</v>
      </c>
      <c r="X271" t="s">
        <v>71</v>
      </c>
      <c r="Y271" t="s">
        <v>2631</v>
      </c>
      <c r="Z271" t="s">
        <v>2632</v>
      </c>
      <c r="AA271" t="s">
        <v>71</v>
      </c>
      <c r="AB271" t="s">
        <v>71</v>
      </c>
      <c r="AC271" t="s">
        <v>71</v>
      </c>
      <c r="AD271" t="s">
        <v>71</v>
      </c>
      <c r="AE271" t="s">
        <v>71</v>
      </c>
      <c r="AF271" t="s">
        <v>71</v>
      </c>
      <c r="AG271" t="s">
        <v>71</v>
      </c>
      <c r="AH271" t="s">
        <v>71</v>
      </c>
      <c r="AI271" t="s">
        <v>71</v>
      </c>
      <c r="AJ271" t="s">
        <v>71</v>
      </c>
      <c r="AK271" t="s">
        <v>71</v>
      </c>
      <c r="AL271" t="s">
        <v>71</v>
      </c>
      <c r="AM271" t="s">
        <v>2633</v>
      </c>
      <c r="AN271" t="s">
        <v>2634</v>
      </c>
      <c r="AO271" t="s">
        <v>71</v>
      </c>
      <c r="AP271" t="s">
        <v>71</v>
      </c>
      <c r="AQ271" t="s">
        <v>71</v>
      </c>
      <c r="AR271" t="s">
        <v>794</v>
      </c>
      <c r="AS271">
        <v>2021</v>
      </c>
      <c r="AT271">
        <v>51</v>
      </c>
      <c r="AU271">
        <v>1</v>
      </c>
      <c r="AV271" t="s">
        <v>71</v>
      </c>
      <c r="AW271" t="s">
        <v>71</v>
      </c>
      <c r="AX271" t="s">
        <v>71</v>
      </c>
      <c r="AY271" t="s">
        <v>71</v>
      </c>
      <c r="AZ271">
        <v>116</v>
      </c>
      <c r="BA271">
        <v>130</v>
      </c>
      <c r="BB271" t="s">
        <v>71</v>
      </c>
      <c r="BC271" t="s">
        <v>2635</v>
      </c>
      <c r="BD271" t="str">
        <f>HYPERLINK("http://dx.doi.org/10.1109/TSMC.2020.3042960","http://dx.doi.org/10.1109/TSMC.2020.3042960")</f>
        <v>http://dx.doi.org/10.1109/TSMC.2020.3042960</v>
      </c>
      <c r="BE271" t="s">
        <v>71</v>
      </c>
      <c r="BF271" t="s">
        <v>71</v>
      </c>
      <c r="BG271" t="s">
        <v>71</v>
      </c>
      <c r="BH271" t="s">
        <v>71</v>
      </c>
      <c r="BI271" t="s">
        <v>71</v>
      </c>
      <c r="BJ271" t="s">
        <v>71</v>
      </c>
      <c r="BK271" t="s">
        <v>71</v>
      </c>
      <c r="BL271" t="s">
        <v>71</v>
      </c>
      <c r="BM271" t="s">
        <v>71</v>
      </c>
      <c r="BN271" t="s">
        <v>71</v>
      </c>
      <c r="BO271" t="s">
        <v>71</v>
      </c>
      <c r="BP271" t="s">
        <v>71</v>
      </c>
      <c r="BQ271" t="s">
        <v>2636</v>
      </c>
      <c r="BR271" t="str">
        <f>HYPERLINK("https%3A%2F%2Fwww.webofscience.com%2Fwos%2Fwoscc%2Ffull-record%2FWOS:000611003100001","View Full Record in Web of Science")</f>
        <v>View Full Record in Web of Science</v>
      </c>
    </row>
    <row r="272" spans="1:70" hidden="1" x14ac:dyDescent="0.25">
      <c r="A272" t="s">
        <v>69</v>
      </c>
      <c r="B272" t="s">
        <v>2637</v>
      </c>
      <c r="C272" t="s">
        <v>71</v>
      </c>
      <c r="D272" t="s">
        <v>71</v>
      </c>
      <c r="E272" t="s">
        <v>71</v>
      </c>
      <c r="F272" t="s">
        <v>2638</v>
      </c>
      <c r="G272" t="s">
        <v>71</v>
      </c>
      <c r="H272" t="s">
        <v>71</v>
      </c>
      <c r="I272" s="1" t="s">
        <v>2639</v>
      </c>
      <c r="J272" t="s">
        <v>8588</v>
      </c>
      <c r="K272" t="s">
        <v>338</v>
      </c>
      <c r="L272" t="s">
        <v>71</v>
      </c>
      <c r="M272" t="s">
        <v>71</v>
      </c>
      <c r="N272" t="s">
        <v>71</v>
      </c>
      <c r="O272" t="s">
        <v>71</v>
      </c>
      <c r="P272" t="s">
        <v>71</v>
      </c>
      <c r="Q272" t="s">
        <v>71</v>
      </c>
      <c r="R272" t="s">
        <v>71</v>
      </c>
      <c r="S272" t="s">
        <v>71</v>
      </c>
      <c r="T272" t="s">
        <v>2640</v>
      </c>
      <c r="U272" t="s">
        <v>71</v>
      </c>
      <c r="V272" t="s">
        <v>71</v>
      </c>
      <c r="W272" t="s">
        <v>71</v>
      </c>
      <c r="X272" t="s">
        <v>71</v>
      </c>
      <c r="Y272" t="s">
        <v>2641</v>
      </c>
      <c r="Z272" t="s">
        <v>2642</v>
      </c>
      <c r="AA272" t="s">
        <v>71</v>
      </c>
      <c r="AB272" t="s">
        <v>71</v>
      </c>
      <c r="AC272" t="s">
        <v>71</v>
      </c>
      <c r="AD272" t="s">
        <v>71</v>
      </c>
      <c r="AE272" t="s">
        <v>71</v>
      </c>
      <c r="AF272" t="s">
        <v>71</v>
      </c>
      <c r="AG272" t="s">
        <v>71</v>
      </c>
      <c r="AH272" t="s">
        <v>71</v>
      </c>
      <c r="AI272" t="s">
        <v>71</v>
      </c>
      <c r="AJ272" t="s">
        <v>71</v>
      </c>
      <c r="AK272" t="s">
        <v>71</v>
      </c>
      <c r="AL272" t="s">
        <v>71</v>
      </c>
      <c r="AM272" t="s">
        <v>342</v>
      </c>
      <c r="AN272" t="s">
        <v>343</v>
      </c>
      <c r="AO272" t="s">
        <v>71</v>
      </c>
      <c r="AP272" t="s">
        <v>71</v>
      </c>
      <c r="AQ272" t="s">
        <v>71</v>
      </c>
      <c r="AR272" t="s">
        <v>770</v>
      </c>
      <c r="AS272">
        <v>2020</v>
      </c>
      <c r="AT272">
        <v>22</v>
      </c>
      <c r="AU272">
        <v>2</v>
      </c>
      <c r="AV272" t="s">
        <v>71</v>
      </c>
      <c r="AW272" t="s">
        <v>71</v>
      </c>
      <c r="AX272" t="s">
        <v>180</v>
      </c>
      <c r="AY272" t="s">
        <v>71</v>
      </c>
      <c r="AZ272">
        <v>583</v>
      </c>
      <c r="BA272">
        <v>603</v>
      </c>
      <c r="BB272" t="s">
        <v>71</v>
      </c>
      <c r="BC272" t="s">
        <v>2643</v>
      </c>
      <c r="BD272" t="str">
        <f>HYPERLINK("http://dx.doi.org/10.1007/s40815-019-00790-z","http://dx.doi.org/10.1007/s40815-019-00790-z")</f>
        <v>http://dx.doi.org/10.1007/s40815-019-00790-z</v>
      </c>
      <c r="BE272" t="s">
        <v>71</v>
      </c>
      <c r="BF272" t="s">
        <v>2590</v>
      </c>
      <c r="BG272" t="s">
        <v>71</v>
      </c>
      <c r="BH272" t="s">
        <v>71</v>
      </c>
      <c r="BI272" t="s">
        <v>71</v>
      </c>
      <c r="BJ272" t="s">
        <v>71</v>
      </c>
      <c r="BK272" t="s">
        <v>71</v>
      </c>
      <c r="BL272" t="s">
        <v>71</v>
      </c>
      <c r="BM272" t="s">
        <v>71</v>
      </c>
      <c r="BN272" t="s">
        <v>71</v>
      </c>
      <c r="BO272" t="s">
        <v>71</v>
      </c>
      <c r="BP272" t="s">
        <v>71</v>
      </c>
      <c r="BQ272" t="s">
        <v>2644</v>
      </c>
      <c r="BR272" t="str">
        <f>HYPERLINK("https%3A%2F%2Fwww.webofscience.com%2Fwos%2Fwoscc%2Ffull-record%2FWOS:000520069800001","View Full Record in Web of Science")</f>
        <v>View Full Record in Web of Science</v>
      </c>
    </row>
    <row r="273" spans="1:70" hidden="1" x14ac:dyDescent="0.25">
      <c r="A273" t="s">
        <v>69</v>
      </c>
      <c r="B273" t="s">
        <v>2645</v>
      </c>
      <c r="C273" t="s">
        <v>71</v>
      </c>
      <c r="D273" t="s">
        <v>71</v>
      </c>
      <c r="E273" t="s">
        <v>71</v>
      </c>
      <c r="F273" t="s">
        <v>2646</v>
      </c>
      <c r="G273" t="s">
        <v>71</v>
      </c>
      <c r="H273" t="s">
        <v>71</v>
      </c>
      <c r="I273" s="1" t="s">
        <v>2647</v>
      </c>
      <c r="J273" t="s">
        <v>8588</v>
      </c>
      <c r="K273" t="s">
        <v>2648</v>
      </c>
      <c r="L273" t="s">
        <v>71</v>
      </c>
      <c r="M273" t="s">
        <v>71</v>
      </c>
      <c r="N273" t="s">
        <v>71</v>
      </c>
      <c r="O273" t="s">
        <v>71</v>
      </c>
      <c r="P273" t="s">
        <v>71</v>
      </c>
      <c r="Q273" t="s">
        <v>71</v>
      </c>
      <c r="R273" t="s">
        <v>71</v>
      </c>
      <c r="S273" t="s">
        <v>71</v>
      </c>
      <c r="T273" t="s">
        <v>2649</v>
      </c>
      <c r="U273" t="s">
        <v>71</v>
      </c>
      <c r="V273" t="s">
        <v>71</v>
      </c>
      <c r="W273" t="s">
        <v>71</v>
      </c>
      <c r="X273" t="s">
        <v>71</v>
      </c>
      <c r="Y273" t="s">
        <v>2650</v>
      </c>
      <c r="Z273" t="s">
        <v>71</v>
      </c>
      <c r="AA273" t="s">
        <v>71</v>
      </c>
      <c r="AB273" t="s">
        <v>71</v>
      </c>
      <c r="AC273" t="s">
        <v>71</v>
      </c>
      <c r="AD273" t="s">
        <v>71</v>
      </c>
      <c r="AE273" t="s">
        <v>71</v>
      </c>
      <c r="AF273" t="s">
        <v>71</v>
      </c>
      <c r="AG273" t="s">
        <v>71</v>
      </c>
      <c r="AH273" t="s">
        <v>71</v>
      </c>
      <c r="AI273" t="s">
        <v>71</v>
      </c>
      <c r="AJ273" t="s">
        <v>71</v>
      </c>
      <c r="AK273" t="s">
        <v>71</v>
      </c>
      <c r="AL273" t="s">
        <v>71</v>
      </c>
      <c r="AM273" t="s">
        <v>2651</v>
      </c>
      <c r="AN273" t="s">
        <v>2652</v>
      </c>
      <c r="AO273" t="s">
        <v>71</v>
      </c>
      <c r="AP273" t="s">
        <v>71</v>
      </c>
      <c r="AQ273" t="s">
        <v>71</v>
      </c>
      <c r="AR273" t="s">
        <v>129</v>
      </c>
      <c r="AS273">
        <v>2017</v>
      </c>
      <c r="AT273">
        <v>9</v>
      </c>
      <c r="AU273">
        <v>4</v>
      </c>
      <c r="AV273" t="s">
        <v>71</v>
      </c>
      <c r="AW273" t="s">
        <v>71</v>
      </c>
      <c r="AX273" t="s">
        <v>71</v>
      </c>
      <c r="AY273" t="s">
        <v>71</v>
      </c>
      <c r="AZ273">
        <v>513</v>
      </c>
      <c r="BA273">
        <v>525</v>
      </c>
      <c r="BB273" t="s">
        <v>71</v>
      </c>
      <c r="BC273" t="s">
        <v>2653</v>
      </c>
      <c r="BD273" t="str">
        <f>HYPERLINK("http://dx.doi.org/10.1007/s12559-017-9480-6","http://dx.doi.org/10.1007/s12559-017-9480-6")</f>
        <v>http://dx.doi.org/10.1007/s12559-017-9480-6</v>
      </c>
      <c r="BE273" t="s">
        <v>71</v>
      </c>
      <c r="BF273" t="s">
        <v>71</v>
      </c>
      <c r="BG273" t="s">
        <v>71</v>
      </c>
      <c r="BH273" t="s">
        <v>71</v>
      </c>
      <c r="BI273" t="s">
        <v>71</v>
      </c>
      <c r="BJ273" t="s">
        <v>71</v>
      </c>
      <c r="BK273" t="s">
        <v>71</v>
      </c>
      <c r="BL273" t="s">
        <v>71</v>
      </c>
      <c r="BM273" t="s">
        <v>71</v>
      </c>
      <c r="BN273" t="s">
        <v>71</v>
      </c>
      <c r="BO273" t="s">
        <v>71</v>
      </c>
      <c r="BP273" t="s">
        <v>71</v>
      </c>
      <c r="BQ273" t="s">
        <v>2654</v>
      </c>
      <c r="BR273" t="str">
        <f>HYPERLINK("https%3A%2F%2Fwww.webofscience.com%2Fwos%2Fwoscc%2Ffull-record%2FWOS:000407439400009","View Full Record in Web of Science")</f>
        <v>View Full Record in Web of Science</v>
      </c>
    </row>
    <row r="274" spans="1:70" hidden="1" x14ac:dyDescent="0.25">
      <c r="A274" t="s">
        <v>69</v>
      </c>
      <c r="B274" t="s">
        <v>2655</v>
      </c>
      <c r="C274" t="s">
        <v>71</v>
      </c>
      <c r="D274" t="s">
        <v>71</v>
      </c>
      <c r="E274" t="s">
        <v>71</v>
      </c>
      <c r="F274" t="s">
        <v>2655</v>
      </c>
      <c r="G274" t="s">
        <v>71</v>
      </c>
      <c r="H274" t="s">
        <v>71</v>
      </c>
      <c r="I274" s="1" t="s">
        <v>2656</v>
      </c>
      <c r="J274" t="s">
        <v>8588</v>
      </c>
      <c r="K274" t="s">
        <v>2657</v>
      </c>
      <c r="L274" t="s">
        <v>71</v>
      </c>
      <c r="M274" t="s">
        <v>71</v>
      </c>
      <c r="N274" t="s">
        <v>71</v>
      </c>
      <c r="O274" t="s">
        <v>71</v>
      </c>
      <c r="P274" t="s">
        <v>71</v>
      </c>
      <c r="Q274" t="s">
        <v>71</v>
      </c>
      <c r="R274" t="s">
        <v>71</v>
      </c>
      <c r="S274" t="s">
        <v>71</v>
      </c>
      <c r="T274" t="s">
        <v>2658</v>
      </c>
      <c r="U274" t="s">
        <v>71</v>
      </c>
      <c r="V274" t="s">
        <v>71</v>
      </c>
      <c r="W274" t="s">
        <v>71</v>
      </c>
      <c r="X274" t="s">
        <v>71</v>
      </c>
      <c r="Y274" t="s">
        <v>2659</v>
      </c>
      <c r="Z274" t="s">
        <v>2660</v>
      </c>
      <c r="AA274" t="s">
        <v>71</v>
      </c>
      <c r="AB274" t="s">
        <v>71</v>
      </c>
      <c r="AC274" t="s">
        <v>71</v>
      </c>
      <c r="AD274" t="s">
        <v>71</v>
      </c>
      <c r="AE274" t="s">
        <v>71</v>
      </c>
      <c r="AF274" t="s">
        <v>71</v>
      </c>
      <c r="AG274" t="s">
        <v>71</v>
      </c>
      <c r="AH274" t="s">
        <v>71</v>
      </c>
      <c r="AI274" t="s">
        <v>71</v>
      </c>
      <c r="AJ274" t="s">
        <v>71</v>
      </c>
      <c r="AK274" t="s">
        <v>71</v>
      </c>
      <c r="AL274" t="s">
        <v>71</v>
      </c>
      <c r="AM274" t="s">
        <v>2661</v>
      </c>
      <c r="AN274" t="s">
        <v>71</v>
      </c>
      <c r="AO274" t="s">
        <v>71</v>
      </c>
      <c r="AP274" t="s">
        <v>71</v>
      </c>
      <c r="AQ274" t="s">
        <v>71</v>
      </c>
      <c r="AR274" t="s">
        <v>71</v>
      </c>
      <c r="AS274">
        <v>2000</v>
      </c>
      <c r="AT274">
        <v>29</v>
      </c>
      <c r="AU274">
        <v>1</v>
      </c>
      <c r="AV274" t="s">
        <v>71</v>
      </c>
      <c r="AW274" t="s">
        <v>71</v>
      </c>
      <c r="AX274" t="s">
        <v>71</v>
      </c>
      <c r="AY274" t="s">
        <v>71</v>
      </c>
      <c r="AZ274">
        <v>119</v>
      </c>
      <c r="BA274">
        <v>140</v>
      </c>
      <c r="BB274" t="s">
        <v>71</v>
      </c>
      <c r="BC274" t="s">
        <v>71</v>
      </c>
      <c r="BD274" t="s">
        <v>71</v>
      </c>
      <c r="BE274" t="s">
        <v>71</v>
      </c>
      <c r="BF274" t="s">
        <v>71</v>
      </c>
      <c r="BG274" t="s">
        <v>71</v>
      </c>
      <c r="BH274" t="s">
        <v>71</v>
      </c>
      <c r="BI274" t="s">
        <v>71</v>
      </c>
      <c r="BJ274" t="s">
        <v>71</v>
      </c>
      <c r="BK274" t="s">
        <v>71</v>
      </c>
      <c r="BL274" t="s">
        <v>71</v>
      </c>
      <c r="BM274" t="s">
        <v>71</v>
      </c>
      <c r="BN274" t="s">
        <v>71</v>
      </c>
      <c r="BO274" t="s">
        <v>71</v>
      </c>
      <c r="BP274" t="s">
        <v>71</v>
      </c>
      <c r="BQ274" t="s">
        <v>2662</v>
      </c>
      <c r="BR274" t="str">
        <f>HYPERLINK("https%3A%2F%2Fwww.webofscience.com%2Fwos%2Fwoscc%2Ffull-record%2FWOS:000089864000009","View Full Record in Web of Science")</f>
        <v>View Full Record in Web of Science</v>
      </c>
    </row>
    <row r="275" spans="1:70" hidden="1" x14ac:dyDescent="0.25">
      <c r="A275" t="s">
        <v>69</v>
      </c>
      <c r="B275" t="s">
        <v>2663</v>
      </c>
      <c r="C275" t="s">
        <v>71</v>
      </c>
      <c r="D275" t="s">
        <v>71</v>
      </c>
      <c r="E275" t="s">
        <v>71</v>
      </c>
      <c r="F275" t="s">
        <v>2664</v>
      </c>
      <c r="G275" t="s">
        <v>71</v>
      </c>
      <c r="H275" t="s">
        <v>71</v>
      </c>
      <c r="I275" s="1" t="s">
        <v>2665</v>
      </c>
      <c r="J275" t="s">
        <v>8588</v>
      </c>
      <c r="K275" t="s">
        <v>766</v>
      </c>
      <c r="L275" t="s">
        <v>71</v>
      </c>
      <c r="M275" t="s">
        <v>71</v>
      </c>
      <c r="N275" t="s">
        <v>71</v>
      </c>
      <c r="O275" t="s">
        <v>71</v>
      </c>
      <c r="P275" t="s">
        <v>71</v>
      </c>
      <c r="Q275" t="s">
        <v>71</v>
      </c>
      <c r="R275" t="s">
        <v>71</v>
      </c>
      <c r="S275" t="s">
        <v>71</v>
      </c>
      <c r="T275" t="s">
        <v>2666</v>
      </c>
      <c r="U275" t="s">
        <v>71</v>
      </c>
      <c r="V275" t="s">
        <v>71</v>
      </c>
      <c r="W275" t="s">
        <v>71</v>
      </c>
      <c r="X275" t="s">
        <v>71</v>
      </c>
      <c r="Y275" t="s">
        <v>2667</v>
      </c>
      <c r="Z275" t="s">
        <v>2668</v>
      </c>
      <c r="AA275" t="s">
        <v>71</v>
      </c>
      <c r="AB275" t="s">
        <v>71</v>
      </c>
      <c r="AC275" t="s">
        <v>71</v>
      </c>
      <c r="AD275" t="s">
        <v>71</v>
      </c>
      <c r="AE275" t="s">
        <v>71</v>
      </c>
      <c r="AF275" t="s">
        <v>71</v>
      </c>
      <c r="AG275" t="s">
        <v>71</v>
      </c>
      <c r="AH275" t="s">
        <v>71</v>
      </c>
      <c r="AI275" t="s">
        <v>71</v>
      </c>
      <c r="AJ275" t="s">
        <v>71</v>
      </c>
      <c r="AK275" t="s">
        <v>71</v>
      </c>
      <c r="AL275" t="s">
        <v>71</v>
      </c>
      <c r="AM275" t="s">
        <v>768</v>
      </c>
      <c r="AN275" t="s">
        <v>769</v>
      </c>
      <c r="AO275" t="s">
        <v>71</v>
      </c>
      <c r="AP275" t="s">
        <v>71</v>
      </c>
      <c r="AQ275" t="s">
        <v>71</v>
      </c>
      <c r="AR275" t="s">
        <v>239</v>
      </c>
      <c r="AS275">
        <v>2021</v>
      </c>
      <c r="AT275">
        <v>99</v>
      </c>
      <c r="AU275" t="s">
        <v>71</v>
      </c>
      <c r="AV275" t="s">
        <v>71</v>
      </c>
      <c r="AW275" t="s">
        <v>71</v>
      </c>
      <c r="AX275" t="s">
        <v>71</v>
      </c>
      <c r="AY275" t="s">
        <v>71</v>
      </c>
      <c r="AZ275" t="s">
        <v>71</v>
      </c>
      <c r="BA275" t="s">
        <v>71</v>
      </c>
      <c r="BB275">
        <v>106948</v>
      </c>
      <c r="BC275" t="s">
        <v>2669</v>
      </c>
      <c r="BD275" t="str">
        <f>HYPERLINK("http://dx.doi.org/10.1016/j.asoc.2020.106948","http://dx.doi.org/10.1016/j.asoc.2020.106948")</f>
        <v>http://dx.doi.org/10.1016/j.asoc.2020.106948</v>
      </c>
      <c r="BE275" t="s">
        <v>71</v>
      </c>
      <c r="BF275" t="s">
        <v>2125</v>
      </c>
      <c r="BG275" t="s">
        <v>71</v>
      </c>
      <c r="BH275" t="s">
        <v>71</v>
      </c>
      <c r="BI275" t="s">
        <v>71</v>
      </c>
      <c r="BJ275" t="s">
        <v>71</v>
      </c>
      <c r="BK275" t="s">
        <v>71</v>
      </c>
      <c r="BL275" t="s">
        <v>71</v>
      </c>
      <c r="BM275" t="s">
        <v>71</v>
      </c>
      <c r="BN275" t="s">
        <v>71</v>
      </c>
      <c r="BO275" t="s">
        <v>71</v>
      </c>
      <c r="BP275" t="s">
        <v>71</v>
      </c>
      <c r="BQ275" t="s">
        <v>2670</v>
      </c>
      <c r="BR275" t="str">
        <f>HYPERLINK("https%3A%2F%2Fwww.webofscience.com%2Fwos%2Fwoscc%2Ffull-record%2FWOS:000608174700011","View Full Record in Web of Science")</f>
        <v>View Full Record in Web of Science</v>
      </c>
    </row>
    <row r="276" spans="1:70" hidden="1" x14ac:dyDescent="0.25">
      <c r="A276" t="s">
        <v>83</v>
      </c>
      <c r="B276" t="s">
        <v>2671</v>
      </c>
      <c r="C276" t="s">
        <v>71</v>
      </c>
      <c r="D276" t="s">
        <v>2672</v>
      </c>
      <c r="E276" t="s">
        <v>71</v>
      </c>
      <c r="F276" t="s">
        <v>2673</v>
      </c>
      <c r="G276" t="s">
        <v>71</v>
      </c>
      <c r="H276" t="s">
        <v>71</v>
      </c>
      <c r="I276" s="1" t="s">
        <v>2674</v>
      </c>
      <c r="J276" s="6" t="s">
        <v>8590</v>
      </c>
      <c r="K276" t="s">
        <v>2675</v>
      </c>
      <c r="L276" t="s">
        <v>2676</v>
      </c>
      <c r="M276" t="s">
        <v>2677</v>
      </c>
      <c r="N276" t="s">
        <v>2678</v>
      </c>
      <c r="O276" t="s">
        <v>2679</v>
      </c>
      <c r="P276" t="s">
        <v>71</v>
      </c>
      <c r="Q276" t="s">
        <v>2680</v>
      </c>
      <c r="R276" t="s">
        <v>71</v>
      </c>
      <c r="S276" t="s">
        <v>71</v>
      </c>
      <c r="T276" s="10" t="s">
        <v>2681</v>
      </c>
      <c r="U276" t="s">
        <v>71</v>
      </c>
      <c r="V276" t="s">
        <v>71</v>
      </c>
      <c r="W276" t="s">
        <v>71</v>
      </c>
      <c r="X276" t="s">
        <v>71</v>
      </c>
      <c r="Y276" t="s">
        <v>71</v>
      </c>
      <c r="Z276" t="s">
        <v>71</v>
      </c>
      <c r="AA276" t="s">
        <v>71</v>
      </c>
      <c r="AB276" t="s">
        <v>71</v>
      </c>
      <c r="AC276" t="s">
        <v>71</v>
      </c>
      <c r="AD276" t="s">
        <v>71</v>
      </c>
      <c r="AE276" t="s">
        <v>71</v>
      </c>
      <c r="AF276" t="s">
        <v>71</v>
      </c>
      <c r="AG276" t="s">
        <v>71</v>
      </c>
      <c r="AH276" t="s">
        <v>71</v>
      </c>
      <c r="AI276" t="s">
        <v>71</v>
      </c>
      <c r="AJ276" t="s">
        <v>71</v>
      </c>
      <c r="AK276" t="s">
        <v>71</v>
      </c>
      <c r="AL276" t="s">
        <v>71</v>
      </c>
      <c r="AM276" t="s">
        <v>2682</v>
      </c>
      <c r="AN276" t="s">
        <v>2683</v>
      </c>
      <c r="AO276" t="s">
        <v>2684</v>
      </c>
      <c r="AP276" t="s">
        <v>71</v>
      </c>
      <c r="AQ276" t="s">
        <v>71</v>
      </c>
      <c r="AR276" t="s">
        <v>71</v>
      </c>
      <c r="AS276">
        <v>2015</v>
      </c>
      <c r="AT276">
        <v>216</v>
      </c>
      <c r="AU276" t="s">
        <v>71</v>
      </c>
      <c r="AV276" t="s">
        <v>71</v>
      </c>
      <c r="AW276" t="s">
        <v>71</v>
      </c>
      <c r="AX276" t="s">
        <v>71</v>
      </c>
      <c r="AY276" t="s">
        <v>71</v>
      </c>
      <c r="AZ276">
        <v>295</v>
      </c>
      <c r="BA276">
        <v>299</v>
      </c>
      <c r="BB276" t="s">
        <v>71</v>
      </c>
      <c r="BC276" t="s">
        <v>2685</v>
      </c>
      <c r="BD276" t="str">
        <f>HYPERLINK("http://dx.doi.org/10.3233/978-1-61499-564-7-295","http://dx.doi.org/10.3233/978-1-61499-564-7-295")</f>
        <v>http://dx.doi.org/10.3233/978-1-61499-564-7-295</v>
      </c>
      <c r="BE276" t="s">
        <v>71</v>
      </c>
      <c r="BF276" t="s">
        <v>71</v>
      </c>
      <c r="BG276" t="s">
        <v>71</v>
      </c>
      <c r="BH276" t="s">
        <v>71</v>
      </c>
      <c r="BI276" t="s">
        <v>71</v>
      </c>
      <c r="BJ276" t="s">
        <v>71</v>
      </c>
      <c r="BK276" t="s">
        <v>71</v>
      </c>
      <c r="BL276">
        <v>26262058</v>
      </c>
      <c r="BM276" t="s">
        <v>71</v>
      </c>
      <c r="BN276" t="s">
        <v>71</v>
      </c>
      <c r="BO276" t="s">
        <v>71</v>
      </c>
      <c r="BP276" t="s">
        <v>71</v>
      </c>
      <c r="BQ276" t="s">
        <v>2686</v>
      </c>
      <c r="BR276" t="str">
        <f>HYPERLINK("https%3A%2F%2Fwww.webofscience.com%2Fwos%2Fwoscc%2Ffull-record%2FWOS:000455836700061","View Full Record in Web of Science")</f>
        <v>View Full Record in Web of Science</v>
      </c>
    </row>
    <row r="277" spans="1:70" hidden="1" x14ac:dyDescent="0.25">
      <c r="A277" t="s">
        <v>69</v>
      </c>
      <c r="B277" t="s">
        <v>2687</v>
      </c>
      <c r="C277" t="s">
        <v>71</v>
      </c>
      <c r="D277" t="s">
        <v>71</v>
      </c>
      <c r="E277" t="s">
        <v>71</v>
      </c>
      <c r="F277" t="s">
        <v>2688</v>
      </c>
      <c r="G277" t="s">
        <v>71</v>
      </c>
      <c r="H277" t="s">
        <v>71</v>
      </c>
      <c r="I277" s="1" t="s">
        <v>2689</v>
      </c>
      <c r="J277" t="s">
        <v>8588</v>
      </c>
      <c r="K277" t="s">
        <v>174</v>
      </c>
      <c r="L277" t="s">
        <v>71</v>
      </c>
      <c r="M277" t="s">
        <v>71</v>
      </c>
      <c r="N277" t="s">
        <v>71</v>
      </c>
      <c r="O277" t="s">
        <v>71</v>
      </c>
      <c r="P277" t="s">
        <v>71</v>
      </c>
      <c r="Q277" t="s">
        <v>71</v>
      </c>
      <c r="R277" t="s">
        <v>71</v>
      </c>
      <c r="S277" t="s">
        <v>71</v>
      </c>
      <c r="T277" t="s">
        <v>2690</v>
      </c>
      <c r="U277" t="s">
        <v>71</v>
      </c>
      <c r="V277" t="s">
        <v>71</v>
      </c>
      <c r="W277" t="s">
        <v>71</v>
      </c>
      <c r="X277" t="s">
        <v>71</v>
      </c>
      <c r="Y277" t="s">
        <v>2691</v>
      </c>
      <c r="Z277" t="s">
        <v>2692</v>
      </c>
      <c r="AA277" t="s">
        <v>71</v>
      </c>
      <c r="AB277" t="s">
        <v>71</v>
      </c>
      <c r="AC277" t="s">
        <v>71</v>
      </c>
      <c r="AD277" t="s">
        <v>71</v>
      </c>
      <c r="AE277" t="s">
        <v>71</v>
      </c>
      <c r="AF277" t="s">
        <v>71</v>
      </c>
      <c r="AG277" t="s">
        <v>71</v>
      </c>
      <c r="AH277" t="s">
        <v>71</v>
      </c>
      <c r="AI277" t="s">
        <v>71</v>
      </c>
      <c r="AJ277" t="s">
        <v>71</v>
      </c>
      <c r="AK277" t="s">
        <v>71</v>
      </c>
      <c r="AL277" t="s">
        <v>71</v>
      </c>
      <c r="AM277" t="s">
        <v>178</v>
      </c>
      <c r="AN277" t="s">
        <v>179</v>
      </c>
      <c r="AO277" t="s">
        <v>71</v>
      </c>
      <c r="AP277" t="s">
        <v>71</v>
      </c>
      <c r="AQ277" t="s">
        <v>71</v>
      </c>
      <c r="AR277" t="s">
        <v>71</v>
      </c>
      <c r="AS277">
        <v>2016</v>
      </c>
      <c r="AT277">
        <v>30</v>
      </c>
      <c r="AU277">
        <v>6</v>
      </c>
      <c r="AV277" t="s">
        <v>71</v>
      </c>
      <c r="AW277" t="s">
        <v>71</v>
      </c>
      <c r="AX277" t="s">
        <v>71</v>
      </c>
      <c r="AY277" t="s">
        <v>71</v>
      </c>
      <c r="AZ277">
        <v>3653</v>
      </c>
      <c r="BA277">
        <v>3663</v>
      </c>
      <c r="BB277" t="s">
        <v>71</v>
      </c>
      <c r="BC277" t="s">
        <v>2693</v>
      </c>
      <c r="BD277" t="str">
        <f>HYPERLINK("http://dx.doi.org/10.3233/IFS-162111","http://dx.doi.org/10.3233/IFS-162111")</f>
        <v>http://dx.doi.org/10.3233/IFS-162111</v>
      </c>
      <c r="BE277" t="s">
        <v>71</v>
      </c>
      <c r="BF277" t="s">
        <v>71</v>
      </c>
      <c r="BG277" t="s">
        <v>71</v>
      </c>
      <c r="BH277" t="s">
        <v>71</v>
      </c>
      <c r="BI277" t="s">
        <v>71</v>
      </c>
      <c r="BJ277" t="s">
        <v>71</v>
      </c>
      <c r="BK277" t="s">
        <v>71</v>
      </c>
      <c r="BL277" t="s">
        <v>71</v>
      </c>
      <c r="BM277" t="s">
        <v>71</v>
      </c>
      <c r="BN277" t="s">
        <v>71</v>
      </c>
      <c r="BO277" t="s">
        <v>71</v>
      </c>
      <c r="BP277" t="s">
        <v>71</v>
      </c>
      <c r="BQ277" t="s">
        <v>2694</v>
      </c>
      <c r="BR277" t="str">
        <f>HYPERLINK("https%3A%2F%2Fwww.webofscience.com%2Fwos%2Fwoscc%2Ffull-record%2FWOS:000375954300052","View Full Record in Web of Science")</f>
        <v>View Full Record in Web of Science</v>
      </c>
    </row>
    <row r="278" spans="1:70" hidden="1" x14ac:dyDescent="0.25">
      <c r="A278" t="s">
        <v>69</v>
      </c>
      <c r="B278" t="s">
        <v>2695</v>
      </c>
      <c r="C278" t="s">
        <v>71</v>
      </c>
      <c r="D278" t="s">
        <v>71</v>
      </c>
      <c r="E278" t="s">
        <v>71</v>
      </c>
      <c r="F278" t="s">
        <v>2695</v>
      </c>
      <c r="G278" t="s">
        <v>71</v>
      </c>
      <c r="H278" t="s">
        <v>71</v>
      </c>
      <c r="I278" s="1" t="s">
        <v>2696</v>
      </c>
      <c r="J278" s="6" t="s">
        <v>8590</v>
      </c>
      <c r="K278" t="s">
        <v>2697</v>
      </c>
      <c r="L278" t="s">
        <v>71</v>
      </c>
      <c r="M278" t="s">
        <v>71</v>
      </c>
      <c r="N278" t="s">
        <v>71</v>
      </c>
      <c r="O278" t="s">
        <v>71</v>
      </c>
      <c r="P278" t="s">
        <v>71</v>
      </c>
      <c r="Q278" t="s">
        <v>71</v>
      </c>
      <c r="R278" t="s">
        <v>71</v>
      </c>
      <c r="S278" t="s">
        <v>71</v>
      </c>
      <c r="T278" s="10" t="s">
        <v>2698</v>
      </c>
      <c r="U278" t="s">
        <v>71</v>
      </c>
      <c r="V278" t="s">
        <v>71</v>
      </c>
      <c r="W278" t="s">
        <v>71</v>
      </c>
      <c r="X278" t="s">
        <v>71</v>
      </c>
      <c r="Y278" t="s">
        <v>71</v>
      </c>
      <c r="Z278" t="s">
        <v>71</v>
      </c>
      <c r="AA278" t="s">
        <v>71</v>
      </c>
      <c r="AB278" t="s">
        <v>71</v>
      </c>
      <c r="AC278" t="s">
        <v>71</v>
      </c>
      <c r="AD278" t="s">
        <v>71</v>
      </c>
      <c r="AE278" t="s">
        <v>71</v>
      </c>
      <c r="AF278" t="s">
        <v>71</v>
      </c>
      <c r="AG278" t="s">
        <v>71</v>
      </c>
      <c r="AH278" t="s">
        <v>71</v>
      </c>
      <c r="AI278" t="s">
        <v>71</v>
      </c>
      <c r="AJ278" t="s">
        <v>71</v>
      </c>
      <c r="AK278" t="s">
        <v>71</v>
      </c>
      <c r="AL278" t="s">
        <v>71</v>
      </c>
      <c r="AM278" t="s">
        <v>2699</v>
      </c>
      <c r="AN278" t="s">
        <v>71</v>
      </c>
      <c r="AO278" t="s">
        <v>71</v>
      </c>
      <c r="AP278" t="s">
        <v>71</v>
      </c>
      <c r="AQ278" t="s">
        <v>71</v>
      </c>
      <c r="AR278" t="s">
        <v>79</v>
      </c>
      <c r="AS278">
        <v>1994</v>
      </c>
      <c r="AT278">
        <v>9</v>
      </c>
      <c r="AU278">
        <v>3</v>
      </c>
      <c r="AV278" t="s">
        <v>71</v>
      </c>
      <c r="AW278" t="s">
        <v>71</v>
      </c>
      <c r="AX278" t="s">
        <v>71</v>
      </c>
      <c r="AY278" t="s">
        <v>71</v>
      </c>
      <c r="AZ278">
        <v>229</v>
      </c>
      <c r="BA278">
        <v>268</v>
      </c>
      <c r="BB278" t="s">
        <v>71</v>
      </c>
      <c r="BC278" t="s">
        <v>2700</v>
      </c>
      <c r="BD278" t="str">
        <f>HYPERLINK("http://dx.doi.org/10.1017/S0269888900006949","http://dx.doi.org/10.1017/S0269888900006949")</f>
        <v>http://dx.doi.org/10.1017/S0269888900006949</v>
      </c>
      <c r="BE278" t="s">
        <v>71</v>
      </c>
      <c r="BF278" t="s">
        <v>71</v>
      </c>
      <c r="BG278" t="s">
        <v>71</v>
      </c>
      <c r="BH278" t="s">
        <v>71</v>
      </c>
      <c r="BI278" t="s">
        <v>71</v>
      </c>
      <c r="BJ278" t="s">
        <v>71</v>
      </c>
      <c r="BK278" t="s">
        <v>71</v>
      </c>
      <c r="BL278" t="s">
        <v>71</v>
      </c>
      <c r="BM278" t="s">
        <v>71</v>
      </c>
      <c r="BN278" t="s">
        <v>71</v>
      </c>
      <c r="BO278" t="s">
        <v>71</v>
      </c>
      <c r="BP278" t="s">
        <v>71</v>
      </c>
      <c r="BQ278" t="s">
        <v>2701</v>
      </c>
      <c r="BR278" t="str">
        <f>HYPERLINK("https%3A%2F%2Fwww.webofscience.com%2Fwos%2Fwoscc%2Ffull-record%2FWOS:A1994PV36700001","View Full Record in Web of Science")</f>
        <v>View Full Record in Web of Science</v>
      </c>
    </row>
    <row r="279" spans="1:70" hidden="1" x14ac:dyDescent="0.25">
      <c r="A279" t="s">
        <v>69</v>
      </c>
      <c r="B279" t="s">
        <v>2702</v>
      </c>
      <c r="C279" t="s">
        <v>71</v>
      </c>
      <c r="D279" t="s">
        <v>71</v>
      </c>
      <c r="E279" t="s">
        <v>71</v>
      </c>
      <c r="F279" t="s">
        <v>2703</v>
      </c>
      <c r="G279" t="s">
        <v>71</v>
      </c>
      <c r="H279" t="s">
        <v>71</v>
      </c>
      <c r="I279" s="1" t="s">
        <v>2704</v>
      </c>
      <c r="J279" s="6" t="s">
        <v>8590</v>
      </c>
      <c r="K279" t="s">
        <v>123</v>
      </c>
      <c r="L279" t="s">
        <v>71</v>
      </c>
      <c r="M279" t="s">
        <v>71</v>
      </c>
      <c r="N279" t="s">
        <v>71</v>
      </c>
      <c r="O279" t="s">
        <v>71</v>
      </c>
      <c r="P279" t="s">
        <v>71</v>
      </c>
      <c r="Q279" t="s">
        <v>71</v>
      </c>
      <c r="R279" t="s">
        <v>71</v>
      </c>
      <c r="S279" t="s">
        <v>71</v>
      </c>
      <c r="T279" s="10" t="s">
        <v>2705</v>
      </c>
      <c r="U279" t="s">
        <v>71</v>
      </c>
      <c r="V279" t="s">
        <v>71</v>
      </c>
      <c r="W279" t="s">
        <v>71</v>
      </c>
      <c r="X279" t="s">
        <v>71</v>
      </c>
      <c r="Y279" t="s">
        <v>71</v>
      </c>
      <c r="Z279" t="s">
        <v>71</v>
      </c>
      <c r="AA279" t="s">
        <v>71</v>
      </c>
      <c r="AB279" t="s">
        <v>71</v>
      </c>
      <c r="AC279" t="s">
        <v>71</v>
      </c>
      <c r="AD279" t="s">
        <v>71</v>
      </c>
      <c r="AE279" t="s">
        <v>71</v>
      </c>
      <c r="AF279" t="s">
        <v>71</v>
      </c>
      <c r="AG279" t="s">
        <v>71</v>
      </c>
      <c r="AH279" t="s">
        <v>71</v>
      </c>
      <c r="AI279" t="s">
        <v>71</v>
      </c>
      <c r="AJ279" t="s">
        <v>71</v>
      </c>
      <c r="AK279" t="s">
        <v>71</v>
      </c>
      <c r="AL279" t="s">
        <v>71</v>
      </c>
      <c r="AM279" t="s">
        <v>127</v>
      </c>
      <c r="AN279" t="s">
        <v>128</v>
      </c>
      <c r="AO279" t="s">
        <v>71</v>
      </c>
      <c r="AP279" t="s">
        <v>71</v>
      </c>
      <c r="AQ279" t="s">
        <v>71</v>
      </c>
      <c r="AR279" t="s">
        <v>263</v>
      </c>
      <c r="AS279">
        <v>2022</v>
      </c>
      <c r="AT279">
        <v>615</v>
      </c>
      <c r="AU279" t="s">
        <v>71</v>
      </c>
      <c r="AV279" t="s">
        <v>71</v>
      </c>
      <c r="AW279" t="s">
        <v>71</v>
      </c>
      <c r="AX279" t="s">
        <v>71</v>
      </c>
      <c r="AY279" t="s">
        <v>71</v>
      </c>
      <c r="AZ279">
        <v>504</v>
      </c>
      <c r="BA279">
        <v>528</v>
      </c>
      <c r="BB279" t="s">
        <v>71</v>
      </c>
      <c r="BC279" t="s">
        <v>2706</v>
      </c>
      <c r="BD279" t="str">
        <f>HYPERLINK("http://dx.doi.org/10.1016/j.ins.2022.10.016","http://dx.doi.org/10.1016/j.ins.2022.10.016")</f>
        <v>http://dx.doi.org/10.1016/j.ins.2022.10.016</v>
      </c>
      <c r="BE279" t="s">
        <v>71</v>
      </c>
      <c r="BF279" t="s">
        <v>71</v>
      </c>
      <c r="BG279" t="s">
        <v>71</v>
      </c>
      <c r="BH279" t="s">
        <v>71</v>
      </c>
      <c r="BI279" t="s">
        <v>71</v>
      </c>
      <c r="BJ279" t="s">
        <v>71</v>
      </c>
      <c r="BK279" t="s">
        <v>71</v>
      </c>
      <c r="BL279" t="s">
        <v>71</v>
      </c>
      <c r="BM279" t="s">
        <v>71</v>
      </c>
      <c r="BN279" t="s">
        <v>71</v>
      </c>
      <c r="BO279" t="s">
        <v>71</v>
      </c>
      <c r="BP279" t="s">
        <v>71</v>
      </c>
      <c r="BQ279" t="s">
        <v>2707</v>
      </c>
      <c r="BR279" t="str">
        <f>HYPERLINK("https%3A%2F%2Fwww.webofscience.com%2Fwos%2Fwoscc%2Ffull-record%2FWOS:000877037400009","View Full Record in Web of Science")</f>
        <v>View Full Record in Web of Science</v>
      </c>
    </row>
    <row r="280" spans="1:70" hidden="1" x14ac:dyDescent="0.25">
      <c r="A280" t="s">
        <v>83</v>
      </c>
      <c r="B280" t="s">
        <v>2708</v>
      </c>
      <c r="C280" t="s">
        <v>71</v>
      </c>
      <c r="D280" t="s">
        <v>71</v>
      </c>
      <c r="E280" t="s">
        <v>102</v>
      </c>
      <c r="F280" t="s">
        <v>2709</v>
      </c>
      <c r="G280" t="s">
        <v>71</v>
      </c>
      <c r="H280" t="s">
        <v>71</v>
      </c>
      <c r="I280" s="1" t="s">
        <v>2710</v>
      </c>
      <c r="J280" t="s">
        <v>8590</v>
      </c>
      <c r="K280" t="s">
        <v>1269</v>
      </c>
      <c r="L280" t="s">
        <v>817</v>
      </c>
      <c r="M280" t="s">
        <v>818</v>
      </c>
      <c r="N280" t="s">
        <v>1270</v>
      </c>
      <c r="O280" t="s">
        <v>1271</v>
      </c>
      <c r="P280" t="s">
        <v>1272</v>
      </c>
      <c r="Q280" t="s">
        <v>71</v>
      </c>
      <c r="R280" t="s">
        <v>71</v>
      </c>
      <c r="S280" t="s">
        <v>71</v>
      </c>
      <c r="T280" t="s">
        <v>2711</v>
      </c>
      <c r="U280" t="s">
        <v>71</v>
      </c>
      <c r="V280" t="s">
        <v>71</v>
      </c>
      <c r="W280" t="s">
        <v>71</v>
      </c>
      <c r="X280" t="s">
        <v>71</v>
      </c>
      <c r="Y280" t="s">
        <v>71</v>
      </c>
      <c r="Z280" t="s">
        <v>71</v>
      </c>
      <c r="AA280" t="s">
        <v>71</v>
      </c>
      <c r="AB280" t="s">
        <v>71</v>
      </c>
      <c r="AC280" t="s">
        <v>71</v>
      </c>
      <c r="AD280" t="s">
        <v>71</v>
      </c>
      <c r="AE280" t="s">
        <v>71</v>
      </c>
      <c r="AF280" t="s">
        <v>71</v>
      </c>
      <c r="AG280" t="s">
        <v>71</v>
      </c>
      <c r="AH280" t="s">
        <v>71</v>
      </c>
      <c r="AI280" t="s">
        <v>71</v>
      </c>
      <c r="AJ280" t="s">
        <v>71</v>
      </c>
      <c r="AK280" t="s">
        <v>71</v>
      </c>
      <c r="AL280" t="s">
        <v>71</v>
      </c>
      <c r="AM280" t="s">
        <v>824</v>
      </c>
      <c r="AN280" t="s">
        <v>71</v>
      </c>
      <c r="AO280" t="s">
        <v>1274</v>
      </c>
      <c r="AP280" t="s">
        <v>71</v>
      </c>
      <c r="AQ280" t="s">
        <v>71</v>
      </c>
      <c r="AR280" t="s">
        <v>71</v>
      </c>
      <c r="AS280">
        <v>2017</v>
      </c>
      <c r="AT280" t="s">
        <v>71</v>
      </c>
      <c r="AU280" t="s">
        <v>71</v>
      </c>
      <c r="AV280" t="s">
        <v>71</v>
      </c>
      <c r="AW280" t="s">
        <v>71</v>
      </c>
      <c r="AX280" t="s">
        <v>71</v>
      </c>
      <c r="AY280" t="s">
        <v>71</v>
      </c>
      <c r="AZ280" t="s">
        <v>71</v>
      </c>
      <c r="BA280" t="s">
        <v>71</v>
      </c>
      <c r="BB280" t="s">
        <v>71</v>
      </c>
      <c r="BC280" t="s">
        <v>71</v>
      </c>
      <c r="BD280" t="s">
        <v>71</v>
      </c>
      <c r="BE280" t="s">
        <v>71</v>
      </c>
      <c r="BF280" t="s">
        <v>71</v>
      </c>
      <c r="BG280" t="s">
        <v>71</v>
      </c>
      <c r="BH280" t="s">
        <v>71</v>
      </c>
      <c r="BI280" t="s">
        <v>71</v>
      </c>
      <c r="BJ280" t="s">
        <v>71</v>
      </c>
      <c r="BK280" t="s">
        <v>71</v>
      </c>
      <c r="BL280" t="s">
        <v>71</v>
      </c>
      <c r="BM280" t="s">
        <v>71</v>
      </c>
      <c r="BN280" t="s">
        <v>71</v>
      </c>
      <c r="BO280" t="s">
        <v>71</v>
      </c>
      <c r="BP280" t="s">
        <v>71</v>
      </c>
      <c r="BQ280" t="s">
        <v>2712</v>
      </c>
      <c r="BR280" t="str">
        <f>HYPERLINK("https%3A%2F%2Fwww.webofscience.com%2Fwos%2Fwoscc%2Ffull-record%2FWOS:000426449100094","View Full Record in Web of Science")</f>
        <v>View Full Record in Web of Science</v>
      </c>
    </row>
    <row r="281" spans="1:70" hidden="1" x14ac:dyDescent="0.25">
      <c r="A281" t="s">
        <v>83</v>
      </c>
      <c r="B281" t="s">
        <v>2713</v>
      </c>
      <c r="C281" t="s">
        <v>71</v>
      </c>
      <c r="D281" t="s">
        <v>2714</v>
      </c>
      <c r="E281" t="s">
        <v>71</v>
      </c>
      <c r="F281" t="s">
        <v>2715</v>
      </c>
      <c r="G281" t="s">
        <v>71</v>
      </c>
      <c r="H281" t="s">
        <v>71</v>
      </c>
      <c r="I281" s="1" t="s">
        <v>2716</v>
      </c>
      <c r="J281" t="s">
        <v>8590</v>
      </c>
      <c r="K281" t="s">
        <v>2717</v>
      </c>
      <c r="L281" t="s">
        <v>2718</v>
      </c>
      <c r="M281" t="s">
        <v>2719</v>
      </c>
      <c r="N281" t="s">
        <v>2720</v>
      </c>
      <c r="O281" t="s">
        <v>2721</v>
      </c>
      <c r="P281" t="s">
        <v>2722</v>
      </c>
      <c r="Q281" t="s">
        <v>2723</v>
      </c>
      <c r="R281" t="s">
        <v>71</v>
      </c>
      <c r="S281" t="s">
        <v>71</v>
      </c>
      <c r="T281" t="s">
        <v>2724</v>
      </c>
      <c r="U281" t="s">
        <v>71</v>
      </c>
      <c r="V281" t="s">
        <v>71</v>
      </c>
      <c r="W281" t="s">
        <v>71</v>
      </c>
      <c r="X281" t="s">
        <v>71</v>
      </c>
      <c r="Y281" t="s">
        <v>71</v>
      </c>
      <c r="Z281" t="s">
        <v>71</v>
      </c>
      <c r="AA281" t="s">
        <v>71</v>
      </c>
      <c r="AB281" t="s">
        <v>71</v>
      </c>
      <c r="AC281" t="s">
        <v>71</v>
      </c>
      <c r="AD281" t="s">
        <v>71</v>
      </c>
      <c r="AE281" t="s">
        <v>71</v>
      </c>
      <c r="AF281" t="s">
        <v>71</v>
      </c>
      <c r="AG281" t="s">
        <v>71</v>
      </c>
      <c r="AH281" t="s">
        <v>71</v>
      </c>
      <c r="AI281" t="s">
        <v>71</v>
      </c>
      <c r="AJ281" t="s">
        <v>71</v>
      </c>
      <c r="AK281" t="s">
        <v>71</v>
      </c>
      <c r="AL281" t="s">
        <v>71</v>
      </c>
      <c r="AM281" t="s">
        <v>71</v>
      </c>
      <c r="AN281" t="s">
        <v>71</v>
      </c>
      <c r="AO281" t="s">
        <v>2725</v>
      </c>
      <c r="AP281" t="s">
        <v>71</v>
      </c>
      <c r="AQ281" t="s">
        <v>71</v>
      </c>
      <c r="AR281" t="s">
        <v>71</v>
      </c>
      <c r="AS281">
        <v>2012</v>
      </c>
      <c r="AT281" t="s">
        <v>71</v>
      </c>
      <c r="AU281" t="s">
        <v>71</v>
      </c>
      <c r="AV281" t="s">
        <v>71</v>
      </c>
      <c r="AW281" t="s">
        <v>71</v>
      </c>
      <c r="AX281" t="s">
        <v>71</v>
      </c>
      <c r="AY281" t="s">
        <v>71</v>
      </c>
      <c r="AZ281">
        <v>55</v>
      </c>
      <c r="BA281">
        <v>60</v>
      </c>
      <c r="BB281" t="s">
        <v>71</v>
      </c>
      <c r="BC281" t="s">
        <v>2726</v>
      </c>
      <c r="BD281" t="str">
        <f>HYPERLINK("http://dx.doi.org/10.1109/ICEBE.2012.19","http://dx.doi.org/10.1109/ICEBE.2012.19")</f>
        <v>http://dx.doi.org/10.1109/ICEBE.2012.19</v>
      </c>
      <c r="BE281" t="s">
        <v>71</v>
      </c>
      <c r="BF281" t="s">
        <v>71</v>
      </c>
      <c r="BG281" t="s">
        <v>71</v>
      </c>
      <c r="BH281" t="s">
        <v>71</v>
      </c>
      <c r="BI281" t="s">
        <v>71</v>
      </c>
      <c r="BJ281" t="s">
        <v>71</v>
      </c>
      <c r="BK281" t="s">
        <v>71</v>
      </c>
      <c r="BL281" t="s">
        <v>71</v>
      </c>
      <c r="BM281" t="s">
        <v>71</v>
      </c>
      <c r="BN281" t="s">
        <v>71</v>
      </c>
      <c r="BO281" t="s">
        <v>71</v>
      </c>
      <c r="BP281" t="s">
        <v>71</v>
      </c>
      <c r="BQ281" t="s">
        <v>2727</v>
      </c>
      <c r="BR281" t="str">
        <f>HYPERLINK("https%3A%2F%2Fwww.webofscience.com%2Fwos%2Fwoscc%2Ffull-record%2FWOS:000317012600009","View Full Record in Web of Science")</f>
        <v>View Full Record in Web of Science</v>
      </c>
    </row>
    <row r="282" spans="1:70" hidden="1" x14ac:dyDescent="0.25">
      <c r="A282" t="s">
        <v>83</v>
      </c>
      <c r="B282" t="s">
        <v>2728</v>
      </c>
      <c r="C282" t="s">
        <v>71</v>
      </c>
      <c r="D282" t="s">
        <v>2729</v>
      </c>
      <c r="E282" t="s">
        <v>71</v>
      </c>
      <c r="F282" t="s">
        <v>2728</v>
      </c>
      <c r="G282" t="s">
        <v>71</v>
      </c>
      <c r="H282" t="s">
        <v>71</v>
      </c>
      <c r="I282" s="1" t="s">
        <v>2730</v>
      </c>
      <c r="J282" s="6" t="s">
        <v>8593</v>
      </c>
      <c r="K282" t="s">
        <v>2731</v>
      </c>
      <c r="L282" t="s">
        <v>71</v>
      </c>
      <c r="M282" t="s">
        <v>2732</v>
      </c>
      <c r="N282" t="s">
        <v>2733</v>
      </c>
      <c r="O282" t="s">
        <v>2073</v>
      </c>
      <c r="P282" t="s">
        <v>2734</v>
      </c>
      <c r="Q282" t="s">
        <v>71</v>
      </c>
      <c r="R282" t="s">
        <v>71</v>
      </c>
      <c r="S282" t="s">
        <v>71</v>
      </c>
      <c r="T282" s="10" t="s">
        <v>2735</v>
      </c>
      <c r="U282" t="s">
        <v>71</v>
      </c>
      <c r="V282" t="s">
        <v>71</v>
      </c>
      <c r="W282" t="s">
        <v>71</v>
      </c>
      <c r="X282" t="s">
        <v>71</v>
      </c>
      <c r="Y282" t="s">
        <v>71</v>
      </c>
      <c r="Z282" t="s">
        <v>71</v>
      </c>
      <c r="AA282" t="s">
        <v>71</v>
      </c>
      <c r="AB282" t="s">
        <v>71</v>
      </c>
      <c r="AC282" t="s">
        <v>71</v>
      </c>
      <c r="AD282" t="s">
        <v>71</v>
      </c>
      <c r="AE282" t="s">
        <v>71</v>
      </c>
      <c r="AF282" t="s">
        <v>71</v>
      </c>
      <c r="AG282" t="s">
        <v>71</v>
      </c>
      <c r="AH282" t="s">
        <v>71</v>
      </c>
      <c r="AI282" t="s">
        <v>71</v>
      </c>
      <c r="AJ282" t="s">
        <v>71</v>
      </c>
      <c r="AK282" t="s">
        <v>71</v>
      </c>
      <c r="AL282" t="s">
        <v>71</v>
      </c>
      <c r="AM282" t="s">
        <v>71</v>
      </c>
      <c r="AN282" t="s">
        <v>71</v>
      </c>
      <c r="AO282" t="s">
        <v>2736</v>
      </c>
      <c r="AP282" t="s">
        <v>71</v>
      </c>
      <c r="AQ282" t="s">
        <v>71</v>
      </c>
      <c r="AR282" t="s">
        <v>71</v>
      </c>
      <c r="AS282">
        <v>1998</v>
      </c>
      <c r="AT282" t="s">
        <v>71</v>
      </c>
      <c r="AU282" t="s">
        <v>71</v>
      </c>
      <c r="AV282" t="s">
        <v>71</v>
      </c>
      <c r="AW282" t="s">
        <v>71</v>
      </c>
      <c r="AX282" t="s">
        <v>71</v>
      </c>
      <c r="AY282" t="s">
        <v>71</v>
      </c>
      <c r="AZ282">
        <v>93</v>
      </c>
      <c r="BA282">
        <v>100</v>
      </c>
      <c r="BB282" t="s">
        <v>71</v>
      </c>
      <c r="BC282" t="s">
        <v>71</v>
      </c>
      <c r="BD282" t="s">
        <v>71</v>
      </c>
      <c r="BE282" t="s">
        <v>71</v>
      </c>
      <c r="BF282" t="s">
        <v>71</v>
      </c>
      <c r="BG282" t="s">
        <v>71</v>
      </c>
      <c r="BH282" t="s">
        <v>71</v>
      </c>
      <c r="BI282" t="s">
        <v>71</v>
      </c>
      <c r="BJ282" t="s">
        <v>71</v>
      </c>
      <c r="BK282" t="s">
        <v>71</v>
      </c>
      <c r="BL282" t="s">
        <v>71</v>
      </c>
      <c r="BM282" t="s">
        <v>71</v>
      </c>
      <c r="BN282" t="s">
        <v>71</v>
      </c>
      <c r="BO282" t="s">
        <v>71</v>
      </c>
      <c r="BP282" t="s">
        <v>71</v>
      </c>
      <c r="BQ282" t="s">
        <v>2737</v>
      </c>
      <c r="BR282" t="str">
        <f>HYPERLINK("https%3A%2F%2Fwww.webofscience.com%2Fwos%2Fwoscc%2Ffull-record%2FWOS:000167662000015","View Full Record in Web of Science")</f>
        <v>View Full Record in Web of Science</v>
      </c>
    </row>
    <row r="283" spans="1:70" hidden="1" x14ac:dyDescent="0.25">
      <c r="A283" t="s">
        <v>69</v>
      </c>
      <c r="B283" t="s">
        <v>2738</v>
      </c>
      <c r="C283" t="s">
        <v>71</v>
      </c>
      <c r="D283" t="s">
        <v>71</v>
      </c>
      <c r="E283" t="s">
        <v>71</v>
      </c>
      <c r="F283" t="s">
        <v>2739</v>
      </c>
      <c r="G283" t="s">
        <v>71</v>
      </c>
      <c r="H283" t="s">
        <v>71</v>
      </c>
      <c r="I283" s="1" t="s">
        <v>2740</v>
      </c>
      <c r="J283" t="s">
        <v>8588</v>
      </c>
      <c r="K283" t="s">
        <v>123</v>
      </c>
      <c r="L283" t="s">
        <v>71</v>
      </c>
      <c r="M283" t="s">
        <v>71</v>
      </c>
      <c r="N283" t="s">
        <v>71</v>
      </c>
      <c r="O283" t="s">
        <v>71</v>
      </c>
      <c r="P283" t="s">
        <v>71</v>
      </c>
      <c r="Q283" t="s">
        <v>71</v>
      </c>
      <c r="R283" t="s">
        <v>71</v>
      </c>
      <c r="S283" t="s">
        <v>71</v>
      </c>
      <c r="T283" t="s">
        <v>2741</v>
      </c>
      <c r="U283" t="s">
        <v>71</v>
      </c>
      <c r="V283" t="s">
        <v>71</v>
      </c>
      <c r="W283" t="s">
        <v>71</v>
      </c>
      <c r="X283" t="s">
        <v>71</v>
      </c>
      <c r="Y283" t="s">
        <v>2742</v>
      </c>
      <c r="Z283" t="s">
        <v>2743</v>
      </c>
      <c r="AA283" t="s">
        <v>71</v>
      </c>
      <c r="AB283" t="s">
        <v>71</v>
      </c>
      <c r="AC283" t="s">
        <v>71</v>
      </c>
      <c r="AD283" t="s">
        <v>71</v>
      </c>
      <c r="AE283" t="s">
        <v>71</v>
      </c>
      <c r="AF283" t="s">
        <v>71</v>
      </c>
      <c r="AG283" t="s">
        <v>71</v>
      </c>
      <c r="AH283" t="s">
        <v>71</v>
      </c>
      <c r="AI283" t="s">
        <v>71</v>
      </c>
      <c r="AJ283" t="s">
        <v>71</v>
      </c>
      <c r="AK283" t="s">
        <v>71</v>
      </c>
      <c r="AL283" t="s">
        <v>71</v>
      </c>
      <c r="AM283" t="s">
        <v>127</v>
      </c>
      <c r="AN283" t="s">
        <v>128</v>
      </c>
      <c r="AO283" t="s">
        <v>71</v>
      </c>
      <c r="AP283" t="s">
        <v>71</v>
      </c>
      <c r="AQ283" t="s">
        <v>71</v>
      </c>
      <c r="AR283" t="s">
        <v>1838</v>
      </c>
      <c r="AS283">
        <v>2015</v>
      </c>
      <c r="AT283">
        <v>300</v>
      </c>
      <c r="AU283" t="s">
        <v>71</v>
      </c>
      <c r="AV283" t="s">
        <v>71</v>
      </c>
      <c r="AW283" t="s">
        <v>71</v>
      </c>
      <c r="AX283" t="s">
        <v>71</v>
      </c>
      <c r="AY283" t="s">
        <v>71</v>
      </c>
      <c r="AZ283">
        <v>1</v>
      </c>
      <c r="BA283">
        <v>19</v>
      </c>
      <c r="BB283" t="s">
        <v>71</v>
      </c>
      <c r="BC283" t="s">
        <v>2744</v>
      </c>
      <c r="BD283" t="str">
        <f>HYPERLINK("http://dx.doi.org/10.1016/j.ins.2014.12.023","http://dx.doi.org/10.1016/j.ins.2014.12.023")</f>
        <v>http://dx.doi.org/10.1016/j.ins.2014.12.023</v>
      </c>
      <c r="BE283" t="s">
        <v>71</v>
      </c>
      <c r="BF283" t="s">
        <v>71</v>
      </c>
      <c r="BG283" t="s">
        <v>71</v>
      </c>
      <c r="BH283" t="s">
        <v>71</v>
      </c>
      <c r="BI283" t="s">
        <v>71</v>
      </c>
      <c r="BJ283" t="s">
        <v>71</v>
      </c>
      <c r="BK283" t="s">
        <v>71</v>
      </c>
      <c r="BL283" t="s">
        <v>71</v>
      </c>
      <c r="BM283" t="s">
        <v>71</v>
      </c>
      <c r="BN283" t="s">
        <v>71</v>
      </c>
      <c r="BO283" t="s">
        <v>71</v>
      </c>
      <c r="BP283" t="s">
        <v>71</v>
      </c>
      <c r="BQ283" t="s">
        <v>2745</v>
      </c>
      <c r="BR283" t="str">
        <f>HYPERLINK("https%3A%2F%2Fwww.webofscience.com%2Fwos%2Fwoscc%2Ffull-record%2FWOS:000350192800001","View Full Record in Web of Science")</f>
        <v>View Full Record in Web of Science</v>
      </c>
    </row>
    <row r="284" spans="1:70" hidden="1" x14ac:dyDescent="0.25">
      <c r="A284" t="s">
        <v>69</v>
      </c>
      <c r="B284" t="s">
        <v>2746</v>
      </c>
      <c r="C284" t="s">
        <v>71</v>
      </c>
      <c r="D284" t="s">
        <v>71</v>
      </c>
      <c r="E284" t="s">
        <v>71</v>
      </c>
      <c r="F284" t="s">
        <v>2747</v>
      </c>
      <c r="G284" t="s">
        <v>71</v>
      </c>
      <c r="H284" t="s">
        <v>71</v>
      </c>
      <c r="I284" s="1" t="s">
        <v>2748</v>
      </c>
      <c r="J284" t="s">
        <v>8588</v>
      </c>
      <c r="K284" t="s">
        <v>1028</v>
      </c>
      <c r="L284" t="s">
        <v>71</v>
      </c>
      <c r="M284" t="s">
        <v>71</v>
      </c>
      <c r="N284" t="s">
        <v>71</v>
      </c>
      <c r="O284" t="s">
        <v>71</v>
      </c>
      <c r="P284" t="s">
        <v>71</v>
      </c>
      <c r="Q284" t="s">
        <v>71</v>
      </c>
      <c r="R284" t="s">
        <v>71</v>
      </c>
      <c r="S284" t="s">
        <v>71</v>
      </c>
      <c r="T284" t="s">
        <v>2749</v>
      </c>
      <c r="U284" t="s">
        <v>71</v>
      </c>
      <c r="V284" t="s">
        <v>71</v>
      </c>
      <c r="W284" t="s">
        <v>71</v>
      </c>
      <c r="X284" t="s">
        <v>71</v>
      </c>
      <c r="Y284" t="s">
        <v>1170</v>
      </c>
      <c r="Z284" t="s">
        <v>1171</v>
      </c>
      <c r="AA284" t="s">
        <v>71</v>
      </c>
      <c r="AB284" t="s">
        <v>71</v>
      </c>
      <c r="AC284" t="s">
        <v>71</v>
      </c>
      <c r="AD284" t="s">
        <v>71</v>
      </c>
      <c r="AE284" t="s">
        <v>71</v>
      </c>
      <c r="AF284" t="s">
        <v>71</v>
      </c>
      <c r="AG284" t="s">
        <v>71</v>
      </c>
      <c r="AH284" t="s">
        <v>71</v>
      </c>
      <c r="AI284" t="s">
        <v>71</v>
      </c>
      <c r="AJ284" t="s">
        <v>71</v>
      </c>
      <c r="AK284" t="s">
        <v>71</v>
      </c>
      <c r="AL284" t="s">
        <v>71</v>
      </c>
      <c r="AM284" t="s">
        <v>1030</v>
      </c>
      <c r="AN284" t="s">
        <v>1031</v>
      </c>
      <c r="AO284" t="s">
        <v>71</v>
      </c>
      <c r="AP284" t="s">
        <v>71</v>
      </c>
      <c r="AQ284" t="s">
        <v>71</v>
      </c>
      <c r="AR284" t="s">
        <v>344</v>
      </c>
      <c r="AS284">
        <v>2017</v>
      </c>
      <c r="AT284">
        <v>46</v>
      </c>
      <c r="AU284">
        <v>4</v>
      </c>
      <c r="AV284" t="s">
        <v>71</v>
      </c>
      <c r="AW284" t="s">
        <v>71</v>
      </c>
      <c r="AX284" t="s">
        <v>71</v>
      </c>
      <c r="AY284" t="s">
        <v>71</v>
      </c>
      <c r="AZ284">
        <v>757</v>
      </c>
      <c r="BA284">
        <v>774</v>
      </c>
      <c r="BB284" t="s">
        <v>71</v>
      </c>
      <c r="BC284" t="s">
        <v>2750</v>
      </c>
      <c r="BD284" t="str">
        <f>HYPERLINK("http://dx.doi.org/10.1007/s10489-016-0863-2","http://dx.doi.org/10.1007/s10489-016-0863-2")</f>
        <v>http://dx.doi.org/10.1007/s10489-016-0863-2</v>
      </c>
      <c r="BE284" t="s">
        <v>71</v>
      </c>
      <c r="BF284" t="s">
        <v>71</v>
      </c>
      <c r="BG284" t="s">
        <v>71</v>
      </c>
      <c r="BH284" t="s">
        <v>71</v>
      </c>
      <c r="BI284" t="s">
        <v>71</v>
      </c>
      <c r="BJ284" t="s">
        <v>71</v>
      </c>
      <c r="BK284" t="s">
        <v>71</v>
      </c>
      <c r="BL284" t="s">
        <v>71</v>
      </c>
      <c r="BM284" t="s">
        <v>71</v>
      </c>
      <c r="BN284" t="s">
        <v>71</v>
      </c>
      <c r="BO284" t="s">
        <v>71</v>
      </c>
      <c r="BP284" t="s">
        <v>71</v>
      </c>
      <c r="BQ284" t="s">
        <v>2751</v>
      </c>
      <c r="BR284" t="str">
        <f>HYPERLINK("https%3A%2F%2Fwww.webofscience.com%2Fwos%2Fwoscc%2Ffull-record%2FWOS:000400381800001","View Full Record in Web of Science")</f>
        <v>View Full Record in Web of Science</v>
      </c>
    </row>
    <row r="285" spans="1:70" hidden="1" x14ac:dyDescent="0.25">
      <c r="A285" t="s">
        <v>83</v>
      </c>
      <c r="B285" t="s">
        <v>2752</v>
      </c>
      <c r="C285" t="s">
        <v>71</v>
      </c>
      <c r="D285" t="s">
        <v>71</v>
      </c>
      <c r="E285" t="s">
        <v>102</v>
      </c>
      <c r="F285" t="s">
        <v>2753</v>
      </c>
      <c r="G285" t="s">
        <v>71</v>
      </c>
      <c r="H285" t="s">
        <v>71</v>
      </c>
      <c r="I285" s="1" t="s">
        <v>2754</v>
      </c>
      <c r="J285" t="s">
        <v>8588</v>
      </c>
      <c r="K285" t="s">
        <v>1269</v>
      </c>
      <c r="L285" t="s">
        <v>817</v>
      </c>
      <c r="M285" t="s">
        <v>818</v>
      </c>
      <c r="N285" t="s">
        <v>1270</v>
      </c>
      <c r="O285" t="s">
        <v>1271</v>
      </c>
      <c r="P285" t="s">
        <v>1272</v>
      </c>
      <c r="Q285" t="s">
        <v>71</v>
      </c>
      <c r="R285" t="s">
        <v>71</v>
      </c>
      <c r="S285" t="s">
        <v>71</v>
      </c>
      <c r="T285" t="s">
        <v>2755</v>
      </c>
      <c r="U285" t="s">
        <v>71</v>
      </c>
      <c r="V285" t="s">
        <v>71</v>
      </c>
      <c r="W285" t="s">
        <v>71</v>
      </c>
      <c r="X285" t="s">
        <v>71</v>
      </c>
      <c r="Y285" t="s">
        <v>71</v>
      </c>
      <c r="Z285" t="s">
        <v>71</v>
      </c>
      <c r="AA285" t="s">
        <v>71</v>
      </c>
      <c r="AB285" t="s">
        <v>71</v>
      </c>
      <c r="AC285" t="s">
        <v>71</v>
      </c>
      <c r="AD285" t="s">
        <v>71</v>
      </c>
      <c r="AE285" t="s">
        <v>71</v>
      </c>
      <c r="AF285" t="s">
        <v>71</v>
      </c>
      <c r="AG285" t="s">
        <v>71</v>
      </c>
      <c r="AH285" t="s">
        <v>71</v>
      </c>
      <c r="AI285" t="s">
        <v>71</v>
      </c>
      <c r="AJ285" t="s">
        <v>71</v>
      </c>
      <c r="AK285" t="s">
        <v>71</v>
      </c>
      <c r="AL285" t="s">
        <v>71</v>
      </c>
      <c r="AM285" t="s">
        <v>824</v>
      </c>
      <c r="AN285" t="s">
        <v>71</v>
      </c>
      <c r="AO285" t="s">
        <v>1274</v>
      </c>
      <c r="AP285" t="s">
        <v>71</v>
      </c>
      <c r="AQ285" t="s">
        <v>71</v>
      </c>
      <c r="AR285" t="s">
        <v>71</v>
      </c>
      <c r="AS285">
        <v>2017</v>
      </c>
      <c r="AT285" t="s">
        <v>71</v>
      </c>
      <c r="AU285" t="s">
        <v>71</v>
      </c>
      <c r="AV285" t="s">
        <v>71</v>
      </c>
      <c r="AW285" t="s">
        <v>71</v>
      </c>
      <c r="AX285" t="s">
        <v>71</v>
      </c>
      <c r="AY285" t="s">
        <v>71</v>
      </c>
      <c r="AZ285" t="s">
        <v>71</v>
      </c>
      <c r="BA285" t="s">
        <v>71</v>
      </c>
      <c r="BB285" t="s">
        <v>71</v>
      </c>
      <c r="BC285" t="s">
        <v>71</v>
      </c>
      <c r="BD285" t="s">
        <v>71</v>
      </c>
      <c r="BE285" t="s">
        <v>71</v>
      </c>
      <c r="BF285" t="s">
        <v>71</v>
      </c>
      <c r="BG285" t="s">
        <v>71</v>
      </c>
      <c r="BH285" t="s">
        <v>71</v>
      </c>
      <c r="BI285" t="s">
        <v>71</v>
      </c>
      <c r="BJ285" t="s">
        <v>71</v>
      </c>
      <c r="BK285" t="s">
        <v>71</v>
      </c>
      <c r="BL285" t="s">
        <v>71</v>
      </c>
      <c r="BM285" t="s">
        <v>71</v>
      </c>
      <c r="BN285" t="s">
        <v>71</v>
      </c>
      <c r="BO285" t="s">
        <v>71</v>
      </c>
      <c r="BP285" t="s">
        <v>71</v>
      </c>
      <c r="BQ285" t="s">
        <v>2756</v>
      </c>
      <c r="BR285" t="str">
        <f>HYPERLINK("https%3A%2F%2Fwww.webofscience.com%2Fwos%2Fwoscc%2Ffull-record%2FWOS:000426449100088","View Full Record in Web of Science")</f>
        <v>View Full Record in Web of Science</v>
      </c>
    </row>
    <row r="286" spans="1:70" hidden="1" x14ac:dyDescent="0.25">
      <c r="A286" t="s">
        <v>69</v>
      </c>
      <c r="B286" t="s">
        <v>2757</v>
      </c>
      <c r="C286" t="s">
        <v>71</v>
      </c>
      <c r="D286" t="s">
        <v>71</v>
      </c>
      <c r="E286" t="s">
        <v>71</v>
      </c>
      <c r="F286" t="s">
        <v>2757</v>
      </c>
      <c r="G286" t="s">
        <v>71</v>
      </c>
      <c r="H286" t="s">
        <v>71</v>
      </c>
      <c r="I286" s="1" t="s">
        <v>2758</v>
      </c>
      <c r="J286" t="s">
        <v>8590</v>
      </c>
      <c r="K286" t="s">
        <v>421</v>
      </c>
      <c r="L286" t="s">
        <v>71</v>
      </c>
      <c r="M286" t="s">
        <v>71</v>
      </c>
      <c r="N286" t="s">
        <v>71</v>
      </c>
      <c r="O286" t="s">
        <v>71</v>
      </c>
      <c r="P286" t="s">
        <v>71</v>
      </c>
      <c r="Q286" t="s">
        <v>71</v>
      </c>
      <c r="R286" t="s">
        <v>71</v>
      </c>
      <c r="S286" t="s">
        <v>71</v>
      </c>
      <c r="T286" t="s">
        <v>2759</v>
      </c>
      <c r="U286" t="s">
        <v>71</v>
      </c>
      <c r="V286" t="s">
        <v>71</v>
      </c>
      <c r="W286" t="s">
        <v>71</v>
      </c>
      <c r="X286" t="s">
        <v>71</v>
      </c>
      <c r="Y286" t="s">
        <v>2760</v>
      </c>
      <c r="Z286" t="s">
        <v>71</v>
      </c>
      <c r="AA286" t="s">
        <v>71</v>
      </c>
      <c r="AB286" t="s">
        <v>71</v>
      </c>
      <c r="AC286" t="s">
        <v>71</v>
      </c>
      <c r="AD286" t="s">
        <v>71</v>
      </c>
      <c r="AE286" t="s">
        <v>71</v>
      </c>
      <c r="AF286" t="s">
        <v>71</v>
      </c>
      <c r="AG286" t="s">
        <v>71</v>
      </c>
      <c r="AH286" t="s">
        <v>71</v>
      </c>
      <c r="AI286" t="s">
        <v>71</v>
      </c>
      <c r="AJ286" t="s">
        <v>71</v>
      </c>
      <c r="AK286" t="s">
        <v>71</v>
      </c>
      <c r="AL286" t="s">
        <v>71</v>
      </c>
      <c r="AM286" t="s">
        <v>423</v>
      </c>
      <c r="AN286" t="s">
        <v>71</v>
      </c>
      <c r="AO286" t="s">
        <v>71</v>
      </c>
      <c r="AP286" t="s">
        <v>71</v>
      </c>
      <c r="AQ286" t="s">
        <v>71</v>
      </c>
      <c r="AR286" t="s">
        <v>2523</v>
      </c>
      <c r="AS286">
        <v>2000</v>
      </c>
      <c r="AT286">
        <v>113</v>
      </c>
      <c r="AU286">
        <v>1</v>
      </c>
      <c r="AV286" t="s">
        <v>71</v>
      </c>
      <c r="AW286" t="s">
        <v>71</v>
      </c>
      <c r="AX286" t="s">
        <v>71</v>
      </c>
      <c r="AY286" t="s">
        <v>71</v>
      </c>
      <c r="AZ286">
        <v>7</v>
      </c>
      <c r="BA286">
        <v>18</v>
      </c>
      <c r="BB286" t="s">
        <v>71</v>
      </c>
      <c r="BC286" t="s">
        <v>2761</v>
      </c>
      <c r="BD286" t="str">
        <f>HYPERLINK("http://dx.doi.org/10.1016/S0165-0114(99)00009-3","http://dx.doi.org/10.1016/S0165-0114(99)00009-3")</f>
        <v>http://dx.doi.org/10.1016/S0165-0114(99)00009-3</v>
      </c>
      <c r="BE286" t="s">
        <v>71</v>
      </c>
      <c r="BF286" t="s">
        <v>71</v>
      </c>
      <c r="BG286" t="s">
        <v>71</v>
      </c>
      <c r="BH286" t="s">
        <v>71</v>
      </c>
      <c r="BI286" t="s">
        <v>71</v>
      </c>
      <c r="BJ286" t="s">
        <v>71</v>
      </c>
      <c r="BK286" t="s">
        <v>71</v>
      </c>
      <c r="BL286" t="s">
        <v>71</v>
      </c>
      <c r="BM286" t="s">
        <v>71</v>
      </c>
      <c r="BN286" t="s">
        <v>71</v>
      </c>
      <c r="BO286" t="s">
        <v>71</v>
      </c>
      <c r="BP286" t="s">
        <v>71</v>
      </c>
      <c r="BQ286" t="s">
        <v>2762</v>
      </c>
      <c r="BR286" t="str">
        <f>HYPERLINK("https%3A%2F%2Fwww.webofscience.com%2Fwos%2Fwoscc%2Ffull-record%2FWOS:000086640100003","View Full Record in Web of Science")</f>
        <v>View Full Record in Web of Science</v>
      </c>
    </row>
    <row r="287" spans="1:70" hidden="1" x14ac:dyDescent="0.25">
      <c r="A287" t="s">
        <v>69</v>
      </c>
      <c r="B287" t="s">
        <v>2763</v>
      </c>
      <c r="C287" t="s">
        <v>71</v>
      </c>
      <c r="D287" t="s">
        <v>71</v>
      </c>
      <c r="E287" t="s">
        <v>71</v>
      </c>
      <c r="F287" t="s">
        <v>2764</v>
      </c>
      <c r="G287" t="s">
        <v>71</v>
      </c>
      <c r="H287" t="s">
        <v>71</v>
      </c>
      <c r="I287" s="1" t="s">
        <v>2765</v>
      </c>
      <c r="J287" t="s">
        <v>8590</v>
      </c>
      <c r="K287" t="s">
        <v>2766</v>
      </c>
      <c r="L287" t="s">
        <v>71</v>
      </c>
      <c r="M287" t="s">
        <v>71</v>
      </c>
      <c r="N287" t="s">
        <v>71</v>
      </c>
      <c r="O287" t="s">
        <v>71</v>
      </c>
      <c r="P287" t="s">
        <v>71</v>
      </c>
      <c r="Q287" t="s">
        <v>71</v>
      </c>
      <c r="R287" t="s">
        <v>71</v>
      </c>
      <c r="S287" t="s">
        <v>71</v>
      </c>
      <c r="T287" t="s">
        <v>2767</v>
      </c>
      <c r="U287" t="s">
        <v>71</v>
      </c>
      <c r="V287" t="s">
        <v>71</v>
      </c>
      <c r="W287" t="s">
        <v>71</v>
      </c>
      <c r="X287" t="s">
        <v>71</v>
      </c>
      <c r="Y287" t="s">
        <v>2768</v>
      </c>
      <c r="Z287" t="s">
        <v>2769</v>
      </c>
      <c r="AA287" t="s">
        <v>71</v>
      </c>
      <c r="AB287" t="s">
        <v>71</v>
      </c>
      <c r="AC287" t="s">
        <v>71</v>
      </c>
      <c r="AD287" t="s">
        <v>71</v>
      </c>
      <c r="AE287" t="s">
        <v>71</v>
      </c>
      <c r="AF287" t="s">
        <v>71</v>
      </c>
      <c r="AG287" t="s">
        <v>71</v>
      </c>
      <c r="AH287" t="s">
        <v>71</v>
      </c>
      <c r="AI287" t="s">
        <v>71</v>
      </c>
      <c r="AJ287" t="s">
        <v>71</v>
      </c>
      <c r="AK287" t="s">
        <v>71</v>
      </c>
      <c r="AL287" t="s">
        <v>71</v>
      </c>
      <c r="AM287" t="s">
        <v>2770</v>
      </c>
      <c r="AN287" t="s">
        <v>71</v>
      </c>
      <c r="AO287" t="s">
        <v>71</v>
      </c>
      <c r="AP287" t="s">
        <v>71</v>
      </c>
      <c r="AQ287" t="s">
        <v>71</v>
      </c>
      <c r="AR287" t="s">
        <v>801</v>
      </c>
      <c r="AS287">
        <v>2020</v>
      </c>
      <c r="AT287">
        <v>13</v>
      </c>
      <c r="AU287">
        <v>4</v>
      </c>
      <c r="AV287" t="s">
        <v>71</v>
      </c>
      <c r="AW287" t="s">
        <v>71</v>
      </c>
      <c r="AX287" t="s">
        <v>71</v>
      </c>
      <c r="AY287" t="s">
        <v>71</v>
      </c>
      <c r="AZ287">
        <v>689</v>
      </c>
      <c r="BA287">
        <v>703</v>
      </c>
      <c r="BB287" t="s">
        <v>71</v>
      </c>
      <c r="BC287" t="s">
        <v>2771</v>
      </c>
      <c r="BD287" t="str">
        <f>HYPERLINK("http://dx.doi.org/10.1109/TLT.2020.3020499","http://dx.doi.org/10.1109/TLT.2020.3020499")</f>
        <v>http://dx.doi.org/10.1109/TLT.2020.3020499</v>
      </c>
      <c r="BE287" t="s">
        <v>71</v>
      </c>
      <c r="BF287" t="s">
        <v>71</v>
      </c>
      <c r="BG287" t="s">
        <v>71</v>
      </c>
      <c r="BH287" t="s">
        <v>71</v>
      </c>
      <c r="BI287" t="s">
        <v>71</v>
      </c>
      <c r="BJ287" t="s">
        <v>71</v>
      </c>
      <c r="BK287" t="s">
        <v>71</v>
      </c>
      <c r="BL287" t="s">
        <v>71</v>
      </c>
      <c r="BM287" t="s">
        <v>71</v>
      </c>
      <c r="BN287" t="s">
        <v>71</v>
      </c>
      <c r="BO287" t="s">
        <v>71</v>
      </c>
      <c r="BP287" t="s">
        <v>71</v>
      </c>
      <c r="BQ287" t="s">
        <v>2772</v>
      </c>
      <c r="BR287" t="str">
        <f>HYPERLINK("https%3A%2F%2Fwww.webofscience.com%2Fwos%2Fwoscc%2Ffull-record%2FWOS:000600838500005","View Full Record in Web of Science")</f>
        <v>View Full Record in Web of Science</v>
      </c>
    </row>
    <row r="288" spans="1:70" hidden="1" x14ac:dyDescent="0.25">
      <c r="A288" t="s">
        <v>460</v>
      </c>
      <c r="B288" t="s">
        <v>2773</v>
      </c>
      <c r="C288" t="s">
        <v>71</v>
      </c>
      <c r="D288" t="s">
        <v>1574</v>
      </c>
      <c r="E288" t="s">
        <v>71</v>
      </c>
      <c r="F288" t="s">
        <v>2774</v>
      </c>
      <c r="G288" t="s">
        <v>71</v>
      </c>
      <c r="H288" t="s">
        <v>71</v>
      </c>
      <c r="I288" s="1" t="s">
        <v>2775</v>
      </c>
      <c r="J288" t="s">
        <v>8590</v>
      </c>
      <c r="K288" t="s">
        <v>1577</v>
      </c>
      <c r="L288" t="s">
        <v>1578</v>
      </c>
      <c r="M288" t="s">
        <v>71</v>
      </c>
      <c r="N288" t="s">
        <v>71</v>
      </c>
      <c r="O288" t="s">
        <v>71</v>
      </c>
      <c r="P288" t="s">
        <v>71</v>
      </c>
      <c r="Q288" t="s">
        <v>71</v>
      </c>
      <c r="R288" t="s">
        <v>71</v>
      </c>
      <c r="S288" t="s">
        <v>71</v>
      </c>
      <c r="T288" t="s">
        <v>2776</v>
      </c>
      <c r="U288" t="s">
        <v>71</v>
      </c>
      <c r="V288" t="s">
        <v>71</v>
      </c>
      <c r="W288" t="s">
        <v>71</v>
      </c>
      <c r="X288" t="s">
        <v>71</v>
      </c>
      <c r="Y288" t="s">
        <v>2777</v>
      </c>
      <c r="Z288" t="s">
        <v>2778</v>
      </c>
      <c r="AA288" t="s">
        <v>71</v>
      </c>
      <c r="AB288" t="s">
        <v>71</v>
      </c>
      <c r="AC288" t="s">
        <v>71</v>
      </c>
      <c r="AD288" t="s">
        <v>71</v>
      </c>
      <c r="AE288" t="s">
        <v>71</v>
      </c>
      <c r="AF288" t="s">
        <v>71</v>
      </c>
      <c r="AG288" t="s">
        <v>71</v>
      </c>
      <c r="AH288" t="s">
        <v>71</v>
      </c>
      <c r="AI288" t="s">
        <v>71</v>
      </c>
      <c r="AJ288" t="s">
        <v>71</v>
      </c>
      <c r="AK288" t="s">
        <v>71</v>
      </c>
      <c r="AL288" t="s">
        <v>71</v>
      </c>
      <c r="AM288" t="s">
        <v>1580</v>
      </c>
      <c r="AN288" t="s">
        <v>1581</v>
      </c>
      <c r="AO288" t="s">
        <v>1582</v>
      </c>
      <c r="AP288" t="s">
        <v>71</v>
      </c>
      <c r="AQ288" t="s">
        <v>71</v>
      </c>
      <c r="AR288" t="s">
        <v>71</v>
      </c>
      <c r="AS288">
        <v>2018</v>
      </c>
      <c r="AT288">
        <v>149</v>
      </c>
      <c r="AU288" t="s">
        <v>71</v>
      </c>
      <c r="AV288" t="s">
        <v>71</v>
      </c>
      <c r="AW288" t="s">
        <v>71</v>
      </c>
      <c r="AX288" t="s">
        <v>71</v>
      </c>
      <c r="AY288" t="s">
        <v>71</v>
      </c>
      <c r="AZ288">
        <v>141</v>
      </c>
      <c r="BA288">
        <v>166</v>
      </c>
      <c r="BB288" t="s">
        <v>71</v>
      </c>
      <c r="BC288" t="s">
        <v>2779</v>
      </c>
      <c r="BD288" t="str">
        <f>HYPERLINK("http://dx.doi.org/10.1007/978-3-319-75690-5_8","http://dx.doi.org/10.1007/978-3-319-75690-5_8")</f>
        <v>http://dx.doi.org/10.1007/978-3-319-75690-5_8</v>
      </c>
      <c r="BE288" t="s">
        <v>1584</v>
      </c>
      <c r="BF288" t="s">
        <v>71</v>
      </c>
      <c r="BG288" t="s">
        <v>71</v>
      </c>
      <c r="BH288" t="s">
        <v>71</v>
      </c>
      <c r="BI288" t="s">
        <v>71</v>
      </c>
      <c r="BJ288" t="s">
        <v>71</v>
      </c>
      <c r="BK288" t="s">
        <v>71</v>
      </c>
      <c r="BL288" t="s">
        <v>71</v>
      </c>
      <c r="BM288" t="s">
        <v>71</v>
      </c>
      <c r="BN288" t="s">
        <v>71</v>
      </c>
      <c r="BO288" t="s">
        <v>71</v>
      </c>
      <c r="BP288" t="s">
        <v>71</v>
      </c>
      <c r="BQ288" t="s">
        <v>2780</v>
      </c>
      <c r="BR288" t="str">
        <f>HYPERLINK("https%3A%2F%2Fwww.webofscience.com%2Fwos%2Fwoscc%2Ffull-record%2FWOS:000441047000009","View Full Record in Web of Science")</f>
        <v>View Full Record in Web of Science</v>
      </c>
    </row>
    <row r="289" spans="1:70" hidden="1" x14ac:dyDescent="0.25">
      <c r="A289" t="s">
        <v>69</v>
      </c>
      <c r="B289" t="s">
        <v>1377</v>
      </c>
      <c r="C289" t="s">
        <v>71</v>
      </c>
      <c r="D289" t="s">
        <v>71</v>
      </c>
      <c r="E289" t="s">
        <v>71</v>
      </c>
      <c r="F289" t="s">
        <v>1377</v>
      </c>
      <c r="G289" t="s">
        <v>71</v>
      </c>
      <c r="H289" t="s">
        <v>71</v>
      </c>
      <c r="I289" s="1" t="s">
        <v>2781</v>
      </c>
      <c r="J289" s="6" t="s">
        <v>8590</v>
      </c>
      <c r="K289" t="s">
        <v>421</v>
      </c>
      <c r="L289" t="s">
        <v>71</v>
      </c>
      <c r="M289" t="s">
        <v>71</v>
      </c>
      <c r="N289" t="s">
        <v>71</v>
      </c>
      <c r="O289" t="s">
        <v>71</v>
      </c>
      <c r="P289" t="s">
        <v>71</v>
      </c>
      <c r="Q289" t="s">
        <v>71</v>
      </c>
      <c r="R289" t="s">
        <v>71</v>
      </c>
      <c r="S289" t="s">
        <v>71</v>
      </c>
      <c r="T289" s="10" t="s">
        <v>2782</v>
      </c>
      <c r="U289" t="s">
        <v>71</v>
      </c>
      <c r="V289" t="s">
        <v>71</v>
      </c>
      <c r="W289" t="s">
        <v>71</v>
      </c>
      <c r="X289" t="s">
        <v>71</v>
      </c>
      <c r="Y289" t="s">
        <v>71</v>
      </c>
      <c r="Z289" t="s">
        <v>71</v>
      </c>
      <c r="AA289" t="s">
        <v>71</v>
      </c>
      <c r="AB289" t="s">
        <v>71</v>
      </c>
      <c r="AC289" t="s">
        <v>71</v>
      </c>
      <c r="AD289" t="s">
        <v>71</v>
      </c>
      <c r="AE289" t="s">
        <v>71</v>
      </c>
      <c r="AF289" t="s">
        <v>71</v>
      </c>
      <c r="AG289" t="s">
        <v>71</v>
      </c>
      <c r="AH289" t="s">
        <v>71</v>
      </c>
      <c r="AI289" t="s">
        <v>71</v>
      </c>
      <c r="AJ289" t="s">
        <v>71</v>
      </c>
      <c r="AK289" t="s">
        <v>71</v>
      </c>
      <c r="AL289" t="s">
        <v>71</v>
      </c>
      <c r="AM289" t="s">
        <v>423</v>
      </c>
      <c r="AN289" t="s">
        <v>71</v>
      </c>
      <c r="AO289" t="s">
        <v>71</v>
      </c>
      <c r="AP289" t="s">
        <v>71</v>
      </c>
      <c r="AQ289" t="s">
        <v>71</v>
      </c>
      <c r="AR289" t="s">
        <v>1814</v>
      </c>
      <c r="AS289">
        <v>1991</v>
      </c>
      <c r="AT289">
        <v>40</v>
      </c>
      <c r="AU289">
        <v>1</v>
      </c>
      <c r="AV289" t="s">
        <v>71</v>
      </c>
      <c r="AW289" t="s">
        <v>71</v>
      </c>
      <c r="AX289" t="s">
        <v>71</v>
      </c>
      <c r="AY289" t="s">
        <v>71</v>
      </c>
      <c r="AZ289">
        <v>143</v>
      </c>
      <c r="BA289">
        <v>202</v>
      </c>
      <c r="BB289" t="s">
        <v>71</v>
      </c>
      <c r="BC289" t="s">
        <v>2783</v>
      </c>
      <c r="BD289" t="str">
        <f>HYPERLINK("http://dx.doi.org/10.1016/0165-0114(91)90050-Z","http://dx.doi.org/10.1016/0165-0114(91)90050-Z")</f>
        <v>http://dx.doi.org/10.1016/0165-0114(91)90050-Z</v>
      </c>
      <c r="BE289" t="s">
        <v>71</v>
      </c>
      <c r="BF289" t="s">
        <v>71</v>
      </c>
      <c r="BG289" t="s">
        <v>71</v>
      </c>
      <c r="BH289" t="s">
        <v>71</v>
      </c>
      <c r="BI289" t="s">
        <v>71</v>
      </c>
      <c r="BJ289" t="s">
        <v>71</v>
      </c>
      <c r="BK289" t="s">
        <v>71</v>
      </c>
      <c r="BL289" t="s">
        <v>71</v>
      </c>
      <c r="BM289" t="s">
        <v>71</v>
      </c>
      <c r="BN289" t="s">
        <v>71</v>
      </c>
      <c r="BO289" t="s">
        <v>71</v>
      </c>
      <c r="BP289" t="s">
        <v>71</v>
      </c>
      <c r="BQ289" t="s">
        <v>2784</v>
      </c>
      <c r="BR289" t="str">
        <f>HYPERLINK("https%3A%2F%2Fwww.webofscience.com%2Fwos%2Fwoscc%2Ffull-record%2FWOS:A1991FG57000007","View Full Record in Web of Science")</f>
        <v>View Full Record in Web of Science</v>
      </c>
    </row>
    <row r="290" spans="1:70" hidden="1" x14ac:dyDescent="0.25">
      <c r="A290" t="s">
        <v>83</v>
      </c>
      <c r="B290" t="s">
        <v>2785</v>
      </c>
      <c r="C290" t="s">
        <v>71</v>
      </c>
      <c r="D290" t="s">
        <v>2786</v>
      </c>
      <c r="E290" t="s">
        <v>71</v>
      </c>
      <c r="F290" t="s">
        <v>2787</v>
      </c>
      <c r="G290" t="s">
        <v>71</v>
      </c>
      <c r="H290" t="s">
        <v>71</v>
      </c>
      <c r="I290" s="1" t="s">
        <v>2788</v>
      </c>
      <c r="J290" t="s">
        <v>8588</v>
      </c>
      <c r="K290" t="s">
        <v>2789</v>
      </c>
      <c r="L290" t="s">
        <v>687</v>
      </c>
      <c r="M290" t="s">
        <v>2790</v>
      </c>
      <c r="N290" t="s">
        <v>2791</v>
      </c>
      <c r="O290" t="s">
        <v>2792</v>
      </c>
      <c r="P290" t="s">
        <v>71</v>
      </c>
      <c r="Q290" t="s">
        <v>71</v>
      </c>
      <c r="R290" t="s">
        <v>71</v>
      </c>
      <c r="S290" t="s">
        <v>71</v>
      </c>
      <c r="T290" t="s">
        <v>2793</v>
      </c>
      <c r="U290" t="s">
        <v>71</v>
      </c>
      <c r="V290" t="s">
        <v>71</v>
      </c>
      <c r="W290" t="s">
        <v>71</v>
      </c>
      <c r="X290" t="s">
        <v>71</v>
      </c>
      <c r="Y290" t="s">
        <v>71</v>
      </c>
      <c r="Z290" t="s">
        <v>71</v>
      </c>
      <c r="AA290" t="s">
        <v>71</v>
      </c>
      <c r="AB290" t="s">
        <v>71</v>
      </c>
      <c r="AC290" t="s">
        <v>71</v>
      </c>
      <c r="AD290" t="s">
        <v>71</v>
      </c>
      <c r="AE290" t="s">
        <v>71</v>
      </c>
      <c r="AF290" t="s">
        <v>71</v>
      </c>
      <c r="AG290" t="s">
        <v>71</v>
      </c>
      <c r="AH290" t="s">
        <v>71</v>
      </c>
      <c r="AI290" t="s">
        <v>71</v>
      </c>
      <c r="AJ290" t="s">
        <v>71</v>
      </c>
      <c r="AK290" t="s">
        <v>71</v>
      </c>
      <c r="AL290" t="s">
        <v>71</v>
      </c>
      <c r="AM290" t="s">
        <v>695</v>
      </c>
      <c r="AN290" t="s">
        <v>1283</v>
      </c>
      <c r="AO290" t="s">
        <v>2794</v>
      </c>
      <c r="AP290" t="s">
        <v>71</v>
      </c>
      <c r="AQ290" t="s">
        <v>71</v>
      </c>
      <c r="AR290" t="s">
        <v>71</v>
      </c>
      <c r="AS290">
        <v>2021</v>
      </c>
      <c r="AT290">
        <v>12872</v>
      </c>
      <c r="AU290" t="s">
        <v>71</v>
      </c>
      <c r="AV290" t="s">
        <v>71</v>
      </c>
      <c r="AW290" t="s">
        <v>71</v>
      </c>
      <c r="AX290" t="s">
        <v>71</v>
      </c>
      <c r="AY290" t="s">
        <v>71</v>
      </c>
      <c r="AZ290">
        <v>35</v>
      </c>
      <c r="BA290">
        <v>43</v>
      </c>
      <c r="BB290" t="s">
        <v>71</v>
      </c>
      <c r="BC290" t="s">
        <v>2795</v>
      </c>
      <c r="BD290" t="str">
        <f>HYPERLINK("http://dx.doi.org/10.1007/978-3-030-87334-9_3","http://dx.doi.org/10.1007/978-3-030-87334-9_3")</f>
        <v>http://dx.doi.org/10.1007/978-3-030-87334-9_3</v>
      </c>
      <c r="BE290" t="s">
        <v>71</v>
      </c>
      <c r="BF290" t="s">
        <v>71</v>
      </c>
      <c r="BG290" t="s">
        <v>71</v>
      </c>
      <c r="BH290" t="s">
        <v>71</v>
      </c>
      <c r="BI290" t="s">
        <v>71</v>
      </c>
      <c r="BJ290" t="s">
        <v>71</v>
      </c>
      <c r="BK290" t="s">
        <v>71</v>
      </c>
      <c r="BL290" t="s">
        <v>71</v>
      </c>
      <c r="BM290" t="s">
        <v>71</v>
      </c>
      <c r="BN290" t="s">
        <v>71</v>
      </c>
      <c r="BO290" t="s">
        <v>71</v>
      </c>
      <c r="BP290" t="s">
        <v>71</v>
      </c>
      <c r="BQ290" t="s">
        <v>2796</v>
      </c>
      <c r="BR290" t="str">
        <f>HYPERLINK("https%3A%2F%2Fwww.webofscience.com%2Fwos%2Fwoscc%2Ffull-record%2FWOS:000711890500003","View Full Record in Web of Science")</f>
        <v>View Full Record in Web of Science</v>
      </c>
    </row>
    <row r="291" spans="1:70" hidden="1" x14ac:dyDescent="0.25">
      <c r="A291" t="s">
        <v>83</v>
      </c>
      <c r="B291" t="s">
        <v>2797</v>
      </c>
      <c r="C291" t="s">
        <v>71</v>
      </c>
      <c r="D291" t="s">
        <v>322</v>
      </c>
      <c r="E291" t="s">
        <v>71</v>
      </c>
      <c r="F291" t="s">
        <v>2798</v>
      </c>
      <c r="G291" t="s">
        <v>71</v>
      </c>
      <c r="H291" t="s">
        <v>71</v>
      </c>
      <c r="I291" s="1" t="s">
        <v>2799</v>
      </c>
      <c r="J291" t="s">
        <v>8590</v>
      </c>
      <c r="K291" t="s">
        <v>325</v>
      </c>
      <c r="L291" t="s">
        <v>71</v>
      </c>
      <c r="M291" t="s">
        <v>326</v>
      </c>
      <c r="N291" t="s">
        <v>327</v>
      </c>
      <c r="O291" t="s">
        <v>328</v>
      </c>
      <c r="P291" t="s">
        <v>329</v>
      </c>
      <c r="Q291" t="s">
        <v>71</v>
      </c>
      <c r="R291" t="s">
        <v>71</v>
      </c>
      <c r="S291" t="s">
        <v>71</v>
      </c>
      <c r="T291" t="s">
        <v>2800</v>
      </c>
      <c r="U291" t="s">
        <v>71</v>
      </c>
      <c r="V291" t="s">
        <v>71</v>
      </c>
      <c r="W291" t="s">
        <v>71</v>
      </c>
      <c r="X291" t="s">
        <v>71</v>
      </c>
      <c r="Y291" t="s">
        <v>2801</v>
      </c>
      <c r="Z291" t="s">
        <v>2802</v>
      </c>
      <c r="AA291" t="s">
        <v>71</v>
      </c>
      <c r="AB291" t="s">
        <v>71</v>
      </c>
      <c r="AC291" t="s">
        <v>71</v>
      </c>
      <c r="AD291" t="s">
        <v>71</v>
      </c>
      <c r="AE291" t="s">
        <v>71</v>
      </c>
      <c r="AF291" t="s">
        <v>71</v>
      </c>
      <c r="AG291" t="s">
        <v>71</v>
      </c>
      <c r="AH291" t="s">
        <v>71</v>
      </c>
      <c r="AI291" t="s">
        <v>71</v>
      </c>
      <c r="AJ291" t="s">
        <v>71</v>
      </c>
      <c r="AK291" t="s">
        <v>71</v>
      </c>
      <c r="AL291" t="s">
        <v>71</v>
      </c>
      <c r="AM291" t="s">
        <v>71</v>
      </c>
      <c r="AN291" t="s">
        <v>71</v>
      </c>
      <c r="AO291" t="s">
        <v>333</v>
      </c>
      <c r="AP291" t="s">
        <v>71</v>
      </c>
      <c r="AQ291" t="s">
        <v>71</v>
      </c>
      <c r="AR291" t="s">
        <v>71</v>
      </c>
      <c r="AS291">
        <v>2009</v>
      </c>
      <c r="AT291" t="s">
        <v>71</v>
      </c>
      <c r="AU291" t="s">
        <v>71</v>
      </c>
      <c r="AV291" t="s">
        <v>71</v>
      </c>
      <c r="AW291" t="s">
        <v>71</v>
      </c>
      <c r="AX291" t="s">
        <v>71</v>
      </c>
      <c r="AY291" t="s">
        <v>71</v>
      </c>
      <c r="AZ291">
        <v>537</v>
      </c>
      <c r="BA291">
        <v>543</v>
      </c>
      <c r="BB291" t="s">
        <v>71</v>
      </c>
      <c r="BC291" t="s">
        <v>71</v>
      </c>
      <c r="BD291" t="s">
        <v>71</v>
      </c>
      <c r="BE291" t="s">
        <v>71</v>
      </c>
      <c r="BF291" t="s">
        <v>71</v>
      </c>
      <c r="BG291" t="s">
        <v>71</v>
      </c>
      <c r="BH291" t="s">
        <v>71</v>
      </c>
      <c r="BI291" t="s">
        <v>71</v>
      </c>
      <c r="BJ291" t="s">
        <v>71</v>
      </c>
      <c r="BK291" t="s">
        <v>71</v>
      </c>
      <c r="BL291" t="s">
        <v>71</v>
      </c>
      <c r="BM291" t="s">
        <v>71</v>
      </c>
      <c r="BN291" t="s">
        <v>71</v>
      </c>
      <c r="BO291" t="s">
        <v>71</v>
      </c>
      <c r="BP291" t="s">
        <v>71</v>
      </c>
      <c r="BQ291" t="s">
        <v>2803</v>
      </c>
      <c r="BR291" t="str">
        <f>HYPERLINK("https%3A%2F%2Fwww.webofscience.com%2Fwos%2Fwoscc%2Ffull-record%2FWOS:000279170600094","View Full Record in Web of Science")</f>
        <v>View Full Record in Web of Science</v>
      </c>
    </row>
    <row r="292" spans="1:70" hidden="1" x14ac:dyDescent="0.25">
      <c r="A292" t="s">
        <v>69</v>
      </c>
      <c r="B292" t="s">
        <v>2804</v>
      </c>
      <c r="C292" t="s">
        <v>71</v>
      </c>
      <c r="D292" t="s">
        <v>71</v>
      </c>
      <c r="E292" t="s">
        <v>71</v>
      </c>
      <c r="F292" t="s">
        <v>2805</v>
      </c>
      <c r="G292" t="s">
        <v>71</v>
      </c>
      <c r="H292" t="s">
        <v>71</v>
      </c>
      <c r="I292" s="1" t="s">
        <v>2806</v>
      </c>
      <c r="J292" t="s">
        <v>8588</v>
      </c>
      <c r="K292" t="s">
        <v>123</v>
      </c>
      <c r="L292" t="s">
        <v>71</v>
      </c>
      <c r="M292" t="s">
        <v>71</v>
      </c>
      <c r="N292" t="s">
        <v>71</v>
      </c>
      <c r="O292" t="s">
        <v>71</v>
      </c>
      <c r="P292" t="s">
        <v>71</v>
      </c>
      <c r="Q292" t="s">
        <v>71</v>
      </c>
      <c r="R292" t="s">
        <v>71</v>
      </c>
      <c r="S292" t="s">
        <v>71</v>
      </c>
      <c r="T292" t="s">
        <v>2807</v>
      </c>
      <c r="U292" t="s">
        <v>71</v>
      </c>
      <c r="V292" t="s">
        <v>71</v>
      </c>
      <c r="W292" t="s">
        <v>71</v>
      </c>
      <c r="X292" t="s">
        <v>71</v>
      </c>
      <c r="Y292" t="s">
        <v>2808</v>
      </c>
      <c r="Z292" t="s">
        <v>2809</v>
      </c>
      <c r="AA292" t="s">
        <v>71</v>
      </c>
      <c r="AB292" t="s">
        <v>71</v>
      </c>
      <c r="AC292" t="s">
        <v>71</v>
      </c>
      <c r="AD292" t="s">
        <v>71</v>
      </c>
      <c r="AE292" t="s">
        <v>71</v>
      </c>
      <c r="AF292" t="s">
        <v>71</v>
      </c>
      <c r="AG292" t="s">
        <v>71</v>
      </c>
      <c r="AH292" t="s">
        <v>71</v>
      </c>
      <c r="AI292" t="s">
        <v>71</v>
      </c>
      <c r="AJ292" t="s">
        <v>71</v>
      </c>
      <c r="AK292" t="s">
        <v>71</v>
      </c>
      <c r="AL292" t="s">
        <v>71</v>
      </c>
      <c r="AM292" t="s">
        <v>127</v>
      </c>
      <c r="AN292" t="s">
        <v>128</v>
      </c>
      <c r="AO292" t="s">
        <v>71</v>
      </c>
      <c r="AP292" t="s">
        <v>71</v>
      </c>
      <c r="AQ292" t="s">
        <v>71</v>
      </c>
      <c r="AR292" t="s">
        <v>777</v>
      </c>
      <c r="AS292">
        <v>2012</v>
      </c>
      <c r="AT292">
        <v>190</v>
      </c>
      <c r="AU292" t="s">
        <v>71</v>
      </c>
      <c r="AV292" t="s">
        <v>71</v>
      </c>
      <c r="AW292" t="s">
        <v>71</v>
      </c>
      <c r="AX292" t="s">
        <v>71</v>
      </c>
      <c r="AY292" t="s">
        <v>71</v>
      </c>
      <c r="AZ292">
        <v>192</v>
      </c>
      <c r="BA292">
        <v>207</v>
      </c>
      <c r="BB292" t="s">
        <v>71</v>
      </c>
      <c r="BC292" t="s">
        <v>2810</v>
      </c>
      <c r="BD292" t="str">
        <f>HYPERLINK("http://dx.doi.org/10.1016/j.ins.2011.12.013","http://dx.doi.org/10.1016/j.ins.2011.12.013")</f>
        <v>http://dx.doi.org/10.1016/j.ins.2011.12.013</v>
      </c>
      <c r="BE292" t="s">
        <v>71</v>
      </c>
      <c r="BF292" t="s">
        <v>71</v>
      </c>
      <c r="BG292" t="s">
        <v>71</v>
      </c>
      <c r="BH292" t="s">
        <v>71</v>
      </c>
      <c r="BI292" t="s">
        <v>71</v>
      </c>
      <c r="BJ292" t="s">
        <v>71</v>
      </c>
      <c r="BK292" t="s">
        <v>71</v>
      </c>
      <c r="BL292" t="s">
        <v>71</v>
      </c>
      <c r="BM292" t="s">
        <v>71</v>
      </c>
      <c r="BN292" t="s">
        <v>71</v>
      </c>
      <c r="BO292" t="s">
        <v>71</v>
      </c>
      <c r="BP292" t="s">
        <v>71</v>
      </c>
      <c r="BQ292" t="s">
        <v>2811</v>
      </c>
      <c r="BR292" t="str">
        <f>HYPERLINK("https%3A%2F%2Fwww.webofscience.com%2Fwos%2Fwoscc%2Ffull-record%2FWOS:000301273200013","View Full Record in Web of Science")</f>
        <v>View Full Record in Web of Science</v>
      </c>
    </row>
    <row r="293" spans="1:70" hidden="1" x14ac:dyDescent="0.25">
      <c r="A293" t="s">
        <v>69</v>
      </c>
      <c r="B293" t="s">
        <v>2812</v>
      </c>
      <c r="C293" t="s">
        <v>71</v>
      </c>
      <c r="D293" t="s">
        <v>71</v>
      </c>
      <c r="E293" t="s">
        <v>71</v>
      </c>
      <c r="F293" t="s">
        <v>2813</v>
      </c>
      <c r="G293" t="s">
        <v>71</v>
      </c>
      <c r="H293" t="s">
        <v>71</v>
      </c>
      <c r="I293" s="1" t="s">
        <v>2814</v>
      </c>
      <c r="J293" t="s">
        <v>8590</v>
      </c>
      <c r="K293" t="s">
        <v>174</v>
      </c>
      <c r="L293" t="s">
        <v>71</v>
      </c>
      <c r="M293" t="s">
        <v>71</v>
      </c>
      <c r="N293" t="s">
        <v>71</v>
      </c>
      <c r="O293" t="s">
        <v>71</v>
      </c>
      <c r="P293" t="s">
        <v>71</v>
      </c>
      <c r="Q293" t="s">
        <v>71</v>
      </c>
      <c r="R293" t="s">
        <v>71</v>
      </c>
      <c r="S293" t="s">
        <v>71</v>
      </c>
      <c r="T293" t="s">
        <v>2815</v>
      </c>
      <c r="U293" t="s">
        <v>71</v>
      </c>
      <c r="V293" t="s">
        <v>71</v>
      </c>
      <c r="W293" t="s">
        <v>71</v>
      </c>
      <c r="X293" t="s">
        <v>71</v>
      </c>
      <c r="Y293" t="s">
        <v>71</v>
      </c>
      <c r="Z293" t="s">
        <v>71</v>
      </c>
      <c r="AA293" t="s">
        <v>71</v>
      </c>
      <c r="AB293" t="s">
        <v>71</v>
      </c>
      <c r="AC293" t="s">
        <v>71</v>
      </c>
      <c r="AD293" t="s">
        <v>71</v>
      </c>
      <c r="AE293" t="s">
        <v>71</v>
      </c>
      <c r="AF293" t="s">
        <v>71</v>
      </c>
      <c r="AG293" t="s">
        <v>71</v>
      </c>
      <c r="AH293" t="s">
        <v>71</v>
      </c>
      <c r="AI293" t="s">
        <v>71</v>
      </c>
      <c r="AJ293" t="s">
        <v>71</v>
      </c>
      <c r="AK293" t="s">
        <v>71</v>
      </c>
      <c r="AL293" t="s">
        <v>71</v>
      </c>
      <c r="AM293" t="s">
        <v>178</v>
      </c>
      <c r="AN293" t="s">
        <v>179</v>
      </c>
      <c r="AO293" t="s">
        <v>71</v>
      </c>
      <c r="AP293" t="s">
        <v>71</v>
      </c>
      <c r="AQ293" t="s">
        <v>71</v>
      </c>
      <c r="AR293" t="s">
        <v>71</v>
      </c>
      <c r="AS293">
        <v>2021</v>
      </c>
      <c r="AT293">
        <v>40</v>
      </c>
      <c r="AU293">
        <v>4</v>
      </c>
      <c r="AV293" t="s">
        <v>71</v>
      </c>
      <c r="AW293" t="s">
        <v>71</v>
      </c>
      <c r="AX293" t="s">
        <v>71</v>
      </c>
      <c r="AY293" t="s">
        <v>71</v>
      </c>
      <c r="AZ293">
        <v>8151</v>
      </c>
      <c r="BA293">
        <v>8161</v>
      </c>
      <c r="BB293" t="s">
        <v>71</v>
      </c>
      <c r="BC293" t="s">
        <v>2816</v>
      </c>
      <c r="BD293" t="str">
        <f>HYPERLINK("http://dx.doi.org/10.3233/JIFS-189638","http://dx.doi.org/10.3233/JIFS-189638")</f>
        <v>http://dx.doi.org/10.3233/JIFS-189638</v>
      </c>
      <c r="BE293" t="s">
        <v>71</v>
      </c>
      <c r="BF293" t="s">
        <v>71</v>
      </c>
      <c r="BG293" t="s">
        <v>71</v>
      </c>
      <c r="BH293" t="s">
        <v>71</v>
      </c>
      <c r="BI293" t="s">
        <v>71</v>
      </c>
      <c r="BJ293" t="s">
        <v>71</v>
      </c>
      <c r="BK293" t="s">
        <v>71</v>
      </c>
      <c r="BL293" t="s">
        <v>71</v>
      </c>
      <c r="BM293" t="s">
        <v>71</v>
      </c>
      <c r="BN293" t="s">
        <v>71</v>
      </c>
      <c r="BO293" t="s">
        <v>71</v>
      </c>
      <c r="BP293" t="s">
        <v>71</v>
      </c>
      <c r="BQ293" t="s">
        <v>2817</v>
      </c>
      <c r="BR293" t="str">
        <f>HYPERLINK("https%3A%2F%2Fwww.webofscience.com%2Fwos%2Fwoscc%2Ffull-record%2FWOS:000640545600037","View Full Record in Web of Science")</f>
        <v>View Full Record in Web of Science</v>
      </c>
    </row>
    <row r="294" spans="1:70" hidden="1" x14ac:dyDescent="0.25">
      <c r="A294" t="s">
        <v>69</v>
      </c>
      <c r="B294" t="s">
        <v>2818</v>
      </c>
      <c r="C294" t="s">
        <v>71</v>
      </c>
      <c r="D294" t="s">
        <v>71</v>
      </c>
      <c r="E294" t="s">
        <v>71</v>
      </c>
      <c r="F294" t="s">
        <v>2819</v>
      </c>
      <c r="G294" t="s">
        <v>71</v>
      </c>
      <c r="H294" t="s">
        <v>71</v>
      </c>
      <c r="I294" s="1" t="s">
        <v>2820</v>
      </c>
      <c r="J294" t="s">
        <v>8590</v>
      </c>
      <c r="K294" t="s">
        <v>2272</v>
      </c>
      <c r="L294" t="s">
        <v>71</v>
      </c>
      <c r="M294" t="s">
        <v>71</v>
      </c>
      <c r="N294" t="s">
        <v>71</v>
      </c>
      <c r="O294" t="s">
        <v>71</v>
      </c>
      <c r="P294" t="s">
        <v>71</v>
      </c>
      <c r="Q294" t="s">
        <v>71</v>
      </c>
      <c r="R294" t="s">
        <v>71</v>
      </c>
      <c r="S294" t="s">
        <v>71</v>
      </c>
      <c r="T294" t="s">
        <v>2821</v>
      </c>
      <c r="U294" t="s">
        <v>71</v>
      </c>
      <c r="V294" t="s">
        <v>71</v>
      </c>
      <c r="W294" t="s">
        <v>71</v>
      </c>
      <c r="X294" t="s">
        <v>71</v>
      </c>
      <c r="Y294" t="s">
        <v>2822</v>
      </c>
      <c r="Z294" t="s">
        <v>2823</v>
      </c>
      <c r="AA294" t="s">
        <v>71</v>
      </c>
      <c r="AB294" t="s">
        <v>71</v>
      </c>
      <c r="AC294" t="s">
        <v>71</v>
      </c>
      <c r="AD294" t="s">
        <v>71</v>
      </c>
      <c r="AE294" t="s">
        <v>71</v>
      </c>
      <c r="AF294" t="s">
        <v>71</v>
      </c>
      <c r="AG294" t="s">
        <v>71</v>
      </c>
      <c r="AH294" t="s">
        <v>71</v>
      </c>
      <c r="AI294" t="s">
        <v>71</v>
      </c>
      <c r="AJ294" t="s">
        <v>71</v>
      </c>
      <c r="AK294" t="s">
        <v>71</v>
      </c>
      <c r="AL294" t="s">
        <v>71</v>
      </c>
      <c r="AM294" t="s">
        <v>2274</v>
      </c>
      <c r="AN294" t="s">
        <v>2275</v>
      </c>
      <c r="AO294" t="s">
        <v>71</v>
      </c>
      <c r="AP294" t="s">
        <v>71</v>
      </c>
      <c r="AQ294" t="s">
        <v>71</v>
      </c>
      <c r="AR294" t="s">
        <v>71</v>
      </c>
      <c r="AS294">
        <v>2021</v>
      </c>
      <c r="AT294">
        <v>32</v>
      </c>
      <c r="AU294">
        <v>1</v>
      </c>
      <c r="AV294" t="s">
        <v>71</v>
      </c>
      <c r="AW294" t="s">
        <v>71</v>
      </c>
      <c r="AX294" t="s">
        <v>71</v>
      </c>
      <c r="AY294" t="s">
        <v>71</v>
      </c>
      <c r="AZ294">
        <v>195</v>
      </c>
      <c r="BA294">
        <v>216</v>
      </c>
      <c r="BB294" t="s">
        <v>71</v>
      </c>
      <c r="BC294" t="s">
        <v>2824</v>
      </c>
      <c r="BD294" t="str">
        <f>HYPERLINK("http://dx.doi.org/10.15388/20-INFOR414","http://dx.doi.org/10.15388/20-INFOR414")</f>
        <v>http://dx.doi.org/10.15388/20-INFOR414</v>
      </c>
      <c r="BE294" t="s">
        <v>71</v>
      </c>
      <c r="BF294" t="s">
        <v>71</v>
      </c>
      <c r="BG294" t="s">
        <v>71</v>
      </c>
      <c r="BH294" t="s">
        <v>71</v>
      </c>
      <c r="BI294" t="s">
        <v>71</v>
      </c>
      <c r="BJ294" t="s">
        <v>71</v>
      </c>
      <c r="BK294" t="s">
        <v>71</v>
      </c>
      <c r="BL294" t="s">
        <v>71</v>
      </c>
      <c r="BM294" t="s">
        <v>71</v>
      </c>
      <c r="BN294" t="s">
        <v>71</v>
      </c>
      <c r="BO294" t="s">
        <v>71</v>
      </c>
      <c r="BP294" t="s">
        <v>71</v>
      </c>
      <c r="BQ294" t="s">
        <v>2825</v>
      </c>
      <c r="BR294" t="str">
        <f>HYPERLINK("https%3A%2F%2Fwww.webofscience.com%2Fwos%2Fwoscc%2Ffull-record%2FWOS:000640109800009","View Full Record in Web of Science")</f>
        <v>View Full Record in Web of Science</v>
      </c>
    </row>
    <row r="295" spans="1:70" hidden="1" x14ac:dyDescent="0.25">
      <c r="A295" t="s">
        <v>69</v>
      </c>
      <c r="B295" t="s">
        <v>2826</v>
      </c>
      <c r="C295" t="s">
        <v>71</v>
      </c>
      <c r="D295" t="s">
        <v>71</v>
      </c>
      <c r="E295" t="s">
        <v>71</v>
      </c>
      <c r="F295" t="s">
        <v>2826</v>
      </c>
      <c r="G295" t="s">
        <v>71</v>
      </c>
      <c r="H295" t="s">
        <v>71</v>
      </c>
      <c r="I295" s="1" t="s">
        <v>2827</v>
      </c>
      <c r="J295" t="s">
        <v>8590</v>
      </c>
      <c r="K295" t="s">
        <v>421</v>
      </c>
      <c r="L295" t="s">
        <v>71</v>
      </c>
      <c r="M295" t="s">
        <v>71</v>
      </c>
      <c r="N295" t="s">
        <v>71</v>
      </c>
      <c r="O295" t="s">
        <v>71</v>
      </c>
      <c r="P295" t="s">
        <v>71</v>
      </c>
      <c r="Q295" t="s">
        <v>71</v>
      </c>
      <c r="R295" t="s">
        <v>71</v>
      </c>
      <c r="S295" t="s">
        <v>71</v>
      </c>
      <c r="T295" t="s">
        <v>2828</v>
      </c>
      <c r="U295" t="s">
        <v>71</v>
      </c>
      <c r="V295" t="s">
        <v>71</v>
      </c>
      <c r="W295" t="s">
        <v>71</v>
      </c>
      <c r="X295" t="s">
        <v>71</v>
      </c>
      <c r="Y295" t="s">
        <v>2829</v>
      </c>
      <c r="Z295" t="s">
        <v>71</v>
      </c>
      <c r="AA295" t="s">
        <v>71</v>
      </c>
      <c r="AB295" t="s">
        <v>71</v>
      </c>
      <c r="AC295" t="s">
        <v>71</v>
      </c>
      <c r="AD295" t="s">
        <v>71</v>
      </c>
      <c r="AE295" t="s">
        <v>71</v>
      </c>
      <c r="AF295" t="s">
        <v>71</v>
      </c>
      <c r="AG295" t="s">
        <v>71</v>
      </c>
      <c r="AH295" t="s">
        <v>71</v>
      </c>
      <c r="AI295" t="s">
        <v>71</v>
      </c>
      <c r="AJ295" t="s">
        <v>71</v>
      </c>
      <c r="AK295" t="s">
        <v>71</v>
      </c>
      <c r="AL295" t="s">
        <v>71</v>
      </c>
      <c r="AM295" t="s">
        <v>423</v>
      </c>
      <c r="AN295" t="s">
        <v>71</v>
      </c>
      <c r="AO295" t="s">
        <v>71</v>
      </c>
      <c r="AP295" t="s">
        <v>71</v>
      </c>
      <c r="AQ295" t="s">
        <v>71</v>
      </c>
      <c r="AR295" t="s">
        <v>2830</v>
      </c>
      <c r="AS295">
        <v>1994</v>
      </c>
      <c r="AT295">
        <v>64</v>
      </c>
      <c r="AU295">
        <v>3</v>
      </c>
      <c r="AV295" t="s">
        <v>71</v>
      </c>
      <c r="AW295" t="s">
        <v>71</v>
      </c>
      <c r="AX295" t="s">
        <v>71</v>
      </c>
      <c r="AY295" t="s">
        <v>71</v>
      </c>
      <c r="AZ295">
        <v>279</v>
      </c>
      <c r="BA295">
        <v>293</v>
      </c>
      <c r="BB295" t="s">
        <v>71</v>
      </c>
      <c r="BC295" t="s">
        <v>2831</v>
      </c>
      <c r="BD295" t="str">
        <f>HYPERLINK("http://dx.doi.org/10.1016/0165-0114(94)90152-X","http://dx.doi.org/10.1016/0165-0114(94)90152-X")</f>
        <v>http://dx.doi.org/10.1016/0165-0114(94)90152-X</v>
      </c>
      <c r="BE295" t="s">
        <v>71</v>
      </c>
      <c r="BF295" t="s">
        <v>71</v>
      </c>
      <c r="BG295" t="s">
        <v>71</v>
      </c>
      <c r="BH295" t="s">
        <v>71</v>
      </c>
      <c r="BI295" t="s">
        <v>71</v>
      </c>
      <c r="BJ295" t="s">
        <v>71</v>
      </c>
      <c r="BK295" t="s">
        <v>71</v>
      </c>
      <c r="BL295" t="s">
        <v>71</v>
      </c>
      <c r="BM295" t="s">
        <v>71</v>
      </c>
      <c r="BN295" t="s">
        <v>71</v>
      </c>
      <c r="BO295" t="s">
        <v>71</v>
      </c>
      <c r="BP295" t="s">
        <v>71</v>
      </c>
      <c r="BQ295" t="s">
        <v>2832</v>
      </c>
      <c r="BR295" t="str">
        <f>HYPERLINK("https%3A%2F%2Fwww.webofscience.com%2Fwos%2Fwoscc%2Ffull-record%2FWOS:A1994PD95000001","View Full Record in Web of Science")</f>
        <v>View Full Record in Web of Science</v>
      </c>
    </row>
    <row r="296" spans="1:70" hidden="1" x14ac:dyDescent="0.25">
      <c r="A296" t="s">
        <v>83</v>
      </c>
      <c r="B296" t="s">
        <v>2833</v>
      </c>
      <c r="C296" t="s">
        <v>71</v>
      </c>
      <c r="D296" t="s">
        <v>2834</v>
      </c>
      <c r="E296" t="s">
        <v>71</v>
      </c>
      <c r="F296" t="s">
        <v>2835</v>
      </c>
      <c r="G296" t="s">
        <v>71</v>
      </c>
      <c r="H296" t="s">
        <v>71</v>
      </c>
      <c r="I296" s="1" t="s">
        <v>2836</v>
      </c>
      <c r="J296" t="s">
        <v>8588</v>
      </c>
      <c r="K296" t="s">
        <v>2837</v>
      </c>
      <c r="L296" t="s">
        <v>1280</v>
      </c>
      <c r="M296" t="s">
        <v>2838</v>
      </c>
      <c r="N296" t="s">
        <v>2839</v>
      </c>
      <c r="O296" t="s">
        <v>2840</v>
      </c>
      <c r="P296" t="s">
        <v>2841</v>
      </c>
      <c r="Q296" t="s">
        <v>71</v>
      </c>
      <c r="R296" t="s">
        <v>71</v>
      </c>
      <c r="S296" t="s">
        <v>71</v>
      </c>
      <c r="T296" t="s">
        <v>2842</v>
      </c>
      <c r="U296" t="s">
        <v>71</v>
      </c>
      <c r="V296" t="s">
        <v>71</v>
      </c>
      <c r="W296" t="s">
        <v>71</v>
      </c>
      <c r="X296" t="s">
        <v>71</v>
      </c>
      <c r="Y296" t="s">
        <v>2843</v>
      </c>
      <c r="Z296" t="s">
        <v>2844</v>
      </c>
      <c r="AA296" t="s">
        <v>71</v>
      </c>
      <c r="AB296" t="s">
        <v>71</v>
      </c>
      <c r="AC296" t="s">
        <v>71</v>
      </c>
      <c r="AD296" t="s">
        <v>71</v>
      </c>
      <c r="AE296" t="s">
        <v>71</v>
      </c>
      <c r="AF296" t="s">
        <v>71</v>
      </c>
      <c r="AG296" t="s">
        <v>71</v>
      </c>
      <c r="AH296" t="s">
        <v>71</v>
      </c>
      <c r="AI296" t="s">
        <v>71</v>
      </c>
      <c r="AJ296" t="s">
        <v>71</v>
      </c>
      <c r="AK296" t="s">
        <v>71</v>
      </c>
      <c r="AL296" t="s">
        <v>71</v>
      </c>
      <c r="AM296" t="s">
        <v>695</v>
      </c>
      <c r="AN296" t="s">
        <v>1283</v>
      </c>
      <c r="AO296" t="s">
        <v>2845</v>
      </c>
      <c r="AP296" t="s">
        <v>71</v>
      </c>
      <c r="AQ296" t="s">
        <v>71</v>
      </c>
      <c r="AR296" t="s">
        <v>71</v>
      </c>
      <c r="AS296">
        <v>2013</v>
      </c>
      <c r="AT296">
        <v>7903</v>
      </c>
      <c r="AU296" t="s">
        <v>71</v>
      </c>
      <c r="AV296" t="s">
        <v>71</v>
      </c>
      <c r="AW296" t="s">
        <v>71</v>
      </c>
      <c r="AX296" t="s">
        <v>71</v>
      </c>
      <c r="AY296" t="s">
        <v>71</v>
      </c>
      <c r="AZ296">
        <v>224</v>
      </c>
      <c r="BA296">
        <v>235</v>
      </c>
      <c r="BB296" t="s">
        <v>71</v>
      </c>
      <c r="BC296" t="s">
        <v>71</v>
      </c>
      <c r="BD296" t="s">
        <v>71</v>
      </c>
      <c r="BE296" t="s">
        <v>71</v>
      </c>
      <c r="BF296" t="s">
        <v>71</v>
      </c>
      <c r="BG296" t="s">
        <v>71</v>
      </c>
      <c r="BH296" t="s">
        <v>71</v>
      </c>
      <c r="BI296" t="s">
        <v>71</v>
      </c>
      <c r="BJ296" t="s">
        <v>71</v>
      </c>
      <c r="BK296" t="s">
        <v>71</v>
      </c>
      <c r="BL296" t="s">
        <v>71</v>
      </c>
      <c r="BM296" t="s">
        <v>71</v>
      </c>
      <c r="BN296" t="s">
        <v>71</v>
      </c>
      <c r="BO296" t="s">
        <v>71</v>
      </c>
      <c r="BP296" t="s">
        <v>71</v>
      </c>
      <c r="BQ296" t="s">
        <v>2846</v>
      </c>
      <c r="BR296" t="str">
        <f>HYPERLINK("https%3A%2F%2Fwww.webofscience.com%2Fwos%2Fwoscc%2Ffull-record%2FWOS:000324899200026","View Full Record in Web of Science")</f>
        <v>View Full Record in Web of Science</v>
      </c>
    </row>
    <row r="297" spans="1:70" hidden="1" x14ac:dyDescent="0.25">
      <c r="A297" t="s">
        <v>2847</v>
      </c>
      <c r="B297" t="s">
        <v>2848</v>
      </c>
      <c r="C297" t="s">
        <v>71</v>
      </c>
      <c r="D297" t="s">
        <v>2849</v>
      </c>
      <c r="E297" t="s">
        <v>71</v>
      </c>
      <c r="F297" t="s">
        <v>2850</v>
      </c>
      <c r="G297" t="s">
        <v>71</v>
      </c>
      <c r="H297" t="s">
        <v>71</v>
      </c>
      <c r="I297" s="1" t="s">
        <v>2851</v>
      </c>
      <c r="J297" s="6" t="s">
        <v>8590</v>
      </c>
      <c r="K297" t="s">
        <v>2852</v>
      </c>
      <c r="L297" t="s">
        <v>71</v>
      </c>
      <c r="M297" t="s">
        <v>71</v>
      </c>
      <c r="N297" t="s">
        <v>71</v>
      </c>
      <c r="O297" t="s">
        <v>71</v>
      </c>
      <c r="P297" t="s">
        <v>71</v>
      </c>
      <c r="Q297" t="s">
        <v>71</v>
      </c>
      <c r="R297" t="s">
        <v>71</v>
      </c>
      <c r="S297" t="s">
        <v>71</v>
      </c>
      <c r="T297" s="10" t="s">
        <v>2853</v>
      </c>
      <c r="U297" t="s">
        <v>71</v>
      </c>
      <c r="V297" t="s">
        <v>71</v>
      </c>
      <c r="W297" t="s">
        <v>71</v>
      </c>
      <c r="X297" t="s">
        <v>71</v>
      </c>
      <c r="Y297" t="s">
        <v>2854</v>
      </c>
      <c r="Z297" t="s">
        <v>2855</v>
      </c>
      <c r="AA297" t="s">
        <v>71</v>
      </c>
      <c r="AB297" t="s">
        <v>71</v>
      </c>
      <c r="AC297" t="s">
        <v>71</v>
      </c>
      <c r="AD297" t="s">
        <v>71</v>
      </c>
      <c r="AE297" t="s">
        <v>71</v>
      </c>
      <c r="AF297" t="s">
        <v>71</v>
      </c>
      <c r="AG297" t="s">
        <v>71</v>
      </c>
      <c r="AH297" t="s">
        <v>71</v>
      </c>
      <c r="AI297" t="s">
        <v>71</v>
      </c>
      <c r="AJ297" t="s">
        <v>71</v>
      </c>
      <c r="AK297" t="s">
        <v>71</v>
      </c>
      <c r="AL297" t="s">
        <v>71</v>
      </c>
      <c r="AM297" t="s">
        <v>71</v>
      </c>
      <c r="AN297" t="s">
        <v>71</v>
      </c>
      <c r="AO297" t="s">
        <v>2856</v>
      </c>
      <c r="AP297" t="s">
        <v>71</v>
      </c>
      <c r="AQ297" t="s">
        <v>71</v>
      </c>
      <c r="AR297" t="s">
        <v>71</v>
      </c>
      <c r="AS297">
        <v>2018</v>
      </c>
      <c r="AT297" t="s">
        <v>71</v>
      </c>
      <c r="AU297" t="s">
        <v>71</v>
      </c>
      <c r="AV297" t="s">
        <v>71</v>
      </c>
      <c r="AW297" t="s">
        <v>71</v>
      </c>
      <c r="AX297" t="s">
        <v>71</v>
      </c>
      <c r="AY297" t="s">
        <v>71</v>
      </c>
      <c r="AZ297">
        <v>179</v>
      </c>
      <c r="BA297">
        <v>228</v>
      </c>
      <c r="BB297" t="s">
        <v>71</v>
      </c>
      <c r="BC297" t="s">
        <v>71</v>
      </c>
      <c r="BD297" t="s">
        <v>71</v>
      </c>
      <c r="BE297" t="s">
        <v>2857</v>
      </c>
      <c r="BF297" t="s">
        <v>71</v>
      </c>
      <c r="BG297" t="s">
        <v>71</v>
      </c>
      <c r="BH297" t="s">
        <v>71</v>
      </c>
      <c r="BI297" t="s">
        <v>71</v>
      </c>
      <c r="BJ297" t="s">
        <v>71</v>
      </c>
      <c r="BK297" t="s">
        <v>71</v>
      </c>
      <c r="BL297" t="s">
        <v>71</v>
      </c>
      <c r="BM297" t="s">
        <v>71</v>
      </c>
      <c r="BN297" t="s">
        <v>71</v>
      </c>
      <c r="BO297" t="s">
        <v>71</v>
      </c>
      <c r="BP297" t="s">
        <v>71</v>
      </c>
      <c r="BQ297" t="s">
        <v>2858</v>
      </c>
      <c r="BR297" t="str">
        <f>HYPERLINK("https%3A%2F%2Fwww.webofscience.com%2Fwos%2Fwoscc%2Ffull-record%2FWOS:000488243900007","View Full Record in Web of Science")</f>
        <v>View Full Record in Web of Science</v>
      </c>
    </row>
    <row r="298" spans="1:70" hidden="1" x14ac:dyDescent="0.25">
      <c r="A298" t="s">
        <v>69</v>
      </c>
      <c r="B298" t="s">
        <v>2859</v>
      </c>
      <c r="C298" t="s">
        <v>71</v>
      </c>
      <c r="D298" t="s">
        <v>71</v>
      </c>
      <c r="E298" t="s">
        <v>71</v>
      </c>
      <c r="F298" t="s">
        <v>2860</v>
      </c>
      <c r="G298" t="s">
        <v>71</v>
      </c>
      <c r="H298" t="s">
        <v>71</v>
      </c>
      <c r="I298" s="1" t="s">
        <v>2861</v>
      </c>
      <c r="J298" t="s">
        <v>8588</v>
      </c>
      <c r="K298" t="s">
        <v>2272</v>
      </c>
      <c r="L298" t="s">
        <v>71</v>
      </c>
      <c r="M298" t="s">
        <v>71</v>
      </c>
      <c r="N298" t="s">
        <v>71</v>
      </c>
      <c r="O298" t="s">
        <v>71</v>
      </c>
      <c r="P298" t="s">
        <v>71</v>
      </c>
      <c r="Q298" t="s">
        <v>71</v>
      </c>
      <c r="R298" t="s">
        <v>71</v>
      </c>
      <c r="S298" t="s">
        <v>71</v>
      </c>
      <c r="T298" t="s">
        <v>2862</v>
      </c>
      <c r="U298" t="s">
        <v>71</v>
      </c>
      <c r="V298" t="s">
        <v>71</v>
      </c>
      <c r="W298" t="s">
        <v>71</v>
      </c>
      <c r="X298" t="s">
        <v>71</v>
      </c>
      <c r="Y298" t="s">
        <v>2190</v>
      </c>
      <c r="Z298" t="s">
        <v>2191</v>
      </c>
      <c r="AA298" t="s">
        <v>71</v>
      </c>
      <c r="AB298" t="s">
        <v>71</v>
      </c>
      <c r="AC298" t="s">
        <v>71</v>
      </c>
      <c r="AD298" t="s">
        <v>71</v>
      </c>
      <c r="AE298" t="s">
        <v>71</v>
      </c>
      <c r="AF298" t="s">
        <v>71</v>
      </c>
      <c r="AG298" t="s">
        <v>71</v>
      </c>
      <c r="AH298" t="s">
        <v>71</v>
      </c>
      <c r="AI298" t="s">
        <v>71</v>
      </c>
      <c r="AJ298" t="s">
        <v>71</v>
      </c>
      <c r="AK298" t="s">
        <v>71</v>
      </c>
      <c r="AL298" t="s">
        <v>71</v>
      </c>
      <c r="AM298" t="s">
        <v>2274</v>
      </c>
      <c r="AN298" t="s">
        <v>2275</v>
      </c>
      <c r="AO298" t="s">
        <v>71</v>
      </c>
      <c r="AP298" t="s">
        <v>71</v>
      </c>
      <c r="AQ298" t="s">
        <v>71</v>
      </c>
      <c r="AR298" t="s">
        <v>71</v>
      </c>
      <c r="AS298">
        <v>2016</v>
      </c>
      <c r="AT298">
        <v>27</v>
      </c>
      <c r="AU298">
        <v>1</v>
      </c>
      <c r="AV298" t="s">
        <v>71</v>
      </c>
      <c r="AW298" t="s">
        <v>71</v>
      </c>
      <c r="AX298" t="s">
        <v>71</v>
      </c>
      <c r="AY298" t="s">
        <v>71</v>
      </c>
      <c r="AZ298">
        <v>203</v>
      </c>
      <c r="BA298">
        <v>229</v>
      </c>
      <c r="BB298" t="s">
        <v>71</v>
      </c>
      <c r="BC298" t="s">
        <v>2863</v>
      </c>
      <c r="BD298" t="str">
        <f>HYPERLINK("http://dx.doi.org/10.15388/Informatica.2016.82","http://dx.doi.org/10.15388/Informatica.2016.82")</f>
        <v>http://dx.doi.org/10.15388/Informatica.2016.82</v>
      </c>
      <c r="BE298" t="s">
        <v>71</v>
      </c>
      <c r="BF298" t="s">
        <v>71</v>
      </c>
      <c r="BG298" t="s">
        <v>71</v>
      </c>
      <c r="BH298" t="s">
        <v>71</v>
      </c>
      <c r="BI298" t="s">
        <v>71</v>
      </c>
      <c r="BJ298" t="s">
        <v>71</v>
      </c>
      <c r="BK298" t="s">
        <v>71</v>
      </c>
      <c r="BL298" t="s">
        <v>71</v>
      </c>
      <c r="BM298" t="s">
        <v>71</v>
      </c>
      <c r="BN298" t="s">
        <v>71</v>
      </c>
      <c r="BO298" t="s">
        <v>71</v>
      </c>
      <c r="BP298" t="s">
        <v>71</v>
      </c>
      <c r="BQ298" t="s">
        <v>2864</v>
      </c>
      <c r="BR298" t="str">
        <f>HYPERLINK("https%3A%2F%2Fwww.webofscience.com%2Fwos%2Fwoscc%2Ffull-record%2FWOS:000373315100010","View Full Record in Web of Science")</f>
        <v>View Full Record in Web of Science</v>
      </c>
    </row>
    <row r="299" spans="1:70" hidden="1" x14ac:dyDescent="0.25">
      <c r="A299" t="s">
        <v>69</v>
      </c>
      <c r="B299" t="s">
        <v>2865</v>
      </c>
      <c r="C299" t="s">
        <v>71</v>
      </c>
      <c r="D299" t="s">
        <v>71</v>
      </c>
      <c r="E299" t="s">
        <v>71</v>
      </c>
      <c r="F299" t="s">
        <v>2866</v>
      </c>
      <c r="G299" t="s">
        <v>71</v>
      </c>
      <c r="H299" t="s">
        <v>71</v>
      </c>
      <c r="I299" s="1" t="s">
        <v>2867</v>
      </c>
      <c r="J299" t="s">
        <v>8590</v>
      </c>
      <c r="K299" t="s">
        <v>269</v>
      </c>
      <c r="L299" t="s">
        <v>71</v>
      </c>
      <c r="M299" t="s">
        <v>71</v>
      </c>
      <c r="N299" t="s">
        <v>71</v>
      </c>
      <c r="O299" t="s">
        <v>71</v>
      </c>
      <c r="P299" t="s">
        <v>71</v>
      </c>
      <c r="Q299" t="s">
        <v>71</v>
      </c>
      <c r="R299" t="s">
        <v>71</v>
      </c>
      <c r="S299" t="s">
        <v>71</v>
      </c>
      <c r="T299" t="s">
        <v>2868</v>
      </c>
      <c r="U299" t="s">
        <v>71</v>
      </c>
      <c r="V299" t="s">
        <v>71</v>
      </c>
      <c r="W299" t="s">
        <v>71</v>
      </c>
      <c r="X299" t="s">
        <v>71</v>
      </c>
      <c r="Y299" t="s">
        <v>2869</v>
      </c>
      <c r="Z299" t="s">
        <v>2870</v>
      </c>
      <c r="AA299" t="s">
        <v>71</v>
      </c>
      <c r="AB299" t="s">
        <v>71</v>
      </c>
      <c r="AC299" t="s">
        <v>71</v>
      </c>
      <c r="AD299" t="s">
        <v>71</v>
      </c>
      <c r="AE299" t="s">
        <v>71</v>
      </c>
      <c r="AF299" t="s">
        <v>71</v>
      </c>
      <c r="AG299" t="s">
        <v>71</v>
      </c>
      <c r="AH299" t="s">
        <v>71</v>
      </c>
      <c r="AI299" t="s">
        <v>71</v>
      </c>
      <c r="AJ299" t="s">
        <v>71</v>
      </c>
      <c r="AK299" t="s">
        <v>71</v>
      </c>
      <c r="AL299" t="s">
        <v>71</v>
      </c>
      <c r="AM299" t="s">
        <v>271</v>
      </c>
      <c r="AN299" t="s">
        <v>71</v>
      </c>
      <c r="AO299" t="s">
        <v>71</v>
      </c>
      <c r="AP299" t="s">
        <v>71</v>
      </c>
      <c r="AQ299" t="s">
        <v>71</v>
      </c>
      <c r="AR299" t="s">
        <v>71</v>
      </c>
      <c r="AS299">
        <v>2020</v>
      </c>
      <c r="AT299">
        <v>8</v>
      </c>
      <c r="AU299" t="s">
        <v>71</v>
      </c>
      <c r="AV299" t="s">
        <v>71</v>
      </c>
      <c r="AW299" t="s">
        <v>71</v>
      </c>
      <c r="AX299" t="s">
        <v>71</v>
      </c>
      <c r="AY299" t="s">
        <v>71</v>
      </c>
      <c r="AZ299">
        <v>186653</v>
      </c>
      <c r="BA299">
        <v>186662</v>
      </c>
      <c r="BB299" t="s">
        <v>71</v>
      </c>
      <c r="BC299" t="s">
        <v>2871</v>
      </c>
      <c r="BD299" t="str">
        <f>HYPERLINK("http://dx.doi.org/10.1109/ACCESS.2020.3029657","http://dx.doi.org/10.1109/ACCESS.2020.3029657")</f>
        <v>http://dx.doi.org/10.1109/ACCESS.2020.3029657</v>
      </c>
      <c r="BE299" t="s">
        <v>71</v>
      </c>
      <c r="BF299" t="s">
        <v>71</v>
      </c>
      <c r="BG299" t="s">
        <v>71</v>
      </c>
      <c r="BH299" t="s">
        <v>71</v>
      </c>
      <c r="BI299" t="s">
        <v>71</v>
      </c>
      <c r="BJ299" t="s">
        <v>71</v>
      </c>
      <c r="BK299" t="s">
        <v>71</v>
      </c>
      <c r="BL299" t="s">
        <v>71</v>
      </c>
      <c r="BM299" t="s">
        <v>71</v>
      </c>
      <c r="BN299" t="s">
        <v>71</v>
      </c>
      <c r="BO299" t="s">
        <v>71</v>
      </c>
      <c r="BP299" t="s">
        <v>71</v>
      </c>
      <c r="BQ299" t="s">
        <v>2872</v>
      </c>
      <c r="BR299" t="str">
        <f>HYPERLINK("https%3A%2F%2Fwww.webofscience.com%2Fwos%2Fwoscc%2Ffull-record%2FWOS:000583567200001","View Full Record in Web of Science")</f>
        <v>View Full Record in Web of Science</v>
      </c>
    </row>
    <row r="300" spans="1:70" hidden="1" x14ac:dyDescent="0.25">
      <c r="A300" t="s">
        <v>460</v>
      </c>
      <c r="B300" t="s">
        <v>482</v>
      </c>
      <c r="C300" t="s">
        <v>71</v>
      </c>
      <c r="D300" t="s">
        <v>1574</v>
      </c>
      <c r="E300" t="s">
        <v>71</v>
      </c>
      <c r="F300" t="s">
        <v>483</v>
      </c>
      <c r="G300" t="s">
        <v>71</v>
      </c>
      <c r="H300" t="s">
        <v>71</v>
      </c>
      <c r="I300" s="1" t="s">
        <v>2873</v>
      </c>
      <c r="J300" t="s">
        <v>8590</v>
      </c>
      <c r="K300" t="s">
        <v>1577</v>
      </c>
      <c r="L300" t="s">
        <v>1578</v>
      </c>
      <c r="M300" t="s">
        <v>71</v>
      </c>
      <c r="N300" t="s">
        <v>71</v>
      </c>
      <c r="O300" t="s">
        <v>71</v>
      </c>
      <c r="P300" t="s">
        <v>71</v>
      </c>
      <c r="Q300" t="s">
        <v>71</v>
      </c>
      <c r="R300" t="s">
        <v>71</v>
      </c>
      <c r="S300" t="s">
        <v>71</v>
      </c>
      <c r="T300" t="s">
        <v>2874</v>
      </c>
      <c r="U300" t="s">
        <v>71</v>
      </c>
      <c r="V300" t="s">
        <v>71</v>
      </c>
      <c r="W300" t="s">
        <v>71</v>
      </c>
      <c r="X300" t="s">
        <v>71</v>
      </c>
      <c r="Y300" t="s">
        <v>2875</v>
      </c>
      <c r="Z300" t="s">
        <v>2876</v>
      </c>
      <c r="AA300" t="s">
        <v>71</v>
      </c>
      <c r="AB300" t="s">
        <v>71</v>
      </c>
      <c r="AC300" t="s">
        <v>71</v>
      </c>
      <c r="AD300" t="s">
        <v>71</v>
      </c>
      <c r="AE300" t="s">
        <v>71</v>
      </c>
      <c r="AF300" t="s">
        <v>71</v>
      </c>
      <c r="AG300" t="s">
        <v>71</v>
      </c>
      <c r="AH300" t="s">
        <v>71</v>
      </c>
      <c r="AI300" t="s">
        <v>71</v>
      </c>
      <c r="AJ300" t="s">
        <v>71</v>
      </c>
      <c r="AK300" t="s">
        <v>71</v>
      </c>
      <c r="AL300" t="s">
        <v>71</v>
      </c>
      <c r="AM300" t="s">
        <v>1580</v>
      </c>
      <c r="AN300" t="s">
        <v>1581</v>
      </c>
      <c r="AO300" t="s">
        <v>1582</v>
      </c>
      <c r="AP300" t="s">
        <v>71</v>
      </c>
      <c r="AQ300" t="s">
        <v>71</v>
      </c>
      <c r="AR300" t="s">
        <v>71</v>
      </c>
      <c r="AS300">
        <v>2018</v>
      </c>
      <c r="AT300">
        <v>149</v>
      </c>
      <c r="AU300" t="s">
        <v>71</v>
      </c>
      <c r="AV300" t="s">
        <v>71</v>
      </c>
      <c r="AW300" t="s">
        <v>71</v>
      </c>
      <c r="AX300" t="s">
        <v>71</v>
      </c>
      <c r="AY300" t="s">
        <v>71</v>
      </c>
      <c r="AZ300">
        <v>497</v>
      </c>
      <c r="BA300">
        <v>517</v>
      </c>
      <c r="BB300" t="s">
        <v>71</v>
      </c>
      <c r="BC300" t="s">
        <v>2877</v>
      </c>
      <c r="BD300" t="str">
        <f>HYPERLINK("http://dx.doi.org/10.1007/978-3-319-75690-5_22","http://dx.doi.org/10.1007/978-3-319-75690-5_22")</f>
        <v>http://dx.doi.org/10.1007/978-3-319-75690-5_22</v>
      </c>
      <c r="BE300" t="s">
        <v>1584</v>
      </c>
      <c r="BF300" t="s">
        <v>71</v>
      </c>
      <c r="BG300" t="s">
        <v>71</v>
      </c>
      <c r="BH300" t="s">
        <v>71</v>
      </c>
      <c r="BI300" t="s">
        <v>71</v>
      </c>
      <c r="BJ300" t="s">
        <v>71</v>
      </c>
      <c r="BK300" t="s">
        <v>71</v>
      </c>
      <c r="BL300" t="s">
        <v>71</v>
      </c>
      <c r="BM300" t="s">
        <v>71</v>
      </c>
      <c r="BN300" t="s">
        <v>71</v>
      </c>
      <c r="BO300" t="s">
        <v>71</v>
      </c>
      <c r="BP300" t="s">
        <v>71</v>
      </c>
      <c r="BQ300" t="s">
        <v>2878</v>
      </c>
      <c r="BR300" t="str">
        <f>HYPERLINK("https%3A%2F%2Fwww.webofscience.com%2Fwos%2Fwoscc%2Ffull-record%2FWOS:000441047000023","View Full Record in Web of Science")</f>
        <v>View Full Record in Web of Science</v>
      </c>
    </row>
    <row r="301" spans="1:70" hidden="1" x14ac:dyDescent="0.25">
      <c r="A301" t="s">
        <v>83</v>
      </c>
      <c r="B301" t="s">
        <v>2879</v>
      </c>
      <c r="C301" t="s">
        <v>71</v>
      </c>
      <c r="D301" t="s">
        <v>2880</v>
      </c>
      <c r="E301" t="s">
        <v>71</v>
      </c>
      <c r="F301" t="s">
        <v>2881</v>
      </c>
      <c r="G301" t="s">
        <v>71</v>
      </c>
      <c r="H301" t="s">
        <v>71</v>
      </c>
      <c r="I301" s="1" t="s">
        <v>2882</v>
      </c>
      <c r="J301" t="s">
        <v>8590</v>
      </c>
      <c r="K301" t="s">
        <v>2883</v>
      </c>
      <c r="L301" t="s">
        <v>2884</v>
      </c>
      <c r="M301" t="s">
        <v>2885</v>
      </c>
      <c r="N301" t="s">
        <v>2886</v>
      </c>
      <c r="O301" t="s">
        <v>2887</v>
      </c>
      <c r="P301" t="s">
        <v>71</v>
      </c>
      <c r="Q301" t="s">
        <v>71</v>
      </c>
      <c r="R301" t="s">
        <v>71</v>
      </c>
      <c r="S301" t="s">
        <v>71</v>
      </c>
      <c r="T301" t="s">
        <v>2888</v>
      </c>
      <c r="U301" t="s">
        <v>71</v>
      </c>
      <c r="V301" t="s">
        <v>71</v>
      </c>
      <c r="W301" t="s">
        <v>71</v>
      </c>
      <c r="X301" t="s">
        <v>71</v>
      </c>
      <c r="Y301" t="s">
        <v>71</v>
      </c>
      <c r="Z301" t="s">
        <v>71</v>
      </c>
      <c r="AA301" t="s">
        <v>71</v>
      </c>
      <c r="AB301" t="s">
        <v>71</v>
      </c>
      <c r="AC301" t="s">
        <v>71</v>
      </c>
      <c r="AD301" t="s">
        <v>71</v>
      </c>
      <c r="AE301" t="s">
        <v>71</v>
      </c>
      <c r="AF301" t="s">
        <v>71</v>
      </c>
      <c r="AG301" t="s">
        <v>71</v>
      </c>
      <c r="AH301" t="s">
        <v>71</v>
      </c>
      <c r="AI301" t="s">
        <v>71</v>
      </c>
      <c r="AJ301" t="s">
        <v>71</v>
      </c>
      <c r="AK301" t="s">
        <v>71</v>
      </c>
      <c r="AL301" t="s">
        <v>71</v>
      </c>
      <c r="AM301" t="s">
        <v>2889</v>
      </c>
      <c r="AN301" t="s">
        <v>2890</v>
      </c>
      <c r="AO301" t="s">
        <v>2891</v>
      </c>
      <c r="AP301" t="s">
        <v>71</v>
      </c>
      <c r="AQ301" t="s">
        <v>71</v>
      </c>
      <c r="AR301" t="s">
        <v>71</v>
      </c>
      <c r="AS301">
        <v>2014</v>
      </c>
      <c r="AT301">
        <v>442</v>
      </c>
      <c r="AU301" t="s">
        <v>71</v>
      </c>
      <c r="AV301" t="s">
        <v>71</v>
      </c>
      <c r="AW301" t="s">
        <v>71</v>
      </c>
      <c r="AX301" t="s">
        <v>71</v>
      </c>
      <c r="AY301" t="s">
        <v>71</v>
      </c>
      <c r="AZ301">
        <v>355</v>
      </c>
      <c r="BA301">
        <v>365</v>
      </c>
      <c r="BB301" t="s">
        <v>71</v>
      </c>
      <c r="BC301" t="s">
        <v>71</v>
      </c>
      <c r="BD301" t="s">
        <v>71</v>
      </c>
      <c r="BE301" t="s">
        <v>71</v>
      </c>
      <c r="BF301" t="s">
        <v>71</v>
      </c>
      <c r="BG301" t="s">
        <v>71</v>
      </c>
      <c r="BH301" t="s">
        <v>71</v>
      </c>
      <c r="BI301" t="s">
        <v>71</v>
      </c>
      <c r="BJ301" t="s">
        <v>71</v>
      </c>
      <c r="BK301" t="s">
        <v>71</v>
      </c>
      <c r="BL301" t="s">
        <v>71</v>
      </c>
      <c r="BM301" t="s">
        <v>71</v>
      </c>
      <c r="BN301" t="s">
        <v>71</v>
      </c>
      <c r="BO301" t="s">
        <v>71</v>
      </c>
      <c r="BP301" t="s">
        <v>71</v>
      </c>
      <c r="BQ301" t="s">
        <v>2892</v>
      </c>
      <c r="BR301" t="str">
        <f>HYPERLINK("https%3A%2F%2Fwww.webofscience.com%2Fwos%2Fwoscc%2Ffull-record%2FWOS:000345123600037","View Full Record in Web of Science")</f>
        <v>View Full Record in Web of Science</v>
      </c>
    </row>
    <row r="302" spans="1:70" hidden="1" x14ac:dyDescent="0.25">
      <c r="A302" t="s">
        <v>83</v>
      </c>
      <c r="B302" t="s">
        <v>2893</v>
      </c>
      <c r="C302" t="s">
        <v>71</v>
      </c>
      <c r="D302" t="s">
        <v>71</v>
      </c>
      <c r="E302" t="s">
        <v>102</v>
      </c>
      <c r="F302" t="s">
        <v>2894</v>
      </c>
      <c r="G302" t="s">
        <v>71</v>
      </c>
      <c r="H302" t="s">
        <v>71</v>
      </c>
      <c r="I302" s="1" t="s">
        <v>2895</v>
      </c>
      <c r="J302" t="s">
        <v>8590</v>
      </c>
      <c r="K302" t="s">
        <v>2896</v>
      </c>
      <c r="L302" t="s">
        <v>1782</v>
      </c>
      <c r="M302" t="s">
        <v>2897</v>
      </c>
      <c r="N302" t="s">
        <v>2200</v>
      </c>
      <c r="O302" t="s">
        <v>1463</v>
      </c>
      <c r="P302" t="s">
        <v>2898</v>
      </c>
      <c r="Q302" t="s">
        <v>71</v>
      </c>
      <c r="R302" t="s">
        <v>71</v>
      </c>
      <c r="S302" t="s">
        <v>71</v>
      </c>
      <c r="T302" t="s">
        <v>2899</v>
      </c>
      <c r="U302" t="s">
        <v>71</v>
      </c>
      <c r="V302" t="s">
        <v>71</v>
      </c>
      <c r="W302" t="s">
        <v>71</v>
      </c>
      <c r="X302" t="s">
        <v>71</v>
      </c>
      <c r="Y302" t="s">
        <v>71</v>
      </c>
      <c r="Z302" t="s">
        <v>71</v>
      </c>
      <c r="AA302" t="s">
        <v>71</v>
      </c>
      <c r="AB302" t="s">
        <v>71</v>
      </c>
      <c r="AC302" t="s">
        <v>71</v>
      </c>
      <c r="AD302" t="s">
        <v>71</v>
      </c>
      <c r="AE302" t="s">
        <v>71</v>
      </c>
      <c r="AF302" t="s">
        <v>71</v>
      </c>
      <c r="AG302" t="s">
        <v>71</v>
      </c>
      <c r="AH302" t="s">
        <v>71</v>
      </c>
      <c r="AI302" t="s">
        <v>71</v>
      </c>
      <c r="AJ302" t="s">
        <v>71</v>
      </c>
      <c r="AK302" t="s">
        <v>71</v>
      </c>
      <c r="AL302" t="s">
        <v>71</v>
      </c>
      <c r="AM302" t="s">
        <v>1788</v>
      </c>
      <c r="AN302" t="s">
        <v>71</v>
      </c>
      <c r="AO302" t="s">
        <v>2900</v>
      </c>
      <c r="AP302" t="s">
        <v>71</v>
      </c>
      <c r="AQ302" t="s">
        <v>71</v>
      </c>
      <c r="AR302" t="s">
        <v>71</v>
      </c>
      <c r="AS302">
        <v>2016</v>
      </c>
      <c r="AT302" t="s">
        <v>71</v>
      </c>
      <c r="AU302" t="s">
        <v>71</v>
      </c>
      <c r="AV302" t="s">
        <v>71</v>
      </c>
      <c r="AW302" t="s">
        <v>71</v>
      </c>
      <c r="AX302" t="s">
        <v>71</v>
      </c>
      <c r="AY302" t="s">
        <v>71</v>
      </c>
      <c r="AZ302">
        <v>1789</v>
      </c>
      <c r="BA302">
        <v>1796</v>
      </c>
      <c r="BB302" t="s">
        <v>71</v>
      </c>
      <c r="BC302" t="s">
        <v>71</v>
      </c>
      <c r="BD302" t="s">
        <v>71</v>
      </c>
      <c r="BE302" t="s">
        <v>71</v>
      </c>
      <c r="BF302" t="s">
        <v>71</v>
      </c>
      <c r="BG302" t="s">
        <v>71</v>
      </c>
      <c r="BH302" t="s">
        <v>71</v>
      </c>
      <c r="BI302" t="s">
        <v>71</v>
      </c>
      <c r="BJ302" t="s">
        <v>71</v>
      </c>
      <c r="BK302" t="s">
        <v>71</v>
      </c>
      <c r="BL302" t="s">
        <v>71</v>
      </c>
      <c r="BM302" t="s">
        <v>71</v>
      </c>
      <c r="BN302" t="s">
        <v>71</v>
      </c>
      <c r="BO302" t="s">
        <v>71</v>
      </c>
      <c r="BP302" t="s">
        <v>71</v>
      </c>
      <c r="BQ302" t="s">
        <v>2901</v>
      </c>
      <c r="BR302" t="str">
        <f>HYPERLINK("https%3A%2F%2Fwww.webofscience.com%2Fwos%2Fwoscc%2Ffull-record%2FWOS:000392150700248","View Full Record in Web of Science")</f>
        <v>View Full Record in Web of Science</v>
      </c>
    </row>
    <row r="303" spans="1:70" hidden="1" x14ac:dyDescent="0.25">
      <c r="A303" t="s">
        <v>69</v>
      </c>
      <c r="B303" t="s">
        <v>2902</v>
      </c>
      <c r="C303" t="s">
        <v>71</v>
      </c>
      <c r="D303" t="s">
        <v>71</v>
      </c>
      <c r="E303" t="s">
        <v>71</v>
      </c>
      <c r="F303" t="s">
        <v>2903</v>
      </c>
      <c r="G303" t="s">
        <v>71</v>
      </c>
      <c r="H303" t="s">
        <v>71</v>
      </c>
      <c r="I303" s="1" t="s">
        <v>2904</v>
      </c>
      <c r="J303" t="s">
        <v>8590</v>
      </c>
      <c r="K303" t="s">
        <v>2905</v>
      </c>
      <c r="L303" t="s">
        <v>71</v>
      </c>
      <c r="M303" t="s">
        <v>71</v>
      </c>
      <c r="N303" t="s">
        <v>71</v>
      </c>
      <c r="O303" t="s">
        <v>71</v>
      </c>
      <c r="P303" t="s">
        <v>71</v>
      </c>
      <c r="Q303" t="s">
        <v>71</v>
      </c>
      <c r="R303" t="s">
        <v>71</v>
      </c>
      <c r="S303" t="s">
        <v>71</v>
      </c>
      <c r="T303" t="s">
        <v>2906</v>
      </c>
      <c r="U303" t="s">
        <v>71</v>
      </c>
      <c r="V303" t="s">
        <v>71</v>
      </c>
      <c r="W303" t="s">
        <v>71</v>
      </c>
      <c r="X303" t="s">
        <v>71</v>
      </c>
      <c r="Y303" t="s">
        <v>2907</v>
      </c>
      <c r="Z303" t="s">
        <v>2908</v>
      </c>
      <c r="AA303" t="s">
        <v>71</v>
      </c>
      <c r="AB303" t="s">
        <v>71</v>
      </c>
      <c r="AC303" t="s">
        <v>71</v>
      </c>
      <c r="AD303" t="s">
        <v>71</v>
      </c>
      <c r="AE303" t="s">
        <v>71</v>
      </c>
      <c r="AF303" t="s">
        <v>71</v>
      </c>
      <c r="AG303" t="s">
        <v>71</v>
      </c>
      <c r="AH303" t="s">
        <v>71</v>
      </c>
      <c r="AI303" t="s">
        <v>71</v>
      </c>
      <c r="AJ303" t="s">
        <v>71</v>
      </c>
      <c r="AK303" t="s">
        <v>71</v>
      </c>
      <c r="AL303" t="s">
        <v>71</v>
      </c>
      <c r="AM303" t="s">
        <v>2909</v>
      </c>
      <c r="AN303" t="s">
        <v>2910</v>
      </c>
      <c r="AO303" t="s">
        <v>71</v>
      </c>
      <c r="AP303" t="s">
        <v>71</v>
      </c>
      <c r="AQ303" t="s">
        <v>71</v>
      </c>
      <c r="AR303" t="s">
        <v>71</v>
      </c>
      <c r="AS303">
        <v>2015</v>
      </c>
      <c r="AT303">
        <v>142</v>
      </c>
      <c r="AU303" t="s">
        <v>130</v>
      </c>
      <c r="AV303" t="s">
        <v>71</v>
      </c>
      <c r="AW303" t="s">
        <v>71</v>
      </c>
      <c r="AX303" t="s">
        <v>71</v>
      </c>
      <c r="AY303" t="s">
        <v>71</v>
      </c>
      <c r="AZ303">
        <v>53</v>
      </c>
      <c r="BA303">
        <v>86</v>
      </c>
      <c r="BB303" t="s">
        <v>71</v>
      </c>
      <c r="BC303" t="s">
        <v>2911</v>
      </c>
      <c r="BD303" t="str">
        <f>HYPERLINK("http://dx.doi.org/10.3233/FI-2015-1284","http://dx.doi.org/10.3233/FI-2015-1284")</f>
        <v>http://dx.doi.org/10.3233/FI-2015-1284</v>
      </c>
      <c r="BE303" t="s">
        <v>71</v>
      </c>
      <c r="BF303" t="s">
        <v>71</v>
      </c>
      <c r="BG303" t="s">
        <v>71</v>
      </c>
      <c r="BH303" t="s">
        <v>71</v>
      </c>
      <c r="BI303" t="s">
        <v>71</v>
      </c>
      <c r="BJ303" t="s">
        <v>71</v>
      </c>
      <c r="BK303" t="s">
        <v>71</v>
      </c>
      <c r="BL303" t="s">
        <v>71</v>
      </c>
      <c r="BM303" t="s">
        <v>71</v>
      </c>
      <c r="BN303" t="s">
        <v>71</v>
      </c>
      <c r="BO303" t="s">
        <v>71</v>
      </c>
      <c r="BP303" t="s">
        <v>71</v>
      </c>
      <c r="BQ303" t="s">
        <v>2912</v>
      </c>
      <c r="BR303" t="str">
        <f>HYPERLINK("https%3A%2F%2Fwww.webofscience.com%2Fwos%2Fwoscc%2Ffull-record%2FWOS:000367316400004","View Full Record in Web of Science")</f>
        <v>View Full Record in Web of Science</v>
      </c>
    </row>
    <row r="304" spans="1:70" hidden="1" x14ac:dyDescent="0.25">
      <c r="A304" t="s">
        <v>69</v>
      </c>
      <c r="B304" t="s">
        <v>2913</v>
      </c>
      <c r="C304" t="s">
        <v>71</v>
      </c>
      <c r="D304" t="s">
        <v>71</v>
      </c>
      <c r="E304" t="s">
        <v>71</v>
      </c>
      <c r="F304" t="s">
        <v>2914</v>
      </c>
      <c r="G304" t="s">
        <v>71</v>
      </c>
      <c r="H304" t="s">
        <v>71</v>
      </c>
      <c r="I304" s="1" t="s">
        <v>2915</v>
      </c>
      <c r="J304" t="s">
        <v>8590</v>
      </c>
      <c r="K304" t="s">
        <v>1028</v>
      </c>
      <c r="L304" t="s">
        <v>71</v>
      </c>
      <c r="M304" t="s">
        <v>71</v>
      </c>
      <c r="N304" t="s">
        <v>71</v>
      </c>
      <c r="O304" t="s">
        <v>71</v>
      </c>
      <c r="P304" t="s">
        <v>71</v>
      </c>
      <c r="Q304" t="s">
        <v>71</v>
      </c>
      <c r="R304" t="s">
        <v>71</v>
      </c>
      <c r="S304" t="s">
        <v>71</v>
      </c>
      <c r="T304" t="s">
        <v>2916</v>
      </c>
      <c r="U304" t="s">
        <v>71</v>
      </c>
      <c r="V304" t="s">
        <v>71</v>
      </c>
      <c r="W304" t="s">
        <v>71</v>
      </c>
      <c r="X304" t="s">
        <v>71</v>
      </c>
      <c r="Y304" t="s">
        <v>71</v>
      </c>
      <c r="Z304" t="s">
        <v>71</v>
      </c>
      <c r="AA304" t="s">
        <v>71</v>
      </c>
      <c r="AB304" t="s">
        <v>71</v>
      </c>
      <c r="AC304" t="s">
        <v>71</v>
      </c>
      <c r="AD304" t="s">
        <v>71</v>
      </c>
      <c r="AE304" t="s">
        <v>71</v>
      </c>
      <c r="AF304" t="s">
        <v>71</v>
      </c>
      <c r="AG304" t="s">
        <v>71</v>
      </c>
      <c r="AH304" t="s">
        <v>71</v>
      </c>
      <c r="AI304" t="s">
        <v>71</v>
      </c>
      <c r="AJ304" t="s">
        <v>71</v>
      </c>
      <c r="AK304" t="s">
        <v>71</v>
      </c>
      <c r="AL304" t="s">
        <v>71</v>
      </c>
      <c r="AM304" t="s">
        <v>1030</v>
      </c>
      <c r="AN304" t="s">
        <v>1031</v>
      </c>
      <c r="AO304" t="s">
        <v>71</v>
      </c>
      <c r="AP304" t="s">
        <v>71</v>
      </c>
      <c r="AQ304" t="s">
        <v>71</v>
      </c>
      <c r="AR304" t="s">
        <v>728</v>
      </c>
      <c r="AS304">
        <v>2022</v>
      </c>
      <c r="AT304">
        <v>52</v>
      </c>
      <c r="AU304">
        <v>15</v>
      </c>
      <c r="AV304" t="s">
        <v>71</v>
      </c>
      <c r="AW304" t="s">
        <v>71</v>
      </c>
      <c r="AX304" t="s">
        <v>180</v>
      </c>
      <c r="AY304" t="s">
        <v>71</v>
      </c>
      <c r="AZ304">
        <v>18226</v>
      </c>
      <c r="BA304">
        <v>18247</v>
      </c>
      <c r="BB304" t="s">
        <v>71</v>
      </c>
      <c r="BC304" t="s">
        <v>2917</v>
      </c>
      <c r="BD304" t="str">
        <f>HYPERLINK("http://dx.doi.org/10.1007/s10489-022-03749-0","http://dx.doi.org/10.1007/s10489-022-03749-0")</f>
        <v>http://dx.doi.org/10.1007/s10489-022-03749-0</v>
      </c>
      <c r="BE304" t="s">
        <v>71</v>
      </c>
      <c r="BF304" t="s">
        <v>950</v>
      </c>
      <c r="BG304" t="s">
        <v>71</v>
      </c>
      <c r="BH304" t="s">
        <v>71</v>
      </c>
      <c r="BI304" t="s">
        <v>71</v>
      </c>
      <c r="BJ304" t="s">
        <v>71</v>
      </c>
      <c r="BK304" t="s">
        <v>71</v>
      </c>
      <c r="BL304">
        <v>35855435</v>
      </c>
      <c r="BM304" t="s">
        <v>71</v>
      </c>
      <c r="BN304" t="s">
        <v>71</v>
      </c>
      <c r="BO304" t="s">
        <v>71</v>
      </c>
      <c r="BP304" t="s">
        <v>71</v>
      </c>
      <c r="BQ304" t="s">
        <v>2918</v>
      </c>
      <c r="BR304" t="str">
        <f>HYPERLINK("https%3A%2F%2Fwww.webofscience.com%2Fwos%2Fwoscc%2Ffull-record%2FWOS:000825924000002","View Full Record in Web of Science")</f>
        <v>View Full Record in Web of Science</v>
      </c>
    </row>
    <row r="305" spans="1:70" hidden="1" x14ac:dyDescent="0.25">
      <c r="A305" t="s">
        <v>69</v>
      </c>
      <c r="B305" t="s">
        <v>2919</v>
      </c>
      <c r="C305" t="s">
        <v>71</v>
      </c>
      <c r="D305" t="s">
        <v>71</v>
      </c>
      <c r="E305" t="s">
        <v>71</v>
      </c>
      <c r="F305" t="s">
        <v>2920</v>
      </c>
      <c r="G305" t="s">
        <v>71</v>
      </c>
      <c r="H305" t="s">
        <v>71</v>
      </c>
      <c r="I305" s="1" t="s">
        <v>2921</v>
      </c>
      <c r="J305" t="s">
        <v>8588</v>
      </c>
      <c r="K305" t="s">
        <v>123</v>
      </c>
      <c r="L305" t="s">
        <v>71</v>
      </c>
      <c r="M305" t="s">
        <v>71</v>
      </c>
      <c r="N305" t="s">
        <v>71</v>
      </c>
      <c r="O305" t="s">
        <v>71</v>
      </c>
      <c r="P305" t="s">
        <v>71</v>
      </c>
      <c r="Q305" t="s">
        <v>71</v>
      </c>
      <c r="R305" t="s">
        <v>71</v>
      </c>
      <c r="S305" t="s">
        <v>71</v>
      </c>
      <c r="T305" t="s">
        <v>2922</v>
      </c>
      <c r="U305" t="s">
        <v>71</v>
      </c>
      <c r="V305" t="s">
        <v>71</v>
      </c>
      <c r="W305" t="s">
        <v>71</v>
      </c>
      <c r="X305" t="s">
        <v>71</v>
      </c>
      <c r="Y305" t="s">
        <v>2923</v>
      </c>
      <c r="Z305" t="s">
        <v>2924</v>
      </c>
      <c r="AA305" t="s">
        <v>71</v>
      </c>
      <c r="AB305" t="s">
        <v>71</v>
      </c>
      <c r="AC305" t="s">
        <v>71</v>
      </c>
      <c r="AD305" t="s">
        <v>71</v>
      </c>
      <c r="AE305" t="s">
        <v>71</v>
      </c>
      <c r="AF305" t="s">
        <v>71</v>
      </c>
      <c r="AG305" t="s">
        <v>71</v>
      </c>
      <c r="AH305" t="s">
        <v>71</v>
      </c>
      <c r="AI305" t="s">
        <v>71</v>
      </c>
      <c r="AJ305" t="s">
        <v>71</v>
      </c>
      <c r="AK305" t="s">
        <v>71</v>
      </c>
      <c r="AL305" t="s">
        <v>71</v>
      </c>
      <c r="AM305" t="s">
        <v>127</v>
      </c>
      <c r="AN305" t="s">
        <v>128</v>
      </c>
      <c r="AO305" t="s">
        <v>71</v>
      </c>
      <c r="AP305" t="s">
        <v>71</v>
      </c>
      <c r="AQ305" t="s">
        <v>71</v>
      </c>
      <c r="AR305" t="s">
        <v>479</v>
      </c>
      <c r="AS305">
        <v>2017</v>
      </c>
      <c r="AT305">
        <v>412</v>
      </c>
      <c r="AU305" t="s">
        <v>71</v>
      </c>
      <c r="AV305" t="s">
        <v>71</v>
      </c>
      <c r="AW305" t="s">
        <v>71</v>
      </c>
      <c r="AX305" t="s">
        <v>71</v>
      </c>
      <c r="AY305" t="s">
        <v>71</v>
      </c>
      <c r="AZ305">
        <v>132</v>
      </c>
      <c r="BA305">
        <v>153</v>
      </c>
      <c r="BB305" t="s">
        <v>71</v>
      </c>
      <c r="BC305" t="s">
        <v>2925</v>
      </c>
      <c r="BD305" t="str">
        <f>HYPERLINK("http://dx.doi.org/10.1016/j.ins.2017.05.036","http://dx.doi.org/10.1016/j.ins.2017.05.036")</f>
        <v>http://dx.doi.org/10.1016/j.ins.2017.05.036</v>
      </c>
      <c r="BE305" t="s">
        <v>71</v>
      </c>
      <c r="BF305" t="s">
        <v>71</v>
      </c>
      <c r="BG305" t="s">
        <v>71</v>
      </c>
      <c r="BH305" t="s">
        <v>71</v>
      </c>
      <c r="BI305" t="s">
        <v>71</v>
      </c>
      <c r="BJ305" t="s">
        <v>71</v>
      </c>
      <c r="BK305" t="s">
        <v>71</v>
      </c>
      <c r="BL305" t="s">
        <v>71</v>
      </c>
      <c r="BM305" t="s">
        <v>71</v>
      </c>
      <c r="BN305" t="s">
        <v>71</v>
      </c>
      <c r="BO305" t="s">
        <v>71</v>
      </c>
      <c r="BP305" t="s">
        <v>71</v>
      </c>
      <c r="BQ305" t="s">
        <v>2926</v>
      </c>
      <c r="BR305" t="str">
        <f>HYPERLINK("https%3A%2F%2Fwww.webofscience.com%2Fwos%2Fwoscc%2Ffull-record%2FWOS:000404705800009","View Full Record in Web of Science")</f>
        <v>View Full Record in Web of Science</v>
      </c>
    </row>
    <row r="306" spans="1:70" hidden="1" x14ac:dyDescent="0.25">
      <c r="A306" t="s">
        <v>83</v>
      </c>
      <c r="B306" t="s">
        <v>2927</v>
      </c>
      <c r="C306" t="s">
        <v>71</v>
      </c>
      <c r="D306" t="s">
        <v>71</v>
      </c>
      <c r="E306" t="s">
        <v>2928</v>
      </c>
      <c r="F306" t="s">
        <v>2929</v>
      </c>
      <c r="G306" t="s">
        <v>71</v>
      </c>
      <c r="H306" t="s">
        <v>71</v>
      </c>
      <c r="I306" s="1" t="s">
        <v>2930</v>
      </c>
      <c r="J306" t="s">
        <v>8592</v>
      </c>
      <c r="K306" t="s">
        <v>2931</v>
      </c>
      <c r="L306" t="s">
        <v>71</v>
      </c>
      <c r="M306" t="s">
        <v>2932</v>
      </c>
      <c r="N306" t="s">
        <v>2933</v>
      </c>
      <c r="O306" t="s">
        <v>2934</v>
      </c>
      <c r="P306" t="s">
        <v>2935</v>
      </c>
      <c r="Q306" t="s">
        <v>71</v>
      </c>
      <c r="R306" t="s">
        <v>71</v>
      </c>
      <c r="S306" t="s">
        <v>71</v>
      </c>
      <c r="T306" t="s">
        <v>2936</v>
      </c>
      <c r="U306" t="s">
        <v>71</v>
      </c>
      <c r="V306" t="s">
        <v>71</v>
      </c>
      <c r="W306" t="s">
        <v>71</v>
      </c>
      <c r="X306" t="s">
        <v>71</v>
      </c>
      <c r="Y306" t="s">
        <v>71</v>
      </c>
      <c r="Z306" t="s">
        <v>71</v>
      </c>
      <c r="AA306" t="s">
        <v>71</v>
      </c>
      <c r="AB306" t="s">
        <v>71</v>
      </c>
      <c r="AC306" t="s">
        <v>71</v>
      </c>
      <c r="AD306" t="s">
        <v>71</v>
      </c>
      <c r="AE306" t="s">
        <v>71</v>
      </c>
      <c r="AF306" t="s">
        <v>71</v>
      </c>
      <c r="AG306" t="s">
        <v>71</v>
      </c>
      <c r="AH306" t="s">
        <v>71</v>
      </c>
      <c r="AI306" t="s">
        <v>71</v>
      </c>
      <c r="AJ306" t="s">
        <v>71</v>
      </c>
      <c r="AK306" t="s">
        <v>71</v>
      </c>
      <c r="AL306" t="s">
        <v>71</v>
      </c>
      <c r="AM306" t="s">
        <v>71</v>
      </c>
      <c r="AN306" t="s">
        <v>71</v>
      </c>
      <c r="AO306" t="s">
        <v>2937</v>
      </c>
      <c r="AP306" t="s">
        <v>71</v>
      </c>
      <c r="AQ306" t="s">
        <v>71</v>
      </c>
      <c r="AR306" t="s">
        <v>71</v>
      </c>
      <c r="AS306">
        <v>2015</v>
      </c>
      <c r="AT306" t="s">
        <v>71</v>
      </c>
      <c r="AU306" t="s">
        <v>71</v>
      </c>
      <c r="AV306" t="s">
        <v>71</v>
      </c>
      <c r="AW306" t="s">
        <v>71</v>
      </c>
      <c r="AX306" t="s">
        <v>71</v>
      </c>
      <c r="AY306" t="s">
        <v>71</v>
      </c>
      <c r="AZ306">
        <v>184</v>
      </c>
      <c r="BA306">
        <v>189</v>
      </c>
      <c r="BB306" t="s">
        <v>71</v>
      </c>
      <c r="BC306" t="s">
        <v>71</v>
      </c>
      <c r="BD306" t="s">
        <v>71</v>
      </c>
      <c r="BE306" t="s">
        <v>71</v>
      </c>
      <c r="BF306" t="s">
        <v>71</v>
      </c>
      <c r="BG306" t="s">
        <v>71</v>
      </c>
      <c r="BH306" t="s">
        <v>71</v>
      </c>
      <c r="BI306" t="s">
        <v>71</v>
      </c>
      <c r="BJ306" t="s">
        <v>71</v>
      </c>
      <c r="BK306" t="s">
        <v>71</v>
      </c>
      <c r="BL306" t="s">
        <v>71</v>
      </c>
      <c r="BM306" t="s">
        <v>71</v>
      </c>
      <c r="BN306" t="s">
        <v>71</v>
      </c>
      <c r="BO306" t="s">
        <v>71</v>
      </c>
      <c r="BP306" t="s">
        <v>71</v>
      </c>
      <c r="BQ306" t="s">
        <v>2938</v>
      </c>
      <c r="BR306" t="str">
        <f>HYPERLINK("https%3A%2F%2Fwww.webofscience.com%2Fwos%2Fwoscc%2Ffull-record%2FWOS:000380290700033","View Full Record in Web of Science")</f>
        <v>View Full Record in Web of Science</v>
      </c>
    </row>
    <row r="307" spans="1:70" hidden="1" x14ac:dyDescent="0.25">
      <c r="A307" t="s">
        <v>83</v>
      </c>
      <c r="B307" t="s">
        <v>2939</v>
      </c>
      <c r="C307" t="s">
        <v>71</v>
      </c>
      <c r="D307" t="s">
        <v>71</v>
      </c>
      <c r="E307" t="s">
        <v>102</v>
      </c>
      <c r="F307" t="s">
        <v>2940</v>
      </c>
      <c r="G307" t="s">
        <v>71</v>
      </c>
      <c r="H307" t="s">
        <v>71</v>
      </c>
      <c r="I307" s="1" t="s">
        <v>2941</v>
      </c>
      <c r="J307" t="s">
        <v>8590</v>
      </c>
      <c r="K307" t="s">
        <v>2942</v>
      </c>
      <c r="L307" t="s">
        <v>2943</v>
      </c>
      <c r="M307" t="s">
        <v>2944</v>
      </c>
      <c r="N307" t="s">
        <v>2945</v>
      </c>
      <c r="O307" t="s">
        <v>2946</v>
      </c>
      <c r="P307" t="s">
        <v>2947</v>
      </c>
      <c r="Q307" t="s">
        <v>71</v>
      </c>
      <c r="R307" t="s">
        <v>71</v>
      </c>
      <c r="S307" t="s">
        <v>71</v>
      </c>
      <c r="T307" t="s">
        <v>2948</v>
      </c>
      <c r="U307" t="s">
        <v>71</v>
      </c>
      <c r="V307" t="s">
        <v>71</v>
      </c>
      <c r="W307" t="s">
        <v>71</v>
      </c>
      <c r="X307" t="s">
        <v>71</v>
      </c>
      <c r="Y307" t="s">
        <v>2949</v>
      </c>
      <c r="Z307" t="s">
        <v>2950</v>
      </c>
      <c r="AA307" t="s">
        <v>71</v>
      </c>
      <c r="AB307" t="s">
        <v>71</v>
      </c>
      <c r="AC307" t="s">
        <v>71</v>
      </c>
      <c r="AD307" t="s">
        <v>71</v>
      </c>
      <c r="AE307" t="s">
        <v>71</v>
      </c>
      <c r="AF307" t="s">
        <v>71</v>
      </c>
      <c r="AG307" t="s">
        <v>71</v>
      </c>
      <c r="AH307" t="s">
        <v>71</v>
      </c>
      <c r="AI307" t="s">
        <v>71</v>
      </c>
      <c r="AJ307" t="s">
        <v>71</v>
      </c>
      <c r="AK307" t="s">
        <v>71</v>
      </c>
      <c r="AL307" t="s">
        <v>71</v>
      </c>
      <c r="AM307" t="s">
        <v>2951</v>
      </c>
      <c r="AN307" t="s">
        <v>71</v>
      </c>
      <c r="AO307" t="s">
        <v>2952</v>
      </c>
      <c r="AP307" t="s">
        <v>71</v>
      </c>
      <c r="AQ307" t="s">
        <v>71</v>
      </c>
      <c r="AR307" t="s">
        <v>71</v>
      </c>
      <c r="AS307">
        <v>2018</v>
      </c>
      <c r="AT307" t="s">
        <v>71</v>
      </c>
      <c r="AU307" t="s">
        <v>71</v>
      </c>
      <c r="AV307" t="s">
        <v>71</v>
      </c>
      <c r="AW307" t="s">
        <v>71</v>
      </c>
      <c r="AX307" t="s">
        <v>71</v>
      </c>
      <c r="AY307" t="s">
        <v>71</v>
      </c>
      <c r="AZ307" t="s">
        <v>71</v>
      </c>
      <c r="BA307" t="s">
        <v>71</v>
      </c>
      <c r="BB307" t="s">
        <v>71</v>
      </c>
      <c r="BC307" t="s">
        <v>71</v>
      </c>
      <c r="BD307" t="s">
        <v>71</v>
      </c>
      <c r="BE307" t="s">
        <v>71</v>
      </c>
      <c r="BF307" t="s">
        <v>71</v>
      </c>
      <c r="BG307" t="s">
        <v>71</v>
      </c>
      <c r="BH307" t="s">
        <v>71</v>
      </c>
      <c r="BI307" t="s">
        <v>71</v>
      </c>
      <c r="BJ307" t="s">
        <v>71</v>
      </c>
      <c r="BK307" t="s">
        <v>71</v>
      </c>
      <c r="BL307" t="s">
        <v>71</v>
      </c>
      <c r="BM307" t="s">
        <v>71</v>
      </c>
      <c r="BN307" t="s">
        <v>71</v>
      </c>
      <c r="BO307" t="s">
        <v>71</v>
      </c>
      <c r="BP307" t="s">
        <v>71</v>
      </c>
      <c r="BQ307" t="s">
        <v>2953</v>
      </c>
      <c r="BR307" t="str">
        <f>HYPERLINK("https%3A%2F%2Fwww.webofscience.com%2Fwos%2Fwoscc%2Ffull-record%2FWOS:000450056500108","View Full Record in Web of Science")</f>
        <v>View Full Record in Web of Science</v>
      </c>
    </row>
    <row r="308" spans="1:70" hidden="1" x14ac:dyDescent="0.25">
      <c r="A308" t="s">
        <v>83</v>
      </c>
      <c r="B308" t="s">
        <v>2954</v>
      </c>
      <c r="C308" t="s">
        <v>71</v>
      </c>
      <c r="D308" t="s">
        <v>71</v>
      </c>
      <c r="E308" t="s">
        <v>2955</v>
      </c>
      <c r="F308" t="s">
        <v>2956</v>
      </c>
      <c r="G308" t="s">
        <v>71</v>
      </c>
      <c r="H308" t="s">
        <v>71</v>
      </c>
      <c r="I308" s="1" t="s">
        <v>2957</v>
      </c>
      <c r="J308" t="s">
        <v>8590</v>
      </c>
      <c r="K308" t="s">
        <v>2958</v>
      </c>
      <c r="L308" t="s">
        <v>71</v>
      </c>
      <c r="M308" t="s">
        <v>2959</v>
      </c>
      <c r="N308" t="s">
        <v>2960</v>
      </c>
      <c r="O308" t="s">
        <v>1292</v>
      </c>
      <c r="P308" t="s">
        <v>2961</v>
      </c>
      <c r="Q308" t="s">
        <v>71</v>
      </c>
      <c r="R308" t="s">
        <v>71</v>
      </c>
      <c r="S308" t="s">
        <v>71</v>
      </c>
      <c r="T308" t="s">
        <v>2962</v>
      </c>
      <c r="U308" t="s">
        <v>71</v>
      </c>
      <c r="V308" t="s">
        <v>71</v>
      </c>
      <c r="W308" t="s">
        <v>71</v>
      </c>
      <c r="X308" t="s">
        <v>71</v>
      </c>
      <c r="Y308" t="s">
        <v>71</v>
      </c>
      <c r="Z308" t="s">
        <v>71</v>
      </c>
      <c r="AA308" t="s">
        <v>71</v>
      </c>
      <c r="AB308" t="s">
        <v>71</v>
      </c>
      <c r="AC308" t="s">
        <v>71</v>
      </c>
      <c r="AD308" t="s">
        <v>71</v>
      </c>
      <c r="AE308" t="s">
        <v>71</v>
      </c>
      <c r="AF308" t="s">
        <v>71</v>
      </c>
      <c r="AG308" t="s">
        <v>71</v>
      </c>
      <c r="AH308" t="s">
        <v>71</v>
      </c>
      <c r="AI308" t="s">
        <v>71</v>
      </c>
      <c r="AJ308" t="s">
        <v>71</v>
      </c>
      <c r="AK308" t="s">
        <v>71</v>
      </c>
      <c r="AL308" t="s">
        <v>71</v>
      </c>
      <c r="AM308" t="s">
        <v>71</v>
      </c>
      <c r="AN308" t="s">
        <v>71</v>
      </c>
      <c r="AO308" t="s">
        <v>2963</v>
      </c>
      <c r="AP308" t="s">
        <v>71</v>
      </c>
      <c r="AQ308" t="s">
        <v>71</v>
      </c>
      <c r="AR308" t="s">
        <v>71</v>
      </c>
      <c r="AS308">
        <v>2008</v>
      </c>
      <c r="AT308" t="s">
        <v>71</v>
      </c>
      <c r="AU308" t="s">
        <v>71</v>
      </c>
      <c r="AV308" t="s">
        <v>71</v>
      </c>
      <c r="AW308" t="s">
        <v>71</v>
      </c>
      <c r="AX308" t="s">
        <v>71</v>
      </c>
      <c r="AY308" t="s">
        <v>71</v>
      </c>
      <c r="AZ308">
        <v>466</v>
      </c>
      <c r="BA308">
        <v>471</v>
      </c>
      <c r="BB308" t="s">
        <v>71</v>
      </c>
      <c r="BC308" t="s">
        <v>2964</v>
      </c>
      <c r="BD308" t="str">
        <f>HYPERLINK("http://dx.doi.org/10.1109/ICRMEM.2008.48","http://dx.doi.org/10.1109/ICRMEM.2008.48")</f>
        <v>http://dx.doi.org/10.1109/ICRMEM.2008.48</v>
      </c>
      <c r="BE308" t="s">
        <v>71</v>
      </c>
      <c r="BF308" t="s">
        <v>71</v>
      </c>
      <c r="BG308" t="s">
        <v>71</v>
      </c>
      <c r="BH308" t="s">
        <v>71</v>
      </c>
      <c r="BI308" t="s">
        <v>71</v>
      </c>
      <c r="BJ308" t="s">
        <v>71</v>
      </c>
      <c r="BK308" t="s">
        <v>71</v>
      </c>
      <c r="BL308" t="s">
        <v>71</v>
      </c>
      <c r="BM308" t="s">
        <v>71</v>
      </c>
      <c r="BN308" t="s">
        <v>71</v>
      </c>
      <c r="BO308" t="s">
        <v>71</v>
      </c>
      <c r="BP308" t="s">
        <v>71</v>
      </c>
      <c r="BQ308" t="s">
        <v>2965</v>
      </c>
      <c r="BR308" t="str">
        <f>HYPERLINK("https%3A%2F%2Fwww.webofscience.com%2Fwos%2Fwoscc%2Ffull-record%2FWOS:000264526000084","View Full Record in Web of Science")</f>
        <v>View Full Record in Web of Science</v>
      </c>
    </row>
    <row r="309" spans="1:70" hidden="1" x14ac:dyDescent="0.25">
      <c r="A309" t="s">
        <v>83</v>
      </c>
      <c r="B309" t="s">
        <v>274</v>
      </c>
      <c r="C309" t="s">
        <v>71</v>
      </c>
      <c r="D309" t="s">
        <v>71</v>
      </c>
      <c r="E309" t="s">
        <v>102</v>
      </c>
      <c r="F309" t="s">
        <v>2966</v>
      </c>
      <c r="G309" t="s">
        <v>71</v>
      </c>
      <c r="H309" t="s">
        <v>71</v>
      </c>
      <c r="I309" s="1" t="s">
        <v>2967</v>
      </c>
      <c r="J309" s="6" t="s">
        <v>8590</v>
      </c>
      <c r="K309" t="s">
        <v>2968</v>
      </c>
      <c r="L309" t="s">
        <v>71</v>
      </c>
      <c r="M309" t="s">
        <v>277</v>
      </c>
      <c r="N309" t="s">
        <v>2969</v>
      </c>
      <c r="O309" t="s">
        <v>2970</v>
      </c>
      <c r="P309" t="s">
        <v>71</v>
      </c>
      <c r="Q309" t="s">
        <v>71</v>
      </c>
      <c r="R309" t="s">
        <v>71</v>
      </c>
      <c r="S309" t="s">
        <v>71</v>
      </c>
      <c r="T309" s="10" t="s">
        <v>2971</v>
      </c>
      <c r="U309" t="s">
        <v>71</v>
      </c>
      <c r="V309" t="s">
        <v>71</v>
      </c>
      <c r="W309" t="s">
        <v>71</v>
      </c>
      <c r="X309" t="s">
        <v>71</v>
      </c>
      <c r="Y309" t="s">
        <v>71</v>
      </c>
      <c r="Z309" t="s">
        <v>71</v>
      </c>
      <c r="AA309" t="s">
        <v>71</v>
      </c>
      <c r="AB309" t="s">
        <v>71</v>
      </c>
      <c r="AC309" t="s">
        <v>71</v>
      </c>
      <c r="AD309" t="s">
        <v>71</v>
      </c>
      <c r="AE309" t="s">
        <v>71</v>
      </c>
      <c r="AF309" t="s">
        <v>71</v>
      </c>
      <c r="AG309" t="s">
        <v>71</v>
      </c>
      <c r="AH309" t="s">
        <v>71</v>
      </c>
      <c r="AI309" t="s">
        <v>71</v>
      </c>
      <c r="AJ309" t="s">
        <v>71</v>
      </c>
      <c r="AK309" t="s">
        <v>71</v>
      </c>
      <c r="AL309" t="s">
        <v>71</v>
      </c>
      <c r="AM309" t="s">
        <v>71</v>
      </c>
      <c r="AN309" t="s">
        <v>71</v>
      </c>
      <c r="AO309" t="s">
        <v>2972</v>
      </c>
      <c r="AP309" t="s">
        <v>71</v>
      </c>
      <c r="AQ309" t="s">
        <v>71</v>
      </c>
      <c r="AR309" t="s">
        <v>71</v>
      </c>
      <c r="AS309">
        <v>2009</v>
      </c>
      <c r="AT309" t="s">
        <v>71</v>
      </c>
      <c r="AU309" t="s">
        <v>71</v>
      </c>
      <c r="AV309" t="s">
        <v>71</v>
      </c>
      <c r="AW309" t="s">
        <v>71</v>
      </c>
      <c r="AX309" t="s">
        <v>71</v>
      </c>
      <c r="AY309" t="s">
        <v>71</v>
      </c>
      <c r="AZ309">
        <v>455</v>
      </c>
      <c r="BA309">
        <v>460</v>
      </c>
      <c r="BB309" t="s">
        <v>71</v>
      </c>
      <c r="BC309" t="s">
        <v>71</v>
      </c>
      <c r="BD309" t="s">
        <v>71</v>
      </c>
      <c r="BE309" t="s">
        <v>71</v>
      </c>
      <c r="BF309" t="s">
        <v>71</v>
      </c>
      <c r="BG309" t="s">
        <v>71</v>
      </c>
      <c r="BH309" t="s">
        <v>71</v>
      </c>
      <c r="BI309" t="s">
        <v>71</v>
      </c>
      <c r="BJ309" t="s">
        <v>71</v>
      </c>
      <c r="BK309" t="s">
        <v>71</v>
      </c>
      <c r="BL309" t="s">
        <v>71</v>
      </c>
      <c r="BM309" t="s">
        <v>71</v>
      </c>
      <c r="BN309" t="s">
        <v>71</v>
      </c>
      <c r="BO309" t="s">
        <v>71</v>
      </c>
      <c r="BP309" t="s">
        <v>71</v>
      </c>
      <c r="BQ309" t="s">
        <v>2973</v>
      </c>
      <c r="BR309" t="str">
        <f>HYPERLINK("https%3A%2F%2Fwww.webofscience.com%2Fwos%2Fwoscc%2Ffull-record%2FWOS:000271827700079","View Full Record in Web of Science")</f>
        <v>View Full Record in Web of Science</v>
      </c>
    </row>
    <row r="310" spans="1:70" hidden="1" x14ac:dyDescent="0.25">
      <c r="A310" t="s">
        <v>69</v>
      </c>
      <c r="B310" t="s">
        <v>2974</v>
      </c>
      <c r="C310" t="s">
        <v>71</v>
      </c>
      <c r="D310" t="s">
        <v>71</v>
      </c>
      <c r="E310" t="s">
        <v>71</v>
      </c>
      <c r="F310" t="s">
        <v>2975</v>
      </c>
      <c r="G310" t="s">
        <v>71</v>
      </c>
      <c r="H310" t="s">
        <v>71</v>
      </c>
      <c r="I310" s="1" t="s">
        <v>2976</v>
      </c>
      <c r="J310" s="6" t="s">
        <v>8590</v>
      </c>
      <c r="K310" t="s">
        <v>115</v>
      </c>
      <c r="L310" t="s">
        <v>71</v>
      </c>
      <c r="M310" t="s">
        <v>71</v>
      </c>
      <c r="N310" t="s">
        <v>71</v>
      </c>
      <c r="O310" t="s">
        <v>71</v>
      </c>
      <c r="P310" t="s">
        <v>71</v>
      </c>
      <c r="Q310" t="s">
        <v>71</v>
      </c>
      <c r="R310" t="s">
        <v>71</v>
      </c>
      <c r="S310" t="s">
        <v>71</v>
      </c>
      <c r="T310" s="10" t="s">
        <v>2977</v>
      </c>
      <c r="U310" t="s">
        <v>71</v>
      </c>
      <c r="V310" t="s">
        <v>71</v>
      </c>
      <c r="W310" t="s">
        <v>71</v>
      </c>
      <c r="X310" t="s">
        <v>71</v>
      </c>
      <c r="Y310" t="s">
        <v>2978</v>
      </c>
      <c r="Z310" t="s">
        <v>2979</v>
      </c>
      <c r="AA310" t="s">
        <v>71</v>
      </c>
      <c r="AB310" t="s">
        <v>71</v>
      </c>
      <c r="AC310" t="s">
        <v>71</v>
      </c>
      <c r="AD310" t="s">
        <v>71</v>
      </c>
      <c r="AE310" t="s">
        <v>71</v>
      </c>
      <c r="AF310" t="s">
        <v>71</v>
      </c>
      <c r="AG310" t="s">
        <v>71</v>
      </c>
      <c r="AH310" t="s">
        <v>71</v>
      </c>
      <c r="AI310" t="s">
        <v>71</v>
      </c>
      <c r="AJ310" t="s">
        <v>71</v>
      </c>
      <c r="AK310" t="s">
        <v>71</v>
      </c>
      <c r="AL310" t="s">
        <v>71</v>
      </c>
      <c r="AM310" t="s">
        <v>117</v>
      </c>
      <c r="AN310" t="s">
        <v>118</v>
      </c>
      <c r="AO310" t="s">
        <v>71</v>
      </c>
      <c r="AP310" t="s">
        <v>71</v>
      </c>
      <c r="AQ310" t="s">
        <v>71</v>
      </c>
      <c r="AR310" t="s">
        <v>2980</v>
      </c>
      <c r="AS310">
        <v>2014</v>
      </c>
      <c r="AT310">
        <v>43</v>
      </c>
      <c r="AU310">
        <v>1</v>
      </c>
      <c r="AV310" t="s">
        <v>71</v>
      </c>
      <c r="AW310" t="s">
        <v>71</v>
      </c>
      <c r="AX310" t="s">
        <v>71</v>
      </c>
      <c r="AY310" t="s">
        <v>71</v>
      </c>
      <c r="AZ310">
        <v>75</v>
      </c>
      <c r="BA310">
        <v>95</v>
      </c>
      <c r="BB310" t="s">
        <v>71</v>
      </c>
      <c r="BC310" t="s">
        <v>2981</v>
      </c>
      <c r="BD310" t="str">
        <f>HYPERLINK("http://dx.doi.org/10.1080/03081079.2013.844695","http://dx.doi.org/10.1080/03081079.2013.844695")</f>
        <v>http://dx.doi.org/10.1080/03081079.2013.844695</v>
      </c>
      <c r="BE310" t="s">
        <v>71</v>
      </c>
      <c r="BF310" t="s">
        <v>71</v>
      </c>
      <c r="BG310" t="s">
        <v>71</v>
      </c>
      <c r="BH310" t="s">
        <v>71</v>
      </c>
      <c r="BI310" t="s">
        <v>71</v>
      </c>
      <c r="BJ310" t="s">
        <v>71</v>
      </c>
      <c r="BK310" t="s">
        <v>71</v>
      </c>
      <c r="BL310" t="s">
        <v>71</v>
      </c>
      <c r="BM310" t="s">
        <v>71</v>
      </c>
      <c r="BN310" t="s">
        <v>71</v>
      </c>
      <c r="BO310" t="s">
        <v>71</v>
      </c>
      <c r="BP310" t="s">
        <v>71</v>
      </c>
      <c r="BQ310" t="s">
        <v>2982</v>
      </c>
      <c r="BR310" t="str">
        <f>HYPERLINK("https%3A%2F%2Fwww.webofscience.com%2Fwos%2Fwoscc%2Ffull-record%2FWOS:000327482500004","View Full Record in Web of Science")</f>
        <v>View Full Record in Web of Science</v>
      </c>
    </row>
    <row r="311" spans="1:70" hidden="1" x14ac:dyDescent="0.25">
      <c r="A311" t="s">
        <v>83</v>
      </c>
      <c r="B311" t="s">
        <v>2983</v>
      </c>
      <c r="C311" t="s">
        <v>71</v>
      </c>
      <c r="D311" t="s">
        <v>2984</v>
      </c>
      <c r="E311" t="s">
        <v>71</v>
      </c>
      <c r="F311" t="s">
        <v>2985</v>
      </c>
      <c r="G311" t="s">
        <v>71</v>
      </c>
      <c r="H311" t="s">
        <v>71</v>
      </c>
      <c r="I311" s="1" t="s">
        <v>2986</v>
      </c>
      <c r="J311" t="s">
        <v>8590</v>
      </c>
      <c r="K311" t="s">
        <v>2987</v>
      </c>
      <c r="L311" t="s">
        <v>71</v>
      </c>
      <c r="M311" t="s">
        <v>2988</v>
      </c>
      <c r="N311" t="s">
        <v>2989</v>
      </c>
      <c r="O311" t="s">
        <v>2990</v>
      </c>
      <c r="P311" t="s">
        <v>102</v>
      </c>
      <c r="Q311" t="s">
        <v>71</v>
      </c>
      <c r="R311" t="s">
        <v>71</v>
      </c>
      <c r="S311" t="s">
        <v>71</v>
      </c>
      <c r="T311" t="s">
        <v>2991</v>
      </c>
      <c r="U311" t="s">
        <v>71</v>
      </c>
      <c r="V311" t="s">
        <v>71</v>
      </c>
      <c r="W311" t="s">
        <v>71</v>
      </c>
      <c r="X311" t="s">
        <v>71</v>
      </c>
      <c r="Y311" t="s">
        <v>71</v>
      </c>
      <c r="Z311" t="s">
        <v>71</v>
      </c>
      <c r="AA311" t="s">
        <v>71</v>
      </c>
      <c r="AB311" t="s">
        <v>71</v>
      </c>
      <c r="AC311" t="s">
        <v>71</v>
      </c>
      <c r="AD311" t="s">
        <v>71</v>
      </c>
      <c r="AE311" t="s">
        <v>71</v>
      </c>
      <c r="AF311" t="s">
        <v>71</v>
      </c>
      <c r="AG311" t="s">
        <v>71</v>
      </c>
      <c r="AH311" t="s">
        <v>71</v>
      </c>
      <c r="AI311" t="s">
        <v>71</v>
      </c>
      <c r="AJ311" t="s">
        <v>71</v>
      </c>
      <c r="AK311" t="s">
        <v>71</v>
      </c>
      <c r="AL311" t="s">
        <v>71</v>
      </c>
      <c r="AM311" t="s">
        <v>71</v>
      </c>
      <c r="AN311" t="s">
        <v>71</v>
      </c>
      <c r="AO311" t="s">
        <v>2992</v>
      </c>
      <c r="AP311" t="s">
        <v>71</v>
      </c>
      <c r="AQ311" t="s">
        <v>71</v>
      </c>
      <c r="AR311" t="s">
        <v>71</v>
      </c>
      <c r="AS311">
        <v>2014</v>
      </c>
      <c r="AT311" t="s">
        <v>71</v>
      </c>
      <c r="AU311" t="s">
        <v>71</v>
      </c>
      <c r="AV311" t="s">
        <v>71</v>
      </c>
      <c r="AW311" t="s">
        <v>71</v>
      </c>
      <c r="AX311" t="s">
        <v>71</v>
      </c>
      <c r="AY311" t="s">
        <v>71</v>
      </c>
      <c r="AZ311" t="s">
        <v>71</v>
      </c>
      <c r="BA311" t="s">
        <v>71</v>
      </c>
      <c r="BB311" t="s">
        <v>71</v>
      </c>
      <c r="BC311" t="s">
        <v>71</v>
      </c>
      <c r="BD311" t="s">
        <v>71</v>
      </c>
      <c r="BE311" t="s">
        <v>71</v>
      </c>
      <c r="BF311" t="s">
        <v>71</v>
      </c>
      <c r="BG311" t="s">
        <v>71</v>
      </c>
      <c r="BH311" t="s">
        <v>71</v>
      </c>
      <c r="BI311" t="s">
        <v>71</v>
      </c>
      <c r="BJ311" t="s">
        <v>71</v>
      </c>
      <c r="BK311" t="s">
        <v>71</v>
      </c>
      <c r="BL311" t="s">
        <v>71</v>
      </c>
      <c r="BM311" t="s">
        <v>71</v>
      </c>
      <c r="BN311" t="s">
        <v>71</v>
      </c>
      <c r="BO311" t="s">
        <v>71</v>
      </c>
      <c r="BP311" t="s">
        <v>71</v>
      </c>
      <c r="BQ311" t="s">
        <v>2993</v>
      </c>
      <c r="BR311" t="str">
        <f>HYPERLINK("https%3A%2F%2Fwww.webofscience.com%2Fwos%2Fwoscc%2Ffull-record%2FWOS:000360828700048","View Full Record in Web of Science")</f>
        <v>View Full Record in Web of Science</v>
      </c>
    </row>
    <row r="312" spans="1:70" hidden="1" x14ac:dyDescent="0.25">
      <c r="A312" t="s">
        <v>83</v>
      </c>
      <c r="B312" t="s">
        <v>2994</v>
      </c>
      <c r="C312" t="s">
        <v>71</v>
      </c>
      <c r="D312" t="s">
        <v>2995</v>
      </c>
      <c r="E312" t="s">
        <v>71</v>
      </c>
      <c r="F312" t="s">
        <v>2996</v>
      </c>
      <c r="G312" t="s">
        <v>71</v>
      </c>
      <c r="H312" t="s">
        <v>71</v>
      </c>
      <c r="I312" s="1" t="s">
        <v>2997</v>
      </c>
      <c r="J312" t="s">
        <v>8592</v>
      </c>
      <c r="K312" t="s">
        <v>2998</v>
      </c>
      <c r="L312" t="s">
        <v>687</v>
      </c>
      <c r="M312" t="s">
        <v>2999</v>
      </c>
      <c r="N312" t="s">
        <v>3000</v>
      </c>
      <c r="O312" t="s">
        <v>3001</v>
      </c>
      <c r="P312" t="s">
        <v>3002</v>
      </c>
      <c r="Q312" t="s">
        <v>71</v>
      </c>
      <c r="R312" t="s">
        <v>71</v>
      </c>
      <c r="S312" t="s">
        <v>71</v>
      </c>
      <c r="T312" t="s">
        <v>3003</v>
      </c>
      <c r="U312" t="s">
        <v>71</v>
      </c>
      <c r="V312" t="s">
        <v>71</v>
      </c>
      <c r="W312" t="s">
        <v>71</v>
      </c>
      <c r="X312" t="s">
        <v>71</v>
      </c>
      <c r="Y312" t="s">
        <v>71</v>
      </c>
      <c r="Z312" t="s">
        <v>71</v>
      </c>
      <c r="AA312" t="s">
        <v>71</v>
      </c>
      <c r="AB312" t="s">
        <v>71</v>
      </c>
      <c r="AC312" t="s">
        <v>71</v>
      </c>
      <c r="AD312" t="s">
        <v>71</v>
      </c>
      <c r="AE312" t="s">
        <v>71</v>
      </c>
      <c r="AF312" t="s">
        <v>71</v>
      </c>
      <c r="AG312" t="s">
        <v>71</v>
      </c>
      <c r="AH312" t="s">
        <v>71</v>
      </c>
      <c r="AI312" t="s">
        <v>71</v>
      </c>
      <c r="AJ312" t="s">
        <v>71</v>
      </c>
      <c r="AK312" t="s">
        <v>71</v>
      </c>
      <c r="AL312" t="s">
        <v>71</v>
      </c>
      <c r="AM312" t="s">
        <v>695</v>
      </c>
      <c r="AN312" t="s">
        <v>71</v>
      </c>
      <c r="AO312" t="s">
        <v>3004</v>
      </c>
      <c r="AP312" t="s">
        <v>71</v>
      </c>
      <c r="AQ312" t="s">
        <v>71</v>
      </c>
      <c r="AR312" t="s">
        <v>71</v>
      </c>
      <c r="AS312">
        <v>2011</v>
      </c>
      <c r="AT312">
        <v>7002</v>
      </c>
      <c r="AU312" t="s">
        <v>71</v>
      </c>
      <c r="AV312" t="s">
        <v>3005</v>
      </c>
      <c r="AW312" t="s">
        <v>71</v>
      </c>
      <c r="AX312" t="s">
        <v>71</v>
      </c>
      <c r="AY312" t="s">
        <v>71</v>
      </c>
      <c r="AZ312">
        <v>566</v>
      </c>
      <c r="BA312">
        <v>570</v>
      </c>
      <c r="BB312" t="s">
        <v>71</v>
      </c>
      <c r="BC312" t="s">
        <v>71</v>
      </c>
      <c r="BD312" t="s">
        <v>71</v>
      </c>
      <c r="BE312" t="s">
        <v>71</v>
      </c>
      <c r="BF312" t="s">
        <v>71</v>
      </c>
      <c r="BG312" t="s">
        <v>71</v>
      </c>
      <c r="BH312" t="s">
        <v>71</v>
      </c>
      <c r="BI312" t="s">
        <v>71</v>
      </c>
      <c r="BJ312" t="s">
        <v>71</v>
      </c>
      <c r="BK312" t="s">
        <v>71</v>
      </c>
      <c r="BL312" t="s">
        <v>71</v>
      </c>
      <c r="BM312" t="s">
        <v>71</v>
      </c>
      <c r="BN312" t="s">
        <v>71</v>
      </c>
      <c r="BO312" t="s">
        <v>71</v>
      </c>
      <c r="BP312" t="s">
        <v>71</v>
      </c>
      <c r="BQ312" t="s">
        <v>3006</v>
      </c>
      <c r="BR312" t="str">
        <f>HYPERLINK("https%3A%2F%2Fwww.webofscience.com%2Fwos%2Fwoscc%2Ffull-record%2FWOS:000308895600073","View Full Record in Web of Science")</f>
        <v>View Full Record in Web of Science</v>
      </c>
    </row>
    <row r="313" spans="1:70" hidden="1" x14ac:dyDescent="0.25">
      <c r="A313" t="s">
        <v>69</v>
      </c>
      <c r="B313" t="s">
        <v>3007</v>
      </c>
      <c r="C313" t="s">
        <v>71</v>
      </c>
      <c r="D313" t="s">
        <v>71</v>
      </c>
      <c r="E313" t="s">
        <v>71</v>
      </c>
      <c r="F313" t="s">
        <v>3007</v>
      </c>
      <c r="G313" t="s">
        <v>71</v>
      </c>
      <c r="H313" t="s">
        <v>71</v>
      </c>
      <c r="I313" s="1" t="s">
        <v>3008</v>
      </c>
      <c r="J313" t="s">
        <v>8590</v>
      </c>
      <c r="K313" t="s">
        <v>3009</v>
      </c>
      <c r="L313" t="s">
        <v>71</v>
      </c>
      <c r="M313" t="s">
        <v>71</v>
      </c>
      <c r="N313" t="s">
        <v>71</v>
      </c>
      <c r="O313" t="s">
        <v>71</v>
      </c>
      <c r="P313" t="s">
        <v>71</v>
      </c>
      <c r="Q313" t="s">
        <v>71</v>
      </c>
      <c r="R313" t="s">
        <v>71</v>
      </c>
      <c r="S313" t="s">
        <v>71</v>
      </c>
      <c r="T313" t="s">
        <v>3010</v>
      </c>
      <c r="U313" t="s">
        <v>71</v>
      </c>
      <c r="V313" t="s">
        <v>71</v>
      </c>
      <c r="W313" t="s">
        <v>71</v>
      </c>
      <c r="X313" t="s">
        <v>71</v>
      </c>
      <c r="Y313" t="s">
        <v>2310</v>
      </c>
      <c r="Z313" t="s">
        <v>2311</v>
      </c>
      <c r="AA313" t="s">
        <v>71</v>
      </c>
      <c r="AB313" t="s">
        <v>71</v>
      </c>
      <c r="AC313" t="s">
        <v>71</v>
      </c>
      <c r="AD313" t="s">
        <v>71</v>
      </c>
      <c r="AE313" t="s">
        <v>71</v>
      </c>
      <c r="AF313" t="s">
        <v>71</v>
      </c>
      <c r="AG313" t="s">
        <v>71</v>
      </c>
      <c r="AH313" t="s">
        <v>71</v>
      </c>
      <c r="AI313" t="s">
        <v>71</v>
      </c>
      <c r="AJ313" t="s">
        <v>71</v>
      </c>
      <c r="AK313" t="s">
        <v>71</v>
      </c>
      <c r="AL313" t="s">
        <v>71</v>
      </c>
      <c r="AM313" t="s">
        <v>3011</v>
      </c>
      <c r="AN313" t="s">
        <v>3012</v>
      </c>
      <c r="AO313" t="s">
        <v>71</v>
      </c>
      <c r="AP313" t="s">
        <v>71</v>
      </c>
      <c r="AQ313" t="s">
        <v>71</v>
      </c>
      <c r="AR313" t="s">
        <v>3013</v>
      </c>
      <c r="AS313">
        <v>2004</v>
      </c>
      <c r="AT313">
        <v>17</v>
      </c>
      <c r="AU313">
        <v>3</v>
      </c>
      <c r="AV313" t="s">
        <v>71</v>
      </c>
      <c r="AW313" t="s">
        <v>71</v>
      </c>
      <c r="AX313" t="s">
        <v>71</v>
      </c>
      <c r="AY313" t="s">
        <v>71</v>
      </c>
      <c r="AZ313">
        <v>265</v>
      </c>
      <c r="BA313">
        <v>278</v>
      </c>
      <c r="BB313" t="s">
        <v>71</v>
      </c>
      <c r="BC313" t="s">
        <v>3014</v>
      </c>
      <c r="BD313" t="str">
        <f>HYPERLINK("http://dx.doi.org/10.1080/09511920310001607050","http://dx.doi.org/10.1080/09511920310001607050")</f>
        <v>http://dx.doi.org/10.1080/09511920310001607050</v>
      </c>
      <c r="BE313" t="s">
        <v>71</v>
      </c>
      <c r="BF313" t="s">
        <v>71</v>
      </c>
      <c r="BG313" t="s">
        <v>71</v>
      </c>
      <c r="BH313" t="s">
        <v>71</v>
      </c>
      <c r="BI313" t="s">
        <v>71</v>
      </c>
      <c r="BJ313" t="s">
        <v>71</v>
      </c>
      <c r="BK313" t="s">
        <v>71</v>
      </c>
      <c r="BL313" t="s">
        <v>71</v>
      </c>
      <c r="BM313" t="s">
        <v>71</v>
      </c>
      <c r="BN313" t="s">
        <v>71</v>
      </c>
      <c r="BO313" t="s">
        <v>71</v>
      </c>
      <c r="BP313" t="s">
        <v>71</v>
      </c>
      <c r="BQ313" t="s">
        <v>3015</v>
      </c>
      <c r="BR313" t="str">
        <f>HYPERLINK("https%3A%2F%2Fwww.webofscience.com%2Fwos%2Fwoscc%2Ffull-record%2FWOS:000186928700007","View Full Record in Web of Science")</f>
        <v>View Full Record in Web of Science</v>
      </c>
    </row>
    <row r="314" spans="1:70" hidden="1" x14ac:dyDescent="0.25">
      <c r="A314" t="s">
        <v>83</v>
      </c>
      <c r="B314" t="s">
        <v>3016</v>
      </c>
      <c r="C314" t="s">
        <v>71</v>
      </c>
      <c r="D314" t="s">
        <v>3017</v>
      </c>
      <c r="E314" t="s">
        <v>71</v>
      </c>
      <c r="F314" t="s">
        <v>3018</v>
      </c>
      <c r="G314" t="s">
        <v>71</v>
      </c>
      <c r="H314" t="s">
        <v>71</v>
      </c>
      <c r="I314" s="1" t="s">
        <v>3019</v>
      </c>
      <c r="J314" t="s">
        <v>8590</v>
      </c>
      <c r="K314" t="s">
        <v>3020</v>
      </c>
      <c r="L314" t="s">
        <v>687</v>
      </c>
      <c r="M314" t="s">
        <v>3021</v>
      </c>
      <c r="N314" t="s">
        <v>3022</v>
      </c>
      <c r="O314" t="s">
        <v>3023</v>
      </c>
      <c r="P314" t="s">
        <v>3024</v>
      </c>
      <c r="Q314" t="s">
        <v>3025</v>
      </c>
      <c r="R314" t="s">
        <v>71</v>
      </c>
      <c r="S314" t="s">
        <v>71</v>
      </c>
      <c r="T314" t="s">
        <v>3026</v>
      </c>
      <c r="U314" t="s">
        <v>71</v>
      </c>
      <c r="V314" t="s">
        <v>71</v>
      </c>
      <c r="W314" t="s">
        <v>71</v>
      </c>
      <c r="X314" t="s">
        <v>71</v>
      </c>
      <c r="Y314" t="s">
        <v>71</v>
      </c>
      <c r="Z314" t="s">
        <v>71</v>
      </c>
      <c r="AA314" t="s">
        <v>71</v>
      </c>
      <c r="AB314" t="s">
        <v>71</v>
      </c>
      <c r="AC314" t="s">
        <v>71</v>
      </c>
      <c r="AD314" t="s">
        <v>71</v>
      </c>
      <c r="AE314" t="s">
        <v>71</v>
      </c>
      <c r="AF314" t="s">
        <v>71</v>
      </c>
      <c r="AG314" t="s">
        <v>71</v>
      </c>
      <c r="AH314" t="s">
        <v>71</v>
      </c>
      <c r="AI314" t="s">
        <v>71</v>
      </c>
      <c r="AJ314" t="s">
        <v>71</v>
      </c>
      <c r="AK314" t="s">
        <v>71</v>
      </c>
      <c r="AL314" t="s">
        <v>71</v>
      </c>
      <c r="AM314" t="s">
        <v>695</v>
      </c>
      <c r="AN314" t="s">
        <v>1283</v>
      </c>
      <c r="AO314" t="s">
        <v>3027</v>
      </c>
      <c r="AP314" t="s">
        <v>71</v>
      </c>
      <c r="AQ314" t="s">
        <v>71</v>
      </c>
      <c r="AR314" t="s">
        <v>71</v>
      </c>
      <c r="AS314">
        <v>2015</v>
      </c>
      <c r="AT314">
        <v>9403</v>
      </c>
      <c r="AU314" t="s">
        <v>71</v>
      </c>
      <c r="AV314" t="s">
        <v>71</v>
      </c>
      <c r="AW314" t="s">
        <v>71</v>
      </c>
      <c r="AX314" t="s">
        <v>71</v>
      </c>
      <c r="AY314" t="s">
        <v>71</v>
      </c>
      <c r="AZ314">
        <v>764</v>
      </c>
      <c r="BA314">
        <v>770</v>
      </c>
      <c r="BB314" t="s">
        <v>71</v>
      </c>
      <c r="BC314" t="s">
        <v>3028</v>
      </c>
      <c r="BD314" t="str">
        <f>HYPERLINK("http://dx.doi.org/10.1007/978-3-319-25159-2_70","http://dx.doi.org/10.1007/978-3-319-25159-2_70")</f>
        <v>http://dx.doi.org/10.1007/978-3-319-25159-2_70</v>
      </c>
      <c r="BE314" t="s">
        <v>71</v>
      </c>
      <c r="BF314" t="s">
        <v>71</v>
      </c>
      <c r="BG314" t="s">
        <v>71</v>
      </c>
      <c r="BH314" t="s">
        <v>71</v>
      </c>
      <c r="BI314" t="s">
        <v>71</v>
      </c>
      <c r="BJ314" t="s">
        <v>71</v>
      </c>
      <c r="BK314" t="s">
        <v>71</v>
      </c>
      <c r="BL314" t="s">
        <v>71</v>
      </c>
      <c r="BM314" t="s">
        <v>71</v>
      </c>
      <c r="BN314" t="s">
        <v>71</v>
      </c>
      <c r="BO314" t="s">
        <v>71</v>
      </c>
      <c r="BP314" t="s">
        <v>71</v>
      </c>
      <c r="BQ314" t="s">
        <v>3029</v>
      </c>
      <c r="BR314" t="str">
        <f>HYPERLINK("https%3A%2F%2Fwww.webofscience.com%2Fwos%2Fwoscc%2Ffull-record%2FWOS:000367591500070","View Full Record in Web of Science")</f>
        <v>View Full Record in Web of Science</v>
      </c>
    </row>
    <row r="315" spans="1:70" hidden="1" x14ac:dyDescent="0.25">
      <c r="A315" t="s">
        <v>69</v>
      </c>
      <c r="B315" t="s">
        <v>3030</v>
      </c>
      <c r="C315" t="s">
        <v>71</v>
      </c>
      <c r="D315" t="s">
        <v>71</v>
      </c>
      <c r="E315" t="s">
        <v>71</v>
      </c>
      <c r="F315" t="s">
        <v>3031</v>
      </c>
      <c r="G315" t="s">
        <v>71</v>
      </c>
      <c r="H315" t="s">
        <v>71</v>
      </c>
      <c r="I315" s="1" t="s">
        <v>3032</v>
      </c>
      <c r="J315" t="s">
        <v>8590</v>
      </c>
      <c r="K315" t="s">
        <v>766</v>
      </c>
      <c r="L315" t="s">
        <v>71</v>
      </c>
      <c r="M315" t="s">
        <v>71</v>
      </c>
      <c r="N315" t="s">
        <v>71</v>
      </c>
      <c r="O315" t="s">
        <v>71</v>
      </c>
      <c r="P315" t="s">
        <v>71</v>
      </c>
      <c r="Q315" t="s">
        <v>71</v>
      </c>
      <c r="R315" t="s">
        <v>71</v>
      </c>
      <c r="S315" t="s">
        <v>71</v>
      </c>
      <c r="T315" t="s">
        <v>3033</v>
      </c>
      <c r="U315" t="s">
        <v>71</v>
      </c>
      <c r="V315" t="s">
        <v>71</v>
      </c>
      <c r="W315" t="s">
        <v>71</v>
      </c>
      <c r="X315" t="s">
        <v>71</v>
      </c>
      <c r="Y315" t="s">
        <v>3034</v>
      </c>
      <c r="Z315" t="s">
        <v>3035</v>
      </c>
      <c r="AA315" t="s">
        <v>71</v>
      </c>
      <c r="AB315" t="s">
        <v>71</v>
      </c>
      <c r="AC315" t="s">
        <v>71</v>
      </c>
      <c r="AD315" t="s">
        <v>71</v>
      </c>
      <c r="AE315" t="s">
        <v>71</v>
      </c>
      <c r="AF315" t="s">
        <v>71</v>
      </c>
      <c r="AG315" t="s">
        <v>71</v>
      </c>
      <c r="AH315" t="s">
        <v>71</v>
      </c>
      <c r="AI315" t="s">
        <v>71</v>
      </c>
      <c r="AJ315" t="s">
        <v>71</v>
      </c>
      <c r="AK315" t="s">
        <v>71</v>
      </c>
      <c r="AL315" t="s">
        <v>71</v>
      </c>
      <c r="AM315" t="s">
        <v>768</v>
      </c>
      <c r="AN315" t="s">
        <v>769</v>
      </c>
      <c r="AO315" t="s">
        <v>71</v>
      </c>
      <c r="AP315" t="s">
        <v>71</v>
      </c>
      <c r="AQ315" t="s">
        <v>71</v>
      </c>
      <c r="AR315" t="s">
        <v>770</v>
      </c>
      <c r="AS315">
        <v>2022</v>
      </c>
      <c r="AT315">
        <v>118</v>
      </c>
      <c r="AU315" t="s">
        <v>71</v>
      </c>
      <c r="AV315" t="s">
        <v>71</v>
      </c>
      <c r="AW315" t="s">
        <v>71</v>
      </c>
      <c r="AX315" t="s">
        <v>71</v>
      </c>
      <c r="AY315" t="s">
        <v>71</v>
      </c>
      <c r="AZ315" t="s">
        <v>71</v>
      </c>
      <c r="BA315" t="s">
        <v>71</v>
      </c>
      <c r="BB315">
        <v>108465</v>
      </c>
      <c r="BC315" t="s">
        <v>3036</v>
      </c>
      <c r="BD315" t="str">
        <f>HYPERLINK("http://dx.doi.org/10.1016/j.asoc.2022.108465","http://dx.doi.org/10.1016/j.asoc.2022.108465")</f>
        <v>http://dx.doi.org/10.1016/j.asoc.2022.108465</v>
      </c>
      <c r="BE315" t="s">
        <v>71</v>
      </c>
      <c r="BF315" t="s">
        <v>71</v>
      </c>
      <c r="BG315" t="s">
        <v>71</v>
      </c>
      <c r="BH315" t="s">
        <v>71</v>
      </c>
      <c r="BI315" t="s">
        <v>71</v>
      </c>
      <c r="BJ315" t="s">
        <v>71</v>
      </c>
      <c r="BK315" t="s">
        <v>71</v>
      </c>
      <c r="BL315" t="s">
        <v>71</v>
      </c>
      <c r="BM315" t="s">
        <v>71</v>
      </c>
      <c r="BN315" t="s">
        <v>71</v>
      </c>
      <c r="BO315" t="s">
        <v>71</v>
      </c>
      <c r="BP315" t="s">
        <v>71</v>
      </c>
      <c r="BQ315" t="s">
        <v>3037</v>
      </c>
      <c r="BR315" t="str">
        <f>HYPERLINK("https%3A%2F%2Fwww.webofscience.com%2Fwos%2Fwoscc%2Ffull-record%2FWOS:000791538500007","View Full Record in Web of Science")</f>
        <v>View Full Record in Web of Science</v>
      </c>
    </row>
    <row r="316" spans="1:70" hidden="1" x14ac:dyDescent="0.25">
      <c r="A316" t="s">
        <v>69</v>
      </c>
      <c r="B316" t="s">
        <v>3038</v>
      </c>
      <c r="C316" t="s">
        <v>71</v>
      </c>
      <c r="D316" t="s">
        <v>71</v>
      </c>
      <c r="E316" t="s">
        <v>71</v>
      </c>
      <c r="F316" t="s">
        <v>3039</v>
      </c>
      <c r="G316" t="s">
        <v>71</v>
      </c>
      <c r="H316" t="s">
        <v>71</v>
      </c>
      <c r="I316" s="1" t="s">
        <v>3040</v>
      </c>
      <c r="J316" t="s">
        <v>8590</v>
      </c>
      <c r="K316" t="s">
        <v>174</v>
      </c>
      <c r="L316" t="s">
        <v>71</v>
      </c>
      <c r="M316" t="s">
        <v>3041</v>
      </c>
      <c r="N316" t="s">
        <v>3042</v>
      </c>
      <c r="O316" t="s">
        <v>3043</v>
      </c>
      <c r="P316" t="s">
        <v>71</v>
      </c>
      <c r="Q316" t="s">
        <v>71</v>
      </c>
      <c r="R316" t="s">
        <v>71</v>
      </c>
      <c r="S316" t="s">
        <v>71</v>
      </c>
      <c r="T316" t="s">
        <v>3044</v>
      </c>
      <c r="U316" t="s">
        <v>71</v>
      </c>
      <c r="V316" t="s">
        <v>71</v>
      </c>
      <c r="W316" t="s">
        <v>71</v>
      </c>
      <c r="X316" t="s">
        <v>71</v>
      </c>
      <c r="Y316" t="s">
        <v>71</v>
      </c>
      <c r="Z316" t="s">
        <v>71</v>
      </c>
      <c r="AA316" t="s">
        <v>71</v>
      </c>
      <c r="AB316" t="s">
        <v>71</v>
      </c>
      <c r="AC316" t="s">
        <v>71</v>
      </c>
      <c r="AD316" t="s">
        <v>71</v>
      </c>
      <c r="AE316" t="s">
        <v>71</v>
      </c>
      <c r="AF316" t="s">
        <v>71</v>
      </c>
      <c r="AG316" t="s">
        <v>71</v>
      </c>
      <c r="AH316" t="s">
        <v>71</v>
      </c>
      <c r="AI316" t="s">
        <v>71</v>
      </c>
      <c r="AJ316" t="s">
        <v>71</v>
      </c>
      <c r="AK316" t="s">
        <v>71</v>
      </c>
      <c r="AL316" t="s">
        <v>71</v>
      </c>
      <c r="AM316" t="s">
        <v>178</v>
      </c>
      <c r="AN316" t="s">
        <v>179</v>
      </c>
      <c r="AO316" t="s">
        <v>71</v>
      </c>
      <c r="AP316" t="s">
        <v>71</v>
      </c>
      <c r="AQ316" t="s">
        <v>71</v>
      </c>
      <c r="AR316" t="s">
        <v>71</v>
      </c>
      <c r="AS316">
        <v>2021</v>
      </c>
      <c r="AT316">
        <v>40</v>
      </c>
      <c r="AU316">
        <v>4</v>
      </c>
      <c r="AV316" t="s">
        <v>71</v>
      </c>
      <c r="AW316" t="s">
        <v>71</v>
      </c>
      <c r="AX316" t="s">
        <v>71</v>
      </c>
      <c r="AY316" t="s">
        <v>71</v>
      </c>
      <c r="AZ316">
        <v>7681</v>
      </c>
      <c r="BA316">
        <v>7690</v>
      </c>
      <c r="BB316" t="s">
        <v>71</v>
      </c>
      <c r="BC316" t="s">
        <v>3045</v>
      </c>
      <c r="BD316" t="str">
        <f>HYPERLINK("http://dx.doi.org/10.3233/JIFS-189588","http://dx.doi.org/10.3233/JIFS-189588")</f>
        <v>http://dx.doi.org/10.3233/JIFS-189588</v>
      </c>
      <c r="BE316" t="s">
        <v>71</v>
      </c>
      <c r="BF316" t="s">
        <v>71</v>
      </c>
      <c r="BG316" t="s">
        <v>71</v>
      </c>
      <c r="BH316" t="s">
        <v>71</v>
      </c>
      <c r="BI316" t="s">
        <v>71</v>
      </c>
      <c r="BJ316" t="s">
        <v>71</v>
      </c>
      <c r="BK316" t="s">
        <v>71</v>
      </c>
      <c r="BL316" t="s">
        <v>71</v>
      </c>
      <c r="BM316" t="s">
        <v>71</v>
      </c>
      <c r="BN316" t="s">
        <v>71</v>
      </c>
      <c r="BO316" t="s">
        <v>71</v>
      </c>
      <c r="BP316" t="s">
        <v>71</v>
      </c>
      <c r="BQ316" t="s">
        <v>3046</v>
      </c>
      <c r="BR316" t="str">
        <f>HYPERLINK("https%3A%2F%2Fwww.webofscience.com%2Fwos%2Fwoscc%2Ffull-record%2FWOS:000640518000168","View Full Record in Web of Science")</f>
        <v>View Full Record in Web of Science</v>
      </c>
    </row>
    <row r="317" spans="1:70" hidden="1" x14ac:dyDescent="0.25">
      <c r="A317" t="s">
        <v>69</v>
      </c>
      <c r="B317" t="s">
        <v>1971</v>
      </c>
      <c r="C317" t="s">
        <v>71</v>
      </c>
      <c r="D317" t="s">
        <v>71</v>
      </c>
      <c r="E317" t="s">
        <v>71</v>
      </c>
      <c r="F317" t="s">
        <v>2017</v>
      </c>
      <c r="G317" t="s">
        <v>71</v>
      </c>
      <c r="H317" t="s">
        <v>71</v>
      </c>
      <c r="I317" s="1" t="s">
        <v>3047</v>
      </c>
      <c r="J317" s="6" t="s">
        <v>8590</v>
      </c>
      <c r="K317" t="s">
        <v>421</v>
      </c>
      <c r="L317" t="s">
        <v>71</v>
      </c>
      <c r="M317" t="s">
        <v>71</v>
      </c>
      <c r="N317" t="s">
        <v>71</v>
      </c>
      <c r="O317" t="s">
        <v>71</v>
      </c>
      <c r="P317" t="s">
        <v>71</v>
      </c>
      <c r="Q317" t="s">
        <v>71</v>
      </c>
      <c r="R317" t="s">
        <v>71</v>
      </c>
      <c r="S317" t="s">
        <v>71</v>
      </c>
      <c r="T317" s="10" t="s">
        <v>3048</v>
      </c>
      <c r="U317" t="s">
        <v>71</v>
      </c>
      <c r="V317" t="s">
        <v>71</v>
      </c>
      <c r="W317" t="s">
        <v>71</v>
      </c>
      <c r="X317" t="s">
        <v>71</v>
      </c>
      <c r="Y317" t="s">
        <v>71</v>
      </c>
      <c r="Z317" t="s">
        <v>71</v>
      </c>
      <c r="AA317" t="s">
        <v>71</v>
      </c>
      <c r="AB317" t="s">
        <v>71</v>
      </c>
      <c r="AC317" t="s">
        <v>71</v>
      </c>
      <c r="AD317" t="s">
        <v>71</v>
      </c>
      <c r="AE317" t="s">
        <v>71</v>
      </c>
      <c r="AF317" t="s">
        <v>71</v>
      </c>
      <c r="AG317" t="s">
        <v>71</v>
      </c>
      <c r="AH317" t="s">
        <v>71</v>
      </c>
      <c r="AI317" t="s">
        <v>71</v>
      </c>
      <c r="AJ317" t="s">
        <v>71</v>
      </c>
      <c r="AK317" t="s">
        <v>71</v>
      </c>
      <c r="AL317" t="s">
        <v>71</v>
      </c>
      <c r="AM317" t="s">
        <v>423</v>
      </c>
      <c r="AN317" t="s">
        <v>715</v>
      </c>
      <c r="AO317" t="s">
        <v>71</v>
      </c>
      <c r="AP317" t="s">
        <v>71</v>
      </c>
      <c r="AQ317" t="s">
        <v>71</v>
      </c>
      <c r="AR317" t="s">
        <v>1609</v>
      </c>
      <c r="AS317">
        <v>2022</v>
      </c>
      <c r="AT317">
        <v>445</v>
      </c>
      <c r="AU317" t="s">
        <v>71</v>
      </c>
      <c r="AV317" t="s">
        <v>71</v>
      </c>
      <c r="AW317" t="s">
        <v>71</v>
      </c>
      <c r="AX317" t="s">
        <v>71</v>
      </c>
      <c r="AY317" t="s">
        <v>71</v>
      </c>
      <c r="AZ317">
        <v>147</v>
      </c>
      <c r="BA317">
        <v>183</v>
      </c>
      <c r="BB317" t="s">
        <v>71</v>
      </c>
      <c r="BC317" t="s">
        <v>3049</v>
      </c>
      <c r="BD317" t="str">
        <f>HYPERLINK("http://dx.doi.org/10.1016/j.fss.2022.01.006","http://dx.doi.org/10.1016/j.fss.2022.01.006")</f>
        <v>http://dx.doi.org/10.1016/j.fss.2022.01.006</v>
      </c>
      <c r="BE317" t="s">
        <v>71</v>
      </c>
      <c r="BF317" t="s">
        <v>71</v>
      </c>
      <c r="BG317" t="s">
        <v>71</v>
      </c>
      <c r="BH317" t="s">
        <v>71</v>
      </c>
      <c r="BI317" t="s">
        <v>71</v>
      </c>
      <c r="BJ317" t="s">
        <v>71</v>
      </c>
      <c r="BK317" t="s">
        <v>71</v>
      </c>
      <c r="BL317" t="s">
        <v>71</v>
      </c>
      <c r="BM317" t="s">
        <v>71</v>
      </c>
      <c r="BN317" t="s">
        <v>71</v>
      </c>
      <c r="BO317" t="s">
        <v>71</v>
      </c>
      <c r="BP317" t="s">
        <v>71</v>
      </c>
      <c r="BQ317" t="s">
        <v>3050</v>
      </c>
      <c r="BR317" t="str">
        <f>HYPERLINK("https%3A%2F%2Fwww.webofscience.com%2Fwos%2Fwoscc%2Ffull-record%2FWOS:000838452200007","View Full Record in Web of Science")</f>
        <v>View Full Record in Web of Science</v>
      </c>
    </row>
    <row r="318" spans="1:70" hidden="1" x14ac:dyDescent="0.25">
      <c r="A318" t="s">
        <v>69</v>
      </c>
      <c r="B318" t="s">
        <v>3051</v>
      </c>
      <c r="C318" t="s">
        <v>71</v>
      </c>
      <c r="D318" t="s">
        <v>71</v>
      </c>
      <c r="E318" t="s">
        <v>71</v>
      </c>
      <c r="F318" t="s">
        <v>3051</v>
      </c>
      <c r="G318" t="s">
        <v>71</v>
      </c>
      <c r="H318" t="s">
        <v>71</v>
      </c>
      <c r="I318" s="1" t="s">
        <v>3052</v>
      </c>
      <c r="J318" s="6" t="s">
        <v>8596</v>
      </c>
      <c r="K318" t="s">
        <v>3053</v>
      </c>
      <c r="L318" t="s">
        <v>71</v>
      </c>
      <c r="M318" t="s">
        <v>71</v>
      </c>
      <c r="N318" t="s">
        <v>71</v>
      </c>
      <c r="O318" t="s">
        <v>71</v>
      </c>
      <c r="P318" t="s">
        <v>71</v>
      </c>
      <c r="Q318" t="s">
        <v>71</v>
      </c>
      <c r="R318" t="s">
        <v>71</v>
      </c>
      <c r="S318" t="s">
        <v>71</v>
      </c>
      <c r="T318" s="10" t="s">
        <v>3054</v>
      </c>
      <c r="U318" t="s">
        <v>71</v>
      </c>
      <c r="V318" t="s">
        <v>71</v>
      </c>
      <c r="W318" t="s">
        <v>71</v>
      </c>
      <c r="X318" t="s">
        <v>71</v>
      </c>
      <c r="Y318" t="s">
        <v>71</v>
      </c>
      <c r="Z318" t="s">
        <v>71</v>
      </c>
      <c r="AA318" t="s">
        <v>71</v>
      </c>
      <c r="AB318" t="s">
        <v>71</v>
      </c>
      <c r="AC318" t="s">
        <v>71</v>
      </c>
      <c r="AD318" t="s">
        <v>71</v>
      </c>
      <c r="AE318" t="s">
        <v>71</v>
      </c>
      <c r="AF318" t="s">
        <v>71</v>
      </c>
      <c r="AG318" t="s">
        <v>71</v>
      </c>
      <c r="AH318" t="s">
        <v>71</v>
      </c>
      <c r="AI318" t="s">
        <v>71</v>
      </c>
      <c r="AJ318" t="s">
        <v>71</v>
      </c>
      <c r="AK318" t="s">
        <v>71</v>
      </c>
      <c r="AL318" t="s">
        <v>71</v>
      </c>
      <c r="AM318" t="s">
        <v>3055</v>
      </c>
      <c r="AN318" t="s">
        <v>3056</v>
      </c>
      <c r="AO318" t="s">
        <v>71</v>
      </c>
      <c r="AP318" t="s">
        <v>71</v>
      </c>
      <c r="AQ318" t="s">
        <v>71</v>
      </c>
      <c r="AR318" t="s">
        <v>71</v>
      </c>
      <c r="AS318">
        <v>2001</v>
      </c>
      <c r="AT318">
        <v>32</v>
      </c>
      <c r="AU318" t="s">
        <v>130</v>
      </c>
      <c r="AV318" t="s">
        <v>71</v>
      </c>
      <c r="AW318" t="s">
        <v>71</v>
      </c>
      <c r="AX318" t="s">
        <v>71</v>
      </c>
      <c r="AY318" t="s">
        <v>71</v>
      </c>
      <c r="AZ318">
        <v>5</v>
      </c>
      <c r="BA318">
        <v>33</v>
      </c>
      <c r="BB318" t="s">
        <v>71</v>
      </c>
      <c r="BC318" t="s">
        <v>3057</v>
      </c>
      <c r="BD318" t="str">
        <f>HYPERLINK("http://dx.doi.org/10.1023/A:1016784627561","http://dx.doi.org/10.1023/A:1016784627561")</f>
        <v>http://dx.doi.org/10.1023/A:1016784627561</v>
      </c>
      <c r="BE318" t="s">
        <v>71</v>
      </c>
      <c r="BF318" t="s">
        <v>71</v>
      </c>
      <c r="BG318" t="s">
        <v>71</v>
      </c>
      <c r="BH318" t="s">
        <v>71</v>
      </c>
      <c r="BI318" t="s">
        <v>71</v>
      </c>
      <c r="BJ318" t="s">
        <v>71</v>
      </c>
      <c r="BK318" t="s">
        <v>71</v>
      </c>
      <c r="BL318" t="s">
        <v>71</v>
      </c>
      <c r="BM318" t="s">
        <v>71</v>
      </c>
      <c r="BN318" t="s">
        <v>71</v>
      </c>
      <c r="BO318" t="s">
        <v>71</v>
      </c>
      <c r="BP318" t="s">
        <v>71</v>
      </c>
      <c r="BQ318" t="s">
        <v>3058</v>
      </c>
      <c r="BR318" t="str">
        <f>HYPERLINK("https%3A%2F%2Fwww.webofscience.com%2Fwos%2Fwoscc%2Ffull-record%2FWOS:000171448100001","View Full Record in Web of Science")</f>
        <v>View Full Record in Web of Science</v>
      </c>
    </row>
    <row r="319" spans="1:70" hidden="1" x14ac:dyDescent="0.25">
      <c r="A319" t="s">
        <v>69</v>
      </c>
      <c r="B319" t="s">
        <v>3059</v>
      </c>
      <c r="C319" t="s">
        <v>71</v>
      </c>
      <c r="D319" t="s">
        <v>71</v>
      </c>
      <c r="E319" t="s">
        <v>71</v>
      </c>
      <c r="F319" t="s">
        <v>3059</v>
      </c>
      <c r="G319" t="s">
        <v>71</v>
      </c>
      <c r="H319" t="s">
        <v>71</v>
      </c>
      <c r="I319" s="1" t="s">
        <v>3060</v>
      </c>
      <c r="J319" t="s">
        <v>8590</v>
      </c>
      <c r="K319" t="s">
        <v>3061</v>
      </c>
      <c r="L319" t="s">
        <v>71</v>
      </c>
      <c r="M319" t="s">
        <v>71</v>
      </c>
      <c r="N319" t="s">
        <v>71</v>
      </c>
      <c r="O319" t="s">
        <v>71</v>
      </c>
      <c r="P319" t="s">
        <v>71</v>
      </c>
      <c r="Q319" t="s">
        <v>71</v>
      </c>
      <c r="R319" t="s">
        <v>71</v>
      </c>
      <c r="S319" t="s">
        <v>71</v>
      </c>
      <c r="T319" t="s">
        <v>3062</v>
      </c>
      <c r="U319" t="s">
        <v>71</v>
      </c>
      <c r="V319" t="s">
        <v>71</v>
      </c>
      <c r="W319" t="s">
        <v>71</v>
      </c>
      <c r="X319" t="s">
        <v>71</v>
      </c>
      <c r="Y319" t="s">
        <v>71</v>
      </c>
      <c r="Z319" t="s">
        <v>71</v>
      </c>
      <c r="AA319" t="s">
        <v>71</v>
      </c>
      <c r="AB319" t="s">
        <v>71</v>
      </c>
      <c r="AC319" t="s">
        <v>71</v>
      </c>
      <c r="AD319" t="s">
        <v>71</v>
      </c>
      <c r="AE319" t="s">
        <v>71</v>
      </c>
      <c r="AF319" t="s">
        <v>71</v>
      </c>
      <c r="AG319" t="s">
        <v>71</v>
      </c>
      <c r="AH319" t="s">
        <v>71</v>
      </c>
      <c r="AI319" t="s">
        <v>71</v>
      </c>
      <c r="AJ319" t="s">
        <v>71</v>
      </c>
      <c r="AK319" t="s">
        <v>71</v>
      </c>
      <c r="AL319" t="s">
        <v>71</v>
      </c>
      <c r="AM319" t="s">
        <v>3063</v>
      </c>
      <c r="AN319" t="s">
        <v>71</v>
      </c>
      <c r="AO319" t="s">
        <v>71</v>
      </c>
      <c r="AP319" t="s">
        <v>71</v>
      </c>
      <c r="AQ319" t="s">
        <v>71</v>
      </c>
      <c r="AR319" t="s">
        <v>770</v>
      </c>
      <c r="AS319">
        <v>2000</v>
      </c>
      <c r="AT319">
        <v>14</v>
      </c>
      <c r="AU319">
        <v>2</v>
      </c>
      <c r="AV319" t="s">
        <v>71</v>
      </c>
      <c r="AW319" t="s">
        <v>71</v>
      </c>
      <c r="AX319" t="s">
        <v>71</v>
      </c>
      <c r="AY319" t="s">
        <v>71</v>
      </c>
      <c r="AZ319">
        <v>173</v>
      </c>
      <c r="BA319">
        <v>184</v>
      </c>
      <c r="BB319" t="s">
        <v>71</v>
      </c>
      <c r="BC319" t="s">
        <v>3064</v>
      </c>
      <c r="BD319" t="str">
        <f>HYPERLINK("http://dx.doi.org/10.1080/136588100240903","http://dx.doi.org/10.1080/136588100240903")</f>
        <v>http://dx.doi.org/10.1080/136588100240903</v>
      </c>
      <c r="BE319" t="s">
        <v>71</v>
      </c>
      <c r="BF319" t="s">
        <v>71</v>
      </c>
      <c r="BG319" t="s">
        <v>71</v>
      </c>
      <c r="BH319" t="s">
        <v>71</v>
      </c>
      <c r="BI319" t="s">
        <v>71</v>
      </c>
      <c r="BJ319" t="s">
        <v>71</v>
      </c>
      <c r="BK319" t="s">
        <v>71</v>
      </c>
      <c r="BL319" t="s">
        <v>71</v>
      </c>
      <c r="BM319" t="s">
        <v>71</v>
      </c>
      <c r="BN319" t="s">
        <v>71</v>
      </c>
      <c r="BO319" t="s">
        <v>71</v>
      </c>
      <c r="BP319" t="s">
        <v>71</v>
      </c>
      <c r="BQ319" t="s">
        <v>3065</v>
      </c>
      <c r="BR319" t="str">
        <f>HYPERLINK("https%3A%2F%2Fwww.webofscience.com%2Fwos%2Fwoscc%2Ffull-record%2FWOS:000084754700004","View Full Record in Web of Science")</f>
        <v>View Full Record in Web of Science</v>
      </c>
    </row>
    <row r="320" spans="1:70" hidden="1" x14ac:dyDescent="0.25">
      <c r="A320" t="s">
        <v>69</v>
      </c>
      <c r="B320" t="s">
        <v>3066</v>
      </c>
      <c r="C320" t="s">
        <v>71</v>
      </c>
      <c r="D320" t="s">
        <v>71</v>
      </c>
      <c r="E320" t="s">
        <v>71</v>
      </c>
      <c r="F320" t="s">
        <v>3067</v>
      </c>
      <c r="G320" t="s">
        <v>71</v>
      </c>
      <c r="H320" t="s">
        <v>71</v>
      </c>
      <c r="I320" s="1" t="s">
        <v>3068</v>
      </c>
      <c r="J320" t="s">
        <v>8590</v>
      </c>
      <c r="K320" t="s">
        <v>3069</v>
      </c>
      <c r="L320" t="s">
        <v>71</v>
      </c>
      <c r="M320" t="s">
        <v>71</v>
      </c>
      <c r="N320" t="s">
        <v>71</v>
      </c>
      <c r="O320" t="s">
        <v>71</v>
      </c>
      <c r="P320" t="s">
        <v>71</v>
      </c>
      <c r="Q320" t="s">
        <v>71</v>
      </c>
      <c r="R320" t="s">
        <v>71</v>
      </c>
      <c r="S320" t="s">
        <v>71</v>
      </c>
      <c r="T320" t="s">
        <v>3070</v>
      </c>
      <c r="U320" t="s">
        <v>71</v>
      </c>
      <c r="V320" t="s">
        <v>71</v>
      </c>
      <c r="W320" t="s">
        <v>71</v>
      </c>
      <c r="X320" t="s">
        <v>71</v>
      </c>
      <c r="Y320" t="s">
        <v>3071</v>
      </c>
      <c r="Z320" t="s">
        <v>3072</v>
      </c>
      <c r="AA320" t="s">
        <v>71</v>
      </c>
      <c r="AB320" t="s">
        <v>71</v>
      </c>
      <c r="AC320" t="s">
        <v>71</v>
      </c>
      <c r="AD320" t="s">
        <v>71</v>
      </c>
      <c r="AE320" t="s">
        <v>71</v>
      </c>
      <c r="AF320" t="s">
        <v>71</v>
      </c>
      <c r="AG320" t="s">
        <v>71</v>
      </c>
      <c r="AH320" t="s">
        <v>71</v>
      </c>
      <c r="AI320" t="s">
        <v>71</v>
      </c>
      <c r="AJ320" t="s">
        <v>71</v>
      </c>
      <c r="AK320" t="s">
        <v>71</v>
      </c>
      <c r="AL320" t="s">
        <v>71</v>
      </c>
      <c r="AM320" t="s">
        <v>3073</v>
      </c>
      <c r="AN320" t="s">
        <v>3074</v>
      </c>
      <c r="AO320" t="s">
        <v>71</v>
      </c>
      <c r="AP320" t="s">
        <v>71</v>
      </c>
      <c r="AQ320" t="s">
        <v>71</v>
      </c>
      <c r="AR320" t="s">
        <v>3075</v>
      </c>
      <c r="AS320">
        <v>2022</v>
      </c>
      <c r="AT320">
        <v>122</v>
      </c>
      <c r="AU320">
        <v>4</v>
      </c>
      <c r="AV320" t="s">
        <v>71</v>
      </c>
      <c r="AW320" t="s">
        <v>71</v>
      </c>
      <c r="AX320" t="s">
        <v>71</v>
      </c>
      <c r="AY320" t="s">
        <v>71</v>
      </c>
      <c r="AZ320">
        <v>920</v>
      </c>
      <c r="BA320">
        <v>941</v>
      </c>
      <c r="BB320" t="s">
        <v>71</v>
      </c>
      <c r="BC320" t="s">
        <v>3076</v>
      </c>
      <c r="BD320" t="str">
        <f>HYPERLINK("http://dx.doi.org/10.1108/IMDS-09-2021-0573","http://dx.doi.org/10.1108/IMDS-09-2021-0573")</f>
        <v>http://dx.doi.org/10.1108/IMDS-09-2021-0573</v>
      </c>
      <c r="BE320" t="s">
        <v>71</v>
      </c>
      <c r="BF320" t="s">
        <v>3077</v>
      </c>
      <c r="BG320" t="s">
        <v>71</v>
      </c>
      <c r="BH320" t="s">
        <v>71</v>
      </c>
      <c r="BI320" t="s">
        <v>71</v>
      </c>
      <c r="BJ320" t="s">
        <v>71</v>
      </c>
      <c r="BK320" t="s">
        <v>71</v>
      </c>
      <c r="BL320" t="s">
        <v>71</v>
      </c>
      <c r="BM320" t="s">
        <v>71</v>
      </c>
      <c r="BN320" t="s">
        <v>71</v>
      </c>
      <c r="BO320" t="s">
        <v>71</v>
      </c>
      <c r="BP320" t="s">
        <v>71</v>
      </c>
      <c r="BQ320" t="s">
        <v>3078</v>
      </c>
      <c r="BR320" t="str">
        <f>HYPERLINK("https%3A%2F%2Fwww.webofscience.com%2Fwos%2Fwoscc%2Ffull-record%2FWOS:000775965600001","View Full Record in Web of Science")</f>
        <v>View Full Record in Web of Science</v>
      </c>
    </row>
    <row r="321" spans="1:70" hidden="1" x14ac:dyDescent="0.25">
      <c r="A321" t="s">
        <v>69</v>
      </c>
      <c r="B321" t="s">
        <v>3079</v>
      </c>
      <c r="C321" t="s">
        <v>71</v>
      </c>
      <c r="D321" t="s">
        <v>71</v>
      </c>
      <c r="E321" t="s">
        <v>71</v>
      </c>
      <c r="F321" t="s">
        <v>3080</v>
      </c>
      <c r="G321" t="s">
        <v>71</v>
      </c>
      <c r="H321" t="s">
        <v>71</v>
      </c>
      <c r="I321" s="1" t="s">
        <v>3081</v>
      </c>
      <c r="J321" s="6" t="s">
        <v>8590</v>
      </c>
      <c r="K321" t="s">
        <v>421</v>
      </c>
      <c r="L321" t="s">
        <v>71</v>
      </c>
      <c r="M321" t="s">
        <v>71</v>
      </c>
      <c r="N321" t="s">
        <v>71</v>
      </c>
      <c r="O321" t="s">
        <v>71</v>
      </c>
      <c r="P321" t="s">
        <v>71</v>
      </c>
      <c r="Q321" t="s">
        <v>71</v>
      </c>
      <c r="R321" t="s">
        <v>71</v>
      </c>
      <c r="S321" t="s">
        <v>71</v>
      </c>
      <c r="T321" s="10" t="s">
        <v>3082</v>
      </c>
      <c r="U321" t="s">
        <v>71</v>
      </c>
      <c r="V321" t="s">
        <v>71</v>
      </c>
      <c r="W321" t="s">
        <v>71</v>
      </c>
      <c r="X321" t="s">
        <v>71</v>
      </c>
      <c r="Y321" t="s">
        <v>3083</v>
      </c>
      <c r="Z321" t="s">
        <v>3084</v>
      </c>
      <c r="AA321" t="s">
        <v>71</v>
      </c>
      <c r="AB321" t="s">
        <v>71</v>
      </c>
      <c r="AC321" t="s">
        <v>71</v>
      </c>
      <c r="AD321" t="s">
        <v>71</v>
      </c>
      <c r="AE321" t="s">
        <v>71</v>
      </c>
      <c r="AF321" t="s">
        <v>71</v>
      </c>
      <c r="AG321" t="s">
        <v>71</v>
      </c>
      <c r="AH321" t="s">
        <v>71</v>
      </c>
      <c r="AI321" t="s">
        <v>71</v>
      </c>
      <c r="AJ321" t="s">
        <v>71</v>
      </c>
      <c r="AK321" t="s">
        <v>71</v>
      </c>
      <c r="AL321" t="s">
        <v>71</v>
      </c>
      <c r="AM321" t="s">
        <v>423</v>
      </c>
      <c r="AN321" t="s">
        <v>715</v>
      </c>
      <c r="AO321" t="s">
        <v>71</v>
      </c>
      <c r="AP321" t="s">
        <v>71</v>
      </c>
      <c r="AQ321" t="s">
        <v>71</v>
      </c>
      <c r="AR321" t="s">
        <v>2117</v>
      </c>
      <c r="AS321">
        <v>2015</v>
      </c>
      <c r="AT321">
        <v>281</v>
      </c>
      <c r="AU321" t="s">
        <v>71</v>
      </c>
      <c r="AV321" t="s">
        <v>71</v>
      </c>
      <c r="AW321" t="s">
        <v>71</v>
      </c>
      <c r="AX321" t="s">
        <v>180</v>
      </c>
      <c r="AY321" t="s">
        <v>71</v>
      </c>
      <c r="AZ321">
        <v>168</v>
      </c>
      <c r="BA321">
        <v>182</v>
      </c>
      <c r="BB321" t="s">
        <v>71</v>
      </c>
      <c r="BC321" t="s">
        <v>3085</v>
      </c>
      <c r="BD321" t="str">
        <f>HYPERLINK("http://dx.doi.org/10.1016/j.fss.2015.05.005","http://dx.doi.org/10.1016/j.fss.2015.05.005")</f>
        <v>http://dx.doi.org/10.1016/j.fss.2015.05.005</v>
      </c>
      <c r="BE321" t="s">
        <v>71</v>
      </c>
      <c r="BF321" t="s">
        <v>71</v>
      </c>
      <c r="BG321" t="s">
        <v>71</v>
      </c>
      <c r="BH321" t="s">
        <v>71</v>
      </c>
      <c r="BI321" t="s">
        <v>71</v>
      </c>
      <c r="BJ321" t="s">
        <v>71</v>
      </c>
      <c r="BK321" t="s">
        <v>71</v>
      </c>
      <c r="BL321" t="s">
        <v>71</v>
      </c>
      <c r="BM321" t="s">
        <v>71</v>
      </c>
      <c r="BN321" t="s">
        <v>71</v>
      </c>
      <c r="BO321" t="s">
        <v>71</v>
      </c>
      <c r="BP321" t="s">
        <v>71</v>
      </c>
      <c r="BQ321" t="s">
        <v>3086</v>
      </c>
      <c r="BR321" t="str">
        <f>HYPERLINK("https%3A%2F%2Fwww.webofscience.com%2Fwos%2Fwoscc%2Ffull-record%2FWOS:000363458900013","View Full Record in Web of Science")</f>
        <v>View Full Record in Web of Science</v>
      </c>
    </row>
    <row r="322" spans="1:70" hidden="1" x14ac:dyDescent="0.25">
      <c r="A322" t="s">
        <v>83</v>
      </c>
      <c r="B322" t="s">
        <v>3087</v>
      </c>
      <c r="C322" t="s">
        <v>71</v>
      </c>
      <c r="D322" t="s">
        <v>71</v>
      </c>
      <c r="E322" t="s">
        <v>102</v>
      </c>
      <c r="F322" t="s">
        <v>3088</v>
      </c>
      <c r="G322" t="s">
        <v>71</v>
      </c>
      <c r="H322" t="s">
        <v>71</v>
      </c>
      <c r="I322" s="1" t="s">
        <v>3089</v>
      </c>
      <c r="J322" s="6" t="s">
        <v>8590</v>
      </c>
      <c r="K322" t="s">
        <v>3090</v>
      </c>
      <c r="L322" t="s">
        <v>3091</v>
      </c>
      <c r="M322" t="s">
        <v>3092</v>
      </c>
      <c r="N322" t="s">
        <v>3093</v>
      </c>
      <c r="O322" t="s">
        <v>3094</v>
      </c>
      <c r="P322" t="s">
        <v>71</v>
      </c>
      <c r="Q322" t="s">
        <v>71</v>
      </c>
      <c r="R322" t="s">
        <v>71</v>
      </c>
      <c r="S322" t="s">
        <v>71</v>
      </c>
      <c r="T322" s="10" t="s">
        <v>3095</v>
      </c>
      <c r="U322" t="s">
        <v>71</v>
      </c>
      <c r="V322" t="s">
        <v>71</v>
      </c>
      <c r="W322" t="s">
        <v>71</v>
      </c>
      <c r="X322" t="s">
        <v>71</v>
      </c>
      <c r="Y322" t="s">
        <v>71</v>
      </c>
      <c r="Z322" t="s">
        <v>71</v>
      </c>
      <c r="AA322" t="s">
        <v>71</v>
      </c>
      <c r="AB322" t="s">
        <v>71</v>
      </c>
      <c r="AC322" t="s">
        <v>71</v>
      </c>
      <c r="AD322" t="s">
        <v>71</v>
      </c>
      <c r="AE322" t="s">
        <v>71</v>
      </c>
      <c r="AF322" t="s">
        <v>71</v>
      </c>
      <c r="AG322" t="s">
        <v>71</v>
      </c>
      <c r="AH322" t="s">
        <v>71</v>
      </c>
      <c r="AI322" t="s">
        <v>71</v>
      </c>
      <c r="AJ322" t="s">
        <v>71</v>
      </c>
      <c r="AK322" t="s">
        <v>71</v>
      </c>
      <c r="AL322" t="s">
        <v>71</v>
      </c>
      <c r="AM322" t="s">
        <v>3096</v>
      </c>
      <c r="AN322" t="s">
        <v>71</v>
      </c>
      <c r="AO322" t="s">
        <v>3097</v>
      </c>
      <c r="AP322" t="s">
        <v>71</v>
      </c>
      <c r="AQ322" t="s">
        <v>71</v>
      </c>
      <c r="AR322" t="s">
        <v>71</v>
      </c>
      <c r="AS322">
        <v>2013</v>
      </c>
      <c r="AT322" t="s">
        <v>71</v>
      </c>
      <c r="AU322" t="s">
        <v>71</v>
      </c>
      <c r="AV322" t="s">
        <v>71</v>
      </c>
      <c r="AW322" t="s">
        <v>71</v>
      </c>
      <c r="AX322" t="s">
        <v>71</v>
      </c>
      <c r="AY322" t="s">
        <v>71</v>
      </c>
      <c r="AZ322">
        <v>677</v>
      </c>
      <c r="BA322">
        <v>680</v>
      </c>
      <c r="BB322" t="s">
        <v>71</v>
      </c>
      <c r="BC322" t="s">
        <v>71</v>
      </c>
      <c r="BD322" t="s">
        <v>71</v>
      </c>
      <c r="BE322" t="s">
        <v>71</v>
      </c>
      <c r="BF322" t="s">
        <v>71</v>
      </c>
      <c r="BG322" t="s">
        <v>71</v>
      </c>
      <c r="BH322" t="s">
        <v>71</v>
      </c>
      <c r="BI322" t="s">
        <v>71</v>
      </c>
      <c r="BJ322" t="s">
        <v>71</v>
      </c>
      <c r="BK322" t="s">
        <v>71</v>
      </c>
      <c r="BL322" t="s">
        <v>71</v>
      </c>
      <c r="BM322" t="s">
        <v>71</v>
      </c>
      <c r="BN322" t="s">
        <v>71</v>
      </c>
      <c r="BO322" t="s">
        <v>71</v>
      </c>
      <c r="BP322" t="s">
        <v>71</v>
      </c>
      <c r="BQ322" t="s">
        <v>3098</v>
      </c>
      <c r="BR322" t="str">
        <f>HYPERLINK("https%3A%2F%2Fwww.webofscience.com%2Fwos%2Fwoscc%2Ffull-record%2FWOS:000363478300144","View Full Record in Web of Science")</f>
        <v>View Full Record in Web of Science</v>
      </c>
    </row>
    <row r="323" spans="1:70" hidden="1" x14ac:dyDescent="0.25">
      <c r="A323" t="s">
        <v>69</v>
      </c>
      <c r="B323" t="s">
        <v>3099</v>
      </c>
      <c r="C323" t="s">
        <v>71</v>
      </c>
      <c r="D323" t="s">
        <v>71</v>
      </c>
      <c r="E323" t="s">
        <v>71</v>
      </c>
      <c r="F323" t="s">
        <v>3100</v>
      </c>
      <c r="G323" t="s">
        <v>71</v>
      </c>
      <c r="H323" t="s">
        <v>71</v>
      </c>
      <c r="I323" s="1" t="s">
        <v>3101</v>
      </c>
      <c r="J323" t="s">
        <v>8590</v>
      </c>
      <c r="K323" t="s">
        <v>3102</v>
      </c>
      <c r="L323" t="s">
        <v>71</v>
      </c>
      <c r="M323" t="s">
        <v>3103</v>
      </c>
      <c r="N323" t="s">
        <v>3104</v>
      </c>
      <c r="O323" t="s">
        <v>3105</v>
      </c>
      <c r="P323" t="s">
        <v>71</v>
      </c>
      <c r="Q323" t="s">
        <v>71</v>
      </c>
      <c r="R323" t="s">
        <v>71</v>
      </c>
      <c r="S323" t="s">
        <v>71</v>
      </c>
      <c r="T323" t="s">
        <v>3106</v>
      </c>
      <c r="U323" t="s">
        <v>71</v>
      </c>
      <c r="V323" t="s">
        <v>71</v>
      </c>
      <c r="W323" t="s">
        <v>71</v>
      </c>
      <c r="X323" t="s">
        <v>71</v>
      </c>
      <c r="Y323" t="s">
        <v>71</v>
      </c>
      <c r="Z323" t="s">
        <v>71</v>
      </c>
      <c r="AA323" t="s">
        <v>71</v>
      </c>
      <c r="AB323" t="s">
        <v>71</v>
      </c>
      <c r="AC323" t="s">
        <v>71</v>
      </c>
      <c r="AD323" t="s">
        <v>71</v>
      </c>
      <c r="AE323" t="s">
        <v>71</v>
      </c>
      <c r="AF323" t="s">
        <v>71</v>
      </c>
      <c r="AG323" t="s">
        <v>71</v>
      </c>
      <c r="AH323" t="s">
        <v>71</v>
      </c>
      <c r="AI323" t="s">
        <v>71</v>
      </c>
      <c r="AJ323" t="s">
        <v>71</v>
      </c>
      <c r="AK323" t="s">
        <v>71</v>
      </c>
      <c r="AL323" t="s">
        <v>71</v>
      </c>
      <c r="AM323" t="s">
        <v>3107</v>
      </c>
      <c r="AN323" t="s">
        <v>71</v>
      </c>
      <c r="AO323" t="s">
        <v>71</v>
      </c>
      <c r="AP323" t="s">
        <v>71</v>
      </c>
      <c r="AQ323" t="s">
        <v>71</v>
      </c>
      <c r="AR323" t="s">
        <v>728</v>
      </c>
      <c r="AS323">
        <v>2009</v>
      </c>
      <c r="AT323">
        <v>5</v>
      </c>
      <c r="AU323" t="s">
        <v>3108</v>
      </c>
      <c r="AV323" t="s">
        <v>71</v>
      </c>
      <c r="AW323" t="s">
        <v>71</v>
      </c>
      <c r="AX323" t="s">
        <v>71</v>
      </c>
      <c r="AY323" t="s">
        <v>71</v>
      </c>
      <c r="AZ323">
        <v>5061</v>
      </c>
      <c r="BA323">
        <v>5068</v>
      </c>
      <c r="BB323" t="s">
        <v>71</v>
      </c>
      <c r="BC323" t="s">
        <v>71</v>
      </c>
      <c r="BD323" t="s">
        <v>71</v>
      </c>
      <c r="BE323" t="s">
        <v>71</v>
      </c>
      <c r="BF323" t="s">
        <v>71</v>
      </c>
      <c r="BG323" t="s">
        <v>71</v>
      </c>
      <c r="BH323" t="s">
        <v>71</v>
      </c>
      <c r="BI323" t="s">
        <v>71</v>
      </c>
      <c r="BJ323" t="s">
        <v>71</v>
      </c>
      <c r="BK323" t="s">
        <v>71</v>
      </c>
      <c r="BL323" t="s">
        <v>71</v>
      </c>
      <c r="BM323" t="s">
        <v>71</v>
      </c>
      <c r="BN323" t="s">
        <v>71</v>
      </c>
      <c r="BO323" t="s">
        <v>71</v>
      </c>
      <c r="BP323" t="s">
        <v>71</v>
      </c>
      <c r="BQ323" t="s">
        <v>3109</v>
      </c>
      <c r="BR323" t="str">
        <f>HYPERLINK("https%3A%2F%2Fwww.webofscience.com%2Fwos%2Fwoscc%2Ffull-record%2FWOS:000272567000033","View Full Record in Web of Science")</f>
        <v>View Full Record in Web of Science</v>
      </c>
    </row>
    <row r="324" spans="1:70" hidden="1" x14ac:dyDescent="0.25">
      <c r="A324" t="s">
        <v>69</v>
      </c>
      <c r="B324" t="s">
        <v>3110</v>
      </c>
      <c r="C324" t="s">
        <v>71</v>
      </c>
      <c r="D324" t="s">
        <v>71</v>
      </c>
      <c r="E324" t="s">
        <v>71</v>
      </c>
      <c r="F324" t="s">
        <v>3111</v>
      </c>
      <c r="G324" t="s">
        <v>71</v>
      </c>
      <c r="H324" t="s">
        <v>71</v>
      </c>
      <c r="I324" s="1" t="s">
        <v>3112</v>
      </c>
      <c r="J324" s="6" t="s">
        <v>8590</v>
      </c>
      <c r="K324" t="s">
        <v>3113</v>
      </c>
      <c r="L324" t="s">
        <v>71</v>
      </c>
      <c r="M324" t="s">
        <v>71</v>
      </c>
      <c r="N324" t="s">
        <v>71</v>
      </c>
      <c r="O324" t="s">
        <v>71</v>
      </c>
      <c r="P324" t="s">
        <v>71</v>
      </c>
      <c r="Q324" t="s">
        <v>71</v>
      </c>
      <c r="R324" t="s">
        <v>71</v>
      </c>
      <c r="S324" t="s">
        <v>71</v>
      </c>
      <c r="T324" s="10" t="s">
        <v>3114</v>
      </c>
      <c r="U324" t="s">
        <v>71</v>
      </c>
      <c r="V324" t="s">
        <v>71</v>
      </c>
      <c r="W324" t="s">
        <v>71</v>
      </c>
      <c r="X324" t="s">
        <v>71</v>
      </c>
      <c r="Y324" t="s">
        <v>71</v>
      </c>
      <c r="Z324" t="s">
        <v>71</v>
      </c>
      <c r="AA324" t="s">
        <v>71</v>
      </c>
      <c r="AB324" t="s">
        <v>71</v>
      </c>
      <c r="AC324" t="s">
        <v>71</v>
      </c>
      <c r="AD324" t="s">
        <v>71</v>
      </c>
      <c r="AE324" t="s">
        <v>71</v>
      </c>
      <c r="AF324" t="s">
        <v>71</v>
      </c>
      <c r="AG324" t="s">
        <v>71</v>
      </c>
      <c r="AH324" t="s">
        <v>71</v>
      </c>
      <c r="AI324" t="s">
        <v>71</v>
      </c>
      <c r="AJ324" t="s">
        <v>71</v>
      </c>
      <c r="AK324" t="s">
        <v>71</v>
      </c>
      <c r="AL324" t="s">
        <v>71</v>
      </c>
      <c r="AM324" t="s">
        <v>3115</v>
      </c>
      <c r="AN324" t="s">
        <v>3116</v>
      </c>
      <c r="AO324" t="s">
        <v>71</v>
      </c>
      <c r="AP324" t="s">
        <v>71</v>
      </c>
      <c r="AQ324" t="s">
        <v>71</v>
      </c>
      <c r="AR324" t="s">
        <v>263</v>
      </c>
      <c r="AS324">
        <v>2013</v>
      </c>
      <c r="AT324">
        <v>69</v>
      </c>
      <c r="AU324" t="s">
        <v>71</v>
      </c>
      <c r="AV324" t="s">
        <v>71</v>
      </c>
      <c r="AW324" t="s">
        <v>71</v>
      </c>
      <c r="AX324" t="s">
        <v>71</v>
      </c>
      <c r="AY324" t="s">
        <v>71</v>
      </c>
      <c r="AZ324">
        <v>148</v>
      </c>
      <c r="BA324">
        <v>158</v>
      </c>
      <c r="BB324" t="s">
        <v>71</v>
      </c>
      <c r="BC324" t="s">
        <v>3117</v>
      </c>
      <c r="BD324" t="str">
        <f>HYPERLINK("http://dx.doi.org/10.1016/j.compedu.2013.07.010","http://dx.doi.org/10.1016/j.compedu.2013.07.010")</f>
        <v>http://dx.doi.org/10.1016/j.compedu.2013.07.010</v>
      </c>
      <c r="BE324" t="s">
        <v>71</v>
      </c>
      <c r="BF324" t="s">
        <v>71</v>
      </c>
      <c r="BG324" t="s">
        <v>71</v>
      </c>
      <c r="BH324" t="s">
        <v>71</v>
      </c>
      <c r="BI324" t="s">
        <v>71</v>
      </c>
      <c r="BJ324" t="s">
        <v>71</v>
      </c>
      <c r="BK324" t="s">
        <v>71</v>
      </c>
      <c r="BL324" t="s">
        <v>71</v>
      </c>
      <c r="BM324" t="s">
        <v>71</v>
      </c>
      <c r="BN324" t="s">
        <v>71</v>
      </c>
      <c r="BO324" t="s">
        <v>71</v>
      </c>
      <c r="BP324" t="s">
        <v>71</v>
      </c>
      <c r="BQ324" t="s">
        <v>3118</v>
      </c>
      <c r="BR324" t="str">
        <f>HYPERLINK("https%3A%2F%2Fwww.webofscience.com%2Fwos%2Fwoscc%2Ffull-record%2FWOS:000325600400013","View Full Record in Web of Science")</f>
        <v>View Full Record in Web of Science</v>
      </c>
    </row>
    <row r="325" spans="1:70" hidden="1" x14ac:dyDescent="0.25">
      <c r="A325" t="s">
        <v>69</v>
      </c>
      <c r="B325" t="s">
        <v>3119</v>
      </c>
      <c r="C325" t="s">
        <v>71</v>
      </c>
      <c r="D325" t="s">
        <v>71</v>
      </c>
      <c r="E325" t="s">
        <v>71</v>
      </c>
      <c r="F325" t="s">
        <v>3120</v>
      </c>
      <c r="G325" t="s">
        <v>71</v>
      </c>
      <c r="H325" t="s">
        <v>71</v>
      </c>
      <c r="I325" s="1" t="s">
        <v>3121</v>
      </c>
      <c r="J325" t="s">
        <v>8588</v>
      </c>
      <c r="K325" t="s">
        <v>123</v>
      </c>
      <c r="L325" t="s">
        <v>71</v>
      </c>
      <c r="M325" t="s">
        <v>71</v>
      </c>
      <c r="N325" t="s">
        <v>71</v>
      </c>
      <c r="O325" t="s">
        <v>71</v>
      </c>
      <c r="P325" t="s">
        <v>71</v>
      </c>
      <c r="Q325" t="s">
        <v>71</v>
      </c>
      <c r="R325" t="s">
        <v>71</v>
      </c>
      <c r="S325" t="s">
        <v>71</v>
      </c>
      <c r="T325" t="s">
        <v>3122</v>
      </c>
      <c r="U325" t="s">
        <v>71</v>
      </c>
      <c r="V325" t="s">
        <v>71</v>
      </c>
      <c r="W325" t="s">
        <v>71</v>
      </c>
      <c r="X325" t="s">
        <v>71</v>
      </c>
      <c r="Y325" t="s">
        <v>3123</v>
      </c>
      <c r="Z325" t="s">
        <v>957</v>
      </c>
      <c r="AA325" t="s">
        <v>71</v>
      </c>
      <c r="AB325" t="s">
        <v>71</v>
      </c>
      <c r="AC325" t="s">
        <v>71</v>
      </c>
      <c r="AD325" t="s">
        <v>71</v>
      </c>
      <c r="AE325" t="s">
        <v>71</v>
      </c>
      <c r="AF325" t="s">
        <v>71</v>
      </c>
      <c r="AG325" t="s">
        <v>71</v>
      </c>
      <c r="AH325" t="s">
        <v>71</v>
      </c>
      <c r="AI325" t="s">
        <v>71</v>
      </c>
      <c r="AJ325" t="s">
        <v>71</v>
      </c>
      <c r="AK325" t="s">
        <v>71</v>
      </c>
      <c r="AL325" t="s">
        <v>71</v>
      </c>
      <c r="AM325" t="s">
        <v>127</v>
      </c>
      <c r="AN325" t="s">
        <v>128</v>
      </c>
      <c r="AO325" t="s">
        <v>71</v>
      </c>
      <c r="AP325" t="s">
        <v>71</v>
      </c>
      <c r="AQ325" t="s">
        <v>71</v>
      </c>
      <c r="AR325" t="s">
        <v>734</v>
      </c>
      <c r="AS325">
        <v>2008</v>
      </c>
      <c r="AT325">
        <v>178</v>
      </c>
      <c r="AU325">
        <v>2</v>
      </c>
      <c r="AV325" t="s">
        <v>71</v>
      </c>
      <c r="AW325" t="s">
        <v>71</v>
      </c>
      <c r="AX325" t="s">
        <v>71</v>
      </c>
      <c r="AY325" t="s">
        <v>71</v>
      </c>
      <c r="AZ325">
        <v>425</v>
      </c>
      <c r="BA325">
        <v>438</v>
      </c>
      <c r="BB325" t="s">
        <v>71</v>
      </c>
      <c r="BC325" t="s">
        <v>3124</v>
      </c>
      <c r="BD325" t="str">
        <f>HYPERLINK("http://dx.doi.org/10.1016/j.ins.2007.07.016","http://dx.doi.org/10.1016/j.ins.2007.07.016")</f>
        <v>http://dx.doi.org/10.1016/j.ins.2007.07.016</v>
      </c>
      <c r="BE325" t="s">
        <v>71</v>
      </c>
      <c r="BF325" t="s">
        <v>71</v>
      </c>
      <c r="BG325" t="s">
        <v>71</v>
      </c>
      <c r="BH325" t="s">
        <v>71</v>
      </c>
      <c r="BI325" t="s">
        <v>71</v>
      </c>
      <c r="BJ325" t="s">
        <v>71</v>
      </c>
      <c r="BK325" t="s">
        <v>71</v>
      </c>
      <c r="BL325" t="s">
        <v>71</v>
      </c>
      <c r="BM325" t="s">
        <v>71</v>
      </c>
      <c r="BN325" t="s">
        <v>71</v>
      </c>
      <c r="BO325" t="s">
        <v>71</v>
      </c>
      <c r="BP325" t="s">
        <v>71</v>
      </c>
      <c r="BQ325" t="s">
        <v>3125</v>
      </c>
      <c r="BR325" t="str">
        <f>HYPERLINK("https%3A%2F%2Fwww.webofscience.com%2Fwos%2Fwoscc%2Ffull-record%2FWOS:000251560100010","View Full Record in Web of Science")</f>
        <v>View Full Record in Web of Science</v>
      </c>
    </row>
    <row r="326" spans="1:70" hidden="1" x14ac:dyDescent="0.25">
      <c r="A326" t="s">
        <v>69</v>
      </c>
      <c r="B326" t="s">
        <v>3126</v>
      </c>
      <c r="C326" t="s">
        <v>71</v>
      </c>
      <c r="D326" t="s">
        <v>71</v>
      </c>
      <c r="E326" t="s">
        <v>71</v>
      </c>
      <c r="F326" t="s">
        <v>3127</v>
      </c>
      <c r="G326" t="s">
        <v>71</v>
      </c>
      <c r="H326" t="s">
        <v>71</v>
      </c>
      <c r="I326" s="1" t="s">
        <v>3128</v>
      </c>
      <c r="J326" t="s">
        <v>8590</v>
      </c>
      <c r="K326" t="s">
        <v>174</v>
      </c>
      <c r="L326" t="s">
        <v>71</v>
      </c>
      <c r="M326" t="s">
        <v>71</v>
      </c>
      <c r="N326" t="s">
        <v>71</v>
      </c>
      <c r="O326" t="s">
        <v>71</v>
      </c>
      <c r="P326" t="s">
        <v>71</v>
      </c>
      <c r="Q326" t="s">
        <v>71</v>
      </c>
      <c r="R326" t="s">
        <v>71</v>
      </c>
      <c r="S326" t="s">
        <v>71</v>
      </c>
      <c r="T326" t="s">
        <v>3129</v>
      </c>
      <c r="U326" t="s">
        <v>71</v>
      </c>
      <c r="V326" t="s">
        <v>71</v>
      </c>
      <c r="W326" t="s">
        <v>71</v>
      </c>
      <c r="X326" t="s">
        <v>71</v>
      </c>
      <c r="Y326" t="s">
        <v>71</v>
      </c>
      <c r="Z326" t="s">
        <v>71</v>
      </c>
      <c r="AA326" t="s">
        <v>71</v>
      </c>
      <c r="AB326" t="s">
        <v>71</v>
      </c>
      <c r="AC326" t="s">
        <v>71</v>
      </c>
      <c r="AD326" t="s">
        <v>71</v>
      </c>
      <c r="AE326" t="s">
        <v>71</v>
      </c>
      <c r="AF326" t="s">
        <v>71</v>
      </c>
      <c r="AG326" t="s">
        <v>71</v>
      </c>
      <c r="AH326" t="s">
        <v>71</v>
      </c>
      <c r="AI326" t="s">
        <v>71</v>
      </c>
      <c r="AJ326" t="s">
        <v>71</v>
      </c>
      <c r="AK326" t="s">
        <v>71</v>
      </c>
      <c r="AL326" t="s">
        <v>71</v>
      </c>
      <c r="AM326" t="s">
        <v>178</v>
      </c>
      <c r="AN326" t="s">
        <v>179</v>
      </c>
      <c r="AO326" t="s">
        <v>71</v>
      </c>
      <c r="AP326" t="s">
        <v>71</v>
      </c>
      <c r="AQ326" t="s">
        <v>71</v>
      </c>
      <c r="AR326" t="s">
        <v>71</v>
      </c>
      <c r="AS326">
        <v>2016</v>
      </c>
      <c r="AT326">
        <v>31</v>
      </c>
      <c r="AU326">
        <v>4</v>
      </c>
      <c r="AV326" t="s">
        <v>71</v>
      </c>
      <c r="AW326" t="s">
        <v>71</v>
      </c>
      <c r="AX326" t="s">
        <v>71</v>
      </c>
      <c r="AY326" t="s">
        <v>71</v>
      </c>
      <c r="AZ326">
        <v>2203</v>
      </c>
      <c r="BA326">
        <v>2212</v>
      </c>
      <c r="BB326" t="s">
        <v>71</v>
      </c>
      <c r="BC326" t="s">
        <v>3130</v>
      </c>
      <c r="BD326" t="str">
        <f>HYPERLINK("http://dx.doi.org/10.3233/JIFS-169060","http://dx.doi.org/10.3233/JIFS-169060")</f>
        <v>http://dx.doi.org/10.3233/JIFS-169060</v>
      </c>
      <c r="BE326" t="s">
        <v>71</v>
      </c>
      <c r="BF326" t="s">
        <v>71</v>
      </c>
      <c r="BG326" t="s">
        <v>71</v>
      </c>
      <c r="BH326" t="s">
        <v>71</v>
      </c>
      <c r="BI326" t="s">
        <v>71</v>
      </c>
      <c r="BJ326" t="s">
        <v>71</v>
      </c>
      <c r="BK326" t="s">
        <v>71</v>
      </c>
      <c r="BL326" t="s">
        <v>71</v>
      </c>
      <c r="BM326" t="s">
        <v>71</v>
      </c>
      <c r="BN326" t="s">
        <v>71</v>
      </c>
      <c r="BO326" t="s">
        <v>71</v>
      </c>
      <c r="BP326" t="s">
        <v>71</v>
      </c>
      <c r="BQ326" t="s">
        <v>3131</v>
      </c>
      <c r="BR326" t="str">
        <f>HYPERLINK("https%3A%2F%2Fwww.webofscience.com%2Fwos%2Fwoscc%2Ffull-record%2FWOS:000384842400017","View Full Record in Web of Science")</f>
        <v>View Full Record in Web of Science</v>
      </c>
    </row>
    <row r="327" spans="1:70" hidden="1" x14ac:dyDescent="0.25">
      <c r="A327" t="s">
        <v>69</v>
      </c>
      <c r="B327" t="s">
        <v>3132</v>
      </c>
      <c r="C327" t="s">
        <v>71</v>
      </c>
      <c r="D327" t="s">
        <v>71</v>
      </c>
      <c r="E327" t="s">
        <v>71</v>
      </c>
      <c r="F327" t="s">
        <v>3133</v>
      </c>
      <c r="G327" t="s">
        <v>71</v>
      </c>
      <c r="H327" t="s">
        <v>71</v>
      </c>
      <c r="I327" s="1" t="s">
        <v>3134</v>
      </c>
      <c r="J327" t="s">
        <v>8590</v>
      </c>
      <c r="K327" t="s">
        <v>123</v>
      </c>
      <c r="L327" t="s">
        <v>71</v>
      </c>
      <c r="M327" t="s">
        <v>71</v>
      </c>
      <c r="N327" t="s">
        <v>71</v>
      </c>
      <c r="O327" t="s">
        <v>71</v>
      </c>
      <c r="P327" t="s">
        <v>71</v>
      </c>
      <c r="Q327" t="s">
        <v>71</v>
      </c>
      <c r="R327" t="s">
        <v>71</v>
      </c>
      <c r="S327" t="s">
        <v>71</v>
      </c>
      <c r="T327" t="s">
        <v>3135</v>
      </c>
      <c r="U327" t="s">
        <v>71</v>
      </c>
      <c r="V327" t="s">
        <v>71</v>
      </c>
      <c r="W327" t="s">
        <v>71</v>
      </c>
      <c r="X327" t="s">
        <v>71</v>
      </c>
      <c r="Y327" t="s">
        <v>71</v>
      </c>
      <c r="Z327" t="s">
        <v>71</v>
      </c>
      <c r="AA327" t="s">
        <v>71</v>
      </c>
      <c r="AB327" t="s">
        <v>71</v>
      </c>
      <c r="AC327" t="s">
        <v>71</v>
      </c>
      <c r="AD327" t="s">
        <v>71</v>
      </c>
      <c r="AE327" t="s">
        <v>71</v>
      </c>
      <c r="AF327" t="s">
        <v>71</v>
      </c>
      <c r="AG327" t="s">
        <v>71</v>
      </c>
      <c r="AH327" t="s">
        <v>71</v>
      </c>
      <c r="AI327" t="s">
        <v>71</v>
      </c>
      <c r="AJ327" t="s">
        <v>71</v>
      </c>
      <c r="AK327" t="s">
        <v>71</v>
      </c>
      <c r="AL327" t="s">
        <v>71</v>
      </c>
      <c r="AM327" t="s">
        <v>127</v>
      </c>
      <c r="AN327" t="s">
        <v>128</v>
      </c>
      <c r="AO327" t="s">
        <v>71</v>
      </c>
      <c r="AP327" t="s">
        <v>71</v>
      </c>
      <c r="AQ327" t="s">
        <v>71</v>
      </c>
      <c r="AR327" t="s">
        <v>3136</v>
      </c>
      <c r="AS327">
        <v>2015</v>
      </c>
      <c r="AT327">
        <v>294</v>
      </c>
      <c r="AU327" t="s">
        <v>71</v>
      </c>
      <c r="AV327" t="s">
        <v>71</v>
      </c>
      <c r="AW327" t="s">
        <v>71</v>
      </c>
      <c r="AX327" t="s">
        <v>71</v>
      </c>
      <c r="AY327" t="s">
        <v>71</v>
      </c>
      <c r="AZ327">
        <v>489</v>
      </c>
      <c r="BA327">
        <v>512</v>
      </c>
      <c r="BB327" t="s">
        <v>71</v>
      </c>
      <c r="BC327" t="s">
        <v>3137</v>
      </c>
      <c r="BD327" t="str">
        <f>HYPERLINK("http://dx.doi.org/10.1016/j.ins.2014.09.055","http://dx.doi.org/10.1016/j.ins.2014.09.055")</f>
        <v>http://dx.doi.org/10.1016/j.ins.2014.09.055</v>
      </c>
      <c r="BE327" t="s">
        <v>71</v>
      </c>
      <c r="BF327" t="s">
        <v>71</v>
      </c>
      <c r="BG327" t="s">
        <v>71</v>
      </c>
      <c r="BH327" t="s">
        <v>71</v>
      </c>
      <c r="BI327" t="s">
        <v>71</v>
      </c>
      <c r="BJ327" t="s">
        <v>71</v>
      </c>
      <c r="BK327" t="s">
        <v>71</v>
      </c>
      <c r="BL327" t="s">
        <v>71</v>
      </c>
      <c r="BM327" t="s">
        <v>71</v>
      </c>
      <c r="BN327" t="s">
        <v>71</v>
      </c>
      <c r="BO327" t="s">
        <v>71</v>
      </c>
      <c r="BP327" t="s">
        <v>71</v>
      </c>
      <c r="BQ327" t="s">
        <v>3138</v>
      </c>
      <c r="BR327" t="str">
        <f>HYPERLINK("https%3A%2F%2Fwww.webofscience.com%2Fwos%2Fwoscc%2Ffull-record%2FWOS:000346542800034","View Full Record in Web of Science")</f>
        <v>View Full Record in Web of Science</v>
      </c>
    </row>
    <row r="328" spans="1:70" hidden="1" x14ac:dyDescent="0.25">
      <c r="A328" t="s">
        <v>83</v>
      </c>
      <c r="B328" t="s">
        <v>3139</v>
      </c>
      <c r="C328" t="s">
        <v>71</v>
      </c>
      <c r="D328" t="s">
        <v>3140</v>
      </c>
      <c r="E328" t="s">
        <v>71</v>
      </c>
      <c r="F328" t="s">
        <v>3141</v>
      </c>
      <c r="G328" t="s">
        <v>71</v>
      </c>
      <c r="H328" t="s">
        <v>71</v>
      </c>
      <c r="I328" s="1" t="s">
        <v>3142</v>
      </c>
      <c r="J328" t="s">
        <v>8590</v>
      </c>
      <c r="K328" t="s">
        <v>3143</v>
      </c>
      <c r="L328" t="s">
        <v>3144</v>
      </c>
      <c r="M328" t="s">
        <v>3145</v>
      </c>
      <c r="N328" t="s">
        <v>3146</v>
      </c>
      <c r="O328" t="s">
        <v>3147</v>
      </c>
      <c r="P328" t="s">
        <v>71</v>
      </c>
      <c r="Q328" t="s">
        <v>71</v>
      </c>
      <c r="R328" t="s">
        <v>71</v>
      </c>
      <c r="S328" t="s">
        <v>71</v>
      </c>
      <c r="T328" t="s">
        <v>3148</v>
      </c>
      <c r="U328" t="s">
        <v>71</v>
      </c>
      <c r="V328" t="s">
        <v>71</v>
      </c>
      <c r="W328" t="s">
        <v>71</v>
      </c>
      <c r="X328" t="s">
        <v>71</v>
      </c>
      <c r="Y328" t="s">
        <v>71</v>
      </c>
      <c r="Z328" t="s">
        <v>3149</v>
      </c>
      <c r="AA328" t="s">
        <v>71</v>
      </c>
      <c r="AB328" t="s">
        <v>71</v>
      </c>
      <c r="AC328" t="s">
        <v>71</v>
      </c>
      <c r="AD328" t="s">
        <v>71</v>
      </c>
      <c r="AE328" t="s">
        <v>71</v>
      </c>
      <c r="AF328" t="s">
        <v>71</v>
      </c>
      <c r="AG328" t="s">
        <v>71</v>
      </c>
      <c r="AH328" t="s">
        <v>71</v>
      </c>
      <c r="AI328" t="s">
        <v>71</v>
      </c>
      <c r="AJ328" t="s">
        <v>71</v>
      </c>
      <c r="AK328" t="s">
        <v>71</v>
      </c>
      <c r="AL328" t="s">
        <v>71</v>
      </c>
      <c r="AM328" t="s">
        <v>3150</v>
      </c>
      <c r="AN328" t="s">
        <v>71</v>
      </c>
      <c r="AO328" t="s">
        <v>71</v>
      </c>
      <c r="AP328" t="s">
        <v>71</v>
      </c>
      <c r="AQ328" t="s">
        <v>71</v>
      </c>
      <c r="AR328" t="s">
        <v>71</v>
      </c>
      <c r="AS328">
        <v>2012</v>
      </c>
      <c r="AT328">
        <v>4</v>
      </c>
      <c r="AU328" t="s">
        <v>71</v>
      </c>
      <c r="AV328" t="s">
        <v>71</v>
      </c>
      <c r="AW328" t="s">
        <v>71</v>
      </c>
      <c r="AX328" t="s">
        <v>71</v>
      </c>
      <c r="AY328" t="s">
        <v>71</v>
      </c>
      <c r="AZ328">
        <v>820</v>
      </c>
      <c r="BA328">
        <v>824</v>
      </c>
      <c r="BB328" t="s">
        <v>71</v>
      </c>
      <c r="BC328" t="s">
        <v>3151</v>
      </c>
      <c r="BD328" t="str">
        <f>HYPERLINK("http://dx.doi.org/10.1016/j.protcy.2012.05.134","http://dx.doi.org/10.1016/j.protcy.2012.05.134")</f>
        <v>http://dx.doi.org/10.1016/j.protcy.2012.05.134</v>
      </c>
      <c r="BE328" t="s">
        <v>71</v>
      </c>
      <c r="BF328" t="s">
        <v>71</v>
      </c>
      <c r="BG328" t="s">
        <v>71</v>
      </c>
      <c r="BH328" t="s">
        <v>71</v>
      </c>
      <c r="BI328" t="s">
        <v>71</v>
      </c>
      <c r="BJ328" t="s">
        <v>71</v>
      </c>
      <c r="BK328" t="s">
        <v>71</v>
      </c>
      <c r="BL328" t="s">
        <v>71</v>
      </c>
      <c r="BM328" t="s">
        <v>71</v>
      </c>
      <c r="BN328" t="s">
        <v>71</v>
      </c>
      <c r="BO328" t="s">
        <v>71</v>
      </c>
      <c r="BP328" t="s">
        <v>71</v>
      </c>
      <c r="BQ328" t="s">
        <v>3152</v>
      </c>
      <c r="BR328" t="str">
        <f>HYPERLINK("https%3A%2F%2Fwww.webofscience.com%2Fwos%2Fwoscc%2Ffull-record%2FWOS:000319812800134","View Full Record in Web of Science")</f>
        <v>View Full Record in Web of Science</v>
      </c>
    </row>
    <row r="329" spans="1:70" hidden="1" x14ac:dyDescent="0.25">
      <c r="A329" t="s">
        <v>83</v>
      </c>
      <c r="B329" t="s">
        <v>3153</v>
      </c>
      <c r="C329" t="s">
        <v>71</v>
      </c>
      <c r="D329" t="s">
        <v>3154</v>
      </c>
      <c r="E329" t="s">
        <v>71</v>
      </c>
      <c r="F329" t="s">
        <v>3155</v>
      </c>
      <c r="G329" t="s">
        <v>71</v>
      </c>
      <c r="H329" t="s">
        <v>71</v>
      </c>
      <c r="I329" s="1" t="s">
        <v>3156</v>
      </c>
      <c r="J329" t="s">
        <v>8590</v>
      </c>
      <c r="K329" t="s">
        <v>3157</v>
      </c>
      <c r="L329" t="s">
        <v>71</v>
      </c>
      <c r="M329" t="s">
        <v>3158</v>
      </c>
      <c r="N329" t="s">
        <v>3159</v>
      </c>
      <c r="O329" t="s">
        <v>3160</v>
      </c>
      <c r="P329" t="s">
        <v>3161</v>
      </c>
      <c r="Q329" t="s">
        <v>71</v>
      </c>
      <c r="R329" t="s">
        <v>71</v>
      </c>
      <c r="S329" t="s">
        <v>71</v>
      </c>
      <c r="T329" t="s">
        <v>3162</v>
      </c>
      <c r="U329" t="s">
        <v>71</v>
      </c>
      <c r="V329" t="s">
        <v>71</v>
      </c>
      <c r="W329" t="s">
        <v>71</v>
      </c>
      <c r="X329" t="s">
        <v>71</v>
      </c>
      <c r="Y329" t="s">
        <v>71</v>
      </c>
      <c r="Z329" t="s">
        <v>71</v>
      </c>
      <c r="AA329" t="s">
        <v>71</v>
      </c>
      <c r="AB329" t="s">
        <v>71</v>
      </c>
      <c r="AC329" t="s">
        <v>71</v>
      </c>
      <c r="AD329" t="s">
        <v>71</v>
      </c>
      <c r="AE329" t="s">
        <v>71</v>
      </c>
      <c r="AF329" t="s">
        <v>71</v>
      </c>
      <c r="AG329" t="s">
        <v>71</v>
      </c>
      <c r="AH329" t="s">
        <v>71</v>
      </c>
      <c r="AI329" t="s">
        <v>71</v>
      </c>
      <c r="AJ329" t="s">
        <v>71</v>
      </c>
      <c r="AK329" t="s">
        <v>71</v>
      </c>
      <c r="AL329" t="s">
        <v>71</v>
      </c>
      <c r="AM329" t="s">
        <v>71</v>
      </c>
      <c r="AN329" t="s">
        <v>71</v>
      </c>
      <c r="AO329" t="s">
        <v>71</v>
      </c>
      <c r="AP329" t="s">
        <v>71</v>
      </c>
      <c r="AQ329" t="s">
        <v>71</v>
      </c>
      <c r="AR329" t="s">
        <v>71</v>
      </c>
      <c r="AS329">
        <v>2007</v>
      </c>
      <c r="AT329" t="s">
        <v>71</v>
      </c>
      <c r="AU329" t="s">
        <v>71</v>
      </c>
      <c r="AV329" t="s">
        <v>71</v>
      </c>
      <c r="AW329" t="s">
        <v>71</v>
      </c>
      <c r="AX329" t="s">
        <v>71</v>
      </c>
      <c r="AY329" t="s">
        <v>71</v>
      </c>
      <c r="AZ329">
        <v>376</v>
      </c>
      <c r="BA329" t="s">
        <v>99</v>
      </c>
      <c r="BB329" t="s">
        <v>71</v>
      </c>
      <c r="BC329" t="s">
        <v>3163</v>
      </c>
      <c r="BD329" t="str">
        <f>HYPERLINK("http://dx.doi.org/10.1109/FSKD.2007.534","http://dx.doi.org/10.1109/FSKD.2007.534")</f>
        <v>http://dx.doi.org/10.1109/FSKD.2007.534</v>
      </c>
      <c r="BE329" t="s">
        <v>71</v>
      </c>
      <c r="BF329" t="s">
        <v>71</v>
      </c>
      <c r="BG329" t="s">
        <v>71</v>
      </c>
      <c r="BH329" t="s">
        <v>71</v>
      </c>
      <c r="BI329" t="s">
        <v>71</v>
      </c>
      <c r="BJ329" t="s">
        <v>71</v>
      </c>
      <c r="BK329" t="s">
        <v>71</v>
      </c>
      <c r="BL329" t="s">
        <v>71</v>
      </c>
      <c r="BM329" t="s">
        <v>71</v>
      </c>
      <c r="BN329" t="s">
        <v>71</v>
      </c>
      <c r="BO329" t="s">
        <v>71</v>
      </c>
      <c r="BP329" t="s">
        <v>71</v>
      </c>
      <c r="BQ329" t="s">
        <v>3164</v>
      </c>
      <c r="BR329" t="str">
        <f>HYPERLINK("https%3A%2F%2Fwww.webofscience.com%2Fwos%2Fwoscc%2Ffull-record%2FWOS:000252460600075","View Full Record in Web of Science")</f>
        <v>View Full Record in Web of Science</v>
      </c>
    </row>
    <row r="330" spans="1:70" hidden="1" x14ac:dyDescent="0.25">
      <c r="A330" t="s">
        <v>69</v>
      </c>
      <c r="B330" t="s">
        <v>3165</v>
      </c>
      <c r="C330" t="s">
        <v>71</v>
      </c>
      <c r="D330" t="s">
        <v>71</v>
      </c>
      <c r="E330" t="s">
        <v>71</v>
      </c>
      <c r="F330" t="s">
        <v>3166</v>
      </c>
      <c r="G330" t="s">
        <v>71</v>
      </c>
      <c r="H330" t="s">
        <v>71</v>
      </c>
      <c r="I330" s="1" t="s">
        <v>3167</v>
      </c>
      <c r="J330" t="s">
        <v>8590</v>
      </c>
      <c r="K330" t="s">
        <v>766</v>
      </c>
      <c r="L330" t="s">
        <v>71</v>
      </c>
      <c r="M330" t="s">
        <v>71</v>
      </c>
      <c r="N330" t="s">
        <v>71</v>
      </c>
      <c r="O330" t="s">
        <v>71</v>
      </c>
      <c r="P330" t="s">
        <v>71</v>
      </c>
      <c r="Q330" t="s">
        <v>71</v>
      </c>
      <c r="R330" t="s">
        <v>71</v>
      </c>
      <c r="S330" t="s">
        <v>71</v>
      </c>
      <c r="T330" t="s">
        <v>3168</v>
      </c>
      <c r="U330" t="s">
        <v>71</v>
      </c>
      <c r="V330" t="s">
        <v>71</v>
      </c>
      <c r="W330" t="s">
        <v>71</v>
      </c>
      <c r="X330" t="s">
        <v>71</v>
      </c>
      <c r="Y330" t="s">
        <v>3169</v>
      </c>
      <c r="Z330" t="s">
        <v>3170</v>
      </c>
      <c r="AA330" t="s">
        <v>71</v>
      </c>
      <c r="AB330" t="s">
        <v>71</v>
      </c>
      <c r="AC330" t="s">
        <v>71</v>
      </c>
      <c r="AD330" t="s">
        <v>71</v>
      </c>
      <c r="AE330" t="s">
        <v>71</v>
      </c>
      <c r="AF330" t="s">
        <v>71</v>
      </c>
      <c r="AG330" t="s">
        <v>71</v>
      </c>
      <c r="AH330" t="s">
        <v>71</v>
      </c>
      <c r="AI330" t="s">
        <v>71</v>
      </c>
      <c r="AJ330" t="s">
        <v>71</v>
      </c>
      <c r="AK330" t="s">
        <v>71</v>
      </c>
      <c r="AL330" t="s">
        <v>71</v>
      </c>
      <c r="AM330" t="s">
        <v>768</v>
      </c>
      <c r="AN330" t="s">
        <v>769</v>
      </c>
      <c r="AO330" t="s">
        <v>71</v>
      </c>
      <c r="AP330" t="s">
        <v>71</v>
      </c>
      <c r="AQ330" t="s">
        <v>71</v>
      </c>
      <c r="AR330" t="s">
        <v>1082</v>
      </c>
      <c r="AS330">
        <v>2018</v>
      </c>
      <c r="AT330">
        <v>66</v>
      </c>
      <c r="AU330" t="s">
        <v>71</v>
      </c>
      <c r="AV330" t="s">
        <v>71</v>
      </c>
      <c r="AW330" t="s">
        <v>71</v>
      </c>
      <c r="AX330" t="s">
        <v>71</v>
      </c>
      <c r="AY330" t="s">
        <v>71</v>
      </c>
      <c r="AZ330">
        <v>34</v>
      </c>
      <c r="BA330">
        <v>49</v>
      </c>
      <c r="BB330" t="s">
        <v>71</v>
      </c>
      <c r="BC330" t="s">
        <v>3171</v>
      </c>
      <c r="BD330" t="str">
        <f>HYPERLINK("http://dx.doi.org/10.1016/j.asoc.2018.01.018","http://dx.doi.org/10.1016/j.asoc.2018.01.018")</f>
        <v>http://dx.doi.org/10.1016/j.asoc.2018.01.018</v>
      </c>
      <c r="BE330" t="s">
        <v>71</v>
      </c>
      <c r="BF330" t="s">
        <v>71</v>
      </c>
      <c r="BG330" t="s">
        <v>71</v>
      </c>
      <c r="BH330" t="s">
        <v>71</v>
      </c>
      <c r="BI330" t="s">
        <v>71</v>
      </c>
      <c r="BJ330" t="s">
        <v>71</v>
      </c>
      <c r="BK330" t="s">
        <v>71</v>
      </c>
      <c r="BL330" t="s">
        <v>71</v>
      </c>
      <c r="BM330" t="s">
        <v>71</v>
      </c>
      <c r="BN330" t="s">
        <v>71</v>
      </c>
      <c r="BO330" t="s">
        <v>71</v>
      </c>
      <c r="BP330" t="s">
        <v>71</v>
      </c>
      <c r="BQ330" t="s">
        <v>3172</v>
      </c>
      <c r="BR330" t="str">
        <f>HYPERLINK("https%3A%2F%2Fwww.webofscience.com%2Fwos%2Fwoscc%2Ffull-record%2FWOS:000430162100003","View Full Record in Web of Science")</f>
        <v>View Full Record in Web of Science</v>
      </c>
    </row>
    <row r="331" spans="1:70" hidden="1" x14ac:dyDescent="0.25">
      <c r="A331" t="s">
        <v>69</v>
      </c>
      <c r="B331" t="s">
        <v>3173</v>
      </c>
      <c r="C331" t="s">
        <v>71</v>
      </c>
      <c r="D331" t="s">
        <v>71</v>
      </c>
      <c r="E331" t="s">
        <v>71</v>
      </c>
      <c r="F331" t="s">
        <v>3174</v>
      </c>
      <c r="G331" t="s">
        <v>71</v>
      </c>
      <c r="H331" t="s">
        <v>71</v>
      </c>
      <c r="I331" s="1" t="s">
        <v>3175</v>
      </c>
      <c r="J331" t="s">
        <v>8590</v>
      </c>
      <c r="K331" t="s">
        <v>174</v>
      </c>
      <c r="L331" t="s">
        <v>71</v>
      </c>
      <c r="M331" t="s">
        <v>71</v>
      </c>
      <c r="N331" t="s">
        <v>71</v>
      </c>
      <c r="O331" t="s">
        <v>71</v>
      </c>
      <c r="P331" t="s">
        <v>71</v>
      </c>
      <c r="Q331" t="s">
        <v>71</v>
      </c>
      <c r="R331" t="s">
        <v>71</v>
      </c>
      <c r="S331" t="s">
        <v>71</v>
      </c>
      <c r="T331" t="s">
        <v>3176</v>
      </c>
      <c r="U331" t="s">
        <v>71</v>
      </c>
      <c r="V331" t="s">
        <v>71</v>
      </c>
      <c r="W331" t="s">
        <v>71</v>
      </c>
      <c r="X331" t="s">
        <v>71</v>
      </c>
      <c r="Y331" t="s">
        <v>71</v>
      </c>
      <c r="Z331" t="s">
        <v>71</v>
      </c>
      <c r="AA331" t="s">
        <v>71</v>
      </c>
      <c r="AB331" t="s">
        <v>71</v>
      </c>
      <c r="AC331" t="s">
        <v>71</v>
      </c>
      <c r="AD331" t="s">
        <v>71</v>
      </c>
      <c r="AE331" t="s">
        <v>71</v>
      </c>
      <c r="AF331" t="s">
        <v>71</v>
      </c>
      <c r="AG331" t="s">
        <v>71</v>
      </c>
      <c r="AH331" t="s">
        <v>71</v>
      </c>
      <c r="AI331" t="s">
        <v>71</v>
      </c>
      <c r="AJ331" t="s">
        <v>71</v>
      </c>
      <c r="AK331" t="s">
        <v>71</v>
      </c>
      <c r="AL331" t="s">
        <v>71</v>
      </c>
      <c r="AM331" t="s">
        <v>178</v>
      </c>
      <c r="AN331" t="s">
        <v>179</v>
      </c>
      <c r="AO331" t="s">
        <v>71</v>
      </c>
      <c r="AP331" t="s">
        <v>71</v>
      </c>
      <c r="AQ331" t="s">
        <v>71</v>
      </c>
      <c r="AR331" t="s">
        <v>71</v>
      </c>
      <c r="AS331">
        <v>2016</v>
      </c>
      <c r="AT331">
        <v>30</v>
      </c>
      <c r="AU331">
        <v>2</v>
      </c>
      <c r="AV331" t="s">
        <v>71</v>
      </c>
      <c r="AW331" t="s">
        <v>71</v>
      </c>
      <c r="AX331" t="s">
        <v>71</v>
      </c>
      <c r="AY331" t="s">
        <v>71</v>
      </c>
      <c r="AZ331">
        <v>1127</v>
      </c>
      <c r="BA331">
        <v>1137</v>
      </c>
      <c r="BB331" t="s">
        <v>71</v>
      </c>
      <c r="BC331" t="s">
        <v>3177</v>
      </c>
      <c r="BD331" t="str">
        <f>HYPERLINK("http://dx.doi.org/10.3233/IFS-151835","http://dx.doi.org/10.3233/IFS-151835")</f>
        <v>http://dx.doi.org/10.3233/IFS-151835</v>
      </c>
      <c r="BE331" t="s">
        <v>71</v>
      </c>
      <c r="BF331" t="s">
        <v>71</v>
      </c>
      <c r="BG331" t="s">
        <v>71</v>
      </c>
      <c r="BH331" t="s">
        <v>71</v>
      </c>
      <c r="BI331" t="s">
        <v>71</v>
      </c>
      <c r="BJ331" t="s">
        <v>71</v>
      </c>
      <c r="BK331" t="s">
        <v>71</v>
      </c>
      <c r="BL331" t="s">
        <v>71</v>
      </c>
      <c r="BM331" t="s">
        <v>71</v>
      </c>
      <c r="BN331" t="s">
        <v>71</v>
      </c>
      <c r="BO331" t="s">
        <v>71</v>
      </c>
      <c r="BP331" t="s">
        <v>71</v>
      </c>
      <c r="BQ331" t="s">
        <v>3178</v>
      </c>
      <c r="BR331" t="str">
        <f>HYPERLINK("https%3A%2F%2Fwww.webofscience.com%2Fwos%2Fwoscc%2Ffull-record%2FWOS:000371039300046","View Full Record in Web of Science")</f>
        <v>View Full Record in Web of Science</v>
      </c>
    </row>
    <row r="332" spans="1:70" hidden="1" x14ac:dyDescent="0.25">
      <c r="A332" t="s">
        <v>69</v>
      </c>
      <c r="B332" t="s">
        <v>3179</v>
      </c>
      <c r="C332" t="s">
        <v>71</v>
      </c>
      <c r="D332" t="s">
        <v>71</v>
      </c>
      <c r="E332" t="s">
        <v>71</v>
      </c>
      <c r="F332" t="s">
        <v>3179</v>
      </c>
      <c r="G332" t="s">
        <v>71</v>
      </c>
      <c r="H332" t="s">
        <v>71</v>
      </c>
      <c r="I332" s="1" t="s">
        <v>3180</v>
      </c>
      <c r="J332" t="s">
        <v>8590</v>
      </c>
      <c r="K332" t="s">
        <v>233</v>
      </c>
      <c r="L332" t="s">
        <v>71</v>
      </c>
      <c r="M332" t="s">
        <v>71</v>
      </c>
      <c r="N332" t="s">
        <v>71</v>
      </c>
      <c r="O332" t="s">
        <v>71</v>
      </c>
      <c r="P332" t="s">
        <v>71</v>
      </c>
      <c r="Q332" t="s">
        <v>71</v>
      </c>
      <c r="R332" t="s">
        <v>71</v>
      </c>
      <c r="S332" t="s">
        <v>71</v>
      </c>
      <c r="T332" t="s">
        <v>3181</v>
      </c>
      <c r="U332" t="s">
        <v>71</v>
      </c>
      <c r="V332" t="s">
        <v>71</v>
      </c>
      <c r="W332" t="s">
        <v>71</v>
      </c>
      <c r="X332" t="s">
        <v>71</v>
      </c>
      <c r="Y332" t="s">
        <v>3182</v>
      </c>
      <c r="Z332" t="s">
        <v>3183</v>
      </c>
      <c r="AA332" t="s">
        <v>71</v>
      </c>
      <c r="AB332" t="s">
        <v>71</v>
      </c>
      <c r="AC332" t="s">
        <v>71</v>
      </c>
      <c r="AD332" t="s">
        <v>71</v>
      </c>
      <c r="AE332" t="s">
        <v>71</v>
      </c>
      <c r="AF332" t="s">
        <v>71</v>
      </c>
      <c r="AG332" t="s">
        <v>71</v>
      </c>
      <c r="AH332" t="s">
        <v>71</v>
      </c>
      <c r="AI332" t="s">
        <v>71</v>
      </c>
      <c r="AJ332" t="s">
        <v>71</v>
      </c>
      <c r="AK332" t="s">
        <v>71</v>
      </c>
      <c r="AL332" t="s">
        <v>71</v>
      </c>
      <c r="AM332" t="s">
        <v>237</v>
      </c>
      <c r="AN332" t="s">
        <v>238</v>
      </c>
      <c r="AO332" t="s">
        <v>71</v>
      </c>
      <c r="AP332" t="s">
        <v>71</v>
      </c>
      <c r="AQ332" t="s">
        <v>71</v>
      </c>
      <c r="AR332" t="s">
        <v>344</v>
      </c>
      <c r="AS332">
        <v>2002</v>
      </c>
      <c r="AT332">
        <v>10</v>
      </c>
      <c r="AU332">
        <v>3</v>
      </c>
      <c r="AV332" t="s">
        <v>71</v>
      </c>
      <c r="AW332" t="s">
        <v>71</v>
      </c>
      <c r="AX332" t="s">
        <v>71</v>
      </c>
      <c r="AY332" t="s">
        <v>71</v>
      </c>
      <c r="AZ332">
        <v>287</v>
      </c>
      <c r="BA332">
        <v>296</v>
      </c>
      <c r="BB332" t="s">
        <v>3184</v>
      </c>
      <c r="BC332" t="s">
        <v>3185</v>
      </c>
      <c r="BD332" t="str">
        <f>HYPERLINK("http://dx.doi.org/10.1109/TFUZZ.2002.1006432","http://dx.doi.org/10.1109/TFUZZ.2002.1006432")</f>
        <v>http://dx.doi.org/10.1109/TFUZZ.2002.1006432</v>
      </c>
      <c r="BE332" t="s">
        <v>71</v>
      </c>
      <c r="BF332" t="s">
        <v>71</v>
      </c>
      <c r="BG332" t="s">
        <v>71</v>
      </c>
      <c r="BH332" t="s">
        <v>71</v>
      </c>
      <c r="BI332" t="s">
        <v>71</v>
      </c>
      <c r="BJ332" t="s">
        <v>71</v>
      </c>
      <c r="BK332" t="s">
        <v>71</v>
      </c>
      <c r="BL332" t="s">
        <v>71</v>
      </c>
      <c r="BM332" t="s">
        <v>71</v>
      </c>
      <c r="BN332" t="s">
        <v>71</v>
      </c>
      <c r="BO332" t="s">
        <v>71</v>
      </c>
      <c r="BP332" t="s">
        <v>71</v>
      </c>
      <c r="BQ332" t="s">
        <v>3186</v>
      </c>
      <c r="BR332" t="str">
        <f>HYPERLINK("https%3A%2F%2Fwww.webofscience.com%2Fwos%2Fwoscc%2Ffull-record%2FWOS:000176135400002","View Full Record in Web of Science")</f>
        <v>View Full Record in Web of Science</v>
      </c>
    </row>
    <row r="333" spans="1:70" hidden="1" x14ac:dyDescent="0.25">
      <c r="A333" t="s">
        <v>83</v>
      </c>
      <c r="B333" t="s">
        <v>3187</v>
      </c>
      <c r="C333" t="s">
        <v>71</v>
      </c>
      <c r="D333" t="s">
        <v>71</v>
      </c>
      <c r="E333" t="s">
        <v>3188</v>
      </c>
      <c r="F333" t="s">
        <v>3187</v>
      </c>
      <c r="G333" t="s">
        <v>71</v>
      </c>
      <c r="H333" t="s">
        <v>71</v>
      </c>
      <c r="I333" s="1" t="s">
        <v>3189</v>
      </c>
      <c r="J333" t="s">
        <v>8590</v>
      </c>
      <c r="K333" t="s">
        <v>3190</v>
      </c>
      <c r="L333" t="s">
        <v>71</v>
      </c>
      <c r="M333" t="s">
        <v>3191</v>
      </c>
      <c r="N333" t="s">
        <v>3192</v>
      </c>
      <c r="O333" t="s">
        <v>3193</v>
      </c>
      <c r="P333" t="s">
        <v>3194</v>
      </c>
      <c r="Q333" t="s">
        <v>3195</v>
      </c>
      <c r="R333" t="s">
        <v>71</v>
      </c>
      <c r="S333" t="s">
        <v>71</v>
      </c>
      <c r="T333" t="s">
        <v>3196</v>
      </c>
      <c r="U333" t="s">
        <v>71</v>
      </c>
      <c r="V333" t="s">
        <v>71</v>
      </c>
      <c r="W333" t="s">
        <v>71</v>
      </c>
      <c r="X333" t="s">
        <v>71</v>
      </c>
      <c r="Y333" t="s">
        <v>3197</v>
      </c>
      <c r="Z333" t="s">
        <v>3198</v>
      </c>
      <c r="AA333" t="s">
        <v>71</v>
      </c>
      <c r="AB333" t="s">
        <v>71</v>
      </c>
      <c r="AC333" t="s">
        <v>71</v>
      </c>
      <c r="AD333" t="s">
        <v>71</v>
      </c>
      <c r="AE333" t="s">
        <v>71</v>
      </c>
      <c r="AF333" t="s">
        <v>71</v>
      </c>
      <c r="AG333" t="s">
        <v>71</v>
      </c>
      <c r="AH333" t="s">
        <v>71</v>
      </c>
      <c r="AI333" t="s">
        <v>71</v>
      </c>
      <c r="AJ333" t="s">
        <v>71</v>
      </c>
      <c r="AK333" t="s">
        <v>71</v>
      </c>
      <c r="AL333" t="s">
        <v>71</v>
      </c>
      <c r="AM333" t="s">
        <v>71</v>
      </c>
      <c r="AN333" t="s">
        <v>71</v>
      </c>
      <c r="AO333" t="s">
        <v>3199</v>
      </c>
      <c r="AP333" t="s">
        <v>71</v>
      </c>
      <c r="AQ333" t="s">
        <v>71</v>
      </c>
      <c r="AR333" t="s">
        <v>71</v>
      </c>
      <c r="AS333">
        <v>2002</v>
      </c>
      <c r="AT333" t="s">
        <v>71</v>
      </c>
      <c r="AU333" t="s">
        <v>71</v>
      </c>
      <c r="AV333" t="s">
        <v>71</v>
      </c>
      <c r="AW333" t="s">
        <v>71</v>
      </c>
      <c r="AX333" t="s">
        <v>71</v>
      </c>
      <c r="AY333" t="s">
        <v>71</v>
      </c>
      <c r="AZ333">
        <v>406</v>
      </c>
      <c r="BA333">
        <v>411</v>
      </c>
      <c r="BB333" t="s">
        <v>71</v>
      </c>
      <c r="BC333" t="s">
        <v>71</v>
      </c>
      <c r="BD333" t="s">
        <v>71</v>
      </c>
      <c r="BE333" t="s">
        <v>71</v>
      </c>
      <c r="BF333" t="s">
        <v>71</v>
      </c>
      <c r="BG333" t="s">
        <v>71</v>
      </c>
      <c r="BH333" t="s">
        <v>71</v>
      </c>
      <c r="BI333" t="s">
        <v>71</v>
      </c>
      <c r="BJ333" t="s">
        <v>71</v>
      </c>
      <c r="BK333" t="s">
        <v>71</v>
      </c>
      <c r="BL333" t="s">
        <v>71</v>
      </c>
      <c r="BM333" t="s">
        <v>71</v>
      </c>
      <c r="BN333" t="s">
        <v>71</v>
      </c>
      <c r="BO333" t="s">
        <v>71</v>
      </c>
      <c r="BP333" t="s">
        <v>71</v>
      </c>
      <c r="BQ333" t="s">
        <v>3200</v>
      </c>
      <c r="BR333" t="str">
        <f>HYPERLINK("https%3A%2F%2Fwww.webofscience.com%2Fwos%2Fwoscc%2Ffull-record%2FWOS:000184048100086","View Full Record in Web of Science")</f>
        <v>View Full Record in Web of Science</v>
      </c>
    </row>
    <row r="334" spans="1:70" hidden="1" x14ac:dyDescent="0.25">
      <c r="A334" t="s">
        <v>83</v>
      </c>
      <c r="B334" t="s">
        <v>3201</v>
      </c>
      <c r="C334" t="s">
        <v>71</v>
      </c>
      <c r="D334" t="s">
        <v>71</v>
      </c>
      <c r="E334" t="s">
        <v>102</v>
      </c>
      <c r="F334" t="s">
        <v>3202</v>
      </c>
      <c r="G334" t="s">
        <v>71</v>
      </c>
      <c r="H334" t="s">
        <v>71</v>
      </c>
      <c r="I334" s="1" t="s">
        <v>3203</v>
      </c>
      <c r="J334" t="s">
        <v>8590</v>
      </c>
      <c r="K334" t="s">
        <v>3204</v>
      </c>
      <c r="L334" t="s">
        <v>71</v>
      </c>
      <c r="M334" t="s">
        <v>3205</v>
      </c>
      <c r="N334" t="s">
        <v>3206</v>
      </c>
      <c r="O334" t="s">
        <v>3207</v>
      </c>
      <c r="P334" t="s">
        <v>3208</v>
      </c>
      <c r="Q334" t="s">
        <v>71</v>
      </c>
      <c r="R334" t="s">
        <v>71</v>
      </c>
      <c r="S334" t="s">
        <v>71</v>
      </c>
      <c r="T334" t="s">
        <v>3209</v>
      </c>
      <c r="U334" t="s">
        <v>71</v>
      </c>
      <c r="V334" t="s">
        <v>71</v>
      </c>
      <c r="W334" t="s">
        <v>71</v>
      </c>
      <c r="X334" t="s">
        <v>71</v>
      </c>
      <c r="Y334" t="s">
        <v>3210</v>
      </c>
      <c r="Z334" t="s">
        <v>3211</v>
      </c>
      <c r="AA334" t="s">
        <v>71</v>
      </c>
      <c r="AB334" t="s">
        <v>71</v>
      </c>
      <c r="AC334" t="s">
        <v>71</v>
      </c>
      <c r="AD334" t="s">
        <v>71</v>
      </c>
      <c r="AE334" t="s">
        <v>71</v>
      </c>
      <c r="AF334" t="s">
        <v>71</v>
      </c>
      <c r="AG334" t="s">
        <v>71</v>
      </c>
      <c r="AH334" t="s">
        <v>71</v>
      </c>
      <c r="AI334" t="s">
        <v>71</v>
      </c>
      <c r="AJ334" t="s">
        <v>71</v>
      </c>
      <c r="AK334" t="s">
        <v>71</v>
      </c>
      <c r="AL334" t="s">
        <v>71</v>
      </c>
      <c r="AM334" t="s">
        <v>71</v>
      </c>
      <c r="AN334" t="s">
        <v>71</v>
      </c>
      <c r="AO334" t="s">
        <v>3212</v>
      </c>
      <c r="AP334" t="s">
        <v>71</v>
      </c>
      <c r="AQ334" t="s">
        <v>71</v>
      </c>
      <c r="AR334" t="s">
        <v>71</v>
      </c>
      <c r="AS334">
        <v>2016</v>
      </c>
      <c r="AT334" t="s">
        <v>71</v>
      </c>
      <c r="AU334" t="s">
        <v>71</v>
      </c>
      <c r="AV334" t="s">
        <v>71</v>
      </c>
      <c r="AW334" t="s">
        <v>71</v>
      </c>
      <c r="AX334" t="s">
        <v>71</v>
      </c>
      <c r="AY334" t="s">
        <v>71</v>
      </c>
      <c r="AZ334">
        <v>487</v>
      </c>
      <c r="BA334" t="s">
        <v>3213</v>
      </c>
      <c r="BB334" t="s">
        <v>71</v>
      </c>
      <c r="BC334" t="s">
        <v>3214</v>
      </c>
      <c r="BD334" t="str">
        <f>HYPERLINK("http://dx.doi.org/10.1109/CIS.2016.117","http://dx.doi.org/10.1109/CIS.2016.117")</f>
        <v>http://dx.doi.org/10.1109/CIS.2016.117</v>
      </c>
      <c r="BE334" t="s">
        <v>71</v>
      </c>
      <c r="BF334" t="s">
        <v>71</v>
      </c>
      <c r="BG334" t="s">
        <v>71</v>
      </c>
      <c r="BH334" t="s">
        <v>71</v>
      </c>
      <c r="BI334" t="s">
        <v>71</v>
      </c>
      <c r="BJ334" t="s">
        <v>71</v>
      </c>
      <c r="BK334" t="s">
        <v>71</v>
      </c>
      <c r="BL334" t="s">
        <v>71</v>
      </c>
      <c r="BM334" t="s">
        <v>71</v>
      </c>
      <c r="BN334" t="s">
        <v>71</v>
      </c>
      <c r="BO334" t="s">
        <v>71</v>
      </c>
      <c r="BP334" t="s">
        <v>71</v>
      </c>
      <c r="BQ334" t="s">
        <v>3215</v>
      </c>
      <c r="BR334" t="str">
        <f>HYPERLINK("https%3A%2F%2Fwww.webofscience.com%2Fwos%2Fwoscc%2Ffull-record%2FWOS:000399133200109","View Full Record in Web of Science")</f>
        <v>View Full Record in Web of Science</v>
      </c>
    </row>
    <row r="335" spans="1:70" hidden="1" x14ac:dyDescent="0.25">
      <c r="A335" t="s">
        <v>69</v>
      </c>
      <c r="B335" t="s">
        <v>3216</v>
      </c>
      <c r="C335" t="s">
        <v>71</v>
      </c>
      <c r="D335" t="s">
        <v>71</v>
      </c>
      <c r="E335" t="s">
        <v>71</v>
      </c>
      <c r="F335" t="s">
        <v>3217</v>
      </c>
      <c r="G335" t="s">
        <v>71</v>
      </c>
      <c r="H335" t="s">
        <v>71</v>
      </c>
      <c r="I335" s="1" t="s">
        <v>3218</v>
      </c>
      <c r="J335" t="s">
        <v>8590</v>
      </c>
      <c r="K335" t="s">
        <v>766</v>
      </c>
      <c r="L335" t="s">
        <v>71</v>
      </c>
      <c r="M335" t="s">
        <v>71</v>
      </c>
      <c r="N335" t="s">
        <v>71</v>
      </c>
      <c r="O335" t="s">
        <v>71</v>
      </c>
      <c r="P335" t="s">
        <v>71</v>
      </c>
      <c r="Q335" t="s">
        <v>71</v>
      </c>
      <c r="R335" t="s">
        <v>71</v>
      </c>
      <c r="S335" t="s">
        <v>71</v>
      </c>
      <c r="T335" t="s">
        <v>3219</v>
      </c>
      <c r="U335" t="s">
        <v>71</v>
      </c>
      <c r="V335" t="s">
        <v>71</v>
      </c>
      <c r="W335" t="s">
        <v>71</v>
      </c>
      <c r="X335" t="s">
        <v>71</v>
      </c>
      <c r="Y335" t="s">
        <v>3220</v>
      </c>
      <c r="Z335" t="s">
        <v>3221</v>
      </c>
      <c r="AA335" t="s">
        <v>71</v>
      </c>
      <c r="AB335" t="s">
        <v>71</v>
      </c>
      <c r="AC335" t="s">
        <v>71</v>
      </c>
      <c r="AD335" t="s">
        <v>71</v>
      </c>
      <c r="AE335" t="s">
        <v>71</v>
      </c>
      <c r="AF335" t="s">
        <v>71</v>
      </c>
      <c r="AG335" t="s">
        <v>71</v>
      </c>
      <c r="AH335" t="s">
        <v>71</v>
      </c>
      <c r="AI335" t="s">
        <v>71</v>
      </c>
      <c r="AJ335" t="s">
        <v>71</v>
      </c>
      <c r="AK335" t="s">
        <v>71</v>
      </c>
      <c r="AL335" t="s">
        <v>71</v>
      </c>
      <c r="AM335" t="s">
        <v>768</v>
      </c>
      <c r="AN335" t="s">
        <v>769</v>
      </c>
      <c r="AO335" t="s">
        <v>71</v>
      </c>
      <c r="AP335" t="s">
        <v>71</v>
      </c>
      <c r="AQ335" t="s">
        <v>71</v>
      </c>
      <c r="AR335" t="s">
        <v>728</v>
      </c>
      <c r="AS335">
        <v>2021</v>
      </c>
      <c r="AT335">
        <v>113</v>
      </c>
      <c r="AU335" t="s">
        <v>71</v>
      </c>
      <c r="AV335" t="s">
        <v>1968</v>
      </c>
      <c r="AW335" t="s">
        <v>71</v>
      </c>
      <c r="AX335" t="s">
        <v>71</v>
      </c>
      <c r="AY335" t="s">
        <v>71</v>
      </c>
      <c r="AZ335" t="s">
        <v>71</v>
      </c>
      <c r="BA335" t="s">
        <v>71</v>
      </c>
      <c r="BB335">
        <v>107906</v>
      </c>
      <c r="BC335" t="s">
        <v>3222</v>
      </c>
      <c r="BD335" t="str">
        <f>HYPERLINK("http://dx.doi.org/10.1016/j.asoc.2021.107906","http://dx.doi.org/10.1016/j.asoc.2021.107906")</f>
        <v>http://dx.doi.org/10.1016/j.asoc.2021.107906</v>
      </c>
      <c r="BE335" t="s">
        <v>71</v>
      </c>
      <c r="BF335" t="s">
        <v>3223</v>
      </c>
      <c r="BG335" t="s">
        <v>71</v>
      </c>
      <c r="BH335" t="s">
        <v>71</v>
      </c>
      <c r="BI335" t="s">
        <v>71</v>
      </c>
      <c r="BJ335" t="s">
        <v>71</v>
      </c>
      <c r="BK335" t="s">
        <v>71</v>
      </c>
      <c r="BL335">
        <v>34566542</v>
      </c>
      <c r="BM335" t="s">
        <v>71</v>
      </c>
      <c r="BN335" t="s">
        <v>71</v>
      </c>
      <c r="BO335" t="s">
        <v>71</v>
      </c>
      <c r="BP335" t="s">
        <v>71</v>
      </c>
      <c r="BQ335" t="s">
        <v>3224</v>
      </c>
      <c r="BR335" t="str">
        <f>HYPERLINK("https%3A%2F%2Fwww.webofscience.com%2Fwos%2Fwoscc%2Ffull-record%2FWOS:000722555800002","View Full Record in Web of Science")</f>
        <v>View Full Record in Web of Science</v>
      </c>
    </row>
    <row r="336" spans="1:70" hidden="1" x14ac:dyDescent="0.25">
      <c r="A336" t="s">
        <v>69</v>
      </c>
      <c r="B336" t="s">
        <v>3225</v>
      </c>
      <c r="C336" t="s">
        <v>71</v>
      </c>
      <c r="D336" t="s">
        <v>71</v>
      </c>
      <c r="E336" t="s">
        <v>71</v>
      </c>
      <c r="F336" t="s">
        <v>3225</v>
      </c>
      <c r="G336" t="s">
        <v>71</v>
      </c>
      <c r="H336" t="s">
        <v>71</v>
      </c>
      <c r="I336" s="1" t="s">
        <v>3226</v>
      </c>
      <c r="J336" s="6" t="s">
        <v>8590</v>
      </c>
      <c r="K336" t="s">
        <v>421</v>
      </c>
      <c r="L336" t="s">
        <v>71</v>
      </c>
      <c r="M336" t="s">
        <v>71</v>
      </c>
      <c r="N336" t="s">
        <v>71</v>
      </c>
      <c r="O336" t="s">
        <v>71</v>
      </c>
      <c r="P336" t="s">
        <v>71</v>
      </c>
      <c r="Q336" t="s">
        <v>71</v>
      </c>
      <c r="R336" t="s">
        <v>71</v>
      </c>
      <c r="S336" t="s">
        <v>71</v>
      </c>
      <c r="T336" s="10" t="s">
        <v>3227</v>
      </c>
      <c r="U336" t="s">
        <v>71</v>
      </c>
      <c r="V336" t="s">
        <v>71</v>
      </c>
      <c r="W336" t="s">
        <v>71</v>
      </c>
      <c r="X336" t="s">
        <v>71</v>
      </c>
      <c r="Y336" t="s">
        <v>71</v>
      </c>
      <c r="Z336" t="s">
        <v>71</v>
      </c>
      <c r="AA336" t="s">
        <v>71</v>
      </c>
      <c r="AB336" t="s">
        <v>71</v>
      </c>
      <c r="AC336" t="s">
        <v>71</v>
      </c>
      <c r="AD336" t="s">
        <v>71</v>
      </c>
      <c r="AE336" t="s">
        <v>71</v>
      </c>
      <c r="AF336" t="s">
        <v>71</v>
      </c>
      <c r="AG336" t="s">
        <v>71</v>
      </c>
      <c r="AH336" t="s">
        <v>71</v>
      </c>
      <c r="AI336" t="s">
        <v>71</v>
      </c>
      <c r="AJ336" t="s">
        <v>71</v>
      </c>
      <c r="AK336" t="s">
        <v>71</v>
      </c>
      <c r="AL336" t="s">
        <v>71</v>
      </c>
      <c r="AM336" t="s">
        <v>423</v>
      </c>
      <c r="AN336" t="s">
        <v>71</v>
      </c>
      <c r="AO336" t="s">
        <v>71</v>
      </c>
      <c r="AP336" t="s">
        <v>71</v>
      </c>
      <c r="AQ336" t="s">
        <v>71</v>
      </c>
      <c r="AR336" t="s">
        <v>71</v>
      </c>
      <c r="AS336">
        <v>1999</v>
      </c>
      <c r="AT336">
        <v>100</v>
      </c>
      <c r="AU336" t="s">
        <v>71</v>
      </c>
      <c r="AV336" t="s">
        <v>71</v>
      </c>
      <c r="AW336" t="s">
        <v>460</v>
      </c>
      <c r="AX336" t="s">
        <v>71</v>
      </c>
      <c r="AY336" t="s">
        <v>71</v>
      </c>
      <c r="AZ336">
        <v>73</v>
      </c>
      <c r="BA336">
        <v>132</v>
      </c>
      <c r="BB336" t="s">
        <v>71</v>
      </c>
      <c r="BC336" t="s">
        <v>3228</v>
      </c>
      <c r="BD336" t="str">
        <f>HYPERLINK("http://dx.doi.org/10.1016/S0165-0114(99)80008-6","http://dx.doi.org/10.1016/S0165-0114(99)80008-6")</f>
        <v>http://dx.doi.org/10.1016/S0165-0114(99)80008-6</v>
      </c>
      <c r="BE336" t="s">
        <v>71</v>
      </c>
      <c r="BF336" t="s">
        <v>71</v>
      </c>
      <c r="BG336" t="s">
        <v>71</v>
      </c>
      <c r="BH336" t="s">
        <v>71</v>
      </c>
      <c r="BI336" t="s">
        <v>71</v>
      </c>
      <c r="BJ336" t="s">
        <v>71</v>
      </c>
      <c r="BK336" t="s">
        <v>71</v>
      </c>
      <c r="BL336" t="s">
        <v>71</v>
      </c>
      <c r="BM336" t="s">
        <v>71</v>
      </c>
      <c r="BN336" t="s">
        <v>71</v>
      </c>
      <c r="BO336" t="s">
        <v>71</v>
      </c>
      <c r="BP336" t="s">
        <v>71</v>
      </c>
      <c r="BQ336" t="s">
        <v>3229</v>
      </c>
      <c r="BR336" t="str">
        <f>HYPERLINK("https%3A%2F%2Fwww.webofscience.com%2Fwos%2Fwoscc%2Ffull-record%2FWOS:000079852600008","View Full Record in Web of Science")</f>
        <v>View Full Record in Web of Science</v>
      </c>
    </row>
    <row r="337" spans="1:70" hidden="1" x14ac:dyDescent="0.25">
      <c r="A337" t="s">
        <v>69</v>
      </c>
      <c r="B337" t="s">
        <v>3230</v>
      </c>
      <c r="C337" t="s">
        <v>71</v>
      </c>
      <c r="D337" t="s">
        <v>71</v>
      </c>
      <c r="E337" t="s">
        <v>71</v>
      </c>
      <c r="F337" t="s">
        <v>3230</v>
      </c>
      <c r="G337" t="s">
        <v>71</v>
      </c>
      <c r="H337" t="s">
        <v>71</v>
      </c>
      <c r="I337" s="1" t="s">
        <v>3231</v>
      </c>
      <c r="J337" t="s">
        <v>8590</v>
      </c>
      <c r="K337" t="s">
        <v>421</v>
      </c>
      <c r="L337" t="s">
        <v>71</v>
      </c>
      <c r="M337" t="s">
        <v>71</v>
      </c>
      <c r="N337" t="s">
        <v>71</v>
      </c>
      <c r="O337" t="s">
        <v>71</v>
      </c>
      <c r="P337" t="s">
        <v>71</v>
      </c>
      <c r="Q337" t="s">
        <v>71</v>
      </c>
      <c r="R337" t="s">
        <v>71</v>
      </c>
      <c r="S337" t="s">
        <v>71</v>
      </c>
      <c r="T337" t="s">
        <v>3232</v>
      </c>
      <c r="U337" t="s">
        <v>71</v>
      </c>
      <c r="V337" t="s">
        <v>71</v>
      </c>
      <c r="W337" t="s">
        <v>71</v>
      </c>
      <c r="X337" t="s">
        <v>71</v>
      </c>
      <c r="Y337" t="s">
        <v>71</v>
      </c>
      <c r="Z337" t="s">
        <v>71</v>
      </c>
      <c r="AA337" t="s">
        <v>71</v>
      </c>
      <c r="AB337" t="s">
        <v>71</v>
      </c>
      <c r="AC337" t="s">
        <v>71</v>
      </c>
      <c r="AD337" t="s">
        <v>71</v>
      </c>
      <c r="AE337" t="s">
        <v>71</v>
      </c>
      <c r="AF337" t="s">
        <v>71</v>
      </c>
      <c r="AG337" t="s">
        <v>71</v>
      </c>
      <c r="AH337" t="s">
        <v>71</v>
      </c>
      <c r="AI337" t="s">
        <v>71</v>
      </c>
      <c r="AJ337" t="s">
        <v>71</v>
      </c>
      <c r="AK337" t="s">
        <v>71</v>
      </c>
      <c r="AL337" t="s">
        <v>71</v>
      </c>
      <c r="AM337" t="s">
        <v>423</v>
      </c>
      <c r="AN337" t="s">
        <v>715</v>
      </c>
      <c r="AO337" t="s">
        <v>71</v>
      </c>
      <c r="AP337" t="s">
        <v>71</v>
      </c>
      <c r="AQ337" t="s">
        <v>71</v>
      </c>
      <c r="AR337" t="s">
        <v>3233</v>
      </c>
      <c r="AS337">
        <v>1996</v>
      </c>
      <c r="AT337">
        <v>81</v>
      </c>
      <c r="AU337">
        <v>1</v>
      </c>
      <c r="AV337" t="s">
        <v>71</v>
      </c>
      <c r="AW337" t="s">
        <v>71</v>
      </c>
      <c r="AX337" t="s">
        <v>71</v>
      </c>
      <c r="AY337" t="s">
        <v>71</v>
      </c>
      <c r="AZ337">
        <v>5</v>
      </c>
      <c r="BA337">
        <v>29</v>
      </c>
      <c r="BB337" t="s">
        <v>71</v>
      </c>
      <c r="BC337" t="s">
        <v>3234</v>
      </c>
      <c r="BD337" t="str">
        <f>HYPERLINK("http://dx.doi.org/10.1016/0165-0114(96)88181-4","http://dx.doi.org/10.1016/0165-0114(96)88181-4")</f>
        <v>http://dx.doi.org/10.1016/0165-0114(96)88181-4</v>
      </c>
      <c r="BE337" t="s">
        <v>71</v>
      </c>
      <c r="BF337" t="s">
        <v>71</v>
      </c>
      <c r="BG337" t="s">
        <v>71</v>
      </c>
      <c r="BH337" t="s">
        <v>71</v>
      </c>
      <c r="BI337" t="s">
        <v>71</v>
      </c>
      <c r="BJ337" t="s">
        <v>71</v>
      </c>
      <c r="BK337" t="s">
        <v>71</v>
      </c>
      <c r="BL337" t="s">
        <v>71</v>
      </c>
      <c r="BM337" t="s">
        <v>71</v>
      </c>
      <c r="BN337" t="s">
        <v>71</v>
      </c>
      <c r="BO337" t="s">
        <v>71</v>
      </c>
      <c r="BP337" t="s">
        <v>71</v>
      </c>
      <c r="BQ337" t="s">
        <v>3235</v>
      </c>
      <c r="BR337" t="str">
        <f>HYPERLINK("https%3A%2F%2Fwww.webofscience.com%2Fwos%2Fwoscc%2Ffull-record%2FWOS:A1996UR78400003","View Full Record in Web of Science")</f>
        <v>View Full Record in Web of Science</v>
      </c>
    </row>
    <row r="338" spans="1:70" hidden="1" x14ac:dyDescent="0.25">
      <c r="A338" t="s">
        <v>69</v>
      </c>
      <c r="B338" t="s">
        <v>3236</v>
      </c>
      <c r="C338" t="s">
        <v>71</v>
      </c>
      <c r="D338" t="s">
        <v>71</v>
      </c>
      <c r="E338" t="s">
        <v>71</v>
      </c>
      <c r="F338" t="s">
        <v>3237</v>
      </c>
      <c r="G338" t="s">
        <v>71</v>
      </c>
      <c r="H338" t="s">
        <v>71</v>
      </c>
      <c r="I338" s="1" t="s">
        <v>3238</v>
      </c>
      <c r="J338" t="s">
        <v>8590</v>
      </c>
      <c r="K338" t="s">
        <v>269</v>
      </c>
      <c r="L338" t="s">
        <v>71</v>
      </c>
      <c r="M338" t="s">
        <v>71</v>
      </c>
      <c r="N338" t="s">
        <v>71</v>
      </c>
      <c r="O338" t="s">
        <v>71</v>
      </c>
      <c r="P338" t="s">
        <v>71</v>
      </c>
      <c r="Q338" t="s">
        <v>71</v>
      </c>
      <c r="R338" t="s">
        <v>71</v>
      </c>
      <c r="S338" t="s">
        <v>71</v>
      </c>
      <c r="T338" t="s">
        <v>3239</v>
      </c>
      <c r="U338" t="s">
        <v>71</v>
      </c>
      <c r="V338" t="s">
        <v>71</v>
      </c>
      <c r="W338" t="s">
        <v>71</v>
      </c>
      <c r="X338" t="s">
        <v>71</v>
      </c>
      <c r="Y338" t="s">
        <v>3240</v>
      </c>
      <c r="Z338" t="s">
        <v>2823</v>
      </c>
      <c r="AA338" t="s">
        <v>71</v>
      </c>
      <c r="AB338" t="s">
        <v>71</v>
      </c>
      <c r="AC338" t="s">
        <v>71</v>
      </c>
      <c r="AD338" t="s">
        <v>71</v>
      </c>
      <c r="AE338" t="s">
        <v>71</v>
      </c>
      <c r="AF338" t="s">
        <v>71</v>
      </c>
      <c r="AG338" t="s">
        <v>71</v>
      </c>
      <c r="AH338" t="s">
        <v>71</v>
      </c>
      <c r="AI338" t="s">
        <v>71</v>
      </c>
      <c r="AJ338" t="s">
        <v>71</v>
      </c>
      <c r="AK338" t="s">
        <v>71</v>
      </c>
      <c r="AL338" t="s">
        <v>71</v>
      </c>
      <c r="AM338" t="s">
        <v>271</v>
      </c>
      <c r="AN338" t="s">
        <v>71</v>
      </c>
      <c r="AO338" t="s">
        <v>71</v>
      </c>
      <c r="AP338" t="s">
        <v>71</v>
      </c>
      <c r="AQ338" t="s">
        <v>71</v>
      </c>
      <c r="AR338" t="s">
        <v>71</v>
      </c>
      <c r="AS338">
        <v>2019</v>
      </c>
      <c r="AT338">
        <v>7</v>
      </c>
      <c r="AU338" t="s">
        <v>71</v>
      </c>
      <c r="AV338" t="s">
        <v>71</v>
      </c>
      <c r="AW338" t="s">
        <v>71</v>
      </c>
      <c r="AX338" t="s">
        <v>71</v>
      </c>
      <c r="AY338" t="s">
        <v>71</v>
      </c>
      <c r="AZ338">
        <v>166138</v>
      </c>
      <c r="BA338">
        <v>166147</v>
      </c>
      <c r="BB338" t="s">
        <v>71</v>
      </c>
      <c r="BC338" t="s">
        <v>3241</v>
      </c>
      <c r="BD338" t="str">
        <f>HYPERLINK("http://dx.doi.org/10.1109/ACCESS.2019.2953316","http://dx.doi.org/10.1109/ACCESS.2019.2953316")</f>
        <v>http://dx.doi.org/10.1109/ACCESS.2019.2953316</v>
      </c>
      <c r="BE338" t="s">
        <v>71</v>
      </c>
      <c r="BF338" t="s">
        <v>71</v>
      </c>
      <c r="BG338" t="s">
        <v>71</v>
      </c>
      <c r="BH338" t="s">
        <v>71</v>
      </c>
      <c r="BI338" t="s">
        <v>71</v>
      </c>
      <c r="BJ338" t="s">
        <v>71</v>
      </c>
      <c r="BK338" t="s">
        <v>71</v>
      </c>
      <c r="BL338" t="s">
        <v>71</v>
      </c>
      <c r="BM338" t="s">
        <v>71</v>
      </c>
      <c r="BN338" t="s">
        <v>71</v>
      </c>
      <c r="BO338" t="s">
        <v>71</v>
      </c>
      <c r="BP338" t="s">
        <v>71</v>
      </c>
      <c r="BQ338" t="s">
        <v>3242</v>
      </c>
      <c r="BR338" t="str">
        <f>HYPERLINK("https%3A%2F%2Fwww.webofscience.com%2Fwos%2Fwoscc%2Ffull-record%2FWOS:000498717500002","View Full Record in Web of Science")</f>
        <v>View Full Record in Web of Science</v>
      </c>
    </row>
    <row r="339" spans="1:70" hidden="1" x14ac:dyDescent="0.25">
      <c r="A339" t="s">
        <v>69</v>
      </c>
      <c r="B339" t="s">
        <v>3243</v>
      </c>
      <c r="C339" t="s">
        <v>71</v>
      </c>
      <c r="D339" t="s">
        <v>71</v>
      </c>
      <c r="E339" t="s">
        <v>71</v>
      </c>
      <c r="F339" t="s">
        <v>3244</v>
      </c>
      <c r="G339" t="s">
        <v>71</v>
      </c>
      <c r="H339" t="s">
        <v>71</v>
      </c>
      <c r="I339" s="1" t="s">
        <v>3245</v>
      </c>
      <c r="J339" t="s">
        <v>8590</v>
      </c>
      <c r="K339" t="s">
        <v>174</v>
      </c>
      <c r="L339" t="s">
        <v>71</v>
      </c>
      <c r="M339" t="s">
        <v>71</v>
      </c>
      <c r="N339" t="s">
        <v>71</v>
      </c>
      <c r="O339" t="s">
        <v>71</v>
      </c>
      <c r="P339" t="s">
        <v>71</v>
      </c>
      <c r="Q339" t="s">
        <v>71</v>
      </c>
      <c r="R339" t="s">
        <v>71</v>
      </c>
      <c r="S339" t="s">
        <v>71</v>
      </c>
      <c r="T339" t="s">
        <v>3246</v>
      </c>
      <c r="U339" t="s">
        <v>71</v>
      </c>
      <c r="V339" t="s">
        <v>71</v>
      </c>
      <c r="W339" t="s">
        <v>71</v>
      </c>
      <c r="X339" t="s">
        <v>71</v>
      </c>
      <c r="Y339" t="s">
        <v>3247</v>
      </c>
      <c r="Z339" t="s">
        <v>3248</v>
      </c>
      <c r="AA339" t="s">
        <v>71</v>
      </c>
      <c r="AB339" t="s">
        <v>71</v>
      </c>
      <c r="AC339" t="s">
        <v>71</v>
      </c>
      <c r="AD339" t="s">
        <v>71</v>
      </c>
      <c r="AE339" t="s">
        <v>71</v>
      </c>
      <c r="AF339" t="s">
        <v>71</v>
      </c>
      <c r="AG339" t="s">
        <v>71</v>
      </c>
      <c r="AH339" t="s">
        <v>71</v>
      </c>
      <c r="AI339" t="s">
        <v>71</v>
      </c>
      <c r="AJ339" t="s">
        <v>71</v>
      </c>
      <c r="AK339" t="s">
        <v>71</v>
      </c>
      <c r="AL339" t="s">
        <v>71</v>
      </c>
      <c r="AM339" t="s">
        <v>178</v>
      </c>
      <c r="AN339" t="s">
        <v>179</v>
      </c>
      <c r="AO339" t="s">
        <v>71</v>
      </c>
      <c r="AP339" t="s">
        <v>71</v>
      </c>
      <c r="AQ339" t="s">
        <v>71</v>
      </c>
      <c r="AR339" t="s">
        <v>71</v>
      </c>
      <c r="AS339">
        <v>2018</v>
      </c>
      <c r="AT339">
        <v>35</v>
      </c>
      <c r="AU339">
        <v>4</v>
      </c>
      <c r="AV339" t="s">
        <v>71</v>
      </c>
      <c r="AW339" t="s">
        <v>71</v>
      </c>
      <c r="AX339" t="s">
        <v>71</v>
      </c>
      <c r="AY339" t="s">
        <v>71</v>
      </c>
      <c r="AZ339">
        <v>4717</v>
      </c>
      <c r="BA339">
        <v>4729</v>
      </c>
      <c r="BB339" t="s">
        <v>71</v>
      </c>
      <c r="BC339" t="s">
        <v>3249</v>
      </c>
      <c r="BD339" t="str">
        <f>HYPERLINK("http://dx.doi.org/10.3233/JIFS-181202","http://dx.doi.org/10.3233/JIFS-181202")</f>
        <v>http://dx.doi.org/10.3233/JIFS-181202</v>
      </c>
      <c r="BE339" t="s">
        <v>71</v>
      </c>
      <c r="BF339" t="s">
        <v>71</v>
      </c>
      <c r="BG339" t="s">
        <v>71</v>
      </c>
      <c r="BH339" t="s">
        <v>71</v>
      </c>
      <c r="BI339" t="s">
        <v>71</v>
      </c>
      <c r="BJ339" t="s">
        <v>71</v>
      </c>
      <c r="BK339" t="s">
        <v>71</v>
      </c>
      <c r="BL339" t="s">
        <v>71</v>
      </c>
      <c r="BM339" t="s">
        <v>71</v>
      </c>
      <c r="BN339" t="s">
        <v>71</v>
      </c>
      <c r="BO339" t="s">
        <v>71</v>
      </c>
      <c r="BP339" t="s">
        <v>71</v>
      </c>
      <c r="BQ339" t="s">
        <v>3250</v>
      </c>
      <c r="BR339" t="str">
        <f>HYPERLINK("https%3A%2F%2Fwww.webofscience.com%2Fwos%2Fwoscc%2Ffull-record%2FWOS:000451338400070","View Full Record in Web of Science")</f>
        <v>View Full Record in Web of Science</v>
      </c>
    </row>
    <row r="340" spans="1:70" hidden="1" x14ac:dyDescent="0.25">
      <c r="A340" t="s">
        <v>83</v>
      </c>
      <c r="B340" t="s">
        <v>3251</v>
      </c>
      <c r="C340" t="s">
        <v>71</v>
      </c>
      <c r="D340" t="s">
        <v>71</v>
      </c>
      <c r="E340" t="s">
        <v>102</v>
      </c>
      <c r="F340" t="s">
        <v>3252</v>
      </c>
      <c r="G340" t="s">
        <v>71</v>
      </c>
      <c r="H340" t="s">
        <v>71</v>
      </c>
      <c r="I340" s="1" t="s">
        <v>3253</v>
      </c>
      <c r="J340" t="s">
        <v>8590</v>
      </c>
      <c r="K340" t="s">
        <v>3254</v>
      </c>
      <c r="L340" t="s">
        <v>1900</v>
      </c>
      <c r="M340" t="s">
        <v>3255</v>
      </c>
      <c r="N340" t="s">
        <v>3256</v>
      </c>
      <c r="O340" t="s">
        <v>3257</v>
      </c>
      <c r="P340" t="s">
        <v>3258</v>
      </c>
      <c r="Q340" t="s">
        <v>71</v>
      </c>
      <c r="R340" t="s">
        <v>71</v>
      </c>
      <c r="S340" t="s">
        <v>71</v>
      </c>
      <c r="T340" t="s">
        <v>3259</v>
      </c>
      <c r="U340" t="s">
        <v>71</v>
      </c>
      <c r="V340" t="s">
        <v>71</v>
      </c>
      <c r="W340" t="s">
        <v>71</v>
      </c>
      <c r="X340" t="s">
        <v>71</v>
      </c>
      <c r="Y340" t="s">
        <v>71</v>
      </c>
      <c r="Z340" t="s">
        <v>71</v>
      </c>
      <c r="AA340" t="s">
        <v>71</v>
      </c>
      <c r="AB340" t="s">
        <v>71</v>
      </c>
      <c r="AC340" t="s">
        <v>71</v>
      </c>
      <c r="AD340" t="s">
        <v>71</v>
      </c>
      <c r="AE340" t="s">
        <v>71</v>
      </c>
      <c r="AF340" t="s">
        <v>71</v>
      </c>
      <c r="AG340" t="s">
        <v>71</v>
      </c>
      <c r="AH340" t="s">
        <v>71</v>
      </c>
      <c r="AI340" t="s">
        <v>71</v>
      </c>
      <c r="AJ340" t="s">
        <v>71</v>
      </c>
      <c r="AK340" t="s">
        <v>71</v>
      </c>
      <c r="AL340" t="s">
        <v>71</v>
      </c>
      <c r="AM340" t="s">
        <v>3260</v>
      </c>
      <c r="AN340" t="s">
        <v>71</v>
      </c>
      <c r="AO340" t="s">
        <v>3261</v>
      </c>
      <c r="AP340" t="s">
        <v>71</v>
      </c>
      <c r="AQ340" t="s">
        <v>71</v>
      </c>
      <c r="AR340" t="s">
        <v>71</v>
      </c>
      <c r="AS340">
        <v>2007</v>
      </c>
      <c r="AT340" t="s">
        <v>71</v>
      </c>
      <c r="AU340" t="s">
        <v>71</v>
      </c>
      <c r="AV340" t="s">
        <v>71</v>
      </c>
      <c r="AW340" t="s">
        <v>71</v>
      </c>
      <c r="AX340" t="s">
        <v>71</v>
      </c>
      <c r="AY340" t="s">
        <v>71</v>
      </c>
      <c r="AZ340">
        <v>469</v>
      </c>
      <c r="BA340" t="s">
        <v>99</v>
      </c>
      <c r="BB340" t="s">
        <v>71</v>
      </c>
      <c r="BC340" t="s">
        <v>71</v>
      </c>
      <c r="BD340" t="s">
        <v>71</v>
      </c>
      <c r="BE340" t="s">
        <v>71</v>
      </c>
      <c r="BF340" t="s">
        <v>71</v>
      </c>
      <c r="BG340" t="s">
        <v>71</v>
      </c>
      <c r="BH340" t="s">
        <v>71</v>
      </c>
      <c r="BI340" t="s">
        <v>71</v>
      </c>
      <c r="BJ340" t="s">
        <v>71</v>
      </c>
      <c r="BK340" t="s">
        <v>71</v>
      </c>
      <c r="BL340" t="s">
        <v>71</v>
      </c>
      <c r="BM340" t="s">
        <v>71</v>
      </c>
      <c r="BN340" t="s">
        <v>71</v>
      </c>
      <c r="BO340" t="s">
        <v>71</v>
      </c>
      <c r="BP340" t="s">
        <v>71</v>
      </c>
      <c r="BQ340" t="s">
        <v>3262</v>
      </c>
      <c r="BR340" t="str">
        <f>HYPERLINK("https%3A%2F%2Fwww.webofscience.com%2Fwos%2Fwoscc%2Ffull-record%2FWOS:000251162500087","View Full Record in Web of Science")</f>
        <v>View Full Record in Web of Science</v>
      </c>
    </row>
    <row r="341" spans="1:70" hidden="1" x14ac:dyDescent="0.25">
      <c r="A341" t="s">
        <v>69</v>
      </c>
      <c r="B341" t="s">
        <v>3263</v>
      </c>
      <c r="C341" t="s">
        <v>71</v>
      </c>
      <c r="D341" t="s">
        <v>71</v>
      </c>
      <c r="E341" t="s">
        <v>71</v>
      </c>
      <c r="F341" t="s">
        <v>3263</v>
      </c>
      <c r="G341" t="s">
        <v>71</v>
      </c>
      <c r="H341" t="s">
        <v>71</v>
      </c>
      <c r="I341" s="1" t="s">
        <v>3264</v>
      </c>
      <c r="J341" t="s">
        <v>8593</v>
      </c>
      <c r="K341" t="s">
        <v>421</v>
      </c>
      <c r="L341" t="s">
        <v>71</v>
      </c>
      <c r="M341" t="s">
        <v>71</v>
      </c>
      <c r="N341" t="s">
        <v>71</v>
      </c>
      <c r="O341" t="s">
        <v>71</v>
      </c>
      <c r="P341" t="s">
        <v>71</v>
      </c>
      <c r="Q341" t="s">
        <v>71</v>
      </c>
      <c r="R341" t="s">
        <v>71</v>
      </c>
      <c r="S341" t="s">
        <v>71</v>
      </c>
      <c r="T341" t="s">
        <v>3265</v>
      </c>
      <c r="U341" t="s">
        <v>71</v>
      </c>
      <c r="V341" t="s">
        <v>71</v>
      </c>
      <c r="W341" t="s">
        <v>71</v>
      </c>
      <c r="X341" t="s">
        <v>71</v>
      </c>
      <c r="Y341" t="s">
        <v>71</v>
      </c>
      <c r="Z341" t="s">
        <v>71</v>
      </c>
      <c r="AA341" t="s">
        <v>71</v>
      </c>
      <c r="AB341" t="s">
        <v>71</v>
      </c>
      <c r="AC341" t="s">
        <v>71</v>
      </c>
      <c r="AD341" t="s">
        <v>71</v>
      </c>
      <c r="AE341" t="s">
        <v>71</v>
      </c>
      <c r="AF341" t="s">
        <v>71</v>
      </c>
      <c r="AG341" t="s">
        <v>71</v>
      </c>
      <c r="AH341" t="s">
        <v>71</v>
      </c>
      <c r="AI341" t="s">
        <v>71</v>
      </c>
      <c r="AJ341" t="s">
        <v>71</v>
      </c>
      <c r="AK341" t="s">
        <v>71</v>
      </c>
      <c r="AL341" t="s">
        <v>71</v>
      </c>
      <c r="AM341" t="s">
        <v>423</v>
      </c>
      <c r="AN341" t="s">
        <v>715</v>
      </c>
      <c r="AO341" t="s">
        <v>71</v>
      </c>
      <c r="AP341" t="s">
        <v>71</v>
      </c>
      <c r="AQ341" t="s">
        <v>71</v>
      </c>
      <c r="AR341" t="s">
        <v>2182</v>
      </c>
      <c r="AS341">
        <v>1999</v>
      </c>
      <c r="AT341">
        <v>105</v>
      </c>
      <c r="AU341">
        <v>3</v>
      </c>
      <c r="AV341" t="s">
        <v>71</v>
      </c>
      <c r="AW341" t="s">
        <v>71</v>
      </c>
      <c r="AX341" t="s">
        <v>71</v>
      </c>
      <c r="AY341" t="s">
        <v>71</v>
      </c>
      <c r="AZ341">
        <v>499</v>
      </c>
      <c r="BA341">
        <v>502</v>
      </c>
      <c r="BB341" t="s">
        <v>71</v>
      </c>
      <c r="BC341" t="s">
        <v>3266</v>
      </c>
      <c r="BD341" t="str">
        <f>HYPERLINK("http://dx.doi.org/10.1016/S0165-0114(97)00231-5","http://dx.doi.org/10.1016/S0165-0114(97)00231-5")</f>
        <v>http://dx.doi.org/10.1016/S0165-0114(97)00231-5</v>
      </c>
      <c r="BE341" t="s">
        <v>71</v>
      </c>
      <c r="BF341" t="s">
        <v>71</v>
      </c>
      <c r="BG341" t="s">
        <v>71</v>
      </c>
      <c r="BH341" t="s">
        <v>71</v>
      </c>
      <c r="BI341" t="s">
        <v>71</v>
      </c>
      <c r="BJ341" t="s">
        <v>71</v>
      </c>
      <c r="BK341" t="s">
        <v>71</v>
      </c>
      <c r="BL341" t="s">
        <v>71</v>
      </c>
      <c r="BM341" t="s">
        <v>71</v>
      </c>
      <c r="BN341" t="s">
        <v>71</v>
      </c>
      <c r="BO341" t="s">
        <v>71</v>
      </c>
      <c r="BP341" t="s">
        <v>71</v>
      </c>
      <c r="BQ341" t="s">
        <v>3267</v>
      </c>
      <c r="BR341" t="str">
        <f>HYPERLINK("https%3A%2F%2Fwww.webofscience.com%2Fwos%2Fwoscc%2Ffull-record%2FWOS:000080634100019","View Full Record in Web of Science")</f>
        <v>View Full Record in Web of Science</v>
      </c>
    </row>
    <row r="342" spans="1:70" hidden="1" x14ac:dyDescent="0.25">
      <c r="A342" t="s">
        <v>69</v>
      </c>
      <c r="B342" t="s">
        <v>3268</v>
      </c>
      <c r="C342" t="s">
        <v>71</v>
      </c>
      <c r="D342" t="s">
        <v>71</v>
      </c>
      <c r="E342" t="s">
        <v>71</v>
      </c>
      <c r="F342" t="s">
        <v>3269</v>
      </c>
      <c r="G342" t="s">
        <v>71</v>
      </c>
      <c r="H342" t="s">
        <v>71</v>
      </c>
      <c r="I342" s="1" t="s">
        <v>3270</v>
      </c>
      <c r="J342" t="s">
        <v>8590</v>
      </c>
      <c r="K342" t="s">
        <v>788</v>
      </c>
      <c r="L342" t="s">
        <v>71</v>
      </c>
      <c r="M342" t="s">
        <v>71</v>
      </c>
      <c r="N342" t="s">
        <v>71</v>
      </c>
      <c r="O342" t="s">
        <v>71</v>
      </c>
      <c r="P342" t="s">
        <v>71</v>
      </c>
      <c r="Q342" t="s">
        <v>71</v>
      </c>
      <c r="R342" t="s">
        <v>71</v>
      </c>
      <c r="S342" t="s">
        <v>71</v>
      </c>
      <c r="T342" t="s">
        <v>3271</v>
      </c>
      <c r="U342" t="s">
        <v>71</v>
      </c>
      <c r="V342" t="s">
        <v>71</v>
      </c>
      <c r="W342" t="s">
        <v>71</v>
      </c>
      <c r="X342" t="s">
        <v>71</v>
      </c>
      <c r="Y342" t="s">
        <v>3272</v>
      </c>
      <c r="Z342" t="s">
        <v>3273</v>
      </c>
      <c r="AA342" t="s">
        <v>71</v>
      </c>
      <c r="AB342" t="s">
        <v>71</v>
      </c>
      <c r="AC342" t="s">
        <v>71</v>
      </c>
      <c r="AD342" t="s">
        <v>71</v>
      </c>
      <c r="AE342" t="s">
        <v>71</v>
      </c>
      <c r="AF342" t="s">
        <v>71</v>
      </c>
      <c r="AG342" t="s">
        <v>71</v>
      </c>
      <c r="AH342" t="s">
        <v>71</v>
      </c>
      <c r="AI342" t="s">
        <v>71</v>
      </c>
      <c r="AJ342" t="s">
        <v>71</v>
      </c>
      <c r="AK342" t="s">
        <v>71</v>
      </c>
      <c r="AL342" t="s">
        <v>71</v>
      </c>
      <c r="AM342" t="s">
        <v>792</v>
      </c>
      <c r="AN342" t="s">
        <v>793</v>
      </c>
      <c r="AO342" t="s">
        <v>71</v>
      </c>
      <c r="AP342" t="s">
        <v>71</v>
      </c>
      <c r="AQ342" t="s">
        <v>71</v>
      </c>
      <c r="AR342" t="s">
        <v>1454</v>
      </c>
      <c r="AS342">
        <v>2019</v>
      </c>
      <c r="AT342">
        <v>4</v>
      </c>
      <c r="AU342">
        <v>3</v>
      </c>
      <c r="AV342" t="s">
        <v>71</v>
      </c>
      <c r="AW342" t="s">
        <v>71</v>
      </c>
      <c r="AX342" t="s">
        <v>180</v>
      </c>
      <c r="AY342" t="s">
        <v>71</v>
      </c>
      <c r="AZ342">
        <v>451</v>
      </c>
      <c r="BA342">
        <v>467</v>
      </c>
      <c r="BB342" t="s">
        <v>71</v>
      </c>
      <c r="BC342" t="s">
        <v>3274</v>
      </c>
      <c r="BD342" t="str">
        <f>HYPERLINK("http://dx.doi.org/10.1007/s41066-018-0104-7","http://dx.doi.org/10.1007/s41066-018-0104-7")</f>
        <v>http://dx.doi.org/10.1007/s41066-018-0104-7</v>
      </c>
      <c r="BE342" t="s">
        <v>71</v>
      </c>
      <c r="BF342" t="s">
        <v>71</v>
      </c>
      <c r="BG342" t="s">
        <v>71</v>
      </c>
      <c r="BH342" t="s">
        <v>71</v>
      </c>
      <c r="BI342" t="s">
        <v>71</v>
      </c>
      <c r="BJ342" t="s">
        <v>71</v>
      </c>
      <c r="BK342" t="s">
        <v>71</v>
      </c>
      <c r="BL342" t="s">
        <v>71</v>
      </c>
      <c r="BM342" t="s">
        <v>71</v>
      </c>
      <c r="BN342" t="s">
        <v>71</v>
      </c>
      <c r="BO342" t="s">
        <v>71</v>
      </c>
      <c r="BP342" t="s">
        <v>71</v>
      </c>
      <c r="BQ342" t="s">
        <v>3275</v>
      </c>
      <c r="BR342" t="str">
        <f>HYPERLINK("https%3A%2F%2Fwww.webofscience.com%2Fwos%2Fwoscc%2Ffull-record%2FWOS:000668875300013","View Full Record in Web of Science")</f>
        <v>View Full Record in Web of Science</v>
      </c>
    </row>
    <row r="343" spans="1:70" hidden="1" x14ac:dyDescent="0.25">
      <c r="A343" t="s">
        <v>83</v>
      </c>
      <c r="B343" t="s">
        <v>3276</v>
      </c>
      <c r="C343" t="s">
        <v>71</v>
      </c>
      <c r="D343" t="s">
        <v>3277</v>
      </c>
      <c r="E343" t="s">
        <v>71</v>
      </c>
      <c r="F343" t="s">
        <v>3278</v>
      </c>
      <c r="G343" t="s">
        <v>71</v>
      </c>
      <c r="H343" t="s">
        <v>71</v>
      </c>
      <c r="I343" s="1" t="s">
        <v>3279</v>
      </c>
      <c r="J343" t="s">
        <v>8590</v>
      </c>
      <c r="K343" t="s">
        <v>3280</v>
      </c>
      <c r="L343" t="s">
        <v>601</v>
      </c>
      <c r="M343" t="s">
        <v>3281</v>
      </c>
      <c r="N343" t="s">
        <v>3282</v>
      </c>
      <c r="O343" t="s">
        <v>3283</v>
      </c>
      <c r="P343" t="s">
        <v>3284</v>
      </c>
      <c r="Q343" t="s">
        <v>71</v>
      </c>
      <c r="R343" t="s">
        <v>71</v>
      </c>
      <c r="S343" t="s">
        <v>71</v>
      </c>
      <c r="T343" t="s">
        <v>3285</v>
      </c>
      <c r="U343" t="s">
        <v>71</v>
      </c>
      <c r="V343" t="s">
        <v>71</v>
      </c>
      <c r="W343" t="s">
        <v>71</v>
      </c>
      <c r="X343" t="s">
        <v>71</v>
      </c>
      <c r="Y343" t="s">
        <v>3286</v>
      </c>
      <c r="Z343" t="s">
        <v>3287</v>
      </c>
      <c r="AA343" t="s">
        <v>71</v>
      </c>
      <c r="AB343" t="s">
        <v>71</v>
      </c>
      <c r="AC343" t="s">
        <v>71</v>
      </c>
      <c r="AD343" t="s">
        <v>71</v>
      </c>
      <c r="AE343" t="s">
        <v>71</v>
      </c>
      <c r="AF343" t="s">
        <v>71</v>
      </c>
      <c r="AG343" t="s">
        <v>71</v>
      </c>
      <c r="AH343" t="s">
        <v>71</v>
      </c>
      <c r="AI343" t="s">
        <v>71</v>
      </c>
      <c r="AJ343" t="s">
        <v>71</v>
      </c>
      <c r="AK343" t="s">
        <v>71</v>
      </c>
      <c r="AL343" t="s">
        <v>71</v>
      </c>
      <c r="AM343" t="s">
        <v>606</v>
      </c>
      <c r="AN343" t="s">
        <v>71</v>
      </c>
      <c r="AO343" t="s">
        <v>3288</v>
      </c>
      <c r="AP343" t="s">
        <v>71</v>
      </c>
      <c r="AQ343" t="s">
        <v>71</v>
      </c>
      <c r="AR343" t="s">
        <v>71</v>
      </c>
      <c r="AS343">
        <v>2016</v>
      </c>
      <c r="AT343">
        <v>474</v>
      </c>
      <c r="AU343" t="s">
        <v>71</v>
      </c>
      <c r="AV343" t="s">
        <v>71</v>
      </c>
      <c r="AW343" t="s">
        <v>71</v>
      </c>
      <c r="AX343" t="s">
        <v>71</v>
      </c>
      <c r="AY343" t="s">
        <v>71</v>
      </c>
      <c r="AZ343">
        <v>3</v>
      </c>
      <c r="BA343">
        <v>12</v>
      </c>
      <c r="BB343" t="s">
        <v>71</v>
      </c>
      <c r="BC343" t="s">
        <v>3289</v>
      </c>
      <c r="BD343" t="str">
        <f>HYPERLINK("http://dx.doi.org/10.1007/978-3-319-40162-1_1","http://dx.doi.org/10.1007/978-3-319-40162-1_1")</f>
        <v>http://dx.doi.org/10.1007/978-3-319-40162-1_1</v>
      </c>
      <c r="BE343" t="s">
        <v>71</v>
      </c>
      <c r="BF343" t="s">
        <v>71</v>
      </c>
      <c r="BG343" t="s">
        <v>71</v>
      </c>
      <c r="BH343" t="s">
        <v>71</v>
      </c>
      <c r="BI343" t="s">
        <v>71</v>
      </c>
      <c r="BJ343" t="s">
        <v>71</v>
      </c>
      <c r="BK343" t="s">
        <v>71</v>
      </c>
      <c r="BL343" t="s">
        <v>71</v>
      </c>
      <c r="BM343" t="s">
        <v>71</v>
      </c>
      <c r="BN343" t="s">
        <v>71</v>
      </c>
      <c r="BO343" t="s">
        <v>71</v>
      </c>
      <c r="BP343" t="s">
        <v>71</v>
      </c>
      <c r="BQ343" t="s">
        <v>3290</v>
      </c>
      <c r="BR343" t="str">
        <f>HYPERLINK("https%3A%2F%2Fwww.webofscience.com%2Fwos%2Fwoscc%2Ffull-record%2FWOS:000387181500001","View Full Record in Web of Science")</f>
        <v>View Full Record in Web of Science</v>
      </c>
    </row>
    <row r="344" spans="1:70" hidden="1" x14ac:dyDescent="0.25">
      <c r="A344" t="s">
        <v>83</v>
      </c>
      <c r="B344" t="s">
        <v>2047</v>
      </c>
      <c r="C344" t="s">
        <v>71</v>
      </c>
      <c r="D344" t="s">
        <v>71</v>
      </c>
      <c r="E344" t="s">
        <v>102</v>
      </c>
      <c r="F344" t="s">
        <v>2048</v>
      </c>
      <c r="G344" t="s">
        <v>71</v>
      </c>
      <c r="H344" t="s">
        <v>71</v>
      </c>
      <c r="I344" s="1" t="s">
        <v>3291</v>
      </c>
      <c r="J344" t="s">
        <v>8590</v>
      </c>
      <c r="K344" t="s">
        <v>3292</v>
      </c>
      <c r="L344" t="s">
        <v>817</v>
      </c>
      <c r="M344" t="s">
        <v>3293</v>
      </c>
      <c r="N344" t="s">
        <v>3294</v>
      </c>
      <c r="O344" t="s">
        <v>3295</v>
      </c>
      <c r="P344" t="s">
        <v>3296</v>
      </c>
      <c r="Q344" t="s">
        <v>71</v>
      </c>
      <c r="R344" t="s">
        <v>71</v>
      </c>
      <c r="S344" t="s">
        <v>71</v>
      </c>
      <c r="T344" t="s">
        <v>3297</v>
      </c>
      <c r="U344" t="s">
        <v>71</v>
      </c>
      <c r="V344" t="s">
        <v>71</v>
      </c>
      <c r="W344" t="s">
        <v>71</v>
      </c>
      <c r="X344" t="s">
        <v>71</v>
      </c>
      <c r="Y344" t="s">
        <v>638</v>
      </c>
      <c r="Z344" t="s">
        <v>639</v>
      </c>
      <c r="AA344" t="s">
        <v>71</v>
      </c>
      <c r="AB344" t="s">
        <v>71</v>
      </c>
      <c r="AC344" t="s">
        <v>71</v>
      </c>
      <c r="AD344" t="s">
        <v>71</v>
      </c>
      <c r="AE344" t="s">
        <v>71</v>
      </c>
      <c r="AF344" t="s">
        <v>71</v>
      </c>
      <c r="AG344" t="s">
        <v>71</v>
      </c>
      <c r="AH344" t="s">
        <v>71</v>
      </c>
      <c r="AI344" t="s">
        <v>71</v>
      </c>
      <c r="AJ344" t="s">
        <v>71</v>
      </c>
      <c r="AK344" t="s">
        <v>71</v>
      </c>
      <c r="AL344" t="s">
        <v>71</v>
      </c>
      <c r="AM344" t="s">
        <v>824</v>
      </c>
      <c r="AN344" t="s">
        <v>71</v>
      </c>
      <c r="AO344" t="s">
        <v>3298</v>
      </c>
      <c r="AP344" t="s">
        <v>71</v>
      </c>
      <c r="AQ344" t="s">
        <v>71</v>
      </c>
      <c r="AR344" t="s">
        <v>71</v>
      </c>
      <c r="AS344">
        <v>2010</v>
      </c>
      <c r="AT344" t="s">
        <v>71</v>
      </c>
      <c r="AU344" t="s">
        <v>71</v>
      </c>
      <c r="AV344" t="s">
        <v>71</v>
      </c>
      <c r="AW344" t="s">
        <v>71</v>
      </c>
      <c r="AX344" t="s">
        <v>71</v>
      </c>
      <c r="AY344" t="s">
        <v>71</v>
      </c>
      <c r="AZ344" t="s">
        <v>71</v>
      </c>
      <c r="BA344" t="s">
        <v>71</v>
      </c>
      <c r="BB344" t="s">
        <v>71</v>
      </c>
      <c r="BC344" t="s">
        <v>71</v>
      </c>
      <c r="BD344" t="s">
        <v>71</v>
      </c>
      <c r="BE344" t="s">
        <v>71</v>
      </c>
      <c r="BF344" t="s">
        <v>71</v>
      </c>
      <c r="BG344" t="s">
        <v>71</v>
      </c>
      <c r="BH344" t="s">
        <v>71</v>
      </c>
      <c r="BI344" t="s">
        <v>71</v>
      </c>
      <c r="BJ344" t="s">
        <v>71</v>
      </c>
      <c r="BK344" t="s">
        <v>71</v>
      </c>
      <c r="BL344" t="s">
        <v>71</v>
      </c>
      <c r="BM344" t="s">
        <v>71</v>
      </c>
      <c r="BN344" t="s">
        <v>71</v>
      </c>
      <c r="BO344" t="s">
        <v>71</v>
      </c>
      <c r="BP344" t="s">
        <v>71</v>
      </c>
      <c r="BQ344" t="s">
        <v>3299</v>
      </c>
      <c r="BR344" t="str">
        <f>HYPERLINK("https%3A%2F%2Fwww.webofscience.com%2Fwos%2Fwoscc%2Ffull-record%2FWOS:000287453600023","View Full Record in Web of Science")</f>
        <v>View Full Record in Web of Science</v>
      </c>
    </row>
    <row r="345" spans="1:70" hidden="1" x14ac:dyDescent="0.25">
      <c r="A345" t="s">
        <v>69</v>
      </c>
      <c r="B345" t="s">
        <v>3300</v>
      </c>
      <c r="C345" t="s">
        <v>71</v>
      </c>
      <c r="D345" t="s">
        <v>71</v>
      </c>
      <c r="E345" t="s">
        <v>71</v>
      </c>
      <c r="F345" t="s">
        <v>3301</v>
      </c>
      <c r="G345" t="s">
        <v>71</v>
      </c>
      <c r="H345" t="s">
        <v>71</v>
      </c>
      <c r="I345" s="1" t="s">
        <v>3302</v>
      </c>
      <c r="J345" t="s">
        <v>8590</v>
      </c>
      <c r="K345" t="s">
        <v>3303</v>
      </c>
      <c r="L345" t="s">
        <v>71</v>
      </c>
      <c r="M345" t="s">
        <v>71</v>
      </c>
      <c r="N345" t="s">
        <v>71</v>
      </c>
      <c r="O345" t="s">
        <v>71</v>
      </c>
      <c r="P345" t="s">
        <v>71</v>
      </c>
      <c r="Q345" t="s">
        <v>71</v>
      </c>
      <c r="R345" t="s">
        <v>71</v>
      </c>
      <c r="S345" t="s">
        <v>71</v>
      </c>
      <c r="T345" t="s">
        <v>3304</v>
      </c>
      <c r="U345" t="s">
        <v>71</v>
      </c>
      <c r="V345" t="s">
        <v>71</v>
      </c>
      <c r="W345" t="s">
        <v>71</v>
      </c>
      <c r="X345" t="s">
        <v>71</v>
      </c>
      <c r="Y345" t="s">
        <v>196</v>
      </c>
      <c r="Z345" t="s">
        <v>197</v>
      </c>
      <c r="AA345" t="s">
        <v>71</v>
      </c>
      <c r="AB345" t="s">
        <v>71</v>
      </c>
      <c r="AC345" t="s">
        <v>71</v>
      </c>
      <c r="AD345" t="s">
        <v>71</v>
      </c>
      <c r="AE345" t="s">
        <v>71</v>
      </c>
      <c r="AF345" t="s">
        <v>71</v>
      </c>
      <c r="AG345" t="s">
        <v>71</v>
      </c>
      <c r="AH345" t="s">
        <v>71</v>
      </c>
      <c r="AI345" t="s">
        <v>71</v>
      </c>
      <c r="AJ345" t="s">
        <v>71</v>
      </c>
      <c r="AK345" t="s">
        <v>71</v>
      </c>
      <c r="AL345" t="s">
        <v>71</v>
      </c>
      <c r="AM345" t="s">
        <v>3305</v>
      </c>
      <c r="AN345" t="s">
        <v>3306</v>
      </c>
      <c r="AO345" t="s">
        <v>71</v>
      </c>
      <c r="AP345" t="s">
        <v>71</v>
      </c>
      <c r="AQ345" t="s">
        <v>71</v>
      </c>
      <c r="AR345" t="s">
        <v>3307</v>
      </c>
      <c r="AS345">
        <v>2020</v>
      </c>
      <c r="AT345">
        <v>33</v>
      </c>
      <c r="AU345">
        <v>6</v>
      </c>
      <c r="AV345" t="s">
        <v>71</v>
      </c>
      <c r="AW345" t="s">
        <v>71</v>
      </c>
      <c r="AX345" t="s">
        <v>71</v>
      </c>
      <c r="AY345" t="s">
        <v>71</v>
      </c>
      <c r="AZ345">
        <v>1647</v>
      </c>
      <c r="BA345">
        <v>1668</v>
      </c>
      <c r="BB345" t="s">
        <v>71</v>
      </c>
      <c r="BC345" t="s">
        <v>3308</v>
      </c>
      <c r="BD345" t="str">
        <f>HYPERLINK("http://dx.doi.org/10.1108/JEIM-04-2017-0050","http://dx.doi.org/10.1108/JEIM-04-2017-0050")</f>
        <v>http://dx.doi.org/10.1108/JEIM-04-2017-0050</v>
      </c>
      <c r="BE345" t="s">
        <v>71</v>
      </c>
      <c r="BF345" t="s">
        <v>3309</v>
      </c>
      <c r="BG345" t="s">
        <v>71</v>
      </c>
      <c r="BH345" t="s">
        <v>71</v>
      </c>
      <c r="BI345" t="s">
        <v>71</v>
      </c>
      <c r="BJ345" t="s">
        <v>71</v>
      </c>
      <c r="BK345" t="s">
        <v>71</v>
      </c>
      <c r="BL345" t="s">
        <v>71</v>
      </c>
      <c r="BM345" t="s">
        <v>71</v>
      </c>
      <c r="BN345" t="s">
        <v>71</v>
      </c>
      <c r="BO345" t="s">
        <v>71</v>
      </c>
      <c r="BP345" t="s">
        <v>71</v>
      </c>
      <c r="BQ345" t="s">
        <v>3310</v>
      </c>
      <c r="BR345" t="str">
        <f>HYPERLINK("https%3A%2F%2Fwww.webofscience.com%2Fwos%2Fwoscc%2Ffull-record%2FWOS:000536838700001","View Full Record in Web of Science")</f>
        <v>View Full Record in Web of Science</v>
      </c>
    </row>
    <row r="346" spans="1:70" hidden="1" x14ac:dyDescent="0.25">
      <c r="A346" t="s">
        <v>69</v>
      </c>
      <c r="B346" t="s">
        <v>3311</v>
      </c>
      <c r="C346" t="s">
        <v>71</v>
      </c>
      <c r="D346" t="s">
        <v>71</v>
      </c>
      <c r="E346" t="s">
        <v>71</v>
      </c>
      <c r="F346" t="s">
        <v>3312</v>
      </c>
      <c r="G346" t="s">
        <v>71</v>
      </c>
      <c r="H346" t="s">
        <v>71</v>
      </c>
      <c r="I346" s="1" t="s">
        <v>3313</v>
      </c>
      <c r="J346" t="s">
        <v>8592</v>
      </c>
      <c r="K346" t="s">
        <v>3314</v>
      </c>
      <c r="L346" t="s">
        <v>71</v>
      </c>
      <c r="M346" t="s">
        <v>71</v>
      </c>
      <c r="N346" t="s">
        <v>71</v>
      </c>
      <c r="O346" t="s">
        <v>71</v>
      </c>
      <c r="P346" t="s">
        <v>71</v>
      </c>
      <c r="Q346" t="s">
        <v>71</v>
      </c>
      <c r="R346" t="s">
        <v>71</v>
      </c>
      <c r="S346" t="s">
        <v>71</v>
      </c>
      <c r="T346" t="s">
        <v>3315</v>
      </c>
      <c r="U346" t="s">
        <v>71</v>
      </c>
      <c r="V346" t="s">
        <v>71</v>
      </c>
      <c r="W346" t="s">
        <v>71</v>
      </c>
      <c r="X346" t="s">
        <v>71</v>
      </c>
      <c r="Y346" t="s">
        <v>3316</v>
      </c>
      <c r="Z346" t="s">
        <v>3317</v>
      </c>
      <c r="AA346" t="s">
        <v>71</v>
      </c>
      <c r="AB346" t="s">
        <v>71</v>
      </c>
      <c r="AC346" t="s">
        <v>71</v>
      </c>
      <c r="AD346" t="s">
        <v>71</v>
      </c>
      <c r="AE346" t="s">
        <v>71</v>
      </c>
      <c r="AF346" t="s">
        <v>71</v>
      </c>
      <c r="AG346" t="s">
        <v>71</v>
      </c>
      <c r="AH346" t="s">
        <v>71</v>
      </c>
      <c r="AI346" t="s">
        <v>71</v>
      </c>
      <c r="AJ346" t="s">
        <v>71</v>
      </c>
      <c r="AK346" t="s">
        <v>71</v>
      </c>
      <c r="AL346" t="s">
        <v>71</v>
      </c>
      <c r="AM346" t="s">
        <v>3318</v>
      </c>
      <c r="AN346" t="s">
        <v>3319</v>
      </c>
      <c r="AO346" t="s">
        <v>71</v>
      </c>
      <c r="AP346" t="s">
        <v>71</v>
      </c>
      <c r="AQ346" t="s">
        <v>71</v>
      </c>
      <c r="AR346" t="s">
        <v>400</v>
      </c>
      <c r="AS346">
        <v>2013</v>
      </c>
      <c r="AT346">
        <v>9</v>
      </c>
      <c r="AU346">
        <v>1</v>
      </c>
      <c r="AV346" t="s">
        <v>71</v>
      </c>
      <c r="AW346" t="s">
        <v>71</v>
      </c>
      <c r="AX346" t="s">
        <v>71</v>
      </c>
      <c r="AY346" t="s">
        <v>71</v>
      </c>
      <c r="AZ346">
        <v>1</v>
      </c>
      <c r="BA346">
        <v>27</v>
      </c>
      <c r="BB346" t="s">
        <v>71</v>
      </c>
      <c r="BC346" t="s">
        <v>3320</v>
      </c>
      <c r="BD346" t="str">
        <f>HYPERLINK("http://dx.doi.org/10.4018/jdwm.2013010101","http://dx.doi.org/10.4018/jdwm.2013010101")</f>
        <v>http://dx.doi.org/10.4018/jdwm.2013010101</v>
      </c>
      <c r="BE346" t="s">
        <v>71</v>
      </c>
      <c r="BF346" t="s">
        <v>71</v>
      </c>
      <c r="BG346" t="s">
        <v>71</v>
      </c>
      <c r="BH346" t="s">
        <v>71</v>
      </c>
      <c r="BI346" t="s">
        <v>71</v>
      </c>
      <c r="BJ346" t="s">
        <v>71</v>
      </c>
      <c r="BK346" t="s">
        <v>71</v>
      </c>
      <c r="BL346" t="s">
        <v>71</v>
      </c>
      <c r="BM346" t="s">
        <v>71</v>
      </c>
      <c r="BN346" t="s">
        <v>71</v>
      </c>
      <c r="BO346" t="s">
        <v>71</v>
      </c>
      <c r="BP346" t="s">
        <v>71</v>
      </c>
      <c r="BQ346" t="s">
        <v>3321</v>
      </c>
      <c r="BR346" t="str">
        <f>HYPERLINK("https%3A%2F%2Fwww.webofscience.com%2Fwos%2Fwoscc%2Ffull-record%2FWOS:000323378400001","View Full Record in Web of Science")</f>
        <v>View Full Record in Web of Science</v>
      </c>
    </row>
    <row r="347" spans="1:70" hidden="1" x14ac:dyDescent="0.25">
      <c r="A347" t="s">
        <v>83</v>
      </c>
      <c r="B347" t="s">
        <v>3322</v>
      </c>
      <c r="C347" t="s">
        <v>71</v>
      </c>
      <c r="D347" t="s">
        <v>71</v>
      </c>
      <c r="E347" t="s">
        <v>102</v>
      </c>
      <c r="F347" t="s">
        <v>3323</v>
      </c>
      <c r="G347" t="s">
        <v>71</v>
      </c>
      <c r="H347" t="s">
        <v>71</v>
      </c>
      <c r="I347" s="1" t="s">
        <v>3324</v>
      </c>
      <c r="J347" t="s">
        <v>8588</v>
      </c>
      <c r="K347" t="s">
        <v>1781</v>
      </c>
      <c r="L347" t="s">
        <v>1782</v>
      </c>
      <c r="M347" t="s">
        <v>1783</v>
      </c>
      <c r="N347" t="s">
        <v>1784</v>
      </c>
      <c r="O347" t="s">
        <v>1785</v>
      </c>
      <c r="P347" t="s">
        <v>1786</v>
      </c>
      <c r="Q347" t="s">
        <v>71</v>
      </c>
      <c r="R347" t="s">
        <v>71</v>
      </c>
      <c r="S347" t="s">
        <v>71</v>
      </c>
      <c r="T347" t="s">
        <v>3325</v>
      </c>
      <c r="U347" t="s">
        <v>71</v>
      </c>
      <c r="V347" t="s">
        <v>71</v>
      </c>
      <c r="W347" t="s">
        <v>71</v>
      </c>
      <c r="X347" t="s">
        <v>71</v>
      </c>
      <c r="Y347" t="s">
        <v>71</v>
      </c>
      <c r="Z347" t="s">
        <v>71</v>
      </c>
      <c r="AA347" t="s">
        <v>71</v>
      </c>
      <c r="AB347" t="s">
        <v>71</v>
      </c>
      <c r="AC347" t="s">
        <v>71</v>
      </c>
      <c r="AD347" t="s">
        <v>71</v>
      </c>
      <c r="AE347" t="s">
        <v>71</v>
      </c>
      <c r="AF347" t="s">
        <v>71</v>
      </c>
      <c r="AG347" t="s">
        <v>71</v>
      </c>
      <c r="AH347" t="s">
        <v>71</v>
      </c>
      <c r="AI347" t="s">
        <v>71</v>
      </c>
      <c r="AJ347" t="s">
        <v>71</v>
      </c>
      <c r="AK347" t="s">
        <v>71</v>
      </c>
      <c r="AL347" t="s">
        <v>71</v>
      </c>
      <c r="AM347" t="s">
        <v>1788</v>
      </c>
      <c r="AN347" t="s">
        <v>71</v>
      </c>
      <c r="AO347" t="s">
        <v>1789</v>
      </c>
      <c r="AP347" t="s">
        <v>71</v>
      </c>
      <c r="AQ347" t="s">
        <v>71</v>
      </c>
      <c r="AR347" t="s">
        <v>71</v>
      </c>
      <c r="AS347">
        <v>2022</v>
      </c>
      <c r="AT347" t="s">
        <v>71</v>
      </c>
      <c r="AU347" t="s">
        <v>71</v>
      </c>
      <c r="AV347" t="s">
        <v>71</v>
      </c>
      <c r="AW347" t="s">
        <v>71</v>
      </c>
      <c r="AX347" t="s">
        <v>71</v>
      </c>
      <c r="AY347" t="s">
        <v>71</v>
      </c>
      <c r="AZ347" t="s">
        <v>71</v>
      </c>
      <c r="BA347" t="s">
        <v>71</v>
      </c>
      <c r="BB347" t="s">
        <v>71</v>
      </c>
      <c r="BC347" t="s">
        <v>3326</v>
      </c>
      <c r="BD347" t="str">
        <f>HYPERLINK("http://dx.doi.org/10.1109/FUZZ-IEEE55066.2022.9882874","http://dx.doi.org/10.1109/FUZZ-IEEE55066.2022.9882874")</f>
        <v>http://dx.doi.org/10.1109/FUZZ-IEEE55066.2022.9882874</v>
      </c>
      <c r="BE347" t="s">
        <v>71</v>
      </c>
      <c r="BF347" t="s">
        <v>71</v>
      </c>
      <c r="BG347" t="s">
        <v>71</v>
      </c>
      <c r="BH347" t="s">
        <v>71</v>
      </c>
      <c r="BI347" t="s">
        <v>71</v>
      </c>
      <c r="BJ347" t="s">
        <v>71</v>
      </c>
      <c r="BK347" t="s">
        <v>71</v>
      </c>
      <c r="BL347" t="s">
        <v>71</v>
      </c>
      <c r="BM347" t="s">
        <v>71</v>
      </c>
      <c r="BN347" t="s">
        <v>71</v>
      </c>
      <c r="BO347" t="s">
        <v>71</v>
      </c>
      <c r="BP347" t="s">
        <v>71</v>
      </c>
      <c r="BQ347" t="s">
        <v>3327</v>
      </c>
      <c r="BR347" t="str">
        <f>HYPERLINK("https%3A%2F%2Fwww.webofscience.com%2Fwos%2Fwoscc%2Ffull-record%2FWOS:000861288500147","View Full Record in Web of Science")</f>
        <v>View Full Record in Web of Science</v>
      </c>
    </row>
    <row r="348" spans="1:70" hidden="1" x14ac:dyDescent="0.25">
      <c r="A348" t="s">
        <v>69</v>
      </c>
      <c r="B348" t="s">
        <v>3328</v>
      </c>
      <c r="C348" t="s">
        <v>71</v>
      </c>
      <c r="D348" t="s">
        <v>71</v>
      </c>
      <c r="E348" t="s">
        <v>71</v>
      </c>
      <c r="F348" t="s">
        <v>3329</v>
      </c>
      <c r="G348" t="s">
        <v>71</v>
      </c>
      <c r="H348" t="s">
        <v>71</v>
      </c>
      <c r="I348" s="1" t="s">
        <v>3330</v>
      </c>
      <c r="J348" t="s">
        <v>8590</v>
      </c>
      <c r="K348" t="s">
        <v>3331</v>
      </c>
      <c r="L348" t="s">
        <v>71</v>
      </c>
      <c r="M348" t="s">
        <v>71</v>
      </c>
      <c r="N348" t="s">
        <v>71</v>
      </c>
      <c r="O348" t="s">
        <v>71</v>
      </c>
      <c r="P348" t="s">
        <v>71</v>
      </c>
      <c r="Q348" t="s">
        <v>71</v>
      </c>
      <c r="R348" t="s">
        <v>71</v>
      </c>
      <c r="S348" t="s">
        <v>71</v>
      </c>
      <c r="T348" t="s">
        <v>3332</v>
      </c>
      <c r="U348" t="s">
        <v>71</v>
      </c>
      <c r="V348" t="s">
        <v>71</v>
      </c>
      <c r="W348" t="s">
        <v>71</v>
      </c>
      <c r="X348" t="s">
        <v>71</v>
      </c>
      <c r="Y348" t="s">
        <v>71</v>
      </c>
      <c r="Z348" t="s">
        <v>3333</v>
      </c>
      <c r="AA348" t="s">
        <v>71</v>
      </c>
      <c r="AB348" t="s">
        <v>71</v>
      </c>
      <c r="AC348" t="s">
        <v>71</v>
      </c>
      <c r="AD348" t="s">
        <v>71</v>
      </c>
      <c r="AE348" t="s">
        <v>71</v>
      </c>
      <c r="AF348" t="s">
        <v>71</v>
      </c>
      <c r="AG348" t="s">
        <v>71</v>
      </c>
      <c r="AH348" t="s">
        <v>71</v>
      </c>
      <c r="AI348" t="s">
        <v>71</v>
      </c>
      <c r="AJ348" t="s">
        <v>71</v>
      </c>
      <c r="AK348" t="s">
        <v>71</v>
      </c>
      <c r="AL348" t="s">
        <v>71</v>
      </c>
      <c r="AM348" t="s">
        <v>3334</v>
      </c>
      <c r="AN348" t="s">
        <v>3335</v>
      </c>
      <c r="AO348" t="s">
        <v>71</v>
      </c>
      <c r="AP348" t="s">
        <v>71</v>
      </c>
      <c r="AQ348" t="s">
        <v>71</v>
      </c>
      <c r="AR348" t="s">
        <v>239</v>
      </c>
      <c r="AS348">
        <v>2018</v>
      </c>
      <c r="AT348">
        <v>116</v>
      </c>
      <c r="AU348" t="s">
        <v>71</v>
      </c>
      <c r="AV348" t="s">
        <v>71</v>
      </c>
      <c r="AW348" t="s">
        <v>71</v>
      </c>
      <c r="AX348" t="s">
        <v>71</v>
      </c>
      <c r="AY348" t="s">
        <v>71</v>
      </c>
      <c r="AZ348">
        <v>97</v>
      </c>
      <c r="BA348">
        <v>112</v>
      </c>
      <c r="BB348" t="s">
        <v>71</v>
      </c>
      <c r="BC348" t="s">
        <v>3336</v>
      </c>
      <c r="BD348" t="str">
        <f>HYPERLINK("http://dx.doi.org/10.1016/j.cie.2017.11.032","http://dx.doi.org/10.1016/j.cie.2017.11.032")</f>
        <v>http://dx.doi.org/10.1016/j.cie.2017.11.032</v>
      </c>
      <c r="BE348" t="s">
        <v>71</v>
      </c>
      <c r="BF348" t="s">
        <v>71</v>
      </c>
      <c r="BG348" t="s">
        <v>71</v>
      </c>
      <c r="BH348" t="s">
        <v>71</v>
      </c>
      <c r="BI348" t="s">
        <v>71</v>
      </c>
      <c r="BJ348" t="s">
        <v>71</v>
      </c>
      <c r="BK348" t="s">
        <v>71</v>
      </c>
      <c r="BL348" t="s">
        <v>71</v>
      </c>
      <c r="BM348" t="s">
        <v>71</v>
      </c>
      <c r="BN348" t="s">
        <v>71</v>
      </c>
      <c r="BO348" t="s">
        <v>71</v>
      </c>
      <c r="BP348" t="s">
        <v>71</v>
      </c>
      <c r="BQ348" t="s">
        <v>3337</v>
      </c>
      <c r="BR348" t="str">
        <f>HYPERLINK("https%3A%2F%2Fwww.webofscience.com%2Fwos%2Fwoscc%2Ffull-record%2FWOS:000425562900009","View Full Record in Web of Science")</f>
        <v>View Full Record in Web of Science</v>
      </c>
    </row>
    <row r="349" spans="1:70" hidden="1" x14ac:dyDescent="0.25">
      <c r="A349" t="s">
        <v>83</v>
      </c>
      <c r="B349" t="s">
        <v>3338</v>
      </c>
      <c r="C349" t="s">
        <v>71</v>
      </c>
      <c r="D349" t="s">
        <v>3339</v>
      </c>
      <c r="E349" t="s">
        <v>71</v>
      </c>
      <c r="F349" t="s">
        <v>3340</v>
      </c>
      <c r="G349" t="s">
        <v>71</v>
      </c>
      <c r="H349" t="s">
        <v>71</v>
      </c>
      <c r="I349" s="1" t="s">
        <v>3341</v>
      </c>
      <c r="J349" t="s">
        <v>8590</v>
      </c>
      <c r="K349" t="s">
        <v>3342</v>
      </c>
      <c r="L349" t="s">
        <v>2884</v>
      </c>
      <c r="M349" t="s">
        <v>3343</v>
      </c>
      <c r="N349" t="s">
        <v>3344</v>
      </c>
      <c r="O349" t="s">
        <v>3001</v>
      </c>
      <c r="P349" t="s">
        <v>71</v>
      </c>
      <c r="Q349" t="s">
        <v>71</v>
      </c>
      <c r="R349" t="s">
        <v>71</v>
      </c>
      <c r="S349" t="s">
        <v>71</v>
      </c>
      <c r="T349" t="s">
        <v>3345</v>
      </c>
      <c r="U349" t="s">
        <v>71</v>
      </c>
      <c r="V349" t="s">
        <v>71</v>
      </c>
      <c r="W349" t="s">
        <v>71</v>
      </c>
      <c r="X349" t="s">
        <v>71</v>
      </c>
      <c r="Y349" t="s">
        <v>71</v>
      </c>
      <c r="Z349" t="s">
        <v>71</v>
      </c>
      <c r="AA349" t="s">
        <v>71</v>
      </c>
      <c r="AB349" t="s">
        <v>71</v>
      </c>
      <c r="AC349" t="s">
        <v>71</v>
      </c>
      <c r="AD349" t="s">
        <v>71</v>
      </c>
      <c r="AE349" t="s">
        <v>71</v>
      </c>
      <c r="AF349" t="s">
        <v>71</v>
      </c>
      <c r="AG349" t="s">
        <v>71</v>
      </c>
      <c r="AH349" t="s">
        <v>71</v>
      </c>
      <c r="AI349" t="s">
        <v>71</v>
      </c>
      <c r="AJ349" t="s">
        <v>71</v>
      </c>
      <c r="AK349" t="s">
        <v>71</v>
      </c>
      <c r="AL349" t="s">
        <v>71</v>
      </c>
      <c r="AM349" t="s">
        <v>2889</v>
      </c>
      <c r="AN349" t="s">
        <v>71</v>
      </c>
      <c r="AO349" t="s">
        <v>3346</v>
      </c>
      <c r="AP349" t="s">
        <v>71</v>
      </c>
      <c r="AQ349" t="s">
        <v>71</v>
      </c>
      <c r="AR349" t="s">
        <v>71</v>
      </c>
      <c r="AS349">
        <v>2011</v>
      </c>
      <c r="AT349">
        <v>238</v>
      </c>
      <c r="AU349" t="s">
        <v>71</v>
      </c>
      <c r="AV349" t="s">
        <v>71</v>
      </c>
      <c r="AW349" t="s">
        <v>71</v>
      </c>
      <c r="AX349" t="s">
        <v>71</v>
      </c>
      <c r="AY349" t="s">
        <v>71</v>
      </c>
      <c r="AZ349">
        <v>328</v>
      </c>
      <c r="BA349">
        <v>333</v>
      </c>
      <c r="BB349" t="s">
        <v>71</v>
      </c>
      <c r="BC349" t="s">
        <v>71</v>
      </c>
      <c r="BD349" t="s">
        <v>71</v>
      </c>
      <c r="BE349" t="s">
        <v>71</v>
      </c>
      <c r="BF349" t="s">
        <v>71</v>
      </c>
      <c r="BG349" t="s">
        <v>71</v>
      </c>
      <c r="BH349" t="s">
        <v>71</v>
      </c>
      <c r="BI349" t="s">
        <v>71</v>
      </c>
      <c r="BJ349" t="s">
        <v>71</v>
      </c>
      <c r="BK349" t="s">
        <v>71</v>
      </c>
      <c r="BL349" t="s">
        <v>71</v>
      </c>
      <c r="BM349" t="s">
        <v>71</v>
      </c>
      <c r="BN349" t="s">
        <v>71</v>
      </c>
      <c r="BO349" t="s">
        <v>71</v>
      </c>
      <c r="BP349" t="s">
        <v>71</v>
      </c>
      <c r="BQ349" t="s">
        <v>3347</v>
      </c>
      <c r="BR349" t="str">
        <f>HYPERLINK("https%3A%2F%2Fwww.webofscience.com%2Fwos%2Fwoscc%2Ffull-record%2FWOS:000310766500045","View Full Record in Web of Science")</f>
        <v>View Full Record in Web of Science</v>
      </c>
    </row>
    <row r="350" spans="1:70" hidden="1" x14ac:dyDescent="0.25">
      <c r="A350" t="s">
        <v>69</v>
      </c>
      <c r="B350" t="s">
        <v>3348</v>
      </c>
      <c r="C350" t="s">
        <v>71</v>
      </c>
      <c r="D350" t="s">
        <v>71</v>
      </c>
      <c r="E350" t="s">
        <v>71</v>
      </c>
      <c r="F350" t="s">
        <v>3349</v>
      </c>
      <c r="G350" t="s">
        <v>71</v>
      </c>
      <c r="H350" t="s">
        <v>71</v>
      </c>
      <c r="I350" s="1" t="s">
        <v>3350</v>
      </c>
      <c r="J350" t="s">
        <v>8590</v>
      </c>
      <c r="K350" t="s">
        <v>3351</v>
      </c>
      <c r="L350" t="s">
        <v>71</v>
      </c>
      <c r="M350" t="s">
        <v>71</v>
      </c>
      <c r="N350" t="s">
        <v>71</v>
      </c>
      <c r="O350" t="s">
        <v>71</v>
      </c>
      <c r="P350" t="s">
        <v>71</v>
      </c>
      <c r="Q350" t="s">
        <v>71</v>
      </c>
      <c r="R350" t="s">
        <v>71</v>
      </c>
      <c r="S350" t="s">
        <v>71</v>
      </c>
      <c r="T350" t="s">
        <v>3352</v>
      </c>
      <c r="U350" t="s">
        <v>71</v>
      </c>
      <c r="V350" t="s">
        <v>71</v>
      </c>
      <c r="W350" t="s">
        <v>71</v>
      </c>
      <c r="X350" t="s">
        <v>71</v>
      </c>
      <c r="Y350" t="s">
        <v>3353</v>
      </c>
      <c r="Z350" t="s">
        <v>3354</v>
      </c>
      <c r="AA350" t="s">
        <v>71</v>
      </c>
      <c r="AB350" t="s">
        <v>71</v>
      </c>
      <c r="AC350" t="s">
        <v>71</v>
      </c>
      <c r="AD350" t="s">
        <v>71</v>
      </c>
      <c r="AE350" t="s">
        <v>71</v>
      </c>
      <c r="AF350" t="s">
        <v>71</v>
      </c>
      <c r="AG350" t="s">
        <v>71</v>
      </c>
      <c r="AH350" t="s">
        <v>71</v>
      </c>
      <c r="AI350" t="s">
        <v>71</v>
      </c>
      <c r="AJ350" t="s">
        <v>71</v>
      </c>
      <c r="AK350" t="s">
        <v>71</v>
      </c>
      <c r="AL350" t="s">
        <v>71</v>
      </c>
      <c r="AM350" t="s">
        <v>3355</v>
      </c>
      <c r="AN350" t="s">
        <v>3356</v>
      </c>
      <c r="AO350" t="s">
        <v>71</v>
      </c>
      <c r="AP350" t="s">
        <v>71</v>
      </c>
      <c r="AQ350" t="s">
        <v>71</v>
      </c>
      <c r="AR350" t="s">
        <v>3357</v>
      </c>
      <c r="AS350">
        <v>2021</v>
      </c>
      <c r="AT350">
        <v>45</v>
      </c>
      <c r="AU350">
        <v>7</v>
      </c>
      <c r="AV350" t="s">
        <v>71</v>
      </c>
      <c r="AW350" t="s">
        <v>71</v>
      </c>
      <c r="AX350" t="s">
        <v>71</v>
      </c>
      <c r="AY350" t="s">
        <v>71</v>
      </c>
      <c r="AZ350">
        <v>1341</v>
      </c>
      <c r="BA350">
        <v>1361</v>
      </c>
      <c r="BB350" t="s">
        <v>71</v>
      </c>
      <c r="BC350" t="s">
        <v>3358</v>
      </c>
      <c r="BD350" t="str">
        <f>HYPERLINK("http://dx.doi.org/10.1108/OIR-11-2019-0343","http://dx.doi.org/10.1108/OIR-11-2019-0343")</f>
        <v>http://dx.doi.org/10.1108/OIR-11-2019-0343</v>
      </c>
      <c r="BE350" t="s">
        <v>71</v>
      </c>
      <c r="BF350" t="s">
        <v>3359</v>
      </c>
      <c r="BG350" t="s">
        <v>71</v>
      </c>
      <c r="BH350" t="s">
        <v>71</v>
      </c>
      <c r="BI350" t="s">
        <v>71</v>
      </c>
      <c r="BJ350" t="s">
        <v>71</v>
      </c>
      <c r="BK350" t="s">
        <v>71</v>
      </c>
      <c r="BL350" t="s">
        <v>71</v>
      </c>
      <c r="BM350" t="s">
        <v>71</v>
      </c>
      <c r="BN350" t="s">
        <v>71</v>
      </c>
      <c r="BO350" t="s">
        <v>71</v>
      </c>
      <c r="BP350" t="s">
        <v>71</v>
      </c>
      <c r="BQ350" t="s">
        <v>3360</v>
      </c>
      <c r="BR350" t="str">
        <f>HYPERLINK("https%3A%2F%2Fwww.webofscience.com%2Fwos%2Fwoscc%2Ffull-record%2FWOS:000645675100001","View Full Record in Web of Science")</f>
        <v>View Full Record in Web of Science</v>
      </c>
    </row>
    <row r="351" spans="1:70" hidden="1" x14ac:dyDescent="0.25">
      <c r="A351" t="s">
        <v>69</v>
      </c>
      <c r="B351" t="s">
        <v>3361</v>
      </c>
      <c r="C351" t="s">
        <v>71</v>
      </c>
      <c r="D351" t="s">
        <v>71</v>
      </c>
      <c r="E351" t="s">
        <v>71</v>
      </c>
      <c r="F351" t="s">
        <v>3362</v>
      </c>
      <c r="G351" t="s">
        <v>71</v>
      </c>
      <c r="H351" t="s">
        <v>71</v>
      </c>
      <c r="I351" s="1" t="s">
        <v>3363</v>
      </c>
      <c r="J351" t="s">
        <v>8590</v>
      </c>
      <c r="K351" t="s">
        <v>174</v>
      </c>
      <c r="L351" t="s">
        <v>71</v>
      </c>
      <c r="M351" t="s">
        <v>71</v>
      </c>
      <c r="N351" t="s">
        <v>71</v>
      </c>
      <c r="O351" t="s">
        <v>71</v>
      </c>
      <c r="P351" t="s">
        <v>71</v>
      </c>
      <c r="Q351" t="s">
        <v>71</v>
      </c>
      <c r="R351" t="s">
        <v>71</v>
      </c>
      <c r="S351" t="s">
        <v>71</v>
      </c>
      <c r="T351" t="s">
        <v>3364</v>
      </c>
      <c r="U351" t="s">
        <v>71</v>
      </c>
      <c r="V351" t="s">
        <v>71</v>
      </c>
      <c r="W351" t="s">
        <v>71</v>
      </c>
      <c r="X351" t="s">
        <v>71</v>
      </c>
      <c r="Y351" t="s">
        <v>3365</v>
      </c>
      <c r="Z351" t="s">
        <v>3366</v>
      </c>
      <c r="AA351" t="s">
        <v>71</v>
      </c>
      <c r="AB351" t="s">
        <v>71</v>
      </c>
      <c r="AC351" t="s">
        <v>71</v>
      </c>
      <c r="AD351" t="s">
        <v>71</v>
      </c>
      <c r="AE351" t="s">
        <v>71</v>
      </c>
      <c r="AF351" t="s">
        <v>71</v>
      </c>
      <c r="AG351" t="s">
        <v>71</v>
      </c>
      <c r="AH351" t="s">
        <v>71</v>
      </c>
      <c r="AI351" t="s">
        <v>71</v>
      </c>
      <c r="AJ351" t="s">
        <v>71</v>
      </c>
      <c r="AK351" t="s">
        <v>71</v>
      </c>
      <c r="AL351" t="s">
        <v>71</v>
      </c>
      <c r="AM351" t="s">
        <v>178</v>
      </c>
      <c r="AN351" t="s">
        <v>179</v>
      </c>
      <c r="AO351" t="s">
        <v>71</v>
      </c>
      <c r="AP351" t="s">
        <v>71</v>
      </c>
      <c r="AQ351" t="s">
        <v>71</v>
      </c>
      <c r="AR351" t="s">
        <v>71</v>
      </c>
      <c r="AS351">
        <v>2021</v>
      </c>
      <c r="AT351">
        <v>40</v>
      </c>
      <c r="AU351">
        <v>1</v>
      </c>
      <c r="AV351" t="s">
        <v>71</v>
      </c>
      <c r="AW351" t="s">
        <v>71</v>
      </c>
      <c r="AX351" t="s">
        <v>71</v>
      </c>
      <c r="AY351" t="s">
        <v>71</v>
      </c>
      <c r="AZ351">
        <v>1191</v>
      </c>
      <c r="BA351">
        <v>1217</v>
      </c>
      <c r="BB351" t="s">
        <v>71</v>
      </c>
      <c r="BC351" t="s">
        <v>3367</v>
      </c>
      <c r="BD351" t="str">
        <f>HYPERLINK("http://dx.doi.org/10.3233/JIFS-201540","http://dx.doi.org/10.3233/JIFS-201540")</f>
        <v>http://dx.doi.org/10.3233/JIFS-201540</v>
      </c>
      <c r="BE351" t="s">
        <v>71</v>
      </c>
      <c r="BF351" t="s">
        <v>71</v>
      </c>
      <c r="BG351" t="s">
        <v>71</v>
      </c>
      <c r="BH351" t="s">
        <v>71</v>
      </c>
      <c r="BI351" t="s">
        <v>71</v>
      </c>
      <c r="BJ351" t="s">
        <v>71</v>
      </c>
      <c r="BK351" t="s">
        <v>71</v>
      </c>
      <c r="BL351" t="s">
        <v>71</v>
      </c>
      <c r="BM351" t="s">
        <v>71</v>
      </c>
      <c r="BN351" t="s">
        <v>71</v>
      </c>
      <c r="BO351" t="s">
        <v>71</v>
      </c>
      <c r="BP351" t="s">
        <v>71</v>
      </c>
      <c r="BQ351" t="s">
        <v>3368</v>
      </c>
      <c r="BR351" t="str">
        <f>HYPERLINK("https%3A%2F%2Fwww.webofscience.com%2Fwos%2Fwoscc%2Ffull-record%2FWOS:000606807200080","View Full Record in Web of Science")</f>
        <v>View Full Record in Web of Science</v>
      </c>
    </row>
    <row r="352" spans="1:70" hidden="1" x14ac:dyDescent="0.25">
      <c r="A352" t="s">
        <v>69</v>
      </c>
      <c r="B352" t="s">
        <v>3369</v>
      </c>
      <c r="C352" t="s">
        <v>71</v>
      </c>
      <c r="D352" t="s">
        <v>71</v>
      </c>
      <c r="E352" t="s">
        <v>71</v>
      </c>
      <c r="F352" t="s">
        <v>3370</v>
      </c>
      <c r="G352" t="s">
        <v>71</v>
      </c>
      <c r="H352" t="s">
        <v>71</v>
      </c>
      <c r="I352" s="1" t="s">
        <v>3371</v>
      </c>
      <c r="J352" t="s">
        <v>8590</v>
      </c>
      <c r="K352" t="s">
        <v>3372</v>
      </c>
      <c r="L352" t="s">
        <v>71</v>
      </c>
      <c r="M352" t="s">
        <v>71</v>
      </c>
      <c r="N352" t="s">
        <v>71</v>
      </c>
      <c r="O352" t="s">
        <v>71</v>
      </c>
      <c r="P352" t="s">
        <v>71</v>
      </c>
      <c r="Q352" t="s">
        <v>71</v>
      </c>
      <c r="R352" t="s">
        <v>71</v>
      </c>
      <c r="S352" t="s">
        <v>71</v>
      </c>
      <c r="T352" t="s">
        <v>3373</v>
      </c>
      <c r="U352" t="s">
        <v>71</v>
      </c>
      <c r="V352" t="s">
        <v>71</v>
      </c>
      <c r="W352" t="s">
        <v>71</v>
      </c>
      <c r="X352" t="s">
        <v>71</v>
      </c>
      <c r="Y352" t="s">
        <v>3374</v>
      </c>
      <c r="Z352" t="s">
        <v>3375</v>
      </c>
      <c r="AA352" t="s">
        <v>71</v>
      </c>
      <c r="AB352" t="s">
        <v>71</v>
      </c>
      <c r="AC352" t="s">
        <v>71</v>
      </c>
      <c r="AD352" t="s">
        <v>71</v>
      </c>
      <c r="AE352" t="s">
        <v>71</v>
      </c>
      <c r="AF352" t="s">
        <v>71</v>
      </c>
      <c r="AG352" t="s">
        <v>71</v>
      </c>
      <c r="AH352" t="s">
        <v>71</v>
      </c>
      <c r="AI352" t="s">
        <v>71</v>
      </c>
      <c r="AJ352" t="s">
        <v>71</v>
      </c>
      <c r="AK352" t="s">
        <v>71</v>
      </c>
      <c r="AL352" t="s">
        <v>71</v>
      </c>
      <c r="AM352" t="s">
        <v>3376</v>
      </c>
      <c r="AN352" t="s">
        <v>3377</v>
      </c>
      <c r="AO352" t="s">
        <v>71</v>
      </c>
      <c r="AP352" t="s">
        <v>71</v>
      </c>
      <c r="AQ352" t="s">
        <v>71</v>
      </c>
      <c r="AR352" t="s">
        <v>770</v>
      </c>
      <c r="AS352">
        <v>2018</v>
      </c>
      <c r="AT352">
        <v>17</v>
      </c>
      <c r="AU352">
        <v>2</v>
      </c>
      <c r="AV352" t="s">
        <v>71</v>
      </c>
      <c r="AW352" t="s">
        <v>71</v>
      </c>
      <c r="AX352" t="s">
        <v>71</v>
      </c>
      <c r="AY352" t="s">
        <v>71</v>
      </c>
      <c r="AZ352">
        <v>391</v>
      </c>
      <c r="BA352">
        <v>466</v>
      </c>
      <c r="BB352" t="s">
        <v>71</v>
      </c>
      <c r="BC352" t="s">
        <v>3378</v>
      </c>
      <c r="BD352" t="str">
        <f>HYPERLINK("http://dx.doi.org/10.1142/S021962201830001X","http://dx.doi.org/10.1142/S021962201830001X")</f>
        <v>http://dx.doi.org/10.1142/S021962201830001X</v>
      </c>
      <c r="BE352" t="s">
        <v>71</v>
      </c>
      <c r="BF352" t="s">
        <v>71</v>
      </c>
      <c r="BG352" t="s">
        <v>71</v>
      </c>
      <c r="BH352" t="s">
        <v>71</v>
      </c>
      <c r="BI352" t="s">
        <v>71</v>
      </c>
      <c r="BJ352" t="s">
        <v>71</v>
      </c>
      <c r="BK352" t="s">
        <v>71</v>
      </c>
      <c r="BL352" t="s">
        <v>71</v>
      </c>
      <c r="BM352" t="s">
        <v>71</v>
      </c>
      <c r="BN352" t="s">
        <v>71</v>
      </c>
      <c r="BO352" t="s">
        <v>71</v>
      </c>
      <c r="BP352" t="s">
        <v>71</v>
      </c>
      <c r="BQ352" t="s">
        <v>3379</v>
      </c>
      <c r="BR352" t="str">
        <f>HYPERLINK("https%3A%2F%2Fwww.webofscience.com%2Fwos%2Fwoscc%2Ffull-record%2FWOS:000428527400001","View Full Record in Web of Science")</f>
        <v>View Full Record in Web of Science</v>
      </c>
    </row>
    <row r="353" spans="1:70" hidden="1" x14ac:dyDescent="0.25">
      <c r="A353" t="s">
        <v>69</v>
      </c>
      <c r="B353" t="s">
        <v>3380</v>
      </c>
      <c r="C353" t="s">
        <v>71</v>
      </c>
      <c r="D353" t="s">
        <v>71</v>
      </c>
      <c r="E353" t="s">
        <v>71</v>
      </c>
      <c r="F353" t="s">
        <v>3381</v>
      </c>
      <c r="G353" t="s">
        <v>71</v>
      </c>
      <c r="H353" t="s">
        <v>71</v>
      </c>
      <c r="I353" s="1" t="s">
        <v>3382</v>
      </c>
      <c r="J353" t="s">
        <v>8588</v>
      </c>
      <c r="K353" t="s">
        <v>288</v>
      </c>
      <c r="L353" t="s">
        <v>71</v>
      </c>
      <c r="M353" t="s">
        <v>71</v>
      </c>
      <c r="N353" t="s">
        <v>71</v>
      </c>
      <c r="O353" t="s">
        <v>71</v>
      </c>
      <c r="P353" t="s">
        <v>71</v>
      </c>
      <c r="Q353" t="s">
        <v>71</v>
      </c>
      <c r="R353" t="s">
        <v>71</v>
      </c>
      <c r="S353" t="s">
        <v>71</v>
      </c>
      <c r="T353" t="s">
        <v>3383</v>
      </c>
      <c r="U353" t="s">
        <v>71</v>
      </c>
      <c r="V353" t="s">
        <v>71</v>
      </c>
      <c r="W353" t="s">
        <v>71</v>
      </c>
      <c r="X353" t="s">
        <v>71</v>
      </c>
      <c r="Y353" t="s">
        <v>3384</v>
      </c>
      <c r="Z353" t="s">
        <v>3385</v>
      </c>
      <c r="AA353" t="s">
        <v>71</v>
      </c>
      <c r="AB353" t="s">
        <v>71</v>
      </c>
      <c r="AC353" t="s">
        <v>71</v>
      </c>
      <c r="AD353" t="s">
        <v>71</v>
      </c>
      <c r="AE353" t="s">
        <v>71</v>
      </c>
      <c r="AF353" t="s">
        <v>71</v>
      </c>
      <c r="AG353" t="s">
        <v>71</v>
      </c>
      <c r="AH353" t="s">
        <v>71</v>
      </c>
      <c r="AI353" t="s">
        <v>71</v>
      </c>
      <c r="AJ353" t="s">
        <v>71</v>
      </c>
      <c r="AK353" t="s">
        <v>71</v>
      </c>
      <c r="AL353" t="s">
        <v>71</v>
      </c>
      <c r="AM353" t="s">
        <v>291</v>
      </c>
      <c r="AN353" t="s">
        <v>292</v>
      </c>
      <c r="AO353" t="s">
        <v>71</v>
      </c>
      <c r="AP353" t="s">
        <v>71</v>
      </c>
      <c r="AQ353" t="s">
        <v>71</v>
      </c>
      <c r="AR353" t="s">
        <v>3386</v>
      </c>
      <c r="AS353">
        <v>2015</v>
      </c>
      <c r="AT353">
        <v>42</v>
      </c>
      <c r="AU353">
        <v>8</v>
      </c>
      <c r="AV353" t="s">
        <v>71</v>
      </c>
      <c r="AW353" t="s">
        <v>71</v>
      </c>
      <c r="AX353" t="s">
        <v>71</v>
      </c>
      <c r="AY353" t="s">
        <v>71</v>
      </c>
      <c r="AZ353">
        <v>4000</v>
      </c>
      <c r="BA353">
        <v>4015</v>
      </c>
      <c r="BB353" t="s">
        <v>71</v>
      </c>
      <c r="BC353" t="s">
        <v>3387</v>
      </c>
      <c r="BD353" t="str">
        <f>HYPERLINK("http://dx.doi.org/10.1016/j.eswa.2015.01.015","http://dx.doi.org/10.1016/j.eswa.2015.01.015")</f>
        <v>http://dx.doi.org/10.1016/j.eswa.2015.01.015</v>
      </c>
      <c r="BE353" t="s">
        <v>71</v>
      </c>
      <c r="BF353" t="s">
        <v>71</v>
      </c>
      <c r="BG353" t="s">
        <v>71</v>
      </c>
      <c r="BH353" t="s">
        <v>71</v>
      </c>
      <c r="BI353" t="s">
        <v>71</v>
      </c>
      <c r="BJ353" t="s">
        <v>71</v>
      </c>
      <c r="BK353" t="s">
        <v>71</v>
      </c>
      <c r="BL353" t="s">
        <v>71</v>
      </c>
      <c r="BM353" t="s">
        <v>71</v>
      </c>
      <c r="BN353" t="s">
        <v>71</v>
      </c>
      <c r="BO353" t="s">
        <v>71</v>
      </c>
      <c r="BP353" t="s">
        <v>71</v>
      </c>
      <c r="BQ353" t="s">
        <v>3388</v>
      </c>
      <c r="BR353" t="str">
        <f>HYPERLINK("https%3A%2F%2Fwww.webofscience.com%2Fwos%2Fwoscc%2Ffull-record%2FWOS:000356904100017","View Full Record in Web of Science")</f>
        <v>View Full Record in Web of Science</v>
      </c>
    </row>
    <row r="354" spans="1:70" hidden="1" x14ac:dyDescent="0.25">
      <c r="A354" t="s">
        <v>69</v>
      </c>
      <c r="B354" t="s">
        <v>3389</v>
      </c>
      <c r="C354" t="s">
        <v>71</v>
      </c>
      <c r="D354" t="s">
        <v>71</v>
      </c>
      <c r="E354" t="s">
        <v>71</v>
      </c>
      <c r="F354" t="s">
        <v>3390</v>
      </c>
      <c r="G354" t="s">
        <v>71</v>
      </c>
      <c r="H354" t="s">
        <v>71</v>
      </c>
      <c r="I354" s="1" t="s">
        <v>3391</v>
      </c>
      <c r="J354" t="s">
        <v>8590</v>
      </c>
      <c r="K354" t="s">
        <v>3392</v>
      </c>
      <c r="L354" t="s">
        <v>71</v>
      </c>
      <c r="M354" t="s">
        <v>71</v>
      </c>
      <c r="N354" t="s">
        <v>71</v>
      </c>
      <c r="O354" t="s">
        <v>71</v>
      </c>
      <c r="P354" t="s">
        <v>71</v>
      </c>
      <c r="Q354" t="s">
        <v>71</v>
      </c>
      <c r="R354" t="s">
        <v>71</v>
      </c>
      <c r="S354" t="s">
        <v>71</v>
      </c>
      <c r="T354" t="s">
        <v>3393</v>
      </c>
      <c r="U354" t="s">
        <v>71</v>
      </c>
      <c r="V354" t="s">
        <v>71</v>
      </c>
      <c r="W354" t="s">
        <v>71</v>
      </c>
      <c r="X354" t="s">
        <v>71</v>
      </c>
      <c r="Y354" t="s">
        <v>3394</v>
      </c>
      <c r="Z354" t="s">
        <v>3395</v>
      </c>
      <c r="AA354" t="s">
        <v>71</v>
      </c>
      <c r="AB354" t="s">
        <v>71</v>
      </c>
      <c r="AC354" t="s">
        <v>71</v>
      </c>
      <c r="AD354" t="s">
        <v>71</v>
      </c>
      <c r="AE354" t="s">
        <v>71</v>
      </c>
      <c r="AF354" t="s">
        <v>71</v>
      </c>
      <c r="AG354" t="s">
        <v>71</v>
      </c>
      <c r="AH354" t="s">
        <v>71</v>
      </c>
      <c r="AI354" t="s">
        <v>71</v>
      </c>
      <c r="AJ354" t="s">
        <v>71</v>
      </c>
      <c r="AK354" t="s">
        <v>71</v>
      </c>
      <c r="AL354" t="s">
        <v>71</v>
      </c>
      <c r="AM354" t="s">
        <v>3396</v>
      </c>
      <c r="AN354" t="s">
        <v>3397</v>
      </c>
      <c r="AO354" t="s">
        <v>71</v>
      </c>
      <c r="AP354" t="s">
        <v>71</v>
      </c>
      <c r="AQ354" t="s">
        <v>71</v>
      </c>
      <c r="AR354" t="s">
        <v>1082</v>
      </c>
      <c r="AS354">
        <v>2007</v>
      </c>
      <c r="AT354">
        <v>11</v>
      </c>
      <c r="AU354">
        <v>3</v>
      </c>
      <c r="AV354" t="s">
        <v>71</v>
      </c>
      <c r="AW354" t="s">
        <v>71</v>
      </c>
      <c r="AX354" t="s">
        <v>71</v>
      </c>
      <c r="AY354" t="s">
        <v>71</v>
      </c>
      <c r="AZ354">
        <v>244</v>
      </c>
      <c r="BA354">
        <v>250</v>
      </c>
      <c r="BB354" t="s">
        <v>71</v>
      </c>
      <c r="BC354" t="s">
        <v>3398</v>
      </c>
      <c r="BD354" t="str">
        <f>HYPERLINK("http://dx.doi.org/10.1109/TITB.2006.879593","http://dx.doi.org/10.1109/TITB.2006.879593")</f>
        <v>http://dx.doi.org/10.1109/TITB.2006.879593</v>
      </c>
      <c r="BE354" t="s">
        <v>71</v>
      </c>
      <c r="BF354" t="s">
        <v>71</v>
      </c>
      <c r="BG354" t="s">
        <v>71</v>
      </c>
      <c r="BH354" t="s">
        <v>71</v>
      </c>
      <c r="BI354" t="s">
        <v>71</v>
      </c>
      <c r="BJ354" t="s">
        <v>71</v>
      </c>
      <c r="BK354" t="s">
        <v>71</v>
      </c>
      <c r="BL354">
        <v>17521074</v>
      </c>
      <c r="BM354" t="s">
        <v>71</v>
      </c>
      <c r="BN354" t="s">
        <v>71</v>
      </c>
      <c r="BO354" t="s">
        <v>71</v>
      </c>
      <c r="BP354" t="s">
        <v>71</v>
      </c>
      <c r="BQ354" t="s">
        <v>3399</v>
      </c>
      <c r="BR354" t="str">
        <f>HYPERLINK("https%3A%2F%2Fwww.webofscience.com%2Fwos%2Fwoscc%2Ffull-record%2FWOS:000246378700002","View Full Record in Web of Science")</f>
        <v>View Full Record in Web of Science</v>
      </c>
    </row>
    <row r="355" spans="1:70" hidden="1" x14ac:dyDescent="0.25">
      <c r="A355" t="s">
        <v>69</v>
      </c>
      <c r="B355" t="s">
        <v>3400</v>
      </c>
      <c r="C355" t="s">
        <v>71</v>
      </c>
      <c r="D355" t="s">
        <v>71</v>
      </c>
      <c r="E355" t="s">
        <v>71</v>
      </c>
      <c r="F355" t="s">
        <v>3401</v>
      </c>
      <c r="G355" t="s">
        <v>71</v>
      </c>
      <c r="H355" t="s">
        <v>71</v>
      </c>
      <c r="I355" s="1" t="s">
        <v>3402</v>
      </c>
      <c r="J355" t="s">
        <v>8590</v>
      </c>
      <c r="K355" t="s">
        <v>3403</v>
      </c>
      <c r="L355" t="s">
        <v>71</v>
      </c>
      <c r="M355" t="s">
        <v>71</v>
      </c>
      <c r="N355" t="s">
        <v>71</v>
      </c>
      <c r="O355" t="s">
        <v>71</v>
      </c>
      <c r="P355" t="s">
        <v>71</v>
      </c>
      <c r="Q355" t="s">
        <v>71</v>
      </c>
      <c r="R355" t="s">
        <v>71</v>
      </c>
      <c r="S355" t="s">
        <v>71</v>
      </c>
      <c r="T355" t="s">
        <v>3404</v>
      </c>
      <c r="U355" t="s">
        <v>71</v>
      </c>
      <c r="V355" t="s">
        <v>71</v>
      </c>
      <c r="W355" t="s">
        <v>71</v>
      </c>
      <c r="X355" t="s">
        <v>71</v>
      </c>
      <c r="Y355" t="s">
        <v>3405</v>
      </c>
      <c r="Z355" t="s">
        <v>71</v>
      </c>
      <c r="AA355" t="s">
        <v>71</v>
      </c>
      <c r="AB355" t="s">
        <v>71</v>
      </c>
      <c r="AC355" t="s">
        <v>71</v>
      </c>
      <c r="AD355" t="s">
        <v>71</v>
      </c>
      <c r="AE355" t="s">
        <v>71</v>
      </c>
      <c r="AF355" t="s">
        <v>71</v>
      </c>
      <c r="AG355" t="s">
        <v>71</v>
      </c>
      <c r="AH355" t="s">
        <v>71</v>
      </c>
      <c r="AI355" t="s">
        <v>71</v>
      </c>
      <c r="AJ355" t="s">
        <v>71</v>
      </c>
      <c r="AK355" t="s">
        <v>71</v>
      </c>
      <c r="AL355" t="s">
        <v>71</v>
      </c>
      <c r="AM355" t="s">
        <v>3406</v>
      </c>
      <c r="AN355" t="s">
        <v>3407</v>
      </c>
      <c r="AO355" t="s">
        <v>71</v>
      </c>
      <c r="AP355" t="s">
        <v>71</v>
      </c>
      <c r="AQ355" t="s">
        <v>71</v>
      </c>
      <c r="AR355" t="s">
        <v>71</v>
      </c>
      <c r="AS355">
        <v>2020</v>
      </c>
      <c r="AT355">
        <v>8</v>
      </c>
      <c r="AU355">
        <v>2</v>
      </c>
      <c r="AV355" t="s">
        <v>71</v>
      </c>
      <c r="AW355" t="s">
        <v>71</v>
      </c>
      <c r="AX355" t="s">
        <v>71</v>
      </c>
      <c r="AY355" t="s">
        <v>71</v>
      </c>
      <c r="AZ355">
        <v>95</v>
      </c>
      <c r="BA355">
        <v>116</v>
      </c>
      <c r="BB355" t="s">
        <v>71</v>
      </c>
      <c r="BC355" t="s">
        <v>71</v>
      </c>
      <c r="BD355" t="s">
        <v>71</v>
      </c>
      <c r="BE355" t="s">
        <v>71</v>
      </c>
      <c r="BF355" t="s">
        <v>71</v>
      </c>
      <c r="BG355" t="s">
        <v>71</v>
      </c>
      <c r="BH355" t="s">
        <v>71</v>
      </c>
      <c r="BI355" t="s">
        <v>71</v>
      </c>
      <c r="BJ355" t="s">
        <v>71</v>
      </c>
      <c r="BK355" t="s">
        <v>71</v>
      </c>
      <c r="BL355" t="s">
        <v>71</v>
      </c>
      <c r="BM355" t="s">
        <v>71</v>
      </c>
      <c r="BN355" t="s">
        <v>71</v>
      </c>
      <c r="BO355" t="s">
        <v>71</v>
      </c>
      <c r="BP355" t="s">
        <v>71</v>
      </c>
      <c r="BQ355" t="s">
        <v>3408</v>
      </c>
      <c r="BR355" t="str">
        <f>HYPERLINK("https%3A%2F%2Fwww.webofscience.com%2Fwos%2Fwoscc%2Ffull-record%2FWOS:000564175400002","View Full Record in Web of Science")</f>
        <v>View Full Record in Web of Science</v>
      </c>
    </row>
    <row r="356" spans="1:70" hidden="1" x14ac:dyDescent="0.25">
      <c r="A356" t="s">
        <v>69</v>
      </c>
      <c r="B356" t="s">
        <v>3409</v>
      </c>
      <c r="C356" t="s">
        <v>71</v>
      </c>
      <c r="D356" t="s">
        <v>71</v>
      </c>
      <c r="E356" t="s">
        <v>71</v>
      </c>
      <c r="F356" t="s">
        <v>3410</v>
      </c>
      <c r="G356" t="s">
        <v>71</v>
      </c>
      <c r="H356" t="s">
        <v>71</v>
      </c>
      <c r="I356" s="1" t="s">
        <v>3411</v>
      </c>
      <c r="J356" t="s">
        <v>8590</v>
      </c>
      <c r="K356" t="s">
        <v>2629</v>
      </c>
      <c r="L356" t="s">
        <v>71</v>
      </c>
      <c r="M356" t="s">
        <v>71</v>
      </c>
      <c r="N356" t="s">
        <v>71</v>
      </c>
      <c r="O356" t="s">
        <v>71</v>
      </c>
      <c r="P356" t="s">
        <v>71</v>
      </c>
      <c r="Q356" t="s">
        <v>71</v>
      </c>
      <c r="R356" t="s">
        <v>71</v>
      </c>
      <c r="S356" t="s">
        <v>71</v>
      </c>
      <c r="T356" t="s">
        <v>3412</v>
      </c>
      <c r="U356" t="s">
        <v>71</v>
      </c>
      <c r="V356" t="s">
        <v>71</v>
      </c>
      <c r="W356" t="s">
        <v>71</v>
      </c>
      <c r="X356" t="s">
        <v>71</v>
      </c>
      <c r="Y356" t="s">
        <v>3413</v>
      </c>
      <c r="Z356" t="s">
        <v>3414</v>
      </c>
      <c r="AA356" t="s">
        <v>71</v>
      </c>
      <c r="AB356" t="s">
        <v>71</v>
      </c>
      <c r="AC356" t="s">
        <v>71</v>
      </c>
      <c r="AD356" t="s">
        <v>71</v>
      </c>
      <c r="AE356" t="s">
        <v>71</v>
      </c>
      <c r="AF356" t="s">
        <v>71</v>
      </c>
      <c r="AG356" t="s">
        <v>71</v>
      </c>
      <c r="AH356" t="s">
        <v>71</v>
      </c>
      <c r="AI356" t="s">
        <v>71</v>
      </c>
      <c r="AJ356" t="s">
        <v>71</v>
      </c>
      <c r="AK356" t="s">
        <v>71</v>
      </c>
      <c r="AL356" t="s">
        <v>71</v>
      </c>
      <c r="AM356" t="s">
        <v>2633</v>
      </c>
      <c r="AN356" t="s">
        <v>2634</v>
      </c>
      <c r="AO356" t="s">
        <v>71</v>
      </c>
      <c r="AP356" t="s">
        <v>71</v>
      </c>
      <c r="AQ356" t="s">
        <v>71</v>
      </c>
      <c r="AR356" t="s">
        <v>794</v>
      </c>
      <c r="AS356">
        <v>2021</v>
      </c>
      <c r="AT356">
        <v>51</v>
      </c>
      <c r="AU356">
        <v>1</v>
      </c>
      <c r="AV356" t="s">
        <v>71</v>
      </c>
      <c r="AW356" t="s">
        <v>71</v>
      </c>
      <c r="AX356" t="s">
        <v>71</v>
      </c>
      <c r="AY356" t="s">
        <v>71</v>
      </c>
      <c r="AZ356">
        <v>191</v>
      </c>
      <c r="BA356">
        <v>208</v>
      </c>
      <c r="BB356" t="s">
        <v>71</v>
      </c>
      <c r="BC356" t="s">
        <v>3415</v>
      </c>
      <c r="BD356" t="str">
        <f>HYPERLINK("http://dx.doi.org/10.1109/TSMC.2020.3043016","http://dx.doi.org/10.1109/TSMC.2020.3043016")</f>
        <v>http://dx.doi.org/10.1109/TSMC.2020.3043016</v>
      </c>
      <c r="BE356" t="s">
        <v>71</v>
      </c>
      <c r="BF356" t="s">
        <v>71</v>
      </c>
      <c r="BG356" t="s">
        <v>71</v>
      </c>
      <c r="BH356" t="s">
        <v>71</v>
      </c>
      <c r="BI356" t="s">
        <v>71</v>
      </c>
      <c r="BJ356" t="s">
        <v>71</v>
      </c>
      <c r="BK356" t="s">
        <v>71</v>
      </c>
      <c r="BL356" t="s">
        <v>71</v>
      </c>
      <c r="BM356" t="s">
        <v>71</v>
      </c>
      <c r="BN356" t="s">
        <v>71</v>
      </c>
      <c r="BO356" t="s">
        <v>71</v>
      </c>
      <c r="BP356" t="s">
        <v>71</v>
      </c>
      <c r="BQ356" t="s">
        <v>3416</v>
      </c>
      <c r="BR356" t="str">
        <f>HYPERLINK("https%3A%2F%2Fwww.webofscience.com%2Fwos%2Fwoscc%2Ffull-record%2FWOS:000607806700013","View Full Record in Web of Science")</f>
        <v>View Full Record in Web of Science</v>
      </c>
    </row>
    <row r="357" spans="1:70" hidden="1" x14ac:dyDescent="0.25">
      <c r="A357" t="s">
        <v>69</v>
      </c>
      <c r="B357" t="s">
        <v>3417</v>
      </c>
      <c r="C357" t="s">
        <v>71</v>
      </c>
      <c r="D357" t="s">
        <v>71</v>
      </c>
      <c r="E357" t="s">
        <v>71</v>
      </c>
      <c r="F357" t="s">
        <v>3418</v>
      </c>
      <c r="G357" t="s">
        <v>71</v>
      </c>
      <c r="H357" t="s">
        <v>71</v>
      </c>
      <c r="I357" s="1" t="s">
        <v>3419</v>
      </c>
      <c r="J357" t="s">
        <v>8590</v>
      </c>
      <c r="K357" t="s">
        <v>3420</v>
      </c>
      <c r="L357" t="s">
        <v>71</v>
      </c>
      <c r="M357" t="s">
        <v>71</v>
      </c>
      <c r="N357" t="s">
        <v>71</v>
      </c>
      <c r="O357" t="s">
        <v>71</v>
      </c>
      <c r="P357" t="s">
        <v>71</v>
      </c>
      <c r="Q357" t="s">
        <v>71</v>
      </c>
      <c r="R357" t="s">
        <v>71</v>
      </c>
      <c r="S357" t="s">
        <v>71</v>
      </c>
      <c r="T357" t="s">
        <v>3421</v>
      </c>
      <c r="U357" t="s">
        <v>71</v>
      </c>
      <c r="V357" t="s">
        <v>71</v>
      </c>
      <c r="W357" t="s">
        <v>71</v>
      </c>
      <c r="X357" t="s">
        <v>71</v>
      </c>
      <c r="Y357" t="s">
        <v>3422</v>
      </c>
      <c r="Z357" t="s">
        <v>3423</v>
      </c>
      <c r="AA357" t="s">
        <v>71</v>
      </c>
      <c r="AB357" t="s">
        <v>71</v>
      </c>
      <c r="AC357" t="s">
        <v>71</v>
      </c>
      <c r="AD357" t="s">
        <v>71</v>
      </c>
      <c r="AE357" t="s">
        <v>71</v>
      </c>
      <c r="AF357" t="s">
        <v>71</v>
      </c>
      <c r="AG357" t="s">
        <v>71</v>
      </c>
      <c r="AH357" t="s">
        <v>71</v>
      </c>
      <c r="AI357" t="s">
        <v>71</v>
      </c>
      <c r="AJ357" t="s">
        <v>71</v>
      </c>
      <c r="AK357" t="s">
        <v>71</v>
      </c>
      <c r="AL357" t="s">
        <v>71</v>
      </c>
      <c r="AM357" t="s">
        <v>3424</v>
      </c>
      <c r="AN357" t="s">
        <v>3425</v>
      </c>
      <c r="AO357" t="s">
        <v>71</v>
      </c>
      <c r="AP357" t="s">
        <v>71</v>
      </c>
      <c r="AQ357" t="s">
        <v>71</v>
      </c>
      <c r="AR357" t="s">
        <v>239</v>
      </c>
      <c r="AS357">
        <v>2015</v>
      </c>
      <c r="AT357">
        <v>78</v>
      </c>
      <c r="AU357">
        <v>2</v>
      </c>
      <c r="AV357" t="s">
        <v>71</v>
      </c>
      <c r="AW357" t="s">
        <v>71</v>
      </c>
      <c r="AX357" t="s">
        <v>71</v>
      </c>
      <c r="AY357" t="s">
        <v>71</v>
      </c>
      <c r="AZ357">
        <v>223</v>
      </c>
      <c r="BA357">
        <v>237</v>
      </c>
      <c r="BB357" t="s">
        <v>71</v>
      </c>
      <c r="BC357" t="s">
        <v>3426</v>
      </c>
      <c r="BD357" t="str">
        <f>HYPERLINK("http://dx.doi.org/10.1007/s11265-013-0817-4","http://dx.doi.org/10.1007/s11265-013-0817-4")</f>
        <v>http://dx.doi.org/10.1007/s11265-013-0817-4</v>
      </c>
      <c r="BE357" t="s">
        <v>71</v>
      </c>
      <c r="BF357" t="s">
        <v>71</v>
      </c>
      <c r="BG357" t="s">
        <v>71</v>
      </c>
      <c r="BH357" t="s">
        <v>71</v>
      </c>
      <c r="BI357" t="s">
        <v>71</v>
      </c>
      <c r="BJ357" t="s">
        <v>71</v>
      </c>
      <c r="BK357" t="s">
        <v>71</v>
      </c>
      <c r="BL357" t="s">
        <v>71</v>
      </c>
      <c r="BM357" t="s">
        <v>71</v>
      </c>
      <c r="BN357" t="s">
        <v>71</v>
      </c>
      <c r="BO357" t="s">
        <v>71</v>
      </c>
      <c r="BP357" t="s">
        <v>71</v>
      </c>
      <c r="BQ357" t="s">
        <v>3427</v>
      </c>
      <c r="BR357" t="str">
        <f>HYPERLINK("https%3A%2F%2Fwww.webofscience.com%2Fwos%2Fwoscc%2Ffull-record%2FWOS:000348998900013","View Full Record in Web of Science")</f>
        <v>View Full Record in Web of Science</v>
      </c>
    </row>
    <row r="358" spans="1:70" hidden="1" x14ac:dyDescent="0.25">
      <c r="A358" t="s">
        <v>69</v>
      </c>
      <c r="B358" t="s">
        <v>1333</v>
      </c>
      <c r="C358" t="s">
        <v>71</v>
      </c>
      <c r="D358" t="s">
        <v>71</v>
      </c>
      <c r="E358" t="s">
        <v>71</v>
      </c>
      <c r="F358" t="s">
        <v>1335</v>
      </c>
      <c r="G358" t="s">
        <v>71</v>
      </c>
      <c r="H358" t="s">
        <v>71</v>
      </c>
      <c r="I358" s="1" t="s">
        <v>3428</v>
      </c>
      <c r="J358" t="s">
        <v>8590</v>
      </c>
      <c r="K358" t="s">
        <v>233</v>
      </c>
      <c r="L358" t="s">
        <v>71</v>
      </c>
      <c r="M358" t="s">
        <v>71</v>
      </c>
      <c r="N358" t="s">
        <v>71</v>
      </c>
      <c r="O358" t="s">
        <v>71</v>
      </c>
      <c r="P358" t="s">
        <v>71</v>
      </c>
      <c r="Q358" t="s">
        <v>71</v>
      </c>
      <c r="R358" t="s">
        <v>71</v>
      </c>
      <c r="S358" t="s">
        <v>71</v>
      </c>
      <c r="T358" t="s">
        <v>3429</v>
      </c>
      <c r="U358" t="s">
        <v>71</v>
      </c>
      <c r="V358" t="s">
        <v>71</v>
      </c>
      <c r="W358" t="s">
        <v>71</v>
      </c>
      <c r="X358" t="s">
        <v>71</v>
      </c>
      <c r="Y358" t="s">
        <v>71</v>
      </c>
      <c r="Z358" t="s">
        <v>71</v>
      </c>
      <c r="AA358" t="s">
        <v>71</v>
      </c>
      <c r="AB358" t="s">
        <v>71</v>
      </c>
      <c r="AC358" t="s">
        <v>71</v>
      </c>
      <c r="AD358" t="s">
        <v>71</v>
      </c>
      <c r="AE358" t="s">
        <v>71</v>
      </c>
      <c r="AF358" t="s">
        <v>71</v>
      </c>
      <c r="AG358" t="s">
        <v>71</v>
      </c>
      <c r="AH358" t="s">
        <v>71</v>
      </c>
      <c r="AI358" t="s">
        <v>71</v>
      </c>
      <c r="AJ358" t="s">
        <v>71</v>
      </c>
      <c r="AK358" t="s">
        <v>71</v>
      </c>
      <c r="AL358" t="s">
        <v>71</v>
      </c>
      <c r="AM358" t="s">
        <v>237</v>
      </c>
      <c r="AN358" t="s">
        <v>238</v>
      </c>
      <c r="AO358" t="s">
        <v>71</v>
      </c>
      <c r="AP358" t="s">
        <v>71</v>
      </c>
      <c r="AQ358" t="s">
        <v>71</v>
      </c>
      <c r="AR358" t="s">
        <v>129</v>
      </c>
      <c r="AS358">
        <v>2020</v>
      </c>
      <c r="AT358">
        <v>28</v>
      </c>
      <c r="AU358">
        <v>8</v>
      </c>
      <c r="AV358" t="s">
        <v>71</v>
      </c>
      <c r="AW358" t="s">
        <v>71</v>
      </c>
      <c r="AX358" t="s">
        <v>71</v>
      </c>
      <c r="AY358" t="s">
        <v>71</v>
      </c>
      <c r="AZ358">
        <v>1572</v>
      </c>
      <c r="BA358">
        <v>1574</v>
      </c>
      <c r="BB358" t="s">
        <v>71</v>
      </c>
      <c r="BC358" t="s">
        <v>3430</v>
      </c>
      <c r="BD358" t="str">
        <f>HYPERLINK("http://dx.doi.org/10.1109/TFUZZ.2019.2917813","http://dx.doi.org/10.1109/TFUZZ.2019.2917813")</f>
        <v>http://dx.doi.org/10.1109/TFUZZ.2019.2917813</v>
      </c>
      <c r="BE358" t="s">
        <v>71</v>
      </c>
      <c r="BF358" t="s">
        <v>71</v>
      </c>
      <c r="BG358" t="s">
        <v>71</v>
      </c>
      <c r="BH358" t="s">
        <v>71</v>
      </c>
      <c r="BI358" t="s">
        <v>71</v>
      </c>
      <c r="BJ358" t="s">
        <v>71</v>
      </c>
      <c r="BK358" t="s">
        <v>71</v>
      </c>
      <c r="BL358" t="s">
        <v>71</v>
      </c>
      <c r="BM358" t="s">
        <v>71</v>
      </c>
      <c r="BN358" t="s">
        <v>71</v>
      </c>
      <c r="BO358" t="s">
        <v>71</v>
      </c>
      <c r="BP358" t="s">
        <v>71</v>
      </c>
      <c r="BQ358" t="s">
        <v>3431</v>
      </c>
      <c r="BR358" t="str">
        <f>HYPERLINK("https%3A%2F%2Fwww.webofscience.com%2Fwos%2Fwoscc%2Ffull-record%2FWOS:000557355500005","View Full Record in Web of Science")</f>
        <v>View Full Record in Web of Science</v>
      </c>
    </row>
    <row r="359" spans="1:70" hidden="1" x14ac:dyDescent="0.25">
      <c r="A359" t="s">
        <v>83</v>
      </c>
      <c r="B359" t="s">
        <v>296</v>
      </c>
      <c r="C359" t="s">
        <v>71</v>
      </c>
      <c r="D359" t="s">
        <v>3432</v>
      </c>
      <c r="E359" t="s">
        <v>71</v>
      </c>
      <c r="F359" t="s">
        <v>297</v>
      </c>
      <c r="G359" t="s">
        <v>71</v>
      </c>
      <c r="H359" t="s">
        <v>71</v>
      </c>
      <c r="I359" s="1" t="s">
        <v>3433</v>
      </c>
      <c r="J359" s="6" t="s">
        <v>8590</v>
      </c>
      <c r="K359" t="s">
        <v>3434</v>
      </c>
      <c r="L359" t="s">
        <v>658</v>
      </c>
      <c r="M359" t="s">
        <v>3435</v>
      </c>
      <c r="N359" t="s">
        <v>3436</v>
      </c>
      <c r="O359" t="s">
        <v>2840</v>
      </c>
      <c r="P359" t="s">
        <v>662</v>
      </c>
      <c r="Q359" t="s">
        <v>71</v>
      </c>
      <c r="R359" t="s">
        <v>71</v>
      </c>
      <c r="S359" t="s">
        <v>71</v>
      </c>
      <c r="T359" s="10" t="s">
        <v>3437</v>
      </c>
      <c r="U359" t="s">
        <v>71</v>
      </c>
      <c r="V359" t="s">
        <v>71</v>
      </c>
      <c r="W359" t="s">
        <v>71</v>
      </c>
      <c r="X359" t="s">
        <v>71</v>
      </c>
      <c r="Y359" t="s">
        <v>71</v>
      </c>
      <c r="Z359" t="s">
        <v>71</v>
      </c>
      <c r="AA359" t="s">
        <v>71</v>
      </c>
      <c r="AB359" t="s">
        <v>71</v>
      </c>
      <c r="AC359" t="s">
        <v>71</v>
      </c>
      <c r="AD359" t="s">
        <v>71</v>
      </c>
      <c r="AE359" t="s">
        <v>71</v>
      </c>
      <c r="AF359" t="s">
        <v>71</v>
      </c>
      <c r="AG359" t="s">
        <v>71</v>
      </c>
      <c r="AH359" t="s">
        <v>71</v>
      </c>
      <c r="AI359" t="s">
        <v>71</v>
      </c>
      <c r="AJ359" t="s">
        <v>71</v>
      </c>
      <c r="AK359" t="s">
        <v>71</v>
      </c>
      <c r="AL359" t="s">
        <v>71</v>
      </c>
      <c r="AM359" t="s">
        <v>664</v>
      </c>
      <c r="AN359" t="s">
        <v>71</v>
      </c>
      <c r="AO359" t="s">
        <v>3438</v>
      </c>
      <c r="AP359" t="s">
        <v>71</v>
      </c>
      <c r="AQ359" t="s">
        <v>71</v>
      </c>
      <c r="AR359" t="s">
        <v>71</v>
      </c>
      <c r="AS359">
        <v>2009</v>
      </c>
      <c r="AT359" t="s">
        <v>71</v>
      </c>
      <c r="AU359" t="s">
        <v>71</v>
      </c>
      <c r="AV359" t="s">
        <v>71</v>
      </c>
      <c r="AW359" t="s">
        <v>71</v>
      </c>
      <c r="AX359" t="s">
        <v>71</v>
      </c>
      <c r="AY359" t="s">
        <v>71</v>
      </c>
      <c r="AZ359">
        <v>300</v>
      </c>
      <c r="BA359" t="s">
        <v>99</v>
      </c>
      <c r="BB359" t="s">
        <v>71</v>
      </c>
      <c r="BC359" t="s">
        <v>71</v>
      </c>
      <c r="BD359" t="s">
        <v>71</v>
      </c>
      <c r="BE359" t="s">
        <v>71</v>
      </c>
      <c r="BF359" t="s">
        <v>71</v>
      </c>
      <c r="BG359" t="s">
        <v>71</v>
      </c>
      <c r="BH359" t="s">
        <v>71</v>
      </c>
      <c r="BI359" t="s">
        <v>71</v>
      </c>
      <c r="BJ359" t="s">
        <v>71</v>
      </c>
      <c r="BK359" t="s">
        <v>71</v>
      </c>
      <c r="BL359" t="s">
        <v>71</v>
      </c>
      <c r="BM359" t="s">
        <v>71</v>
      </c>
      <c r="BN359" t="s">
        <v>71</v>
      </c>
      <c r="BO359" t="s">
        <v>71</v>
      </c>
      <c r="BP359" t="s">
        <v>71</v>
      </c>
      <c r="BQ359" t="s">
        <v>3439</v>
      </c>
      <c r="BR359" t="str">
        <f>HYPERLINK("https%3A%2F%2Fwww.webofscience.com%2Fwos%2Fwoscc%2Ffull-record%2FWOS:000276837500051","View Full Record in Web of Science")</f>
        <v>View Full Record in Web of Science</v>
      </c>
    </row>
    <row r="360" spans="1:70" hidden="1" x14ac:dyDescent="0.25">
      <c r="A360" t="s">
        <v>69</v>
      </c>
      <c r="B360" t="s">
        <v>3440</v>
      </c>
      <c r="C360" t="s">
        <v>71</v>
      </c>
      <c r="D360" t="s">
        <v>71</v>
      </c>
      <c r="E360" t="s">
        <v>71</v>
      </c>
      <c r="F360" t="s">
        <v>3441</v>
      </c>
      <c r="G360" t="s">
        <v>71</v>
      </c>
      <c r="H360" t="s">
        <v>71</v>
      </c>
      <c r="I360" s="1" t="s">
        <v>3442</v>
      </c>
      <c r="J360" t="s">
        <v>8588</v>
      </c>
      <c r="K360" t="s">
        <v>3443</v>
      </c>
      <c r="L360" t="s">
        <v>71</v>
      </c>
      <c r="M360" t="s">
        <v>71</v>
      </c>
      <c r="N360" t="s">
        <v>71</v>
      </c>
      <c r="O360" t="s">
        <v>71</v>
      </c>
      <c r="P360" t="s">
        <v>71</v>
      </c>
      <c r="Q360" t="s">
        <v>71</v>
      </c>
      <c r="R360" t="s">
        <v>71</v>
      </c>
      <c r="S360" t="s">
        <v>71</v>
      </c>
      <c r="T360" t="s">
        <v>3444</v>
      </c>
      <c r="U360" t="s">
        <v>71</v>
      </c>
      <c r="V360" t="s">
        <v>71</v>
      </c>
      <c r="W360" t="s">
        <v>71</v>
      </c>
      <c r="X360" t="s">
        <v>71</v>
      </c>
      <c r="Y360" t="s">
        <v>3445</v>
      </c>
      <c r="Z360" t="s">
        <v>3446</v>
      </c>
      <c r="AA360" t="s">
        <v>71</v>
      </c>
      <c r="AB360" t="s">
        <v>71</v>
      </c>
      <c r="AC360" t="s">
        <v>71</v>
      </c>
      <c r="AD360" t="s">
        <v>71</v>
      </c>
      <c r="AE360" t="s">
        <v>71</v>
      </c>
      <c r="AF360" t="s">
        <v>71</v>
      </c>
      <c r="AG360" t="s">
        <v>71</v>
      </c>
      <c r="AH360" t="s">
        <v>71</v>
      </c>
      <c r="AI360" t="s">
        <v>71</v>
      </c>
      <c r="AJ360" t="s">
        <v>71</v>
      </c>
      <c r="AK360" t="s">
        <v>71</v>
      </c>
      <c r="AL360" t="s">
        <v>71</v>
      </c>
      <c r="AM360" t="s">
        <v>3447</v>
      </c>
      <c r="AN360" t="s">
        <v>3448</v>
      </c>
      <c r="AO360" t="s">
        <v>71</v>
      </c>
      <c r="AP360" t="s">
        <v>71</v>
      </c>
      <c r="AQ360" t="s">
        <v>71</v>
      </c>
      <c r="AR360" t="s">
        <v>1454</v>
      </c>
      <c r="AS360">
        <v>2009</v>
      </c>
      <c r="AT360">
        <v>33</v>
      </c>
      <c r="AU360">
        <v>4</v>
      </c>
      <c r="AV360" t="s">
        <v>71</v>
      </c>
      <c r="AW360" t="s">
        <v>71</v>
      </c>
      <c r="AX360" t="s">
        <v>71</v>
      </c>
      <c r="AY360" t="s">
        <v>71</v>
      </c>
      <c r="AZ360">
        <v>233</v>
      </c>
      <c r="BA360">
        <v>246</v>
      </c>
      <c r="BB360" t="s">
        <v>71</v>
      </c>
      <c r="BC360" t="s">
        <v>3449</v>
      </c>
      <c r="BD360" t="str">
        <f>HYPERLINK("http://dx.doi.org/10.1016/j.compenvurbsys.2008.10.001","http://dx.doi.org/10.1016/j.compenvurbsys.2008.10.001")</f>
        <v>http://dx.doi.org/10.1016/j.compenvurbsys.2008.10.001</v>
      </c>
      <c r="BE360" t="s">
        <v>71</v>
      </c>
      <c r="BF360" t="s">
        <v>71</v>
      </c>
      <c r="BG360" t="s">
        <v>71</v>
      </c>
      <c r="BH360" t="s">
        <v>71</v>
      </c>
      <c r="BI360" t="s">
        <v>71</v>
      </c>
      <c r="BJ360" t="s">
        <v>71</v>
      </c>
      <c r="BK360" t="s">
        <v>71</v>
      </c>
      <c r="BL360" t="s">
        <v>71</v>
      </c>
      <c r="BM360" t="s">
        <v>71</v>
      </c>
      <c r="BN360" t="s">
        <v>71</v>
      </c>
      <c r="BO360" t="s">
        <v>71</v>
      </c>
      <c r="BP360" t="s">
        <v>71</v>
      </c>
      <c r="BQ360" t="s">
        <v>3450</v>
      </c>
      <c r="BR360" t="str">
        <f>HYPERLINK("https%3A%2F%2Fwww.webofscience.com%2Fwos%2Fwoscc%2Ffull-record%2FWOS:000267382600001","View Full Record in Web of Science")</f>
        <v>View Full Record in Web of Science</v>
      </c>
    </row>
    <row r="361" spans="1:70" hidden="1" x14ac:dyDescent="0.25">
      <c r="A361" t="s">
        <v>69</v>
      </c>
      <c r="B361" t="s">
        <v>3451</v>
      </c>
      <c r="C361" t="s">
        <v>71</v>
      </c>
      <c r="D361" t="s">
        <v>71</v>
      </c>
      <c r="E361" t="s">
        <v>71</v>
      </c>
      <c r="F361" t="s">
        <v>3452</v>
      </c>
      <c r="G361" t="s">
        <v>71</v>
      </c>
      <c r="H361" t="s">
        <v>71</v>
      </c>
      <c r="I361" s="1" t="s">
        <v>3453</v>
      </c>
      <c r="J361" t="s">
        <v>8590</v>
      </c>
      <c r="K361" t="s">
        <v>766</v>
      </c>
      <c r="L361" t="s">
        <v>71</v>
      </c>
      <c r="M361" t="s">
        <v>71</v>
      </c>
      <c r="N361" t="s">
        <v>71</v>
      </c>
      <c r="O361" t="s">
        <v>71</v>
      </c>
      <c r="P361" t="s">
        <v>71</v>
      </c>
      <c r="Q361" t="s">
        <v>71</v>
      </c>
      <c r="R361" t="s">
        <v>71</v>
      </c>
      <c r="S361" t="s">
        <v>71</v>
      </c>
      <c r="T361" t="s">
        <v>3454</v>
      </c>
      <c r="U361" t="s">
        <v>71</v>
      </c>
      <c r="V361" t="s">
        <v>71</v>
      </c>
      <c r="W361" t="s">
        <v>71</v>
      </c>
      <c r="X361" t="s">
        <v>71</v>
      </c>
      <c r="Y361" t="s">
        <v>3455</v>
      </c>
      <c r="Z361" t="s">
        <v>3456</v>
      </c>
      <c r="AA361" t="s">
        <v>71</v>
      </c>
      <c r="AB361" t="s">
        <v>71</v>
      </c>
      <c r="AC361" t="s">
        <v>71</v>
      </c>
      <c r="AD361" t="s">
        <v>71</v>
      </c>
      <c r="AE361" t="s">
        <v>71</v>
      </c>
      <c r="AF361" t="s">
        <v>71</v>
      </c>
      <c r="AG361" t="s">
        <v>71</v>
      </c>
      <c r="AH361" t="s">
        <v>71</v>
      </c>
      <c r="AI361" t="s">
        <v>71</v>
      </c>
      <c r="AJ361" t="s">
        <v>71</v>
      </c>
      <c r="AK361" t="s">
        <v>71</v>
      </c>
      <c r="AL361" t="s">
        <v>71</v>
      </c>
      <c r="AM361" t="s">
        <v>768</v>
      </c>
      <c r="AN361" t="s">
        <v>769</v>
      </c>
      <c r="AO361" t="s">
        <v>71</v>
      </c>
      <c r="AP361" t="s">
        <v>71</v>
      </c>
      <c r="AQ361" t="s">
        <v>71</v>
      </c>
      <c r="AR361" t="s">
        <v>263</v>
      </c>
      <c r="AS361">
        <v>2020</v>
      </c>
      <c r="AT361">
        <v>96</v>
      </c>
      <c r="AU361" t="s">
        <v>71</v>
      </c>
      <c r="AV361" t="s">
        <v>71</v>
      </c>
      <c r="AW361" t="s">
        <v>71</v>
      </c>
      <c r="AX361" t="s">
        <v>71</v>
      </c>
      <c r="AY361" t="s">
        <v>71</v>
      </c>
      <c r="AZ361" t="s">
        <v>71</v>
      </c>
      <c r="BA361" t="s">
        <v>71</v>
      </c>
      <c r="BB361">
        <v>106613</v>
      </c>
      <c r="BC361" t="s">
        <v>3457</v>
      </c>
      <c r="BD361" t="str">
        <f>HYPERLINK("http://dx.doi.org/10.1016/j.asoc.2020.106613","http://dx.doi.org/10.1016/j.asoc.2020.106613")</f>
        <v>http://dx.doi.org/10.1016/j.asoc.2020.106613</v>
      </c>
      <c r="BE361" t="s">
        <v>71</v>
      </c>
      <c r="BF361" t="s">
        <v>71</v>
      </c>
      <c r="BG361" t="s">
        <v>71</v>
      </c>
      <c r="BH361" t="s">
        <v>71</v>
      </c>
      <c r="BI361" t="s">
        <v>71</v>
      </c>
      <c r="BJ361" t="s">
        <v>71</v>
      </c>
      <c r="BK361" t="s">
        <v>71</v>
      </c>
      <c r="BL361">
        <v>32834799</v>
      </c>
      <c r="BM361" t="s">
        <v>71</v>
      </c>
      <c r="BN361" t="s">
        <v>71</v>
      </c>
      <c r="BO361" t="s">
        <v>71</v>
      </c>
      <c r="BP361" t="s">
        <v>71</v>
      </c>
      <c r="BQ361" t="s">
        <v>3458</v>
      </c>
      <c r="BR361" t="str">
        <f>HYPERLINK("https%3A%2F%2Fwww.webofscience.com%2Fwos%2Fwoscc%2Ffull-record%2FWOS:000582762000037","View Full Record in Web of Science")</f>
        <v>View Full Record in Web of Science</v>
      </c>
    </row>
    <row r="362" spans="1:70" hidden="1" x14ac:dyDescent="0.25">
      <c r="A362" t="s">
        <v>83</v>
      </c>
      <c r="B362" t="s">
        <v>296</v>
      </c>
      <c r="C362" t="s">
        <v>71</v>
      </c>
      <c r="D362" t="s">
        <v>3459</v>
      </c>
      <c r="E362" t="s">
        <v>71</v>
      </c>
      <c r="F362" t="s">
        <v>296</v>
      </c>
      <c r="G362" t="s">
        <v>71</v>
      </c>
      <c r="H362" t="s">
        <v>71</v>
      </c>
      <c r="I362" s="1" t="s">
        <v>3460</v>
      </c>
      <c r="J362" t="s">
        <v>8590</v>
      </c>
      <c r="K362" t="s">
        <v>3461</v>
      </c>
      <c r="L362" t="s">
        <v>300</v>
      </c>
      <c r="M362" t="s">
        <v>3462</v>
      </c>
      <c r="N362" t="s">
        <v>3463</v>
      </c>
      <c r="O362" t="s">
        <v>661</v>
      </c>
      <c r="P362" t="s">
        <v>3464</v>
      </c>
      <c r="Q362" t="s">
        <v>71</v>
      </c>
      <c r="R362" t="s">
        <v>71</v>
      </c>
      <c r="S362" t="s">
        <v>71</v>
      </c>
      <c r="T362" t="s">
        <v>3465</v>
      </c>
      <c r="U362" t="s">
        <v>71</v>
      </c>
      <c r="V362" t="s">
        <v>71</v>
      </c>
      <c r="W362" t="s">
        <v>71</v>
      </c>
      <c r="X362" t="s">
        <v>71</v>
      </c>
      <c r="Y362" t="s">
        <v>71</v>
      </c>
      <c r="Z362" t="s">
        <v>71</v>
      </c>
      <c r="AA362" t="s">
        <v>71</v>
      </c>
      <c r="AB362" t="s">
        <v>71</v>
      </c>
      <c r="AC362" t="s">
        <v>71</v>
      </c>
      <c r="AD362" t="s">
        <v>71</v>
      </c>
      <c r="AE362" t="s">
        <v>71</v>
      </c>
      <c r="AF362" t="s">
        <v>71</v>
      </c>
      <c r="AG362" t="s">
        <v>71</v>
      </c>
      <c r="AH362" t="s">
        <v>71</v>
      </c>
      <c r="AI362" t="s">
        <v>71</v>
      </c>
      <c r="AJ362" t="s">
        <v>71</v>
      </c>
      <c r="AK362" t="s">
        <v>71</v>
      </c>
      <c r="AL362" t="s">
        <v>71</v>
      </c>
      <c r="AM362" t="s">
        <v>71</v>
      </c>
      <c r="AN362" t="s">
        <v>71</v>
      </c>
      <c r="AO362" t="s">
        <v>3466</v>
      </c>
      <c r="AP362" t="s">
        <v>71</v>
      </c>
      <c r="AQ362" t="s">
        <v>71</v>
      </c>
      <c r="AR362" t="s">
        <v>71</v>
      </c>
      <c r="AS362">
        <v>2005</v>
      </c>
      <c r="AT362" t="s">
        <v>71</v>
      </c>
      <c r="AU362" t="s">
        <v>71</v>
      </c>
      <c r="AV362" t="s">
        <v>71</v>
      </c>
      <c r="AW362" t="s">
        <v>71</v>
      </c>
      <c r="AX362" t="s">
        <v>71</v>
      </c>
      <c r="AY362" t="s">
        <v>71</v>
      </c>
      <c r="AZ362">
        <v>69</v>
      </c>
      <c r="BA362">
        <v>73</v>
      </c>
      <c r="BB362" t="s">
        <v>71</v>
      </c>
      <c r="BC362" t="s">
        <v>71</v>
      </c>
      <c r="BD362" t="s">
        <v>71</v>
      </c>
      <c r="BE362" t="s">
        <v>71</v>
      </c>
      <c r="BF362" t="s">
        <v>71</v>
      </c>
      <c r="BG362" t="s">
        <v>71</v>
      </c>
      <c r="BH362" t="s">
        <v>71</v>
      </c>
      <c r="BI362" t="s">
        <v>71</v>
      </c>
      <c r="BJ362" t="s">
        <v>71</v>
      </c>
      <c r="BK362" t="s">
        <v>71</v>
      </c>
      <c r="BL362" t="s">
        <v>71</v>
      </c>
      <c r="BM362" t="s">
        <v>71</v>
      </c>
      <c r="BN362" t="s">
        <v>71</v>
      </c>
      <c r="BO362" t="s">
        <v>71</v>
      </c>
      <c r="BP362" t="s">
        <v>71</v>
      </c>
      <c r="BQ362" t="s">
        <v>3467</v>
      </c>
      <c r="BR362" t="str">
        <f>HYPERLINK("https%3A%2F%2Fwww.webofscience.com%2Fwos%2Fwoscc%2Ffull-record%2FWOS:000235939200011","View Full Record in Web of Science")</f>
        <v>View Full Record in Web of Science</v>
      </c>
    </row>
    <row r="363" spans="1:70" hidden="1" x14ac:dyDescent="0.25">
      <c r="A363" t="s">
        <v>69</v>
      </c>
      <c r="B363" t="s">
        <v>3468</v>
      </c>
      <c r="C363" t="s">
        <v>71</v>
      </c>
      <c r="D363" t="s">
        <v>71</v>
      </c>
      <c r="E363" t="s">
        <v>71</v>
      </c>
      <c r="F363" t="s">
        <v>3469</v>
      </c>
      <c r="G363" t="s">
        <v>71</v>
      </c>
      <c r="H363" t="s">
        <v>71</v>
      </c>
      <c r="I363" s="8" t="s">
        <v>3470</v>
      </c>
      <c r="J363" t="s">
        <v>8588</v>
      </c>
      <c r="K363" t="s">
        <v>3471</v>
      </c>
      <c r="L363" t="s">
        <v>71</v>
      </c>
      <c r="M363" t="s">
        <v>71</v>
      </c>
      <c r="N363" t="s">
        <v>71</v>
      </c>
      <c r="O363" t="s">
        <v>71</v>
      </c>
      <c r="P363" t="s">
        <v>71</v>
      </c>
      <c r="Q363" t="s">
        <v>71</v>
      </c>
      <c r="R363" t="s">
        <v>71</v>
      </c>
      <c r="S363" t="s">
        <v>71</v>
      </c>
      <c r="T363" t="s">
        <v>3472</v>
      </c>
      <c r="U363" t="s">
        <v>71</v>
      </c>
      <c r="V363" t="s">
        <v>71</v>
      </c>
      <c r="W363" t="s">
        <v>71</v>
      </c>
      <c r="X363" t="s">
        <v>71</v>
      </c>
      <c r="Y363" t="s">
        <v>3473</v>
      </c>
      <c r="Z363" t="s">
        <v>3474</v>
      </c>
      <c r="AA363" t="s">
        <v>71</v>
      </c>
      <c r="AB363" t="s">
        <v>71</v>
      </c>
      <c r="AC363" t="s">
        <v>71</v>
      </c>
      <c r="AD363" t="s">
        <v>71</v>
      </c>
      <c r="AE363" t="s">
        <v>71</v>
      </c>
      <c r="AF363" t="s">
        <v>71</v>
      </c>
      <c r="AG363" t="s">
        <v>71</v>
      </c>
      <c r="AH363" t="s">
        <v>71</v>
      </c>
      <c r="AI363" t="s">
        <v>71</v>
      </c>
      <c r="AJ363" t="s">
        <v>71</v>
      </c>
      <c r="AK363" t="s">
        <v>71</v>
      </c>
      <c r="AL363" t="s">
        <v>71</v>
      </c>
      <c r="AM363" t="s">
        <v>3475</v>
      </c>
      <c r="AN363" t="s">
        <v>3476</v>
      </c>
      <c r="AO363" t="s">
        <v>71</v>
      </c>
      <c r="AP363" t="s">
        <v>71</v>
      </c>
      <c r="AQ363" t="s">
        <v>71</v>
      </c>
      <c r="AR363" t="s">
        <v>3477</v>
      </c>
      <c r="AS363">
        <v>2021</v>
      </c>
      <c r="AT363">
        <v>14</v>
      </c>
      <c r="AU363">
        <v>2</v>
      </c>
      <c r="AV363" t="s">
        <v>71</v>
      </c>
      <c r="AW363" t="s">
        <v>71</v>
      </c>
      <c r="AX363" t="s">
        <v>71</v>
      </c>
      <c r="AY363" t="s">
        <v>71</v>
      </c>
      <c r="AZ363">
        <v>104</v>
      </c>
      <c r="BA363">
        <v>121</v>
      </c>
      <c r="BB363" t="s">
        <v>71</v>
      </c>
      <c r="BC363" t="s">
        <v>3478</v>
      </c>
      <c r="BD363" t="str">
        <f>HYPERLINK("http://dx.doi.org/10.1108/IJICC-06-2020-0067","http://dx.doi.org/10.1108/IJICC-06-2020-0067")</f>
        <v>http://dx.doi.org/10.1108/IJICC-06-2020-0067</v>
      </c>
      <c r="BE363" t="s">
        <v>71</v>
      </c>
      <c r="BF363" t="s">
        <v>3479</v>
      </c>
      <c r="BG363" t="s">
        <v>71</v>
      </c>
      <c r="BH363" t="s">
        <v>71</v>
      </c>
      <c r="BI363" t="s">
        <v>71</v>
      </c>
      <c r="BJ363" t="s">
        <v>71</v>
      </c>
      <c r="BK363" t="s">
        <v>71</v>
      </c>
      <c r="BL363" t="s">
        <v>71</v>
      </c>
      <c r="BM363" t="s">
        <v>71</v>
      </c>
      <c r="BN363" t="s">
        <v>71</v>
      </c>
      <c r="BO363" t="s">
        <v>71</v>
      </c>
      <c r="BP363" t="s">
        <v>71</v>
      </c>
      <c r="BQ363" t="s">
        <v>3480</v>
      </c>
      <c r="BR363" t="str">
        <f>HYPERLINK("https%3A%2F%2Fwww.webofscience.com%2Fwos%2Fwoscc%2Ffull-record%2FWOS:000593421700001","View Full Record in Web of Science")</f>
        <v>View Full Record in Web of Science</v>
      </c>
    </row>
    <row r="364" spans="1:70" hidden="1" x14ac:dyDescent="0.25">
      <c r="A364" t="s">
        <v>69</v>
      </c>
      <c r="B364" t="s">
        <v>3481</v>
      </c>
      <c r="C364" t="s">
        <v>71</v>
      </c>
      <c r="D364" t="s">
        <v>71</v>
      </c>
      <c r="E364" t="s">
        <v>71</v>
      </c>
      <c r="F364" t="s">
        <v>3482</v>
      </c>
      <c r="G364" t="s">
        <v>71</v>
      </c>
      <c r="H364" t="s">
        <v>71</v>
      </c>
      <c r="I364" s="1" t="s">
        <v>3483</v>
      </c>
      <c r="J364" s="6" t="s">
        <v>8590</v>
      </c>
      <c r="K364" t="s">
        <v>288</v>
      </c>
      <c r="L364" t="s">
        <v>71</v>
      </c>
      <c r="M364" t="s">
        <v>71</v>
      </c>
      <c r="N364" t="s">
        <v>71</v>
      </c>
      <c r="O364" t="s">
        <v>71</v>
      </c>
      <c r="P364" t="s">
        <v>71</v>
      </c>
      <c r="Q364" t="s">
        <v>71</v>
      </c>
      <c r="R364" t="s">
        <v>71</v>
      </c>
      <c r="S364" t="s">
        <v>71</v>
      </c>
      <c r="T364" t="s">
        <v>3484</v>
      </c>
      <c r="U364" t="s">
        <v>71</v>
      </c>
      <c r="V364" t="s">
        <v>71</v>
      </c>
      <c r="W364" t="s">
        <v>71</v>
      </c>
      <c r="X364" t="s">
        <v>71</v>
      </c>
      <c r="Y364" t="s">
        <v>3485</v>
      </c>
      <c r="Z364" t="s">
        <v>71</v>
      </c>
      <c r="AA364" t="s">
        <v>71</v>
      </c>
      <c r="AB364" t="s">
        <v>71</v>
      </c>
      <c r="AC364" t="s">
        <v>71</v>
      </c>
      <c r="AD364" t="s">
        <v>71</v>
      </c>
      <c r="AE364" t="s">
        <v>71</v>
      </c>
      <c r="AF364" t="s">
        <v>71</v>
      </c>
      <c r="AG364" t="s">
        <v>71</v>
      </c>
      <c r="AH364" t="s">
        <v>71</v>
      </c>
      <c r="AI364" t="s">
        <v>71</v>
      </c>
      <c r="AJ364" t="s">
        <v>71</v>
      </c>
      <c r="AK364" t="s">
        <v>71</v>
      </c>
      <c r="AL364" t="s">
        <v>71</v>
      </c>
      <c r="AM364" t="s">
        <v>291</v>
      </c>
      <c r="AN364" t="s">
        <v>292</v>
      </c>
      <c r="AO364" t="s">
        <v>71</v>
      </c>
      <c r="AP364" t="s">
        <v>71</v>
      </c>
      <c r="AQ364" t="s">
        <v>71</v>
      </c>
      <c r="AR364" t="s">
        <v>770</v>
      </c>
      <c r="AS364">
        <v>2009</v>
      </c>
      <c r="AT364">
        <v>36</v>
      </c>
      <c r="AU364">
        <v>2</v>
      </c>
      <c r="AV364">
        <v>2</v>
      </c>
      <c r="AW364" t="s">
        <v>71</v>
      </c>
      <c r="AX364" t="s">
        <v>71</v>
      </c>
      <c r="AY364" t="s">
        <v>71</v>
      </c>
      <c r="AZ364">
        <v>4106</v>
      </c>
      <c r="BA364">
        <v>4113</v>
      </c>
      <c r="BB364" t="s">
        <v>71</v>
      </c>
      <c r="BC364" t="s">
        <v>3486</v>
      </c>
      <c r="BD364" t="str">
        <f>HYPERLINK("http://dx.doi.org/10.1016/j.eswa.2008.03.025","http://dx.doi.org/10.1016/j.eswa.2008.03.025")</f>
        <v>http://dx.doi.org/10.1016/j.eswa.2008.03.025</v>
      </c>
      <c r="BE364" t="s">
        <v>71</v>
      </c>
      <c r="BF364" t="s">
        <v>71</v>
      </c>
      <c r="BG364" t="s">
        <v>71</v>
      </c>
      <c r="BH364" t="s">
        <v>71</v>
      </c>
      <c r="BI364" t="s">
        <v>71</v>
      </c>
      <c r="BJ364" t="s">
        <v>71</v>
      </c>
      <c r="BK364" t="s">
        <v>71</v>
      </c>
      <c r="BL364" t="s">
        <v>71</v>
      </c>
      <c r="BM364" t="s">
        <v>71</v>
      </c>
      <c r="BN364" t="s">
        <v>71</v>
      </c>
      <c r="BO364" t="s">
        <v>71</v>
      </c>
      <c r="BP364" t="s">
        <v>71</v>
      </c>
      <c r="BQ364" t="s">
        <v>3487</v>
      </c>
      <c r="BR364" t="str">
        <f>HYPERLINK("https%3A%2F%2Fwww.webofscience.com%2Fwos%2Fwoscc%2Ffull-record%2FWOS:000262178100159","View Full Record in Web of Science")</f>
        <v>View Full Record in Web of Science</v>
      </c>
    </row>
    <row r="365" spans="1:70" hidden="1" x14ac:dyDescent="0.25">
      <c r="A365" t="s">
        <v>83</v>
      </c>
      <c r="B365" t="s">
        <v>3488</v>
      </c>
      <c r="C365" t="s">
        <v>71</v>
      </c>
      <c r="D365" t="s">
        <v>3489</v>
      </c>
      <c r="E365" t="s">
        <v>71</v>
      </c>
      <c r="F365" t="s">
        <v>3488</v>
      </c>
      <c r="G365" t="s">
        <v>71</v>
      </c>
      <c r="H365" t="s">
        <v>71</v>
      </c>
      <c r="I365" s="1" t="s">
        <v>3490</v>
      </c>
      <c r="J365" s="6" t="s">
        <v>8590</v>
      </c>
      <c r="K365" t="s">
        <v>3491</v>
      </c>
      <c r="L365" t="s">
        <v>71</v>
      </c>
      <c r="M365" t="s">
        <v>3492</v>
      </c>
      <c r="N365" t="s">
        <v>3493</v>
      </c>
      <c r="O365" t="s">
        <v>3494</v>
      </c>
      <c r="P365" t="s">
        <v>3495</v>
      </c>
      <c r="Q365" t="s">
        <v>71</v>
      </c>
      <c r="R365" t="s">
        <v>71</v>
      </c>
      <c r="S365" t="s">
        <v>71</v>
      </c>
      <c r="T365" s="10" t="s">
        <v>3496</v>
      </c>
      <c r="U365" t="s">
        <v>71</v>
      </c>
      <c r="V365" t="s">
        <v>71</v>
      </c>
      <c r="W365" t="s">
        <v>71</v>
      </c>
      <c r="X365" t="s">
        <v>71</v>
      </c>
      <c r="Y365" t="s">
        <v>71</v>
      </c>
      <c r="Z365" t="s">
        <v>71</v>
      </c>
      <c r="AA365" t="s">
        <v>71</v>
      </c>
      <c r="AB365" t="s">
        <v>71</v>
      </c>
      <c r="AC365" t="s">
        <v>71</v>
      </c>
      <c r="AD365" t="s">
        <v>71</v>
      </c>
      <c r="AE365" t="s">
        <v>71</v>
      </c>
      <c r="AF365" t="s">
        <v>71</v>
      </c>
      <c r="AG365" t="s">
        <v>71</v>
      </c>
      <c r="AH365" t="s">
        <v>71</v>
      </c>
      <c r="AI365" t="s">
        <v>71</v>
      </c>
      <c r="AJ365" t="s">
        <v>71</v>
      </c>
      <c r="AK365" t="s">
        <v>71</v>
      </c>
      <c r="AL365" t="s">
        <v>71</v>
      </c>
      <c r="AM365" t="s">
        <v>71</v>
      </c>
      <c r="AN365" t="s">
        <v>71</v>
      </c>
      <c r="AO365" t="s">
        <v>71</v>
      </c>
      <c r="AP365" t="s">
        <v>71</v>
      </c>
      <c r="AQ365" t="s">
        <v>71</v>
      </c>
      <c r="AR365" t="s">
        <v>71</v>
      </c>
      <c r="AS365">
        <v>2005</v>
      </c>
      <c r="AT365" t="s">
        <v>71</v>
      </c>
      <c r="AU365" t="s">
        <v>71</v>
      </c>
      <c r="AV365" t="s">
        <v>71</v>
      </c>
      <c r="AW365" t="s">
        <v>71</v>
      </c>
      <c r="AX365" t="s">
        <v>71</v>
      </c>
      <c r="AY365" t="s">
        <v>71</v>
      </c>
      <c r="AZ365">
        <v>942</v>
      </c>
      <c r="BA365">
        <v>945</v>
      </c>
      <c r="BB365" t="s">
        <v>71</v>
      </c>
      <c r="BC365" t="s">
        <v>71</v>
      </c>
      <c r="BD365" t="s">
        <v>71</v>
      </c>
      <c r="BE365" t="s">
        <v>71</v>
      </c>
      <c r="BF365" t="s">
        <v>71</v>
      </c>
      <c r="BG365" t="s">
        <v>71</v>
      </c>
      <c r="BH365" t="s">
        <v>71</v>
      </c>
      <c r="BI365" t="s">
        <v>71</v>
      </c>
      <c r="BJ365" t="s">
        <v>71</v>
      </c>
      <c r="BK365" t="s">
        <v>71</v>
      </c>
      <c r="BL365" t="s">
        <v>71</v>
      </c>
      <c r="BM365" t="s">
        <v>71</v>
      </c>
      <c r="BN365" t="s">
        <v>71</v>
      </c>
      <c r="BO365" t="s">
        <v>71</v>
      </c>
      <c r="BP365" t="s">
        <v>71</v>
      </c>
      <c r="BQ365" t="s">
        <v>3497</v>
      </c>
      <c r="BR365" t="str">
        <f>HYPERLINK("https%3A%2F%2Fwww.webofscience.com%2Fwos%2Fwoscc%2Ffull-record%2FWOS:000233670801094","View Full Record in Web of Science")</f>
        <v>View Full Record in Web of Science</v>
      </c>
    </row>
    <row r="366" spans="1:70" hidden="1" x14ac:dyDescent="0.25">
      <c r="A366" t="s">
        <v>69</v>
      </c>
      <c r="B366" t="s">
        <v>3498</v>
      </c>
      <c r="C366" t="s">
        <v>71</v>
      </c>
      <c r="D366" t="s">
        <v>71</v>
      </c>
      <c r="E366" t="s">
        <v>71</v>
      </c>
      <c r="F366" t="s">
        <v>3499</v>
      </c>
      <c r="G366" t="s">
        <v>71</v>
      </c>
      <c r="H366" t="s">
        <v>71</v>
      </c>
      <c r="I366" s="1" t="s">
        <v>3500</v>
      </c>
      <c r="J366" s="6" t="s">
        <v>8590</v>
      </c>
      <c r="K366" t="s">
        <v>174</v>
      </c>
      <c r="L366" t="s">
        <v>71</v>
      </c>
      <c r="M366" t="s">
        <v>71</v>
      </c>
      <c r="N366" t="s">
        <v>71</v>
      </c>
      <c r="O366" t="s">
        <v>71</v>
      </c>
      <c r="P366" t="s">
        <v>71</v>
      </c>
      <c r="Q366" t="s">
        <v>71</v>
      </c>
      <c r="R366" t="s">
        <v>71</v>
      </c>
      <c r="S366" t="s">
        <v>71</v>
      </c>
      <c r="T366" t="s">
        <v>3501</v>
      </c>
      <c r="U366" t="s">
        <v>71</v>
      </c>
      <c r="V366" t="s">
        <v>71</v>
      </c>
      <c r="W366" t="s">
        <v>71</v>
      </c>
      <c r="X366" t="s">
        <v>71</v>
      </c>
      <c r="Y366" t="s">
        <v>3502</v>
      </c>
      <c r="Z366" t="s">
        <v>3503</v>
      </c>
      <c r="AA366" t="s">
        <v>71</v>
      </c>
      <c r="AB366" t="s">
        <v>71</v>
      </c>
      <c r="AC366" t="s">
        <v>71</v>
      </c>
      <c r="AD366" t="s">
        <v>71</v>
      </c>
      <c r="AE366" t="s">
        <v>71</v>
      </c>
      <c r="AF366" t="s">
        <v>71</v>
      </c>
      <c r="AG366" t="s">
        <v>71</v>
      </c>
      <c r="AH366" t="s">
        <v>71</v>
      </c>
      <c r="AI366" t="s">
        <v>71</v>
      </c>
      <c r="AJ366" t="s">
        <v>71</v>
      </c>
      <c r="AK366" t="s">
        <v>71</v>
      </c>
      <c r="AL366" t="s">
        <v>71</v>
      </c>
      <c r="AM366" t="s">
        <v>178</v>
      </c>
      <c r="AN366" t="s">
        <v>179</v>
      </c>
      <c r="AO366" t="s">
        <v>71</v>
      </c>
      <c r="AP366" t="s">
        <v>71</v>
      </c>
      <c r="AQ366" t="s">
        <v>71</v>
      </c>
      <c r="AR366" t="s">
        <v>71</v>
      </c>
      <c r="AS366">
        <v>2016</v>
      </c>
      <c r="AT366">
        <v>30</v>
      </c>
      <c r="AU366">
        <v>5</v>
      </c>
      <c r="AV366" t="s">
        <v>71</v>
      </c>
      <c r="AW366" t="s">
        <v>71</v>
      </c>
      <c r="AX366" t="s">
        <v>71</v>
      </c>
      <c r="AY366" t="s">
        <v>71</v>
      </c>
      <c r="AZ366">
        <v>2727</v>
      </c>
      <c r="BA366">
        <v>2736</v>
      </c>
      <c r="BB366" t="s">
        <v>71</v>
      </c>
      <c r="BC366" t="s">
        <v>3504</v>
      </c>
      <c r="BD366" t="str">
        <f>HYPERLINK("http://dx.doi.org/10.3233/IFS-152026","http://dx.doi.org/10.3233/IFS-152026")</f>
        <v>http://dx.doi.org/10.3233/IFS-152026</v>
      </c>
      <c r="BE366" t="s">
        <v>71</v>
      </c>
      <c r="BF366" t="s">
        <v>71</v>
      </c>
      <c r="BG366" t="s">
        <v>71</v>
      </c>
      <c r="BH366" t="s">
        <v>71</v>
      </c>
      <c r="BI366" t="s">
        <v>71</v>
      </c>
      <c r="BJ366" t="s">
        <v>71</v>
      </c>
      <c r="BK366" t="s">
        <v>71</v>
      </c>
      <c r="BL366" t="s">
        <v>71</v>
      </c>
      <c r="BM366" t="s">
        <v>71</v>
      </c>
      <c r="BN366" t="s">
        <v>71</v>
      </c>
      <c r="BO366" t="s">
        <v>71</v>
      </c>
      <c r="BP366" t="s">
        <v>71</v>
      </c>
      <c r="BQ366" t="s">
        <v>3505</v>
      </c>
      <c r="BR366" t="str">
        <f>HYPERLINK("https%3A%2F%2Fwww.webofscience.com%2Fwos%2Fwoscc%2Ffull-record%2FWOS:000374171500020","View Full Record in Web of Science")</f>
        <v>View Full Record in Web of Science</v>
      </c>
    </row>
    <row r="367" spans="1:70" hidden="1" x14ac:dyDescent="0.25">
      <c r="A367" t="s">
        <v>69</v>
      </c>
      <c r="B367" t="s">
        <v>3506</v>
      </c>
      <c r="C367" t="s">
        <v>71</v>
      </c>
      <c r="D367" t="s">
        <v>71</v>
      </c>
      <c r="E367" t="s">
        <v>71</v>
      </c>
      <c r="F367" t="s">
        <v>3507</v>
      </c>
      <c r="G367" t="s">
        <v>71</v>
      </c>
      <c r="H367" t="s">
        <v>71</v>
      </c>
      <c r="I367" s="1" t="s">
        <v>3508</v>
      </c>
      <c r="J367" s="6" t="s">
        <v>8588</v>
      </c>
      <c r="K367" t="s">
        <v>233</v>
      </c>
      <c r="L367" t="s">
        <v>71</v>
      </c>
      <c r="M367" t="s">
        <v>71</v>
      </c>
      <c r="N367" t="s">
        <v>71</v>
      </c>
      <c r="O367" t="s">
        <v>71</v>
      </c>
      <c r="P367" t="s">
        <v>71</v>
      </c>
      <c r="Q367" t="s">
        <v>71</v>
      </c>
      <c r="R367" t="s">
        <v>71</v>
      </c>
      <c r="S367" t="s">
        <v>71</v>
      </c>
      <c r="T367" t="s">
        <v>3509</v>
      </c>
      <c r="U367" t="s">
        <v>71</v>
      </c>
      <c r="V367" t="s">
        <v>71</v>
      </c>
      <c r="W367" t="s">
        <v>71</v>
      </c>
      <c r="X367" t="s">
        <v>71</v>
      </c>
      <c r="Y367" t="s">
        <v>71</v>
      </c>
      <c r="Z367" t="s">
        <v>71</v>
      </c>
      <c r="AA367" t="s">
        <v>71</v>
      </c>
      <c r="AB367" t="s">
        <v>71</v>
      </c>
      <c r="AC367" t="s">
        <v>71</v>
      </c>
      <c r="AD367" t="s">
        <v>71</v>
      </c>
      <c r="AE367" t="s">
        <v>71</v>
      </c>
      <c r="AF367" t="s">
        <v>71</v>
      </c>
      <c r="AG367" t="s">
        <v>71</v>
      </c>
      <c r="AH367" t="s">
        <v>71</v>
      </c>
      <c r="AI367" t="s">
        <v>71</v>
      </c>
      <c r="AJ367" t="s">
        <v>71</v>
      </c>
      <c r="AK367" t="s">
        <v>71</v>
      </c>
      <c r="AL367" t="s">
        <v>71</v>
      </c>
      <c r="AM367" t="s">
        <v>237</v>
      </c>
      <c r="AN367" t="s">
        <v>238</v>
      </c>
      <c r="AO367" t="s">
        <v>71</v>
      </c>
      <c r="AP367" t="s">
        <v>71</v>
      </c>
      <c r="AQ367" t="s">
        <v>71</v>
      </c>
      <c r="AR367" t="s">
        <v>479</v>
      </c>
      <c r="AS367">
        <v>2009</v>
      </c>
      <c r="AT367">
        <v>17</v>
      </c>
      <c r="AU367">
        <v>5</v>
      </c>
      <c r="AV367" t="s">
        <v>71</v>
      </c>
      <c r="AW367" t="s">
        <v>71</v>
      </c>
      <c r="AX367" t="s">
        <v>71</v>
      </c>
      <c r="AY367" t="s">
        <v>71</v>
      </c>
      <c r="AZ367">
        <v>1189</v>
      </c>
      <c r="BA367">
        <v>1207</v>
      </c>
      <c r="BB367" t="s">
        <v>71</v>
      </c>
      <c r="BC367" t="s">
        <v>3510</v>
      </c>
      <c r="BD367" t="str">
        <f>HYPERLINK("http://dx.doi.org/10.1109/TFUZZ.2009.2024411","http://dx.doi.org/10.1109/TFUZZ.2009.2024411")</f>
        <v>http://dx.doi.org/10.1109/TFUZZ.2009.2024411</v>
      </c>
      <c r="BE367" t="s">
        <v>71</v>
      </c>
      <c r="BF367" t="s">
        <v>71</v>
      </c>
      <c r="BG367" t="s">
        <v>71</v>
      </c>
      <c r="BH367" t="s">
        <v>71</v>
      </c>
      <c r="BI367" t="s">
        <v>71</v>
      </c>
      <c r="BJ367" t="s">
        <v>71</v>
      </c>
      <c r="BK367" t="s">
        <v>71</v>
      </c>
      <c r="BL367" t="s">
        <v>71</v>
      </c>
      <c r="BM367" t="s">
        <v>71</v>
      </c>
      <c r="BN367" t="s">
        <v>71</v>
      </c>
      <c r="BO367" t="s">
        <v>71</v>
      </c>
      <c r="BP367" t="s">
        <v>71</v>
      </c>
      <c r="BQ367" t="s">
        <v>3511</v>
      </c>
      <c r="BR367" t="str">
        <f>HYPERLINK("https%3A%2F%2Fwww.webofscience.com%2Fwos%2Fwoscc%2Ffull-record%2FWOS:000270591900015","View Full Record in Web of Science")</f>
        <v>View Full Record in Web of Science</v>
      </c>
    </row>
    <row r="368" spans="1:70" hidden="1" x14ac:dyDescent="0.25">
      <c r="A368" t="s">
        <v>83</v>
      </c>
      <c r="B368" t="s">
        <v>1416</v>
      </c>
      <c r="C368" t="s">
        <v>71</v>
      </c>
      <c r="D368" t="s">
        <v>3512</v>
      </c>
      <c r="E368" t="s">
        <v>71</v>
      </c>
      <c r="F368" t="s">
        <v>1417</v>
      </c>
      <c r="G368" t="s">
        <v>71</v>
      </c>
      <c r="H368" t="s">
        <v>71</v>
      </c>
      <c r="I368" s="1" t="s">
        <v>3513</v>
      </c>
      <c r="J368" s="6" t="s">
        <v>8588</v>
      </c>
      <c r="K368" t="s">
        <v>3514</v>
      </c>
      <c r="L368" t="s">
        <v>601</v>
      </c>
      <c r="M368" t="s">
        <v>3515</v>
      </c>
      <c r="N368" t="s">
        <v>3516</v>
      </c>
      <c r="O368" t="s">
        <v>3517</v>
      </c>
      <c r="P368" t="s">
        <v>3518</v>
      </c>
      <c r="Q368" t="s">
        <v>71</v>
      </c>
      <c r="R368" t="s">
        <v>71</v>
      </c>
      <c r="S368" t="s">
        <v>71</v>
      </c>
      <c r="T368" t="s">
        <v>3519</v>
      </c>
      <c r="U368" t="s">
        <v>71</v>
      </c>
      <c r="V368" t="s">
        <v>71</v>
      </c>
      <c r="W368" t="s">
        <v>71</v>
      </c>
      <c r="X368" t="s">
        <v>71</v>
      </c>
      <c r="Y368" t="s">
        <v>549</v>
      </c>
      <c r="Z368" t="s">
        <v>1420</v>
      </c>
      <c r="AA368" t="s">
        <v>71</v>
      </c>
      <c r="AB368" t="s">
        <v>71</v>
      </c>
      <c r="AC368" t="s">
        <v>71</v>
      </c>
      <c r="AD368" t="s">
        <v>71</v>
      </c>
      <c r="AE368" t="s">
        <v>71</v>
      </c>
      <c r="AF368" t="s">
        <v>71</v>
      </c>
      <c r="AG368" t="s">
        <v>71</v>
      </c>
      <c r="AH368" t="s">
        <v>71</v>
      </c>
      <c r="AI368" t="s">
        <v>71</v>
      </c>
      <c r="AJ368" t="s">
        <v>71</v>
      </c>
      <c r="AK368" t="s">
        <v>71</v>
      </c>
      <c r="AL368" t="s">
        <v>71</v>
      </c>
      <c r="AM368" t="s">
        <v>606</v>
      </c>
      <c r="AN368" t="s">
        <v>607</v>
      </c>
      <c r="AO368" t="s">
        <v>3520</v>
      </c>
      <c r="AP368" t="s">
        <v>71</v>
      </c>
      <c r="AQ368" t="s">
        <v>71</v>
      </c>
      <c r="AR368" t="s">
        <v>71</v>
      </c>
      <c r="AS368">
        <v>2018</v>
      </c>
      <c r="AT368">
        <v>643</v>
      </c>
      <c r="AU368" t="s">
        <v>71</v>
      </c>
      <c r="AV368" t="s">
        <v>71</v>
      </c>
      <c r="AW368" t="s">
        <v>71</v>
      </c>
      <c r="AX368" t="s">
        <v>71</v>
      </c>
      <c r="AY368" t="s">
        <v>71</v>
      </c>
      <c r="AZ368">
        <v>83</v>
      </c>
      <c r="BA368">
        <v>93</v>
      </c>
      <c r="BB368" t="s">
        <v>71</v>
      </c>
      <c r="BC368" t="s">
        <v>3521</v>
      </c>
      <c r="BD368" t="str">
        <f>HYPERLINK("http://dx.doi.org/10.1007/978-3-319-66827-7_8","http://dx.doi.org/10.1007/978-3-319-66827-7_8")</f>
        <v>http://dx.doi.org/10.1007/978-3-319-66827-7_8</v>
      </c>
      <c r="BE368" t="s">
        <v>71</v>
      </c>
      <c r="BF368" t="s">
        <v>71</v>
      </c>
      <c r="BG368" t="s">
        <v>71</v>
      </c>
      <c r="BH368" t="s">
        <v>71</v>
      </c>
      <c r="BI368" t="s">
        <v>71</v>
      </c>
      <c r="BJ368" t="s">
        <v>71</v>
      </c>
      <c r="BK368" t="s">
        <v>71</v>
      </c>
      <c r="BL368" t="s">
        <v>71</v>
      </c>
      <c r="BM368" t="s">
        <v>71</v>
      </c>
      <c r="BN368" t="s">
        <v>71</v>
      </c>
      <c r="BO368" t="s">
        <v>71</v>
      </c>
      <c r="BP368" t="s">
        <v>71</v>
      </c>
      <c r="BQ368" t="s">
        <v>3522</v>
      </c>
      <c r="BR368" t="str">
        <f>HYPERLINK("https%3A%2F%2Fwww.webofscience.com%2Fwos%2Fwoscc%2Ffull-record%2FWOS:000431389900008","View Full Record in Web of Science")</f>
        <v>View Full Record in Web of Science</v>
      </c>
    </row>
    <row r="369" spans="1:70" hidden="1" x14ac:dyDescent="0.25">
      <c r="A369" t="s">
        <v>83</v>
      </c>
      <c r="B369" t="s">
        <v>3523</v>
      </c>
      <c r="C369" t="s">
        <v>71</v>
      </c>
      <c r="D369" t="s">
        <v>3524</v>
      </c>
      <c r="E369" t="s">
        <v>71</v>
      </c>
      <c r="F369" t="s">
        <v>3525</v>
      </c>
      <c r="G369" t="s">
        <v>71</v>
      </c>
      <c r="H369" t="s">
        <v>71</v>
      </c>
      <c r="I369" s="1" t="s">
        <v>3526</v>
      </c>
      <c r="J369" s="6" t="s">
        <v>8590</v>
      </c>
      <c r="K369" t="s">
        <v>3527</v>
      </c>
      <c r="L369" t="s">
        <v>1179</v>
      </c>
      <c r="M369" t="s">
        <v>3528</v>
      </c>
      <c r="N369" t="s">
        <v>3529</v>
      </c>
      <c r="O369" t="s">
        <v>3530</v>
      </c>
      <c r="P369" t="s">
        <v>3531</v>
      </c>
      <c r="Q369" t="s">
        <v>71</v>
      </c>
      <c r="R369" t="s">
        <v>71</v>
      </c>
      <c r="S369" t="s">
        <v>71</v>
      </c>
      <c r="T369" t="s">
        <v>3532</v>
      </c>
      <c r="U369" t="s">
        <v>71</v>
      </c>
      <c r="V369" t="s">
        <v>71</v>
      </c>
      <c r="W369" t="s">
        <v>71</v>
      </c>
      <c r="X369" t="s">
        <v>71</v>
      </c>
      <c r="Y369" t="s">
        <v>3533</v>
      </c>
      <c r="Z369" t="s">
        <v>3534</v>
      </c>
      <c r="AA369" t="s">
        <v>71</v>
      </c>
      <c r="AB369" t="s">
        <v>71</v>
      </c>
      <c r="AC369" t="s">
        <v>71</v>
      </c>
      <c r="AD369" t="s">
        <v>71</v>
      </c>
      <c r="AE369" t="s">
        <v>71</v>
      </c>
      <c r="AF369" t="s">
        <v>71</v>
      </c>
      <c r="AG369" t="s">
        <v>71</v>
      </c>
      <c r="AH369" t="s">
        <v>71</v>
      </c>
      <c r="AI369" t="s">
        <v>71</v>
      </c>
      <c r="AJ369" t="s">
        <v>71</v>
      </c>
      <c r="AK369" t="s">
        <v>71</v>
      </c>
      <c r="AL369" t="s">
        <v>71</v>
      </c>
      <c r="AM369" t="s">
        <v>1187</v>
      </c>
      <c r="AN369" t="s">
        <v>71</v>
      </c>
      <c r="AO369" t="s">
        <v>71</v>
      </c>
      <c r="AP369" t="s">
        <v>71</v>
      </c>
      <c r="AQ369" t="s">
        <v>71</v>
      </c>
      <c r="AR369" t="s">
        <v>71</v>
      </c>
      <c r="AS369">
        <v>2019</v>
      </c>
      <c r="AT369">
        <v>159</v>
      </c>
      <c r="AU369" t="s">
        <v>71</v>
      </c>
      <c r="AV369" t="s">
        <v>71</v>
      </c>
      <c r="AW369" t="s">
        <v>71</v>
      </c>
      <c r="AX369" t="s">
        <v>71</v>
      </c>
      <c r="AY369" t="s">
        <v>71</v>
      </c>
      <c r="AZ369">
        <v>2294</v>
      </c>
      <c r="BA369">
        <v>2303</v>
      </c>
      <c r="BB369" t="s">
        <v>71</v>
      </c>
      <c r="BC369" t="s">
        <v>3535</v>
      </c>
      <c r="BD369" t="str">
        <f>HYPERLINK("http://dx.doi.org/10.1016/j.procs.2019.09.404","http://dx.doi.org/10.1016/j.procs.2019.09.404")</f>
        <v>http://dx.doi.org/10.1016/j.procs.2019.09.404</v>
      </c>
      <c r="BE369" t="s">
        <v>71</v>
      </c>
      <c r="BF369" t="s">
        <v>71</v>
      </c>
      <c r="BG369" t="s">
        <v>71</v>
      </c>
      <c r="BH369" t="s">
        <v>71</v>
      </c>
      <c r="BI369" t="s">
        <v>71</v>
      </c>
      <c r="BJ369" t="s">
        <v>71</v>
      </c>
      <c r="BK369" t="s">
        <v>71</v>
      </c>
      <c r="BL369" t="s">
        <v>71</v>
      </c>
      <c r="BM369" t="s">
        <v>71</v>
      </c>
      <c r="BN369" t="s">
        <v>71</v>
      </c>
      <c r="BO369" t="s">
        <v>71</v>
      </c>
      <c r="BP369" t="s">
        <v>71</v>
      </c>
      <c r="BQ369" t="s">
        <v>3536</v>
      </c>
      <c r="BR369" t="str">
        <f>HYPERLINK("https%3A%2F%2Fwww.webofscience.com%2Fwos%2Fwoscc%2Ffull-record%2FWOS:000571151500239","View Full Record in Web of Science")</f>
        <v>View Full Record in Web of Science</v>
      </c>
    </row>
    <row r="370" spans="1:70" hidden="1" x14ac:dyDescent="0.25">
      <c r="A370" t="s">
        <v>69</v>
      </c>
      <c r="B370" t="s">
        <v>3537</v>
      </c>
      <c r="C370" t="s">
        <v>71</v>
      </c>
      <c r="D370" t="s">
        <v>71</v>
      </c>
      <c r="E370" t="s">
        <v>71</v>
      </c>
      <c r="F370" t="s">
        <v>3538</v>
      </c>
      <c r="G370" t="s">
        <v>71</v>
      </c>
      <c r="H370" t="s">
        <v>71</v>
      </c>
      <c r="I370" s="1" t="s">
        <v>3539</v>
      </c>
      <c r="J370" s="6" t="s">
        <v>8590</v>
      </c>
      <c r="K370" t="s">
        <v>186</v>
      </c>
      <c r="L370" t="s">
        <v>71</v>
      </c>
      <c r="M370" t="s">
        <v>71</v>
      </c>
      <c r="N370" t="s">
        <v>71</v>
      </c>
      <c r="O370" t="s">
        <v>71</v>
      </c>
      <c r="P370" t="s">
        <v>71</v>
      </c>
      <c r="Q370" t="s">
        <v>71</v>
      </c>
      <c r="R370" t="s">
        <v>71</v>
      </c>
      <c r="S370" t="s">
        <v>71</v>
      </c>
      <c r="T370" t="s">
        <v>3540</v>
      </c>
      <c r="U370" t="s">
        <v>71</v>
      </c>
      <c r="V370" t="s">
        <v>71</v>
      </c>
      <c r="W370" t="s">
        <v>71</v>
      </c>
      <c r="X370" t="s">
        <v>71</v>
      </c>
      <c r="Y370" t="s">
        <v>3541</v>
      </c>
      <c r="Z370" t="s">
        <v>3542</v>
      </c>
      <c r="AA370" t="s">
        <v>71</v>
      </c>
      <c r="AB370" t="s">
        <v>71</v>
      </c>
      <c r="AC370" t="s">
        <v>71</v>
      </c>
      <c r="AD370" t="s">
        <v>71</v>
      </c>
      <c r="AE370" t="s">
        <v>71</v>
      </c>
      <c r="AF370" t="s">
        <v>71</v>
      </c>
      <c r="AG370" t="s">
        <v>71</v>
      </c>
      <c r="AH370" t="s">
        <v>71</v>
      </c>
      <c r="AI370" t="s">
        <v>71</v>
      </c>
      <c r="AJ370" t="s">
        <v>71</v>
      </c>
      <c r="AK370" t="s">
        <v>71</v>
      </c>
      <c r="AL370" t="s">
        <v>71</v>
      </c>
      <c r="AM370" t="s">
        <v>188</v>
      </c>
      <c r="AN370" t="s">
        <v>810</v>
      </c>
      <c r="AO370" t="s">
        <v>71</v>
      </c>
      <c r="AP370" t="s">
        <v>71</v>
      </c>
      <c r="AQ370" t="s">
        <v>71</v>
      </c>
      <c r="AR370" t="s">
        <v>728</v>
      </c>
      <c r="AS370">
        <v>2015</v>
      </c>
      <c r="AT370">
        <v>23</v>
      </c>
      <c r="AU370" t="s">
        <v>71</v>
      </c>
      <c r="AV370" t="s">
        <v>71</v>
      </c>
      <c r="AW370">
        <v>1</v>
      </c>
      <c r="AX370" t="s">
        <v>71</v>
      </c>
      <c r="AY370" t="s">
        <v>71</v>
      </c>
      <c r="AZ370">
        <v>1</v>
      </c>
      <c r="BA370">
        <v>14</v>
      </c>
      <c r="BB370" t="s">
        <v>71</v>
      </c>
      <c r="BC370" t="s">
        <v>3543</v>
      </c>
      <c r="BD370" t="str">
        <f>HYPERLINK("http://dx.doi.org/10.1142/S0218488515400012","http://dx.doi.org/10.1142/S0218488515400012")</f>
        <v>http://dx.doi.org/10.1142/S0218488515400012</v>
      </c>
      <c r="BE370" t="s">
        <v>71</v>
      </c>
      <c r="BF370" t="s">
        <v>71</v>
      </c>
      <c r="BG370" t="s">
        <v>71</v>
      </c>
      <c r="BH370" t="s">
        <v>71</v>
      </c>
      <c r="BI370" t="s">
        <v>71</v>
      </c>
      <c r="BJ370" t="s">
        <v>71</v>
      </c>
      <c r="BK370" t="s">
        <v>71</v>
      </c>
      <c r="BL370" t="s">
        <v>71</v>
      </c>
      <c r="BM370" t="s">
        <v>71</v>
      </c>
      <c r="BN370" t="s">
        <v>71</v>
      </c>
      <c r="BO370" t="s">
        <v>71</v>
      </c>
      <c r="BP370" t="s">
        <v>71</v>
      </c>
      <c r="BQ370" t="s">
        <v>3544</v>
      </c>
      <c r="BR370" t="str">
        <f>HYPERLINK("https%3A%2F%2Fwww.webofscience.com%2Fwos%2Fwoscc%2Ffull-record%2FWOS:000368042000003","View Full Record in Web of Science")</f>
        <v>View Full Record in Web of Science</v>
      </c>
    </row>
    <row r="371" spans="1:70" hidden="1" x14ac:dyDescent="0.25">
      <c r="A371" t="s">
        <v>69</v>
      </c>
      <c r="B371" t="s">
        <v>3545</v>
      </c>
      <c r="C371" t="s">
        <v>71</v>
      </c>
      <c r="D371" t="s">
        <v>71</v>
      </c>
      <c r="E371" t="s">
        <v>71</v>
      </c>
      <c r="F371" t="s">
        <v>3546</v>
      </c>
      <c r="G371" t="s">
        <v>71</v>
      </c>
      <c r="H371" t="s">
        <v>71</v>
      </c>
      <c r="I371" s="1" t="s">
        <v>3547</v>
      </c>
      <c r="J371" s="6" t="s">
        <v>8590</v>
      </c>
      <c r="K371" t="s">
        <v>3548</v>
      </c>
      <c r="L371" t="s">
        <v>71</v>
      </c>
      <c r="M371" t="s">
        <v>71</v>
      </c>
      <c r="N371" t="s">
        <v>71</v>
      </c>
      <c r="O371" t="s">
        <v>71</v>
      </c>
      <c r="P371" t="s">
        <v>71</v>
      </c>
      <c r="Q371" t="s">
        <v>71</v>
      </c>
      <c r="R371" t="s">
        <v>71</v>
      </c>
      <c r="S371" t="s">
        <v>71</v>
      </c>
      <c r="T371" t="s">
        <v>3549</v>
      </c>
      <c r="U371" t="s">
        <v>71</v>
      </c>
      <c r="V371" t="s">
        <v>71</v>
      </c>
      <c r="W371" t="s">
        <v>71</v>
      </c>
      <c r="X371" t="s">
        <v>71</v>
      </c>
      <c r="Y371" t="s">
        <v>3550</v>
      </c>
      <c r="Z371" t="s">
        <v>71</v>
      </c>
      <c r="AA371" t="s">
        <v>71</v>
      </c>
      <c r="AB371" t="s">
        <v>71</v>
      </c>
      <c r="AC371" t="s">
        <v>71</v>
      </c>
      <c r="AD371" t="s">
        <v>71</v>
      </c>
      <c r="AE371" t="s">
        <v>71</v>
      </c>
      <c r="AF371" t="s">
        <v>71</v>
      </c>
      <c r="AG371" t="s">
        <v>71</v>
      </c>
      <c r="AH371" t="s">
        <v>71</v>
      </c>
      <c r="AI371" t="s">
        <v>71</v>
      </c>
      <c r="AJ371" t="s">
        <v>71</v>
      </c>
      <c r="AK371" t="s">
        <v>71</v>
      </c>
      <c r="AL371" t="s">
        <v>71</v>
      </c>
      <c r="AM371" t="s">
        <v>3551</v>
      </c>
      <c r="AN371" t="s">
        <v>3552</v>
      </c>
      <c r="AO371" t="s">
        <v>71</v>
      </c>
      <c r="AP371" t="s">
        <v>71</v>
      </c>
      <c r="AQ371" t="s">
        <v>71</v>
      </c>
      <c r="AR371" t="s">
        <v>79</v>
      </c>
      <c r="AS371">
        <v>2017</v>
      </c>
      <c r="AT371">
        <v>18</v>
      </c>
      <c r="AU371">
        <v>9</v>
      </c>
      <c r="AV371" t="s">
        <v>71</v>
      </c>
      <c r="AW371" t="s">
        <v>71</v>
      </c>
      <c r="AX371" t="s">
        <v>71</v>
      </c>
      <c r="AY371" t="s">
        <v>71</v>
      </c>
      <c r="AZ371">
        <v>648</v>
      </c>
      <c r="BA371">
        <v>686</v>
      </c>
      <c r="BB371" t="s">
        <v>71</v>
      </c>
      <c r="BC371" t="s">
        <v>3553</v>
      </c>
      <c r="BD371" t="str">
        <f>HYPERLINK("http://dx.doi.org/10.17705/1jais.00001","http://dx.doi.org/10.17705/1jais.00001")</f>
        <v>http://dx.doi.org/10.17705/1jais.00001</v>
      </c>
      <c r="BE371" t="s">
        <v>71</v>
      </c>
      <c r="BF371" t="s">
        <v>71</v>
      </c>
      <c r="BG371" t="s">
        <v>71</v>
      </c>
      <c r="BH371" t="s">
        <v>71</v>
      </c>
      <c r="BI371" t="s">
        <v>71</v>
      </c>
      <c r="BJ371" t="s">
        <v>71</v>
      </c>
      <c r="BK371" t="s">
        <v>71</v>
      </c>
      <c r="BL371" t="s">
        <v>71</v>
      </c>
      <c r="BM371" t="s">
        <v>71</v>
      </c>
      <c r="BN371" t="s">
        <v>71</v>
      </c>
      <c r="BO371" t="s">
        <v>71</v>
      </c>
      <c r="BP371" t="s">
        <v>71</v>
      </c>
      <c r="BQ371" t="s">
        <v>3554</v>
      </c>
      <c r="BR371" t="str">
        <f>HYPERLINK("https%3A%2F%2Fwww.webofscience.com%2Fwos%2Fwoscc%2Ffull-record%2FWOS:000412389300002","View Full Record in Web of Science")</f>
        <v>View Full Record in Web of Science</v>
      </c>
    </row>
    <row r="372" spans="1:70" hidden="1" x14ac:dyDescent="0.25">
      <c r="A372" t="s">
        <v>69</v>
      </c>
      <c r="B372" t="s">
        <v>1333</v>
      </c>
      <c r="C372" t="s">
        <v>71</v>
      </c>
      <c r="D372" t="s">
        <v>71</v>
      </c>
      <c r="E372" t="s">
        <v>71</v>
      </c>
      <c r="F372" t="s">
        <v>1335</v>
      </c>
      <c r="G372" t="s">
        <v>71</v>
      </c>
      <c r="H372" t="s">
        <v>71</v>
      </c>
      <c r="I372" s="1" t="s">
        <v>3555</v>
      </c>
      <c r="J372" s="6" t="s">
        <v>8590</v>
      </c>
      <c r="K372" t="s">
        <v>233</v>
      </c>
      <c r="L372" t="s">
        <v>71</v>
      </c>
      <c r="M372" t="s">
        <v>71</v>
      </c>
      <c r="N372" t="s">
        <v>71</v>
      </c>
      <c r="O372" t="s">
        <v>71</v>
      </c>
      <c r="P372" t="s">
        <v>71</v>
      </c>
      <c r="Q372" t="s">
        <v>71</v>
      </c>
      <c r="R372" t="s">
        <v>71</v>
      </c>
      <c r="S372" t="s">
        <v>71</v>
      </c>
      <c r="T372" t="s">
        <v>3556</v>
      </c>
      <c r="U372" t="s">
        <v>71</v>
      </c>
      <c r="V372" t="s">
        <v>71</v>
      </c>
      <c r="W372" t="s">
        <v>71</v>
      </c>
      <c r="X372" t="s">
        <v>71</v>
      </c>
      <c r="Y372" t="s">
        <v>1588</v>
      </c>
      <c r="Z372" t="s">
        <v>71</v>
      </c>
      <c r="AA372" t="s">
        <v>71</v>
      </c>
      <c r="AB372" t="s">
        <v>71</v>
      </c>
      <c r="AC372" t="s">
        <v>71</v>
      </c>
      <c r="AD372" t="s">
        <v>71</v>
      </c>
      <c r="AE372" t="s">
        <v>71</v>
      </c>
      <c r="AF372" t="s">
        <v>71</v>
      </c>
      <c r="AG372" t="s">
        <v>71</v>
      </c>
      <c r="AH372" t="s">
        <v>71</v>
      </c>
      <c r="AI372" t="s">
        <v>71</v>
      </c>
      <c r="AJ372" t="s">
        <v>71</v>
      </c>
      <c r="AK372" t="s">
        <v>71</v>
      </c>
      <c r="AL372" t="s">
        <v>71</v>
      </c>
      <c r="AM372" t="s">
        <v>237</v>
      </c>
      <c r="AN372" t="s">
        <v>238</v>
      </c>
      <c r="AO372" t="s">
        <v>71</v>
      </c>
      <c r="AP372" t="s">
        <v>71</v>
      </c>
      <c r="AQ372" t="s">
        <v>71</v>
      </c>
      <c r="AR372" t="s">
        <v>728</v>
      </c>
      <c r="AS372">
        <v>2015</v>
      </c>
      <c r="AT372">
        <v>23</v>
      </c>
      <c r="AU372">
        <v>6</v>
      </c>
      <c r="AV372" t="s">
        <v>71</v>
      </c>
      <c r="AW372" t="s">
        <v>71</v>
      </c>
      <c r="AX372" t="s">
        <v>71</v>
      </c>
      <c r="AY372" t="s">
        <v>71</v>
      </c>
      <c r="AZ372">
        <v>2260</v>
      </c>
      <c r="BA372">
        <v>2269</v>
      </c>
      <c r="BB372" t="s">
        <v>71</v>
      </c>
      <c r="BC372" t="s">
        <v>3557</v>
      </c>
      <c r="BD372" t="str">
        <f>HYPERLINK("http://dx.doi.org/10.1109/TFUZZ.2015.2417895","http://dx.doi.org/10.1109/TFUZZ.2015.2417895")</f>
        <v>http://dx.doi.org/10.1109/TFUZZ.2015.2417895</v>
      </c>
      <c r="BE372" t="s">
        <v>71</v>
      </c>
      <c r="BF372" t="s">
        <v>71</v>
      </c>
      <c r="BG372" t="s">
        <v>71</v>
      </c>
      <c r="BH372" t="s">
        <v>71</v>
      </c>
      <c r="BI372" t="s">
        <v>71</v>
      </c>
      <c r="BJ372" t="s">
        <v>71</v>
      </c>
      <c r="BK372" t="s">
        <v>71</v>
      </c>
      <c r="BL372" t="s">
        <v>71</v>
      </c>
      <c r="BM372" t="s">
        <v>71</v>
      </c>
      <c r="BN372" t="s">
        <v>71</v>
      </c>
      <c r="BO372" t="s">
        <v>71</v>
      </c>
      <c r="BP372" t="s">
        <v>71</v>
      </c>
      <c r="BQ372" t="s">
        <v>3558</v>
      </c>
      <c r="BR372" t="str">
        <f>HYPERLINK("https%3A%2F%2Fwww.webofscience.com%2Fwos%2Fwoscc%2Ffull-record%2FWOS:000365989300028","View Full Record in Web of Science")</f>
        <v>View Full Record in Web of Science</v>
      </c>
    </row>
    <row r="373" spans="1:70" hidden="1" x14ac:dyDescent="0.25">
      <c r="A373" t="s">
        <v>83</v>
      </c>
      <c r="B373" t="s">
        <v>3559</v>
      </c>
      <c r="C373" t="s">
        <v>71</v>
      </c>
      <c r="D373" t="s">
        <v>3560</v>
      </c>
      <c r="E373" t="s">
        <v>71</v>
      </c>
      <c r="F373" t="s">
        <v>3561</v>
      </c>
      <c r="G373" t="s">
        <v>71</v>
      </c>
      <c r="H373" t="s">
        <v>71</v>
      </c>
      <c r="I373" s="1" t="s">
        <v>3562</v>
      </c>
      <c r="J373" s="6" t="s">
        <v>8588</v>
      </c>
      <c r="K373" t="s">
        <v>3563</v>
      </c>
      <c r="L373" t="s">
        <v>138</v>
      </c>
      <c r="M373" t="s">
        <v>3564</v>
      </c>
      <c r="N373" t="s">
        <v>3565</v>
      </c>
      <c r="O373" t="s">
        <v>3566</v>
      </c>
      <c r="P373" t="s">
        <v>71</v>
      </c>
      <c r="Q373" t="s">
        <v>71</v>
      </c>
      <c r="R373" t="s">
        <v>71</v>
      </c>
      <c r="S373" t="s">
        <v>71</v>
      </c>
      <c r="T373" t="s">
        <v>3567</v>
      </c>
      <c r="U373" t="s">
        <v>71</v>
      </c>
      <c r="V373" t="s">
        <v>71</v>
      </c>
      <c r="W373" t="s">
        <v>71</v>
      </c>
      <c r="X373" t="s">
        <v>71</v>
      </c>
      <c r="Y373" t="s">
        <v>3568</v>
      </c>
      <c r="Z373" t="s">
        <v>3569</v>
      </c>
      <c r="AA373" t="s">
        <v>71</v>
      </c>
      <c r="AB373" t="s">
        <v>71</v>
      </c>
      <c r="AC373" t="s">
        <v>71</v>
      </c>
      <c r="AD373" t="s">
        <v>71</v>
      </c>
      <c r="AE373" t="s">
        <v>71</v>
      </c>
      <c r="AF373" t="s">
        <v>71</v>
      </c>
      <c r="AG373" t="s">
        <v>71</v>
      </c>
      <c r="AH373" t="s">
        <v>71</v>
      </c>
      <c r="AI373" t="s">
        <v>71</v>
      </c>
      <c r="AJ373" t="s">
        <v>71</v>
      </c>
      <c r="AK373" t="s">
        <v>71</v>
      </c>
      <c r="AL373" t="s">
        <v>71</v>
      </c>
      <c r="AM373" t="s">
        <v>71</v>
      </c>
      <c r="AN373" t="s">
        <v>71</v>
      </c>
      <c r="AO373" t="s">
        <v>3570</v>
      </c>
      <c r="AP373" t="s">
        <v>71</v>
      </c>
      <c r="AQ373" t="s">
        <v>71</v>
      </c>
      <c r="AR373" t="s">
        <v>71</v>
      </c>
      <c r="AS373">
        <v>2016</v>
      </c>
      <c r="AT373">
        <v>10</v>
      </c>
      <c r="AU373" t="s">
        <v>71</v>
      </c>
      <c r="AV373" t="s">
        <v>71</v>
      </c>
      <c r="AW373" t="s">
        <v>71</v>
      </c>
      <c r="AX373" t="s">
        <v>71</v>
      </c>
      <c r="AY373" t="s">
        <v>71</v>
      </c>
      <c r="AZ373">
        <v>936</v>
      </c>
      <c r="BA373">
        <v>942</v>
      </c>
      <c r="BB373" t="s">
        <v>71</v>
      </c>
      <c r="BC373" t="s">
        <v>71</v>
      </c>
      <c r="BD373" t="s">
        <v>71</v>
      </c>
      <c r="BE373" t="s">
        <v>71</v>
      </c>
      <c r="BF373" t="s">
        <v>71</v>
      </c>
      <c r="BG373" t="s">
        <v>71</v>
      </c>
      <c r="BH373" t="s">
        <v>71</v>
      </c>
      <c r="BI373" t="s">
        <v>71</v>
      </c>
      <c r="BJ373" t="s">
        <v>71</v>
      </c>
      <c r="BK373" t="s">
        <v>71</v>
      </c>
      <c r="BL373" t="s">
        <v>71</v>
      </c>
      <c r="BM373" t="s">
        <v>71</v>
      </c>
      <c r="BN373" t="s">
        <v>71</v>
      </c>
      <c r="BO373" t="s">
        <v>71</v>
      </c>
      <c r="BP373" t="s">
        <v>71</v>
      </c>
      <c r="BQ373" t="s">
        <v>3571</v>
      </c>
      <c r="BR373" t="str">
        <f>HYPERLINK("https%3A%2F%2Fwww.webofscience.com%2Fwos%2Fwoscc%2Ffull-record%2FWOS:000417158200145","View Full Record in Web of Science")</f>
        <v>View Full Record in Web of Science</v>
      </c>
    </row>
    <row r="374" spans="1:70" hidden="1" x14ac:dyDescent="0.25">
      <c r="A374" t="s">
        <v>69</v>
      </c>
      <c r="B374" t="s">
        <v>3572</v>
      </c>
      <c r="C374" t="s">
        <v>71</v>
      </c>
      <c r="D374" t="s">
        <v>71</v>
      </c>
      <c r="E374" t="s">
        <v>71</v>
      </c>
      <c r="F374" t="s">
        <v>3572</v>
      </c>
      <c r="G374" t="s">
        <v>71</v>
      </c>
      <c r="H374" t="s">
        <v>71</v>
      </c>
      <c r="I374" s="1" t="s">
        <v>3573</v>
      </c>
      <c r="J374" s="6" t="s">
        <v>8590</v>
      </c>
      <c r="K374" t="s">
        <v>421</v>
      </c>
      <c r="L374" t="s">
        <v>71</v>
      </c>
      <c r="M374" t="s">
        <v>71</v>
      </c>
      <c r="N374" t="s">
        <v>71</v>
      </c>
      <c r="O374" t="s">
        <v>71</v>
      </c>
      <c r="P374" t="s">
        <v>71</v>
      </c>
      <c r="Q374" t="s">
        <v>71</v>
      </c>
      <c r="R374" t="s">
        <v>71</v>
      </c>
      <c r="S374" t="s">
        <v>71</v>
      </c>
      <c r="T374" s="10" t="s">
        <v>3574</v>
      </c>
      <c r="U374" t="s">
        <v>71</v>
      </c>
      <c r="V374" t="s">
        <v>71</v>
      </c>
      <c r="W374" t="s">
        <v>71</v>
      </c>
      <c r="X374" t="s">
        <v>71</v>
      </c>
      <c r="Y374" t="s">
        <v>71</v>
      </c>
      <c r="Z374" t="s">
        <v>71</v>
      </c>
      <c r="AA374" t="s">
        <v>71</v>
      </c>
      <c r="AB374" t="s">
        <v>71</v>
      </c>
      <c r="AC374" t="s">
        <v>71</v>
      </c>
      <c r="AD374" t="s">
        <v>71</v>
      </c>
      <c r="AE374" t="s">
        <v>71</v>
      </c>
      <c r="AF374" t="s">
        <v>71</v>
      </c>
      <c r="AG374" t="s">
        <v>71</v>
      </c>
      <c r="AH374" t="s">
        <v>71</v>
      </c>
      <c r="AI374" t="s">
        <v>71</v>
      </c>
      <c r="AJ374" t="s">
        <v>71</v>
      </c>
      <c r="AK374" t="s">
        <v>71</v>
      </c>
      <c r="AL374" t="s">
        <v>71</v>
      </c>
      <c r="AM374" t="s">
        <v>423</v>
      </c>
      <c r="AN374" t="s">
        <v>71</v>
      </c>
      <c r="AO374" t="s">
        <v>71</v>
      </c>
      <c r="AP374" t="s">
        <v>71</v>
      </c>
      <c r="AQ374" t="s">
        <v>71</v>
      </c>
      <c r="AR374" t="s">
        <v>913</v>
      </c>
      <c r="AS374">
        <v>1997</v>
      </c>
      <c r="AT374">
        <v>90</v>
      </c>
      <c r="AU374">
        <v>2</v>
      </c>
      <c r="AV374" t="s">
        <v>71</v>
      </c>
      <c r="AW374" t="s">
        <v>71</v>
      </c>
      <c r="AX374" t="s">
        <v>71</v>
      </c>
      <c r="AY374" t="s">
        <v>71</v>
      </c>
      <c r="AZ374">
        <v>199</v>
      </c>
      <c r="BA374">
        <v>206</v>
      </c>
      <c r="BB374" t="s">
        <v>71</v>
      </c>
      <c r="BC374" t="s">
        <v>3575</v>
      </c>
      <c r="BD374" t="str">
        <f>HYPERLINK("http://dx.doi.org/10.1016/S0165-0114(97)00087-0","http://dx.doi.org/10.1016/S0165-0114(97)00087-0")</f>
        <v>http://dx.doi.org/10.1016/S0165-0114(97)00087-0</v>
      </c>
      <c r="BE374" t="s">
        <v>71</v>
      </c>
      <c r="BF374" t="s">
        <v>71</v>
      </c>
      <c r="BG374" t="s">
        <v>71</v>
      </c>
      <c r="BH374" t="s">
        <v>71</v>
      </c>
      <c r="BI374" t="s">
        <v>71</v>
      </c>
      <c r="BJ374" t="s">
        <v>71</v>
      </c>
      <c r="BK374" t="s">
        <v>71</v>
      </c>
      <c r="BL374" t="s">
        <v>71</v>
      </c>
      <c r="BM374" t="s">
        <v>71</v>
      </c>
      <c r="BN374" t="s">
        <v>71</v>
      </c>
      <c r="BO374" t="s">
        <v>71</v>
      </c>
      <c r="BP374" t="s">
        <v>71</v>
      </c>
      <c r="BQ374" t="s">
        <v>3576</v>
      </c>
      <c r="BR374" t="str">
        <f>HYPERLINK("https%3A%2F%2Fwww.webofscience.com%2Fwos%2Fwoscc%2Ffull-record%2FWOS:A1997XV01900012","View Full Record in Web of Science")</f>
        <v>View Full Record in Web of Science</v>
      </c>
    </row>
    <row r="375" spans="1:70" hidden="1" x14ac:dyDescent="0.25">
      <c r="A375" t="s">
        <v>69</v>
      </c>
      <c r="B375" t="s">
        <v>3577</v>
      </c>
      <c r="C375" t="s">
        <v>71</v>
      </c>
      <c r="D375" t="s">
        <v>71</v>
      </c>
      <c r="E375" t="s">
        <v>71</v>
      </c>
      <c r="F375" t="s">
        <v>3578</v>
      </c>
      <c r="G375" t="s">
        <v>71</v>
      </c>
      <c r="H375" t="s">
        <v>71</v>
      </c>
      <c r="I375" s="1" t="s">
        <v>3579</v>
      </c>
      <c r="J375" s="6" t="s">
        <v>8590</v>
      </c>
      <c r="K375" t="s">
        <v>288</v>
      </c>
      <c r="L375" t="s">
        <v>71</v>
      </c>
      <c r="M375" t="s">
        <v>71</v>
      </c>
      <c r="N375" t="s">
        <v>71</v>
      </c>
      <c r="O375" t="s">
        <v>71</v>
      </c>
      <c r="P375" t="s">
        <v>71</v>
      </c>
      <c r="Q375" t="s">
        <v>71</v>
      </c>
      <c r="R375" t="s">
        <v>71</v>
      </c>
      <c r="S375" t="s">
        <v>71</v>
      </c>
      <c r="T375" t="s">
        <v>3580</v>
      </c>
      <c r="U375" t="s">
        <v>71</v>
      </c>
      <c r="V375" t="s">
        <v>71</v>
      </c>
      <c r="W375" t="s">
        <v>71</v>
      </c>
      <c r="X375" t="s">
        <v>71</v>
      </c>
      <c r="Y375" t="s">
        <v>71</v>
      </c>
      <c r="Z375" t="s">
        <v>71</v>
      </c>
      <c r="AA375" t="s">
        <v>71</v>
      </c>
      <c r="AB375" t="s">
        <v>71</v>
      </c>
      <c r="AC375" t="s">
        <v>71</v>
      </c>
      <c r="AD375" t="s">
        <v>71</v>
      </c>
      <c r="AE375" t="s">
        <v>71</v>
      </c>
      <c r="AF375" t="s">
        <v>71</v>
      </c>
      <c r="AG375" t="s">
        <v>71</v>
      </c>
      <c r="AH375" t="s">
        <v>71</v>
      </c>
      <c r="AI375" t="s">
        <v>71</v>
      </c>
      <c r="AJ375" t="s">
        <v>71</v>
      </c>
      <c r="AK375" t="s">
        <v>71</v>
      </c>
      <c r="AL375" t="s">
        <v>71</v>
      </c>
      <c r="AM375" t="s">
        <v>291</v>
      </c>
      <c r="AN375" t="s">
        <v>292</v>
      </c>
      <c r="AO375" t="s">
        <v>71</v>
      </c>
      <c r="AP375" t="s">
        <v>71</v>
      </c>
      <c r="AQ375" t="s">
        <v>71</v>
      </c>
      <c r="AR375" t="s">
        <v>1454</v>
      </c>
      <c r="AS375">
        <v>2009</v>
      </c>
      <c r="AT375">
        <v>36</v>
      </c>
      <c r="AU375">
        <v>5</v>
      </c>
      <c r="AV375" t="s">
        <v>71</v>
      </c>
      <c r="AW375" t="s">
        <v>71</v>
      </c>
      <c r="AX375" t="s">
        <v>71</v>
      </c>
      <c r="AY375" t="s">
        <v>71</v>
      </c>
      <c r="AZ375">
        <v>9229</v>
      </c>
      <c r="BA375">
        <v>9239</v>
      </c>
      <c r="BB375" t="s">
        <v>71</v>
      </c>
      <c r="BC375" t="s">
        <v>3581</v>
      </c>
      <c r="BD375" t="str">
        <f>HYPERLINK("http://dx.doi.org/10.1016/j.eswa.2008.12.047","http://dx.doi.org/10.1016/j.eswa.2008.12.047")</f>
        <v>http://dx.doi.org/10.1016/j.eswa.2008.12.047</v>
      </c>
      <c r="BE375" t="s">
        <v>71</v>
      </c>
      <c r="BF375" t="s">
        <v>71</v>
      </c>
      <c r="BG375" t="s">
        <v>71</v>
      </c>
      <c r="BH375" t="s">
        <v>71</v>
      </c>
      <c r="BI375" t="s">
        <v>71</v>
      </c>
      <c r="BJ375" t="s">
        <v>71</v>
      </c>
      <c r="BK375" t="s">
        <v>71</v>
      </c>
      <c r="BL375" t="s">
        <v>71</v>
      </c>
      <c r="BM375" t="s">
        <v>71</v>
      </c>
      <c r="BN375" t="s">
        <v>71</v>
      </c>
      <c r="BO375" t="s">
        <v>71</v>
      </c>
      <c r="BP375" t="s">
        <v>71</v>
      </c>
      <c r="BQ375" t="s">
        <v>3582</v>
      </c>
      <c r="BR375" t="str">
        <f>HYPERLINK("https%3A%2F%2Fwww.webofscience.com%2Fwos%2Fwoscc%2Ffull-record%2FWOS:000264782800056","View Full Record in Web of Science")</f>
        <v>View Full Record in Web of Science</v>
      </c>
    </row>
    <row r="376" spans="1:70" hidden="1" x14ac:dyDescent="0.25">
      <c r="A376" t="s">
        <v>460</v>
      </c>
      <c r="B376" t="s">
        <v>3583</v>
      </c>
      <c r="C376" t="s">
        <v>3583</v>
      </c>
      <c r="D376" t="s">
        <v>71</v>
      </c>
      <c r="E376" t="s">
        <v>71</v>
      </c>
      <c r="F376" t="s">
        <v>3584</v>
      </c>
      <c r="G376" t="s">
        <v>3583</v>
      </c>
      <c r="H376" t="s">
        <v>71</v>
      </c>
      <c r="I376" s="1" t="s">
        <v>3585</v>
      </c>
      <c r="J376" s="6" t="s">
        <v>8602</v>
      </c>
      <c r="K376" t="s">
        <v>3586</v>
      </c>
      <c r="L376" t="s">
        <v>466</v>
      </c>
      <c r="M376" t="s">
        <v>71</v>
      </c>
      <c r="N376" t="s">
        <v>71</v>
      </c>
      <c r="O376" t="s">
        <v>71</v>
      </c>
      <c r="P376" t="s">
        <v>71</v>
      </c>
      <c r="Q376" t="s">
        <v>71</v>
      </c>
      <c r="R376" t="s">
        <v>71</v>
      </c>
      <c r="S376" t="s">
        <v>71</v>
      </c>
      <c r="T376" s="10" t="s">
        <v>3587</v>
      </c>
      <c r="U376" t="s">
        <v>71</v>
      </c>
      <c r="V376" t="s">
        <v>71</v>
      </c>
      <c r="W376" t="s">
        <v>71</v>
      </c>
      <c r="X376" t="s">
        <v>71</v>
      </c>
      <c r="Y376" t="s">
        <v>71</v>
      </c>
      <c r="Z376" t="s">
        <v>71</v>
      </c>
      <c r="AA376" t="s">
        <v>71</v>
      </c>
      <c r="AB376" t="s">
        <v>71</v>
      </c>
      <c r="AC376" t="s">
        <v>71</v>
      </c>
      <c r="AD376" t="s">
        <v>71</v>
      </c>
      <c r="AE376" t="s">
        <v>71</v>
      </c>
      <c r="AF376" t="s">
        <v>71</v>
      </c>
      <c r="AG376" t="s">
        <v>71</v>
      </c>
      <c r="AH376" t="s">
        <v>71</v>
      </c>
      <c r="AI376" t="s">
        <v>71</v>
      </c>
      <c r="AJ376" t="s">
        <v>71</v>
      </c>
      <c r="AK376" t="s">
        <v>71</v>
      </c>
      <c r="AL376" t="s">
        <v>71</v>
      </c>
      <c r="AM376" t="s">
        <v>468</v>
      </c>
      <c r="AN376" t="s">
        <v>71</v>
      </c>
      <c r="AO376" t="s">
        <v>3588</v>
      </c>
      <c r="AP376" t="s">
        <v>71</v>
      </c>
      <c r="AQ376" t="s">
        <v>71</v>
      </c>
      <c r="AR376" t="s">
        <v>71</v>
      </c>
      <c r="AS376">
        <v>2018</v>
      </c>
      <c r="AT376">
        <v>366</v>
      </c>
      <c r="AU376" t="s">
        <v>71</v>
      </c>
      <c r="AV376" t="s">
        <v>71</v>
      </c>
      <c r="AW376" t="s">
        <v>71</v>
      </c>
      <c r="AX376" t="s">
        <v>71</v>
      </c>
      <c r="AY376" t="s">
        <v>71</v>
      </c>
      <c r="AZ376">
        <v>57</v>
      </c>
      <c r="BA376">
        <v>84</v>
      </c>
      <c r="BB376" t="s">
        <v>71</v>
      </c>
      <c r="BC376" t="s">
        <v>3589</v>
      </c>
      <c r="BD376" t="str">
        <f>HYPERLINK("http://dx.doi.org/10.1007/978-3-319-77715-3_3","http://dx.doi.org/10.1007/978-3-319-77715-3_3")</f>
        <v>http://dx.doi.org/10.1007/978-3-319-77715-3_3</v>
      </c>
      <c r="BE376" t="s">
        <v>71</v>
      </c>
      <c r="BF376" t="s">
        <v>71</v>
      </c>
      <c r="BG376" t="s">
        <v>71</v>
      </c>
      <c r="BH376" t="s">
        <v>71</v>
      </c>
      <c r="BI376" t="s">
        <v>71</v>
      </c>
      <c r="BJ376" t="s">
        <v>71</v>
      </c>
      <c r="BK376" t="s">
        <v>71</v>
      </c>
      <c r="BL376" t="s">
        <v>71</v>
      </c>
      <c r="BM376" t="s">
        <v>71</v>
      </c>
      <c r="BN376" t="s">
        <v>71</v>
      </c>
      <c r="BO376" t="s">
        <v>71</v>
      </c>
      <c r="BP376" t="s">
        <v>71</v>
      </c>
      <c r="BQ376" t="s">
        <v>3590</v>
      </c>
      <c r="BR376" t="str">
        <f>HYPERLINK("https%3A%2F%2Fwww.webofscience.com%2Fwos%2Fwoscc%2Ffull-record%2FWOS:000441387300005","View Full Record in Web of Science")</f>
        <v>View Full Record in Web of Science</v>
      </c>
    </row>
    <row r="377" spans="1:70" hidden="1" x14ac:dyDescent="0.25">
      <c r="A377" t="s">
        <v>69</v>
      </c>
      <c r="B377" t="s">
        <v>3591</v>
      </c>
      <c r="C377" t="s">
        <v>71</v>
      </c>
      <c r="D377" t="s">
        <v>71</v>
      </c>
      <c r="E377" t="s">
        <v>71</v>
      </c>
      <c r="F377" t="s">
        <v>3592</v>
      </c>
      <c r="G377" t="s">
        <v>71</v>
      </c>
      <c r="H377" t="s">
        <v>71</v>
      </c>
      <c r="I377" s="1" t="s">
        <v>3593</v>
      </c>
      <c r="J377" s="6" t="s">
        <v>8588</v>
      </c>
      <c r="K377" t="s">
        <v>2280</v>
      </c>
      <c r="L377" t="s">
        <v>71</v>
      </c>
      <c r="M377" t="s">
        <v>71</v>
      </c>
      <c r="N377" t="s">
        <v>71</v>
      </c>
      <c r="O377" t="s">
        <v>71</v>
      </c>
      <c r="P377" t="s">
        <v>71</v>
      </c>
      <c r="Q377" t="s">
        <v>71</v>
      </c>
      <c r="R377" t="s">
        <v>71</v>
      </c>
      <c r="S377" t="s">
        <v>71</v>
      </c>
      <c r="T377" t="s">
        <v>3594</v>
      </c>
      <c r="U377" t="s">
        <v>71</v>
      </c>
      <c r="V377" t="s">
        <v>71</v>
      </c>
      <c r="W377" t="s">
        <v>71</v>
      </c>
      <c r="X377" t="s">
        <v>71</v>
      </c>
      <c r="Y377" t="s">
        <v>3595</v>
      </c>
      <c r="Z377" t="s">
        <v>71</v>
      </c>
      <c r="AA377" t="s">
        <v>71</v>
      </c>
      <c r="AB377" t="s">
        <v>71</v>
      </c>
      <c r="AC377" t="s">
        <v>71</v>
      </c>
      <c r="AD377" t="s">
        <v>71</v>
      </c>
      <c r="AE377" t="s">
        <v>71</v>
      </c>
      <c r="AF377" t="s">
        <v>71</v>
      </c>
      <c r="AG377" t="s">
        <v>71</v>
      </c>
      <c r="AH377" t="s">
        <v>71</v>
      </c>
      <c r="AI377" t="s">
        <v>71</v>
      </c>
      <c r="AJ377" t="s">
        <v>71</v>
      </c>
      <c r="AK377" t="s">
        <v>71</v>
      </c>
      <c r="AL377" t="s">
        <v>71</v>
      </c>
      <c r="AM377" t="s">
        <v>2282</v>
      </c>
      <c r="AN377" t="s">
        <v>3596</v>
      </c>
      <c r="AO377" t="s">
        <v>71</v>
      </c>
      <c r="AP377" t="s">
        <v>71</v>
      </c>
      <c r="AQ377" t="s">
        <v>71</v>
      </c>
      <c r="AR377" t="s">
        <v>3597</v>
      </c>
      <c r="AS377">
        <v>2016</v>
      </c>
      <c r="AT377">
        <v>47</v>
      </c>
      <c r="AU377">
        <v>2</v>
      </c>
      <c r="AV377" t="s">
        <v>71</v>
      </c>
      <c r="AW377" t="s">
        <v>71</v>
      </c>
      <c r="AX377" t="s">
        <v>71</v>
      </c>
      <c r="AY377" t="s">
        <v>71</v>
      </c>
      <c r="AZ377">
        <v>314</v>
      </c>
      <c r="BA377">
        <v>327</v>
      </c>
      <c r="BB377" t="s">
        <v>71</v>
      </c>
      <c r="BC377" t="s">
        <v>3598</v>
      </c>
      <c r="BD377" t="str">
        <f>HYPERLINK("http://dx.doi.org/10.1080/00207721.2015.1042089","http://dx.doi.org/10.1080/00207721.2015.1042089")</f>
        <v>http://dx.doi.org/10.1080/00207721.2015.1042089</v>
      </c>
      <c r="BE377" t="s">
        <v>71</v>
      </c>
      <c r="BF377" t="s">
        <v>71</v>
      </c>
      <c r="BG377" t="s">
        <v>71</v>
      </c>
      <c r="BH377" t="s">
        <v>71</v>
      </c>
      <c r="BI377" t="s">
        <v>71</v>
      </c>
      <c r="BJ377" t="s">
        <v>71</v>
      </c>
      <c r="BK377" t="s">
        <v>71</v>
      </c>
      <c r="BL377" t="s">
        <v>71</v>
      </c>
      <c r="BM377" t="s">
        <v>71</v>
      </c>
      <c r="BN377" t="s">
        <v>71</v>
      </c>
      <c r="BO377" t="s">
        <v>71</v>
      </c>
      <c r="BP377" t="s">
        <v>71</v>
      </c>
      <c r="BQ377" t="s">
        <v>3599</v>
      </c>
      <c r="BR377" t="str">
        <f>HYPERLINK("https%3A%2F%2Fwww.webofscience.com%2Fwos%2Fwoscc%2Ffull-record%2FWOS:000360553200004","View Full Record in Web of Science")</f>
        <v>View Full Record in Web of Science</v>
      </c>
    </row>
    <row r="378" spans="1:70" hidden="1" x14ac:dyDescent="0.25">
      <c r="A378" t="s">
        <v>83</v>
      </c>
      <c r="B378" t="s">
        <v>3600</v>
      </c>
      <c r="C378" t="s">
        <v>71</v>
      </c>
      <c r="D378" t="s">
        <v>3601</v>
      </c>
      <c r="E378" t="s">
        <v>71</v>
      </c>
      <c r="F378" t="s">
        <v>3602</v>
      </c>
      <c r="G378" t="s">
        <v>71</v>
      </c>
      <c r="H378" t="s">
        <v>71</v>
      </c>
      <c r="I378" s="1" t="s">
        <v>3603</v>
      </c>
      <c r="J378" s="6" t="s">
        <v>8590</v>
      </c>
      <c r="K378" t="s">
        <v>3604</v>
      </c>
      <c r="L378" t="s">
        <v>1280</v>
      </c>
      <c r="M378" t="s">
        <v>3605</v>
      </c>
      <c r="N378" t="s">
        <v>3606</v>
      </c>
      <c r="O378" t="s">
        <v>3607</v>
      </c>
      <c r="P378" t="s">
        <v>3608</v>
      </c>
      <c r="Q378" t="s">
        <v>71</v>
      </c>
      <c r="R378" t="s">
        <v>71</v>
      </c>
      <c r="S378" t="s">
        <v>71</v>
      </c>
      <c r="T378" t="s">
        <v>3609</v>
      </c>
      <c r="U378" t="s">
        <v>71</v>
      </c>
      <c r="V378" t="s">
        <v>71</v>
      </c>
      <c r="W378" t="s">
        <v>71</v>
      </c>
      <c r="X378" t="s">
        <v>71</v>
      </c>
      <c r="Y378" t="s">
        <v>71</v>
      </c>
      <c r="Z378" t="s">
        <v>3610</v>
      </c>
      <c r="AA378" t="s">
        <v>71</v>
      </c>
      <c r="AB378" t="s">
        <v>71</v>
      </c>
      <c r="AC378" t="s">
        <v>71</v>
      </c>
      <c r="AD378" t="s">
        <v>71</v>
      </c>
      <c r="AE378" t="s">
        <v>71</v>
      </c>
      <c r="AF378" t="s">
        <v>71</v>
      </c>
      <c r="AG378" t="s">
        <v>71</v>
      </c>
      <c r="AH378" t="s">
        <v>71</v>
      </c>
      <c r="AI378" t="s">
        <v>71</v>
      </c>
      <c r="AJ378" t="s">
        <v>71</v>
      </c>
      <c r="AK378" t="s">
        <v>71</v>
      </c>
      <c r="AL378" t="s">
        <v>71</v>
      </c>
      <c r="AM378" t="s">
        <v>695</v>
      </c>
      <c r="AN378" t="s">
        <v>71</v>
      </c>
      <c r="AO378" t="s">
        <v>3611</v>
      </c>
      <c r="AP378" t="s">
        <v>71</v>
      </c>
      <c r="AQ378" t="s">
        <v>71</v>
      </c>
      <c r="AR378" t="s">
        <v>71</v>
      </c>
      <c r="AS378">
        <v>2014</v>
      </c>
      <c r="AT378">
        <v>8581</v>
      </c>
      <c r="AU378" t="s">
        <v>71</v>
      </c>
      <c r="AV378" t="s">
        <v>71</v>
      </c>
      <c r="AW378" t="s">
        <v>71</v>
      </c>
      <c r="AX378" t="s">
        <v>71</v>
      </c>
      <c r="AY378" t="s">
        <v>71</v>
      </c>
      <c r="AZ378">
        <v>122</v>
      </c>
      <c r="BA378">
        <v>134</v>
      </c>
      <c r="BB378" t="s">
        <v>71</v>
      </c>
      <c r="BC378" t="s">
        <v>71</v>
      </c>
      <c r="BD378" t="s">
        <v>71</v>
      </c>
      <c r="BE378" t="s">
        <v>71</v>
      </c>
      <c r="BF378" t="s">
        <v>71</v>
      </c>
      <c r="BG378" t="s">
        <v>71</v>
      </c>
      <c r="BH378" t="s">
        <v>71</v>
      </c>
      <c r="BI378" t="s">
        <v>71</v>
      </c>
      <c r="BJ378" t="s">
        <v>71</v>
      </c>
      <c r="BK378" t="s">
        <v>71</v>
      </c>
      <c r="BL378" t="s">
        <v>71</v>
      </c>
      <c r="BM378" t="s">
        <v>71</v>
      </c>
      <c r="BN378" t="s">
        <v>71</v>
      </c>
      <c r="BO378" t="s">
        <v>71</v>
      </c>
      <c r="BP378" t="s">
        <v>71</v>
      </c>
      <c r="BQ378" t="s">
        <v>3612</v>
      </c>
      <c r="BR378" t="str">
        <f>HYPERLINK("https%3A%2F%2Fwww.webofscience.com%2Fwos%2Fwoscc%2Ffull-record%2FWOS:000349442800010","View Full Record in Web of Science")</f>
        <v>View Full Record in Web of Science</v>
      </c>
    </row>
    <row r="379" spans="1:70" hidden="1" x14ac:dyDescent="0.25">
      <c r="A379" t="s">
        <v>69</v>
      </c>
      <c r="B379" t="s">
        <v>3613</v>
      </c>
      <c r="C379" t="s">
        <v>71</v>
      </c>
      <c r="D379" t="s">
        <v>71</v>
      </c>
      <c r="E379" t="s">
        <v>71</v>
      </c>
      <c r="F379" t="s">
        <v>3614</v>
      </c>
      <c r="G379" t="s">
        <v>71</v>
      </c>
      <c r="H379" t="s">
        <v>71</v>
      </c>
      <c r="I379" s="1" t="s">
        <v>3615</v>
      </c>
      <c r="J379" s="6" t="s">
        <v>8590</v>
      </c>
      <c r="K379" t="s">
        <v>174</v>
      </c>
      <c r="L379" t="s">
        <v>71</v>
      </c>
      <c r="M379" t="s">
        <v>71</v>
      </c>
      <c r="N379" t="s">
        <v>71</v>
      </c>
      <c r="O379" t="s">
        <v>71</v>
      </c>
      <c r="P379" t="s">
        <v>71</v>
      </c>
      <c r="Q379" t="s">
        <v>71</v>
      </c>
      <c r="R379" t="s">
        <v>71</v>
      </c>
      <c r="S379" t="s">
        <v>71</v>
      </c>
      <c r="T379" t="s">
        <v>3616</v>
      </c>
      <c r="U379" t="s">
        <v>71</v>
      </c>
      <c r="V379" t="s">
        <v>71</v>
      </c>
      <c r="W379" t="s">
        <v>71</v>
      </c>
      <c r="X379" t="s">
        <v>71</v>
      </c>
      <c r="Y379" t="s">
        <v>71</v>
      </c>
      <c r="Z379" t="s">
        <v>71</v>
      </c>
      <c r="AA379" t="s">
        <v>71</v>
      </c>
      <c r="AB379" t="s">
        <v>71</v>
      </c>
      <c r="AC379" t="s">
        <v>71</v>
      </c>
      <c r="AD379" t="s">
        <v>71</v>
      </c>
      <c r="AE379" t="s">
        <v>71</v>
      </c>
      <c r="AF379" t="s">
        <v>71</v>
      </c>
      <c r="AG379" t="s">
        <v>71</v>
      </c>
      <c r="AH379" t="s">
        <v>71</v>
      </c>
      <c r="AI379" t="s">
        <v>71</v>
      </c>
      <c r="AJ379" t="s">
        <v>71</v>
      </c>
      <c r="AK379" t="s">
        <v>71</v>
      </c>
      <c r="AL379" t="s">
        <v>71</v>
      </c>
      <c r="AM379" t="s">
        <v>178</v>
      </c>
      <c r="AN379" t="s">
        <v>179</v>
      </c>
      <c r="AO379" t="s">
        <v>71</v>
      </c>
      <c r="AP379" t="s">
        <v>71</v>
      </c>
      <c r="AQ379" t="s">
        <v>71</v>
      </c>
      <c r="AR379" t="s">
        <v>71</v>
      </c>
      <c r="AS379">
        <v>2021</v>
      </c>
      <c r="AT379">
        <v>40</v>
      </c>
      <c r="AU379">
        <v>6</v>
      </c>
      <c r="AV379" t="s">
        <v>71</v>
      </c>
      <c r="AW379" t="s">
        <v>71</v>
      </c>
      <c r="AX379" t="s">
        <v>71</v>
      </c>
      <c r="AY379" t="s">
        <v>71</v>
      </c>
      <c r="AZ379">
        <v>10645</v>
      </c>
      <c r="BA379">
        <v>10660</v>
      </c>
      <c r="BB379" t="s">
        <v>71</v>
      </c>
      <c r="BC379" t="s">
        <v>3617</v>
      </c>
      <c r="BD379" t="str">
        <f>HYPERLINK("http://dx.doi.org/10.3233/JIFS-201529","http://dx.doi.org/10.3233/JIFS-201529")</f>
        <v>http://dx.doi.org/10.3233/JIFS-201529</v>
      </c>
      <c r="BE379" t="s">
        <v>71</v>
      </c>
      <c r="BF379" t="s">
        <v>71</v>
      </c>
      <c r="BG379" t="s">
        <v>71</v>
      </c>
      <c r="BH379" t="s">
        <v>71</v>
      </c>
      <c r="BI379" t="s">
        <v>71</v>
      </c>
      <c r="BJ379" t="s">
        <v>71</v>
      </c>
      <c r="BK379" t="s">
        <v>71</v>
      </c>
      <c r="BL379" t="s">
        <v>71</v>
      </c>
      <c r="BM379" t="s">
        <v>71</v>
      </c>
      <c r="BN379" t="s">
        <v>71</v>
      </c>
      <c r="BO379" t="s">
        <v>71</v>
      </c>
      <c r="BP379" t="s">
        <v>71</v>
      </c>
      <c r="BQ379" t="s">
        <v>3618</v>
      </c>
      <c r="BR379" t="str">
        <f>HYPERLINK("https%3A%2F%2Fwww.webofscience.com%2Fwos%2Fwoscc%2Ffull-record%2FWOS:000667508800021","View Full Record in Web of Science")</f>
        <v>View Full Record in Web of Science</v>
      </c>
    </row>
    <row r="380" spans="1:70" hidden="1" x14ac:dyDescent="0.25">
      <c r="A380" t="s">
        <v>460</v>
      </c>
      <c r="B380" t="s">
        <v>3619</v>
      </c>
      <c r="C380" t="s">
        <v>3620</v>
      </c>
      <c r="D380" t="s">
        <v>71</v>
      </c>
      <c r="E380" t="s">
        <v>71</v>
      </c>
      <c r="F380" t="s">
        <v>3621</v>
      </c>
      <c r="G380" t="s">
        <v>3620</v>
      </c>
      <c r="H380" t="s">
        <v>71</v>
      </c>
      <c r="I380" s="1" t="s">
        <v>3622</v>
      </c>
      <c r="J380" s="6" t="s">
        <v>8590</v>
      </c>
      <c r="K380" t="s">
        <v>3623</v>
      </c>
      <c r="L380" t="s">
        <v>466</v>
      </c>
      <c r="M380" t="s">
        <v>71</v>
      </c>
      <c r="N380" t="s">
        <v>71</v>
      </c>
      <c r="O380" t="s">
        <v>71</v>
      </c>
      <c r="P380" t="s">
        <v>71</v>
      </c>
      <c r="Q380" t="s">
        <v>71</v>
      </c>
      <c r="R380" t="s">
        <v>71</v>
      </c>
      <c r="S380" t="s">
        <v>71</v>
      </c>
      <c r="T380" t="s">
        <v>3624</v>
      </c>
      <c r="U380" t="s">
        <v>71</v>
      </c>
      <c r="V380" t="s">
        <v>71</v>
      </c>
      <c r="W380" t="s">
        <v>71</v>
      </c>
      <c r="X380" t="s">
        <v>71</v>
      </c>
      <c r="Y380" t="s">
        <v>71</v>
      </c>
      <c r="Z380" t="s">
        <v>71</v>
      </c>
      <c r="AA380" t="s">
        <v>71</v>
      </c>
      <c r="AB380" t="s">
        <v>71</v>
      </c>
      <c r="AC380" t="s">
        <v>71</v>
      </c>
      <c r="AD380" t="s">
        <v>71</v>
      </c>
      <c r="AE380" t="s">
        <v>71</v>
      </c>
      <c r="AF380" t="s">
        <v>71</v>
      </c>
      <c r="AG380" t="s">
        <v>71</v>
      </c>
      <c r="AH380" t="s">
        <v>71</v>
      </c>
      <c r="AI380" t="s">
        <v>71</v>
      </c>
      <c r="AJ380" t="s">
        <v>71</v>
      </c>
      <c r="AK380" t="s">
        <v>71</v>
      </c>
      <c r="AL380" t="s">
        <v>71</v>
      </c>
      <c r="AM380" t="s">
        <v>468</v>
      </c>
      <c r="AN380" t="s">
        <v>71</v>
      </c>
      <c r="AO380" t="s">
        <v>3625</v>
      </c>
      <c r="AP380" t="s">
        <v>71</v>
      </c>
      <c r="AQ380" t="s">
        <v>71</v>
      </c>
      <c r="AR380" t="s">
        <v>71</v>
      </c>
      <c r="AS380">
        <v>2016</v>
      </c>
      <c r="AT380">
        <v>330</v>
      </c>
      <c r="AU380" t="s">
        <v>71</v>
      </c>
      <c r="AV380" t="s">
        <v>71</v>
      </c>
      <c r="AW380" t="s">
        <v>71</v>
      </c>
      <c r="AX380" t="s">
        <v>71</v>
      </c>
      <c r="AY380" t="s">
        <v>71</v>
      </c>
      <c r="AZ380">
        <v>11</v>
      </c>
      <c r="BA380">
        <v>39</v>
      </c>
      <c r="BB380" t="s">
        <v>71</v>
      </c>
      <c r="BC380" t="s">
        <v>3626</v>
      </c>
      <c r="BD380" t="str">
        <f>HYPERLINK("http://dx.doi.org/10.1007/978-3-319-26293-2_2","http://dx.doi.org/10.1007/978-3-319-26293-2_2")</f>
        <v>http://dx.doi.org/10.1007/978-3-319-26293-2_2</v>
      </c>
      <c r="BE380" t="s">
        <v>3627</v>
      </c>
      <c r="BF380" t="s">
        <v>71</v>
      </c>
      <c r="BG380" t="s">
        <v>71</v>
      </c>
      <c r="BH380" t="s">
        <v>71</v>
      </c>
      <c r="BI380" t="s">
        <v>71</v>
      </c>
      <c r="BJ380" t="s">
        <v>71</v>
      </c>
      <c r="BK380" t="s">
        <v>71</v>
      </c>
      <c r="BL380" t="s">
        <v>71</v>
      </c>
      <c r="BM380" t="s">
        <v>71</v>
      </c>
      <c r="BN380" t="s">
        <v>71</v>
      </c>
      <c r="BO380" t="s">
        <v>71</v>
      </c>
      <c r="BP380" t="s">
        <v>71</v>
      </c>
      <c r="BQ380" t="s">
        <v>3628</v>
      </c>
      <c r="BR380" t="str">
        <f>HYPERLINK("https%3A%2F%2Fwww.webofscience.com%2Fwos%2Fwoscc%2Ffull-record%2FWOS:000369151100004","View Full Record in Web of Science")</f>
        <v>View Full Record in Web of Science</v>
      </c>
    </row>
    <row r="381" spans="1:70" hidden="1" x14ac:dyDescent="0.25">
      <c r="A381" t="s">
        <v>69</v>
      </c>
      <c r="B381" t="s">
        <v>3629</v>
      </c>
      <c r="C381" t="s">
        <v>71</v>
      </c>
      <c r="D381" t="s">
        <v>71</v>
      </c>
      <c r="E381" t="s">
        <v>71</v>
      </c>
      <c r="F381" t="s">
        <v>3630</v>
      </c>
      <c r="G381" t="s">
        <v>71</v>
      </c>
      <c r="H381" t="s">
        <v>71</v>
      </c>
      <c r="I381" s="1" t="s">
        <v>3631</v>
      </c>
      <c r="J381" s="6" t="s">
        <v>8590</v>
      </c>
      <c r="K381" t="s">
        <v>3303</v>
      </c>
      <c r="L381" t="s">
        <v>71</v>
      </c>
      <c r="M381" t="s">
        <v>71</v>
      </c>
      <c r="N381" t="s">
        <v>71</v>
      </c>
      <c r="O381" t="s">
        <v>71</v>
      </c>
      <c r="P381" t="s">
        <v>71</v>
      </c>
      <c r="Q381" t="s">
        <v>71</v>
      </c>
      <c r="R381" t="s">
        <v>71</v>
      </c>
      <c r="S381" t="s">
        <v>71</v>
      </c>
      <c r="T381" t="s">
        <v>3632</v>
      </c>
      <c r="U381" t="s">
        <v>71</v>
      </c>
      <c r="V381" t="s">
        <v>71</v>
      </c>
      <c r="W381" t="s">
        <v>71</v>
      </c>
      <c r="X381" t="s">
        <v>71</v>
      </c>
      <c r="Y381" t="s">
        <v>3633</v>
      </c>
      <c r="Z381" t="s">
        <v>3634</v>
      </c>
      <c r="AA381" t="s">
        <v>71</v>
      </c>
      <c r="AB381" t="s">
        <v>71</v>
      </c>
      <c r="AC381" t="s">
        <v>71</v>
      </c>
      <c r="AD381" t="s">
        <v>71</v>
      </c>
      <c r="AE381" t="s">
        <v>71</v>
      </c>
      <c r="AF381" t="s">
        <v>71</v>
      </c>
      <c r="AG381" t="s">
        <v>71</v>
      </c>
      <c r="AH381" t="s">
        <v>71</v>
      </c>
      <c r="AI381" t="s">
        <v>71</v>
      </c>
      <c r="AJ381" t="s">
        <v>71</v>
      </c>
      <c r="AK381" t="s">
        <v>71</v>
      </c>
      <c r="AL381" t="s">
        <v>71</v>
      </c>
      <c r="AM381" t="s">
        <v>3305</v>
      </c>
      <c r="AN381" t="s">
        <v>3306</v>
      </c>
      <c r="AO381" t="s">
        <v>71</v>
      </c>
      <c r="AP381" t="s">
        <v>71</v>
      </c>
      <c r="AQ381" t="s">
        <v>71</v>
      </c>
      <c r="AR381" t="s">
        <v>3635</v>
      </c>
      <c r="AS381">
        <v>2022</v>
      </c>
      <c r="AT381">
        <v>35</v>
      </c>
      <c r="AU381" t="s">
        <v>3636</v>
      </c>
      <c r="AV381" t="s">
        <v>71</v>
      </c>
      <c r="AW381" t="s">
        <v>71</v>
      </c>
      <c r="AX381" t="s">
        <v>180</v>
      </c>
      <c r="AY381" t="s">
        <v>71</v>
      </c>
      <c r="AZ381">
        <v>1067</v>
      </c>
      <c r="BA381">
        <v>1099</v>
      </c>
      <c r="BB381" t="s">
        <v>71</v>
      </c>
      <c r="BC381" t="s">
        <v>3637</v>
      </c>
      <c r="BD381" t="str">
        <f>HYPERLINK("http://dx.doi.org/10.1108/JEIM-05-2021-0222","http://dx.doi.org/10.1108/JEIM-05-2021-0222")</f>
        <v>http://dx.doi.org/10.1108/JEIM-05-2021-0222</v>
      </c>
      <c r="BE381" t="s">
        <v>71</v>
      </c>
      <c r="BF381" t="s">
        <v>1551</v>
      </c>
      <c r="BG381" t="s">
        <v>71</v>
      </c>
      <c r="BH381" t="s">
        <v>71</v>
      </c>
      <c r="BI381" t="s">
        <v>71</v>
      </c>
      <c r="BJ381" t="s">
        <v>71</v>
      </c>
      <c r="BK381" t="s">
        <v>71</v>
      </c>
      <c r="BL381" t="s">
        <v>71</v>
      </c>
      <c r="BM381" t="s">
        <v>71</v>
      </c>
      <c r="BN381" t="s">
        <v>71</v>
      </c>
      <c r="BO381" t="s">
        <v>71</v>
      </c>
      <c r="BP381" t="s">
        <v>71</v>
      </c>
      <c r="BQ381" t="s">
        <v>3638</v>
      </c>
      <c r="BR381" t="str">
        <f>HYPERLINK("https%3A%2F%2Fwww.webofscience.com%2Fwos%2Fwoscc%2Ffull-record%2FWOS:000708436300001","View Full Record in Web of Science")</f>
        <v>View Full Record in Web of Science</v>
      </c>
    </row>
    <row r="382" spans="1:70" hidden="1" x14ac:dyDescent="0.25">
      <c r="A382" t="s">
        <v>69</v>
      </c>
      <c r="B382" t="s">
        <v>3639</v>
      </c>
      <c r="C382" t="s">
        <v>71</v>
      </c>
      <c r="D382" t="s">
        <v>71</v>
      </c>
      <c r="E382" t="s">
        <v>71</v>
      </c>
      <c r="F382" t="s">
        <v>3640</v>
      </c>
      <c r="G382" t="s">
        <v>71</v>
      </c>
      <c r="H382" t="s">
        <v>71</v>
      </c>
      <c r="I382" s="1" t="s">
        <v>3641</v>
      </c>
      <c r="J382" s="6" t="s">
        <v>8596</v>
      </c>
      <c r="K382" t="s">
        <v>123</v>
      </c>
      <c r="L382" t="s">
        <v>71</v>
      </c>
      <c r="M382" t="s">
        <v>71</v>
      </c>
      <c r="N382" t="s">
        <v>71</v>
      </c>
      <c r="O382" t="s">
        <v>71</v>
      </c>
      <c r="P382" t="s">
        <v>71</v>
      </c>
      <c r="Q382" t="s">
        <v>71</v>
      </c>
      <c r="R382" t="s">
        <v>71</v>
      </c>
      <c r="S382" t="s">
        <v>71</v>
      </c>
      <c r="T382" t="s">
        <v>3642</v>
      </c>
      <c r="U382" t="s">
        <v>71</v>
      </c>
      <c r="V382" t="s">
        <v>71</v>
      </c>
      <c r="W382" t="s">
        <v>71</v>
      </c>
      <c r="X382" t="s">
        <v>71</v>
      </c>
      <c r="Y382" t="s">
        <v>71</v>
      </c>
      <c r="Z382" t="s">
        <v>71</v>
      </c>
      <c r="AA382" t="s">
        <v>71</v>
      </c>
      <c r="AB382" t="s">
        <v>71</v>
      </c>
      <c r="AC382" t="s">
        <v>71</v>
      </c>
      <c r="AD382" t="s">
        <v>71</v>
      </c>
      <c r="AE382" t="s">
        <v>71</v>
      </c>
      <c r="AF382" t="s">
        <v>71</v>
      </c>
      <c r="AG382" t="s">
        <v>71</v>
      </c>
      <c r="AH382" t="s">
        <v>71</v>
      </c>
      <c r="AI382" t="s">
        <v>71</v>
      </c>
      <c r="AJ382" t="s">
        <v>71</v>
      </c>
      <c r="AK382" t="s">
        <v>71</v>
      </c>
      <c r="AL382" t="s">
        <v>71</v>
      </c>
      <c r="AM382" t="s">
        <v>127</v>
      </c>
      <c r="AN382" t="s">
        <v>128</v>
      </c>
      <c r="AO382" t="s">
        <v>71</v>
      </c>
      <c r="AP382" t="s">
        <v>71</v>
      </c>
      <c r="AQ382" t="s">
        <v>71</v>
      </c>
      <c r="AR382" t="s">
        <v>129</v>
      </c>
      <c r="AS382">
        <v>2017</v>
      </c>
      <c r="AT382">
        <v>400</v>
      </c>
      <c r="AU382" t="s">
        <v>71</v>
      </c>
      <c r="AV382" t="s">
        <v>71</v>
      </c>
      <c r="AW382" t="s">
        <v>71</v>
      </c>
      <c r="AX382" t="s">
        <v>71</v>
      </c>
      <c r="AY382" t="s">
        <v>71</v>
      </c>
      <c r="AZ382">
        <v>30</v>
      </c>
      <c r="BA382">
        <v>62</v>
      </c>
      <c r="BB382" t="s">
        <v>71</v>
      </c>
      <c r="BC382" t="s">
        <v>3643</v>
      </c>
      <c r="BD382" t="str">
        <f>HYPERLINK("http://dx.doi.org/10.1016/j.ins.2017.03.001","http://dx.doi.org/10.1016/j.ins.2017.03.001")</f>
        <v>http://dx.doi.org/10.1016/j.ins.2017.03.001</v>
      </c>
      <c r="BE382" t="s">
        <v>71</v>
      </c>
      <c r="BF382" t="s">
        <v>71</v>
      </c>
      <c r="BG382" t="s">
        <v>71</v>
      </c>
      <c r="BH382" t="s">
        <v>71</v>
      </c>
      <c r="BI382" t="s">
        <v>71</v>
      </c>
      <c r="BJ382" t="s">
        <v>71</v>
      </c>
      <c r="BK382" t="s">
        <v>71</v>
      </c>
      <c r="BL382" t="s">
        <v>71</v>
      </c>
      <c r="BM382" t="s">
        <v>71</v>
      </c>
      <c r="BN382" t="s">
        <v>71</v>
      </c>
      <c r="BO382" t="s">
        <v>71</v>
      </c>
      <c r="BP382" t="s">
        <v>71</v>
      </c>
      <c r="BQ382" t="s">
        <v>3644</v>
      </c>
      <c r="BR382" t="str">
        <f>HYPERLINK("https%3A%2F%2Fwww.webofscience.com%2Fwos%2Fwoscc%2Ffull-record%2FWOS:000400230900003","View Full Record in Web of Science")</f>
        <v>View Full Record in Web of Science</v>
      </c>
    </row>
    <row r="383" spans="1:70" hidden="1" x14ac:dyDescent="0.25">
      <c r="A383" t="s">
        <v>69</v>
      </c>
      <c r="B383" t="s">
        <v>274</v>
      </c>
      <c r="C383" t="s">
        <v>71</v>
      </c>
      <c r="D383" t="s">
        <v>71</v>
      </c>
      <c r="E383" t="s">
        <v>71</v>
      </c>
      <c r="F383" t="s">
        <v>2966</v>
      </c>
      <c r="G383" t="s">
        <v>71</v>
      </c>
      <c r="H383" t="s">
        <v>71</v>
      </c>
      <c r="I383" s="1" t="s">
        <v>3645</v>
      </c>
      <c r="J383" s="6" t="s">
        <v>8590</v>
      </c>
      <c r="K383" t="s">
        <v>123</v>
      </c>
      <c r="L383" t="s">
        <v>71</v>
      </c>
      <c r="M383" t="s">
        <v>71</v>
      </c>
      <c r="N383" t="s">
        <v>71</v>
      </c>
      <c r="O383" t="s">
        <v>71</v>
      </c>
      <c r="P383" t="s">
        <v>71</v>
      </c>
      <c r="Q383" t="s">
        <v>71</v>
      </c>
      <c r="R383" t="s">
        <v>71</v>
      </c>
      <c r="S383" t="s">
        <v>71</v>
      </c>
      <c r="T383" s="10" t="s">
        <v>3646</v>
      </c>
      <c r="U383" t="s">
        <v>71</v>
      </c>
      <c r="V383" t="s">
        <v>71</v>
      </c>
      <c r="W383" t="s">
        <v>71</v>
      </c>
      <c r="X383" t="s">
        <v>71</v>
      </c>
      <c r="Y383" t="s">
        <v>71</v>
      </c>
      <c r="Z383" t="s">
        <v>71</v>
      </c>
      <c r="AA383" t="s">
        <v>71</v>
      </c>
      <c r="AB383" t="s">
        <v>71</v>
      </c>
      <c r="AC383" t="s">
        <v>71</v>
      </c>
      <c r="AD383" t="s">
        <v>71</v>
      </c>
      <c r="AE383" t="s">
        <v>71</v>
      </c>
      <c r="AF383" t="s">
        <v>71</v>
      </c>
      <c r="AG383" t="s">
        <v>71</v>
      </c>
      <c r="AH383" t="s">
        <v>71</v>
      </c>
      <c r="AI383" t="s">
        <v>71</v>
      </c>
      <c r="AJ383" t="s">
        <v>71</v>
      </c>
      <c r="AK383" t="s">
        <v>71</v>
      </c>
      <c r="AL383" t="s">
        <v>71</v>
      </c>
      <c r="AM383" t="s">
        <v>127</v>
      </c>
      <c r="AN383" t="s">
        <v>128</v>
      </c>
      <c r="AO383" t="s">
        <v>71</v>
      </c>
      <c r="AP383" t="s">
        <v>71</v>
      </c>
      <c r="AQ383" t="s">
        <v>71</v>
      </c>
      <c r="AR383" t="s">
        <v>1392</v>
      </c>
      <c r="AS383">
        <v>2010</v>
      </c>
      <c r="AT383">
        <v>180</v>
      </c>
      <c r="AU383">
        <v>23</v>
      </c>
      <c r="AV383" t="s">
        <v>71</v>
      </c>
      <c r="AW383" t="s">
        <v>71</v>
      </c>
      <c r="AX383" t="s">
        <v>71</v>
      </c>
      <c r="AY383" t="s">
        <v>71</v>
      </c>
      <c r="AZ383">
        <v>4459</v>
      </c>
      <c r="BA383">
        <v>4476</v>
      </c>
      <c r="BB383" t="s">
        <v>71</v>
      </c>
      <c r="BC383" t="s">
        <v>3647</v>
      </c>
      <c r="BD383" t="str">
        <f>HYPERLINK("http://dx.doi.org/10.1016/j.ins.2010.08.001","http://dx.doi.org/10.1016/j.ins.2010.08.001")</f>
        <v>http://dx.doi.org/10.1016/j.ins.2010.08.001</v>
      </c>
      <c r="BE383" t="s">
        <v>71</v>
      </c>
      <c r="BF383" t="s">
        <v>71</v>
      </c>
      <c r="BG383" t="s">
        <v>71</v>
      </c>
      <c r="BH383" t="s">
        <v>71</v>
      </c>
      <c r="BI383" t="s">
        <v>71</v>
      </c>
      <c r="BJ383" t="s">
        <v>71</v>
      </c>
      <c r="BK383" t="s">
        <v>71</v>
      </c>
      <c r="BL383" t="s">
        <v>71</v>
      </c>
      <c r="BM383" t="s">
        <v>71</v>
      </c>
      <c r="BN383" t="s">
        <v>71</v>
      </c>
      <c r="BO383" t="s">
        <v>71</v>
      </c>
      <c r="BP383" t="s">
        <v>71</v>
      </c>
      <c r="BQ383" t="s">
        <v>3648</v>
      </c>
      <c r="BR383" t="str">
        <f>HYPERLINK("https%3A%2F%2Fwww.webofscience.com%2Fwos%2Fwoscc%2Ffull-record%2FWOS:000283389800001","View Full Record in Web of Science")</f>
        <v>View Full Record in Web of Science</v>
      </c>
    </row>
    <row r="384" spans="1:70" hidden="1" x14ac:dyDescent="0.25">
      <c r="A384" t="s">
        <v>69</v>
      </c>
      <c r="B384" t="s">
        <v>3649</v>
      </c>
      <c r="C384" t="s">
        <v>71</v>
      </c>
      <c r="D384" t="s">
        <v>71</v>
      </c>
      <c r="E384" t="s">
        <v>71</v>
      </c>
      <c r="F384" t="s">
        <v>3650</v>
      </c>
      <c r="G384" t="s">
        <v>71</v>
      </c>
      <c r="H384" t="s">
        <v>71</v>
      </c>
      <c r="I384" s="1" t="s">
        <v>3651</v>
      </c>
      <c r="J384" s="6" t="s">
        <v>8592</v>
      </c>
      <c r="K384" t="s">
        <v>3652</v>
      </c>
      <c r="L384" t="s">
        <v>71</v>
      </c>
      <c r="M384" t="s">
        <v>71</v>
      </c>
      <c r="N384" t="s">
        <v>71</v>
      </c>
      <c r="O384" t="s">
        <v>71</v>
      </c>
      <c r="P384" t="s">
        <v>71</v>
      </c>
      <c r="Q384" t="s">
        <v>71</v>
      </c>
      <c r="R384" t="s">
        <v>71</v>
      </c>
      <c r="S384" t="s">
        <v>71</v>
      </c>
      <c r="T384" t="s">
        <v>3653</v>
      </c>
      <c r="U384" t="s">
        <v>71</v>
      </c>
      <c r="V384" t="s">
        <v>71</v>
      </c>
      <c r="W384" t="s">
        <v>71</v>
      </c>
      <c r="X384" t="s">
        <v>71</v>
      </c>
      <c r="Y384" t="s">
        <v>71</v>
      </c>
      <c r="Z384" t="s">
        <v>1072</v>
      </c>
      <c r="AA384" t="s">
        <v>71</v>
      </c>
      <c r="AB384" t="s">
        <v>71</v>
      </c>
      <c r="AC384" t="s">
        <v>71</v>
      </c>
      <c r="AD384" t="s">
        <v>71</v>
      </c>
      <c r="AE384" t="s">
        <v>71</v>
      </c>
      <c r="AF384" t="s">
        <v>71</v>
      </c>
      <c r="AG384" t="s">
        <v>71</v>
      </c>
      <c r="AH384" t="s">
        <v>71</v>
      </c>
      <c r="AI384" t="s">
        <v>71</v>
      </c>
      <c r="AJ384" t="s">
        <v>71</v>
      </c>
      <c r="AK384" t="s">
        <v>71</v>
      </c>
      <c r="AL384" t="s">
        <v>71</v>
      </c>
      <c r="AM384" t="s">
        <v>3654</v>
      </c>
      <c r="AN384" t="s">
        <v>3655</v>
      </c>
      <c r="AO384" t="s">
        <v>71</v>
      </c>
      <c r="AP384" t="s">
        <v>71</v>
      </c>
      <c r="AQ384" t="s">
        <v>71</v>
      </c>
      <c r="AR384" t="s">
        <v>3656</v>
      </c>
      <c r="AS384">
        <v>2011</v>
      </c>
      <c r="AT384">
        <v>8</v>
      </c>
      <c r="AU384">
        <v>1</v>
      </c>
      <c r="AV384" t="s">
        <v>71</v>
      </c>
      <c r="AW384" t="s">
        <v>71</v>
      </c>
      <c r="AX384" t="s">
        <v>71</v>
      </c>
      <c r="AY384" t="s">
        <v>71</v>
      </c>
      <c r="AZ384">
        <v>94</v>
      </c>
      <c r="BA384">
        <v>107</v>
      </c>
      <c r="BB384" t="s">
        <v>71</v>
      </c>
      <c r="BC384" t="s">
        <v>3657</v>
      </c>
      <c r="BD384" t="str">
        <f>HYPERLINK("http://dx.doi.org/10.1109/TCBB.2009.39","http://dx.doi.org/10.1109/TCBB.2009.39")</f>
        <v>http://dx.doi.org/10.1109/TCBB.2009.39</v>
      </c>
      <c r="BE384" t="s">
        <v>71</v>
      </c>
      <c r="BF384" t="s">
        <v>71</v>
      </c>
      <c r="BG384" t="s">
        <v>71</v>
      </c>
      <c r="BH384" t="s">
        <v>71</v>
      </c>
      <c r="BI384" t="s">
        <v>71</v>
      </c>
      <c r="BJ384" t="s">
        <v>71</v>
      </c>
      <c r="BK384" t="s">
        <v>71</v>
      </c>
      <c r="BL384">
        <v>21071800</v>
      </c>
      <c r="BM384" t="s">
        <v>71</v>
      </c>
      <c r="BN384" t="s">
        <v>71</v>
      </c>
      <c r="BO384" t="s">
        <v>71</v>
      </c>
      <c r="BP384" t="s">
        <v>71</v>
      </c>
      <c r="BQ384" t="s">
        <v>3658</v>
      </c>
      <c r="BR384" t="str">
        <f>HYPERLINK("https%3A%2F%2Fwww.webofscience.com%2Fwos%2Fwoscc%2Ffull-record%2FWOS:000283926400009","View Full Record in Web of Science")</f>
        <v>View Full Record in Web of Science</v>
      </c>
    </row>
    <row r="385" spans="1:70" hidden="1" x14ac:dyDescent="0.25">
      <c r="A385" t="s">
        <v>69</v>
      </c>
      <c r="B385" t="s">
        <v>3659</v>
      </c>
      <c r="C385" t="s">
        <v>71</v>
      </c>
      <c r="D385" t="s">
        <v>71</v>
      </c>
      <c r="E385" t="s">
        <v>71</v>
      </c>
      <c r="F385" t="s">
        <v>3660</v>
      </c>
      <c r="G385" t="s">
        <v>71</v>
      </c>
      <c r="H385" t="s">
        <v>71</v>
      </c>
      <c r="I385" s="1" t="s">
        <v>3661</v>
      </c>
      <c r="J385" s="6" t="s">
        <v>8588</v>
      </c>
      <c r="K385" t="s">
        <v>2188</v>
      </c>
      <c r="L385" t="s">
        <v>71</v>
      </c>
      <c r="M385" t="s">
        <v>71</v>
      </c>
      <c r="N385" t="s">
        <v>71</v>
      </c>
      <c r="O385" t="s">
        <v>71</v>
      </c>
      <c r="P385" t="s">
        <v>71</v>
      </c>
      <c r="Q385" t="s">
        <v>71</v>
      </c>
      <c r="R385" t="s">
        <v>71</v>
      </c>
      <c r="S385" t="s">
        <v>71</v>
      </c>
      <c r="T385" t="s">
        <v>3662</v>
      </c>
      <c r="U385" t="s">
        <v>71</v>
      </c>
      <c r="V385" t="s">
        <v>71</v>
      </c>
      <c r="W385" t="s">
        <v>71</v>
      </c>
      <c r="X385" t="s">
        <v>71</v>
      </c>
      <c r="Y385" t="s">
        <v>3663</v>
      </c>
      <c r="Z385" t="s">
        <v>3664</v>
      </c>
      <c r="AA385" t="s">
        <v>71</v>
      </c>
      <c r="AB385" t="s">
        <v>71</v>
      </c>
      <c r="AC385" t="s">
        <v>71</v>
      </c>
      <c r="AD385" t="s">
        <v>71</v>
      </c>
      <c r="AE385" t="s">
        <v>71</v>
      </c>
      <c r="AF385" t="s">
        <v>71</v>
      </c>
      <c r="AG385" t="s">
        <v>71</v>
      </c>
      <c r="AH385" t="s">
        <v>71</v>
      </c>
      <c r="AI385" t="s">
        <v>71</v>
      </c>
      <c r="AJ385" t="s">
        <v>71</v>
      </c>
      <c r="AK385" t="s">
        <v>71</v>
      </c>
      <c r="AL385" t="s">
        <v>71</v>
      </c>
      <c r="AM385" t="s">
        <v>2192</v>
      </c>
      <c r="AN385" t="s">
        <v>2193</v>
      </c>
      <c r="AO385" t="s">
        <v>71</v>
      </c>
      <c r="AP385" t="s">
        <v>71</v>
      </c>
      <c r="AQ385" t="s">
        <v>71</v>
      </c>
      <c r="AR385" t="s">
        <v>79</v>
      </c>
      <c r="AS385">
        <v>2016</v>
      </c>
      <c r="AT385">
        <v>15</v>
      </c>
      <c r="AU385">
        <v>3</v>
      </c>
      <c r="AV385" t="s">
        <v>71</v>
      </c>
      <c r="AW385" t="s">
        <v>71</v>
      </c>
      <c r="AX385" t="s">
        <v>71</v>
      </c>
      <c r="AY385" t="s">
        <v>71</v>
      </c>
      <c r="AZ385">
        <v>331</v>
      </c>
      <c r="BA385">
        <v>366</v>
      </c>
      <c r="BB385" t="s">
        <v>71</v>
      </c>
      <c r="BC385" t="s">
        <v>3665</v>
      </c>
      <c r="BD385" t="str">
        <f>HYPERLINK("http://dx.doi.org/10.1007/s10700-015-9225-5","http://dx.doi.org/10.1007/s10700-015-9225-5")</f>
        <v>http://dx.doi.org/10.1007/s10700-015-9225-5</v>
      </c>
      <c r="BE385" t="s">
        <v>71</v>
      </c>
      <c r="BF385" t="s">
        <v>71</v>
      </c>
      <c r="BG385" t="s">
        <v>71</v>
      </c>
      <c r="BH385" t="s">
        <v>71</v>
      </c>
      <c r="BI385" t="s">
        <v>71</v>
      </c>
      <c r="BJ385" t="s">
        <v>71</v>
      </c>
      <c r="BK385" t="s">
        <v>71</v>
      </c>
      <c r="BL385" t="s">
        <v>71</v>
      </c>
      <c r="BM385" t="s">
        <v>71</v>
      </c>
      <c r="BN385" t="s">
        <v>71</v>
      </c>
      <c r="BO385" t="s">
        <v>71</v>
      </c>
      <c r="BP385" t="s">
        <v>71</v>
      </c>
      <c r="BQ385" t="s">
        <v>3666</v>
      </c>
      <c r="BR385" t="str">
        <f>HYPERLINK("https%3A%2F%2Fwww.webofscience.com%2Fwos%2Fwoscc%2Ffull-record%2FWOS:000387582700005","View Full Record in Web of Science")</f>
        <v>View Full Record in Web of Science</v>
      </c>
    </row>
    <row r="386" spans="1:70" hidden="1" x14ac:dyDescent="0.25">
      <c r="A386" t="s">
        <v>69</v>
      </c>
      <c r="B386" t="s">
        <v>3667</v>
      </c>
      <c r="C386" t="s">
        <v>71</v>
      </c>
      <c r="D386" t="s">
        <v>71</v>
      </c>
      <c r="E386" t="s">
        <v>71</v>
      </c>
      <c r="F386" t="s">
        <v>3667</v>
      </c>
      <c r="G386" t="s">
        <v>71</v>
      </c>
      <c r="H386" t="s">
        <v>71</v>
      </c>
      <c r="I386" s="1" t="s">
        <v>3668</v>
      </c>
      <c r="J386" s="6" t="s">
        <v>8590</v>
      </c>
      <c r="K386" t="s">
        <v>3669</v>
      </c>
      <c r="L386" t="s">
        <v>71</v>
      </c>
      <c r="M386" t="s">
        <v>71</v>
      </c>
      <c r="N386" t="s">
        <v>71</v>
      </c>
      <c r="O386" t="s">
        <v>71</v>
      </c>
      <c r="P386" t="s">
        <v>71</v>
      </c>
      <c r="Q386" t="s">
        <v>71</v>
      </c>
      <c r="R386" t="s">
        <v>71</v>
      </c>
      <c r="S386" t="s">
        <v>71</v>
      </c>
      <c r="T386" t="s">
        <v>3670</v>
      </c>
      <c r="U386" t="s">
        <v>71</v>
      </c>
      <c r="V386" t="s">
        <v>71</v>
      </c>
      <c r="W386" t="s">
        <v>71</v>
      </c>
      <c r="X386" t="s">
        <v>71</v>
      </c>
      <c r="Y386" t="s">
        <v>71</v>
      </c>
      <c r="Z386" t="s">
        <v>71</v>
      </c>
      <c r="AA386" t="s">
        <v>71</v>
      </c>
      <c r="AB386" t="s">
        <v>71</v>
      </c>
      <c r="AC386" t="s">
        <v>71</v>
      </c>
      <c r="AD386" t="s">
        <v>71</v>
      </c>
      <c r="AE386" t="s">
        <v>71</v>
      </c>
      <c r="AF386" t="s">
        <v>71</v>
      </c>
      <c r="AG386" t="s">
        <v>71</v>
      </c>
      <c r="AH386" t="s">
        <v>71</v>
      </c>
      <c r="AI386" t="s">
        <v>71</v>
      </c>
      <c r="AJ386" t="s">
        <v>71</v>
      </c>
      <c r="AK386" t="s">
        <v>71</v>
      </c>
      <c r="AL386" t="s">
        <v>71</v>
      </c>
      <c r="AM386" t="s">
        <v>3671</v>
      </c>
      <c r="AN386" t="s">
        <v>71</v>
      </c>
      <c r="AO386" t="s">
        <v>71</v>
      </c>
      <c r="AP386" t="s">
        <v>71</v>
      </c>
      <c r="AQ386" t="s">
        <v>71</v>
      </c>
      <c r="AR386" t="s">
        <v>71</v>
      </c>
      <c r="AS386">
        <v>1996</v>
      </c>
      <c r="AT386">
        <v>9</v>
      </c>
      <c r="AU386" t="s">
        <v>567</v>
      </c>
      <c r="AV386" t="s">
        <v>71</v>
      </c>
      <c r="AW386" t="s">
        <v>71</v>
      </c>
      <c r="AX386" t="s">
        <v>71</v>
      </c>
      <c r="AY386" t="s">
        <v>71</v>
      </c>
      <c r="AZ386">
        <v>322</v>
      </c>
      <c r="BA386">
        <v>329</v>
      </c>
      <c r="BB386" t="s">
        <v>71</v>
      </c>
      <c r="BC386" t="s">
        <v>71</v>
      </c>
      <c r="BD386" t="s">
        <v>71</v>
      </c>
      <c r="BE386" t="s">
        <v>71</v>
      </c>
      <c r="BF386" t="s">
        <v>71</v>
      </c>
      <c r="BG386" t="s">
        <v>71</v>
      </c>
      <c r="BH386" t="s">
        <v>71</v>
      </c>
      <c r="BI386" t="s">
        <v>71</v>
      </c>
      <c r="BJ386" t="s">
        <v>71</v>
      </c>
      <c r="BK386" t="s">
        <v>71</v>
      </c>
      <c r="BL386" t="s">
        <v>71</v>
      </c>
      <c r="BM386" t="s">
        <v>71</v>
      </c>
      <c r="BN386" t="s">
        <v>71</v>
      </c>
      <c r="BO386" t="s">
        <v>71</v>
      </c>
      <c r="BP386" t="s">
        <v>71</v>
      </c>
      <c r="BQ386" t="s">
        <v>3672</v>
      </c>
      <c r="BR386" t="str">
        <f>HYPERLINK("https%3A%2F%2Fwww.webofscience.com%2Fwos%2Fwoscc%2Ffull-record%2FWOS:A1996VY83600009","View Full Record in Web of Science")</f>
        <v>View Full Record in Web of Science</v>
      </c>
    </row>
    <row r="387" spans="1:70" hidden="1" x14ac:dyDescent="0.25">
      <c r="A387" t="s">
        <v>69</v>
      </c>
      <c r="B387" t="s">
        <v>3673</v>
      </c>
      <c r="C387" t="s">
        <v>71</v>
      </c>
      <c r="D387" t="s">
        <v>71</v>
      </c>
      <c r="E387" t="s">
        <v>71</v>
      </c>
      <c r="F387" t="s">
        <v>3674</v>
      </c>
      <c r="G387" t="s">
        <v>71</v>
      </c>
      <c r="H387" t="s">
        <v>71</v>
      </c>
      <c r="I387" s="1" t="s">
        <v>3675</v>
      </c>
      <c r="J387" s="6" t="s">
        <v>8590</v>
      </c>
      <c r="K387" t="s">
        <v>3471</v>
      </c>
      <c r="L387" t="s">
        <v>71</v>
      </c>
      <c r="M387" t="s">
        <v>71</v>
      </c>
      <c r="N387" t="s">
        <v>71</v>
      </c>
      <c r="O387" t="s">
        <v>71</v>
      </c>
      <c r="P387" t="s">
        <v>71</v>
      </c>
      <c r="Q387" t="s">
        <v>71</v>
      </c>
      <c r="R387" t="s">
        <v>71</v>
      </c>
      <c r="S387" t="s">
        <v>71</v>
      </c>
      <c r="T387" t="s">
        <v>3676</v>
      </c>
      <c r="U387" t="s">
        <v>71</v>
      </c>
      <c r="V387" t="s">
        <v>71</v>
      </c>
      <c r="W387" t="s">
        <v>71</v>
      </c>
      <c r="X387" t="s">
        <v>71</v>
      </c>
      <c r="Y387" t="s">
        <v>3677</v>
      </c>
      <c r="Z387" t="s">
        <v>3678</v>
      </c>
      <c r="AA387" t="s">
        <v>71</v>
      </c>
      <c r="AB387" t="s">
        <v>71</v>
      </c>
      <c r="AC387" t="s">
        <v>71</v>
      </c>
      <c r="AD387" t="s">
        <v>71</v>
      </c>
      <c r="AE387" t="s">
        <v>71</v>
      </c>
      <c r="AF387" t="s">
        <v>71</v>
      </c>
      <c r="AG387" t="s">
        <v>71</v>
      </c>
      <c r="AH387" t="s">
        <v>71</v>
      </c>
      <c r="AI387" t="s">
        <v>71</v>
      </c>
      <c r="AJ387" t="s">
        <v>71</v>
      </c>
      <c r="AK387" t="s">
        <v>71</v>
      </c>
      <c r="AL387" t="s">
        <v>71</v>
      </c>
      <c r="AM387" t="s">
        <v>3475</v>
      </c>
      <c r="AN387" t="s">
        <v>3476</v>
      </c>
      <c r="AO387" t="s">
        <v>71</v>
      </c>
      <c r="AP387" t="s">
        <v>71</v>
      </c>
      <c r="AQ387" t="s">
        <v>71</v>
      </c>
      <c r="AR387" t="s">
        <v>71</v>
      </c>
      <c r="AS387">
        <v>2018</v>
      </c>
      <c r="AT387">
        <v>11</v>
      </c>
      <c r="AU387">
        <v>2</v>
      </c>
      <c r="AV387" t="s">
        <v>71</v>
      </c>
      <c r="AW387" t="s">
        <v>71</v>
      </c>
      <c r="AX387" t="s">
        <v>71</v>
      </c>
      <c r="AY387" t="s">
        <v>71</v>
      </c>
      <c r="AZ387">
        <v>285</v>
      </c>
      <c r="BA387">
        <v>308</v>
      </c>
      <c r="BB387" t="s">
        <v>71</v>
      </c>
      <c r="BC387" t="s">
        <v>3679</v>
      </c>
      <c r="BD387" t="str">
        <f>HYPERLINK("http://dx.doi.org/10.1108/IJICC-10-2016-0037","http://dx.doi.org/10.1108/IJICC-10-2016-0037")</f>
        <v>http://dx.doi.org/10.1108/IJICC-10-2016-0037</v>
      </c>
      <c r="BE387" t="s">
        <v>71</v>
      </c>
      <c r="BF387" t="s">
        <v>71</v>
      </c>
      <c r="BG387" t="s">
        <v>71</v>
      </c>
      <c r="BH387" t="s">
        <v>71</v>
      </c>
      <c r="BI387" t="s">
        <v>71</v>
      </c>
      <c r="BJ387" t="s">
        <v>71</v>
      </c>
      <c r="BK387" t="s">
        <v>71</v>
      </c>
      <c r="BL387" t="s">
        <v>71</v>
      </c>
      <c r="BM387" t="s">
        <v>71</v>
      </c>
      <c r="BN387" t="s">
        <v>71</v>
      </c>
      <c r="BO387" t="s">
        <v>71</v>
      </c>
      <c r="BP387" t="s">
        <v>71</v>
      </c>
      <c r="BQ387" t="s">
        <v>3680</v>
      </c>
      <c r="BR387" t="str">
        <f>HYPERLINK("https%3A%2F%2Fwww.webofscience.com%2Fwos%2Fwoscc%2Ffull-record%2FWOS:000433359500007","View Full Record in Web of Science")</f>
        <v>View Full Record in Web of Science</v>
      </c>
    </row>
    <row r="388" spans="1:70" hidden="1" x14ac:dyDescent="0.25">
      <c r="A388" t="s">
        <v>83</v>
      </c>
      <c r="B388" t="s">
        <v>3681</v>
      </c>
      <c r="C388" t="s">
        <v>71</v>
      </c>
      <c r="D388" t="s">
        <v>71</v>
      </c>
      <c r="E388" t="s">
        <v>102</v>
      </c>
      <c r="F388" t="s">
        <v>3682</v>
      </c>
      <c r="G388" t="s">
        <v>71</v>
      </c>
      <c r="H388" t="s">
        <v>71</v>
      </c>
      <c r="I388" s="1" t="s">
        <v>3683</v>
      </c>
      <c r="J388" s="6" t="s">
        <v>8590</v>
      </c>
      <c r="K388" t="s">
        <v>3684</v>
      </c>
      <c r="L388" t="s">
        <v>71</v>
      </c>
      <c r="M388" t="s">
        <v>3685</v>
      </c>
      <c r="N388" t="s">
        <v>3686</v>
      </c>
      <c r="O388" t="s">
        <v>3687</v>
      </c>
      <c r="P388" t="s">
        <v>102</v>
      </c>
      <c r="Q388" t="s">
        <v>71</v>
      </c>
      <c r="R388" t="s">
        <v>71</v>
      </c>
      <c r="S388" t="s">
        <v>71</v>
      </c>
      <c r="T388" t="s">
        <v>3688</v>
      </c>
      <c r="U388" t="s">
        <v>71</v>
      </c>
      <c r="V388" t="s">
        <v>71</v>
      </c>
      <c r="W388" t="s">
        <v>71</v>
      </c>
      <c r="X388" t="s">
        <v>71</v>
      </c>
      <c r="Y388" t="s">
        <v>71</v>
      </c>
      <c r="Z388" t="s">
        <v>71</v>
      </c>
      <c r="AA388" t="s">
        <v>71</v>
      </c>
      <c r="AB388" t="s">
        <v>71</v>
      </c>
      <c r="AC388" t="s">
        <v>71</v>
      </c>
      <c r="AD388" t="s">
        <v>71</v>
      </c>
      <c r="AE388" t="s">
        <v>71</v>
      </c>
      <c r="AF388" t="s">
        <v>71</v>
      </c>
      <c r="AG388" t="s">
        <v>71</v>
      </c>
      <c r="AH388" t="s">
        <v>71</v>
      </c>
      <c r="AI388" t="s">
        <v>71</v>
      </c>
      <c r="AJ388" t="s">
        <v>71</v>
      </c>
      <c r="AK388" t="s">
        <v>71</v>
      </c>
      <c r="AL388" t="s">
        <v>71</v>
      </c>
      <c r="AM388" t="s">
        <v>71</v>
      </c>
      <c r="AN388" t="s">
        <v>71</v>
      </c>
      <c r="AO388" t="s">
        <v>3689</v>
      </c>
      <c r="AP388" t="s">
        <v>71</v>
      </c>
      <c r="AQ388" t="s">
        <v>71</v>
      </c>
      <c r="AR388" t="s">
        <v>71</v>
      </c>
      <c r="AS388">
        <v>2008</v>
      </c>
      <c r="AT388" t="s">
        <v>71</v>
      </c>
      <c r="AU388" t="s">
        <v>71</v>
      </c>
      <c r="AV388" t="s">
        <v>71</v>
      </c>
      <c r="AW388" t="s">
        <v>71</v>
      </c>
      <c r="AX388" t="s">
        <v>71</v>
      </c>
      <c r="AY388" t="s">
        <v>71</v>
      </c>
      <c r="AZ388">
        <v>72</v>
      </c>
      <c r="BA388" t="s">
        <v>99</v>
      </c>
      <c r="BB388" t="s">
        <v>71</v>
      </c>
      <c r="BC388" t="s">
        <v>71</v>
      </c>
      <c r="BD388" t="s">
        <v>71</v>
      </c>
      <c r="BE388" t="s">
        <v>71</v>
      </c>
      <c r="BF388" t="s">
        <v>71</v>
      </c>
      <c r="BG388" t="s">
        <v>71</v>
      </c>
      <c r="BH388" t="s">
        <v>71</v>
      </c>
      <c r="BI388" t="s">
        <v>71</v>
      </c>
      <c r="BJ388" t="s">
        <v>71</v>
      </c>
      <c r="BK388" t="s">
        <v>71</v>
      </c>
      <c r="BL388" t="s">
        <v>71</v>
      </c>
      <c r="BM388" t="s">
        <v>71</v>
      </c>
      <c r="BN388" t="s">
        <v>71</v>
      </c>
      <c r="BO388" t="s">
        <v>71</v>
      </c>
      <c r="BP388" t="s">
        <v>71</v>
      </c>
      <c r="BQ388" t="s">
        <v>3690</v>
      </c>
      <c r="BR388" t="str">
        <f>HYPERLINK("https%3A%2F%2Fwww.webofscience.com%2Fwos%2Fwoscc%2Ffull-record%2FWOS:000255784700016","View Full Record in Web of Science")</f>
        <v>View Full Record in Web of Science</v>
      </c>
    </row>
    <row r="389" spans="1:70" hidden="1" x14ac:dyDescent="0.25">
      <c r="A389" t="s">
        <v>83</v>
      </c>
      <c r="B389" t="s">
        <v>3691</v>
      </c>
      <c r="C389" t="s">
        <v>71</v>
      </c>
      <c r="D389" t="s">
        <v>3692</v>
      </c>
      <c r="E389" t="s">
        <v>71</v>
      </c>
      <c r="F389" t="s">
        <v>3693</v>
      </c>
      <c r="G389" t="s">
        <v>71</v>
      </c>
      <c r="H389" t="s">
        <v>71</v>
      </c>
      <c r="I389" s="1" t="s">
        <v>3694</v>
      </c>
      <c r="J389" s="6" t="s">
        <v>8590</v>
      </c>
      <c r="K389" t="s">
        <v>3695</v>
      </c>
      <c r="L389" t="s">
        <v>71</v>
      </c>
      <c r="M389" t="s">
        <v>3696</v>
      </c>
      <c r="N389" t="s">
        <v>3697</v>
      </c>
      <c r="O389" t="s">
        <v>3698</v>
      </c>
      <c r="P389" t="s">
        <v>3699</v>
      </c>
      <c r="Q389" t="s">
        <v>71</v>
      </c>
      <c r="R389" t="s">
        <v>71</v>
      </c>
      <c r="S389" t="s">
        <v>71</v>
      </c>
      <c r="T389" t="s">
        <v>3700</v>
      </c>
      <c r="U389" t="s">
        <v>71</v>
      </c>
      <c r="V389" t="s">
        <v>71</v>
      </c>
      <c r="W389" t="s">
        <v>71</v>
      </c>
      <c r="X389" t="s">
        <v>71</v>
      </c>
      <c r="Y389" t="s">
        <v>3701</v>
      </c>
      <c r="Z389" t="s">
        <v>3702</v>
      </c>
      <c r="AA389" t="s">
        <v>71</v>
      </c>
      <c r="AB389" t="s">
        <v>71</v>
      </c>
      <c r="AC389" t="s">
        <v>71</v>
      </c>
      <c r="AD389" t="s">
        <v>71</v>
      </c>
      <c r="AE389" t="s">
        <v>71</v>
      </c>
      <c r="AF389" t="s">
        <v>71</v>
      </c>
      <c r="AG389" t="s">
        <v>71</v>
      </c>
      <c r="AH389" t="s">
        <v>71</v>
      </c>
      <c r="AI389" t="s">
        <v>71</v>
      </c>
      <c r="AJ389" t="s">
        <v>71</v>
      </c>
      <c r="AK389" t="s">
        <v>71</v>
      </c>
      <c r="AL389" t="s">
        <v>71</v>
      </c>
      <c r="AM389" t="s">
        <v>71</v>
      </c>
      <c r="AN389" t="s">
        <v>71</v>
      </c>
      <c r="AO389" t="s">
        <v>3703</v>
      </c>
      <c r="AP389" t="s">
        <v>71</v>
      </c>
      <c r="AQ389" t="s">
        <v>71</v>
      </c>
      <c r="AR389" t="s">
        <v>71</v>
      </c>
      <c r="AS389">
        <v>2007</v>
      </c>
      <c r="AT389" t="s">
        <v>71</v>
      </c>
      <c r="AU389" t="s">
        <v>71</v>
      </c>
      <c r="AV389" t="s">
        <v>71</v>
      </c>
      <c r="AW389" t="s">
        <v>71</v>
      </c>
      <c r="AX389" t="s">
        <v>71</v>
      </c>
      <c r="AY389" t="s">
        <v>71</v>
      </c>
      <c r="AZ389">
        <v>391</v>
      </c>
      <c r="BA389">
        <v>396</v>
      </c>
      <c r="BB389" t="s">
        <v>71</v>
      </c>
      <c r="BC389" t="s">
        <v>71</v>
      </c>
      <c r="BD389" t="s">
        <v>71</v>
      </c>
      <c r="BE389" t="s">
        <v>71</v>
      </c>
      <c r="BF389" t="s">
        <v>71</v>
      </c>
      <c r="BG389" t="s">
        <v>71</v>
      </c>
      <c r="BH389" t="s">
        <v>71</v>
      </c>
      <c r="BI389" t="s">
        <v>71</v>
      </c>
      <c r="BJ389" t="s">
        <v>71</v>
      </c>
      <c r="BK389" t="s">
        <v>71</v>
      </c>
      <c r="BL389" t="s">
        <v>71</v>
      </c>
      <c r="BM389" t="s">
        <v>71</v>
      </c>
      <c r="BN389" t="s">
        <v>71</v>
      </c>
      <c r="BO389" t="s">
        <v>71</v>
      </c>
      <c r="BP389" t="s">
        <v>71</v>
      </c>
      <c r="BQ389" t="s">
        <v>3704</v>
      </c>
      <c r="BR389" t="str">
        <f>HYPERLINK("https%3A%2F%2Fwww.webofscience.com%2Fwos%2Fwoscc%2Ffull-record%2FWOS:000246295700067","View Full Record in Web of Science")</f>
        <v>View Full Record in Web of Science</v>
      </c>
    </row>
    <row r="390" spans="1:70" hidden="1" x14ac:dyDescent="0.25">
      <c r="A390" t="s">
        <v>69</v>
      </c>
      <c r="B390" t="s">
        <v>3705</v>
      </c>
      <c r="C390" t="s">
        <v>71</v>
      </c>
      <c r="D390" t="s">
        <v>71</v>
      </c>
      <c r="E390" t="s">
        <v>71</v>
      </c>
      <c r="F390" t="s">
        <v>3706</v>
      </c>
      <c r="G390" t="s">
        <v>71</v>
      </c>
      <c r="H390" t="s">
        <v>71</v>
      </c>
      <c r="I390" s="1" t="s">
        <v>3707</v>
      </c>
      <c r="J390" s="6" t="s">
        <v>8590</v>
      </c>
      <c r="K390" t="s">
        <v>788</v>
      </c>
      <c r="L390" t="s">
        <v>71</v>
      </c>
      <c r="M390" t="s">
        <v>71</v>
      </c>
      <c r="N390" t="s">
        <v>71</v>
      </c>
      <c r="O390" t="s">
        <v>71</v>
      </c>
      <c r="P390" t="s">
        <v>71</v>
      </c>
      <c r="Q390" t="s">
        <v>71</v>
      </c>
      <c r="R390" t="s">
        <v>71</v>
      </c>
      <c r="S390" t="s">
        <v>71</v>
      </c>
      <c r="T390" t="s">
        <v>3708</v>
      </c>
      <c r="U390" t="s">
        <v>71</v>
      </c>
      <c r="V390" t="s">
        <v>71</v>
      </c>
      <c r="W390" t="s">
        <v>71</v>
      </c>
      <c r="X390" t="s">
        <v>71</v>
      </c>
      <c r="Y390" t="s">
        <v>3633</v>
      </c>
      <c r="Z390" t="s">
        <v>3634</v>
      </c>
      <c r="AA390" t="s">
        <v>71</v>
      </c>
      <c r="AB390" t="s">
        <v>71</v>
      </c>
      <c r="AC390" t="s">
        <v>71</v>
      </c>
      <c r="AD390" t="s">
        <v>71</v>
      </c>
      <c r="AE390" t="s">
        <v>71</v>
      </c>
      <c r="AF390" t="s">
        <v>71</v>
      </c>
      <c r="AG390" t="s">
        <v>71</v>
      </c>
      <c r="AH390" t="s">
        <v>71</v>
      </c>
      <c r="AI390" t="s">
        <v>71</v>
      </c>
      <c r="AJ390" t="s">
        <v>71</v>
      </c>
      <c r="AK390" t="s">
        <v>71</v>
      </c>
      <c r="AL390" t="s">
        <v>71</v>
      </c>
      <c r="AM390" t="s">
        <v>792</v>
      </c>
      <c r="AN390" t="s">
        <v>793</v>
      </c>
      <c r="AO390" t="s">
        <v>71</v>
      </c>
      <c r="AP390" t="s">
        <v>71</v>
      </c>
      <c r="AQ390" t="s">
        <v>71</v>
      </c>
      <c r="AR390" t="s">
        <v>1454</v>
      </c>
      <c r="AS390">
        <v>2019</v>
      </c>
      <c r="AT390">
        <v>4</v>
      </c>
      <c r="AU390">
        <v>3</v>
      </c>
      <c r="AV390" t="s">
        <v>71</v>
      </c>
      <c r="AW390" t="s">
        <v>71</v>
      </c>
      <c r="AX390" t="s">
        <v>180</v>
      </c>
      <c r="AY390" t="s">
        <v>71</v>
      </c>
      <c r="AZ390">
        <v>407</v>
      </c>
      <c r="BA390">
        <v>420</v>
      </c>
      <c r="BB390" t="s">
        <v>71</v>
      </c>
      <c r="BC390" t="s">
        <v>3709</v>
      </c>
      <c r="BD390" t="str">
        <f>HYPERLINK("http://dx.doi.org/10.1007/s41066-018-0101-x","http://dx.doi.org/10.1007/s41066-018-0101-x")</f>
        <v>http://dx.doi.org/10.1007/s41066-018-0101-x</v>
      </c>
      <c r="BE390" t="s">
        <v>71</v>
      </c>
      <c r="BF390" t="s">
        <v>71</v>
      </c>
      <c r="BG390" t="s">
        <v>71</v>
      </c>
      <c r="BH390" t="s">
        <v>71</v>
      </c>
      <c r="BI390" t="s">
        <v>71</v>
      </c>
      <c r="BJ390" t="s">
        <v>71</v>
      </c>
      <c r="BK390" t="s">
        <v>71</v>
      </c>
      <c r="BL390" t="s">
        <v>71</v>
      </c>
      <c r="BM390" t="s">
        <v>71</v>
      </c>
      <c r="BN390" t="s">
        <v>71</v>
      </c>
      <c r="BO390" t="s">
        <v>71</v>
      </c>
      <c r="BP390" t="s">
        <v>71</v>
      </c>
      <c r="BQ390" t="s">
        <v>3710</v>
      </c>
      <c r="BR390" t="str">
        <f>HYPERLINK("https%3A%2F%2Fwww.webofscience.com%2Fwos%2Fwoscc%2Ffull-record%2FWOS:000668875300010","View Full Record in Web of Science")</f>
        <v>View Full Record in Web of Science</v>
      </c>
    </row>
    <row r="391" spans="1:70" hidden="1" x14ac:dyDescent="0.25">
      <c r="A391" t="s">
        <v>69</v>
      </c>
      <c r="B391" t="s">
        <v>3711</v>
      </c>
      <c r="C391" t="s">
        <v>71</v>
      </c>
      <c r="D391" t="s">
        <v>71</v>
      </c>
      <c r="E391" t="s">
        <v>71</v>
      </c>
      <c r="F391" t="s">
        <v>3712</v>
      </c>
      <c r="G391" t="s">
        <v>71</v>
      </c>
      <c r="H391" t="s">
        <v>71</v>
      </c>
      <c r="I391" s="1" t="s">
        <v>3713</v>
      </c>
      <c r="J391" s="6" t="s">
        <v>8590</v>
      </c>
      <c r="K391" t="s">
        <v>3714</v>
      </c>
      <c r="L391" t="s">
        <v>71</v>
      </c>
      <c r="M391" t="s">
        <v>71</v>
      </c>
      <c r="N391" t="s">
        <v>71</v>
      </c>
      <c r="O391" t="s">
        <v>71</v>
      </c>
      <c r="P391" t="s">
        <v>71</v>
      </c>
      <c r="Q391" t="s">
        <v>71</v>
      </c>
      <c r="R391" t="s">
        <v>71</v>
      </c>
      <c r="S391" t="s">
        <v>71</v>
      </c>
      <c r="T391" t="s">
        <v>3715</v>
      </c>
      <c r="U391" t="s">
        <v>71</v>
      </c>
      <c r="V391" t="s">
        <v>71</v>
      </c>
      <c r="W391" t="s">
        <v>71</v>
      </c>
      <c r="X391" t="s">
        <v>71</v>
      </c>
      <c r="Y391" t="s">
        <v>3716</v>
      </c>
      <c r="Z391" t="s">
        <v>3717</v>
      </c>
      <c r="AA391" t="s">
        <v>71</v>
      </c>
      <c r="AB391" t="s">
        <v>71</v>
      </c>
      <c r="AC391" t="s">
        <v>71</v>
      </c>
      <c r="AD391" t="s">
        <v>71</v>
      </c>
      <c r="AE391" t="s">
        <v>71</v>
      </c>
      <c r="AF391" t="s">
        <v>71</v>
      </c>
      <c r="AG391" t="s">
        <v>71</v>
      </c>
      <c r="AH391" t="s">
        <v>71</v>
      </c>
      <c r="AI391" t="s">
        <v>71</v>
      </c>
      <c r="AJ391" t="s">
        <v>71</v>
      </c>
      <c r="AK391" t="s">
        <v>71</v>
      </c>
      <c r="AL391" t="s">
        <v>71</v>
      </c>
      <c r="AM391" t="s">
        <v>3718</v>
      </c>
      <c r="AN391" t="s">
        <v>71</v>
      </c>
      <c r="AO391" t="s">
        <v>71</v>
      </c>
      <c r="AP391" t="s">
        <v>71</v>
      </c>
      <c r="AQ391" t="s">
        <v>71</v>
      </c>
      <c r="AR391" t="s">
        <v>129</v>
      </c>
      <c r="AS391">
        <v>2018</v>
      </c>
      <c r="AT391">
        <v>7</v>
      </c>
      <c r="AU391">
        <v>8</v>
      </c>
      <c r="AV391" t="s">
        <v>71</v>
      </c>
      <c r="AW391" t="s">
        <v>71</v>
      </c>
      <c r="AX391" t="s">
        <v>71</v>
      </c>
      <c r="AY391" t="s">
        <v>71</v>
      </c>
      <c r="AZ391" t="s">
        <v>71</v>
      </c>
      <c r="BA391" t="s">
        <v>71</v>
      </c>
      <c r="BB391">
        <v>291</v>
      </c>
      <c r="BC391" t="s">
        <v>3719</v>
      </c>
      <c r="BD391" t="str">
        <f>HYPERLINK("http://dx.doi.org/10.3390/ijgi7080291","http://dx.doi.org/10.3390/ijgi7080291")</f>
        <v>http://dx.doi.org/10.3390/ijgi7080291</v>
      </c>
      <c r="BE391" t="s">
        <v>71</v>
      </c>
      <c r="BF391" t="s">
        <v>71</v>
      </c>
      <c r="BG391" t="s">
        <v>71</v>
      </c>
      <c r="BH391" t="s">
        <v>71</v>
      </c>
      <c r="BI391" t="s">
        <v>71</v>
      </c>
      <c r="BJ391" t="s">
        <v>71</v>
      </c>
      <c r="BK391" t="s">
        <v>71</v>
      </c>
      <c r="BL391" t="s">
        <v>71</v>
      </c>
      <c r="BM391" t="s">
        <v>71</v>
      </c>
      <c r="BN391" t="s">
        <v>71</v>
      </c>
      <c r="BO391" t="s">
        <v>71</v>
      </c>
      <c r="BP391" t="s">
        <v>71</v>
      </c>
      <c r="BQ391" t="s">
        <v>3720</v>
      </c>
      <c r="BR391" t="str">
        <f>HYPERLINK("https%3A%2F%2Fwww.webofscience.com%2Fwos%2Fwoscc%2Ffull-record%2FWOS:000442750900004","View Full Record in Web of Science")</f>
        <v>View Full Record in Web of Science</v>
      </c>
    </row>
    <row r="392" spans="1:70" hidden="1" x14ac:dyDescent="0.25">
      <c r="A392" t="s">
        <v>2847</v>
      </c>
      <c r="B392" t="s">
        <v>3721</v>
      </c>
      <c r="C392" t="s">
        <v>3722</v>
      </c>
      <c r="D392" t="s">
        <v>71</v>
      </c>
      <c r="E392" t="s">
        <v>71</v>
      </c>
      <c r="F392" t="s">
        <v>3723</v>
      </c>
      <c r="G392" t="s">
        <v>3722</v>
      </c>
      <c r="H392" t="s">
        <v>71</v>
      </c>
      <c r="I392" s="1" t="s">
        <v>3724</v>
      </c>
      <c r="J392" s="6" t="s">
        <v>8603</v>
      </c>
      <c r="K392" t="s">
        <v>3725</v>
      </c>
      <c r="L392" t="s">
        <v>3726</v>
      </c>
      <c r="M392" t="s">
        <v>71</v>
      </c>
      <c r="N392" t="s">
        <v>71</v>
      </c>
      <c r="O392" t="s">
        <v>71</v>
      </c>
      <c r="P392" t="s">
        <v>71</v>
      </c>
      <c r="Q392" t="s">
        <v>71</v>
      </c>
      <c r="R392" t="s">
        <v>71</v>
      </c>
      <c r="S392" t="s">
        <v>71</v>
      </c>
      <c r="T392" s="10" t="s">
        <v>3727</v>
      </c>
      <c r="U392" t="s">
        <v>71</v>
      </c>
      <c r="V392" t="s">
        <v>71</v>
      </c>
      <c r="W392" t="s">
        <v>71</v>
      </c>
      <c r="X392" t="s">
        <v>71</v>
      </c>
      <c r="Y392" t="s">
        <v>71</v>
      </c>
      <c r="Z392" t="s">
        <v>71</v>
      </c>
      <c r="AA392" t="s">
        <v>71</v>
      </c>
      <c r="AB392" t="s">
        <v>71</v>
      </c>
      <c r="AC392" t="s">
        <v>71</v>
      </c>
      <c r="AD392" t="s">
        <v>71</v>
      </c>
      <c r="AE392" t="s">
        <v>71</v>
      </c>
      <c r="AF392" t="s">
        <v>71</v>
      </c>
      <c r="AG392" t="s">
        <v>71</v>
      </c>
      <c r="AH392" t="s">
        <v>71</v>
      </c>
      <c r="AI392" t="s">
        <v>71</v>
      </c>
      <c r="AJ392" t="s">
        <v>71</v>
      </c>
      <c r="AK392" t="s">
        <v>71</v>
      </c>
      <c r="AL392" t="s">
        <v>71</v>
      </c>
      <c r="AM392" t="s">
        <v>71</v>
      </c>
      <c r="AN392" t="s">
        <v>71</v>
      </c>
      <c r="AO392" t="s">
        <v>3728</v>
      </c>
      <c r="AP392" t="s">
        <v>71</v>
      </c>
      <c r="AQ392" t="s">
        <v>71</v>
      </c>
      <c r="AR392" t="s">
        <v>71</v>
      </c>
      <c r="AS392">
        <v>2017</v>
      </c>
      <c r="AT392" t="s">
        <v>71</v>
      </c>
      <c r="AU392" t="s">
        <v>71</v>
      </c>
      <c r="AV392" t="s">
        <v>71</v>
      </c>
      <c r="AW392" t="s">
        <v>71</v>
      </c>
      <c r="AX392" t="s">
        <v>71</v>
      </c>
      <c r="AY392" t="s">
        <v>71</v>
      </c>
      <c r="AZ392">
        <v>376</v>
      </c>
      <c r="BA392">
        <v>394</v>
      </c>
      <c r="BB392" t="s">
        <v>71</v>
      </c>
      <c r="BC392" t="s">
        <v>3729</v>
      </c>
      <c r="BD392" t="str">
        <f>HYPERLINK("http://dx.doi.org/10.4018/978-1-5225-1008-6.ch017","http://dx.doi.org/10.4018/978-1-5225-1008-6.ch017")</f>
        <v>http://dx.doi.org/10.4018/978-1-5225-1008-6.ch017</v>
      </c>
      <c r="BE392" t="s">
        <v>71</v>
      </c>
      <c r="BF392" t="s">
        <v>71</v>
      </c>
      <c r="BG392" t="s">
        <v>71</v>
      </c>
      <c r="BH392" t="s">
        <v>71</v>
      </c>
      <c r="BI392" t="s">
        <v>71</v>
      </c>
      <c r="BJ392" t="s">
        <v>71</v>
      </c>
      <c r="BK392" t="s">
        <v>71</v>
      </c>
      <c r="BL392" t="s">
        <v>71</v>
      </c>
      <c r="BM392" t="s">
        <v>71</v>
      </c>
      <c r="BN392" t="s">
        <v>71</v>
      </c>
      <c r="BO392" t="s">
        <v>71</v>
      </c>
      <c r="BP392" t="s">
        <v>71</v>
      </c>
      <c r="BQ392" t="s">
        <v>3730</v>
      </c>
      <c r="BR392" t="str">
        <f>HYPERLINK("https%3A%2F%2Fwww.webofscience.com%2Fwos%2Fwoscc%2Ffull-record%2FWOS:000416573000019","View Full Record in Web of Science")</f>
        <v>View Full Record in Web of Science</v>
      </c>
    </row>
    <row r="393" spans="1:70" hidden="1" x14ac:dyDescent="0.25">
      <c r="A393" t="s">
        <v>69</v>
      </c>
      <c r="B393" t="s">
        <v>3731</v>
      </c>
      <c r="C393" t="s">
        <v>71</v>
      </c>
      <c r="D393" t="s">
        <v>71</v>
      </c>
      <c r="E393" t="s">
        <v>71</v>
      </c>
      <c r="F393" t="s">
        <v>3732</v>
      </c>
      <c r="G393" t="s">
        <v>71</v>
      </c>
      <c r="H393" t="s">
        <v>71</v>
      </c>
      <c r="I393" s="1" t="s">
        <v>3733</v>
      </c>
      <c r="J393" s="6" t="s">
        <v>8588</v>
      </c>
      <c r="K393" t="s">
        <v>1049</v>
      </c>
      <c r="L393" t="s">
        <v>71</v>
      </c>
      <c r="M393" t="s">
        <v>71</v>
      </c>
      <c r="N393" t="s">
        <v>71</v>
      </c>
      <c r="O393" t="s">
        <v>71</v>
      </c>
      <c r="P393" t="s">
        <v>71</v>
      </c>
      <c r="Q393" t="s">
        <v>71</v>
      </c>
      <c r="R393" t="s">
        <v>71</v>
      </c>
      <c r="S393" t="s">
        <v>71</v>
      </c>
      <c r="T393" t="s">
        <v>3734</v>
      </c>
      <c r="U393" t="s">
        <v>71</v>
      </c>
      <c r="V393" t="s">
        <v>71</v>
      </c>
      <c r="W393" t="s">
        <v>71</v>
      </c>
      <c r="X393" t="s">
        <v>71</v>
      </c>
      <c r="Y393" t="s">
        <v>71</v>
      </c>
      <c r="Z393" t="s">
        <v>71</v>
      </c>
      <c r="AA393" t="s">
        <v>71</v>
      </c>
      <c r="AB393" t="s">
        <v>71</v>
      </c>
      <c r="AC393" t="s">
        <v>71</v>
      </c>
      <c r="AD393" t="s">
        <v>71</v>
      </c>
      <c r="AE393" t="s">
        <v>71</v>
      </c>
      <c r="AF393" t="s">
        <v>71</v>
      </c>
      <c r="AG393" t="s">
        <v>71</v>
      </c>
      <c r="AH393" t="s">
        <v>71</v>
      </c>
      <c r="AI393" t="s">
        <v>71</v>
      </c>
      <c r="AJ393" t="s">
        <v>71</v>
      </c>
      <c r="AK393" t="s">
        <v>71</v>
      </c>
      <c r="AL393" t="s">
        <v>71</v>
      </c>
      <c r="AM393" t="s">
        <v>1051</v>
      </c>
      <c r="AN393" t="s">
        <v>1052</v>
      </c>
      <c r="AO393" t="s">
        <v>71</v>
      </c>
      <c r="AP393" t="s">
        <v>71</v>
      </c>
      <c r="AQ393" t="s">
        <v>71</v>
      </c>
      <c r="AR393" t="s">
        <v>728</v>
      </c>
      <c r="AS393">
        <v>2013</v>
      </c>
      <c r="AT393">
        <v>4</v>
      </c>
      <c r="AU393">
        <v>6</v>
      </c>
      <c r="AV393" t="s">
        <v>71</v>
      </c>
      <c r="AW393" t="s">
        <v>71</v>
      </c>
      <c r="AX393" t="s">
        <v>71</v>
      </c>
      <c r="AY393" t="s">
        <v>71</v>
      </c>
      <c r="AZ393">
        <v>659</v>
      </c>
      <c r="BA393">
        <v>669</v>
      </c>
      <c r="BB393" t="s">
        <v>71</v>
      </c>
      <c r="BC393" t="s">
        <v>3735</v>
      </c>
      <c r="BD393" t="str">
        <f>HYPERLINK("http://dx.doi.org/10.1007/s13042-012-0130-8","http://dx.doi.org/10.1007/s13042-012-0130-8")</f>
        <v>http://dx.doi.org/10.1007/s13042-012-0130-8</v>
      </c>
      <c r="BE393" t="s">
        <v>71</v>
      </c>
      <c r="BF393" t="s">
        <v>71</v>
      </c>
      <c r="BG393" t="s">
        <v>71</v>
      </c>
      <c r="BH393" t="s">
        <v>71</v>
      </c>
      <c r="BI393" t="s">
        <v>71</v>
      </c>
      <c r="BJ393" t="s">
        <v>71</v>
      </c>
      <c r="BK393" t="s">
        <v>71</v>
      </c>
      <c r="BL393" t="s">
        <v>71</v>
      </c>
      <c r="BM393" t="s">
        <v>71</v>
      </c>
      <c r="BN393" t="s">
        <v>71</v>
      </c>
      <c r="BO393" t="s">
        <v>71</v>
      </c>
      <c r="BP393" t="s">
        <v>71</v>
      </c>
      <c r="BQ393" t="s">
        <v>3736</v>
      </c>
      <c r="BR393" t="str">
        <f>HYPERLINK("https%3A%2F%2Fwww.webofscience.com%2Fwos%2Fwoscc%2Ffull-record%2FWOS:000209204400008","View Full Record in Web of Science")</f>
        <v>View Full Record in Web of Science</v>
      </c>
    </row>
    <row r="394" spans="1:70" hidden="1" x14ac:dyDescent="0.25">
      <c r="A394" t="s">
        <v>69</v>
      </c>
      <c r="B394" t="s">
        <v>3737</v>
      </c>
      <c r="C394" t="s">
        <v>71</v>
      </c>
      <c r="D394" t="s">
        <v>71</v>
      </c>
      <c r="E394" t="s">
        <v>71</v>
      </c>
      <c r="F394" t="s">
        <v>3738</v>
      </c>
      <c r="G394" t="s">
        <v>71</v>
      </c>
      <c r="H394" t="s">
        <v>71</v>
      </c>
      <c r="I394" s="1" t="s">
        <v>3739</v>
      </c>
      <c r="J394" s="6" t="s">
        <v>8588</v>
      </c>
      <c r="K394" t="s">
        <v>1803</v>
      </c>
      <c r="L394" t="s">
        <v>71</v>
      </c>
      <c r="M394" t="s">
        <v>71</v>
      </c>
      <c r="N394" t="s">
        <v>71</v>
      </c>
      <c r="O394" t="s">
        <v>71</v>
      </c>
      <c r="P394" t="s">
        <v>71</v>
      </c>
      <c r="Q394" t="s">
        <v>71</v>
      </c>
      <c r="R394" t="s">
        <v>71</v>
      </c>
      <c r="S394" t="s">
        <v>71</v>
      </c>
      <c r="T394" t="s">
        <v>3740</v>
      </c>
      <c r="U394" t="s">
        <v>71</v>
      </c>
      <c r="V394" t="s">
        <v>71</v>
      </c>
      <c r="W394" t="s">
        <v>71</v>
      </c>
      <c r="X394" t="s">
        <v>71</v>
      </c>
      <c r="Y394" t="s">
        <v>71</v>
      </c>
      <c r="Z394" t="s">
        <v>71</v>
      </c>
      <c r="AA394" t="s">
        <v>71</v>
      </c>
      <c r="AB394" t="s">
        <v>71</v>
      </c>
      <c r="AC394" t="s">
        <v>71</v>
      </c>
      <c r="AD394" t="s">
        <v>71</v>
      </c>
      <c r="AE394" t="s">
        <v>71</v>
      </c>
      <c r="AF394" t="s">
        <v>71</v>
      </c>
      <c r="AG394" t="s">
        <v>71</v>
      </c>
      <c r="AH394" t="s">
        <v>71</v>
      </c>
      <c r="AI394" t="s">
        <v>71</v>
      </c>
      <c r="AJ394" t="s">
        <v>71</v>
      </c>
      <c r="AK394" t="s">
        <v>71</v>
      </c>
      <c r="AL394" t="s">
        <v>71</v>
      </c>
      <c r="AM394" t="s">
        <v>1807</v>
      </c>
      <c r="AN394" t="s">
        <v>71</v>
      </c>
      <c r="AO394" t="s">
        <v>71</v>
      </c>
      <c r="AP394" t="s">
        <v>71</v>
      </c>
      <c r="AQ394" t="s">
        <v>71</v>
      </c>
      <c r="AR394" t="s">
        <v>79</v>
      </c>
      <c r="AS394">
        <v>2011</v>
      </c>
      <c r="AT394">
        <v>6</v>
      </c>
      <c r="AU394">
        <v>3</v>
      </c>
      <c r="AV394" t="s">
        <v>71</v>
      </c>
      <c r="AW394" t="s">
        <v>71</v>
      </c>
      <c r="AX394" t="s">
        <v>180</v>
      </c>
      <c r="AY394" t="s">
        <v>71</v>
      </c>
      <c r="AZ394">
        <v>562</v>
      </c>
      <c r="BA394">
        <v>576</v>
      </c>
      <c r="BB394" t="s">
        <v>71</v>
      </c>
      <c r="BC394" t="s">
        <v>3741</v>
      </c>
      <c r="BD394" t="str">
        <f>HYPERLINK("http://dx.doi.org/10.15837/ijccc.2011.3.2135","http://dx.doi.org/10.15837/ijccc.2011.3.2135")</f>
        <v>http://dx.doi.org/10.15837/ijccc.2011.3.2135</v>
      </c>
      <c r="BE394" t="s">
        <v>71</v>
      </c>
      <c r="BF394" t="s">
        <v>71</v>
      </c>
      <c r="BG394" t="s">
        <v>71</v>
      </c>
      <c r="BH394" t="s">
        <v>71</v>
      </c>
      <c r="BI394" t="s">
        <v>71</v>
      </c>
      <c r="BJ394" t="s">
        <v>71</v>
      </c>
      <c r="BK394" t="s">
        <v>71</v>
      </c>
      <c r="BL394" t="s">
        <v>71</v>
      </c>
      <c r="BM394" t="s">
        <v>71</v>
      </c>
      <c r="BN394" t="s">
        <v>71</v>
      </c>
      <c r="BO394" t="s">
        <v>71</v>
      </c>
      <c r="BP394" t="s">
        <v>71</v>
      </c>
      <c r="BQ394" t="s">
        <v>3742</v>
      </c>
      <c r="BR394" t="str">
        <f>HYPERLINK("https%3A%2F%2Fwww.webofscience.com%2Fwos%2Fwoscc%2Ffull-record%2FWOS:000294513700012","View Full Record in Web of Science")</f>
        <v>View Full Record in Web of Science</v>
      </c>
    </row>
    <row r="395" spans="1:70" hidden="1" x14ac:dyDescent="0.25">
      <c r="A395" t="s">
        <v>69</v>
      </c>
      <c r="B395" t="s">
        <v>3743</v>
      </c>
      <c r="C395" t="s">
        <v>71</v>
      </c>
      <c r="D395" t="s">
        <v>71</v>
      </c>
      <c r="E395" t="s">
        <v>71</v>
      </c>
      <c r="F395" t="s">
        <v>3743</v>
      </c>
      <c r="G395" t="s">
        <v>71</v>
      </c>
      <c r="H395" t="s">
        <v>71</v>
      </c>
      <c r="I395" s="1" t="s">
        <v>3744</v>
      </c>
      <c r="J395" s="6" t="s">
        <v>8590</v>
      </c>
      <c r="K395" t="s">
        <v>1379</v>
      </c>
      <c r="L395" t="s">
        <v>71</v>
      </c>
      <c r="M395" t="s">
        <v>71</v>
      </c>
      <c r="N395" t="s">
        <v>71</v>
      </c>
      <c r="O395" t="s">
        <v>71</v>
      </c>
      <c r="P395" t="s">
        <v>71</v>
      </c>
      <c r="Q395" t="s">
        <v>71</v>
      </c>
      <c r="R395" t="s">
        <v>71</v>
      </c>
      <c r="S395" t="s">
        <v>71</v>
      </c>
      <c r="T395" t="s">
        <v>3745</v>
      </c>
      <c r="U395" t="s">
        <v>71</v>
      </c>
      <c r="V395" t="s">
        <v>71</v>
      </c>
      <c r="W395" t="s">
        <v>71</v>
      </c>
      <c r="X395" t="s">
        <v>71</v>
      </c>
      <c r="Y395" t="s">
        <v>71</v>
      </c>
      <c r="Z395" t="s">
        <v>71</v>
      </c>
      <c r="AA395" t="s">
        <v>71</v>
      </c>
      <c r="AB395" t="s">
        <v>71</v>
      </c>
      <c r="AC395" t="s">
        <v>71</v>
      </c>
      <c r="AD395" t="s">
        <v>71</v>
      </c>
      <c r="AE395" t="s">
        <v>71</v>
      </c>
      <c r="AF395" t="s">
        <v>71</v>
      </c>
      <c r="AG395" t="s">
        <v>71</v>
      </c>
      <c r="AH395" t="s">
        <v>71</v>
      </c>
      <c r="AI395" t="s">
        <v>71</v>
      </c>
      <c r="AJ395" t="s">
        <v>71</v>
      </c>
      <c r="AK395" t="s">
        <v>71</v>
      </c>
      <c r="AL395" t="s">
        <v>71</v>
      </c>
      <c r="AM395" t="s">
        <v>1384</v>
      </c>
      <c r="AN395" t="s">
        <v>3746</v>
      </c>
      <c r="AO395" t="s">
        <v>71</v>
      </c>
      <c r="AP395" t="s">
        <v>71</v>
      </c>
      <c r="AQ395" t="s">
        <v>71</v>
      </c>
      <c r="AR395" t="s">
        <v>3747</v>
      </c>
      <c r="AS395">
        <v>2003</v>
      </c>
      <c r="AT395">
        <v>27</v>
      </c>
      <c r="AU395">
        <v>4</v>
      </c>
      <c r="AV395" t="s">
        <v>71</v>
      </c>
      <c r="AW395" t="s">
        <v>71</v>
      </c>
      <c r="AX395" t="s">
        <v>71</v>
      </c>
      <c r="AY395" t="s">
        <v>71</v>
      </c>
      <c r="AZ395">
        <v>469</v>
      </c>
      <c r="BA395">
        <v>490</v>
      </c>
      <c r="BB395" t="s">
        <v>3748</v>
      </c>
      <c r="BC395" t="s">
        <v>3749</v>
      </c>
      <c r="BD395" t="str">
        <f>HYPERLINK("http://dx.doi.org/10.1016/S0098-1354(02)00221-1","http://dx.doi.org/10.1016/S0098-1354(02)00221-1")</f>
        <v>http://dx.doi.org/10.1016/S0098-1354(02)00221-1</v>
      </c>
      <c r="BE395" t="s">
        <v>71</v>
      </c>
      <c r="BF395" t="s">
        <v>71</v>
      </c>
      <c r="BG395" t="s">
        <v>71</v>
      </c>
      <c r="BH395" t="s">
        <v>71</v>
      </c>
      <c r="BI395" t="s">
        <v>71</v>
      </c>
      <c r="BJ395" t="s">
        <v>71</v>
      </c>
      <c r="BK395" t="s">
        <v>71</v>
      </c>
      <c r="BL395" t="s">
        <v>71</v>
      </c>
      <c r="BM395" t="s">
        <v>71</v>
      </c>
      <c r="BN395" t="s">
        <v>71</v>
      </c>
      <c r="BO395" t="s">
        <v>71</v>
      </c>
      <c r="BP395" t="s">
        <v>71</v>
      </c>
      <c r="BQ395" t="s">
        <v>3750</v>
      </c>
      <c r="BR395" t="str">
        <f>HYPERLINK("https%3A%2F%2Fwww.webofscience.com%2Fwos%2Fwoscc%2Ffull-record%2FWOS:000181703600002","View Full Record in Web of Science")</f>
        <v>View Full Record in Web of Science</v>
      </c>
    </row>
    <row r="396" spans="1:70" hidden="1" x14ac:dyDescent="0.25">
      <c r="A396" t="s">
        <v>83</v>
      </c>
      <c r="B396" t="s">
        <v>3751</v>
      </c>
      <c r="C396" t="s">
        <v>71</v>
      </c>
      <c r="D396" t="s">
        <v>3752</v>
      </c>
      <c r="E396" t="s">
        <v>71</v>
      </c>
      <c r="F396" t="s">
        <v>3753</v>
      </c>
      <c r="G396" t="s">
        <v>71</v>
      </c>
      <c r="H396" t="s">
        <v>71</v>
      </c>
      <c r="I396" s="1" t="s">
        <v>1311</v>
      </c>
      <c r="J396" s="6" t="s">
        <v>8588</v>
      </c>
      <c r="K396" t="s">
        <v>3754</v>
      </c>
      <c r="L396" t="s">
        <v>71</v>
      </c>
      <c r="M396" t="s">
        <v>3158</v>
      </c>
      <c r="N396" t="s">
        <v>3159</v>
      </c>
      <c r="O396" t="s">
        <v>3160</v>
      </c>
      <c r="P396" t="s">
        <v>3161</v>
      </c>
      <c r="Q396" t="s">
        <v>71</v>
      </c>
      <c r="R396" t="s">
        <v>71</v>
      </c>
      <c r="S396" t="s">
        <v>71</v>
      </c>
      <c r="T396" t="s">
        <v>3755</v>
      </c>
      <c r="U396" t="s">
        <v>71</v>
      </c>
      <c r="V396" t="s">
        <v>71</v>
      </c>
      <c r="W396" t="s">
        <v>71</v>
      </c>
      <c r="X396" t="s">
        <v>71</v>
      </c>
      <c r="Y396" t="s">
        <v>71</v>
      </c>
      <c r="Z396" t="s">
        <v>71</v>
      </c>
      <c r="AA396" t="s">
        <v>71</v>
      </c>
      <c r="AB396" t="s">
        <v>71</v>
      </c>
      <c r="AC396" t="s">
        <v>71</v>
      </c>
      <c r="AD396" t="s">
        <v>71</v>
      </c>
      <c r="AE396" t="s">
        <v>71</v>
      </c>
      <c r="AF396" t="s">
        <v>71</v>
      </c>
      <c r="AG396" t="s">
        <v>71</v>
      </c>
      <c r="AH396" t="s">
        <v>71</v>
      </c>
      <c r="AI396" t="s">
        <v>71</v>
      </c>
      <c r="AJ396" t="s">
        <v>71</v>
      </c>
      <c r="AK396" t="s">
        <v>71</v>
      </c>
      <c r="AL396" t="s">
        <v>71</v>
      </c>
      <c r="AM396" t="s">
        <v>71</v>
      </c>
      <c r="AN396" t="s">
        <v>71</v>
      </c>
      <c r="AO396" t="s">
        <v>3756</v>
      </c>
      <c r="AP396" t="s">
        <v>71</v>
      </c>
      <c r="AQ396" t="s">
        <v>71</v>
      </c>
      <c r="AR396" t="s">
        <v>71</v>
      </c>
      <c r="AS396">
        <v>2007</v>
      </c>
      <c r="AT396" t="s">
        <v>71</v>
      </c>
      <c r="AU396" t="s">
        <v>71</v>
      </c>
      <c r="AV396" t="s">
        <v>71</v>
      </c>
      <c r="AW396" t="s">
        <v>71</v>
      </c>
      <c r="AX396" t="s">
        <v>71</v>
      </c>
      <c r="AY396" t="s">
        <v>71</v>
      </c>
      <c r="AZ396">
        <v>228</v>
      </c>
      <c r="BA396" t="s">
        <v>99</v>
      </c>
      <c r="BB396" t="s">
        <v>71</v>
      </c>
      <c r="BC396" t="s">
        <v>71</v>
      </c>
      <c r="BD396" t="s">
        <v>71</v>
      </c>
      <c r="BE396" t="s">
        <v>71</v>
      </c>
      <c r="BF396" t="s">
        <v>71</v>
      </c>
      <c r="BG396" t="s">
        <v>71</v>
      </c>
      <c r="BH396" t="s">
        <v>71</v>
      </c>
      <c r="BI396" t="s">
        <v>71</v>
      </c>
      <c r="BJ396" t="s">
        <v>71</v>
      </c>
      <c r="BK396" t="s">
        <v>71</v>
      </c>
      <c r="BL396" t="s">
        <v>71</v>
      </c>
      <c r="BM396" t="s">
        <v>71</v>
      </c>
      <c r="BN396" t="s">
        <v>71</v>
      </c>
      <c r="BO396" t="s">
        <v>71</v>
      </c>
      <c r="BP396" t="s">
        <v>71</v>
      </c>
      <c r="BQ396" t="s">
        <v>3757</v>
      </c>
      <c r="BR396" t="str">
        <f>HYPERLINK("https%3A%2F%2Fwww.webofscience.com%2Fwos%2Fwoscc%2Ffull-record%2FWOS:000252459400047","View Full Record in Web of Science")</f>
        <v>View Full Record in Web of Science</v>
      </c>
    </row>
    <row r="397" spans="1:70" hidden="1" x14ac:dyDescent="0.25">
      <c r="A397" t="s">
        <v>83</v>
      </c>
      <c r="B397" t="s">
        <v>3758</v>
      </c>
      <c r="C397" t="s">
        <v>71</v>
      </c>
      <c r="D397" t="s">
        <v>3759</v>
      </c>
      <c r="E397" t="s">
        <v>71</v>
      </c>
      <c r="F397" t="s">
        <v>3760</v>
      </c>
      <c r="G397" t="s">
        <v>71</v>
      </c>
      <c r="H397" t="s">
        <v>71</v>
      </c>
      <c r="I397" s="1" t="s">
        <v>3761</v>
      </c>
      <c r="J397" s="6" t="s">
        <v>8588</v>
      </c>
      <c r="K397" t="s">
        <v>3762</v>
      </c>
      <c r="L397" t="s">
        <v>89</v>
      </c>
      <c r="M397" t="s">
        <v>3763</v>
      </c>
      <c r="N397" t="s">
        <v>3764</v>
      </c>
      <c r="O397" t="s">
        <v>3765</v>
      </c>
      <c r="P397" t="s">
        <v>3766</v>
      </c>
      <c r="Q397" t="s">
        <v>3767</v>
      </c>
      <c r="R397" t="s">
        <v>71</v>
      </c>
      <c r="S397" t="s">
        <v>71</v>
      </c>
      <c r="T397" t="s">
        <v>3768</v>
      </c>
      <c r="U397" t="s">
        <v>71</v>
      </c>
      <c r="V397" t="s">
        <v>71</v>
      </c>
      <c r="W397" t="s">
        <v>71</v>
      </c>
      <c r="X397" t="s">
        <v>71</v>
      </c>
      <c r="Y397" t="s">
        <v>71</v>
      </c>
      <c r="Z397" t="s">
        <v>71</v>
      </c>
      <c r="AA397" t="s">
        <v>71</v>
      </c>
      <c r="AB397" t="s">
        <v>71</v>
      </c>
      <c r="AC397" t="s">
        <v>71</v>
      </c>
      <c r="AD397" t="s">
        <v>71</v>
      </c>
      <c r="AE397" t="s">
        <v>71</v>
      </c>
      <c r="AF397" t="s">
        <v>71</v>
      </c>
      <c r="AG397" t="s">
        <v>71</v>
      </c>
      <c r="AH397" t="s">
        <v>71</v>
      </c>
      <c r="AI397" t="s">
        <v>71</v>
      </c>
      <c r="AJ397" t="s">
        <v>71</v>
      </c>
      <c r="AK397" t="s">
        <v>71</v>
      </c>
      <c r="AL397" t="s">
        <v>71</v>
      </c>
      <c r="AM397" t="s">
        <v>97</v>
      </c>
      <c r="AN397" t="s">
        <v>71</v>
      </c>
      <c r="AO397" t="s">
        <v>3769</v>
      </c>
      <c r="AP397" t="s">
        <v>71</v>
      </c>
      <c r="AQ397" t="s">
        <v>71</v>
      </c>
      <c r="AR397" t="s">
        <v>71</v>
      </c>
      <c r="AS397">
        <v>2009</v>
      </c>
      <c r="AT397">
        <v>62</v>
      </c>
      <c r="AU397" t="s">
        <v>71</v>
      </c>
      <c r="AV397" t="s">
        <v>71</v>
      </c>
      <c r="AW397" t="s">
        <v>71</v>
      </c>
      <c r="AX397" t="s">
        <v>71</v>
      </c>
      <c r="AY397" t="s">
        <v>71</v>
      </c>
      <c r="AZ397">
        <v>491</v>
      </c>
      <c r="BA397" t="s">
        <v>99</v>
      </c>
      <c r="BB397" t="s">
        <v>71</v>
      </c>
      <c r="BC397" t="s">
        <v>71</v>
      </c>
      <c r="BD397" t="s">
        <v>71</v>
      </c>
      <c r="BE397" t="s">
        <v>71</v>
      </c>
      <c r="BF397" t="s">
        <v>71</v>
      </c>
      <c r="BG397" t="s">
        <v>71</v>
      </c>
      <c r="BH397" t="s">
        <v>71</v>
      </c>
      <c r="BI397" t="s">
        <v>71</v>
      </c>
      <c r="BJ397" t="s">
        <v>71</v>
      </c>
      <c r="BK397" t="s">
        <v>71</v>
      </c>
      <c r="BL397" t="s">
        <v>71</v>
      </c>
      <c r="BM397" t="s">
        <v>71</v>
      </c>
      <c r="BN397" t="s">
        <v>71</v>
      </c>
      <c r="BO397" t="s">
        <v>71</v>
      </c>
      <c r="BP397" t="s">
        <v>71</v>
      </c>
      <c r="BQ397" t="s">
        <v>3770</v>
      </c>
      <c r="BR397" t="str">
        <f>HYPERLINK("https%3A%2F%2Fwww.webofscience.com%2Fwos%2Fwoscc%2Ffull-record%2FWOS:000272995300054","View Full Record in Web of Science")</f>
        <v>View Full Record in Web of Science</v>
      </c>
    </row>
    <row r="398" spans="1:70" hidden="1" x14ac:dyDescent="0.25">
      <c r="A398" t="s">
        <v>460</v>
      </c>
      <c r="B398" t="s">
        <v>3771</v>
      </c>
      <c r="C398" t="s">
        <v>71</v>
      </c>
      <c r="D398" t="s">
        <v>3772</v>
      </c>
      <c r="E398" t="s">
        <v>71</v>
      </c>
      <c r="F398" t="s">
        <v>3771</v>
      </c>
      <c r="G398" t="s">
        <v>71</v>
      </c>
      <c r="H398" t="s">
        <v>71</v>
      </c>
      <c r="I398" s="1" t="s">
        <v>3773</v>
      </c>
      <c r="J398" s="6" t="s">
        <v>8588</v>
      </c>
      <c r="K398" t="s">
        <v>3774</v>
      </c>
      <c r="L398" t="s">
        <v>3775</v>
      </c>
      <c r="M398" t="s">
        <v>3776</v>
      </c>
      <c r="N398" t="s">
        <v>3777</v>
      </c>
      <c r="O398" t="s">
        <v>3778</v>
      </c>
      <c r="P398" t="s">
        <v>3779</v>
      </c>
      <c r="Q398" t="s">
        <v>71</v>
      </c>
      <c r="R398" t="s">
        <v>71</v>
      </c>
      <c r="S398" t="s">
        <v>71</v>
      </c>
      <c r="T398" t="s">
        <v>3780</v>
      </c>
      <c r="U398" t="s">
        <v>71</v>
      </c>
      <c r="V398" t="s">
        <v>71</v>
      </c>
      <c r="W398" t="s">
        <v>71</v>
      </c>
      <c r="X398" t="s">
        <v>71</v>
      </c>
      <c r="Y398" t="s">
        <v>71</v>
      </c>
      <c r="Z398" t="s">
        <v>71</v>
      </c>
      <c r="AA398" t="s">
        <v>71</v>
      </c>
      <c r="AB398" t="s">
        <v>71</v>
      </c>
      <c r="AC398" t="s">
        <v>71</v>
      </c>
      <c r="AD398" t="s">
        <v>71</v>
      </c>
      <c r="AE398" t="s">
        <v>71</v>
      </c>
      <c r="AF398" t="s">
        <v>71</v>
      </c>
      <c r="AG398" t="s">
        <v>71</v>
      </c>
      <c r="AH398" t="s">
        <v>71</v>
      </c>
      <c r="AI398" t="s">
        <v>71</v>
      </c>
      <c r="AJ398" t="s">
        <v>71</v>
      </c>
      <c r="AK398" t="s">
        <v>71</v>
      </c>
      <c r="AL398" t="s">
        <v>71</v>
      </c>
      <c r="AM398" t="s">
        <v>695</v>
      </c>
      <c r="AN398" t="s">
        <v>71</v>
      </c>
      <c r="AO398" t="s">
        <v>3781</v>
      </c>
      <c r="AP398" t="s">
        <v>71</v>
      </c>
      <c r="AQ398" t="s">
        <v>71</v>
      </c>
      <c r="AR398" t="s">
        <v>71</v>
      </c>
      <c r="AS398">
        <v>2005</v>
      </c>
      <c r="AT398">
        <v>3228</v>
      </c>
      <c r="AU398" t="s">
        <v>71</v>
      </c>
      <c r="AV398" t="s">
        <v>71</v>
      </c>
      <c r="AW398" t="s">
        <v>71</v>
      </c>
      <c r="AX398" t="s">
        <v>71</v>
      </c>
      <c r="AY398" t="s">
        <v>71</v>
      </c>
      <c r="AZ398">
        <v>281</v>
      </c>
      <c r="BA398">
        <v>286</v>
      </c>
      <c r="BB398" t="s">
        <v>71</v>
      </c>
      <c r="BC398" t="s">
        <v>71</v>
      </c>
      <c r="BD398" t="s">
        <v>71</v>
      </c>
      <c r="BE398" t="s">
        <v>71</v>
      </c>
      <c r="BF398" t="s">
        <v>71</v>
      </c>
      <c r="BG398" t="s">
        <v>71</v>
      </c>
      <c r="BH398" t="s">
        <v>71</v>
      </c>
      <c r="BI398" t="s">
        <v>71</v>
      </c>
      <c r="BJ398" t="s">
        <v>71</v>
      </c>
      <c r="BK398" t="s">
        <v>71</v>
      </c>
      <c r="BL398" t="s">
        <v>71</v>
      </c>
      <c r="BM398" t="s">
        <v>71</v>
      </c>
      <c r="BN398" t="s">
        <v>71</v>
      </c>
      <c r="BO398" t="s">
        <v>71</v>
      </c>
      <c r="BP398" t="s">
        <v>71</v>
      </c>
      <c r="BQ398" t="s">
        <v>3782</v>
      </c>
      <c r="BR398" t="str">
        <f>HYPERLINK("https%3A%2F%2Fwww.webofscience.com%2Fwos%2Fwoscc%2Ffull-record%2FWOS:000228446400021","View Full Record in Web of Science")</f>
        <v>View Full Record in Web of Science</v>
      </c>
    </row>
    <row r="399" spans="1:70" hidden="1" x14ac:dyDescent="0.25">
      <c r="A399" t="s">
        <v>69</v>
      </c>
      <c r="B399" t="s">
        <v>3783</v>
      </c>
      <c r="C399" t="s">
        <v>71</v>
      </c>
      <c r="D399" t="s">
        <v>71</v>
      </c>
      <c r="E399" t="s">
        <v>71</v>
      </c>
      <c r="F399" t="s">
        <v>3784</v>
      </c>
      <c r="G399" t="s">
        <v>71</v>
      </c>
      <c r="H399" t="s">
        <v>71</v>
      </c>
      <c r="I399" s="1" t="s">
        <v>3785</v>
      </c>
      <c r="J399" s="6" t="s">
        <v>8588</v>
      </c>
      <c r="K399" t="s">
        <v>257</v>
      </c>
      <c r="L399" t="s">
        <v>71</v>
      </c>
      <c r="M399" t="s">
        <v>71</v>
      </c>
      <c r="N399" t="s">
        <v>71</v>
      </c>
      <c r="O399" t="s">
        <v>71</v>
      </c>
      <c r="P399" t="s">
        <v>71</v>
      </c>
      <c r="Q399" t="s">
        <v>71</v>
      </c>
      <c r="R399" t="s">
        <v>71</v>
      </c>
      <c r="S399" t="s">
        <v>71</v>
      </c>
      <c r="T399" t="s">
        <v>3786</v>
      </c>
      <c r="U399" t="s">
        <v>71</v>
      </c>
      <c r="V399" t="s">
        <v>71</v>
      </c>
      <c r="W399" t="s">
        <v>71</v>
      </c>
      <c r="X399" t="s">
        <v>71</v>
      </c>
      <c r="Y399" t="s">
        <v>71</v>
      </c>
      <c r="Z399" t="s">
        <v>3787</v>
      </c>
      <c r="AA399" t="s">
        <v>71</v>
      </c>
      <c r="AB399" t="s">
        <v>71</v>
      </c>
      <c r="AC399" t="s">
        <v>71</v>
      </c>
      <c r="AD399" t="s">
        <v>71</v>
      </c>
      <c r="AE399" t="s">
        <v>71</v>
      </c>
      <c r="AF399" t="s">
        <v>71</v>
      </c>
      <c r="AG399" t="s">
        <v>71</v>
      </c>
      <c r="AH399" t="s">
        <v>71</v>
      </c>
      <c r="AI399" t="s">
        <v>71</v>
      </c>
      <c r="AJ399" t="s">
        <v>71</v>
      </c>
      <c r="AK399" t="s">
        <v>71</v>
      </c>
      <c r="AL399" t="s">
        <v>71</v>
      </c>
      <c r="AM399" t="s">
        <v>261</v>
      </c>
      <c r="AN399" t="s">
        <v>262</v>
      </c>
      <c r="AO399" t="s">
        <v>71</v>
      </c>
      <c r="AP399" t="s">
        <v>71</v>
      </c>
      <c r="AQ399" t="s">
        <v>71</v>
      </c>
      <c r="AR399" t="s">
        <v>263</v>
      </c>
      <c r="AS399">
        <v>2021</v>
      </c>
      <c r="AT399">
        <v>138</v>
      </c>
      <c r="AU399" t="s">
        <v>71</v>
      </c>
      <c r="AV399" t="s">
        <v>71</v>
      </c>
      <c r="AW399" t="s">
        <v>71</v>
      </c>
      <c r="AX399" t="s">
        <v>71</v>
      </c>
      <c r="AY399" t="s">
        <v>71</v>
      </c>
      <c r="AZ399">
        <v>161</v>
      </c>
      <c r="BA399">
        <v>187</v>
      </c>
      <c r="BB399" t="s">
        <v>71</v>
      </c>
      <c r="BC399" t="s">
        <v>3788</v>
      </c>
      <c r="BD399" t="str">
        <f>HYPERLINK("http://dx.doi.org/10.1016/j.ijar.2021.08.004","http://dx.doi.org/10.1016/j.ijar.2021.08.004")</f>
        <v>http://dx.doi.org/10.1016/j.ijar.2021.08.004</v>
      </c>
      <c r="BE399" t="s">
        <v>71</v>
      </c>
      <c r="BF399" t="s">
        <v>3223</v>
      </c>
      <c r="BG399" t="s">
        <v>71</v>
      </c>
      <c r="BH399" t="s">
        <v>71</v>
      </c>
      <c r="BI399" t="s">
        <v>71</v>
      </c>
      <c r="BJ399" t="s">
        <v>71</v>
      </c>
      <c r="BK399" t="s">
        <v>71</v>
      </c>
      <c r="BL399" t="s">
        <v>71</v>
      </c>
      <c r="BM399" t="s">
        <v>71</v>
      </c>
      <c r="BN399" t="s">
        <v>71</v>
      </c>
      <c r="BO399" t="s">
        <v>71</v>
      </c>
      <c r="BP399" t="s">
        <v>71</v>
      </c>
      <c r="BQ399" t="s">
        <v>3789</v>
      </c>
      <c r="BR399" t="str">
        <f>HYPERLINK("https%3A%2F%2Fwww.webofscience.com%2Fwos%2Fwoscc%2Ffull-record%2FWOS:000704053400011","View Full Record in Web of Science")</f>
        <v>View Full Record in Web of Science</v>
      </c>
    </row>
    <row r="400" spans="1:70" hidden="1" x14ac:dyDescent="0.25">
      <c r="A400" t="s">
        <v>69</v>
      </c>
      <c r="B400" t="s">
        <v>3790</v>
      </c>
      <c r="C400" t="s">
        <v>71</v>
      </c>
      <c r="D400" t="s">
        <v>71</v>
      </c>
      <c r="E400" t="s">
        <v>71</v>
      </c>
      <c r="F400" t="s">
        <v>3791</v>
      </c>
      <c r="G400" t="s">
        <v>71</v>
      </c>
      <c r="H400" t="s">
        <v>71</v>
      </c>
      <c r="I400" s="1" t="s">
        <v>3792</v>
      </c>
      <c r="J400" s="6" t="s">
        <v>8588</v>
      </c>
      <c r="K400" t="s">
        <v>123</v>
      </c>
      <c r="L400" t="s">
        <v>71</v>
      </c>
      <c r="M400" t="s">
        <v>71</v>
      </c>
      <c r="N400" t="s">
        <v>71</v>
      </c>
      <c r="O400" t="s">
        <v>71</v>
      </c>
      <c r="P400" t="s">
        <v>71</v>
      </c>
      <c r="Q400" t="s">
        <v>71</v>
      </c>
      <c r="R400" t="s">
        <v>71</v>
      </c>
      <c r="S400" t="s">
        <v>71</v>
      </c>
      <c r="T400" t="s">
        <v>3793</v>
      </c>
      <c r="U400" t="s">
        <v>71</v>
      </c>
      <c r="V400" t="s">
        <v>71</v>
      </c>
      <c r="W400" t="s">
        <v>71</v>
      </c>
      <c r="X400" t="s">
        <v>71</v>
      </c>
      <c r="Y400" t="s">
        <v>71</v>
      </c>
      <c r="Z400" t="s">
        <v>3794</v>
      </c>
      <c r="AA400" t="s">
        <v>71</v>
      </c>
      <c r="AB400" t="s">
        <v>71</v>
      </c>
      <c r="AC400" t="s">
        <v>71</v>
      </c>
      <c r="AD400" t="s">
        <v>71</v>
      </c>
      <c r="AE400" t="s">
        <v>71</v>
      </c>
      <c r="AF400" t="s">
        <v>71</v>
      </c>
      <c r="AG400" t="s">
        <v>71</v>
      </c>
      <c r="AH400" t="s">
        <v>71</v>
      </c>
      <c r="AI400" t="s">
        <v>71</v>
      </c>
      <c r="AJ400" t="s">
        <v>71</v>
      </c>
      <c r="AK400" t="s">
        <v>71</v>
      </c>
      <c r="AL400" t="s">
        <v>71</v>
      </c>
      <c r="AM400" t="s">
        <v>127</v>
      </c>
      <c r="AN400" t="s">
        <v>128</v>
      </c>
      <c r="AO400" t="s">
        <v>71</v>
      </c>
      <c r="AP400" t="s">
        <v>71</v>
      </c>
      <c r="AQ400" t="s">
        <v>71</v>
      </c>
      <c r="AR400" t="s">
        <v>1225</v>
      </c>
      <c r="AS400">
        <v>2007</v>
      </c>
      <c r="AT400">
        <v>177</v>
      </c>
      <c r="AU400">
        <v>21</v>
      </c>
      <c r="AV400" t="s">
        <v>71</v>
      </c>
      <c r="AW400" t="s">
        <v>71</v>
      </c>
      <c r="AX400" t="s">
        <v>71</v>
      </c>
      <c r="AY400" t="s">
        <v>71</v>
      </c>
      <c r="AZ400">
        <v>4686</v>
      </c>
      <c r="BA400">
        <v>4695</v>
      </c>
      <c r="BB400" t="s">
        <v>71</v>
      </c>
      <c r="BC400" t="s">
        <v>3795</v>
      </c>
      <c r="BD400" t="str">
        <f>HYPERLINK("http://dx.doi.org/10.1016/j.ins.2007.05.010","http://dx.doi.org/10.1016/j.ins.2007.05.010")</f>
        <v>http://dx.doi.org/10.1016/j.ins.2007.05.010</v>
      </c>
      <c r="BE400" t="s">
        <v>71</v>
      </c>
      <c r="BF400" t="s">
        <v>71</v>
      </c>
      <c r="BG400" t="s">
        <v>71</v>
      </c>
      <c r="BH400" t="s">
        <v>71</v>
      </c>
      <c r="BI400" t="s">
        <v>71</v>
      </c>
      <c r="BJ400" t="s">
        <v>71</v>
      </c>
      <c r="BK400" t="s">
        <v>71</v>
      </c>
      <c r="BL400" t="s">
        <v>71</v>
      </c>
      <c r="BM400" t="s">
        <v>71</v>
      </c>
      <c r="BN400" t="s">
        <v>71</v>
      </c>
      <c r="BO400" t="s">
        <v>71</v>
      </c>
      <c r="BP400" t="s">
        <v>71</v>
      </c>
      <c r="BQ400" t="s">
        <v>3796</v>
      </c>
      <c r="BR400" t="str">
        <f>HYPERLINK("https%3A%2F%2Fwww.webofscience.com%2Fwos%2Fwoscc%2Ffull-record%2FWOS:000249714300009","View Full Record in Web of Science")</f>
        <v>View Full Record in Web of Science</v>
      </c>
    </row>
    <row r="401" spans="1:70" hidden="1" x14ac:dyDescent="0.25">
      <c r="A401" t="s">
        <v>83</v>
      </c>
      <c r="B401" t="s">
        <v>3797</v>
      </c>
      <c r="C401" t="s">
        <v>71</v>
      </c>
      <c r="D401" t="s">
        <v>71</v>
      </c>
      <c r="E401" t="s">
        <v>1842</v>
      </c>
      <c r="F401" t="s">
        <v>3797</v>
      </c>
      <c r="G401" t="s">
        <v>71</v>
      </c>
      <c r="H401" t="s">
        <v>71</v>
      </c>
      <c r="I401" s="1" t="s">
        <v>3798</v>
      </c>
      <c r="J401" s="6" t="s">
        <v>8588</v>
      </c>
      <c r="K401" t="s">
        <v>3799</v>
      </c>
      <c r="L401" t="s">
        <v>3800</v>
      </c>
      <c r="M401" t="s">
        <v>3801</v>
      </c>
      <c r="N401" t="s">
        <v>3802</v>
      </c>
      <c r="O401" t="s">
        <v>3803</v>
      </c>
      <c r="P401" t="s">
        <v>3804</v>
      </c>
      <c r="Q401" t="s">
        <v>71</v>
      </c>
      <c r="R401" t="s">
        <v>71</v>
      </c>
      <c r="S401" t="s">
        <v>71</v>
      </c>
      <c r="T401" t="s">
        <v>3805</v>
      </c>
      <c r="U401" t="s">
        <v>71</v>
      </c>
      <c r="V401" t="s">
        <v>71</v>
      </c>
      <c r="W401" t="s">
        <v>71</v>
      </c>
      <c r="X401" t="s">
        <v>71</v>
      </c>
      <c r="Y401" t="s">
        <v>3806</v>
      </c>
      <c r="Z401" t="s">
        <v>3807</v>
      </c>
      <c r="AA401" t="s">
        <v>71</v>
      </c>
      <c r="AB401" t="s">
        <v>71</v>
      </c>
      <c r="AC401" t="s">
        <v>71</v>
      </c>
      <c r="AD401" t="s">
        <v>71</v>
      </c>
      <c r="AE401" t="s">
        <v>71</v>
      </c>
      <c r="AF401" t="s">
        <v>71</v>
      </c>
      <c r="AG401" t="s">
        <v>71</v>
      </c>
      <c r="AH401" t="s">
        <v>71</v>
      </c>
      <c r="AI401" t="s">
        <v>71</v>
      </c>
      <c r="AJ401" t="s">
        <v>71</v>
      </c>
      <c r="AK401" t="s">
        <v>71</v>
      </c>
      <c r="AL401" t="s">
        <v>71</v>
      </c>
      <c r="AM401" t="s">
        <v>71</v>
      </c>
      <c r="AN401" t="s">
        <v>71</v>
      </c>
      <c r="AO401" t="s">
        <v>3808</v>
      </c>
      <c r="AP401" t="s">
        <v>71</v>
      </c>
      <c r="AQ401" t="s">
        <v>71</v>
      </c>
      <c r="AR401" t="s">
        <v>71</v>
      </c>
      <c r="AS401">
        <v>2002</v>
      </c>
      <c r="AT401" t="s">
        <v>71</v>
      </c>
      <c r="AU401" t="s">
        <v>71</v>
      </c>
      <c r="AV401" t="s">
        <v>71</v>
      </c>
      <c r="AW401" t="s">
        <v>71</v>
      </c>
      <c r="AX401" t="s">
        <v>71</v>
      </c>
      <c r="AY401" t="s">
        <v>71</v>
      </c>
      <c r="AZ401">
        <v>2199</v>
      </c>
      <c r="BA401">
        <v>2201</v>
      </c>
      <c r="BB401" t="s">
        <v>71</v>
      </c>
      <c r="BC401" t="s">
        <v>71</v>
      </c>
      <c r="BD401" t="s">
        <v>71</v>
      </c>
      <c r="BE401" t="s">
        <v>71</v>
      </c>
      <c r="BF401" t="s">
        <v>71</v>
      </c>
      <c r="BG401" t="s">
        <v>71</v>
      </c>
      <c r="BH401" t="s">
        <v>71</v>
      </c>
      <c r="BI401" t="s">
        <v>71</v>
      </c>
      <c r="BJ401" t="s">
        <v>71</v>
      </c>
      <c r="BK401" t="s">
        <v>71</v>
      </c>
      <c r="BL401" t="s">
        <v>71</v>
      </c>
      <c r="BM401" t="s">
        <v>71</v>
      </c>
      <c r="BN401" t="s">
        <v>71</v>
      </c>
      <c r="BO401" t="s">
        <v>71</v>
      </c>
      <c r="BP401" t="s">
        <v>71</v>
      </c>
      <c r="BQ401" t="s">
        <v>3809</v>
      </c>
      <c r="BR401" t="str">
        <f>HYPERLINK("https%3A%2F%2Fwww.webofscience.com%2Fwos%2Fwoscc%2Ffull-record%2FWOS:000179116800718","View Full Record in Web of Science")</f>
        <v>View Full Record in Web of Science</v>
      </c>
    </row>
    <row r="402" spans="1:70" hidden="1" x14ac:dyDescent="0.25">
      <c r="A402" t="s">
        <v>69</v>
      </c>
      <c r="B402" t="s">
        <v>3810</v>
      </c>
      <c r="C402" t="s">
        <v>71</v>
      </c>
      <c r="D402" t="s">
        <v>71</v>
      </c>
      <c r="E402" t="s">
        <v>71</v>
      </c>
      <c r="F402" t="s">
        <v>3811</v>
      </c>
      <c r="G402" t="s">
        <v>71</v>
      </c>
      <c r="H402" t="s">
        <v>71</v>
      </c>
      <c r="I402" s="1" t="s">
        <v>3812</v>
      </c>
      <c r="J402" s="6" t="s">
        <v>8588</v>
      </c>
      <c r="K402" t="s">
        <v>174</v>
      </c>
      <c r="L402" t="s">
        <v>71</v>
      </c>
      <c r="M402" t="s">
        <v>71</v>
      </c>
      <c r="N402" t="s">
        <v>71</v>
      </c>
      <c r="O402" t="s">
        <v>71</v>
      </c>
      <c r="P402" t="s">
        <v>71</v>
      </c>
      <c r="Q402" t="s">
        <v>71</v>
      </c>
      <c r="R402" t="s">
        <v>71</v>
      </c>
      <c r="S402" t="s">
        <v>71</v>
      </c>
      <c r="T402" t="s">
        <v>3813</v>
      </c>
      <c r="U402" t="s">
        <v>71</v>
      </c>
      <c r="V402" t="s">
        <v>71</v>
      </c>
      <c r="W402" t="s">
        <v>71</v>
      </c>
      <c r="X402" t="s">
        <v>71</v>
      </c>
      <c r="Y402" t="s">
        <v>3814</v>
      </c>
      <c r="Z402" t="s">
        <v>3815</v>
      </c>
      <c r="AA402" t="s">
        <v>71</v>
      </c>
      <c r="AB402" t="s">
        <v>71</v>
      </c>
      <c r="AC402" t="s">
        <v>71</v>
      </c>
      <c r="AD402" t="s">
        <v>71</v>
      </c>
      <c r="AE402" t="s">
        <v>71</v>
      </c>
      <c r="AF402" t="s">
        <v>71</v>
      </c>
      <c r="AG402" t="s">
        <v>71</v>
      </c>
      <c r="AH402" t="s">
        <v>71</v>
      </c>
      <c r="AI402" t="s">
        <v>71</v>
      </c>
      <c r="AJ402" t="s">
        <v>71</v>
      </c>
      <c r="AK402" t="s">
        <v>71</v>
      </c>
      <c r="AL402" t="s">
        <v>71</v>
      </c>
      <c r="AM402" t="s">
        <v>178</v>
      </c>
      <c r="AN402" t="s">
        <v>179</v>
      </c>
      <c r="AO402" t="s">
        <v>71</v>
      </c>
      <c r="AP402" t="s">
        <v>71</v>
      </c>
      <c r="AQ402" t="s">
        <v>71</v>
      </c>
      <c r="AR402" t="s">
        <v>71</v>
      </c>
      <c r="AS402">
        <v>2022</v>
      </c>
      <c r="AT402">
        <v>43</v>
      </c>
      <c r="AU402">
        <v>5</v>
      </c>
      <c r="AV402" t="s">
        <v>71</v>
      </c>
      <c r="AW402" t="s">
        <v>71</v>
      </c>
      <c r="AX402" t="s">
        <v>71</v>
      </c>
      <c r="AY402" t="s">
        <v>71</v>
      </c>
      <c r="AZ402">
        <v>5567</v>
      </c>
      <c r="BA402">
        <v>5594</v>
      </c>
      <c r="BB402" t="s">
        <v>71</v>
      </c>
      <c r="BC402" t="s">
        <v>3816</v>
      </c>
      <c r="BD402" t="str">
        <f>HYPERLINK("http://dx.doi.org/10.3233/JIFS-212574","http://dx.doi.org/10.3233/JIFS-212574")</f>
        <v>http://dx.doi.org/10.3233/JIFS-212574</v>
      </c>
      <c r="BE402" t="s">
        <v>71</v>
      </c>
      <c r="BF402" t="s">
        <v>71</v>
      </c>
      <c r="BG402" t="s">
        <v>71</v>
      </c>
      <c r="BH402" t="s">
        <v>71</v>
      </c>
      <c r="BI402" t="s">
        <v>71</v>
      </c>
      <c r="BJ402" t="s">
        <v>71</v>
      </c>
      <c r="BK402" t="s">
        <v>71</v>
      </c>
      <c r="BL402" t="s">
        <v>71</v>
      </c>
      <c r="BM402" t="s">
        <v>71</v>
      </c>
      <c r="BN402" t="s">
        <v>71</v>
      </c>
      <c r="BO402" t="s">
        <v>71</v>
      </c>
      <c r="BP402" t="s">
        <v>71</v>
      </c>
      <c r="BQ402" t="s">
        <v>3817</v>
      </c>
      <c r="BR402" t="str">
        <f>HYPERLINK("https%3A%2F%2Fwww.webofscience.com%2Fwos%2Fwoscc%2Ffull-record%2FWOS:000861108300015","View Full Record in Web of Science")</f>
        <v>View Full Record in Web of Science</v>
      </c>
    </row>
    <row r="403" spans="1:70" hidden="1" x14ac:dyDescent="0.25">
      <c r="A403" t="s">
        <v>69</v>
      </c>
      <c r="B403" t="s">
        <v>3818</v>
      </c>
      <c r="C403" t="s">
        <v>71</v>
      </c>
      <c r="D403" t="s">
        <v>71</v>
      </c>
      <c r="E403" t="s">
        <v>71</v>
      </c>
      <c r="F403" t="s">
        <v>3819</v>
      </c>
      <c r="G403" t="s">
        <v>71</v>
      </c>
      <c r="H403" t="s">
        <v>71</v>
      </c>
      <c r="I403" s="1" t="s">
        <v>3820</v>
      </c>
      <c r="J403" s="6" t="s">
        <v>8588</v>
      </c>
      <c r="K403" t="s">
        <v>269</v>
      </c>
      <c r="L403" t="s">
        <v>71</v>
      </c>
      <c r="M403" t="s">
        <v>71</v>
      </c>
      <c r="N403" t="s">
        <v>71</v>
      </c>
      <c r="O403" t="s">
        <v>71</v>
      </c>
      <c r="P403" t="s">
        <v>71</v>
      </c>
      <c r="Q403" t="s">
        <v>71</v>
      </c>
      <c r="R403" t="s">
        <v>71</v>
      </c>
      <c r="S403" t="s">
        <v>71</v>
      </c>
      <c r="T403" t="s">
        <v>3821</v>
      </c>
      <c r="U403" t="s">
        <v>71</v>
      </c>
      <c r="V403" t="s">
        <v>71</v>
      </c>
      <c r="W403" t="s">
        <v>71</v>
      </c>
      <c r="X403" t="s">
        <v>71</v>
      </c>
      <c r="Y403" t="s">
        <v>3822</v>
      </c>
      <c r="Z403" t="s">
        <v>3823</v>
      </c>
      <c r="AA403" t="s">
        <v>71</v>
      </c>
      <c r="AB403" t="s">
        <v>71</v>
      </c>
      <c r="AC403" t="s">
        <v>71</v>
      </c>
      <c r="AD403" t="s">
        <v>71</v>
      </c>
      <c r="AE403" t="s">
        <v>71</v>
      </c>
      <c r="AF403" t="s">
        <v>71</v>
      </c>
      <c r="AG403" t="s">
        <v>71</v>
      </c>
      <c r="AH403" t="s">
        <v>71</v>
      </c>
      <c r="AI403" t="s">
        <v>71</v>
      </c>
      <c r="AJ403" t="s">
        <v>71</v>
      </c>
      <c r="AK403" t="s">
        <v>71</v>
      </c>
      <c r="AL403" t="s">
        <v>71</v>
      </c>
      <c r="AM403" t="s">
        <v>271</v>
      </c>
      <c r="AN403" t="s">
        <v>71</v>
      </c>
      <c r="AO403" t="s">
        <v>71</v>
      </c>
      <c r="AP403" t="s">
        <v>71</v>
      </c>
      <c r="AQ403" t="s">
        <v>71</v>
      </c>
      <c r="AR403" t="s">
        <v>71</v>
      </c>
      <c r="AS403">
        <v>2019</v>
      </c>
      <c r="AT403">
        <v>7</v>
      </c>
      <c r="AU403" t="s">
        <v>71</v>
      </c>
      <c r="AV403" t="s">
        <v>71</v>
      </c>
      <c r="AW403" t="s">
        <v>71</v>
      </c>
      <c r="AX403" t="s">
        <v>71</v>
      </c>
      <c r="AY403" t="s">
        <v>71</v>
      </c>
      <c r="AZ403">
        <v>160637</v>
      </c>
      <c r="BA403">
        <v>160649</v>
      </c>
      <c r="BB403" t="s">
        <v>71</v>
      </c>
      <c r="BC403" t="s">
        <v>3824</v>
      </c>
      <c r="BD403" t="str">
        <f>HYPERLINK("http://dx.doi.org/10.1109/ACCESS.2019.2950455","http://dx.doi.org/10.1109/ACCESS.2019.2950455")</f>
        <v>http://dx.doi.org/10.1109/ACCESS.2019.2950455</v>
      </c>
      <c r="BE403" t="s">
        <v>71</v>
      </c>
      <c r="BF403" t="s">
        <v>71</v>
      </c>
      <c r="BG403" t="s">
        <v>71</v>
      </c>
      <c r="BH403" t="s">
        <v>71</v>
      </c>
      <c r="BI403" t="s">
        <v>71</v>
      </c>
      <c r="BJ403" t="s">
        <v>71</v>
      </c>
      <c r="BK403" t="s">
        <v>71</v>
      </c>
      <c r="BL403" t="s">
        <v>71</v>
      </c>
      <c r="BM403" t="s">
        <v>71</v>
      </c>
      <c r="BN403" t="s">
        <v>71</v>
      </c>
      <c r="BO403" t="s">
        <v>71</v>
      </c>
      <c r="BP403" t="s">
        <v>71</v>
      </c>
      <c r="BQ403" t="s">
        <v>3825</v>
      </c>
      <c r="BR403" t="str">
        <f>HYPERLINK("https%3A%2F%2Fwww.webofscience.com%2Fwos%2Fwoscc%2Ffull-record%2FWOS:000497167600139","View Full Record in Web of Science")</f>
        <v>View Full Record in Web of Science</v>
      </c>
    </row>
    <row r="404" spans="1:70" hidden="1" x14ac:dyDescent="0.25">
      <c r="A404" t="s">
        <v>83</v>
      </c>
      <c r="B404" t="s">
        <v>3826</v>
      </c>
      <c r="C404" t="s">
        <v>71</v>
      </c>
      <c r="D404" t="s">
        <v>3827</v>
      </c>
      <c r="E404" t="s">
        <v>71</v>
      </c>
      <c r="F404" t="s">
        <v>3828</v>
      </c>
      <c r="G404" t="s">
        <v>71</v>
      </c>
      <c r="H404" t="s">
        <v>71</v>
      </c>
      <c r="I404" s="1" t="s">
        <v>3829</v>
      </c>
      <c r="J404" s="6" t="s">
        <v>8588</v>
      </c>
      <c r="K404" t="s">
        <v>3830</v>
      </c>
      <c r="L404" t="s">
        <v>71</v>
      </c>
      <c r="M404" t="s">
        <v>3831</v>
      </c>
      <c r="N404" t="s">
        <v>3832</v>
      </c>
      <c r="O404" t="s">
        <v>3833</v>
      </c>
      <c r="P404" t="s">
        <v>3834</v>
      </c>
      <c r="Q404" t="s">
        <v>71</v>
      </c>
      <c r="R404" t="s">
        <v>71</v>
      </c>
      <c r="S404" t="s">
        <v>71</v>
      </c>
      <c r="T404" t="s">
        <v>3835</v>
      </c>
      <c r="U404" t="s">
        <v>71</v>
      </c>
      <c r="V404" t="s">
        <v>71</v>
      </c>
      <c r="W404" t="s">
        <v>71</v>
      </c>
      <c r="X404" t="s">
        <v>71</v>
      </c>
      <c r="Y404" t="s">
        <v>71</v>
      </c>
      <c r="Z404" t="s">
        <v>71</v>
      </c>
      <c r="AA404" t="s">
        <v>71</v>
      </c>
      <c r="AB404" t="s">
        <v>71</v>
      </c>
      <c r="AC404" t="s">
        <v>71</v>
      </c>
      <c r="AD404" t="s">
        <v>71</v>
      </c>
      <c r="AE404" t="s">
        <v>71</v>
      </c>
      <c r="AF404" t="s">
        <v>71</v>
      </c>
      <c r="AG404" t="s">
        <v>71</v>
      </c>
      <c r="AH404" t="s">
        <v>71</v>
      </c>
      <c r="AI404" t="s">
        <v>71</v>
      </c>
      <c r="AJ404" t="s">
        <v>71</v>
      </c>
      <c r="AK404" t="s">
        <v>71</v>
      </c>
      <c r="AL404" t="s">
        <v>71</v>
      </c>
      <c r="AM404" t="s">
        <v>71</v>
      </c>
      <c r="AN404" t="s">
        <v>71</v>
      </c>
      <c r="AO404" t="s">
        <v>3836</v>
      </c>
      <c r="AP404" t="s">
        <v>71</v>
      </c>
      <c r="AQ404" t="s">
        <v>71</v>
      </c>
      <c r="AR404" t="s">
        <v>71</v>
      </c>
      <c r="AS404">
        <v>2017</v>
      </c>
      <c r="AT404" t="s">
        <v>71</v>
      </c>
      <c r="AU404" t="s">
        <v>71</v>
      </c>
      <c r="AV404" t="s">
        <v>71</v>
      </c>
      <c r="AW404" t="s">
        <v>71</v>
      </c>
      <c r="AX404" t="s">
        <v>71</v>
      </c>
      <c r="AY404" t="s">
        <v>71</v>
      </c>
      <c r="AZ404" t="s">
        <v>71</v>
      </c>
      <c r="BA404" t="s">
        <v>71</v>
      </c>
      <c r="BB404" t="s">
        <v>71</v>
      </c>
      <c r="BC404" t="s">
        <v>71</v>
      </c>
      <c r="BD404" t="s">
        <v>71</v>
      </c>
      <c r="BE404" t="s">
        <v>71</v>
      </c>
      <c r="BF404" t="s">
        <v>71</v>
      </c>
      <c r="BG404" t="s">
        <v>71</v>
      </c>
      <c r="BH404" t="s">
        <v>71</v>
      </c>
      <c r="BI404" t="s">
        <v>71</v>
      </c>
      <c r="BJ404" t="s">
        <v>71</v>
      </c>
      <c r="BK404" t="s">
        <v>71</v>
      </c>
      <c r="BL404" t="s">
        <v>71</v>
      </c>
      <c r="BM404" t="s">
        <v>71</v>
      </c>
      <c r="BN404" t="s">
        <v>71</v>
      </c>
      <c r="BO404" t="s">
        <v>71</v>
      </c>
      <c r="BP404" t="s">
        <v>71</v>
      </c>
      <c r="BQ404" t="s">
        <v>3837</v>
      </c>
      <c r="BR404" t="str">
        <f>HYPERLINK("https%3A%2F%2Fwww.webofscience.com%2Fwos%2Fwoscc%2Ffull-record%2FWOS:000427969500048","View Full Record in Web of Science")</f>
        <v>View Full Record in Web of Science</v>
      </c>
    </row>
    <row r="405" spans="1:70" hidden="1" x14ac:dyDescent="0.25">
      <c r="A405" t="s">
        <v>2847</v>
      </c>
      <c r="B405" t="s">
        <v>3838</v>
      </c>
      <c r="C405" t="s">
        <v>71</v>
      </c>
      <c r="D405" t="s">
        <v>2849</v>
      </c>
      <c r="E405" t="s">
        <v>71</v>
      </c>
      <c r="F405" t="s">
        <v>3839</v>
      </c>
      <c r="G405" t="s">
        <v>71</v>
      </c>
      <c r="H405" t="s">
        <v>71</v>
      </c>
      <c r="I405" s="1" t="s">
        <v>3840</v>
      </c>
      <c r="J405" s="6" t="s">
        <v>8588</v>
      </c>
      <c r="K405" t="s">
        <v>2852</v>
      </c>
      <c r="L405" t="s">
        <v>71</v>
      </c>
      <c r="M405" t="s">
        <v>71</v>
      </c>
      <c r="N405" t="s">
        <v>71</v>
      </c>
      <c r="O405" t="s">
        <v>71</v>
      </c>
      <c r="P405" t="s">
        <v>71</v>
      </c>
      <c r="Q405" t="s">
        <v>71</v>
      </c>
      <c r="R405" t="s">
        <v>71</v>
      </c>
      <c r="S405" t="s">
        <v>71</v>
      </c>
      <c r="T405" t="s">
        <v>3841</v>
      </c>
      <c r="U405" t="s">
        <v>71</v>
      </c>
      <c r="V405" t="s">
        <v>71</v>
      </c>
      <c r="W405" t="s">
        <v>71</v>
      </c>
      <c r="X405" t="s">
        <v>71</v>
      </c>
      <c r="Y405" t="s">
        <v>3842</v>
      </c>
      <c r="Z405" t="s">
        <v>3843</v>
      </c>
      <c r="AA405" t="s">
        <v>71</v>
      </c>
      <c r="AB405" t="s">
        <v>71</v>
      </c>
      <c r="AC405" t="s">
        <v>71</v>
      </c>
      <c r="AD405" t="s">
        <v>71</v>
      </c>
      <c r="AE405" t="s">
        <v>71</v>
      </c>
      <c r="AF405" t="s">
        <v>71</v>
      </c>
      <c r="AG405" t="s">
        <v>71</v>
      </c>
      <c r="AH405" t="s">
        <v>71</v>
      </c>
      <c r="AI405" t="s">
        <v>71</v>
      </c>
      <c r="AJ405" t="s">
        <v>71</v>
      </c>
      <c r="AK405" t="s">
        <v>71</v>
      </c>
      <c r="AL405" t="s">
        <v>71</v>
      </c>
      <c r="AM405" t="s">
        <v>71</v>
      </c>
      <c r="AN405" t="s">
        <v>71</v>
      </c>
      <c r="AO405" t="s">
        <v>2856</v>
      </c>
      <c r="AP405" t="s">
        <v>71</v>
      </c>
      <c r="AQ405" t="s">
        <v>71</v>
      </c>
      <c r="AR405" t="s">
        <v>71</v>
      </c>
      <c r="AS405">
        <v>2018</v>
      </c>
      <c r="AT405" t="s">
        <v>71</v>
      </c>
      <c r="AU405" t="s">
        <v>71</v>
      </c>
      <c r="AV405" t="s">
        <v>71</v>
      </c>
      <c r="AW405" t="s">
        <v>71</v>
      </c>
      <c r="AX405" t="s">
        <v>71</v>
      </c>
      <c r="AY405" t="s">
        <v>71</v>
      </c>
      <c r="AZ405">
        <v>337</v>
      </c>
      <c r="BA405">
        <v>355</v>
      </c>
      <c r="BB405" t="s">
        <v>71</v>
      </c>
      <c r="BC405" t="s">
        <v>71</v>
      </c>
      <c r="BD405" t="s">
        <v>71</v>
      </c>
      <c r="BE405" t="s">
        <v>2857</v>
      </c>
      <c r="BF405" t="s">
        <v>71</v>
      </c>
      <c r="BG405" t="s">
        <v>71</v>
      </c>
      <c r="BH405" t="s">
        <v>71</v>
      </c>
      <c r="BI405" t="s">
        <v>71</v>
      </c>
      <c r="BJ405" t="s">
        <v>71</v>
      </c>
      <c r="BK405" t="s">
        <v>71</v>
      </c>
      <c r="BL405" t="s">
        <v>71</v>
      </c>
      <c r="BM405" t="s">
        <v>71</v>
      </c>
      <c r="BN405" t="s">
        <v>71</v>
      </c>
      <c r="BO405" t="s">
        <v>71</v>
      </c>
      <c r="BP405" t="s">
        <v>71</v>
      </c>
      <c r="BQ405" t="s">
        <v>3844</v>
      </c>
      <c r="BR405" t="str">
        <f>HYPERLINK("https%3A%2F%2Fwww.webofscience.com%2Fwos%2Fwoscc%2Ffull-record%2FWOS:000488243900011","View Full Record in Web of Science")</f>
        <v>View Full Record in Web of Science</v>
      </c>
    </row>
    <row r="406" spans="1:70" hidden="1" x14ac:dyDescent="0.25">
      <c r="A406" t="s">
        <v>69</v>
      </c>
      <c r="B406" t="s">
        <v>3845</v>
      </c>
      <c r="C406" t="s">
        <v>71</v>
      </c>
      <c r="D406" t="s">
        <v>71</v>
      </c>
      <c r="E406" t="s">
        <v>71</v>
      </c>
      <c r="F406" t="s">
        <v>3846</v>
      </c>
      <c r="G406" t="s">
        <v>71</v>
      </c>
      <c r="H406" t="s">
        <v>71</v>
      </c>
      <c r="I406" s="1" t="s">
        <v>3847</v>
      </c>
      <c r="J406" s="6" t="s">
        <v>8588</v>
      </c>
      <c r="K406" t="s">
        <v>3848</v>
      </c>
      <c r="L406" t="s">
        <v>71</v>
      </c>
      <c r="M406" t="s">
        <v>71</v>
      </c>
      <c r="N406" t="s">
        <v>71</v>
      </c>
      <c r="O406" t="s">
        <v>71</v>
      </c>
      <c r="P406" t="s">
        <v>71</v>
      </c>
      <c r="Q406" t="s">
        <v>71</v>
      </c>
      <c r="R406" t="s">
        <v>71</v>
      </c>
      <c r="S406" t="s">
        <v>71</v>
      </c>
      <c r="T406" t="s">
        <v>3849</v>
      </c>
      <c r="U406" t="s">
        <v>71</v>
      </c>
      <c r="V406" t="s">
        <v>71</v>
      </c>
      <c r="W406" t="s">
        <v>71</v>
      </c>
      <c r="X406" t="s">
        <v>71</v>
      </c>
      <c r="Y406" t="s">
        <v>71</v>
      </c>
      <c r="Z406" t="s">
        <v>3850</v>
      </c>
      <c r="AA406" t="s">
        <v>71</v>
      </c>
      <c r="AB406" t="s">
        <v>71</v>
      </c>
      <c r="AC406" t="s">
        <v>71</v>
      </c>
      <c r="AD406" t="s">
        <v>71</v>
      </c>
      <c r="AE406" t="s">
        <v>71</v>
      </c>
      <c r="AF406" t="s">
        <v>71</v>
      </c>
      <c r="AG406" t="s">
        <v>71</v>
      </c>
      <c r="AH406" t="s">
        <v>71</v>
      </c>
      <c r="AI406" t="s">
        <v>71</v>
      </c>
      <c r="AJ406" t="s">
        <v>71</v>
      </c>
      <c r="AK406" t="s">
        <v>71</v>
      </c>
      <c r="AL406" t="s">
        <v>71</v>
      </c>
      <c r="AM406" t="s">
        <v>3851</v>
      </c>
      <c r="AN406" t="s">
        <v>3852</v>
      </c>
      <c r="AO406" t="s">
        <v>71</v>
      </c>
      <c r="AP406" t="s">
        <v>71</v>
      </c>
      <c r="AQ406" t="s">
        <v>71</v>
      </c>
      <c r="AR406" t="s">
        <v>1454</v>
      </c>
      <c r="AS406">
        <v>2020</v>
      </c>
      <c r="AT406">
        <v>6</v>
      </c>
      <c r="AU406">
        <v>2</v>
      </c>
      <c r="AV406" t="s">
        <v>71</v>
      </c>
      <c r="AW406" t="s">
        <v>71</v>
      </c>
      <c r="AX406" t="s">
        <v>71</v>
      </c>
      <c r="AY406" t="s">
        <v>71</v>
      </c>
      <c r="AZ406">
        <v>431</v>
      </c>
      <c r="BA406">
        <v>445</v>
      </c>
      <c r="BB406" t="s">
        <v>71</v>
      </c>
      <c r="BC406" t="s">
        <v>3853</v>
      </c>
      <c r="BD406" t="str">
        <f>HYPERLINK("http://dx.doi.org/10.1007/s40747-020-00142-7","http://dx.doi.org/10.1007/s40747-020-00142-7")</f>
        <v>http://dx.doi.org/10.1007/s40747-020-00142-7</v>
      </c>
      <c r="BE406" t="s">
        <v>71</v>
      </c>
      <c r="BF406" t="s">
        <v>3854</v>
      </c>
      <c r="BG406" t="s">
        <v>71</v>
      </c>
      <c r="BH406" t="s">
        <v>71</v>
      </c>
      <c r="BI406" t="s">
        <v>71</v>
      </c>
      <c r="BJ406" t="s">
        <v>71</v>
      </c>
      <c r="BK406" t="s">
        <v>71</v>
      </c>
      <c r="BL406" t="s">
        <v>71</v>
      </c>
      <c r="BM406" t="s">
        <v>71</v>
      </c>
      <c r="BN406" t="s">
        <v>71</v>
      </c>
      <c r="BO406" t="s">
        <v>71</v>
      </c>
      <c r="BP406" t="s">
        <v>71</v>
      </c>
      <c r="BQ406" t="s">
        <v>3855</v>
      </c>
      <c r="BR406" t="str">
        <f>HYPERLINK("https%3A%2F%2Fwww.webofscience.com%2Fwos%2Fwoscc%2Ffull-record%2FWOS:000528151900001","View Full Record in Web of Science")</f>
        <v>View Full Record in Web of Science</v>
      </c>
    </row>
    <row r="407" spans="1:70" hidden="1" x14ac:dyDescent="0.25">
      <c r="A407" t="s">
        <v>69</v>
      </c>
      <c r="B407" t="s">
        <v>3856</v>
      </c>
      <c r="C407" t="s">
        <v>71</v>
      </c>
      <c r="D407" t="s">
        <v>71</v>
      </c>
      <c r="E407" t="s">
        <v>71</v>
      </c>
      <c r="F407" t="s">
        <v>3857</v>
      </c>
      <c r="G407" t="s">
        <v>71</v>
      </c>
      <c r="H407" t="s">
        <v>71</v>
      </c>
      <c r="I407" s="1" t="s">
        <v>3858</v>
      </c>
      <c r="J407" s="6" t="s">
        <v>8588</v>
      </c>
      <c r="K407" t="s">
        <v>3859</v>
      </c>
      <c r="L407" t="s">
        <v>71</v>
      </c>
      <c r="M407" t="s">
        <v>71</v>
      </c>
      <c r="N407" t="s">
        <v>71</v>
      </c>
      <c r="O407" t="s">
        <v>71</v>
      </c>
      <c r="P407" t="s">
        <v>71</v>
      </c>
      <c r="Q407" t="s">
        <v>71</v>
      </c>
      <c r="R407" t="s">
        <v>71</v>
      </c>
      <c r="S407" t="s">
        <v>71</v>
      </c>
      <c r="T407" t="s">
        <v>3860</v>
      </c>
      <c r="U407" t="s">
        <v>71</v>
      </c>
      <c r="V407" t="s">
        <v>71</v>
      </c>
      <c r="W407" t="s">
        <v>71</v>
      </c>
      <c r="X407" t="s">
        <v>71</v>
      </c>
      <c r="Y407" t="s">
        <v>3861</v>
      </c>
      <c r="Z407" t="s">
        <v>3862</v>
      </c>
      <c r="AA407" t="s">
        <v>71</v>
      </c>
      <c r="AB407" t="s">
        <v>71</v>
      </c>
      <c r="AC407" t="s">
        <v>71</v>
      </c>
      <c r="AD407" t="s">
        <v>71</v>
      </c>
      <c r="AE407" t="s">
        <v>71</v>
      </c>
      <c r="AF407" t="s">
        <v>71</v>
      </c>
      <c r="AG407" t="s">
        <v>71</v>
      </c>
      <c r="AH407" t="s">
        <v>71</v>
      </c>
      <c r="AI407" t="s">
        <v>71</v>
      </c>
      <c r="AJ407" t="s">
        <v>71</v>
      </c>
      <c r="AK407" t="s">
        <v>71</v>
      </c>
      <c r="AL407" t="s">
        <v>71</v>
      </c>
      <c r="AM407" t="s">
        <v>3863</v>
      </c>
      <c r="AN407" t="s">
        <v>3864</v>
      </c>
      <c r="AO407" t="s">
        <v>71</v>
      </c>
      <c r="AP407" t="s">
        <v>71</v>
      </c>
      <c r="AQ407" t="s">
        <v>71</v>
      </c>
      <c r="AR407" t="s">
        <v>71</v>
      </c>
      <c r="AS407">
        <v>2019</v>
      </c>
      <c r="AT407">
        <v>24</v>
      </c>
      <c r="AU407" t="s">
        <v>71</v>
      </c>
      <c r="AV407" t="s">
        <v>71</v>
      </c>
      <c r="AW407" t="s">
        <v>71</v>
      </c>
      <c r="AX407" t="s">
        <v>71</v>
      </c>
      <c r="AY407" t="s">
        <v>71</v>
      </c>
      <c r="AZ407">
        <v>1</v>
      </c>
      <c r="BA407">
        <v>9</v>
      </c>
      <c r="BB407" t="s">
        <v>71</v>
      </c>
      <c r="BC407" t="s">
        <v>71</v>
      </c>
      <c r="BD407" t="s">
        <v>71</v>
      </c>
      <c r="BE407" t="s">
        <v>71</v>
      </c>
      <c r="BF407" t="s">
        <v>71</v>
      </c>
      <c r="BG407" t="s">
        <v>71</v>
      </c>
      <c r="BH407" t="s">
        <v>71</v>
      </c>
      <c r="BI407" t="s">
        <v>71</v>
      </c>
      <c r="BJ407" t="s">
        <v>71</v>
      </c>
      <c r="BK407" t="s">
        <v>71</v>
      </c>
      <c r="BL407" t="s">
        <v>71</v>
      </c>
      <c r="BM407" t="s">
        <v>71</v>
      </c>
      <c r="BN407" t="s">
        <v>71</v>
      </c>
      <c r="BO407" t="s">
        <v>71</v>
      </c>
      <c r="BP407" t="s">
        <v>71</v>
      </c>
      <c r="BQ407" t="s">
        <v>3865</v>
      </c>
      <c r="BR407" t="str">
        <f>HYPERLINK("https%3A%2F%2Fwww.webofscience.com%2Fwos%2Fwoscc%2Ffull-record%2FWOS:000461307800001","View Full Record in Web of Science")</f>
        <v>View Full Record in Web of Science</v>
      </c>
    </row>
    <row r="408" spans="1:70" hidden="1" x14ac:dyDescent="0.25">
      <c r="A408" t="s">
        <v>83</v>
      </c>
      <c r="B408" t="s">
        <v>3866</v>
      </c>
      <c r="C408" t="s">
        <v>71</v>
      </c>
      <c r="D408" t="s">
        <v>3867</v>
      </c>
      <c r="E408" t="s">
        <v>71</v>
      </c>
      <c r="F408" t="s">
        <v>3866</v>
      </c>
      <c r="G408" t="s">
        <v>71</v>
      </c>
      <c r="H408" t="s">
        <v>71</v>
      </c>
      <c r="I408" s="1" t="s">
        <v>3868</v>
      </c>
      <c r="J408" s="6" t="s">
        <v>8588</v>
      </c>
      <c r="K408" t="s">
        <v>3869</v>
      </c>
      <c r="L408" t="s">
        <v>3870</v>
      </c>
      <c r="M408" t="s">
        <v>3871</v>
      </c>
      <c r="N408" t="s">
        <v>3872</v>
      </c>
      <c r="O408" t="s">
        <v>3873</v>
      </c>
      <c r="P408" t="s">
        <v>3874</v>
      </c>
      <c r="Q408" t="s">
        <v>3875</v>
      </c>
      <c r="R408" t="s">
        <v>71</v>
      </c>
      <c r="S408" t="s">
        <v>71</v>
      </c>
      <c r="T408" t="s">
        <v>3876</v>
      </c>
      <c r="U408" t="s">
        <v>71</v>
      </c>
      <c r="V408" t="s">
        <v>71</v>
      </c>
      <c r="W408" t="s">
        <v>71</v>
      </c>
      <c r="X408" t="s">
        <v>71</v>
      </c>
      <c r="Y408" t="s">
        <v>71</v>
      </c>
      <c r="Z408" t="s">
        <v>71</v>
      </c>
      <c r="AA408" t="s">
        <v>71</v>
      </c>
      <c r="AB408" t="s">
        <v>71</v>
      </c>
      <c r="AC408" t="s">
        <v>71</v>
      </c>
      <c r="AD408" t="s">
        <v>71</v>
      </c>
      <c r="AE408" t="s">
        <v>71</v>
      </c>
      <c r="AF408" t="s">
        <v>71</v>
      </c>
      <c r="AG408" t="s">
        <v>71</v>
      </c>
      <c r="AH408" t="s">
        <v>71</v>
      </c>
      <c r="AI408" t="s">
        <v>71</v>
      </c>
      <c r="AJ408" t="s">
        <v>71</v>
      </c>
      <c r="AK408" t="s">
        <v>71</v>
      </c>
      <c r="AL408" t="s">
        <v>71</v>
      </c>
      <c r="AM408" t="s">
        <v>226</v>
      </c>
      <c r="AN408" t="s">
        <v>71</v>
      </c>
      <c r="AO408" t="s">
        <v>3877</v>
      </c>
      <c r="AP408" t="s">
        <v>71</v>
      </c>
      <c r="AQ408" t="s">
        <v>71</v>
      </c>
      <c r="AR408" t="s">
        <v>71</v>
      </c>
      <c r="AS408">
        <v>2004</v>
      </c>
      <c r="AT408">
        <v>113</v>
      </c>
      <c r="AU408" t="s">
        <v>71</v>
      </c>
      <c r="AV408" t="s">
        <v>71</v>
      </c>
      <c r="AW408" t="s">
        <v>71</v>
      </c>
      <c r="AX408" t="s">
        <v>71</v>
      </c>
      <c r="AY408" t="s">
        <v>71</v>
      </c>
      <c r="AZ408">
        <v>161</v>
      </c>
      <c r="BA408">
        <v>168</v>
      </c>
      <c r="BB408" t="s">
        <v>71</v>
      </c>
      <c r="BC408" t="s">
        <v>71</v>
      </c>
      <c r="BD408" t="s">
        <v>71</v>
      </c>
      <c r="BE408" t="s">
        <v>71</v>
      </c>
      <c r="BF408" t="s">
        <v>71</v>
      </c>
      <c r="BG408" t="s">
        <v>71</v>
      </c>
      <c r="BH408" t="s">
        <v>71</v>
      </c>
      <c r="BI408" t="s">
        <v>71</v>
      </c>
      <c r="BJ408" t="s">
        <v>71</v>
      </c>
      <c r="BK408" t="s">
        <v>71</v>
      </c>
      <c r="BL408" t="s">
        <v>71</v>
      </c>
      <c r="BM408" t="s">
        <v>71</v>
      </c>
      <c r="BN408" t="s">
        <v>71</v>
      </c>
      <c r="BO408" t="s">
        <v>71</v>
      </c>
      <c r="BP408" t="s">
        <v>71</v>
      </c>
      <c r="BQ408" t="s">
        <v>3878</v>
      </c>
      <c r="BR408" t="str">
        <f>HYPERLINK("https%3A%2F%2Fwww.webofscience.com%2Fwos%2Fwoscc%2Ffull-record%2FWOS:000225471900020","View Full Record in Web of Science")</f>
        <v>View Full Record in Web of Science</v>
      </c>
    </row>
    <row r="409" spans="1:70" hidden="1" x14ac:dyDescent="0.25">
      <c r="A409" t="s">
        <v>83</v>
      </c>
      <c r="B409" t="s">
        <v>3879</v>
      </c>
      <c r="C409" t="s">
        <v>71</v>
      </c>
      <c r="D409" t="s">
        <v>71</v>
      </c>
      <c r="E409" t="s">
        <v>102</v>
      </c>
      <c r="F409" t="s">
        <v>3880</v>
      </c>
      <c r="G409" t="s">
        <v>71</v>
      </c>
      <c r="H409" t="s">
        <v>71</v>
      </c>
      <c r="I409" s="1" t="s">
        <v>3881</v>
      </c>
      <c r="J409" s="6" t="s">
        <v>8588</v>
      </c>
      <c r="K409" t="s">
        <v>3882</v>
      </c>
      <c r="L409" t="s">
        <v>71</v>
      </c>
      <c r="M409" t="s">
        <v>3883</v>
      </c>
      <c r="N409" t="s">
        <v>3884</v>
      </c>
      <c r="O409" t="s">
        <v>1902</v>
      </c>
      <c r="P409" t="s">
        <v>3885</v>
      </c>
      <c r="Q409" t="s">
        <v>71</v>
      </c>
      <c r="R409" t="s">
        <v>71</v>
      </c>
      <c r="S409" t="s">
        <v>71</v>
      </c>
      <c r="T409" t="s">
        <v>3886</v>
      </c>
      <c r="U409" t="s">
        <v>71</v>
      </c>
      <c r="V409" t="s">
        <v>71</v>
      </c>
      <c r="W409" t="s">
        <v>71</v>
      </c>
      <c r="X409" t="s">
        <v>71</v>
      </c>
      <c r="Y409" t="s">
        <v>71</v>
      </c>
      <c r="Z409" t="s">
        <v>71</v>
      </c>
      <c r="AA409" t="s">
        <v>71</v>
      </c>
      <c r="AB409" t="s">
        <v>71</v>
      </c>
      <c r="AC409" t="s">
        <v>71</v>
      </c>
      <c r="AD409" t="s">
        <v>71</v>
      </c>
      <c r="AE409" t="s">
        <v>71</v>
      </c>
      <c r="AF409" t="s">
        <v>71</v>
      </c>
      <c r="AG409" t="s">
        <v>71</v>
      </c>
      <c r="AH409" t="s">
        <v>71</v>
      </c>
      <c r="AI409" t="s">
        <v>71</v>
      </c>
      <c r="AJ409" t="s">
        <v>71</v>
      </c>
      <c r="AK409" t="s">
        <v>71</v>
      </c>
      <c r="AL409" t="s">
        <v>71</v>
      </c>
      <c r="AM409" t="s">
        <v>71</v>
      </c>
      <c r="AN409" t="s">
        <v>71</v>
      </c>
      <c r="AO409" t="s">
        <v>3887</v>
      </c>
      <c r="AP409" t="s">
        <v>71</v>
      </c>
      <c r="AQ409" t="s">
        <v>71</v>
      </c>
      <c r="AR409" t="s">
        <v>71</v>
      </c>
      <c r="AS409">
        <v>2008</v>
      </c>
      <c r="AT409" t="s">
        <v>71</v>
      </c>
      <c r="AU409" t="s">
        <v>71</v>
      </c>
      <c r="AV409" t="s">
        <v>71</v>
      </c>
      <c r="AW409" t="s">
        <v>71</v>
      </c>
      <c r="AX409" t="s">
        <v>71</v>
      </c>
      <c r="AY409" t="s">
        <v>71</v>
      </c>
      <c r="AZ409">
        <v>193</v>
      </c>
      <c r="BA409" t="s">
        <v>99</v>
      </c>
      <c r="BB409" t="s">
        <v>71</v>
      </c>
      <c r="BC409" t="s">
        <v>3888</v>
      </c>
      <c r="BD409" t="str">
        <f>HYPERLINK("http://dx.doi.org/10.1109/WCICA.2008.4592923","http://dx.doi.org/10.1109/WCICA.2008.4592923")</f>
        <v>http://dx.doi.org/10.1109/WCICA.2008.4592923</v>
      </c>
      <c r="BE409" t="s">
        <v>71</v>
      </c>
      <c r="BF409" t="s">
        <v>71</v>
      </c>
      <c r="BG409" t="s">
        <v>71</v>
      </c>
      <c r="BH409" t="s">
        <v>71</v>
      </c>
      <c r="BI409" t="s">
        <v>71</v>
      </c>
      <c r="BJ409" t="s">
        <v>71</v>
      </c>
      <c r="BK409" t="s">
        <v>71</v>
      </c>
      <c r="BL409" t="s">
        <v>71</v>
      </c>
      <c r="BM409" t="s">
        <v>71</v>
      </c>
      <c r="BN409" t="s">
        <v>71</v>
      </c>
      <c r="BO409" t="s">
        <v>71</v>
      </c>
      <c r="BP409" t="s">
        <v>71</v>
      </c>
      <c r="BQ409" t="s">
        <v>3889</v>
      </c>
      <c r="BR409" t="str">
        <f>HYPERLINK("https%3A%2F%2Fwww.webofscience.com%2Fwos%2Fwoscc%2Ffull-record%2FWOS:000259965700037","View Full Record in Web of Science")</f>
        <v>View Full Record in Web of Science</v>
      </c>
    </row>
    <row r="410" spans="1:70" hidden="1" x14ac:dyDescent="0.25">
      <c r="A410" t="s">
        <v>83</v>
      </c>
      <c r="B410" t="s">
        <v>3890</v>
      </c>
      <c r="C410" t="s">
        <v>71</v>
      </c>
      <c r="D410" t="s">
        <v>3891</v>
      </c>
      <c r="E410" t="s">
        <v>71</v>
      </c>
      <c r="F410" t="s">
        <v>3892</v>
      </c>
      <c r="G410" t="s">
        <v>71</v>
      </c>
      <c r="H410" t="s">
        <v>71</v>
      </c>
      <c r="I410" s="1" t="s">
        <v>3893</v>
      </c>
      <c r="J410" s="6" t="s">
        <v>8588</v>
      </c>
      <c r="K410" t="s">
        <v>3894</v>
      </c>
      <c r="L410" t="s">
        <v>3895</v>
      </c>
      <c r="M410" t="s">
        <v>3896</v>
      </c>
      <c r="N410" t="s">
        <v>3897</v>
      </c>
      <c r="O410" t="s">
        <v>3898</v>
      </c>
      <c r="P410" t="s">
        <v>71</v>
      </c>
      <c r="Q410" t="s">
        <v>71</v>
      </c>
      <c r="R410" t="s">
        <v>71</v>
      </c>
      <c r="S410" t="s">
        <v>71</v>
      </c>
      <c r="T410" t="s">
        <v>3899</v>
      </c>
      <c r="U410" t="s">
        <v>71</v>
      </c>
      <c r="V410" t="s">
        <v>71</v>
      </c>
      <c r="W410" t="s">
        <v>71</v>
      </c>
      <c r="X410" t="s">
        <v>71</v>
      </c>
      <c r="Y410" t="s">
        <v>71</v>
      </c>
      <c r="Z410" t="s">
        <v>71</v>
      </c>
      <c r="AA410" t="s">
        <v>71</v>
      </c>
      <c r="AB410" t="s">
        <v>71</v>
      </c>
      <c r="AC410" t="s">
        <v>71</v>
      </c>
      <c r="AD410" t="s">
        <v>71</v>
      </c>
      <c r="AE410" t="s">
        <v>71</v>
      </c>
      <c r="AF410" t="s">
        <v>71</v>
      </c>
      <c r="AG410" t="s">
        <v>71</v>
      </c>
      <c r="AH410" t="s">
        <v>71</v>
      </c>
      <c r="AI410" t="s">
        <v>71</v>
      </c>
      <c r="AJ410" t="s">
        <v>71</v>
      </c>
      <c r="AK410" t="s">
        <v>71</v>
      </c>
      <c r="AL410" t="s">
        <v>71</v>
      </c>
      <c r="AM410" t="s">
        <v>3900</v>
      </c>
      <c r="AN410" t="s">
        <v>71</v>
      </c>
      <c r="AO410" t="s">
        <v>71</v>
      </c>
      <c r="AP410" t="s">
        <v>71</v>
      </c>
      <c r="AQ410" t="s">
        <v>71</v>
      </c>
      <c r="AR410" t="s">
        <v>71</v>
      </c>
      <c r="AS410">
        <v>2004</v>
      </c>
      <c r="AT410">
        <v>3</v>
      </c>
      <c r="AU410" t="s">
        <v>71</v>
      </c>
      <c r="AV410" t="s">
        <v>71</v>
      </c>
      <c r="AW410" t="s">
        <v>71</v>
      </c>
      <c r="AX410" t="s">
        <v>71</v>
      </c>
      <c r="AY410" t="s">
        <v>71</v>
      </c>
      <c r="AZ410">
        <v>392</v>
      </c>
      <c r="BA410">
        <v>396</v>
      </c>
      <c r="BB410" t="s">
        <v>71</v>
      </c>
      <c r="BC410" t="s">
        <v>71</v>
      </c>
      <c r="BD410" t="s">
        <v>71</v>
      </c>
      <c r="BE410" t="s">
        <v>71</v>
      </c>
      <c r="BF410" t="s">
        <v>71</v>
      </c>
      <c r="BG410" t="s">
        <v>71</v>
      </c>
      <c r="BH410" t="s">
        <v>71</v>
      </c>
      <c r="BI410" t="s">
        <v>71</v>
      </c>
      <c r="BJ410" t="s">
        <v>71</v>
      </c>
      <c r="BK410" t="s">
        <v>71</v>
      </c>
      <c r="BL410" t="s">
        <v>71</v>
      </c>
      <c r="BM410" t="s">
        <v>71</v>
      </c>
      <c r="BN410" t="s">
        <v>71</v>
      </c>
      <c r="BO410" t="s">
        <v>71</v>
      </c>
      <c r="BP410" t="s">
        <v>71</v>
      </c>
      <c r="BQ410" t="s">
        <v>3901</v>
      </c>
      <c r="BR410" t="str">
        <f>HYPERLINK("https%3A%2F%2Fwww.webofscience.com%2Fwos%2Fwoscc%2Ffull-record%2FWOS:000237307500069","View Full Record in Web of Science")</f>
        <v>View Full Record in Web of Science</v>
      </c>
    </row>
    <row r="411" spans="1:70" hidden="1" x14ac:dyDescent="0.25">
      <c r="A411" t="s">
        <v>69</v>
      </c>
      <c r="B411" t="s">
        <v>3902</v>
      </c>
      <c r="C411" t="s">
        <v>71</v>
      </c>
      <c r="D411" t="s">
        <v>71</v>
      </c>
      <c r="E411" t="s">
        <v>71</v>
      </c>
      <c r="F411" t="s">
        <v>3902</v>
      </c>
      <c r="G411" t="s">
        <v>71</v>
      </c>
      <c r="H411" t="s">
        <v>71</v>
      </c>
      <c r="I411" s="1" t="s">
        <v>3903</v>
      </c>
      <c r="J411" s="6" t="s">
        <v>8588</v>
      </c>
      <c r="K411" t="s">
        <v>421</v>
      </c>
      <c r="L411" t="s">
        <v>71</v>
      </c>
      <c r="M411" t="s">
        <v>71</v>
      </c>
      <c r="N411" t="s">
        <v>71</v>
      </c>
      <c r="O411" t="s">
        <v>71</v>
      </c>
      <c r="P411" t="s">
        <v>71</v>
      </c>
      <c r="Q411" t="s">
        <v>71</v>
      </c>
      <c r="R411" t="s">
        <v>71</v>
      </c>
      <c r="S411" t="s">
        <v>71</v>
      </c>
      <c r="T411" t="s">
        <v>3904</v>
      </c>
      <c r="U411" t="s">
        <v>71</v>
      </c>
      <c r="V411" t="s">
        <v>71</v>
      </c>
      <c r="W411" t="s">
        <v>71</v>
      </c>
      <c r="X411" t="s">
        <v>71</v>
      </c>
      <c r="Y411" t="s">
        <v>71</v>
      </c>
      <c r="Z411" t="s">
        <v>71</v>
      </c>
      <c r="AA411" t="s">
        <v>71</v>
      </c>
      <c r="AB411" t="s">
        <v>71</v>
      </c>
      <c r="AC411" t="s">
        <v>71</v>
      </c>
      <c r="AD411" t="s">
        <v>71</v>
      </c>
      <c r="AE411" t="s">
        <v>71</v>
      </c>
      <c r="AF411" t="s">
        <v>71</v>
      </c>
      <c r="AG411" t="s">
        <v>71</v>
      </c>
      <c r="AH411" t="s">
        <v>71</v>
      </c>
      <c r="AI411" t="s">
        <v>71</v>
      </c>
      <c r="AJ411" t="s">
        <v>71</v>
      </c>
      <c r="AK411" t="s">
        <v>71</v>
      </c>
      <c r="AL411" t="s">
        <v>71</v>
      </c>
      <c r="AM411" t="s">
        <v>423</v>
      </c>
      <c r="AN411" t="s">
        <v>71</v>
      </c>
      <c r="AO411" t="s">
        <v>71</v>
      </c>
      <c r="AP411" t="s">
        <v>71</v>
      </c>
      <c r="AQ411" t="s">
        <v>71</v>
      </c>
      <c r="AR411" t="s">
        <v>1814</v>
      </c>
      <c r="AS411">
        <v>1991</v>
      </c>
      <c r="AT411">
        <v>40</v>
      </c>
      <c r="AU411">
        <v>1</v>
      </c>
      <c r="AV411" t="s">
        <v>71</v>
      </c>
      <c r="AW411" t="s">
        <v>71</v>
      </c>
      <c r="AX411" t="s">
        <v>71</v>
      </c>
      <c r="AY411" t="s">
        <v>71</v>
      </c>
      <c r="AZ411">
        <v>5</v>
      </c>
      <c r="BA411">
        <v>38</v>
      </c>
      <c r="BB411" t="s">
        <v>71</v>
      </c>
      <c r="BC411" t="s">
        <v>3905</v>
      </c>
      <c r="BD411" t="str">
        <f>HYPERLINK("http://dx.doi.org/10.1016/0165-0114(91)90045-R","http://dx.doi.org/10.1016/0165-0114(91)90045-R")</f>
        <v>http://dx.doi.org/10.1016/0165-0114(91)90045-R</v>
      </c>
      <c r="BE411" t="s">
        <v>71</v>
      </c>
      <c r="BF411" t="s">
        <v>71</v>
      </c>
      <c r="BG411" t="s">
        <v>71</v>
      </c>
      <c r="BH411" t="s">
        <v>71</v>
      </c>
      <c r="BI411" t="s">
        <v>71</v>
      </c>
      <c r="BJ411" t="s">
        <v>71</v>
      </c>
      <c r="BK411" t="s">
        <v>71</v>
      </c>
      <c r="BL411" t="s">
        <v>71</v>
      </c>
      <c r="BM411" t="s">
        <v>71</v>
      </c>
      <c r="BN411" t="s">
        <v>71</v>
      </c>
      <c r="BO411" t="s">
        <v>71</v>
      </c>
      <c r="BP411" t="s">
        <v>71</v>
      </c>
      <c r="BQ411" t="s">
        <v>3906</v>
      </c>
      <c r="BR411" t="str">
        <f>HYPERLINK("https%3A%2F%2Fwww.webofscience.com%2Fwos%2Fwoscc%2Ffull-record%2FWOS:A1991FG57000002","View Full Record in Web of Science")</f>
        <v>View Full Record in Web of Science</v>
      </c>
    </row>
    <row r="412" spans="1:70" hidden="1" x14ac:dyDescent="0.25">
      <c r="A412" t="s">
        <v>69</v>
      </c>
      <c r="B412" t="s">
        <v>3907</v>
      </c>
      <c r="C412" t="s">
        <v>71</v>
      </c>
      <c r="D412" t="s">
        <v>71</v>
      </c>
      <c r="E412" t="s">
        <v>71</v>
      </c>
      <c r="F412" t="s">
        <v>3908</v>
      </c>
      <c r="G412" t="s">
        <v>71</v>
      </c>
      <c r="H412" t="s">
        <v>71</v>
      </c>
      <c r="I412" s="1" t="s">
        <v>3909</v>
      </c>
      <c r="J412" s="6" t="s">
        <v>8590</v>
      </c>
      <c r="K412" t="s">
        <v>3910</v>
      </c>
      <c r="L412" t="s">
        <v>71</v>
      </c>
      <c r="M412" t="s">
        <v>71</v>
      </c>
      <c r="N412" t="s">
        <v>71</v>
      </c>
      <c r="O412" t="s">
        <v>71</v>
      </c>
      <c r="P412" t="s">
        <v>71</v>
      </c>
      <c r="Q412" t="s">
        <v>71</v>
      </c>
      <c r="R412" t="s">
        <v>71</v>
      </c>
      <c r="S412" t="s">
        <v>71</v>
      </c>
      <c r="T412" t="s">
        <v>3911</v>
      </c>
      <c r="U412" t="s">
        <v>71</v>
      </c>
      <c r="V412" t="s">
        <v>71</v>
      </c>
      <c r="W412" t="s">
        <v>71</v>
      </c>
      <c r="X412" t="s">
        <v>71</v>
      </c>
      <c r="Y412" t="s">
        <v>3912</v>
      </c>
      <c r="Z412" t="s">
        <v>3913</v>
      </c>
      <c r="AA412" t="s">
        <v>71</v>
      </c>
      <c r="AB412" t="s">
        <v>71</v>
      </c>
      <c r="AC412" t="s">
        <v>71</v>
      </c>
      <c r="AD412" t="s">
        <v>71</v>
      </c>
      <c r="AE412" t="s">
        <v>71</v>
      </c>
      <c r="AF412" t="s">
        <v>71</v>
      </c>
      <c r="AG412" t="s">
        <v>71</v>
      </c>
      <c r="AH412" t="s">
        <v>71</v>
      </c>
      <c r="AI412" t="s">
        <v>71</v>
      </c>
      <c r="AJ412" t="s">
        <v>71</v>
      </c>
      <c r="AK412" t="s">
        <v>71</v>
      </c>
      <c r="AL412" t="s">
        <v>71</v>
      </c>
      <c r="AM412" t="s">
        <v>3914</v>
      </c>
      <c r="AN412" t="s">
        <v>3915</v>
      </c>
      <c r="AO412" t="s">
        <v>71</v>
      </c>
      <c r="AP412" t="s">
        <v>71</v>
      </c>
      <c r="AQ412" t="s">
        <v>71</v>
      </c>
      <c r="AR412" t="s">
        <v>794</v>
      </c>
      <c r="AS412">
        <v>2013</v>
      </c>
      <c r="AT412">
        <v>50</v>
      </c>
      <c r="AU412" t="s">
        <v>71</v>
      </c>
      <c r="AV412" t="s">
        <v>71</v>
      </c>
      <c r="AW412" t="s">
        <v>71</v>
      </c>
      <c r="AX412" t="s">
        <v>180</v>
      </c>
      <c r="AY412" t="s">
        <v>71</v>
      </c>
      <c r="AZ412">
        <v>128</v>
      </c>
      <c r="BA412">
        <v>135</v>
      </c>
      <c r="BB412" t="s">
        <v>71</v>
      </c>
      <c r="BC412" t="s">
        <v>3916</v>
      </c>
      <c r="BD412" t="str">
        <f>HYPERLINK("http://dx.doi.org/10.1016/j.cageo.2012.05.022","http://dx.doi.org/10.1016/j.cageo.2012.05.022")</f>
        <v>http://dx.doi.org/10.1016/j.cageo.2012.05.022</v>
      </c>
      <c r="BE412" t="s">
        <v>71</v>
      </c>
      <c r="BF412" t="s">
        <v>71</v>
      </c>
      <c r="BG412" t="s">
        <v>71</v>
      </c>
      <c r="BH412" t="s">
        <v>71</v>
      </c>
      <c r="BI412" t="s">
        <v>71</v>
      </c>
      <c r="BJ412" t="s">
        <v>71</v>
      </c>
      <c r="BK412" t="s">
        <v>71</v>
      </c>
      <c r="BL412" t="s">
        <v>71</v>
      </c>
      <c r="BM412" t="s">
        <v>71</v>
      </c>
      <c r="BN412" t="s">
        <v>71</v>
      </c>
      <c r="BO412" t="s">
        <v>71</v>
      </c>
      <c r="BP412" t="s">
        <v>71</v>
      </c>
      <c r="BQ412" t="s">
        <v>3917</v>
      </c>
      <c r="BR412" t="str">
        <f>HYPERLINK("https%3A%2F%2Fwww.webofscience.com%2Fwos%2Fwoscc%2Ffull-record%2FWOS:000313611100014","View Full Record in Web of Science")</f>
        <v>View Full Record in Web of Science</v>
      </c>
    </row>
    <row r="413" spans="1:70" hidden="1" x14ac:dyDescent="0.25">
      <c r="A413" t="s">
        <v>83</v>
      </c>
      <c r="B413" t="s">
        <v>3918</v>
      </c>
      <c r="C413" t="s">
        <v>71</v>
      </c>
      <c r="D413" t="s">
        <v>3919</v>
      </c>
      <c r="E413" t="s">
        <v>71</v>
      </c>
      <c r="F413" t="s">
        <v>3920</v>
      </c>
      <c r="G413" t="s">
        <v>71</v>
      </c>
      <c r="H413" t="s">
        <v>71</v>
      </c>
      <c r="I413" s="1" t="s">
        <v>3921</v>
      </c>
      <c r="J413" s="6" t="s">
        <v>8590</v>
      </c>
      <c r="K413" t="s">
        <v>3922</v>
      </c>
      <c r="L413" t="s">
        <v>138</v>
      </c>
      <c r="M413" t="s">
        <v>3923</v>
      </c>
      <c r="N413" t="s">
        <v>3924</v>
      </c>
      <c r="O413" t="s">
        <v>3925</v>
      </c>
      <c r="P413" t="s">
        <v>3926</v>
      </c>
      <c r="Q413" t="s">
        <v>71</v>
      </c>
      <c r="R413" t="s">
        <v>71</v>
      </c>
      <c r="S413" t="s">
        <v>71</v>
      </c>
      <c r="T413" t="s">
        <v>3927</v>
      </c>
      <c r="U413" t="s">
        <v>71</v>
      </c>
      <c r="V413" t="s">
        <v>71</v>
      </c>
      <c r="W413" t="s">
        <v>71</v>
      </c>
      <c r="X413" t="s">
        <v>71</v>
      </c>
      <c r="Y413" t="s">
        <v>3928</v>
      </c>
      <c r="Z413" t="s">
        <v>3929</v>
      </c>
      <c r="AA413" t="s">
        <v>71</v>
      </c>
      <c r="AB413" t="s">
        <v>71</v>
      </c>
      <c r="AC413" t="s">
        <v>71</v>
      </c>
      <c r="AD413" t="s">
        <v>71</v>
      </c>
      <c r="AE413" t="s">
        <v>71</v>
      </c>
      <c r="AF413" t="s">
        <v>71</v>
      </c>
      <c r="AG413" t="s">
        <v>71</v>
      </c>
      <c r="AH413" t="s">
        <v>71</v>
      </c>
      <c r="AI413" t="s">
        <v>71</v>
      </c>
      <c r="AJ413" t="s">
        <v>71</v>
      </c>
      <c r="AK413" t="s">
        <v>71</v>
      </c>
      <c r="AL413" t="s">
        <v>71</v>
      </c>
      <c r="AM413" t="s">
        <v>71</v>
      </c>
      <c r="AN413" t="s">
        <v>71</v>
      </c>
      <c r="AO413" t="s">
        <v>3930</v>
      </c>
      <c r="AP413" t="s">
        <v>71</v>
      </c>
      <c r="AQ413" t="s">
        <v>71</v>
      </c>
      <c r="AR413" t="s">
        <v>71</v>
      </c>
      <c r="AS413">
        <v>2008</v>
      </c>
      <c r="AT413">
        <v>1</v>
      </c>
      <c r="AU413" t="s">
        <v>71</v>
      </c>
      <c r="AV413" t="s">
        <v>71</v>
      </c>
      <c r="AW413" t="s">
        <v>71</v>
      </c>
      <c r="AX413" t="s">
        <v>71</v>
      </c>
      <c r="AY413" t="s">
        <v>71</v>
      </c>
      <c r="AZ413">
        <v>799</v>
      </c>
      <c r="BA413">
        <v>804</v>
      </c>
      <c r="BB413" t="s">
        <v>71</v>
      </c>
      <c r="BC413" t="s">
        <v>3931</v>
      </c>
      <c r="BD413" t="str">
        <f>HYPERLINK("http://dx.doi.org/10.1142/9789812799470_0131","http://dx.doi.org/10.1142/9789812799470_0131")</f>
        <v>http://dx.doi.org/10.1142/9789812799470_0131</v>
      </c>
      <c r="BE413" t="s">
        <v>71</v>
      </c>
      <c r="BF413" t="s">
        <v>71</v>
      </c>
      <c r="BG413" t="s">
        <v>71</v>
      </c>
      <c r="BH413" t="s">
        <v>71</v>
      </c>
      <c r="BI413" t="s">
        <v>71</v>
      </c>
      <c r="BJ413" t="s">
        <v>71</v>
      </c>
      <c r="BK413" t="s">
        <v>71</v>
      </c>
      <c r="BL413" t="s">
        <v>71</v>
      </c>
      <c r="BM413" t="s">
        <v>71</v>
      </c>
      <c r="BN413" t="s">
        <v>71</v>
      </c>
      <c r="BO413" t="s">
        <v>71</v>
      </c>
      <c r="BP413" t="s">
        <v>71</v>
      </c>
      <c r="BQ413" t="s">
        <v>3932</v>
      </c>
      <c r="BR413" t="str">
        <f>HYPERLINK("https%3A%2F%2Fwww.webofscience.com%2Fwos%2Fwoscc%2Ffull-record%2FWOS:000259061900131","View Full Record in Web of Science")</f>
        <v>View Full Record in Web of Science</v>
      </c>
    </row>
    <row r="414" spans="1:70" hidden="1" x14ac:dyDescent="0.25">
      <c r="A414" t="s">
        <v>69</v>
      </c>
      <c r="B414" t="s">
        <v>3933</v>
      </c>
      <c r="C414" t="s">
        <v>71</v>
      </c>
      <c r="D414" t="s">
        <v>71</v>
      </c>
      <c r="E414" t="s">
        <v>71</v>
      </c>
      <c r="F414" t="s">
        <v>3934</v>
      </c>
      <c r="G414" t="s">
        <v>71</v>
      </c>
      <c r="H414" t="s">
        <v>71</v>
      </c>
      <c r="I414" s="1" t="s">
        <v>3935</v>
      </c>
      <c r="J414" s="6" t="s">
        <v>8590</v>
      </c>
      <c r="K414" t="s">
        <v>288</v>
      </c>
      <c r="L414" t="s">
        <v>71</v>
      </c>
      <c r="M414" t="s">
        <v>71</v>
      </c>
      <c r="N414" t="s">
        <v>71</v>
      </c>
      <c r="O414" t="s">
        <v>71</v>
      </c>
      <c r="P414" t="s">
        <v>71</v>
      </c>
      <c r="Q414" t="s">
        <v>71</v>
      </c>
      <c r="R414" t="s">
        <v>71</v>
      </c>
      <c r="S414" t="s">
        <v>71</v>
      </c>
      <c r="T414" t="s">
        <v>3936</v>
      </c>
      <c r="U414" t="s">
        <v>71</v>
      </c>
      <c r="V414" t="s">
        <v>71</v>
      </c>
      <c r="W414" t="s">
        <v>71</v>
      </c>
      <c r="X414" t="s">
        <v>71</v>
      </c>
      <c r="Y414" t="s">
        <v>3937</v>
      </c>
      <c r="Z414" t="s">
        <v>3938</v>
      </c>
      <c r="AA414" t="s">
        <v>71</v>
      </c>
      <c r="AB414" t="s">
        <v>71</v>
      </c>
      <c r="AC414" t="s">
        <v>71</v>
      </c>
      <c r="AD414" t="s">
        <v>71</v>
      </c>
      <c r="AE414" t="s">
        <v>71</v>
      </c>
      <c r="AF414" t="s">
        <v>71</v>
      </c>
      <c r="AG414" t="s">
        <v>71</v>
      </c>
      <c r="AH414" t="s">
        <v>71</v>
      </c>
      <c r="AI414" t="s">
        <v>71</v>
      </c>
      <c r="AJ414" t="s">
        <v>71</v>
      </c>
      <c r="AK414" t="s">
        <v>71</v>
      </c>
      <c r="AL414" t="s">
        <v>71</v>
      </c>
      <c r="AM414" t="s">
        <v>291</v>
      </c>
      <c r="AN414" t="s">
        <v>292</v>
      </c>
      <c r="AO414" t="s">
        <v>71</v>
      </c>
      <c r="AP414" t="s">
        <v>71</v>
      </c>
      <c r="AQ414" t="s">
        <v>71</v>
      </c>
      <c r="AR414" t="s">
        <v>3939</v>
      </c>
      <c r="AS414">
        <v>2012</v>
      </c>
      <c r="AT414">
        <v>39</v>
      </c>
      <c r="AU414">
        <v>12</v>
      </c>
      <c r="AV414" t="s">
        <v>71</v>
      </c>
      <c r="AW414" t="s">
        <v>71</v>
      </c>
      <c r="AX414" t="s">
        <v>71</v>
      </c>
      <c r="AY414" t="s">
        <v>71</v>
      </c>
      <c r="AZ414">
        <v>10343</v>
      </c>
      <c r="BA414">
        <v>10351</v>
      </c>
      <c r="BB414" t="s">
        <v>71</v>
      </c>
      <c r="BC414" t="s">
        <v>3940</v>
      </c>
      <c r="BD414" t="str">
        <f>HYPERLINK("http://dx.doi.org/10.1016/j.eswa.2012.01.027","http://dx.doi.org/10.1016/j.eswa.2012.01.027")</f>
        <v>http://dx.doi.org/10.1016/j.eswa.2012.01.027</v>
      </c>
      <c r="BE414" t="s">
        <v>71</v>
      </c>
      <c r="BF414" t="s">
        <v>71</v>
      </c>
      <c r="BG414" t="s">
        <v>71</v>
      </c>
      <c r="BH414" t="s">
        <v>71</v>
      </c>
      <c r="BI414" t="s">
        <v>71</v>
      </c>
      <c r="BJ414" t="s">
        <v>71</v>
      </c>
      <c r="BK414" t="s">
        <v>71</v>
      </c>
      <c r="BL414" t="s">
        <v>71</v>
      </c>
      <c r="BM414" t="s">
        <v>71</v>
      </c>
      <c r="BN414" t="s">
        <v>71</v>
      </c>
      <c r="BO414" t="s">
        <v>71</v>
      </c>
      <c r="BP414" t="s">
        <v>71</v>
      </c>
      <c r="BQ414" t="s">
        <v>3941</v>
      </c>
      <c r="BR414" t="str">
        <f>HYPERLINK("https%3A%2F%2Fwww.webofscience.com%2Fwos%2Fwoscc%2Ffull-record%2FWOS:000305863300004","View Full Record in Web of Science")</f>
        <v>View Full Record in Web of Science</v>
      </c>
    </row>
    <row r="415" spans="1:70" hidden="1" x14ac:dyDescent="0.25">
      <c r="A415" t="s">
        <v>83</v>
      </c>
      <c r="B415" t="s">
        <v>3942</v>
      </c>
      <c r="C415" t="s">
        <v>71</v>
      </c>
      <c r="D415" t="s">
        <v>3943</v>
      </c>
      <c r="E415" t="s">
        <v>71</v>
      </c>
      <c r="F415" t="s">
        <v>3942</v>
      </c>
      <c r="G415" t="s">
        <v>71</v>
      </c>
      <c r="H415" t="s">
        <v>71</v>
      </c>
      <c r="I415" s="1" t="s">
        <v>3944</v>
      </c>
      <c r="J415" s="6" t="s">
        <v>8590</v>
      </c>
      <c r="K415" t="s">
        <v>3945</v>
      </c>
      <c r="L415" t="s">
        <v>3946</v>
      </c>
      <c r="M415" t="s">
        <v>3947</v>
      </c>
      <c r="N415" t="s">
        <v>3948</v>
      </c>
      <c r="O415" t="s">
        <v>3949</v>
      </c>
      <c r="P415" t="s">
        <v>3950</v>
      </c>
      <c r="Q415" t="s">
        <v>71</v>
      </c>
      <c r="R415" t="s">
        <v>71</v>
      </c>
      <c r="S415" t="s">
        <v>71</v>
      </c>
      <c r="T415" t="s">
        <v>3951</v>
      </c>
      <c r="U415" t="s">
        <v>71</v>
      </c>
      <c r="V415" t="s">
        <v>71</v>
      </c>
      <c r="W415" t="s">
        <v>71</v>
      </c>
      <c r="X415" t="s">
        <v>71</v>
      </c>
      <c r="Y415" t="s">
        <v>3952</v>
      </c>
      <c r="Z415" t="s">
        <v>3953</v>
      </c>
      <c r="AA415" t="s">
        <v>71</v>
      </c>
      <c r="AB415" t="s">
        <v>71</v>
      </c>
      <c r="AC415" t="s">
        <v>71</v>
      </c>
      <c r="AD415" t="s">
        <v>71</v>
      </c>
      <c r="AE415" t="s">
        <v>71</v>
      </c>
      <c r="AF415" t="s">
        <v>71</v>
      </c>
      <c r="AG415" t="s">
        <v>71</v>
      </c>
      <c r="AH415" t="s">
        <v>71</v>
      </c>
      <c r="AI415" t="s">
        <v>71</v>
      </c>
      <c r="AJ415" t="s">
        <v>71</v>
      </c>
      <c r="AK415" t="s">
        <v>71</v>
      </c>
      <c r="AL415" t="s">
        <v>71</v>
      </c>
      <c r="AM415" t="s">
        <v>3954</v>
      </c>
      <c r="AN415" t="s">
        <v>71</v>
      </c>
      <c r="AO415" t="s">
        <v>3955</v>
      </c>
      <c r="AP415" t="s">
        <v>71</v>
      </c>
      <c r="AQ415" t="s">
        <v>71</v>
      </c>
      <c r="AR415" t="s">
        <v>71</v>
      </c>
      <c r="AS415">
        <v>2001</v>
      </c>
      <c r="AT415">
        <v>4479</v>
      </c>
      <c r="AU415" t="s">
        <v>71</v>
      </c>
      <c r="AV415" t="s">
        <v>71</v>
      </c>
      <c r="AW415" t="s">
        <v>71</v>
      </c>
      <c r="AX415" t="s">
        <v>71</v>
      </c>
      <c r="AY415" t="s">
        <v>71</v>
      </c>
      <c r="AZ415">
        <v>135</v>
      </c>
      <c r="BA415">
        <v>143</v>
      </c>
      <c r="BB415" t="s">
        <v>71</v>
      </c>
      <c r="BC415" t="s">
        <v>3956</v>
      </c>
      <c r="BD415" t="str">
        <f>HYPERLINK("http://dx.doi.org/10.1117/12.448340","http://dx.doi.org/10.1117/12.448340")</f>
        <v>http://dx.doi.org/10.1117/12.448340</v>
      </c>
      <c r="BE415" t="s">
        <v>71</v>
      </c>
      <c r="BF415" t="s">
        <v>71</v>
      </c>
      <c r="BG415" t="s">
        <v>71</v>
      </c>
      <c r="BH415" t="s">
        <v>71</v>
      </c>
      <c r="BI415" t="s">
        <v>71</v>
      </c>
      <c r="BJ415" t="s">
        <v>71</v>
      </c>
      <c r="BK415" t="s">
        <v>71</v>
      </c>
      <c r="BL415" t="s">
        <v>71</v>
      </c>
      <c r="BM415" t="s">
        <v>71</v>
      </c>
      <c r="BN415" t="s">
        <v>71</v>
      </c>
      <c r="BO415" t="s">
        <v>71</v>
      </c>
      <c r="BP415" t="s">
        <v>71</v>
      </c>
      <c r="BQ415" t="s">
        <v>3957</v>
      </c>
      <c r="BR415" t="str">
        <f>HYPERLINK("https%3A%2F%2Fwww.webofscience.com%2Fwos%2Fwoscc%2Ffull-record%2FWOS:000174396300016","View Full Record in Web of Science")</f>
        <v>View Full Record in Web of Science</v>
      </c>
    </row>
    <row r="416" spans="1:70" hidden="1" x14ac:dyDescent="0.25">
      <c r="A416" t="s">
        <v>69</v>
      </c>
      <c r="B416" t="s">
        <v>3958</v>
      </c>
      <c r="C416" t="s">
        <v>71</v>
      </c>
      <c r="D416" t="s">
        <v>71</v>
      </c>
      <c r="E416" t="s">
        <v>71</v>
      </c>
      <c r="F416" t="s">
        <v>3959</v>
      </c>
      <c r="G416" t="s">
        <v>71</v>
      </c>
      <c r="H416" t="s">
        <v>71</v>
      </c>
      <c r="I416" s="1" t="s">
        <v>3960</v>
      </c>
      <c r="J416" s="6" t="s">
        <v>8590</v>
      </c>
      <c r="K416" t="s">
        <v>766</v>
      </c>
      <c r="L416" t="s">
        <v>71</v>
      </c>
      <c r="M416" t="s">
        <v>71</v>
      </c>
      <c r="N416" t="s">
        <v>71</v>
      </c>
      <c r="O416" t="s">
        <v>71</v>
      </c>
      <c r="P416" t="s">
        <v>71</v>
      </c>
      <c r="Q416" t="s">
        <v>71</v>
      </c>
      <c r="R416" t="s">
        <v>71</v>
      </c>
      <c r="S416" t="s">
        <v>71</v>
      </c>
      <c r="T416" t="s">
        <v>3961</v>
      </c>
      <c r="U416" t="s">
        <v>71</v>
      </c>
      <c r="V416" t="s">
        <v>71</v>
      </c>
      <c r="W416" t="s">
        <v>71</v>
      </c>
      <c r="X416" t="s">
        <v>71</v>
      </c>
      <c r="Y416" t="s">
        <v>3962</v>
      </c>
      <c r="Z416" t="s">
        <v>3963</v>
      </c>
      <c r="AA416" t="s">
        <v>71</v>
      </c>
      <c r="AB416" t="s">
        <v>71</v>
      </c>
      <c r="AC416" t="s">
        <v>71</v>
      </c>
      <c r="AD416" t="s">
        <v>71</v>
      </c>
      <c r="AE416" t="s">
        <v>71</v>
      </c>
      <c r="AF416" t="s">
        <v>71</v>
      </c>
      <c r="AG416" t="s">
        <v>71</v>
      </c>
      <c r="AH416" t="s">
        <v>71</v>
      </c>
      <c r="AI416" t="s">
        <v>71</v>
      </c>
      <c r="AJ416" t="s">
        <v>71</v>
      </c>
      <c r="AK416" t="s">
        <v>71</v>
      </c>
      <c r="AL416" t="s">
        <v>71</v>
      </c>
      <c r="AM416" t="s">
        <v>768</v>
      </c>
      <c r="AN416" t="s">
        <v>769</v>
      </c>
      <c r="AO416" t="s">
        <v>71</v>
      </c>
      <c r="AP416" t="s">
        <v>71</v>
      </c>
      <c r="AQ416" t="s">
        <v>71</v>
      </c>
      <c r="AR416" t="s">
        <v>344</v>
      </c>
      <c r="AS416">
        <v>2017</v>
      </c>
      <c r="AT416">
        <v>55</v>
      </c>
      <c r="AU416" t="s">
        <v>71</v>
      </c>
      <c r="AV416" t="s">
        <v>71</v>
      </c>
      <c r="AW416" t="s">
        <v>71</v>
      </c>
      <c r="AX416" t="s">
        <v>71</v>
      </c>
      <c r="AY416" t="s">
        <v>71</v>
      </c>
      <c r="AZ416">
        <v>588</v>
      </c>
      <c r="BA416">
        <v>621</v>
      </c>
      <c r="BB416" t="s">
        <v>71</v>
      </c>
      <c r="BC416" t="s">
        <v>3964</v>
      </c>
      <c r="BD416" t="str">
        <f>HYPERLINK("http://dx.doi.org/10.1016/j.asoc.2017.01.013","http://dx.doi.org/10.1016/j.asoc.2017.01.013")</f>
        <v>http://dx.doi.org/10.1016/j.asoc.2017.01.013</v>
      </c>
      <c r="BE416" t="s">
        <v>71</v>
      </c>
      <c r="BF416" t="s">
        <v>71</v>
      </c>
      <c r="BG416" t="s">
        <v>71</v>
      </c>
      <c r="BH416" t="s">
        <v>71</v>
      </c>
      <c r="BI416" t="s">
        <v>71</v>
      </c>
      <c r="BJ416" t="s">
        <v>71</v>
      </c>
      <c r="BK416" t="s">
        <v>71</v>
      </c>
      <c r="BL416" t="s">
        <v>71</v>
      </c>
      <c r="BM416" t="s">
        <v>71</v>
      </c>
      <c r="BN416" t="s">
        <v>71</v>
      </c>
      <c r="BO416" t="s">
        <v>71</v>
      </c>
      <c r="BP416" t="s">
        <v>71</v>
      </c>
      <c r="BQ416" t="s">
        <v>3965</v>
      </c>
      <c r="BR416" t="str">
        <f>HYPERLINK("https%3A%2F%2Fwww.webofscience.com%2Fwos%2Fwoscc%2Ffull-record%2FWOS:000400031600044","View Full Record in Web of Science")</f>
        <v>View Full Record in Web of Science</v>
      </c>
    </row>
    <row r="417" spans="1:70" hidden="1" x14ac:dyDescent="0.25">
      <c r="A417" t="s">
        <v>69</v>
      </c>
      <c r="B417" t="s">
        <v>3966</v>
      </c>
      <c r="C417" t="s">
        <v>71</v>
      </c>
      <c r="D417" t="s">
        <v>71</v>
      </c>
      <c r="E417" t="s">
        <v>71</v>
      </c>
      <c r="F417" t="s">
        <v>3967</v>
      </c>
      <c r="G417" t="s">
        <v>71</v>
      </c>
      <c r="H417" t="s">
        <v>71</v>
      </c>
      <c r="I417" s="1" t="s">
        <v>3968</v>
      </c>
      <c r="J417" s="6" t="s">
        <v>8604</v>
      </c>
      <c r="K417" t="s">
        <v>3969</v>
      </c>
      <c r="L417" t="s">
        <v>71</v>
      </c>
      <c r="M417" t="s">
        <v>71</v>
      </c>
      <c r="N417" t="s">
        <v>71</v>
      </c>
      <c r="O417" t="s">
        <v>71</v>
      </c>
      <c r="P417" t="s">
        <v>71</v>
      </c>
      <c r="Q417" t="s">
        <v>71</v>
      </c>
      <c r="R417" t="s">
        <v>71</v>
      </c>
      <c r="S417" t="s">
        <v>71</v>
      </c>
      <c r="T417" s="10" t="s">
        <v>3970</v>
      </c>
      <c r="U417" t="s">
        <v>71</v>
      </c>
      <c r="V417" t="s">
        <v>71</v>
      </c>
      <c r="W417" t="s">
        <v>71</v>
      </c>
      <c r="X417" t="s">
        <v>71</v>
      </c>
      <c r="Y417" t="s">
        <v>3971</v>
      </c>
      <c r="Z417" t="s">
        <v>3972</v>
      </c>
      <c r="AA417" t="s">
        <v>71</v>
      </c>
      <c r="AB417" t="s">
        <v>71</v>
      </c>
      <c r="AC417" t="s">
        <v>71</v>
      </c>
      <c r="AD417" t="s">
        <v>71</v>
      </c>
      <c r="AE417" t="s">
        <v>71</v>
      </c>
      <c r="AF417" t="s">
        <v>71</v>
      </c>
      <c r="AG417" t="s">
        <v>71</v>
      </c>
      <c r="AH417" t="s">
        <v>71</v>
      </c>
      <c r="AI417" t="s">
        <v>71</v>
      </c>
      <c r="AJ417" t="s">
        <v>71</v>
      </c>
      <c r="AK417" t="s">
        <v>71</v>
      </c>
      <c r="AL417" t="s">
        <v>71</v>
      </c>
      <c r="AM417" t="s">
        <v>3973</v>
      </c>
      <c r="AN417" t="s">
        <v>3974</v>
      </c>
      <c r="AO417" t="s">
        <v>71</v>
      </c>
      <c r="AP417" t="s">
        <v>71</v>
      </c>
      <c r="AQ417" t="s">
        <v>71</v>
      </c>
      <c r="AR417" t="s">
        <v>1838</v>
      </c>
      <c r="AS417">
        <v>2021</v>
      </c>
      <c r="AT417">
        <v>33</v>
      </c>
      <c r="AU417">
        <v>7</v>
      </c>
      <c r="AV417" t="s">
        <v>71</v>
      </c>
      <c r="AW417" t="s">
        <v>71</v>
      </c>
      <c r="AX417" t="s">
        <v>180</v>
      </c>
      <c r="AY417" t="s">
        <v>71</v>
      </c>
      <c r="AZ417" t="s">
        <v>71</v>
      </c>
      <c r="BA417" t="s">
        <v>71</v>
      </c>
      <c r="BB417" t="s">
        <v>3975</v>
      </c>
      <c r="BC417" t="s">
        <v>3976</v>
      </c>
      <c r="BD417" t="str">
        <f>HYPERLINK("http://dx.doi.org/10.1002/cpe.5358","http://dx.doi.org/10.1002/cpe.5358")</f>
        <v>http://dx.doi.org/10.1002/cpe.5358</v>
      </c>
      <c r="BE417" t="s">
        <v>71</v>
      </c>
      <c r="BF417" t="s">
        <v>71</v>
      </c>
      <c r="BG417" t="s">
        <v>71</v>
      </c>
      <c r="BH417" t="s">
        <v>71</v>
      </c>
      <c r="BI417" t="s">
        <v>71</v>
      </c>
      <c r="BJ417" t="s">
        <v>71</v>
      </c>
      <c r="BK417" t="s">
        <v>71</v>
      </c>
      <c r="BL417" t="s">
        <v>71</v>
      </c>
      <c r="BM417" t="s">
        <v>71</v>
      </c>
      <c r="BN417" t="s">
        <v>71</v>
      </c>
      <c r="BO417" t="s">
        <v>71</v>
      </c>
      <c r="BP417" t="s">
        <v>71</v>
      </c>
      <c r="BQ417" t="s">
        <v>3977</v>
      </c>
      <c r="BR417" t="str">
        <f>HYPERLINK("https%3A%2F%2Fwww.webofscience.com%2Fwos%2Fwoscc%2Ffull-record%2FWOS:000632049700033","View Full Record in Web of Science")</f>
        <v>View Full Record in Web of Science</v>
      </c>
    </row>
    <row r="418" spans="1:70" hidden="1" x14ac:dyDescent="0.25">
      <c r="A418" t="s">
        <v>69</v>
      </c>
      <c r="B418" t="s">
        <v>3978</v>
      </c>
      <c r="C418" t="s">
        <v>71</v>
      </c>
      <c r="D418" t="s">
        <v>71</v>
      </c>
      <c r="E418" t="s">
        <v>71</v>
      </c>
      <c r="F418" t="s">
        <v>3979</v>
      </c>
      <c r="G418" t="s">
        <v>71</v>
      </c>
      <c r="H418" t="s">
        <v>71</v>
      </c>
      <c r="I418" s="1" t="s">
        <v>3980</v>
      </c>
      <c r="J418" s="6" t="s">
        <v>8590</v>
      </c>
      <c r="K418" t="s">
        <v>2648</v>
      </c>
      <c r="L418" t="s">
        <v>71</v>
      </c>
      <c r="M418" t="s">
        <v>71</v>
      </c>
      <c r="N418" t="s">
        <v>71</v>
      </c>
      <c r="O418" t="s">
        <v>71</v>
      </c>
      <c r="P418" t="s">
        <v>71</v>
      </c>
      <c r="Q418" t="s">
        <v>71</v>
      </c>
      <c r="R418" t="s">
        <v>71</v>
      </c>
      <c r="S418" t="s">
        <v>71</v>
      </c>
      <c r="T418" s="10" t="s">
        <v>3981</v>
      </c>
      <c r="U418" t="s">
        <v>71</v>
      </c>
      <c r="V418" t="s">
        <v>71</v>
      </c>
      <c r="W418" t="s">
        <v>71</v>
      </c>
      <c r="X418" t="s">
        <v>71</v>
      </c>
      <c r="Y418" t="s">
        <v>3982</v>
      </c>
      <c r="Z418" t="s">
        <v>71</v>
      </c>
      <c r="AA418" t="s">
        <v>71</v>
      </c>
      <c r="AB418" t="s">
        <v>71</v>
      </c>
      <c r="AC418" t="s">
        <v>71</v>
      </c>
      <c r="AD418" t="s">
        <v>71</v>
      </c>
      <c r="AE418" t="s">
        <v>71</v>
      </c>
      <c r="AF418" t="s">
        <v>71</v>
      </c>
      <c r="AG418" t="s">
        <v>71</v>
      </c>
      <c r="AH418" t="s">
        <v>71</v>
      </c>
      <c r="AI418" t="s">
        <v>71</v>
      </c>
      <c r="AJ418" t="s">
        <v>71</v>
      </c>
      <c r="AK418" t="s">
        <v>71</v>
      </c>
      <c r="AL418" t="s">
        <v>71</v>
      </c>
      <c r="AM418" t="s">
        <v>2651</v>
      </c>
      <c r="AN418" t="s">
        <v>2652</v>
      </c>
      <c r="AO418" t="s">
        <v>71</v>
      </c>
      <c r="AP418" t="s">
        <v>71</v>
      </c>
      <c r="AQ418" t="s">
        <v>71</v>
      </c>
      <c r="AR418" t="s">
        <v>770</v>
      </c>
      <c r="AS418">
        <v>2020</v>
      </c>
      <c r="AT418">
        <v>12</v>
      </c>
      <c r="AU418">
        <v>2</v>
      </c>
      <c r="AV418" t="s">
        <v>71</v>
      </c>
      <c r="AW418" t="s">
        <v>71</v>
      </c>
      <c r="AX418" t="s">
        <v>180</v>
      </c>
      <c r="AY418" t="s">
        <v>71</v>
      </c>
      <c r="AZ418">
        <v>460</v>
      </c>
      <c r="BA418">
        <v>478</v>
      </c>
      <c r="BB418" t="s">
        <v>71</v>
      </c>
      <c r="BC418" t="s">
        <v>3983</v>
      </c>
      <c r="BD418" t="str">
        <f>HYPERLINK("http://dx.doi.org/10.1007/s12559-018-9616-3","http://dx.doi.org/10.1007/s12559-018-9616-3")</f>
        <v>http://dx.doi.org/10.1007/s12559-018-9616-3</v>
      </c>
      <c r="BE418" t="s">
        <v>71</v>
      </c>
      <c r="BF418" t="s">
        <v>71</v>
      </c>
      <c r="BG418" t="s">
        <v>71</v>
      </c>
      <c r="BH418" t="s">
        <v>71</v>
      </c>
      <c r="BI418" t="s">
        <v>71</v>
      </c>
      <c r="BJ418" t="s">
        <v>71</v>
      </c>
      <c r="BK418" t="s">
        <v>71</v>
      </c>
      <c r="BL418" t="s">
        <v>71</v>
      </c>
      <c r="BM418" t="s">
        <v>71</v>
      </c>
      <c r="BN418" t="s">
        <v>71</v>
      </c>
      <c r="BO418" t="s">
        <v>71</v>
      </c>
      <c r="BP418" t="s">
        <v>71</v>
      </c>
      <c r="BQ418" t="s">
        <v>3984</v>
      </c>
      <c r="BR418" t="str">
        <f>HYPERLINK("https%3A%2F%2Fwww.webofscience.com%2Fwos%2Fwoscc%2Ffull-record%2FWOS:000534884300011","View Full Record in Web of Science")</f>
        <v>View Full Record in Web of Science</v>
      </c>
    </row>
    <row r="419" spans="1:70" hidden="1" x14ac:dyDescent="0.25">
      <c r="A419" t="s">
        <v>83</v>
      </c>
      <c r="B419" t="s">
        <v>3985</v>
      </c>
      <c r="C419" t="s">
        <v>71</v>
      </c>
      <c r="D419" t="s">
        <v>3986</v>
      </c>
      <c r="E419" t="s">
        <v>71</v>
      </c>
      <c r="F419" t="s">
        <v>3987</v>
      </c>
      <c r="G419" t="s">
        <v>71</v>
      </c>
      <c r="H419" t="s">
        <v>71</v>
      </c>
      <c r="I419" s="1" t="s">
        <v>3988</v>
      </c>
      <c r="J419" s="6" t="s">
        <v>8590</v>
      </c>
      <c r="K419" t="s">
        <v>3989</v>
      </c>
      <c r="L419" t="s">
        <v>601</v>
      </c>
      <c r="M419" t="s">
        <v>3990</v>
      </c>
      <c r="N419" t="s">
        <v>3991</v>
      </c>
      <c r="O419" t="s">
        <v>3992</v>
      </c>
      <c r="P419" t="s">
        <v>3993</v>
      </c>
      <c r="Q419" t="s">
        <v>71</v>
      </c>
      <c r="R419" t="s">
        <v>71</v>
      </c>
      <c r="S419" t="s">
        <v>71</v>
      </c>
      <c r="T419" t="s">
        <v>3994</v>
      </c>
      <c r="U419" t="s">
        <v>71</v>
      </c>
      <c r="V419" t="s">
        <v>71</v>
      </c>
      <c r="W419" t="s">
        <v>71</v>
      </c>
      <c r="X419" t="s">
        <v>71</v>
      </c>
      <c r="Y419" t="s">
        <v>71</v>
      </c>
      <c r="Z419" t="s">
        <v>71</v>
      </c>
      <c r="AA419" t="s">
        <v>71</v>
      </c>
      <c r="AB419" t="s">
        <v>71</v>
      </c>
      <c r="AC419" t="s">
        <v>71</v>
      </c>
      <c r="AD419" t="s">
        <v>71</v>
      </c>
      <c r="AE419" t="s">
        <v>71</v>
      </c>
      <c r="AF419" t="s">
        <v>71</v>
      </c>
      <c r="AG419" t="s">
        <v>71</v>
      </c>
      <c r="AH419" t="s">
        <v>71</v>
      </c>
      <c r="AI419" t="s">
        <v>71</v>
      </c>
      <c r="AJ419" t="s">
        <v>71</v>
      </c>
      <c r="AK419" t="s">
        <v>71</v>
      </c>
      <c r="AL419" t="s">
        <v>71</v>
      </c>
      <c r="AM419" t="s">
        <v>606</v>
      </c>
      <c r="AN419" t="s">
        <v>607</v>
      </c>
      <c r="AO419" t="s">
        <v>3995</v>
      </c>
      <c r="AP419" t="s">
        <v>71</v>
      </c>
      <c r="AQ419" t="s">
        <v>71</v>
      </c>
      <c r="AR419" t="s">
        <v>71</v>
      </c>
      <c r="AS419">
        <v>2018</v>
      </c>
      <c r="AT419">
        <v>710</v>
      </c>
      <c r="AU419" t="s">
        <v>71</v>
      </c>
      <c r="AV419" t="s">
        <v>71</v>
      </c>
      <c r="AW419" t="s">
        <v>71</v>
      </c>
      <c r="AX419" t="s">
        <v>71</v>
      </c>
      <c r="AY419" t="s">
        <v>71</v>
      </c>
      <c r="AZ419">
        <v>203</v>
      </c>
      <c r="BA419">
        <v>214</v>
      </c>
      <c r="BB419" t="s">
        <v>71</v>
      </c>
      <c r="BC419" t="s">
        <v>3996</v>
      </c>
      <c r="BD419" t="str">
        <f>HYPERLINK("http://dx.doi.org/10.1007/978-981-10-7871-2_20","http://dx.doi.org/10.1007/978-981-10-7871-2_20")</f>
        <v>http://dx.doi.org/10.1007/978-981-10-7871-2_20</v>
      </c>
      <c r="BE419" t="s">
        <v>71</v>
      </c>
      <c r="BF419" t="s">
        <v>71</v>
      </c>
      <c r="BG419" t="s">
        <v>71</v>
      </c>
      <c r="BH419" t="s">
        <v>71</v>
      </c>
      <c r="BI419" t="s">
        <v>71</v>
      </c>
      <c r="BJ419" t="s">
        <v>71</v>
      </c>
      <c r="BK419" t="s">
        <v>71</v>
      </c>
      <c r="BL419" t="s">
        <v>71</v>
      </c>
      <c r="BM419" t="s">
        <v>71</v>
      </c>
      <c r="BN419" t="s">
        <v>71</v>
      </c>
      <c r="BO419" t="s">
        <v>71</v>
      </c>
      <c r="BP419" t="s">
        <v>71</v>
      </c>
      <c r="BQ419" t="s">
        <v>3997</v>
      </c>
      <c r="BR419" t="str">
        <f>HYPERLINK("https%3A%2F%2Fwww.webofscience.com%2Fwos%2Fwoscc%2Ffull-record%2FWOS:000553798900020","View Full Record in Web of Science")</f>
        <v>View Full Record in Web of Science</v>
      </c>
    </row>
    <row r="420" spans="1:70" hidden="1" x14ac:dyDescent="0.25">
      <c r="A420" t="s">
        <v>69</v>
      </c>
      <c r="B420" t="s">
        <v>3998</v>
      </c>
      <c r="C420" t="s">
        <v>71</v>
      </c>
      <c r="D420" t="s">
        <v>71</v>
      </c>
      <c r="E420" t="s">
        <v>71</v>
      </c>
      <c r="F420" t="s">
        <v>3999</v>
      </c>
      <c r="G420" t="s">
        <v>71</v>
      </c>
      <c r="H420" t="s">
        <v>71</v>
      </c>
      <c r="I420" s="1" t="s">
        <v>4000</v>
      </c>
      <c r="J420" s="6" t="s">
        <v>8590</v>
      </c>
      <c r="K420" t="s">
        <v>4001</v>
      </c>
      <c r="L420" t="s">
        <v>71</v>
      </c>
      <c r="M420" t="s">
        <v>71</v>
      </c>
      <c r="N420" t="s">
        <v>71</v>
      </c>
      <c r="O420" t="s">
        <v>71</v>
      </c>
      <c r="P420" t="s">
        <v>71</v>
      </c>
      <c r="Q420" t="s">
        <v>71</v>
      </c>
      <c r="R420" t="s">
        <v>71</v>
      </c>
      <c r="S420" t="s">
        <v>71</v>
      </c>
      <c r="T420" t="s">
        <v>4002</v>
      </c>
      <c r="U420" t="s">
        <v>71</v>
      </c>
      <c r="V420" t="s">
        <v>71</v>
      </c>
      <c r="W420" t="s">
        <v>71</v>
      </c>
      <c r="X420" t="s">
        <v>71</v>
      </c>
      <c r="Y420" t="s">
        <v>71</v>
      </c>
      <c r="Z420" t="s">
        <v>1072</v>
      </c>
      <c r="AA420" t="s">
        <v>71</v>
      </c>
      <c r="AB420" t="s">
        <v>71</v>
      </c>
      <c r="AC420" t="s">
        <v>71</v>
      </c>
      <c r="AD420" t="s">
        <v>71</v>
      </c>
      <c r="AE420" t="s">
        <v>71</v>
      </c>
      <c r="AF420" t="s">
        <v>71</v>
      </c>
      <c r="AG420" t="s">
        <v>71</v>
      </c>
      <c r="AH420" t="s">
        <v>71</v>
      </c>
      <c r="AI420" t="s">
        <v>71</v>
      </c>
      <c r="AJ420" t="s">
        <v>71</v>
      </c>
      <c r="AK420" t="s">
        <v>71</v>
      </c>
      <c r="AL420" t="s">
        <v>71</v>
      </c>
      <c r="AM420" t="s">
        <v>4003</v>
      </c>
      <c r="AN420" t="s">
        <v>4004</v>
      </c>
      <c r="AO420" t="s">
        <v>71</v>
      </c>
      <c r="AP420" t="s">
        <v>71</v>
      </c>
      <c r="AQ420" t="s">
        <v>71</v>
      </c>
      <c r="AR420" t="s">
        <v>79</v>
      </c>
      <c r="AS420">
        <v>2006</v>
      </c>
      <c r="AT420">
        <v>36</v>
      </c>
      <c r="AU420">
        <v>5</v>
      </c>
      <c r="AV420" t="s">
        <v>71</v>
      </c>
      <c r="AW420" t="s">
        <v>71</v>
      </c>
      <c r="AX420" t="s">
        <v>71</v>
      </c>
      <c r="AY420" t="s">
        <v>71</v>
      </c>
      <c r="AZ420">
        <v>616</v>
      </c>
      <c r="BA420">
        <v>635</v>
      </c>
      <c r="BB420" t="s">
        <v>71</v>
      </c>
      <c r="BC420" t="s">
        <v>4005</v>
      </c>
      <c r="BD420" t="str">
        <f>HYPERLINK("http://dx.doi.org/10.1109/TSMCC.2006.879384","http://dx.doi.org/10.1109/TSMCC.2006.879384")</f>
        <v>http://dx.doi.org/10.1109/TSMCC.2006.879384</v>
      </c>
      <c r="BE420" t="s">
        <v>71</v>
      </c>
      <c r="BF420" t="s">
        <v>71</v>
      </c>
      <c r="BG420" t="s">
        <v>71</v>
      </c>
      <c r="BH420" t="s">
        <v>71</v>
      </c>
      <c r="BI420" t="s">
        <v>71</v>
      </c>
      <c r="BJ420" t="s">
        <v>71</v>
      </c>
      <c r="BK420" t="s">
        <v>71</v>
      </c>
      <c r="BL420" t="s">
        <v>71</v>
      </c>
      <c r="BM420" t="s">
        <v>71</v>
      </c>
      <c r="BN420" t="s">
        <v>71</v>
      </c>
      <c r="BO420" t="s">
        <v>71</v>
      </c>
      <c r="BP420" t="s">
        <v>71</v>
      </c>
      <c r="BQ420" t="s">
        <v>4006</v>
      </c>
      <c r="BR420" t="str">
        <f>HYPERLINK("https%3A%2F%2Fwww.webofscience.com%2Fwos%2Fwoscc%2Ffull-record%2FWOS:000240009600002","View Full Record in Web of Science")</f>
        <v>View Full Record in Web of Science</v>
      </c>
    </row>
    <row r="421" spans="1:70" hidden="1" x14ac:dyDescent="0.25">
      <c r="A421" t="s">
        <v>83</v>
      </c>
      <c r="B421" t="s">
        <v>4007</v>
      </c>
      <c r="C421" t="s">
        <v>71</v>
      </c>
      <c r="D421" t="s">
        <v>4008</v>
      </c>
      <c r="E421" t="s">
        <v>71</v>
      </c>
      <c r="F421" t="s">
        <v>4009</v>
      </c>
      <c r="G421" t="s">
        <v>71</v>
      </c>
      <c r="H421" t="s">
        <v>71</v>
      </c>
      <c r="I421" s="1" t="s">
        <v>4010</v>
      </c>
      <c r="J421" s="6" t="s">
        <v>8588</v>
      </c>
      <c r="K421" t="s">
        <v>4011</v>
      </c>
      <c r="L421" t="s">
        <v>4012</v>
      </c>
      <c r="M421" t="s">
        <v>4013</v>
      </c>
      <c r="N421" t="s">
        <v>4014</v>
      </c>
      <c r="O421" t="s">
        <v>4015</v>
      </c>
      <c r="P421" t="s">
        <v>4016</v>
      </c>
      <c r="Q421" t="s">
        <v>71</v>
      </c>
      <c r="R421" t="s">
        <v>71</v>
      </c>
      <c r="S421" t="s">
        <v>71</v>
      </c>
      <c r="T421" s="10" t="s">
        <v>4017</v>
      </c>
      <c r="U421" t="s">
        <v>71</v>
      </c>
      <c r="V421" t="s">
        <v>71</v>
      </c>
      <c r="W421" t="s">
        <v>71</v>
      </c>
      <c r="X421" t="s">
        <v>71</v>
      </c>
      <c r="Y421" t="s">
        <v>4018</v>
      </c>
      <c r="Z421" t="s">
        <v>4019</v>
      </c>
      <c r="AA421" t="s">
        <v>71</v>
      </c>
      <c r="AB421" t="s">
        <v>71</v>
      </c>
      <c r="AC421" t="s">
        <v>71</v>
      </c>
      <c r="AD421" t="s">
        <v>71</v>
      </c>
      <c r="AE421" t="s">
        <v>71</v>
      </c>
      <c r="AF421" t="s">
        <v>71</v>
      </c>
      <c r="AG421" t="s">
        <v>71</v>
      </c>
      <c r="AH421" t="s">
        <v>71</v>
      </c>
      <c r="AI421" t="s">
        <v>71</v>
      </c>
      <c r="AJ421" t="s">
        <v>71</v>
      </c>
      <c r="AK421" t="s">
        <v>71</v>
      </c>
      <c r="AL421" t="s">
        <v>71</v>
      </c>
      <c r="AM421" t="s">
        <v>4020</v>
      </c>
      <c r="AN421" t="s">
        <v>4021</v>
      </c>
      <c r="AO421" t="s">
        <v>71</v>
      </c>
      <c r="AP421" t="s">
        <v>71</v>
      </c>
      <c r="AQ421" t="s">
        <v>71</v>
      </c>
      <c r="AR421" t="s">
        <v>71</v>
      </c>
      <c r="AS421">
        <v>2018</v>
      </c>
      <c r="AT421" t="s">
        <v>71</v>
      </c>
      <c r="AU421" t="s">
        <v>71</v>
      </c>
      <c r="AV421" t="s">
        <v>71</v>
      </c>
      <c r="AW421" t="s">
        <v>71</v>
      </c>
      <c r="AX421" t="s">
        <v>71</v>
      </c>
      <c r="AY421" t="s">
        <v>71</v>
      </c>
      <c r="AZ421">
        <v>39</v>
      </c>
      <c r="BA421">
        <v>44</v>
      </c>
      <c r="BB421" t="s">
        <v>71</v>
      </c>
      <c r="BC421" t="s">
        <v>71</v>
      </c>
      <c r="BD421" t="s">
        <v>71</v>
      </c>
      <c r="BE421" t="s">
        <v>71</v>
      </c>
      <c r="BF421" t="s">
        <v>71</v>
      </c>
      <c r="BG421" t="s">
        <v>71</v>
      </c>
      <c r="BH421" t="s">
        <v>71</v>
      </c>
      <c r="BI421" t="s">
        <v>71</v>
      </c>
      <c r="BJ421" t="s">
        <v>71</v>
      </c>
      <c r="BK421" t="s">
        <v>71</v>
      </c>
      <c r="BL421" t="s">
        <v>71</v>
      </c>
      <c r="BM421" t="s">
        <v>71</v>
      </c>
      <c r="BN421" t="s">
        <v>71</v>
      </c>
      <c r="BO421" t="s">
        <v>71</v>
      </c>
      <c r="BP421" t="s">
        <v>71</v>
      </c>
      <c r="BQ421" t="s">
        <v>4022</v>
      </c>
      <c r="BR421" t="str">
        <f>HYPERLINK("https%3A%2F%2Fwww.webofscience.com%2Fwos%2Fwoscc%2Ffull-record%2FWOS:000595063700006","View Full Record in Web of Science")</f>
        <v>View Full Record in Web of Science</v>
      </c>
    </row>
    <row r="422" spans="1:70" hidden="1" x14ac:dyDescent="0.25">
      <c r="A422" t="s">
        <v>69</v>
      </c>
      <c r="B422" t="s">
        <v>4023</v>
      </c>
      <c r="C422" t="s">
        <v>71</v>
      </c>
      <c r="D422" t="s">
        <v>71</v>
      </c>
      <c r="E422" t="s">
        <v>71</v>
      </c>
      <c r="F422" t="s">
        <v>4023</v>
      </c>
      <c r="G422" t="s">
        <v>71</v>
      </c>
      <c r="H422" t="s">
        <v>71</v>
      </c>
      <c r="I422" s="1" t="s">
        <v>4024</v>
      </c>
      <c r="J422" s="6" t="s">
        <v>8593</v>
      </c>
      <c r="K422" t="s">
        <v>123</v>
      </c>
      <c r="L422" t="s">
        <v>71</v>
      </c>
      <c r="M422" t="s">
        <v>71</v>
      </c>
      <c r="N422" t="s">
        <v>71</v>
      </c>
      <c r="O422" t="s">
        <v>71</v>
      </c>
      <c r="P422" t="s">
        <v>71</v>
      </c>
      <c r="Q422" t="s">
        <v>71</v>
      </c>
      <c r="R422" t="s">
        <v>71</v>
      </c>
      <c r="S422" t="s">
        <v>71</v>
      </c>
      <c r="T422" t="s">
        <v>4025</v>
      </c>
      <c r="U422" t="s">
        <v>71</v>
      </c>
      <c r="V422" t="s">
        <v>71</v>
      </c>
      <c r="W422" t="s">
        <v>71</v>
      </c>
      <c r="X422" t="s">
        <v>71</v>
      </c>
      <c r="Y422" t="s">
        <v>71</v>
      </c>
      <c r="Z422" t="s">
        <v>71</v>
      </c>
      <c r="AA422" t="s">
        <v>71</v>
      </c>
      <c r="AB422" t="s">
        <v>71</v>
      </c>
      <c r="AC422" t="s">
        <v>71</v>
      </c>
      <c r="AD422" t="s">
        <v>71</v>
      </c>
      <c r="AE422" t="s">
        <v>71</v>
      </c>
      <c r="AF422" t="s">
        <v>71</v>
      </c>
      <c r="AG422" t="s">
        <v>71</v>
      </c>
      <c r="AH422" t="s">
        <v>71</v>
      </c>
      <c r="AI422" t="s">
        <v>71</v>
      </c>
      <c r="AJ422" t="s">
        <v>71</v>
      </c>
      <c r="AK422" t="s">
        <v>71</v>
      </c>
      <c r="AL422" t="s">
        <v>71</v>
      </c>
      <c r="AM422" t="s">
        <v>127</v>
      </c>
      <c r="AN422" t="s">
        <v>128</v>
      </c>
      <c r="AO422" t="s">
        <v>71</v>
      </c>
      <c r="AP422" t="s">
        <v>71</v>
      </c>
      <c r="AQ422" t="s">
        <v>71</v>
      </c>
      <c r="AR422" t="s">
        <v>479</v>
      </c>
      <c r="AS422">
        <v>1998</v>
      </c>
      <c r="AT422">
        <v>110</v>
      </c>
      <c r="AU422" t="s">
        <v>1823</v>
      </c>
      <c r="AV422" t="s">
        <v>71</v>
      </c>
      <c r="AW422" t="s">
        <v>71</v>
      </c>
      <c r="AX422" t="s">
        <v>71</v>
      </c>
      <c r="AY422" t="s">
        <v>71</v>
      </c>
      <c r="AZ422">
        <v>127</v>
      </c>
      <c r="BA422">
        <v>133</v>
      </c>
      <c r="BB422" t="s">
        <v>71</v>
      </c>
      <c r="BC422" t="s">
        <v>4026</v>
      </c>
      <c r="BD422" t="str">
        <f>HYPERLINK("http://dx.doi.org/10.1016/S0020-0255(98)10038-5","http://dx.doi.org/10.1016/S0020-0255(98)10038-5")</f>
        <v>http://dx.doi.org/10.1016/S0020-0255(98)10038-5</v>
      </c>
      <c r="BE422" t="s">
        <v>71</v>
      </c>
      <c r="BF422" t="s">
        <v>71</v>
      </c>
      <c r="BG422" t="s">
        <v>71</v>
      </c>
      <c r="BH422" t="s">
        <v>71</v>
      </c>
      <c r="BI422" t="s">
        <v>71</v>
      </c>
      <c r="BJ422" t="s">
        <v>71</v>
      </c>
      <c r="BK422" t="s">
        <v>71</v>
      </c>
      <c r="BL422" t="s">
        <v>71</v>
      </c>
      <c r="BM422" t="s">
        <v>71</v>
      </c>
      <c r="BN422" t="s">
        <v>71</v>
      </c>
      <c r="BO422" t="s">
        <v>71</v>
      </c>
      <c r="BP422" t="s">
        <v>71</v>
      </c>
      <c r="BQ422" t="s">
        <v>4027</v>
      </c>
      <c r="BR422" t="str">
        <f>HYPERLINK("https%3A%2F%2Fwww.webofscience.com%2Fwos%2Fwoscc%2Ffull-record%2FWOS:000075882500001","View Full Record in Web of Science")</f>
        <v>View Full Record in Web of Science</v>
      </c>
    </row>
    <row r="423" spans="1:70" hidden="1" x14ac:dyDescent="0.25">
      <c r="A423" t="s">
        <v>83</v>
      </c>
      <c r="B423" t="s">
        <v>4028</v>
      </c>
      <c r="C423" t="s">
        <v>71</v>
      </c>
      <c r="D423" t="s">
        <v>4029</v>
      </c>
      <c r="E423" t="s">
        <v>71</v>
      </c>
      <c r="F423" t="s">
        <v>4030</v>
      </c>
      <c r="G423" t="s">
        <v>71</v>
      </c>
      <c r="H423" t="s">
        <v>71</v>
      </c>
      <c r="I423" s="1" t="s">
        <v>4031</v>
      </c>
      <c r="J423" s="6" t="s">
        <v>8588</v>
      </c>
      <c r="K423" t="s">
        <v>4032</v>
      </c>
      <c r="L423" t="s">
        <v>71</v>
      </c>
      <c r="M423" t="s">
        <v>4033</v>
      </c>
      <c r="N423" t="s">
        <v>4034</v>
      </c>
      <c r="O423" t="s">
        <v>4035</v>
      </c>
      <c r="P423" t="s">
        <v>4036</v>
      </c>
      <c r="Q423" t="s">
        <v>71</v>
      </c>
      <c r="R423" t="s">
        <v>71</v>
      </c>
      <c r="S423" t="s">
        <v>71</v>
      </c>
      <c r="T423" t="s">
        <v>4037</v>
      </c>
      <c r="U423" t="s">
        <v>71</v>
      </c>
      <c r="V423" t="s">
        <v>71</v>
      </c>
      <c r="W423" t="s">
        <v>71</v>
      </c>
      <c r="X423" t="s">
        <v>71</v>
      </c>
      <c r="Y423" t="s">
        <v>4038</v>
      </c>
      <c r="Z423" t="s">
        <v>4039</v>
      </c>
      <c r="AA423" t="s">
        <v>71</v>
      </c>
      <c r="AB423" t="s">
        <v>71</v>
      </c>
      <c r="AC423" t="s">
        <v>71</v>
      </c>
      <c r="AD423" t="s">
        <v>71</v>
      </c>
      <c r="AE423" t="s">
        <v>71</v>
      </c>
      <c r="AF423" t="s">
        <v>71</v>
      </c>
      <c r="AG423" t="s">
        <v>71</v>
      </c>
      <c r="AH423" t="s">
        <v>71</v>
      </c>
      <c r="AI423" t="s">
        <v>71</v>
      </c>
      <c r="AJ423" t="s">
        <v>71</v>
      </c>
      <c r="AK423" t="s">
        <v>71</v>
      </c>
      <c r="AL423" t="s">
        <v>71</v>
      </c>
      <c r="AM423" t="s">
        <v>71</v>
      </c>
      <c r="AN423" t="s">
        <v>71</v>
      </c>
      <c r="AO423" t="s">
        <v>4040</v>
      </c>
      <c r="AP423" t="s">
        <v>71</v>
      </c>
      <c r="AQ423" t="s">
        <v>71</v>
      </c>
      <c r="AR423" t="s">
        <v>71</v>
      </c>
      <c r="AS423">
        <v>2007</v>
      </c>
      <c r="AT423" t="s">
        <v>71</v>
      </c>
      <c r="AU423" t="s">
        <v>71</v>
      </c>
      <c r="AV423" t="s">
        <v>71</v>
      </c>
      <c r="AW423" t="s">
        <v>71</v>
      </c>
      <c r="AX423" t="s">
        <v>71</v>
      </c>
      <c r="AY423" t="s">
        <v>71</v>
      </c>
      <c r="AZ423">
        <v>466</v>
      </c>
      <c r="BA423">
        <v>472</v>
      </c>
      <c r="BB423" t="s">
        <v>71</v>
      </c>
      <c r="BC423" t="s">
        <v>71</v>
      </c>
      <c r="BD423" t="s">
        <v>71</v>
      </c>
      <c r="BE423" t="s">
        <v>71</v>
      </c>
      <c r="BF423" t="s">
        <v>71</v>
      </c>
      <c r="BG423" t="s">
        <v>71</v>
      </c>
      <c r="BH423" t="s">
        <v>71</v>
      </c>
      <c r="BI423" t="s">
        <v>71</v>
      </c>
      <c r="BJ423" t="s">
        <v>71</v>
      </c>
      <c r="BK423" t="s">
        <v>71</v>
      </c>
      <c r="BL423" t="s">
        <v>71</v>
      </c>
      <c r="BM423" t="s">
        <v>71</v>
      </c>
      <c r="BN423" t="s">
        <v>71</v>
      </c>
      <c r="BO423" t="s">
        <v>71</v>
      </c>
      <c r="BP423" t="s">
        <v>71</v>
      </c>
      <c r="BQ423" t="s">
        <v>4041</v>
      </c>
      <c r="BR423" t="str">
        <f>HYPERLINK("https%3A%2F%2Fwww.webofscience.com%2Fwos%2Fwoscc%2Ffull-record%2FWOS:000252036000071","View Full Record in Web of Science")</f>
        <v>View Full Record in Web of Science</v>
      </c>
    </row>
    <row r="424" spans="1:70" hidden="1" x14ac:dyDescent="0.25">
      <c r="A424" t="s">
        <v>69</v>
      </c>
      <c r="B424" t="s">
        <v>4042</v>
      </c>
      <c r="C424" t="s">
        <v>71</v>
      </c>
      <c r="D424" t="s">
        <v>71</v>
      </c>
      <c r="E424" t="s">
        <v>71</v>
      </c>
      <c r="F424" t="s">
        <v>4043</v>
      </c>
      <c r="G424" t="s">
        <v>71</v>
      </c>
      <c r="H424" t="s">
        <v>71</v>
      </c>
      <c r="I424" s="1" t="s">
        <v>4044</v>
      </c>
      <c r="J424" s="6" t="s">
        <v>8590</v>
      </c>
      <c r="K424" t="s">
        <v>74</v>
      </c>
      <c r="L424" t="s">
        <v>71</v>
      </c>
      <c r="M424" t="s">
        <v>71</v>
      </c>
      <c r="N424" t="s">
        <v>71</v>
      </c>
      <c r="O424" t="s">
        <v>71</v>
      </c>
      <c r="P424" t="s">
        <v>71</v>
      </c>
      <c r="Q424" t="s">
        <v>71</v>
      </c>
      <c r="R424" t="s">
        <v>71</v>
      </c>
      <c r="S424" t="s">
        <v>71</v>
      </c>
      <c r="T424" t="s">
        <v>4045</v>
      </c>
      <c r="U424" t="s">
        <v>71</v>
      </c>
      <c r="V424" t="s">
        <v>71</v>
      </c>
      <c r="W424" t="s">
        <v>71</v>
      </c>
      <c r="X424" t="s">
        <v>71</v>
      </c>
      <c r="Y424" t="s">
        <v>1957</v>
      </c>
      <c r="Z424" t="s">
        <v>71</v>
      </c>
      <c r="AA424" t="s">
        <v>71</v>
      </c>
      <c r="AB424" t="s">
        <v>71</v>
      </c>
      <c r="AC424" t="s">
        <v>71</v>
      </c>
      <c r="AD424" t="s">
        <v>71</v>
      </c>
      <c r="AE424" t="s">
        <v>71</v>
      </c>
      <c r="AF424" t="s">
        <v>71</v>
      </c>
      <c r="AG424" t="s">
        <v>71</v>
      </c>
      <c r="AH424" t="s">
        <v>71</v>
      </c>
      <c r="AI424" t="s">
        <v>71</v>
      </c>
      <c r="AJ424" t="s">
        <v>71</v>
      </c>
      <c r="AK424" t="s">
        <v>71</v>
      </c>
      <c r="AL424" t="s">
        <v>71</v>
      </c>
      <c r="AM424" t="s">
        <v>77</v>
      </c>
      <c r="AN424" t="s">
        <v>78</v>
      </c>
      <c r="AO424" t="s">
        <v>71</v>
      </c>
      <c r="AP424" t="s">
        <v>71</v>
      </c>
      <c r="AQ424" t="s">
        <v>71</v>
      </c>
      <c r="AR424" t="s">
        <v>263</v>
      </c>
      <c r="AS424">
        <v>2013</v>
      </c>
      <c r="AT424">
        <v>17</v>
      </c>
      <c r="AU424">
        <v>11</v>
      </c>
      <c r="AV424" t="s">
        <v>71</v>
      </c>
      <c r="AW424" t="s">
        <v>71</v>
      </c>
      <c r="AX424" t="s">
        <v>180</v>
      </c>
      <c r="AY424" t="s">
        <v>71</v>
      </c>
      <c r="AZ424">
        <v>2075</v>
      </c>
      <c r="BA424">
        <v>2088</v>
      </c>
      <c r="BB424" t="s">
        <v>71</v>
      </c>
      <c r="BC424" t="s">
        <v>4046</v>
      </c>
      <c r="BD424" t="str">
        <f>HYPERLINK("http://dx.doi.org/10.1007/s00500-013-1117-4","http://dx.doi.org/10.1007/s00500-013-1117-4")</f>
        <v>http://dx.doi.org/10.1007/s00500-013-1117-4</v>
      </c>
      <c r="BE424" t="s">
        <v>71</v>
      </c>
      <c r="BF424" t="s">
        <v>71</v>
      </c>
      <c r="BG424" t="s">
        <v>71</v>
      </c>
      <c r="BH424" t="s">
        <v>71</v>
      </c>
      <c r="BI424" t="s">
        <v>71</v>
      </c>
      <c r="BJ424" t="s">
        <v>71</v>
      </c>
      <c r="BK424" t="s">
        <v>71</v>
      </c>
      <c r="BL424" t="s">
        <v>71</v>
      </c>
      <c r="BM424" t="s">
        <v>71</v>
      </c>
      <c r="BN424" t="s">
        <v>71</v>
      </c>
      <c r="BO424" t="s">
        <v>71</v>
      </c>
      <c r="BP424" t="s">
        <v>71</v>
      </c>
      <c r="BQ424" t="s">
        <v>4047</v>
      </c>
      <c r="BR424" t="str">
        <f>HYPERLINK("https%3A%2F%2Fwww.webofscience.com%2Fwos%2Fwoscc%2Ffull-record%2FWOS:000325822900010","View Full Record in Web of Science")</f>
        <v>View Full Record in Web of Science</v>
      </c>
    </row>
    <row r="425" spans="1:70" hidden="1" x14ac:dyDescent="0.25">
      <c r="A425" t="s">
        <v>69</v>
      </c>
      <c r="B425" t="s">
        <v>4048</v>
      </c>
      <c r="C425" t="s">
        <v>71</v>
      </c>
      <c r="D425" t="s">
        <v>71</v>
      </c>
      <c r="E425" t="s">
        <v>71</v>
      </c>
      <c r="F425" t="s">
        <v>4049</v>
      </c>
      <c r="G425" t="s">
        <v>71</v>
      </c>
      <c r="H425" t="s">
        <v>71</v>
      </c>
      <c r="I425" s="1" t="s">
        <v>4050</v>
      </c>
      <c r="J425" s="6" t="s">
        <v>8590</v>
      </c>
      <c r="K425" t="s">
        <v>1803</v>
      </c>
      <c r="L425" t="s">
        <v>71</v>
      </c>
      <c r="M425" t="s">
        <v>71</v>
      </c>
      <c r="N425" t="s">
        <v>71</v>
      </c>
      <c r="O425" t="s">
        <v>71</v>
      </c>
      <c r="P425" t="s">
        <v>71</v>
      </c>
      <c r="Q425" t="s">
        <v>71</v>
      </c>
      <c r="R425" t="s">
        <v>71</v>
      </c>
      <c r="S425" t="s">
        <v>71</v>
      </c>
      <c r="T425" t="s">
        <v>4051</v>
      </c>
      <c r="U425" t="s">
        <v>71</v>
      </c>
      <c r="V425" t="s">
        <v>71</v>
      </c>
      <c r="W425" t="s">
        <v>71</v>
      </c>
      <c r="X425" t="s">
        <v>71</v>
      </c>
      <c r="Y425" t="s">
        <v>4052</v>
      </c>
      <c r="Z425" t="s">
        <v>4053</v>
      </c>
      <c r="AA425" t="s">
        <v>71</v>
      </c>
      <c r="AB425" t="s">
        <v>71</v>
      </c>
      <c r="AC425" t="s">
        <v>71</v>
      </c>
      <c r="AD425" t="s">
        <v>71</v>
      </c>
      <c r="AE425" t="s">
        <v>71</v>
      </c>
      <c r="AF425" t="s">
        <v>71</v>
      </c>
      <c r="AG425" t="s">
        <v>71</v>
      </c>
      <c r="AH425" t="s">
        <v>71</v>
      </c>
      <c r="AI425" t="s">
        <v>71</v>
      </c>
      <c r="AJ425" t="s">
        <v>71</v>
      </c>
      <c r="AK425" t="s">
        <v>71</v>
      </c>
      <c r="AL425" t="s">
        <v>71</v>
      </c>
      <c r="AM425" t="s">
        <v>1807</v>
      </c>
      <c r="AN425" t="s">
        <v>1808</v>
      </c>
      <c r="AO425" t="s">
        <v>71</v>
      </c>
      <c r="AP425" t="s">
        <v>71</v>
      </c>
      <c r="AQ425" t="s">
        <v>71</v>
      </c>
      <c r="AR425" t="s">
        <v>728</v>
      </c>
      <c r="AS425">
        <v>2015</v>
      </c>
      <c r="AT425">
        <v>10</v>
      </c>
      <c r="AU425">
        <v>6</v>
      </c>
      <c r="AV425" t="s">
        <v>71</v>
      </c>
      <c r="AW425" t="s">
        <v>71</v>
      </c>
      <c r="AX425" t="s">
        <v>180</v>
      </c>
      <c r="AY425" t="s">
        <v>71</v>
      </c>
      <c r="AZ425">
        <v>772</v>
      </c>
      <c r="BA425">
        <v>788</v>
      </c>
      <c r="BB425" t="s">
        <v>71</v>
      </c>
      <c r="BC425" t="s">
        <v>71</v>
      </c>
      <c r="BD425" t="s">
        <v>71</v>
      </c>
      <c r="BE425" t="s">
        <v>71</v>
      </c>
      <c r="BF425" t="s">
        <v>71</v>
      </c>
      <c r="BG425" t="s">
        <v>71</v>
      </c>
      <c r="BH425" t="s">
        <v>71</v>
      </c>
      <c r="BI425" t="s">
        <v>71</v>
      </c>
      <c r="BJ425" t="s">
        <v>71</v>
      </c>
      <c r="BK425" t="s">
        <v>71</v>
      </c>
      <c r="BL425" t="s">
        <v>71</v>
      </c>
      <c r="BM425" t="s">
        <v>71</v>
      </c>
      <c r="BN425" t="s">
        <v>71</v>
      </c>
      <c r="BO425" t="s">
        <v>71</v>
      </c>
      <c r="BP425" t="s">
        <v>71</v>
      </c>
      <c r="BQ425" t="s">
        <v>4054</v>
      </c>
      <c r="BR425" t="str">
        <f>HYPERLINK("https%3A%2F%2Fwww.webofscience.com%2Fwos%2Fwoscc%2Ffull-record%2FWOS:000364346600002","View Full Record in Web of Science")</f>
        <v>View Full Record in Web of Science</v>
      </c>
    </row>
    <row r="426" spans="1:70" hidden="1" x14ac:dyDescent="0.25">
      <c r="A426" t="s">
        <v>83</v>
      </c>
      <c r="B426" t="s">
        <v>383</v>
      </c>
      <c r="C426" t="s">
        <v>71</v>
      </c>
      <c r="D426" t="s">
        <v>71</v>
      </c>
      <c r="E426" t="s">
        <v>102</v>
      </c>
      <c r="F426" t="s">
        <v>4055</v>
      </c>
      <c r="G426" t="s">
        <v>71</v>
      </c>
      <c r="H426" t="s">
        <v>71</v>
      </c>
      <c r="I426" s="1" t="s">
        <v>4056</v>
      </c>
      <c r="J426" s="6" t="s">
        <v>8590</v>
      </c>
      <c r="K426" t="s">
        <v>2968</v>
      </c>
      <c r="L426" t="s">
        <v>71</v>
      </c>
      <c r="M426" t="s">
        <v>277</v>
      </c>
      <c r="N426" t="s">
        <v>2969</v>
      </c>
      <c r="O426" t="s">
        <v>2970</v>
      </c>
      <c r="P426" t="s">
        <v>71</v>
      </c>
      <c r="Q426" t="s">
        <v>71</v>
      </c>
      <c r="R426" t="s">
        <v>71</v>
      </c>
      <c r="S426" t="s">
        <v>71</v>
      </c>
      <c r="T426" t="s">
        <v>4057</v>
      </c>
      <c r="U426" t="s">
        <v>71</v>
      </c>
      <c r="V426" t="s">
        <v>71</v>
      </c>
      <c r="W426" t="s">
        <v>71</v>
      </c>
      <c r="X426" t="s">
        <v>71</v>
      </c>
      <c r="Y426" t="s">
        <v>71</v>
      </c>
      <c r="Z426" t="s">
        <v>71</v>
      </c>
      <c r="AA426" t="s">
        <v>71</v>
      </c>
      <c r="AB426" t="s">
        <v>71</v>
      </c>
      <c r="AC426" t="s">
        <v>71</v>
      </c>
      <c r="AD426" t="s">
        <v>71</v>
      </c>
      <c r="AE426" t="s">
        <v>71</v>
      </c>
      <c r="AF426" t="s">
        <v>71</v>
      </c>
      <c r="AG426" t="s">
        <v>71</v>
      </c>
      <c r="AH426" t="s">
        <v>71</v>
      </c>
      <c r="AI426" t="s">
        <v>71</v>
      </c>
      <c r="AJ426" t="s">
        <v>71</v>
      </c>
      <c r="AK426" t="s">
        <v>71</v>
      </c>
      <c r="AL426" t="s">
        <v>71</v>
      </c>
      <c r="AM426" t="s">
        <v>71</v>
      </c>
      <c r="AN426" t="s">
        <v>71</v>
      </c>
      <c r="AO426" t="s">
        <v>2972</v>
      </c>
      <c r="AP426" t="s">
        <v>71</v>
      </c>
      <c r="AQ426" t="s">
        <v>71</v>
      </c>
      <c r="AR426" t="s">
        <v>71</v>
      </c>
      <c r="AS426">
        <v>2009</v>
      </c>
      <c r="AT426" t="s">
        <v>71</v>
      </c>
      <c r="AU426" t="s">
        <v>71</v>
      </c>
      <c r="AV426" t="s">
        <v>71</v>
      </c>
      <c r="AW426" t="s">
        <v>71</v>
      </c>
      <c r="AX426" t="s">
        <v>71</v>
      </c>
      <c r="AY426" t="s">
        <v>71</v>
      </c>
      <c r="AZ426">
        <v>295</v>
      </c>
      <c r="BA426">
        <v>300</v>
      </c>
      <c r="BB426" t="s">
        <v>71</v>
      </c>
      <c r="BC426" t="s">
        <v>71</v>
      </c>
      <c r="BD426" t="s">
        <v>71</v>
      </c>
      <c r="BE426" t="s">
        <v>71</v>
      </c>
      <c r="BF426" t="s">
        <v>71</v>
      </c>
      <c r="BG426" t="s">
        <v>71</v>
      </c>
      <c r="BH426" t="s">
        <v>71</v>
      </c>
      <c r="BI426" t="s">
        <v>71</v>
      </c>
      <c r="BJ426" t="s">
        <v>71</v>
      </c>
      <c r="BK426" t="s">
        <v>71</v>
      </c>
      <c r="BL426" t="s">
        <v>71</v>
      </c>
      <c r="BM426" t="s">
        <v>71</v>
      </c>
      <c r="BN426" t="s">
        <v>71</v>
      </c>
      <c r="BO426" t="s">
        <v>71</v>
      </c>
      <c r="BP426" t="s">
        <v>71</v>
      </c>
      <c r="BQ426" t="s">
        <v>4058</v>
      </c>
      <c r="BR426" t="str">
        <f>HYPERLINK("https%3A%2F%2Fwww.webofscience.com%2Fwos%2Fwoscc%2Ffull-record%2FWOS:000271827700050","View Full Record in Web of Science")</f>
        <v>View Full Record in Web of Science</v>
      </c>
    </row>
    <row r="427" spans="1:70" hidden="1" x14ac:dyDescent="0.25">
      <c r="A427" t="s">
        <v>83</v>
      </c>
      <c r="B427" t="s">
        <v>4059</v>
      </c>
      <c r="C427" t="s">
        <v>71</v>
      </c>
      <c r="D427" t="s">
        <v>1403</v>
      </c>
      <c r="E427" t="s">
        <v>71</v>
      </c>
      <c r="F427" t="s">
        <v>4060</v>
      </c>
      <c r="G427" t="s">
        <v>71</v>
      </c>
      <c r="H427" t="s">
        <v>71</v>
      </c>
      <c r="I427" s="1" t="s">
        <v>4061</v>
      </c>
      <c r="J427" s="6" t="s">
        <v>8590</v>
      </c>
      <c r="K427" t="s">
        <v>1406</v>
      </c>
      <c r="L427" t="s">
        <v>1407</v>
      </c>
      <c r="M427" t="s">
        <v>1408</v>
      </c>
      <c r="N427" t="s">
        <v>1409</v>
      </c>
      <c r="O427" t="s">
        <v>1410</v>
      </c>
      <c r="P427" t="s">
        <v>1411</v>
      </c>
      <c r="Q427" t="s">
        <v>71</v>
      </c>
      <c r="R427" t="s">
        <v>71</v>
      </c>
      <c r="S427" t="s">
        <v>71</v>
      </c>
      <c r="T427" t="s">
        <v>4062</v>
      </c>
      <c r="U427" t="s">
        <v>71</v>
      </c>
      <c r="V427" t="s">
        <v>71</v>
      </c>
      <c r="W427" t="s">
        <v>71</v>
      </c>
      <c r="X427" t="s">
        <v>71</v>
      </c>
      <c r="Y427" t="s">
        <v>4063</v>
      </c>
      <c r="Z427" t="s">
        <v>4064</v>
      </c>
      <c r="AA427" t="s">
        <v>71</v>
      </c>
      <c r="AB427" t="s">
        <v>71</v>
      </c>
      <c r="AC427" t="s">
        <v>71</v>
      </c>
      <c r="AD427" t="s">
        <v>71</v>
      </c>
      <c r="AE427" t="s">
        <v>71</v>
      </c>
      <c r="AF427" t="s">
        <v>71</v>
      </c>
      <c r="AG427" t="s">
        <v>71</v>
      </c>
      <c r="AH427" t="s">
        <v>71</v>
      </c>
      <c r="AI427" t="s">
        <v>71</v>
      </c>
      <c r="AJ427" t="s">
        <v>71</v>
      </c>
      <c r="AK427" t="s">
        <v>71</v>
      </c>
      <c r="AL427" t="s">
        <v>71</v>
      </c>
      <c r="AM427" t="s">
        <v>1413</v>
      </c>
      <c r="AN427" t="s">
        <v>71</v>
      </c>
      <c r="AO427" t="s">
        <v>1414</v>
      </c>
      <c r="AP427" t="s">
        <v>71</v>
      </c>
      <c r="AQ427" t="s">
        <v>71</v>
      </c>
      <c r="AR427" t="s">
        <v>71</v>
      </c>
      <c r="AS427">
        <v>2015</v>
      </c>
      <c r="AT427">
        <v>89</v>
      </c>
      <c r="AU427" t="s">
        <v>71</v>
      </c>
      <c r="AV427" t="s">
        <v>71</v>
      </c>
      <c r="AW427" t="s">
        <v>71</v>
      </c>
      <c r="AX427" t="s">
        <v>71</v>
      </c>
      <c r="AY427" t="s">
        <v>71</v>
      </c>
      <c r="AZ427">
        <v>651</v>
      </c>
      <c r="BA427">
        <v>658</v>
      </c>
      <c r="BB427" t="s">
        <v>71</v>
      </c>
      <c r="BC427" t="s">
        <v>71</v>
      </c>
      <c r="BD427" t="s">
        <v>71</v>
      </c>
      <c r="BE427" t="s">
        <v>71</v>
      </c>
      <c r="BF427" t="s">
        <v>71</v>
      </c>
      <c r="BG427" t="s">
        <v>71</v>
      </c>
      <c r="BH427" t="s">
        <v>71</v>
      </c>
      <c r="BI427" t="s">
        <v>71</v>
      </c>
      <c r="BJ427" t="s">
        <v>71</v>
      </c>
      <c r="BK427" t="s">
        <v>71</v>
      </c>
      <c r="BL427" t="s">
        <v>71</v>
      </c>
      <c r="BM427" t="s">
        <v>71</v>
      </c>
      <c r="BN427" t="s">
        <v>71</v>
      </c>
      <c r="BO427" t="s">
        <v>71</v>
      </c>
      <c r="BP427" t="s">
        <v>71</v>
      </c>
      <c r="BQ427" t="s">
        <v>4065</v>
      </c>
      <c r="BR427" t="str">
        <f>HYPERLINK("https%3A%2F%2Fwww.webofscience.com%2Fwos%2Fwoscc%2Ffull-record%2FWOS:000358581100093","View Full Record in Web of Science")</f>
        <v>View Full Record in Web of Science</v>
      </c>
    </row>
    <row r="428" spans="1:70" hidden="1" x14ac:dyDescent="0.25">
      <c r="A428" t="s">
        <v>69</v>
      </c>
      <c r="B428" t="s">
        <v>4066</v>
      </c>
      <c r="C428" t="s">
        <v>71</v>
      </c>
      <c r="D428" t="s">
        <v>71</v>
      </c>
      <c r="E428" t="s">
        <v>71</v>
      </c>
      <c r="F428" t="s">
        <v>4067</v>
      </c>
      <c r="G428" t="s">
        <v>71</v>
      </c>
      <c r="H428" t="s">
        <v>71</v>
      </c>
      <c r="I428" s="1" t="s">
        <v>4068</v>
      </c>
      <c r="J428" s="6" t="s">
        <v>8590</v>
      </c>
      <c r="K428" t="s">
        <v>2905</v>
      </c>
      <c r="L428" t="s">
        <v>71</v>
      </c>
      <c r="M428" t="s">
        <v>4069</v>
      </c>
      <c r="N428" t="s">
        <v>4070</v>
      </c>
      <c r="O428" t="s">
        <v>4071</v>
      </c>
      <c r="P428" t="s">
        <v>71</v>
      </c>
      <c r="Q428" t="s">
        <v>71</v>
      </c>
      <c r="R428" t="s">
        <v>71</v>
      </c>
      <c r="S428" t="s">
        <v>71</v>
      </c>
      <c r="T428" t="s">
        <v>4072</v>
      </c>
      <c r="U428" t="s">
        <v>71</v>
      </c>
      <c r="V428" t="s">
        <v>71</v>
      </c>
      <c r="W428" t="s">
        <v>71</v>
      </c>
      <c r="X428" t="s">
        <v>71</v>
      </c>
      <c r="Y428" t="s">
        <v>693</v>
      </c>
      <c r="Z428" t="s">
        <v>694</v>
      </c>
      <c r="AA428" t="s">
        <v>71</v>
      </c>
      <c r="AB428" t="s">
        <v>71</v>
      </c>
      <c r="AC428" t="s">
        <v>71</v>
      </c>
      <c r="AD428" t="s">
        <v>71</v>
      </c>
      <c r="AE428" t="s">
        <v>71</v>
      </c>
      <c r="AF428" t="s">
        <v>71</v>
      </c>
      <c r="AG428" t="s">
        <v>71</v>
      </c>
      <c r="AH428" t="s">
        <v>71</v>
      </c>
      <c r="AI428" t="s">
        <v>71</v>
      </c>
      <c r="AJ428" t="s">
        <v>71</v>
      </c>
      <c r="AK428" t="s">
        <v>71</v>
      </c>
      <c r="AL428" t="s">
        <v>71</v>
      </c>
      <c r="AM428" t="s">
        <v>2909</v>
      </c>
      <c r="AN428" t="s">
        <v>2910</v>
      </c>
      <c r="AO428" t="s">
        <v>71</v>
      </c>
      <c r="AP428" t="s">
        <v>71</v>
      </c>
      <c r="AQ428" t="s">
        <v>71</v>
      </c>
      <c r="AR428" t="s">
        <v>71</v>
      </c>
      <c r="AS428">
        <v>2011</v>
      </c>
      <c r="AT428">
        <v>108</v>
      </c>
      <c r="AU428" t="s">
        <v>1823</v>
      </c>
      <c r="AV428" t="s">
        <v>71</v>
      </c>
      <c r="AW428" t="s">
        <v>71</v>
      </c>
      <c r="AX428" t="s">
        <v>180</v>
      </c>
      <c r="AY428" t="s">
        <v>71</v>
      </c>
      <c r="AZ428">
        <v>287</v>
      </c>
      <c r="BA428">
        <v>304</v>
      </c>
      <c r="BB428" t="s">
        <v>71</v>
      </c>
      <c r="BC428" t="s">
        <v>4073</v>
      </c>
      <c r="BD428" t="str">
        <f>HYPERLINK("http://dx.doi.org/10.3233/FI-2011-424","http://dx.doi.org/10.3233/FI-2011-424")</f>
        <v>http://dx.doi.org/10.3233/FI-2011-424</v>
      </c>
      <c r="BE428" t="s">
        <v>71</v>
      </c>
      <c r="BF428" t="s">
        <v>71</v>
      </c>
      <c r="BG428" t="s">
        <v>71</v>
      </c>
      <c r="BH428" t="s">
        <v>71</v>
      </c>
      <c r="BI428" t="s">
        <v>71</v>
      </c>
      <c r="BJ428" t="s">
        <v>71</v>
      </c>
      <c r="BK428" t="s">
        <v>71</v>
      </c>
      <c r="BL428" t="s">
        <v>71</v>
      </c>
      <c r="BM428" t="s">
        <v>71</v>
      </c>
      <c r="BN428" t="s">
        <v>71</v>
      </c>
      <c r="BO428" t="s">
        <v>71</v>
      </c>
      <c r="BP428" t="s">
        <v>71</v>
      </c>
      <c r="BQ428" t="s">
        <v>4074</v>
      </c>
      <c r="BR428" t="str">
        <f>HYPERLINK("https%3A%2F%2Fwww.webofscience.com%2Fwos%2Fwoscc%2Ffull-record%2FWOS:000290775000007","View Full Record in Web of Science")</f>
        <v>View Full Record in Web of Science</v>
      </c>
    </row>
    <row r="429" spans="1:70" hidden="1" x14ac:dyDescent="0.25">
      <c r="A429" t="s">
        <v>69</v>
      </c>
      <c r="B429" t="s">
        <v>1260</v>
      </c>
      <c r="C429" t="s">
        <v>71</v>
      </c>
      <c r="D429" t="s">
        <v>71</v>
      </c>
      <c r="E429" t="s">
        <v>71</v>
      </c>
      <c r="F429" t="s">
        <v>1260</v>
      </c>
      <c r="G429" t="s">
        <v>71</v>
      </c>
      <c r="H429" t="s">
        <v>71</v>
      </c>
      <c r="I429" s="1" t="s">
        <v>4075</v>
      </c>
      <c r="J429" s="6" t="s">
        <v>8590</v>
      </c>
      <c r="K429" t="s">
        <v>421</v>
      </c>
      <c r="L429" t="s">
        <v>71</v>
      </c>
      <c r="M429" t="s">
        <v>71</v>
      </c>
      <c r="N429" t="s">
        <v>71</v>
      </c>
      <c r="O429" t="s">
        <v>71</v>
      </c>
      <c r="P429" t="s">
        <v>71</v>
      </c>
      <c r="Q429" t="s">
        <v>71</v>
      </c>
      <c r="R429" t="s">
        <v>71</v>
      </c>
      <c r="S429" t="s">
        <v>71</v>
      </c>
      <c r="T429" t="s">
        <v>4076</v>
      </c>
      <c r="U429" t="s">
        <v>71</v>
      </c>
      <c r="V429" t="s">
        <v>71</v>
      </c>
      <c r="W429" t="s">
        <v>71</v>
      </c>
      <c r="X429" t="s">
        <v>71</v>
      </c>
      <c r="Y429" t="s">
        <v>71</v>
      </c>
      <c r="Z429" t="s">
        <v>71</v>
      </c>
      <c r="AA429" t="s">
        <v>71</v>
      </c>
      <c r="AB429" t="s">
        <v>71</v>
      </c>
      <c r="AC429" t="s">
        <v>71</v>
      </c>
      <c r="AD429" t="s">
        <v>71</v>
      </c>
      <c r="AE429" t="s">
        <v>71</v>
      </c>
      <c r="AF429" t="s">
        <v>71</v>
      </c>
      <c r="AG429" t="s">
        <v>71</v>
      </c>
      <c r="AH429" t="s">
        <v>71</v>
      </c>
      <c r="AI429" t="s">
        <v>71</v>
      </c>
      <c r="AJ429" t="s">
        <v>71</v>
      </c>
      <c r="AK429" t="s">
        <v>71</v>
      </c>
      <c r="AL429" t="s">
        <v>71</v>
      </c>
      <c r="AM429" t="s">
        <v>423</v>
      </c>
      <c r="AN429" t="s">
        <v>71</v>
      </c>
      <c r="AO429" t="s">
        <v>71</v>
      </c>
      <c r="AP429" t="s">
        <v>71</v>
      </c>
      <c r="AQ429" t="s">
        <v>71</v>
      </c>
      <c r="AR429" t="s">
        <v>4077</v>
      </c>
      <c r="AS429">
        <v>1992</v>
      </c>
      <c r="AT429">
        <v>48</v>
      </c>
      <c r="AU429">
        <v>1</v>
      </c>
      <c r="AV429" t="s">
        <v>71</v>
      </c>
      <c r="AW429" t="s">
        <v>71</v>
      </c>
      <c r="AX429" t="s">
        <v>71</v>
      </c>
      <c r="AY429" t="s">
        <v>71</v>
      </c>
      <c r="AZ429">
        <v>113</v>
      </c>
      <c r="BA429">
        <v>127</v>
      </c>
      <c r="BB429" t="s">
        <v>71</v>
      </c>
      <c r="BC429" t="s">
        <v>4078</v>
      </c>
      <c r="BD429" t="str">
        <f>HYPERLINK("http://dx.doi.org/10.1016/0165-0114(92)90255-3","http://dx.doi.org/10.1016/0165-0114(92)90255-3")</f>
        <v>http://dx.doi.org/10.1016/0165-0114(92)90255-3</v>
      </c>
      <c r="BE429" t="s">
        <v>71</v>
      </c>
      <c r="BF429" t="s">
        <v>71</v>
      </c>
      <c r="BG429" t="s">
        <v>71</v>
      </c>
      <c r="BH429" t="s">
        <v>71</v>
      </c>
      <c r="BI429" t="s">
        <v>71</v>
      </c>
      <c r="BJ429" t="s">
        <v>71</v>
      </c>
      <c r="BK429" t="s">
        <v>71</v>
      </c>
      <c r="BL429" t="s">
        <v>71</v>
      </c>
      <c r="BM429" t="s">
        <v>71</v>
      </c>
      <c r="BN429" t="s">
        <v>71</v>
      </c>
      <c r="BO429" t="s">
        <v>71</v>
      </c>
      <c r="BP429" t="s">
        <v>71</v>
      </c>
      <c r="BQ429" t="s">
        <v>4079</v>
      </c>
      <c r="BR429" t="str">
        <f>HYPERLINK("https%3A%2F%2Fwww.webofscience.com%2Fwos%2Fwoscc%2Ffull-record%2FWOS:A1992JB91000009","View Full Record in Web of Science")</f>
        <v>View Full Record in Web of Science</v>
      </c>
    </row>
    <row r="430" spans="1:70" hidden="1" x14ac:dyDescent="0.25">
      <c r="A430" t="s">
        <v>69</v>
      </c>
      <c r="B430" t="s">
        <v>4080</v>
      </c>
      <c r="C430" t="s">
        <v>71</v>
      </c>
      <c r="D430" t="s">
        <v>71</v>
      </c>
      <c r="E430" t="s">
        <v>71</v>
      </c>
      <c r="F430" t="s">
        <v>4081</v>
      </c>
      <c r="G430" t="s">
        <v>71</v>
      </c>
      <c r="H430" t="s">
        <v>71</v>
      </c>
      <c r="I430" s="1" t="s">
        <v>4082</v>
      </c>
      <c r="J430" s="6" t="s">
        <v>8590</v>
      </c>
      <c r="K430" t="s">
        <v>233</v>
      </c>
      <c r="L430" t="s">
        <v>71</v>
      </c>
      <c r="M430" t="s">
        <v>71</v>
      </c>
      <c r="N430" t="s">
        <v>71</v>
      </c>
      <c r="O430" t="s">
        <v>71</v>
      </c>
      <c r="P430" t="s">
        <v>71</v>
      </c>
      <c r="Q430" t="s">
        <v>71</v>
      </c>
      <c r="R430" t="s">
        <v>71</v>
      </c>
      <c r="S430" t="s">
        <v>71</v>
      </c>
      <c r="T430" t="s">
        <v>4083</v>
      </c>
      <c r="U430" t="s">
        <v>71</v>
      </c>
      <c r="V430" t="s">
        <v>71</v>
      </c>
      <c r="W430" t="s">
        <v>71</v>
      </c>
      <c r="X430" t="s">
        <v>71</v>
      </c>
      <c r="Y430" t="s">
        <v>4084</v>
      </c>
      <c r="Z430" t="s">
        <v>4085</v>
      </c>
      <c r="AA430" t="s">
        <v>71</v>
      </c>
      <c r="AB430" t="s">
        <v>71</v>
      </c>
      <c r="AC430" t="s">
        <v>71</v>
      </c>
      <c r="AD430" t="s">
        <v>71</v>
      </c>
      <c r="AE430" t="s">
        <v>71</v>
      </c>
      <c r="AF430" t="s">
        <v>71</v>
      </c>
      <c r="AG430" t="s">
        <v>71</v>
      </c>
      <c r="AH430" t="s">
        <v>71</v>
      </c>
      <c r="AI430" t="s">
        <v>71</v>
      </c>
      <c r="AJ430" t="s">
        <v>71</v>
      </c>
      <c r="AK430" t="s">
        <v>71</v>
      </c>
      <c r="AL430" t="s">
        <v>71</v>
      </c>
      <c r="AM430" t="s">
        <v>237</v>
      </c>
      <c r="AN430" t="s">
        <v>238</v>
      </c>
      <c r="AO430" t="s">
        <v>71</v>
      </c>
      <c r="AP430" t="s">
        <v>71</v>
      </c>
      <c r="AQ430" t="s">
        <v>71</v>
      </c>
      <c r="AR430" t="s">
        <v>960</v>
      </c>
      <c r="AS430">
        <v>2017</v>
      </c>
      <c r="AT430">
        <v>25</v>
      </c>
      <c r="AU430">
        <v>2</v>
      </c>
      <c r="AV430" t="s">
        <v>71</v>
      </c>
      <c r="AW430" t="s">
        <v>71</v>
      </c>
      <c r="AX430" t="s">
        <v>180</v>
      </c>
      <c r="AY430" t="s">
        <v>71</v>
      </c>
      <c r="AZ430">
        <v>392</v>
      </c>
      <c r="BA430">
        <v>401</v>
      </c>
      <c r="BB430" t="s">
        <v>71</v>
      </c>
      <c r="BC430" t="s">
        <v>4086</v>
      </c>
      <c r="BD430" t="str">
        <f>HYPERLINK("http://dx.doi.org/10.1109/TFUZZ.2016.2574906","http://dx.doi.org/10.1109/TFUZZ.2016.2574906")</f>
        <v>http://dx.doi.org/10.1109/TFUZZ.2016.2574906</v>
      </c>
      <c r="BE430" t="s">
        <v>71</v>
      </c>
      <c r="BF430" t="s">
        <v>71</v>
      </c>
      <c r="BG430" t="s">
        <v>71</v>
      </c>
      <c r="BH430" t="s">
        <v>71</v>
      </c>
      <c r="BI430" t="s">
        <v>71</v>
      </c>
      <c r="BJ430" t="s">
        <v>71</v>
      </c>
      <c r="BK430" t="s">
        <v>71</v>
      </c>
      <c r="BL430" t="s">
        <v>71</v>
      </c>
      <c r="BM430" t="s">
        <v>71</v>
      </c>
      <c r="BN430" t="s">
        <v>71</v>
      </c>
      <c r="BO430" t="s">
        <v>71</v>
      </c>
      <c r="BP430" t="s">
        <v>71</v>
      </c>
      <c r="BQ430" t="s">
        <v>4087</v>
      </c>
      <c r="BR430" t="str">
        <f>HYPERLINK("https%3A%2F%2Fwww.webofscience.com%2Fwos%2Fwoscc%2Ffull-record%2FWOS:000399034200011","View Full Record in Web of Science")</f>
        <v>View Full Record in Web of Science</v>
      </c>
    </row>
    <row r="431" spans="1:70" hidden="1" x14ac:dyDescent="0.25">
      <c r="A431" t="s">
        <v>69</v>
      </c>
      <c r="B431" t="s">
        <v>4088</v>
      </c>
      <c r="C431" t="s">
        <v>71</v>
      </c>
      <c r="D431" t="s">
        <v>71</v>
      </c>
      <c r="E431" t="s">
        <v>71</v>
      </c>
      <c r="F431" t="s">
        <v>4089</v>
      </c>
      <c r="G431" t="s">
        <v>71</v>
      </c>
      <c r="H431" t="s">
        <v>71</v>
      </c>
      <c r="I431" s="1" t="s">
        <v>4090</v>
      </c>
      <c r="J431" s="6" t="s">
        <v>8590</v>
      </c>
      <c r="K431" t="s">
        <v>4091</v>
      </c>
      <c r="L431" t="s">
        <v>71</v>
      </c>
      <c r="M431" t="s">
        <v>71</v>
      </c>
      <c r="N431" t="s">
        <v>71</v>
      </c>
      <c r="O431" t="s">
        <v>71</v>
      </c>
      <c r="P431" t="s">
        <v>71</v>
      </c>
      <c r="Q431" t="s">
        <v>71</v>
      </c>
      <c r="R431" t="s">
        <v>71</v>
      </c>
      <c r="S431" t="s">
        <v>71</v>
      </c>
      <c r="T431" t="s">
        <v>4092</v>
      </c>
      <c r="U431" t="s">
        <v>71</v>
      </c>
      <c r="V431" t="s">
        <v>71</v>
      </c>
      <c r="W431" t="s">
        <v>71</v>
      </c>
      <c r="X431" t="s">
        <v>71</v>
      </c>
      <c r="Y431" t="s">
        <v>4093</v>
      </c>
      <c r="Z431" t="s">
        <v>4094</v>
      </c>
      <c r="AA431" t="s">
        <v>71</v>
      </c>
      <c r="AB431" t="s">
        <v>71</v>
      </c>
      <c r="AC431" t="s">
        <v>71</v>
      </c>
      <c r="AD431" t="s">
        <v>71</v>
      </c>
      <c r="AE431" t="s">
        <v>71</v>
      </c>
      <c r="AF431" t="s">
        <v>71</v>
      </c>
      <c r="AG431" t="s">
        <v>71</v>
      </c>
      <c r="AH431" t="s">
        <v>71</v>
      </c>
      <c r="AI431" t="s">
        <v>71</v>
      </c>
      <c r="AJ431" t="s">
        <v>71</v>
      </c>
      <c r="AK431" t="s">
        <v>71</v>
      </c>
      <c r="AL431" t="s">
        <v>71</v>
      </c>
      <c r="AM431" t="s">
        <v>4095</v>
      </c>
      <c r="AN431" t="s">
        <v>4096</v>
      </c>
      <c r="AO431" t="s">
        <v>71</v>
      </c>
      <c r="AP431" t="s">
        <v>71</v>
      </c>
      <c r="AQ431" t="s">
        <v>71</v>
      </c>
      <c r="AR431" t="s">
        <v>71</v>
      </c>
      <c r="AS431">
        <v>2013</v>
      </c>
      <c r="AT431">
        <v>9</v>
      </c>
      <c r="AU431" t="s">
        <v>862</v>
      </c>
      <c r="AV431" t="s">
        <v>71</v>
      </c>
      <c r="AW431" t="s">
        <v>71</v>
      </c>
      <c r="AX431" t="s">
        <v>180</v>
      </c>
      <c r="AY431" t="s">
        <v>71</v>
      </c>
      <c r="AZ431">
        <v>185</v>
      </c>
      <c r="BA431">
        <v>201</v>
      </c>
      <c r="BB431" t="s">
        <v>71</v>
      </c>
      <c r="BC431" t="s">
        <v>71</v>
      </c>
      <c r="BD431" t="s">
        <v>71</v>
      </c>
      <c r="BE431" t="s">
        <v>71</v>
      </c>
      <c r="BF431" t="s">
        <v>71</v>
      </c>
      <c r="BG431" t="s">
        <v>71</v>
      </c>
      <c r="BH431" t="s">
        <v>71</v>
      </c>
      <c r="BI431" t="s">
        <v>71</v>
      </c>
      <c r="BJ431" t="s">
        <v>71</v>
      </c>
      <c r="BK431" t="s">
        <v>71</v>
      </c>
      <c r="BL431" t="s">
        <v>71</v>
      </c>
      <c r="BM431" t="s">
        <v>71</v>
      </c>
      <c r="BN431" t="s">
        <v>71</v>
      </c>
      <c r="BO431" t="s">
        <v>71</v>
      </c>
      <c r="BP431" t="s">
        <v>71</v>
      </c>
      <c r="BQ431" t="s">
        <v>4097</v>
      </c>
      <c r="BR431" t="str">
        <f>HYPERLINK("https%3A%2F%2Fwww.webofscience.com%2Fwos%2Fwoscc%2Ffull-record%2FWOS:000317541100010","View Full Record in Web of Science")</f>
        <v>View Full Record in Web of Science</v>
      </c>
    </row>
    <row r="432" spans="1:70" hidden="1" x14ac:dyDescent="0.25">
      <c r="A432" t="s">
        <v>460</v>
      </c>
      <c r="B432" t="s">
        <v>4098</v>
      </c>
      <c r="C432" t="s">
        <v>71</v>
      </c>
      <c r="D432" t="s">
        <v>4098</v>
      </c>
      <c r="E432" t="s">
        <v>71</v>
      </c>
      <c r="F432" t="s">
        <v>4099</v>
      </c>
      <c r="G432" t="s">
        <v>71</v>
      </c>
      <c r="H432" t="s">
        <v>71</v>
      </c>
      <c r="I432" s="1" t="s">
        <v>4100</v>
      </c>
      <c r="J432" s="6" t="s">
        <v>8590</v>
      </c>
      <c r="K432" t="s">
        <v>4101</v>
      </c>
      <c r="L432" t="s">
        <v>4102</v>
      </c>
      <c r="M432" t="s">
        <v>71</v>
      </c>
      <c r="N432" t="s">
        <v>71</v>
      </c>
      <c r="O432" t="s">
        <v>71</v>
      </c>
      <c r="P432" t="s">
        <v>71</v>
      </c>
      <c r="Q432" t="s">
        <v>71</v>
      </c>
      <c r="R432" t="s">
        <v>71</v>
      </c>
      <c r="S432" t="s">
        <v>71</v>
      </c>
      <c r="T432" t="s">
        <v>4103</v>
      </c>
      <c r="U432" t="s">
        <v>71</v>
      </c>
      <c r="V432" t="s">
        <v>71</v>
      </c>
      <c r="W432" t="s">
        <v>71</v>
      </c>
      <c r="X432" t="s">
        <v>71</v>
      </c>
      <c r="Y432" t="s">
        <v>4104</v>
      </c>
      <c r="Z432" t="s">
        <v>4105</v>
      </c>
      <c r="AA432" t="s">
        <v>71</v>
      </c>
      <c r="AB432" t="s">
        <v>71</v>
      </c>
      <c r="AC432" t="s">
        <v>71</v>
      </c>
      <c r="AD432" t="s">
        <v>71</v>
      </c>
      <c r="AE432" t="s">
        <v>71</v>
      </c>
      <c r="AF432" t="s">
        <v>71</v>
      </c>
      <c r="AG432" t="s">
        <v>71</v>
      </c>
      <c r="AH432" t="s">
        <v>71</v>
      </c>
      <c r="AI432" t="s">
        <v>71</v>
      </c>
      <c r="AJ432" t="s">
        <v>71</v>
      </c>
      <c r="AK432" t="s">
        <v>71</v>
      </c>
      <c r="AL432" t="s">
        <v>71</v>
      </c>
      <c r="AM432" t="s">
        <v>4106</v>
      </c>
      <c r="AN432" t="s">
        <v>71</v>
      </c>
      <c r="AO432" t="s">
        <v>4107</v>
      </c>
      <c r="AP432" t="s">
        <v>71</v>
      </c>
      <c r="AQ432" t="s">
        <v>71</v>
      </c>
      <c r="AR432" t="s">
        <v>71</v>
      </c>
      <c r="AS432">
        <v>2016</v>
      </c>
      <c r="AT432">
        <v>97</v>
      </c>
      <c r="AU432" t="s">
        <v>71</v>
      </c>
      <c r="AV432" t="s">
        <v>71</v>
      </c>
      <c r="AW432" t="s">
        <v>71</v>
      </c>
      <c r="AX432" t="s">
        <v>71</v>
      </c>
      <c r="AY432" t="s">
        <v>71</v>
      </c>
      <c r="AZ432">
        <v>127</v>
      </c>
      <c r="BA432">
        <v>140</v>
      </c>
      <c r="BB432" t="s">
        <v>71</v>
      </c>
      <c r="BC432" t="s">
        <v>4108</v>
      </c>
      <c r="BD432" t="str">
        <f>HYPERLINK("http://dx.doi.org/10.1007/978-3-319-24499-0_5","http://dx.doi.org/10.1007/978-3-319-24499-0_5")</f>
        <v>http://dx.doi.org/10.1007/978-3-319-24499-0_5</v>
      </c>
      <c r="BE432" t="s">
        <v>4109</v>
      </c>
      <c r="BF432" t="s">
        <v>71</v>
      </c>
      <c r="BG432" t="s">
        <v>71</v>
      </c>
      <c r="BH432" t="s">
        <v>71</v>
      </c>
      <c r="BI432" t="s">
        <v>71</v>
      </c>
      <c r="BJ432" t="s">
        <v>71</v>
      </c>
      <c r="BK432" t="s">
        <v>71</v>
      </c>
      <c r="BL432" t="s">
        <v>71</v>
      </c>
      <c r="BM432" t="s">
        <v>71</v>
      </c>
      <c r="BN432" t="s">
        <v>71</v>
      </c>
      <c r="BO432" t="s">
        <v>71</v>
      </c>
      <c r="BP432" t="s">
        <v>71</v>
      </c>
      <c r="BQ432" t="s">
        <v>4110</v>
      </c>
      <c r="BR432" t="str">
        <f>HYPERLINK("https%3A%2F%2Fwww.webofscience.com%2Fwos%2Fwoscc%2Ffull-record%2FWOS:000371081900006","View Full Record in Web of Science")</f>
        <v>View Full Record in Web of Science</v>
      </c>
    </row>
    <row r="433" spans="1:70" hidden="1" x14ac:dyDescent="0.25">
      <c r="A433" t="s">
        <v>69</v>
      </c>
      <c r="B433" t="s">
        <v>4111</v>
      </c>
      <c r="C433" t="s">
        <v>71</v>
      </c>
      <c r="D433" t="s">
        <v>71</v>
      </c>
      <c r="E433" t="s">
        <v>71</v>
      </c>
      <c r="F433" t="s">
        <v>4112</v>
      </c>
      <c r="G433" t="s">
        <v>71</v>
      </c>
      <c r="H433" t="s">
        <v>71</v>
      </c>
      <c r="I433" s="1" t="s">
        <v>4113</v>
      </c>
      <c r="J433" s="6" t="s">
        <v>8590</v>
      </c>
      <c r="K433" t="s">
        <v>115</v>
      </c>
      <c r="L433" t="s">
        <v>71</v>
      </c>
      <c r="M433" t="s">
        <v>71</v>
      </c>
      <c r="N433" t="s">
        <v>71</v>
      </c>
      <c r="O433" t="s">
        <v>71</v>
      </c>
      <c r="P433" t="s">
        <v>71</v>
      </c>
      <c r="Q433" t="s">
        <v>71</v>
      </c>
      <c r="R433" t="s">
        <v>71</v>
      </c>
      <c r="S433" t="s">
        <v>71</v>
      </c>
      <c r="T433" t="s">
        <v>4114</v>
      </c>
      <c r="U433" t="s">
        <v>71</v>
      </c>
      <c r="V433" t="s">
        <v>71</v>
      </c>
      <c r="W433" t="s">
        <v>71</v>
      </c>
      <c r="X433" t="s">
        <v>71</v>
      </c>
      <c r="Y433" t="s">
        <v>71</v>
      </c>
      <c r="Z433" t="s">
        <v>71</v>
      </c>
      <c r="AA433" t="s">
        <v>71</v>
      </c>
      <c r="AB433" t="s">
        <v>71</v>
      </c>
      <c r="AC433" t="s">
        <v>71</v>
      </c>
      <c r="AD433" t="s">
        <v>71</v>
      </c>
      <c r="AE433" t="s">
        <v>71</v>
      </c>
      <c r="AF433" t="s">
        <v>71</v>
      </c>
      <c r="AG433" t="s">
        <v>71</v>
      </c>
      <c r="AH433" t="s">
        <v>71</v>
      </c>
      <c r="AI433" t="s">
        <v>71</v>
      </c>
      <c r="AJ433" t="s">
        <v>71</v>
      </c>
      <c r="AK433" t="s">
        <v>71</v>
      </c>
      <c r="AL433" t="s">
        <v>71</v>
      </c>
      <c r="AM433" t="s">
        <v>117</v>
      </c>
      <c r="AN433" t="s">
        <v>118</v>
      </c>
      <c r="AO433" t="s">
        <v>71</v>
      </c>
      <c r="AP433" t="s">
        <v>71</v>
      </c>
      <c r="AQ433" t="s">
        <v>71</v>
      </c>
      <c r="AR433" t="s">
        <v>71</v>
      </c>
      <c r="AS433">
        <v>2015</v>
      </c>
      <c r="AT433">
        <v>44</v>
      </c>
      <c r="AU433" t="s">
        <v>1589</v>
      </c>
      <c r="AV433" t="s">
        <v>71</v>
      </c>
      <c r="AW433" t="s">
        <v>71</v>
      </c>
      <c r="AX433" t="s">
        <v>71</v>
      </c>
      <c r="AY433" t="s">
        <v>71</v>
      </c>
      <c r="AZ433">
        <v>849</v>
      </c>
      <c r="BA433">
        <v>875</v>
      </c>
      <c r="BB433" t="s">
        <v>71</v>
      </c>
      <c r="BC433" t="s">
        <v>4115</v>
      </c>
      <c r="BD433" t="str">
        <f>HYPERLINK("http://dx.doi.org/10.1080/03081079.2015.1028540","http://dx.doi.org/10.1080/03081079.2015.1028540")</f>
        <v>http://dx.doi.org/10.1080/03081079.2015.1028540</v>
      </c>
      <c r="BE433" t="s">
        <v>71</v>
      </c>
      <c r="BF433" t="s">
        <v>71</v>
      </c>
      <c r="BG433" t="s">
        <v>71</v>
      </c>
      <c r="BH433" t="s">
        <v>71</v>
      </c>
      <c r="BI433" t="s">
        <v>71</v>
      </c>
      <c r="BJ433" t="s">
        <v>71</v>
      </c>
      <c r="BK433" t="s">
        <v>71</v>
      </c>
      <c r="BL433" t="s">
        <v>71</v>
      </c>
      <c r="BM433" t="s">
        <v>71</v>
      </c>
      <c r="BN433" t="s">
        <v>71</v>
      </c>
      <c r="BO433" t="s">
        <v>71</v>
      </c>
      <c r="BP433" t="s">
        <v>71</v>
      </c>
      <c r="BQ433" t="s">
        <v>4116</v>
      </c>
      <c r="BR433" t="str">
        <f>HYPERLINK("https%3A%2F%2Fwww.webofscience.com%2Fwos%2Fwoscc%2Ffull-record%2FWOS:000369822800007","View Full Record in Web of Science")</f>
        <v>View Full Record in Web of Science</v>
      </c>
    </row>
    <row r="434" spans="1:70" hidden="1" x14ac:dyDescent="0.25">
      <c r="A434" t="s">
        <v>83</v>
      </c>
      <c r="B434" t="s">
        <v>1765</v>
      </c>
      <c r="C434" t="s">
        <v>71</v>
      </c>
      <c r="D434" t="s">
        <v>4117</v>
      </c>
      <c r="E434" t="s">
        <v>71</v>
      </c>
      <c r="F434" t="s">
        <v>4118</v>
      </c>
      <c r="G434" t="s">
        <v>71</v>
      </c>
      <c r="H434" t="s">
        <v>71</v>
      </c>
      <c r="I434" s="1" t="s">
        <v>4119</v>
      </c>
      <c r="J434" s="6" t="s">
        <v>8596</v>
      </c>
      <c r="K434" t="s">
        <v>4120</v>
      </c>
      <c r="L434" t="s">
        <v>207</v>
      </c>
      <c r="M434" t="s">
        <v>4121</v>
      </c>
      <c r="N434" t="s">
        <v>4122</v>
      </c>
      <c r="O434" t="s">
        <v>604</v>
      </c>
      <c r="P434" t="s">
        <v>4123</v>
      </c>
      <c r="Q434" t="s">
        <v>71</v>
      </c>
      <c r="R434" t="s">
        <v>71</v>
      </c>
      <c r="S434" t="s">
        <v>71</v>
      </c>
      <c r="T434" s="10" t="s">
        <v>4124</v>
      </c>
      <c r="U434" t="s">
        <v>71</v>
      </c>
      <c r="V434" t="s">
        <v>71</v>
      </c>
      <c r="W434" t="s">
        <v>71</v>
      </c>
      <c r="X434" t="s">
        <v>71</v>
      </c>
      <c r="Y434" t="s">
        <v>71</v>
      </c>
      <c r="Z434" t="s">
        <v>71</v>
      </c>
      <c r="AA434" t="s">
        <v>71</v>
      </c>
      <c r="AB434" t="s">
        <v>71</v>
      </c>
      <c r="AC434" t="s">
        <v>71</v>
      </c>
      <c r="AD434" t="s">
        <v>71</v>
      </c>
      <c r="AE434" t="s">
        <v>71</v>
      </c>
      <c r="AF434" t="s">
        <v>71</v>
      </c>
      <c r="AG434" t="s">
        <v>71</v>
      </c>
      <c r="AH434" t="s">
        <v>71</v>
      </c>
      <c r="AI434" t="s">
        <v>71</v>
      </c>
      <c r="AJ434" t="s">
        <v>71</v>
      </c>
      <c r="AK434" t="s">
        <v>71</v>
      </c>
      <c r="AL434" t="s">
        <v>71</v>
      </c>
      <c r="AM434" t="s">
        <v>213</v>
      </c>
      <c r="AN434" t="s">
        <v>71</v>
      </c>
      <c r="AO434" t="s">
        <v>4125</v>
      </c>
      <c r="AP434" t="s">
        <v>71</v>
      </c>
      <c r="AQ434" t="s">
        <v>71</v>
      </c>
      <c r="AR434" t="s">
        <v>71</v>
      </c>
      <c r="AS434">
        <v>2007</v>
      </c>
      <c r="AT434">
        <v>42</v>
      </c>
      <c r="AU434" t="s">
        <v>71</v>
      </c>
      <c r="AV434" t="s">
        <v>71</v>
      </c>
      <c r="AW434" t="s">
        <v>71</v>
      </c>
      <c r="AX434" t="s">
        <v>71</v>
      </c>
      <c r="AY434" t="s">
        <v>71</v>
      </c>
      <c r="AZ434">
        <v>109</v>
      </c>
      <c r="BA434" t="s">
        <v>99</v>
      </c>
      <c r="BB434" t="s">
        <v>71</v>
      </c>
      <c r="BC434" t="s">
        <v>71</v>
      </c>
      <c r="BD434" t="s">
        <v>71</v>
      </c>
      <c r="BE434" t="s">
        <v>71</v>
      </c>
      <c r="BF434" t="s">
        <v>71</v>
      </c>
      <c r="BG434" t="s">
        <v>71</v>
      </c>
      <c r="BH434" t="s">
        <v>71</v>
      </c>
      <c r="BI434" t="s">
        <v>71</v>
      </c>
      <c r="BJ434" t="s">
        <v>71</v>
      </c>
      <c r="BK434" t="s">
        <v>71</v>
      </c>
      <c r="BL434" t="s">
        <v>71</v>
      </c>
      <c r="BM434" t="s">
        <v>71</v>
      </c>
      <c r="BN434" t="s">
        <v>71</v>
      </c>
      <c r="BO434" t="s">
        <v>71</v>
      </c>
      <c r="BP434" t="s">
        <v>71</v>
      </c>
      <c r="BQ434" t="s">
        <v>4126</v>
      </c>
      <c r="BR434" t="str">
        <f>HYPERLINK("https%3A%2F%2Fwww.webofscience.com%2Fwos%2Fwoscc%2Ffull-record%2FWOS:000248932700012","View Full Record in Web of Science")</f>
        <v>View Full Record in Web of Science</v>
      </c>
    </row>
    <row r="435" spans="1:70" hidden="1" x14ac:dyDescent="0.25">
      <c r="A435" t="s">
        <v>83</v>
      </c>
      <c r="B435" t="s">
        <v>4127</v>
      </c>
      <c r="C435" t="s">
        <v>71</v>
      </c>
      <c r="D435" t="s">
        <v>4128</v>
      </c>
      <c r="E435" t="s">
        <v>71</v>
      </c>
      <c r="F435" t="s">
        <v>4127</v>
      </c>
      <c r="G435" t="s">
        <v>71</v>
      </c>
      <c r="H435" t="s">
        <v>71</v>
      </c>
      <c r="I435" s="1" t="s">
        <v>4129</v>
      </c>
      <c r="J435" s="6" t="s">
        <v>8590</v>
      </c>
      <c r="K435" t="s">
        <v>4130</v>
      </c>
      <c r="L435" t="s">
        <v>71</v>
      </c>
      <c r="M435" t="s">
        <v>4131</v>
      </c>
      <c r="N435" t="s">
        <v>4132</v>
      </c>
      <c r="O435" t="s">
        <v>4133</v>
      </c>
      <c r="P435" t="s">
        <v>4134</v>
      </c>
      <c r="Q435" t="s">
        <v>71</v>
      </c>
      <c r="R435" t="s">
        <v>71</v>
      </c>
      <c r="S435" t="s">
        <v>71</v>
      </c>
      <c r="T435" t="s">
        <v>4135</v>
      </c>
      <c r="U435" t="s">
        <v>71</v>
      </c>
      <c r="V435" t="s">
        <v>71</v>
      </c>
      <c r="W435" t="s">
        <v>71</v>
      </c>
      <c r="X435" t="s">
        <v>71</v>
      </c>
      <c r="Y435" t="s">
        <v>4136</v>
      </c>
      <c r="Z435" t="s">
        <v>4137</v>
      </c>
      <c r="AA435" t="s">
        <v>71</v>
      </c>
      <c r="AB435" t="s">
        <v>71</v>
      </c>
      <c r="AC435" t="s">
        <v>71</v>
      </c>
      <c r="AD435" t="s">
        <v>71</v>
      </c>
      <c r="AE435" t="s">
        <v>71</v>
      </c>
      <c r="AF435" t="s">
        <v>71</v>
      </c>
      <c r="AG435" t="s">
        <v>71</v>
      </c>
      <c r="AH435" t="s">
        <v>71</v>
      </c>
      <c r="AI435" t="s">
        <v>71</v>
      </c>
      <c r="AJ435" t="s">
        <v>71</v>
      </c>
      <c r="AK435" t="s">
        <v>71</v>
      </c>
      <c r="AL435" t="s">
        <v>71</v>
      </c>
      <c r="AM435" t="s">
        <v>71</v>
      </c>
      <c r="AN435" t="s">
        <v>71</v>
      </c>
      <c r="AO435" t="s">
        <v>4138</v>
      </c>
      <c r="AP435" t="s">
        <v>71</v>
      </c>
      <c r="AQ435" t="s">
        <v>71</v>
      </c>
      <c r="AR435" t="s">
        <v>71</v>
      </c>
      <c r="AS435">
        <v>2001</v>
      </c>
      <c r="AT435" t="s">
        <v>71</v>
      </c>
      <c r="AU435" t="s">
        <v>71</v>
      </c>
      <c r="AV435" t="s">
        <v>71</v>
      </c>
      <c r="AW435" t="s">
        <v>71</v>
      </c>
      <c r="AX435" t="s">
        <v>71</v>
      </c>
      <c r="AY435" t="s">
        <v>71</v>
      </c>
      <c r="AZ435">
        <v>857</v>
      </c>
      <c r="BA435">
        <v>862</v>
      </c>
      <c r="BB435" t="s">
        <v>71</v>
      </c>
      <c r="BC435" t="s">
        <v>71</v>
      </c>
      <c r="BD435" t="s">
        <v>71</v>
      </c>
      <c r="BE435" t="s">
        <v>71</v>
      </c>
      <c r="BF435" t="s">
        <v>71</v>
      </c>
      <c r="BG435" t="s">
        <v>71</v>
      </c>
      <c r="BH435" t="s">
        <v>71</v>
      </c>
      <c r="BI435" t="s">
        <v>71</v>
      </c>
      <c r="BJ435" t="s">
        <v>71</v>
      </c>
      <c r="BK435" t="s">
        <v>71</v>
      </c>
      <c r="BL435" t="s">
        <v>71</v>
      </c>
      <c r="BM435" t="s">
        <v>71</v>
      </c>
      <c r="BN435" t="s">
        <v>71</v>
      </c>
      <c r="BO435" t="s">
        <v>71</v>
      </c>
      <c r="BP435" t="s">
        <v>71</v>
      </c>
      <c r="BQ435" t="s">
        <v>4139</v>
      </c>
      <c r="BR435" t="str">
        <f>HYPERLINK("https%3A%2F%2Fwww.webofscience.com%2Fwos%2Fwoscc%2Ffull-record%2FWOS:000173245100151","View Full Record in Web of Science")</f>
        <v>View Full Record in Web of Science</v>
      </c>
    </row>
    <row r="436" spans="1:70" hidden="1" x14ac:dyDescent="0.25">
      <c r="A436" t="s">
        <v>83</v>
      </c>
      <c r="B436" t="s">
        <v>4140</v>
      </c>
      <c r="C436" t="s">
        <v>71</v>
      </c>
      <c r="D436" t="s">
        <v>71</v>
      </c>
      <c r="E436" t="s">
        <v>102</v>
      </c>
      <c r="F436" t="s">
        <v>4141</v>
      </c>
      <c r="G436" t="s">
        <v>71</v>
      </c>
      <c r="H436" t="s">
        <v>71</v>
      </c>
      <c r="I436" s="1" t="s">
        <v>4142</v>
      </c>
      <c r="J436" s="6" t="s">
        <v>8590</v>
      </c>
      <c r="K436" t="s">
        <v>4143</v>
      </c>
      <c r="L436" t="s">
        <v>4144</v>
      </c>
      <c r="M436" t="s">
        <v>4145</v>
      </c>
      <c r="N436" t="s">
        <v>4146</v>
      </c>
      <c r="O436" t="s">
        <v>4147</v>
      </c>
      <c r="P436" t="s">
        <v>4148</v>
      </c>
      <c r="Q436" t="s">
        <v>4149</v>
      </c>
      <c r="R436" t="s">
        <v>71</v>
      </c>
      <c r="S436" t="s">
        <v>71</v>
      </c>
      <c r="T436" t="s">
        <v>4150</v>
      </c>
      <c r="U436" t="s">
        <v>71</v>
      </c>
      <c r="V436" t="s">
        <v>71</v>
      </c>
      <c r="W436" t="s">
        <v>71</v>
      </c>
      <c r="X436" t="s">
        <v>71</v>
      </c>
      <c r="Y436" t="s">
        <v>71</v>
      </c>
      <c r="Z436" t="s">
        <v>4151</v>
      </c>
      <c r="AA436" t="s">
        <v>71</v>
      </c>
      <c r="AB436" t="s">
        <v>71</v>
      </c>
      <c r="AC436" t="s">
        <v>71</v>
      </c>
      <c r="AD436" t="s">
        <v>71</v>
      </c>
      <c r="AE436" t="s">
        <v>71</v>
      </c>
      <c r="AF436" t="s">
        <v>71</v>
      </c>
      <c r="AG436" t="s">
        <v>71</v>
      </c>
      <c r="AH436" t="s">
        <v>71</v>
      </c>
      <c r="AI436" t="s">
        <v>71</v>
      </c>
      <c r="AJ436" t="s">
        <v>71</v>
      </c>
      <c r="AK436" t="s">
        <v>71</v>
      </c>
      <c r="AL436" t="s">
        <v>71</v>
      </c>
      <c r="AM436" t="s">
        <v>4152</v>
      </c>
      <c r="AN436" t="s">
        <v>71</v>
      </c>
      <c r="AO436" t="s">
        <v>4153</v>
      </c>
      <c r="AP436" t="s">
        <v>71</v>
      </c>
      <c r="AQ436" t="s">
        <v>71</v>
      </c>
      <c r="AR436" t="s">
        <v>71</v>
      </c>
      <c r="AS436">
        <v>2015</v>
      </c>
      <c r="AT436" t="s">
        <v>71</v>
      </c>
      <c r="AU436" t="s">
        <v>71</v>
      </c>
      <c r="AV436" t="s">
        <v>71</v>
      </c>
      <c r="AW436" t="s">
        <v>71</v>
      </c>
      <c r="AX436" t="s">
        <v>71</v>
      </c>
      <c r="AY436" t="s">
        <v>71</v>
      </c>
      <c r="AZ436">
        <v>2033</v>
      </c>
      <c r="BA436">
        <v>2038</v>
      </c>
      <c r="BB436" t="s">
        <v>71</v>
      </c>
      <c r="BC436" t="s">
        <v>4154</v>
      </c>
      <c r="BD436" t="str">
        <f>HYPERLINK("http://dx.doi.org/10.1109/SMC.2015.355","http://dx.doi.org/10.1109/SMC.2015.355")</f>
        <v>http://dx.doi.org/10.1109/SMC.2015.355</v>
      </c>
      <c r="BE436" t="s">
        <v>71</v>
      </c>
      <c r="BF436" t="s">
        <v>71</v>
      </c>
      <c r="BG436" t="s">
        <v>71</v>
      </c>
      <c r="BH436" t="s">
        <v>71</v>
      </c>
      <c r="BI436" t="s">
        <v>71</v>
      </c>
      <c r="BJ436" t="s">
        <v>71</v>
      </c>
      <c r="BK436" t="s">
        <v>71</v>
      </c>
      <c r="BL436" t="s">
        <v>71</v>
      </c>
      <c r="BM436" t="s">
        <v>71</v>
      </c>
      <c r="BN436" t="s">
        <v>71</v>
      </c>
      <c r="BO436" t="s">
        <v>71</v>
      </c>
      <c r="BP436" t="s">
        <v>71</v>
      </c>
      <c r="BQ436" t="s">
        <v>4155</v>
      </c>
      <c r="BR436" t="str">
        <f>HYPERLINK("https%3A%2F%2Fwww.webofscience.com%2Fwos%2Fwoscc%2Ffull-record%2FWOS:000368940202021","View Full Record in Web of Science")</f>
        <v>View Full Record in Web of Science</v>
      </c>
    </row>
    <row r="437" spans="1:70" hidden="1" x14ac:dyDescent="0.25">
      <c r="A437" t="s">
        <v>69</v>
      </c>
      <c r="B437" t="s">
        <v>4156</v>
      </c>
      <c r="C437" t="s">
        <v>71</v>
      </c>
      <c r="D437" t="s">
        <v>71</v>
      </c>
      <c r="E437" t="s">
        <v>71</v>
      </c>
      <c r="F437" t="s">
        <v>4157</v>
      </c>
      <c r="G437" t="s">
        <v>71</v>
      </c>
      <c r="H437" t="s">
        <v>71</v>
      </c>
      <c r="I437" s="1" t="s">
        <v>4158</v>
      </c>
      <c r="J437" s="6" t="s">
        <v>8590</v>
      </c>
      <c r="K437" t="s">
        <v>3102</v>
      </c>
      <c r="L437" t="s">
        <v>71</v>
      </c>
      <c r="M437" t="s">
        <v>71</v>
      </c>
      <c r="N437" t="s">
        <v>71</v>
      </c>
      <c r="O437" t="s">
        <v>71</v>
      </c>
      <c r="P437" t="s">
        <v>71</v>
      </c>
      <c r="Q437" t="s">
        <v>71</v>
      </c>
      <c r="R437" t="s">
        <v>71</v>
      </c>
      <c r="S437" t="s">
        <v>71</v>
      </c>
      <c r="T437" t="s">
        <v>4159</v>
      </c>
      <c r="U437" t="s">
        <v>71</v>
      </c>
      <c r="V437" t="s">
        <v>71</v>
      </c>
      <c r="W437" t="s">
        <v>71</v>
      </c>
      <c r="X437" t="s">
        <v>71</v>
      </c>
      <c r="Y437" t="s">
        <v>4160</v>
      </c>
      <c r="Z437" t="s">
        <v>71</v>
      </c>
      <c r="AA437" t="s">
        <v>71</v>
      </c>
      <c r="AB437" t="s">
        <v>71</v>
      </c>
      <c r="AC437" t="s">
        <v>71</v>
      </c>
      <c r="AD437" t="s">
        <v>71</v>
      </c>
      <c r="AE437" t="s">
        <v>71</v>
      </c>
      <c r="AF437" t="s">
        <v>71</v>
      </c>
      <c r="AG437" t="s">
        <v>71</v>
      </c>
      <c r="AH437" t="s">
        <v>71</v>
      </c>
      <c r="AI437" t="s">
        <v>71</v>
      </c>
      <c r="AJ437" t="s">
        <v>71</v>
      </c>
      <c r="AK437" t="s">
        <v>71</v>
      </c>
      <c r="AL437" t="s">
        <v>71</v>
      </c>
      <c r="AM437" t="s">
        <v>3107</v>
      </c>
      <c r="AN437" t="s">
        <v>4161</v>
      </c>
      <c r="AO437" t="s">
        <v>71</v>
      </c>
      <c r="AP437" t="s">
        <v>71</v>
      </c>
      <c r="AQ437" t="s">
        <v>71</v>
      </c>
      <c r="AR437" t="s">
        <v>239</v>
      </c>
      <c r="AS437">
        <v>2011</v>
      </c>
      <c r="AT437">
        <v>7</v>
      </c>
      <c r="AU437">
        <v>2</v>
      </c>
      <c r="AV437" t="s">
        <v>71</v>
      </c>
      <c r="AW437" t="s">
        <v>71</v>
      </c>
      <c r="AX437" t="s">
        <v>71</v>
      </c>
      <c r="AY437" t="s">
        <v>71</v>
      </c>
      <c r="AZ437">
        <v>805</v>
      </c>
      <c r="BA437">
        <v>815</v>
      </c>
      <c r="BB437" t="s">
        <v>71</v>
      </c>
      <c r="BC437" t="s">
        <v>71</v>
      </c>
      <c r="BD437" t="s">
        <v>71</v>
      </c>
      <c r="BE437" t="s">
        <v>71</v>
      </c>
      <c r="BF437" t="s">
        <v>71</v>
      </c>
      <c r="BG437" t="s">
        <v>71</v>
      </c>
      <c r="BH437" t="s">
        <v>71</v>
      </c>
      <c r="BI437" t="s">
        <v>71</v>
      </c>
      <c r="BJ437" t="s">
        <v>71</v>
      </c>
      <c r="BK437" t="s">
        <v>71</v>
      </c>
      <c r="BL437" t="s">
        <v>71</v>
      </c>
      <c r="BM437" t="s">
        <v>71</v>
      </c>
      <c r="BN437" t="s">
        <v>71</v>
      </c>
      <c r="BO437" t="s">
        <v>71</v>
      </c>
      <c r="BP437" t="s">
        <v>71</v>
      </c>
      <c r="BQ437" t="s">
        <v>4162</v>
      </c>
      <c r="BR437" t="str">
        <f>HYPERLINK("https%3A%2F%2Fwww.webofscience.com%2Fwos%2Fwoscc%2Ffull-record%2FWOS:000287278100024","View Full Record in Web of Science")</f>
        <v>View Full Record in Web of Science</v>
      </c>
    </row>
    <row r="438" spans="1:70" hidden="1" x14ac:dyDescent="0.25">
      <c r="A438" t="s">
        <v>69</v>
      </c>
      <c r="B438" t="s">
        <v>4163</v>
      </c>
      <c r="C438" t="s">
        <v>71</v>
      </c>
      <c r="D438" t="s">
        <v>71</v>
      </c>
      <c r="E438" t="s">
        <v>71</v>
      </c>
      <c r="F438" t="s">
        <v>4164</v>
      </c>
      <c r="G438" t="s">
        <v>71</v>
      </c>
      <c r="H438" t="s">
        <v>71</v>
      </c>
      <c r="I438" s="1" t="s">
        <v>4165</v>
      </c>
      <c r="J438" s="6" t="s">
        <v>8590</v>
      </c>
      <c r="K438" t="s">
        <v>288</v>
      </c>
      <c r="L438" t="s">
        <v>71</v>
      </c>
      <c r="M438" t="s">
        <v>71</v>
      </c>
      <c r="N438" t="s">
        <v>71</v>
      </c>
      <c r="O438" t="s">
        <v>71</v>
      </c>
      <c r="P438" t="s">
        <v>71</v>
      </c>
      <c r="Q438" t="s">
        <v>71</v>
      </c>
      <c r="R438" t="s">
        <v>71</v>
      </c>
      <c r="S438" t="s">
        <v>71</v>
      </c>
      <c r="T438" t="s">
        <v>4166</v>
      </c>
      <c r="U438" t="s">
        <v>71</v>
      </c>
      <c r="V438" t="s">
        <v>71</v>
      </c>
      <c r="W438" t="s">
        <v>71</v>
      </c>
      <c r="X438" t="s">
        <v>71</v>
      </c>
      <c r="Y438" t="s">
        <v>71</v>
      </c>
      <c r="Z438" t="s">
        <v>71</v>
      </c>
      <c r="AA438" t="s">
        <v>71</v>
      </c>
      <c r="AB438" t="s">
        <v>71</v>
      </c>
      <c r="AC438" t="s">
        <v>71</v>
      </c>
      <c r="AD438" t="s">
        <v>71</v>
      </c>
      <c r="AE438" t="s">
        <v>71</v>
      </c>
      <c r="AF438" t="s">
        <v>71</v>
      </c>
      <c r="AG438" t="s">
        <v>71</v>
      </c>
      <c r="AH438" t="s">
        <v>71</v>
      </c>
      <c r="AI438" t="s">
        <v>71</v>
      </c>
      <c r="AJ438" t="s">
        <v>71</v>
      </c>
      <c r="AK438" t="s">
        <v>71</v>
      </c>
      <c r="AL438" t="s">
        <v>71</v>
      </c>
      <c r="AM438" t="s">
        <v>291</v>
      </c>
      <c r="AN438" t="s">
        <v>292</v>
      </c>
      <c r="AO438" t="s">
        <v>71</v>
      </c>
      <c r="AP438" t="s">
        <v>71</v>
      </c>
      <c r="AQ438" t="s">
        <v>71</v>
      </c>
      <c r="AR438" t="s">
        <v>2020</v>
      </c>
      <c r="AS438">
        <v>2014</v>
      </c>
      <c r="AT438">
        <v>41</v>
      </c>
      <c r="AU438">
        <v>14</v>
      </c>
      <c r="AV438" t="s">
        <v>71</v>
      </c>
      <c r="AW438" t="s">
        <v>71</v>
      </c>
      <c r="AX438" t="s">
        <v>71</v>
      </c>
      <c r="AY438" t="s">
        <v>71</v>
      </c>
      <c r="AZ438">
        <v>6494</v>
      </c>
      <c r="BA438">
        <v>6511</v>
      </c>
      <c r="BB438" t="s">
        <v>71</v>
      </c>
      <c r="BC438" t="s">
        <v>4167</v>
      </c>
      <c r="BD438" t="str">
        <f>HYPERLINK("http://dx.doi.org/10.1016/j.eswa.2014.03.040","http://dx.doi.org/10.1016/j.eswa.2014.03.040")</f>
        <v>http://dx.doi.org/10.1016/j.eswa.2014.03.040</v>
      </c>
      <c r="BE438" t="s">
        <v>71</v>
      </c>
      <c r="BF438" t="s">
        <v>71</v>
      </c>
      <c r="BG438" t="s">
        <v>71</v>
      </c>
      <c r="BH438" t="s">
        <v>71</v>
      </c>
      <c r="BI438" t="s">
        <v>71</v>
      </c>
      <c r="BJ438" t="s">
        <v>71</v>
      </c>
      <c r="BK438" t="s">
        <v>71</v>
      </c>
      <c r="BL438" t="s">
        <v>71</v>
      </c>
      <c r="BM438" t="s">
        <v>71</v>
      </c>
      <c r="BN438" t="s">
        <v>71</v>
      </c>
      <c r="BO438" t="s">
        <v>71</v>
      </c>
      <c r="BP438" t="s">
        <v>71</v>
      </c>
      <c r="BQ438" t="s">
        <v>4168</v>
      </c>
      <c r="BR438" t="str">
        <f>HYPERLINK("https%3A%2F%2Fwww.webofscience.com%2Fwos%2Fwoscc%2Ffull-record%2FWOS:000338604700036","View Full Record in Web of Science")</f>
        <v>View Full Record in Web of Science</v>
      </c>
    </row>
    <row r="439" spans="1:70" hidden="1" x14ac:dyDescent="0.25">
      <c r="A439" t="s">
        <v>69</v>
      </c>
      <c r="B439" t="s">
        <v>4169</v>
      </c>
      <c r="C439" t="s">
        <v>71</v>
      </c>
      <c r="D439" t="s">
        <v>71</v>
      </c>
      <c r="E439" t="s">
        <v>71</v>
      </c>
      <c r="F439" t="s">
        <v>4170</v>
      </c>
      <c r="G439" t="s">
        <v>71</v>
      </c>
      <c r="H439" t="s">
        <v>71</v>
      </c>
      <c r="I439" s="1" t="s">
        <v>4171</v>
      </c>
      <c r="J439" s="6" t="s">
        <v>8590</v>
      </c>
      <c r="K439" t="s">
        <v>4172</v>
      </c>
      <c r="L439" t="s">
        <v>71</v>
      </c>
      <c r="M439" t="s">
        <v>71</v>
      </c>
      <c r="N439" t="s">
        <v>71</v>
      </c>
      <c r="O439" t="s">
        <v>71</v>
      </c>
      <c r="P439" t="s">
        <v>71</v>
      </c>
      <c r="Q439" t="s">
        <v>71</v>
      </c>
      <c r="R439" t="s">
        <v>71</v>
      </c>
      <c r="S439" t="s">
        <v>71</v>
      </c>
      <c r="T439" t="s">
        <v>4173</v>
      </c>
      <c r="U439" t="s">
        <v>71</v>
      </c>
      <c r="V439" t="s">
        <v>71</v>
      </c>
      <c r="W439" t="s">
        <v>71</v>
      </c>
      <c r="X439" t="s">
        <v>71</v>
      </c>
      <c r="Y439" t="s">
        <v>71</v>
      </c>
      <c r="Z439" t="s">
        <v>4174</v>
      </c>
      <c r="AA439" t="s">
        <v>71</v>
      </c>
      <c r="AB439" t="s">
        <v>71</v>
      </c>
      <c r="AC439" t="s">
        <v>71</v>
      </c>
      <c r="AD439" t="s">
        <v>71</v>
      </c>
      <c r="AE439" t="s">
        <v>71</v>
      </c>
      <c r="AF439" t="s">
        <v>71</v>
      </c>
      <c r="AG439" t="s">
        <v>71</v>
      </c>
      <c r="AH439" t="s">
        <v>71</v>
      </c>
      <c r="AI439" t="s">
        <v>71</v>
      </c>
      <c r="AJ439" t="s">
        <v>71</v>
      </c>
      <c r="AK439" t="s">
        <v>71</v>
      </c>
      <c r="AL439" t="s">
        <v>71</v>
      </c>
      <c r="AM439" t="s">
        <v>4175</v>
      </c>
      <c r="AN439" t="s">
        <v>4176</v>
      </c>
      <c r="AO439" t="s">
        <v>71</v>
      </c>
      <c r="AP439" t="s">
        <v>71</v>
      </c>
      <c r="AQ439" t="s">
        <v>71</v>
      </c>
      <c r="AR439" t="s">
        <v>1595</v>
      </c>
      <c r="AS439">
        <v>2022</v>
      </c>
      <c r="AT439">
        <v>74</v>
      </c>
      <c r="AU439">
        <v>4</v>
      </c>
      <c r="AV439" t="s">
        <v>71</v>
      </c>
      <c r="AW439" t="s">
        <v>71</v>
      </c>
      <c r="AX439" t="s">
        <v>71</v>
      </c>
      <c r="AY439" t="s">
        <v>71</v>
      </c>
      <c r="AZ439">
        <v>710</v>
      </c>
      <c r="BA439">
        <v>726</v>
      </c>
      <c r="BB439" t="s">
        <v>71</v>
      </c>
      <c r="BC439" t="s">
        <v>4177</v>
      </c>
      <c r="BD439" t="str">
        <f>HYPERLINK("http://dx.doi.org/10.1108/AJIM-06-2021-0180","http://dx.doi.org/10.1108/AJIM-06-2021-0180")</f>
        <v>http://dx.doi.org/10.1108/AJIM-06-2021-0180</v>
      </c>
      <c r="BE439" t="s">
        <v>71</v>
      </c>
      <c r="BF439" t="s">
        <v>1054</v>
      </c>
      <c r="BG439" t="s">
        <v>71</v>
      </c>
      <c r="BH439" t="s">
        <v>71</v>
      </c>
      <c r="BI439" t="s">
        <v>71</v>
      </c>
      <c r="BJ439" t="s">
        <v>71</v>
      </c>
      <c r="BK439" t="s">
        <v>71</v>
      </c>
      <c r="BL439" t="s">
        <v>71</v>
      </c>
      <c r="BM439" t="s">
        <v>71</v>
      </c>
      <c r="BN439" t="s">
        <v>71</v>
      </c>
      <c r="BO439" t="s">
        <v>71</v>
      </c>
      <c r="BP439" t="s">
        <v>71</v>
      </c>
      <c r="BQ439" t="s">
        <v>4178</v>
      </c>
      <c r="BR439" t="str">
        <f>HYPERLINK("https%3A%2F%2Fwww.webofscience.com%2Fwos%2Fwoscc%2Ffull-record%2FWOS:000751096800001","View Full Record in Web of Science")</f>
        <v>View Full Record in Web of Science</v>
      </c>
    </row>
    <row r="440" spans="1:70" hidden="1" x14ac:dyDescent="0.25">
      <c r="A440" t="s">
        <v>83</v>
      </c>
      <c r="B440" t="s">
        <v>4179</v>
      </c>
      <c r="C440" t="s">
        <v>71</v>
      </c>
      <c r="D440" t="s">
        <v>4180</v>
      </c>
      <c r="E440" t="s">
        <v>71</v>
      </c>
      <c r="F440" t="s">
        <v>4181</v>
      </c>
      <c r="G440" t="s">
        <v>71</v>
      </c>
      <c r="H440" t="s">
        <v>71</v>
      </c>
      <c r="I440" s="1" t="s">
        <v>4182</v>
      </c>
      <c r="J440" s="6" t="s">
        <v>8590</v>
      </c>
      <c r="K440" t="s">
        <v>4183</v>
      </c>
      <c r="L440" t="s">
        <v>1179</v>
      </c>
      <c r="M440" t="s">
        <v>4184</v>
      </c>
      <c r="N440" t="s">
        <v>4185</v>
      </c>
      <c r="O440" t="s">
        <v>3257</v>
      </c>
      <c r="P440" t="s">
        <v>71</v>
      </c>
      <c r="Q440" t="s">
        <v>71</v>
      </c>
      <c r="R440" t="s">
        <v>71</v>
      </c>
      <c r="S440" t="s">
        <v>71</v>
      </c>
      <c r="T440" t="s">
        <v>4186</v>
      </c>
      <c r="U440" t="s">
        <v>71</v>
      </c>
      <c r="V440" t="s">
        <v>71</v>
      </c>
      <c r="W440" t="s">
        <v>71</v>
      </c>
      <c r="X440" t="s">
        <v>71</v>
      </c>
      <c r="Y440" t="s">
        <v>71</v>
      </c>
      <c r="Z440" t="s">
        <v>71</v>
      </c>
      <c r="AA440" t="s">
        <v>71</v>
      </c>
      <c r="AB440" t="s">
        <v>71</v>
      </c>
      <c r="AC440" t="s">
        <v>71</v>
      </c>
      <c r="AD440" t="s">
        <v>71</v>
      </c>
      <c r="AE440" t="s">
        <v>71</v>
      </c>
      <c r="AF440" t="s">
        <v>71</v>
      </c>
      <c r="AG440" t="s">
        <v>71</v>
      </c>
      <c r="AH440" t="s">
        <v>71</v>
      </c>
      <c r="AI440" t="s">
        <v>71</v>
      </c>
      <c r="AJ440" t="s">
        <v>71</v>
      </c>
      <c r="AK440" t="s">
        <v>71</v>
      </c>
      <c r="AL440" t="s">
        <v>71</v>
      </c>
      <c r="AM440" t="s">
        <v>1187</v>
      </c>
      <c r="AN440" t="s">
        <v>71</v>
      </c>
      <c r="AO440" t="s">
        <v>71</v>
      </c>
      <c r="AP440" t="s">
        <v>71</v>
      </c>
      <c r="AQ440" t="s">
        <v>71</v>
      </c>
      <c r="AR440" t="s">
        <v>71</v>
      </c>
      <c r="AS440">
        <v>2022</v>
      </c>
      <c r="AT440">
        <v>199</v>
      </c>
      <c r="AU440" t="s">
        <v>71</v>
      </c>
      <c r="AV440" t="s">
        <v>71</v>
      </c>
      <c r="AW440" t="s">
        <v>71</v>
      </c>
      <c r="AX440" t="s">
        <v>71</v>
      </c>
      <c r="AY440" t="s">
        <v>71</v>
      </c>
      <c r="AZ440">
        <v>269</v>
      </c>
      <c r="BA440">
        <v>275</v>
      </c>
      <c r="BB440" t="s">
        <v>71</v>
      </c>
      <c r="BC440" t="s">
        <v>4187</v>
      </c>
      <c r="BD440" t="str">
        <f>HYPERLINK("http://dx.doi.org/10.1016/j.procs.2022.01.033","http://dx.doi.org/10.1016/j.procs.2022.01.033")</f>
        <v>http://dx.doi.org/10.1016/j.procs.2022.01.033</v>
      </c>
      <c r="BE440" t="s">
        <v>71</v>
      </c>
      <c r="BF440" t="s">
        <v>71</v>
      </c>
      <c r="BG440" t="s">
        <v>71</v>
      </c>
      <c r="BH440" t="s">
        <v>71</v>
      </c>
      <c r="BI440" t="s">
        <v>71</v>
      </c>
      <c r="BJ440" t="s">
        <v>71</v>
      </c>
      <c r="BK440" t="s">
        <v>71</v>
      </c>
      <c r="BL440" t="s">
        <v>71</v>
      </c>
      <c r="BM440" t="s">
        <v>71</v>
      </c>
      <c r="BN440" t="s">
        <v>71</v>
      </c>
      <c r="BO440" t="s">
        <v>71</v>
      </c>
      <c r="BP440" t="s">
        <v>71</v>
      </c>
      <c r="BQ440" t="s">
        <v>4188</v>
      </c>
      <c r="BR440" t="str">
        <f>HYPERLINK("https%3A%2F%2Fwww.webofscience.com%2Fwos%2Fwoscc%2Ffull-record%2FWOS:000765802100034","View Full Record in Web of Science")</f>
        <v>View Full Record in Web of Science</v>
      </c>
    </row>
    <row r="441" spans="1:70" hidden="1" x14ac:dyDescent="0.25">
      <c r="A441" t="s">
        <v>69</v>
      </c>
      <c r="B441" t="s">
        <v>4189</v>
      </c>
      <c r="C441" t="s">
        <v>71</v>
      </c>
      <c r="D441" t="s">
        <v>71</v>
      </c>
      <c r="E441" t="s">
        <v>71</v>
      </c>
      <c r="F441" t="s">
        <v>4189</v>
      </c>
      <c r="G441" t="s">
        <v>71</v>
      </c>
      <c r="H441" t="s">
        <v>71</v>
      </c>
      <c r="I441" s="1" t="s">
        <v>4190</v>
      </c>
      <c r="J441" s="6" t="s">
        <v>8590</v>
      </c>
      <c r="K441" t="s">
        <v>4191</v>
      </c>
      <c r="L441" t="s">
        <v>71</v>
      </c>
      <c r="M441" t="s">
        <v>71</v>
      </c>
      <c r="N441" t="s">
        <v>71</v>
      </c>
      <c r="O441" t="s">
        <v>71</v>
      </c>
      <c r="P441" t="s">
        <v>71</v>
      </c>
      <c r="Q441" t="s">
        <v>71</v>
      </c>
      <c r="R441" t="s">
        <v>71</v>
      </c>
      <c r="S441" t="s">
        <v>71</v>
      </c>
      <c r="T441" t="s">
        <v>4192</v>
      </c>
      <c r="U441" t="s">
        <v>71</v>
      </c>
      <c r="V441" t="s">
        <v>71</v>
      </c>
      <c r="W441" t="s">
        <v>71</v>
      </c>
      <c r="X441" t="s">
        <v>71</v>
      </c>
      <c r="Y441" t="s">
        <v>71</v>
      </c>
      <c r="Z441" t="s">
        <v>71</v>
      </c>
      <c r="AA441" t="s">
        <v>71</v>
      </c>
      <c r="AB441" t="s">
        <v>71</v>
      </c>
      <c r="AC441" t="s">
        <v>71</v>
      </c>
      <c r="AD441" t="s">
        <v>71</v>
      </c>
      <c r="AE441" t="s">
        <v>71</v>
      </c>
      <c r="AF441" t="s">
        <v>71</v>
      </c>
      <c r="AG441" t="s">
        <v>71</v>
      </c>
      <c r="AH441" t="s">
        <v>71</v>
      </c>
      <c r="AI441" t="s">
        <v>71</v>
      </c>
      <c r="AJ441" t="s">
        <v>71</v>
      </c>
      <c r="AK441" t="s">
        <v>71</v>
      </c>
      <c r="AL441" t="s">
        <v>71</v>
      </c>
      <c r="AM441" t="s">
        <v>4193</v>
      </c>
      <c r="AN441" t="s">
        <v>71</v>
      </c>
      <c r="AO441" t="s">
        <v>71</v>
      </c>
      <c r="AP441" t="s">
        <v>71</v>
      </c>
      <c r="AQ441" t="s">
        <v>71</v>
      </c>
      <c r="AR441" t="s">
        <v>71</v>
      </c>
      <c r="AS441">
        <v>1994</v>
      </c>
      <c r="AT441">
        <v>37</v>
      </c>
      <c r="AU441" t="s">
        <v>1823</v>
      </c>
      <c r="AV441" t="s">
        <v>71</v>
      </c>
      <c r="AW441" t="s">
        <v>71</v>
      </c>
      <c r="AX441" t="s">
        <v>71</v>
      </c>
      <c r="AY441" t="s">
        <v>71</v>
      </c>
      <c r="AZ441">
        <v>221</v>
      </c>
      <c r="BA441">
        <v>229</v>
      </c>
      <c r="BB441" t="s">
        <v>71</v>
      </c>
      <c r="BC441" t="s">
        <v>71</v>
      </c>
      <c r="BD441" t="s">
        <v>71</v>
      </c>
      <c r="BE441" t="s">
        <v>71</v>
      </c>
      <c r="BF441" t="s">
        <v>71</v>
      </c>
      <c r="BG441" t="s">
        <v>71</v>
      </c>
      <c r="BH441" t="s">
        <v>71</v>
      </c>
      <c r="BI441" t="s">
        <v>71</v>
      </c>
      <c r="BJ441" t="s">
        <v>71</v>
      </c>
      <c r="BK441" t="s">
        <v>71</v>
      </c>
      <c r="BL441" t="s">
        <v>71</v>
      </c>
      <c r="BM441" t="s">
        <v>71</v>
      </c>
      <c r="BN441" t="s">
        <v>71</v>
      </c>
      <c r="BO441" t="s">
        <v>71</v>
      </c>
      <c r="BP441" t="s">
        <v>71</v>
      </c>
      <c r="BQ441" t="s">
        <v>4194</v>
      </c>
      <c r="BR441" t="str">
        <f>HYPERLINK("https%3A%2F%2Fwww.webofscience.com%2Fwos%2Fwoscc%2Ffull-record%2FWOS:A1994QQ56000005","View Full Record in Web of Science")</f>
        <v>View Full Record in Web of Science</v>
      </c>
    </row>
    <row r="442" spans="1:70" hidden="1" x14ac:dyDescent="0.25">
      <c r="A442" t="s">
        <v>69</v>
      </c>
      <c r="B442" t="s">
        <v>4195</v>
      </c>
      <c r="C442" t="s">
        <v>71</v>
      </c>
      <c r="D442" t="s">
        <v>71</v>
      </c>
      <c r="E442" t="s">
        <v>71</v>
      </c>
      <c r="F442" t="s">
        <v>4196</v>
      </c>
      <c r="G442" t="s">
        <v>71</v>
      </c>
      <c r="H442" t="s">
        <v>71</v>
      </c>
      <c r="I442" s="1" t="s">
        <v>4197</v>
      </c>
      <c r="J442" s="6" t="s">
        <v>8590</v>
      </c>
      <c r="K442" t="s">
        <v>74</v>
      </c>
      <c r="L442" t="s">
        <v>71</v>
      </c>
      <c r="M442" t="s">
        <v>71</v>
      </c>
      <c r="N442" t="s">
        <v>71</v>
      </c>
      <c r="O442" t="s">
        <v>71</v>
      </c>
      <c r="P442" t="s">
        <v>71</v>
      </c>
      <c r="Q442" t="s">
        <v>71</v>
      </c>
      <c r="R442" t="s">
        <v>71</v>
      </c>
      <c r="S442" t="s">
        <v>71</v>
      </c>
      <c r="T442" t="s">
        <v>4198</v>
      </c>
      <c r="U442" t="s">
        <v>71</v>
      </c>
      <c r="V442" t="s">
        <v>71</v>
      </c>
      <c r="W442" t="s">
        <v>71</v>
      </c>
      <c r="X442" t="s">
        <v>71</v>
      </c>
      <c r="Y442" t="s">
        <v>4199</v>
      </c>
      <c r="Z442" t="s">
        <v>4200</v>
      </c>
      <c r="AA442" t="s">
        <v>71</v>
      </c>
      <c r="AB442" t="s">
        <v>71</v>
      </c>
      <c r="AC442" t="s">
        <v>71</v>
      </c>
      <c r="AD442" t="s">
        <v>71</v>
      </c>
      <c r="AE442" t="s">
        <v>71</v>
      </c>
      <c r="AF442" t="s">
        <v>71</v>
      </c>
      <c r="AG442" t="s">
        <v>71</v>
      </c>
      <c r="AH442" t="s">
        <v>71</v>
      </c>
      <c r="AI442" t="s">
        <v>71</v>
      </c>
      <c r="AJ442" t="s">
        <v>71</v>
      </c>
      <c r="AK442" t="s">
        <v>71</v>
      </c>
      <c r="AL442" t="s">
        <v>71</v>
      </c>
      <c r="AM442" t="s">
        <v>77</v>
      </c>
      <c r="AN442" t="s">
        <v>78</v>
      </c>
      <c r="AO442" t="s">
        <v>71</v>
      </c>
      <c r="AP442" t="s">
        <v>71</v>
      </c>
      <c r="AQ442" t="s">
        <v>71</v>
      </c>
      <c r="AR442" t="s">
        <v>79</v>
      </c>
      <c r="AS442">
        <v>2020</v>
      </c>
      <c r="AT442">
        <v>24</v>
      </c>
      <c r="AU442">
        <v>18</v>
      </c>
      <c r="AV442" t="s">
        <v>71</v>
      </c>
      <c r="AW442" t="s">
        <v>71</v>
      </c>
      <c r="AX442" t="s">
        <v>180</v>
      </c>
      <c r="AY442" t="s">
        <v>71</v>
      </c>
      <c r="AZ442">
        <v>13565</v>
      </c>
      <c r="BA442">
        <v>13577</v>
      </c>
      <c r="BB442" t="s">
        <v>71</v>
      </c>
      <c r="BC442" t="s">
        <v>4201</v>
      </c>
      <c r="BD442" t="str">
        <f>HYPERLINK("http://dx.doi.org/10.1007/s00500-019-04354-z","http://dx.doi.org/10.1007/s00500-019-04354-z")</f>
        <v>http://dx.doi.org/10.1007/s00500-019-04354-z</v>
      </c>
      <c r="BE442" t="s">
        <v>71</v>
      </c>
      <c r="BF442" t="s">
        <v>71</v>
      </c>
      <c r="BG442" t="s">
        <v>71</v>
      </c>
      <c r="BH442" t="s">
        <v>71</v>
      </c>
      <c r="BI442" t="s">
        <v>71</v>
      </c>
      <c r="BJ442" t="s">
        <v>71</v>
      </c>
      <c r="BK442" t="s">
        <v>71</v>
      </c>
      <c r="BL442" t="s">
        <v>71</v>
      </c>
      <c r="BM442" t="s">
        <v>71</v>
      </c>
      <c r="BN442" t="s">
        <v>71</v>
      </c>
      <c r="BO442" t="s">
        <v>71</v>
      </c>
      <c r="BP442" t="s">
        <v>71</v>
      </c>
      <c r="BQ442" t="s">
        <v>4202</v>
      </c>
      <c r="BR442" t="str">
        <f>HYPERLINK("https%3A%2F%2Fwww.webofscience.com%2Fwos%2Fwoscc%2Ffull-record%2FWOS:000558525400006","View Full Record in Web of Science")</f>
        <v>View Full Record in Web of Science</v>
      </c>
    </row>
    <row r="443" spans="1:70" hidden="1" x14ac:dyDescent="0.25">
      <c r="A443" t="s">
        <v>83</v>
      </c>
      <c r="B443" t="s">
        <v>4203</v>
      </c>
      <c r="C443" t="s">
        <v>71</v>
      </c>
      <c r="D443" t="s">
        <v>4204</v>
      </c>
      <c r="E443" t="s">
        <v>71</v>
      </c>
      <c r="F443" t="s">
        <v>4205</v>
      </c>
      <c r="G443" t="s">
        <v>71</v>
      </c>
      <c r="H443" t="s">
        <v>71</v>
      </c>
      <c r="I443" s="1" t="s">
        <v>4206</v>
      </c>
      <c r="J443" s="6" t="s">
        <v>8590</v>
      </c>
      <c r="K443" t="s">
        <v>4207</v>
      </c>
      <c r="L443" t="s">
        <v>687</v>
      </c>
      <c r="M443" t="s">
        <v>4208</v>
      </c>
      <c r="N443" t="s">
        <v>4209</v>
      </c>
      <c r="O443" t="s">
        <v>4210</v>
      </c>
      <c r="P443" t="s">
        <v>4211</v>
      </c>
      <c r="Q443" t="s">
        <v>4212</v>
      </c>
      <c r="R443" t="s">
        <v>71</v>
      </c>
      <c r="S443" t="s">
        <v>71</v>
      </c>
      <c r="T443" t="s">
        <v>4213</v>
      </c>
      <c r="U443" t="s">
        <v>71</v>
      </c>
      <c r="V443" t="s">
        <v>71</v>
      </c>
      <c r="W443" t="s">
        <v>71</v>
      </c>
      <c r="X443" t="s">
        <v>71</v>
      </c>
      <c r="Y443" t="s">
        <v>4214</v>
      </c>
      <c r="Z443" t="s">
        <v>2743</v>
      </c>
      <c r="AA443" t="s">
        <v>71</v>
      </c>
      <c r="AB443" t="s">
        <v>71</v>
      </c>
      <c r="AC443" t="s">
        <v>71</v>
      </c>
      <c r="AD443" t="s">
        <v>71</v>
      </c>
      <c r="AE443" t="s">
        <v>71</v>
      </c>
      <c r="AF443" t="s">
        <v>71</v>
      </c>
      <c r="AG443" t="s">
        <v>71</v>
      </c>
      <c r="AH443" t="s">
        <v>71</v>
      </c>
      <c r="AI443" t="s">
        <v>71</v>
      </c>
      <c r="AJ443" t="s">
        <v>71</v>
      </c>
      <c r="AK443" t="s">
        <v>71</v>
      </c>
      <c r="AL443" t="s">
        <v>71</v>
      </c>
      <c r="AM443" t="s">
        <v>695</v>
      </c>
      <c r="AN443" t="s">
        <v>1283</v>
      </c>
      <c r="AO443" t="s">
        <v>4215</v>
      </c>
      <c r="AP443" t="s">
        <v>71</v>
      </c>
      <c r="AQ443" t="s">
        <v>71</v>
      </c>
      <c r="AR443" t="s">
        <v>71</v>
      </c>
      <c r="AS443">
        <v>2015</v>
      </c>
      <c r="AT443">
        <v>9437</v>
      </c>
      <c r="AU443" t="s">
        <v>71</v>
      </c>
      <c r="AV443" t="s">
        <v>71</v>
      </c>
      <c r="AW443" t="s">
        <v>71</v>
      </c>
      <c r="AX443" t="s">
        <v>71</v>
      </c>
      <c r="AY443" t="s">
        <v>71</v>
      </c>
      <c r="AZ443">
        <v>36</v>
      </c>
      <c r="BA443">
        <v>48</v>
      </c>
      <c r="BB443" t="s">
        <v>71</v>
      </c>
      <c r="BC443" t="s">
        <v>4216</v>
      </c>
      <c r="BD443" t="str">
        <f>HYPERLINK("http://dx.doi.org/10.1007/978-3-319-25783-9_4","http://dx.doi.org/10.1007/978-3-319-25783-9_4")</f>
        <v>http://dx.doi.org/10.1007/978-3-319-25783-9_4</v>
      </c>
      <c r="BE443" t="s">
        <v>71</v>
      </c>
      <c r="BF443" t="s">
        <v>71</v>
      </c>
      <c r="BG443" t="s">
        <v>71</v>
      </c>
      <c r="BH443" t="s">
        <v>71</v>
      </c>
      <c r="BI443" t="s">
        <v>71</v>
      </c>
      <c r="BJ443" t="s">
        <v>71</v>
      </c>
      <c r="BK443" t="s">
        <v>71</v>
      </c>
      <c r="BL443" t="s">
        <v>71</v>
      </c>
      <c r="BM443" t="s">
        <v>71</v>
      </c>
      <c r="BN443" t="s">
        <v>71</v>
      </c>
      <c r="BO443" t="s">
        <v>71</v>
      </c>
      <c r="BP443" t="s">
        <v>71</v>
      </c>
      <c r="BQ443" t="s">
        <v>4217</v>
      </c>
      <c r="BR443" t="str">
        <f>HYPERLINK("https%3A%2F%2Fwww.webofscience.com%2Fwos%2Fwoscc%2Ffull-record%2FWOS:000367712200004","View Full Record in Web of Science")</f>
        <v>View Full Record in Web of Science</v>
      </c>
    </row>
    <row r="444" spans="1:70" hidden="1" x14ac:dyDescent="0.25">
      <c r="A444" t="s">
        <v>83</v>
      </c>
      <c r="B444" t="s">
        <v>4218</v>
      </c>
      <c r="C444" t="s">
        <v>71</v>
      </c>
      <c r="D444" t="s">
        <v>71</v>
      </c>
      <c r="E444" t="s">
        <v>102</v>
      </c>
      <c r="F444" t="s">
        <v>4218</v>
      </c>
      <c r="G444" t="s">
        <v>71</v>
      </c>
      <c r="H444" t="s">
        <v>71</v>
      </c>
      <c r="I444" s="1" t="s">
        <v>4219</v>
      </c>
      <c r="J444" s="6" t="s">
        <v>8590</v>
      </c>
      <c r="K444" t="s">
        <v>536</v>
      </c>
      <c r="L444" t="s">
        <v>71</v>
      </c>
      <c r="M444" t="s">
        <v>537</v>
      </c>
      <c r="N444" t="s">
        <v>538</v>
      </c>
      <c r="O444" t="s">
        <v>539</v>
      </c>
      <c r="P444" t="s">
        <v>540</v>
      </c>
      <c r="Q444" t="s">
        <v>71</v>
      </c>
      <c r="R444" t="s">
        <v>71</v>
      </c>
      <c r="S444" t="s">
        <v>71</v>
      </c>
      <c r="T444" t="s">
        <v>4220</v>
      </c>
      <c r="U444" t="s">
        <v>71</v>
      </c>
      <c r="V444" t="s">
        <v>71</v>
      </c>
      <c r="W444" t="s">
        <v>71</v>
      </c>
      <c r="X444" t="s">
        <v>71</v>
      </c>
      <c r="Y444" t="s">
        <v>4221</v>
      </c>
      <c r="Z444" t="s">
        <v>4222</v>
      </c>
      <c r="AA444" t="s">
        <v>71</v>
      </c>
      <c r="AB444" t="s">
        <v>71</v>
      </c>
      <c r="AC444" t="s">
        <v>71</v>
      </c>
      <c r="AD444" t="s">
        <v>71</v>
      </c>
      <c r="AE444" t="s">
        <v>71</v>
      </c>
      <c r="AF444" t="s">
        <v>71</v>
      </c>
      <c r="AG444" t="s">
        <v>71</v>
      </c>
      <c r="AH444" t="s">
        <v>71</v>
      </c>
      <c r="AI444" t="s">
        <v>71</v>
      </c>
      <c r="AJ444" t="s">
        <v>71</v>
      </c>
      <c r="AK444" t="s">
        <v>71</v>
      </c>
      <c r="AL444" t="s">
        <v>71</v>
      </c>
      <c r="AM444" t="s">
        <v>71</v>
      </c>
      <c r="AN444" t="s">
        <v>71</v>
      </c>
      <c r="AO444" t="s">
        <v>542</v>
      </c>
      <c r="AP444" t="s">
        <v>71</v>
      </c>
      <c r="AQ444" t="s">
        <v>71</v>
      </c>
      <c r="AR444" t="s">
        <v>71</v>
      </c>
      <c r="AS444">
        <v>1998</v>
      </c>
      <c r="AT444" t="s">
        <v>71</v>
      </c>
      <c r="AU444" t="s">
        <v>71</v>
      </c>
      <c r="AV444" t="s">
        <v>71</v>
      </c>
      <c r="AW444" t="s">
        <v>71</v>
      </c>
      <c r="AX444" t="s">
        <v>71</v>
      </c>
      <c r="AY444" t="s">
        <v>71</v>
      </c>
      <c r="AZ444">
        <v>1488</v>
      </c>
      <c r="BA444">
        <v>1493</v>
      </c>
      <c r="BB444" t="s">
        <v>71</v>
      </c>
      <c r="BC444" t="s">
        <v>71</v>
      </c>
      <c r="BD444" t="s">
        <v>71</v>
      </c>
      <c r="BE444" t="s">
        <v>71</v>
      </c>
      <c r="BF444" t="s">
        <v>71</v>
      </c>
      <c r="BG444" t="s">
        <v>71</v>
      </c>
      <c r="BH444" t="s">
        <v>71</v>
      </c>
      <c r="BI444" t="s">
        <v>71</v>
      </c>
      <c r="BJ444" t="s">
        <v>71</v>
      </c>
      <c r="BK444" t="s">
        <v>71</v>
      </c>
      <c r="BL444" t="s">
        <v>71</v>
      </c>
      <c r="BM444" t="s">
        <v>71</v>
      </c>
      <c r="BN444" t="s">
        <v>71</v>
      </c>
      <c r="BO444" t="s">
        <v>71</v>
      </c>
      <c r="BP444" t="s">
        <v>71</v>
      </c>
      <c r="BQ444" t="s">
        <v>4223</v>
      </c>
      <c r="BR444" t="str">
        <f>HYPERLINK("https%3A%2F%2Fwww.webofscience.com%2Fwos%2Fwoscc%2Ffull-record%2FWOS:000074668800260","View Full Record in Web of Science")</f>
        <v>View Full Record in Web of Science</v>
      </c>
    </row>
    <row r="445" spans="1:70" hidden="1" x14ac:dyDescent="0.25">
      <c r="A445" t="s">
        <v>69</v>
      </c>
      <c r="B445" t="s">
        <v>4224</v>
      </c>
      <c r="C445" t="s">
        <v>71</v>
      </c>
      <c r="D445" t="s">
        <v>71</v>
      </c>
      <c r="E445" t="s">
        <v>71</v>
      </c>
      <c r="F445" t="s">
        <v>4224</v>
      </c>
      <c r="G445" t="s">
        <v>71</v>
      </c>
      <c r="H445" t="s">
        <v>71</v>
      </c>
      <c r="I445" s="1" t="s">
        <v>4225</v>
      </c>
      <c r="J445" s="6" t="s">
        <v>8590</v>
      </c>
      <c r="K445" t="s">
        <v>421</v>
      </c>
      <c r="L445" t="s">
        <v>71</v>
      </c>
      <c r="M445" t="s">
        <v>71</v>
      </c>
      <c r="N445" t="s">
        <v>71</v>
      </c>
      <c r="O445" t="s">
        <v>71</v>
      </c>
      <c r="P445" t="s">
        <v>71</v>
      </c>
      <c r="Q445" t="s">
        <v>71</v>
      </c>
      <c r="R445" t="s">
        <v>71</v>
      </c>
      <c r="S445" t="s">
        <v>71</v>
      </c>
      <c r="T445" t="s">
        <v>4226</v>
      </c>
      <c r="U445" t="s">
        <v>71</v>
      </c>
      <c r="V445" t="s">
        <v>71</v>
      </c>
      <c r="W445" t="s">
        <v>71</v>
      </c>
      <c r="X445" t="s">
        <v>71</v>
      </c>
      <c r="Y445" t="s">
        <v>71</v>
      </c>
      <c r="Z445" t="s">
        <v>71</v>
      </c>
      <c r="AA445" t="s">
        <v>71</v>
      </c>
      <c r="AB445" t="s">
        <v>71</v>
      </c>
      <c r="AC445" t="s">
        <v>71</v>
      </c>
      <c r="AD445" t="s">
        <v>71</v>
      </c>
      <c r="AE445" t="s">
        <v>71</v>
      </c>
      <c r="AF445" t="s">
        <v>71</v>
      </c>
      <c r="AG445" t="s">
        <v>71</v>
      </c>
      <c r="AH445" t="s">
        <v>71</v>
      </c>
      <c r="AI445" t="s">
        <v>71</v>
      </c>
      <c r="AJ445" t="s">
        <v>71</v>
      </c>
      <c r="AK445" t="s">
        <v>71</v>
      </c>
      <c r="AL445" t="s">
        <v>71</v>
      </c>
      <c r="AM445" t="s">
        <v>423</v>
      </c>
      <c r="AN445" t="s">
        <v>71</v>
      </c>
      <c r="AO445" t="s">
        <v>71</v>
      </c>
      <c r="AP445" t="s">
        <v>71</v>
      </c>
      <c r="AQ445" t="s">
        <v>71</v>
      </c>
      <c r="AR445" t="s">
        <v>4227</v>
      </c>
      <c r="AS445">
        <v>1997</v>
      </c>
      <c r="AT445">
        <v>91</v>
      </c>
      <c r="AU445">
        <v>2</v>
      </c>
      <c r="AV445" t="s">
        <v>71</v>
      </c>
      <c r="AW445" t="s">
        <v>71</v>
      </c>
      <c r="AX445" t="s">
        <v>71</v>
      </c>
      <c r="AY445" t="s">
        <v>71</v>
      </c>
      <c r="AZ445">
        <v>143</v>
      </c>
      <c r="BA445">
        <v>153</v>
      </c>
      <c r="BB445" t="s">
        <v>71</v>
      </c>
      <c r="BC445" t="s">
        <v>4228</v>
      </c>
      <c r="BD445" t="str">
        <f>HYPERLINK("http://dx.doi.org/10.1016/S0165-0114(97)00136-X","http://dx.doi.org/10.1016/S0165-0114(97)00136-X")</f>
        <v>http://dx.doi.org/10.1016/S0165-0114(97)00136-X</v>
      </c>
      <c r="BE445" t="s">
        <v>71</v>
      </c>
      <c r="BF445" t="s">
        <v>71</v>
      </c>
      <c r="BG445" t="s">
        <v>71</v>
      </c>
      <c r="BH445" t="s">
        <v>71</v>
      </c>
      <c r="BI445" t="s">
        <v>71</v>
      </c>
      <c r="BJ445" t="s">
        <v>71</v>
      </c>
      <c r="BK445" t="s">
        <v>71</v>
      </c>
      <c r="BL445" t="s">
        <v>71</v>
      </c>
      <c r="BM445" t="s">
        <v>71</v>
      </c>
      <c r="BN445" t="s">
        <v>71</v>
      </c>
      <c r="BO445" t="s">
        <v>71</v>
      </c>
      <c r="BP445" t="s">
        <v>71</v>
      </c>
      <c r="BQ445" t="s">
        <v>4229</v>
      </c>
      <c r="BR445" t="str">
        <f>HYPERLINK("https%3A%2F%2Fwww.webofscience.com%2Fwos%2Fwoscc%2Ffull-record%2FWOS:A1997YC16000003","View Full Record in Web of Science")</f>
        <v>View Full Record in Web of Science</v>
      </c>
    </row>
    <row r="446" spans="1:70" hidden="1" x14ac:dyDescent="0.25">
      <c r="A446" t="s">
        <v>69</v>
      </c>
      <c r="B446" t="s">
        <v>4230</v>
      </c>
      <c r="C446" t="s">
        <v>71</v>
      </c>
      <c r="D446" t="s">
        <v>71</v>
      </c>
      <c r="E446" t="s">
        <v>71</v>
      </c>
      <c r="F446" t="s">
        <v>4230</v>
      </c>
      <c r="G446" t="s">
        <v>71</v>
      </c>
      <c r="H446" t="s">
        <v>71</v>
      </c>
      <c r="I446" s="1" t="s">
        <v>4231</v>
      </c>
      <c r="J446" s="6" t="s">
        <v>8590</v>
      </c>
      <c r="K446" t="s">
        <v>3910</v>
      </c>
      <c r="L446" t="s">
        <v>71</v>
      </c>
      <c r="M446" t="s">
        <v>71</v>
      </c>
      <c r="N446" t="s">
        <v>71</v>
      </c>
      <c r="O446" t="s">
        <v>71</v>
      </c>
      <c r="P446" t="s">
        <v>71</v>
      </c>
      <c r="Q446" t="s">
        <v>71</v>
      </c>
      <c r="R446" t="s">
        <v>71</v>
      </c>
      <c r="S446" t="s">
        <v>71</v>
      </c>
      <c r="T446" t="s">
        <v>4232</v>
      </c>
      <c r="U446" t="s">
        <v>71</v>
      </c>
      <c r="V446" t="s">
        <v>71</v>
      </c>
      <c r="W446" t="s">
        <v>71</v>
      </c>
      <c r="X446" t="s">
        <v>71</v>
      </c>
      <c r="Y446" t="s">
        <v>4233</v>
      </c>
      <c r="Z446" t="s">
        <v>4234</v>
      </c>
      <c r="AA446" t="s">
        <v>71</v>
      </c>
      <c r="AB446" t="s">
        <v>71</v>
      </c>
      <c r="AC446" t="s">
        <v>71</v>
      </c>
      <c r="AD446" t="s">
        <v>71</v>
      </c>
      <c r="AE446" t="s">
        <v>71</v>
      </c>
      <c r="AF446" t="s">
        <v>71</v>
      </c>
      <c r="AG446" t="s">
        <v>71</v>
      </c>
      <c r="AH446" t="s">
        <v>71</v>
      </c>
      <c r="AI446" t="s">
        <v>71</v>
      </c>
      <c r="AJ446" t="s">
        <v>71</v>
      </c>
      <c r="AK446" t="s">
        <v>71</v>
      </c>
      <c r="AL446" t="s">
        <v>71</v>
      </c>
      <c r="AM446" t="s">
        <v>3914</v>
      </c>
      <c r="AN446" t="s">
        <v>71</v>
      </c>
      <c r="AO446" t="s">
        <v>71</v>
      </c>
      <c r="AP446" t="s">
        <v>71</v>
      </c>
      <c r="AQ446" t="s">
        <v>71</v>
      </c>
      <c r="AR446" t="s">
        <v>71</v>
      </c>
      <c r="AS446">
        <v>1991</v>
      </c>
      <c r="AT446">
        <v>17</v>
      </c>
      <c r="AU446">
        <v>10</v>
      </c>
      <c r="AV446" t="s">
        <v>71</v>
      </c>
      <c r="AW446" t="s">
        <v>71</v>
      </c>
      <c r="AX446" t="s">
        <v>71</v>
      </c>
      <c r="AY446" t="s">
        <v>71</v>
      </c>
      <c r="AZ446">
        <v>1481</v>
      </c>
      <c r="BA446">
        <v>1500</v>
      </c>
      <c r="BB446" t="s">
        <v>71</v>
      </c>
      <c r="BC446" t="s">
        <v>4235</v>
      </c>
      <c r="BD446" t="str">
        <f>HYPERLINK("http://dx.doi.org/10.1016/0098-3004(91)90009-3","http://dx.doi.org/10.1016/0098-3004(91)90009-3")</f>
        <v>http://dx.doi.org/10.1016/0098-3004(91)90009-3</v>
      </c>
      <c r="BE446" t="s">
        <v>71</v>
      </c>
      <c r="BF446" t="s">
        <v>71</v>
      </c>
      <c r="BG446" t="s">
        <v>71</v>
      </c>
      <c r="BH446" t="s">
        <v>71</v>
      </c>
      <c r="BI446" t="s">
        <v>71</v>
      </c>
      <c r="BJ446" t="s">
        <v>71</v>
      </c>
      <c r="BK446" t="s">
        <v>71</v>
      </c>
      <c r="BL446" t="s">
        <v>71</v>
      </c>
      <c r="BM446" t="s">
        <v>71</v>
      </c>
      <c r="BN446" t="s">
        <v>71</v>
      </c>
      <c r="BO446" t="s">
        <v>71</v>
      </c>
      <c r="BP446" t="s">
        <v>71</v>
      </c>
      <c r="BQ446" t="s">
        <v>4236</v>
      </c>
      <c r="BR446" t="str">
        <f>HYPERLINK("https%3A%2F%2Fwww.webofscience.com%2Fwos%2Fwoscc%2Ffull-record%2FWOS:A1991HM16800009","View Full Record in Web of Science")</f>
        <v>View Full Record in Web of Science</v>
      </c>
    </row>
    <row r="447" spans="1:70" hidden="1" x14ac:dyDescent="0.25">
      <c r="A447" t="s">
        <v>69</v>
      </c>
      <c r="B447" t="s">
        <v>4237</v>
      </c>
      <c r="C447" t="s">
        <v>71</v>
      </c>
      <c r="D447" t="s">
        <v>71</v>
      </c>
      <c r="E447" t="s">
        <v>71</v>
      </c>
      <c r="F447" t="s">
        <v>4238</v>
      </c>
      <c r="G447" t="s">
        <v>71</v>
      </c>
      <c r="H447" t="s">
        <v>71</v>
      </c>
      <c r="I447" s="1" t="s">
        <v>4239</v>
      </c>
      <c r="J447" s="6" t="s">
        <v>8590</v>
      </c>
      <c r="K447" t="s">
        <v>4240</v>
      </c>
      <c r="L447" t="s">
        <v>71</v>
      </c>
      <c r="M447" t="s">
        <v>71</v>
      </c>
      <c r="N447" t="s">
        <v>71</v>
      </c>
      <c r="O447" t="s">
        <v>71</v>
      </c>
      <c r="P447" t="s">
        <v>71</v>
      </c>
      <c r="Q447" t="s">
        <v>71</v>
      </c>
      <c r="R447" t="s">
        <v>71</v>
      </c>
      <c r="S447" t="s">
        <v>71</v>
      </c>
      <c r="T447" t="s">
        <v>4241</v>
      </c>
      <c r="U447" t="s">
        <v>71</v>
      </c>
      <c r="V447" t="s">
        <v>71</v>
      </c>
      <c r="W447" t="s">
        <v>71</v>
      </c>
      <c r="X447" t="s">
        <v>71</v>
      </c>
      <c r="Y447" t="s">
        <v>71</v>
      </c>
      <c r="Z447" t="s">
        <v>4242</v>
      </c>
      <c r="AA447" t="s">
        <v>71</v>
      </c>
      <c r="AB447" t="s">
        <v>71</v>
      </c>
      <c r="AC447" t="s">
        <v>71</v>
      </c>
      <c r="AD447" t="s">
        <v>71</v>
      </c>
      <c r="AE447" t="s">
        <v>71</v>
      </c>
      <c r="AF447" t="s">
        <v>71</v>
      </c>
      <c r="AG447" t="s">
        <v>71</v>
      </c>
      <c r="AH447" t="s">
        <v>71</v>
      </c>
      <c r="AI447" t="s">
        <v>71</v>
      </c>
      <c r="AJ447" t="s">
        <v>71</v>
      </c>
      <c r="AK447" t="s">
        <v>71</v>
      </c>
      <c r="AL447" t="s">
        <v>71</v>
      </c>
      <c r="AM447" t="s">
        <v>4243</v>
      </c>
      <c r="AN447" t="s">
        <v>4244</v>
      </c>
      <c r="AO447" t="s">
        <v>71</v>
      </c>
      <c r="AP447" t="s">
        <v>71</v>
      </c>
      <c r="AQ447" t="s">
        <v>71</v>
      </c>
      <c r="AR447" t="s">
        <v>1454</v>
      </c>
      <c r="AS447">
        <v>2019</v>
      </c>
      <c r="AT447">
        <v>56</v>
      </c>
      <c r="AU447">
        <v>4</v>
      </c>
      <c r="AV447" t="s">
        <v>71</v>
      </c>
      <c r="AW447" t="s">
        <v>71</v>
      </c>
      <c r="AX447" t="s">
        <v>71</v>
      </c>
      <c r="AY447" t="s">
        <v>71</v>
      </c>
      <c r="AZ447">
        <v>1439</v>
      </c>
      <c r="BA447">
        <v>1456</v>
      </c>
      <c r="BB447" t="s">
        <v>71</v>
      </c>
      <c r="BC447" t="s">
        <v>4245</v>
      </c>
      <c r="BD447" t="str">
        <f>HYPERLINK("http://dx.doi.org/10.1016/j.ipm.2019.03.011","http://dx.doi.org/10.1016/j.ipm.2019.03.011")</f>
        <v>http://dx.doi.org/10.1016/j.ipm.2019.03.011</v>
      </c>
      <c r="BE447" t="s">
        <v>71</v>
      </c>
      <c r="BF447" t="s">
        <v>71</v>
      </c>
      <c r="BG447" t="s">
        <v>71</v>
      </c>
      <c r="BH447" t="s">
        <v>71</v>
      </c>
      <c r="BI447" t="s">
        <v>71</v>
      </c>
      <c r="BJ447" t="s">
        <v>71</v>
      </c>
      <c r="BK447" t="s">
        <v>71</v>
      </c>
      <c r="BL447" t="s">
        <v>71</v>
      </c>
      <c r="BM447" t="s">
        <v>71</v>
      </c>
      <c r="BN447" t="s">
        <v>71</v>
      </c>
      <c r="BO447" t="s">
        <v>71</v>
      </c>
      <c r="BP447" t="s">
        <v>71</v>
      </c>
      <c r="BQ447" t="s">
        <v>4246</v>
      </c>
      <c r="BR447" t="str">
        <f>HYPERLINK("https%3A%2F%2Fwww.webofscience.com%2Fwos%2Fwoscc%2Ffull-record%2FWOS:000469907200017","View Full Record in Web of Science")</f>
        <v>View Full Record in Web of Science</v>
      </c>
    </row>
    <row r="448" spans="1:70" hidden="1" x14ac:dyDescent="0.25">
      <c r="A448" t="s">
        <v>69</v>
      </c>
      <c r="B448" t="s">
        <v>4247</v>
      </c>
      <c r="C448" t="s">
        <v>71</v>
      </c>
      <c r="D448" t="s">
        <v>71</v>
      </c>
      <c r="E448" t="s">
        <v>71</v>
      </c>
      <c r="F448" t="s">
        <v>4247</v>
      </c>
      <c r="G448" t="s">
        <v>71</v>
      </c>
      <c r="H448" t="s">
        <v>71</v>
      </c>
      <c r="I448" s="1" t="s">
        <v>4248</v>
      </c>
      <c r="J448" s="6" t="s">
        <v>8590</v>
      </c>
      <c r="K448" t="s">
        <v>396</v>
      </c>
      <c r="L448" t="s">
        <v>71</v>
      </c>
      <c r="M448" t="s">
        <v>71</v>
      </c>
      <c r="N448" t="s">
        <v>71</v>
      </c>
      <c r="O448" t="s">
        <v>71</v>
      </c>
      <c r="P448" t="s">
        <v>71</v>
      </c>
      <c r="Q448" t="s">
        <v>71</v>
      </c>
      <c r="R448" t="s">
        <v>71</v>
      </c>
      <c r="S448" t="s">
        <v>71</v>
      </c>
      <c r="T448" t="s">
        <v>4249</v>
      </c>
      <c r="U448" t="s">
        <v>71</v>
      </c>
      <c r="V448" t="s">
        <v>71</v>
      </c>
      <c r="W448" t="s">
        <v>71</v>
      </c>
      <c r="X448" t="s">
        <v>71</v>
      </c>
      <c r="Y448" t="s">
        <v>4250</v>
      </c>
      <c r="Z448" t="s">
        <v>4251</v>
      </c>
      <c r="AA448" t="s">
        <v>71</v>
      </c>
      <c r="AB448" t="s">
        <v>71</v>
      </c>
      <c r="AC448" t="s">
        <v>71</v>
      </c>
      <c r="AD448" t="s">
        <v>71</v>
      </c>
      <c r="AE448" t="s">
        <v>71</v>
      </c>
      <c r="AF448" t="s">
        <v>71</v>
      </c>
      <c r="AG448" t="s">
        <v>71</v>
      </c>
      <c r="AH448" t="s">
        <v>71</v>
      </c>
      <c r="AI448" t="s">
        <v>71</v>
      </c>
      <c r="AJ448" t="s">
        <v>71</v>
      </c>
      <c r="AK448" t="s">
        <v>71</v>
      </c>
      <c r="AL448" t="s">
        <v>71</v>
      </c>
      <c r="AM448" t="s">
        <v>399</v>
      </c>
      <c r="AN448" t="s">
        <v>71</v>
      </c>
      <c r="AO448" t="s">
        <v>71</v>
      </c>
      <c r="AP448" t="s">
        <v>71</v>
      </c>
      <c r="AQ448" t="s">
        <v>71</v>
      </c>
      <c r="AR448" t="s">
        <v>400</v>
      </c>
      <c r="AS448">
        <v>2001</v>
      </c>
      <c r="AT448">
        <v>21</v>
      </c>
      <c r="AU448" t="s">
        <v>401</v>
      </c>
      <c r="AV448" t="s">
        <v>71</v>
      </c>
      <c r="AW448" t="s">
        <v>71</v>
      </c>
      <c r="AX448" t="s">
        <v>71</v>
      </c>
      <c r="AY448" t="s">
        <v>71</v>
      </c>
      <c r="AZ448">
        <v>201</v>
      </c>
      <c r="BA448">
        <v>207</v>
      </c>
      <c r="BB448" t="s">
        <v>71</v>
      </c>
      <c r="BC448" t="s">
        <v>4252</v>
      </c>
      <c r="BD448" t="str">
        <f>HYPERLINK("http://dx.doi.org/10.1016/S0933-3657(00)00086-5","http://dx.doi.org/10.1016/S0933-3657(00)00086-5")</f>
        <v>http://dx.doi.org/10.1016/S0933-3657(00)00086-5</v>
      </c>
      <c r="BE448" t="s">
        <v>71</v>
      </c>
      <c r="BF448" t="s">
        <v>71</v>
      </c>
      <c r="BG448" t="s">
        <v>71</v>
      </c>
      <c r="BH448" t="s">
        <v>71</v>
      </c>
      <c r="BI448" t="s">
        <v>71</v>
      </c>
      <c r="BJ448" t="s">
        <v>71</v>
      </c>
      <c r="BK448" t="s">
        <v>71</v>
      </c>
      <c r="BL448">
        <v>11154886</v>
      </c>
      <c r="BM448" t="s">
        <v>71</v>
      </c>
      <c r="BN448" t="s">
        <v>71</v>
      </c>
      <c r="BO448" t="s">
        <v>71</v>
      </c>
      <c r="BP448" t="s">
        <v>71</v>
      </c>
      <c r="BQ448" t="s">
        <v>4253</v>
      </c>
      <c r="BR448" t="str">
        <f>HYPERLINK("https%3A%2F%2Fwww.webofscience.com%2Fwos%2Fwoscc%2Ffull-record%2FWOS:000166946100016","View Full Record in Web of Science")</f>
        <v>View Full Record in Web of Science</v>
      </c>
    </row>
    <row r="449" spans="1:70" hidden="1" x14ac:dyDescent="0.25">
      <c r="A449" t="s">
        <v>69</v>
      </c>
      <c r="B449" t="s">
        <v>285</v>
      </c>
      <c r="C449" t="s">
        <v>71</v>
      </c>
      <c r="D449" t="s">
        <v>71</v>
      </c>
      <c r="E449" t="s">
        <v>71</v>
      </c>
      <c r="F449" t="s">
        <v>286</v>
      </c>
      <c r="G449" t="s">
        <v>71</v>
      </c>
      <c r="H449" t="s">
        <v>71</v>
      </c>
      <c r="I449" s="1" t="s">
        <v>4254</v>
      </c>
      <c r="J449" s="6" t="s">
        <v>8590</v>
      </c>
      <c r="K449" t="s">
        <v>288</v>
      </c>
      <c r="L449" t="s">
        <v>71</v>
      </c>
      <c r="M449" t="s">
        <v>71</v>
      </c>
      <c r="N449" t="s">
        <v>71</v>
      </c>
      <c r="O449" t="s">
        <v>71</v>
      </c>
      <c r="P449" t="s">
        <v>71</v>
      </c>
      <c r="Q449" t="s">
        <v>71</v>
      </c>
      <c r="R449" t="s">
        <v>71</v>
      </c>
      <c r="S449" t="s">
        <v>71</v>
      </c>
      <c r="T449" t="s">
        <v>4255</v>
      </c>
      <c r="U449" t="s">
        <v>71</v>
      </c>
      <c r="V449" t="s">
        <v>71</v>
      </c>
      <c r="W449" t="s">
        <v>71</v>
      </c>
      <c r="X449" t="s">
        <v>71</v>
      </c>
      <c r="Y449" t="s">
        <v>71</v>
      </c>
      <c r="Z449" t="s">
        <v>290</v>
      </c>
      <c r="AA449" t="s">
        <v>71</v>
      </c>
      <c r="AB449" t="s">
        <v>71</v>
      </c>
      <c r="AC449" t="s">
        <v>71</v>
      </c>
      <c r="AD449" t="s">
        <v>71</v>
      </c>
      <c r="AE449" t="s">
        <v>71</v>
      </c>
      <c r="AF449" t="s">
        <v>71</v>
      </c>
      <c r="AG449" t="s">
        <v>71</v>
      </c>
      <c r="AH449" t="s">
        <v>71</v>
      </c>
      <c r="AI449" t="s">
        <v>71</v>
      </c>
      <c r="AJ449" t="s">
        <v>71</v>
      </c>
      <c r="AK449" t="s">
        <v>71</v>
      </c>
      <c r="AL449" t="s">
        <v>71</v>
      </c>
      <c r="AM449" t="s">
        <v>291</v>
      </c>
      <c r="AN449" t="s">
        <v>71</v>
      </c>
      <c r="AO449" t="s">
        <v>71</v>
      </c>
      <c r="AP449" t="s">
        <v>71</v>
      </c>
      <c r="AQ449" t="s">
        <v>71</v>
      </c>
      <c r="AR449" t="s">
        <v>479</v>
      </c>
      <c r="AS449">
        <v>2011</v>
      </c>
      <c r="AT449">
        <v>38</v>
      </c>
      <c r="AU449">
        <v>11</v>
      </c>
      <c r="AV449" t="s">
        <v>71</v>
      </c>
      <c r="AW449" t="s">
        <v>71</v>
      </c>
      <c r="AX449" t="s">
        <v>71</v>
      </c>
      <c r="AY449" t="s">
        <v>71</v>
      </c>
      <c r="AZ449">
        <v>14052</v>
      </c>
      <c r="BA449">
        <v>14059</v>
      </c>
      <c r="BB449" t="s">
        <v>71</v>
      </c>
      <c r="BC449" t="s">
        <v>4256</v>
      </c>
      <c r="BD449" t="str">
        <f>HYPERLINK("http://dx.doi.org/10.1016/j.eswa.2011.04.213","http://dx.doi.org/10.1016/j.eswa.2011.04.213")</f>
        <v>http://dx.doi.org/10.1016/j.eswa.2011.04.213</v>
      </c>
      <c r="BE449" t="s">
        <v>71</v>
      </c>
      <c r="BF449" t="s">
        <v>71</v>
      </c>
      <c r="BG449" t="s">
        <v>71</v>
      </c>
      <c r="BH449" t="s">
        <v>71</v>
      </c>
      <c r="BI449" t="s">
        <v>71</v>
      </c>
      <c r="BJ449" t="s">
        <v>71</v>
      </c>
      <c r="BK449" t="s">
        <v>71</v>
      </c>
      <c r="BL449" t="s">
        <v>71</v>
      </c>
      <c r="BM449" t="s">
        <v>71</v>
      </c>
      <c r="BN449" t="s">
        <v>71</v>
      </c>
      <c r="BO449" t="s">
        <v>71</v>
      </c>
      <c r="BP449" t="s">
        <v>71</v>
      </c>
      <c r="BQ449" t="s">
        <v>4257</v>
      </c>
      <c r="BR449" t="str">
        <f>HYPERLINK("https%3A%2F%2Fwww.webofscience.com%2Fwos%2Fwoscc%2Ffull-record%2FWOS:000294084700061","View Full Record in Web of Science")</f>
        <v>View Full Record in Web of Science</v>
      </c>
    </row>
    <row r="450" spans="1:70" hidden="1" x14ac:dyDescent="0.25">
      <c r="A450" t="s">
        <v>69</v>
      </c>
      <c r="B450" t="s">
        <v>2247</v>
      </c>
      <c r="C450" t="s">
        <v>71</v>
      </c>
      <c r="D450" t="s">
        <v>71</v>
      </c>
      <c r="E450" t="s">
        <v>71</v>
      </c>
      <c r="F450" t="s">
        <v>2248</v>
      </c>
      <c r="G450" t="s">
        <v>71</v>
      </c>
      <c r="H450" t="s">
        <v>71</v>
      </c>
      <c r="I450" s="1" t="s">
        <v>4258</v>
      </c>
      <c r="J450" s="6" t="s">
        <v>8590</v>
      </c>
      <c r="K450" t="s">
        <v>837</v>
      </c>
      <c r="L450" t="s">
        <v>71</v>
      </c>
      <c r="M450" t="s">
        <v>71</v>
      </c>
      <c r="N450" t="s">
        <v>71</v>
      </c>
      <c r="O450" t="s">
        <v>71</v>
      </c>
      <c r="P450" t="s">
        <v>71</v>
      </c>
      <c r="Q450" t="s">
        <v>71</v>
      </c>
      <c r="R450" t="s">
        <v>71</v>
      </c>
      <c r="S450" t="s">
        <v>71</v>
      </c>
      <c r="T450" t="s">
        <v>4259</v>
      </c>
      <c r="U450" t="s">
        <v>71</v>
      </c>
      <c r="V450" t="s">
        <v>71</v>
      </c>
      <c r="W450" t="s">
        <v>71</v>
      </c>
      <c r="X450" t="s">
        <v>71</v>
      </c>
      <c r="Y450" t="s">
        <v>2255</v>
      </c>
      <c r="Z450" t="s">
        <v>4260</v>
      </c>
      <c r="AA450" t="s">
        <v>71</v>
      </c>
      <c r="AB450" t="s">
        <v>71</v>
      </c>
      <c r="AC450" t="s">
        <v>71</v>
      </c>
      <c r="AD450" t="s">
        <v>71</v>
      </c>
      <c r="AE450" t="s">
        <v>71</v>
      </c>
      <c r="AF450" t="s">
        <v>71</v>
      </c>
      <c r="AG450" t="s">
        <v>71</v>
      </c>
      <c r="AH450" t="s">
        <v>71</v>
      </c>
      <c r="AI450" t="s">
        <v>71</v>
      </c>
      <c r="AJ450" t="s">
        <v>71</v>
      </c>
      <c r="AK450" t="s">
        <v>71</v>
      </c>
      <c r="AL450" t="s">
        <v>71</v>
      </c>
      <c r="AM450" t="s">
        <v>839</v>
      </c>
      <c r="AN450" t="s">
        <v>1399</v>
      </c>
      <c r="AO450" t="s">
        <v>71</v>
      </c>
      <c r="AP450" t="s">
        <v>71</v>
      </c>
      <c r="AQ450" t="s">
        <v>71</v>
      </c>
      <c r="AR450" t="s">
        <v>960</v>
      </c>
      <c r="AS450">
        <v>2022</v>
      </c>
      <c r="AT450">
        <v>37</v>
      </c>
      <c r="AU450">
        <v>4</v>
      </c>
      <c r="AV450" t="s">
        <v>71</v>
      </c>
      <c r="AW450" t="s">
        <v>71</v>
      </c>
      <c r="AX450" t="s">
        <v>180</v>
      </c>
      <c r="AY450" t="s">
        <v>71</v>
      </c>
      <c r="AZ450">
        <v>2885</v>
      </c>
      <c r="BA450">
        <v>2910</v>
      </c>
      <c r="BB450" t="s">
        <v>71</v>
      </c>
      <c r="BC450" t="s">
        <v>4261</v>
      </c>
      <c r="BD450" t="str">
        <f>HYPERLINK("http://dx.doi.org/10.1002/int.22634","http://dx.doi.org/10.1002/int.22634")</f>
        <v>http://dx.doi.org/10.1002/int.22634</v>
      </c>
      <c r="BE450" t="s">
        <v>71</v>
      </c>
      <c r="BF450" t="s">
        <v>4262</v>
      </c>
      <c r="BG450" t="s">
        <v>71</v>
      </c>
      <c r="BH450" t="s">
        <v>71</v>
      </c>
      <c r="BI450" t="s">
        <v>71</v>
      </c>
      <c r="BJ450" t="s">
        <v>71</v>
      </c>
      <c r="BK450" t="s">
        <v>71</v>
      </c>
      <c r="BL450" t="s">
        <v>71</v>
      </c>
      <c r="BM450" t="s">
        <v>71</v>
      </c>
      <c r="BN450" t="s">
        <v>71</v>
      </c>
      <c r="BO450" t="s">
        <v>71</v>
      </c>
      <c r="BP450" t="s">
        <v>71</v>
      </c>
      <c r="BQ450" t="s">
        <v>4263</v>
      </c>
      <c r="BR450" t="str">
        <f>HYPERLINK("https%3A%2F%2Fwww.webofscience.com%2Fwos%2Fwoscc%2Ffull-record%2FWOS:000689686000001","View Full Record in Web of Science")</f>
        <v>View Full Record in Web of Science</v>
      </c>
    </row>
    <row r="451" spans="1:70" hidden="1" x14ac:dyDescent="0.25">
      <c r="A451" t="s">
        <v>69</v>
      </c>
      <c r="B451" t="s">
        <v>4264</v>
      </c>
      <c r="C451" t="s">
        <v>71</v>
      </c>
      <c r="D451" t="s">
        <v>71</v>
      </c>
      <c r="E451" t="s">
        <v>71</v>
      </c>
      <c r="F451" t="s">
        <v>4265</v>
      </c>
      <c r="G451" t="s">
        <v>71</v>
      </c>
      <c r="H451" t="s">
        <v>71</v>
      </c>
      <c r="I451" s="1" t="s">
        <v>4266</v>
      </c>
      <c r="J451" s="6" t="s">
        <v>8590</v>
      </c>
      <c r="K451" t="s">
        <v>194</v>
      </c>
      <c r="L451" t="s">
        <v>71</v>
      </c>
      <c r="M451" t="s">
        <v>71</v>
      </c>
      <c r="N451" t="s">
        <v>71</v>
      </c>
      <c r="O451" t="s">
        <v>71</v>
      </c>
      <c r="P451" t="s">
        <v>71</v>
      </c>
      <c r="Q451" t="s">
        <v>71</v>
      </c>
      <c r="R451" t="s">
        <v>71</v>
      </c>
      <c r="S451" t="s">
        <v>71</v>
      </c>
      <c r="T451" t="s">
        <v>4267</v>
      </c>
      <c r="U451" t="s">
        <v>71</v>
      </c>
      <c r="V451" t="s">
        <v>71</v>
      </c>
      <c r="W451" t="s">
        <v>71</v>
      </c>
      <c r="X451" t="s">
        <v>71</v>
      </c>
      <c r="Y451" t="s">
        <v>4268</v>
      </c>
      <c r="Z451" t="s">
        <v>4269</v>
      </c>
      <c r="AA451" t="s">
        <v>71</v>
      </c>
      <c r="AB451" t="s">
        <v>71</v>
      </c>
      <c r="AC451" t="s">
        <v>71</v>
      </c>
      <c r="AD451" t="s">
        <v>71</v>
      </c>
      <c r="AE451" t="s">
        <v>71</v>
      </c>
      <c r="AF451" t="s">
        <v>71</v>
      </c>
      <c r="AG451" t="s">
        <v>71</v>
      </c>
      <c r="AH451" t="s">
        <v>71</v>
      </c>
      <c r="AI451" t="s">
        <v>71</v>
      </c>
      <c r="AJ451" t="s">
        <v>71</v>
      </c>
      <c r="AK451" t="s">
        <v>71</v>
      </c>
      <c r="AL451" t="s">
        <v>71</v>
      </c>
      <c r="AM451" t="s">
        <v>198</v>
      </c>
      <c r="AN451" t="s">
        <v>199</v>
      </c>
      <c r="AO451" t="s">
        <v>71</v>
      </c>
      <c r="AP451" t="s">
        <v>71</v>
      </c>
      <c r="AQ451" t="s">
        <v>71</v>
      </c>
      <c r="AR451" t="s">
        <v>71</v>
      </c>
      <c r="AS451">
        <v>2020</v>
      </c>
      <c r="AT451">
        <v>13</v>
      </c>
      <c r="AU451">
        <v>1</v>
      </c>
      <c r="AV451" t="s">
        <v>71</v>
      </c>
      <c r="AW451" t="s">
        <v>71</v>
      </c>
      <c r="AX451" t="s">
        <v>71</v>
      </c>
      <c r="AY451" t="s">
        <v>71</v>
      </c>
      <c r="AZ451">
        <v>1176</v>
      </c>
      <c r="BA451">
        <v>1197</v>
      </c>
      <c r="BB451" t="s">
        <v>71</v>
      </c>
      <c r="BC451" t="s">
        <v>4270</v>
      </c>
      <c r="BD451" t="str">
        <f>HYPERLINK("http://dx.doi.org/10.2991/ijcis.d.200803.001","http://dx.doi.org/10.2991/ijcis.d.200803.001")</f>
        <v>http://dx.doi.org/10.2991/ijcis.d.200803.001</v>
      </c>
      <c r="BE451" t="s">
        <v>71</v>
      </c>
      <c r="BF451" t="s">
        <v>71</v>
      </c>
      <c r="BG451" t="s">
        <v>71</v>
      </c>
      <c r="BH451" t="s">
        <v>71</v>
      </c>
      <c r="BI451" t="s">
        <v>71</v>
      </c>
      <c r="BJ451" t="s">
        <v>71</v>
      </c>
      <c r="BK451" t="s">
        <v>71</v>
      </c>
      <c r="BL451" t="s">
        <v>71</v>
      </c>
      <c r="BM451" t="s">
        <v>71</v>
      </c>
      <c r="BN451" t="s">
        <v>71</v>
      </c>
      <c r="BO451" t="s">
        <v>71</v>
      </c>
      <c r="BP451" t="s">
        <v>71</v>
      </c>
      <c r="BQ451" t="s">
        <v>4271</v>
      </c>
      <c r="BR451" t="str">
        <f>HYPERLINK("https%3A%2F%2Fwww.webofscience.com%2Fwos%2Fwoscc%2Ffull-record%2FWOS:000565532900060","View Full Record in Web of Science")</f>
        <v>View Full Record in Web of Science</v>
      </c>
    </row>
    <row r="452" spans="1:70" hidden="1" x14ac:dyDescent="0.25">
      <c r="A452" t="s">
        <v>83</v>
      </c>
      <c r="B452" t="s">
        <v>4272</v>
      </c>
      <c r="C452" t="s">
        <v>71</v>
      </c>
      <c r="D452" t="s">
        <v>4273</v>
      </c>
      <c r="E452" t="s">
        <v>71</v>
      </c>
      <c r="F452" t="s">
        <v>4274</v>
      </c>
      <c r="G452" t="s">
        <v>71</v>
      </c>
      <c r="H452" t="s">
        <v>71</v>
      </c>
      <c r="I452" s="1" t="s">
        <v>4275</v>
      </c>
      <c r="J452" s="6" t="s">
        <v>8590</v>
      </c>
      <c r="K452" t="s">
        <v>4276</v>
      </c>
      <c r="L452" t="s">
        <v>4277</v>
      </c>
      <c r="M452" t="s">
        <v>4278</v>
      </c>
      <c r="N452" t="s">
        <v>4279</v>
      </c>
      <c r="O452" t="s">
        <v>3257</v>
      </c>
      <c r="P452" t="s">
        <v>4280</v>
      </c>
      <c r="Q452" t="s">
        <v>71</v>
      </c>
      <c r="R452" t="s">
        <v>71</v>
      </c>
      <c r="S452" t="s">
        <v>71</v>
      </c>
      <c r="T452" t="s">
        <v>4281</v>
      </c>
      <c r="U452" t="s">
        <v>71</v>
      </c>
      <c r="V452" t="s">
        <v>71</v>
      </c>
      <c r="W452" t="s">
        <v>71</v>
      </c>
      <c r="X452" t="s">
        <v>71</v>
      </c>
      <c r="Y452" t="s">
        <v>71</v>
      </c>
      <c r="Z452" t="s">
        <v>71</v>
      </c>
      <c r="AA452" t="s">
        <v>71</v>
      </c>
      <c r="AB452" t="s">
        <v>71</v>
      </c>
      <c r="AC452" t="s">
        <v>71</v>
      </c>
      <c r="AD452" t="s">
        <v>71</v>
      </c>
      <c r="AE452" t="s">
        <v>71</v>
      </c>
      <c r="AF452" t="s">
        <v>71</v>
      </c>
      <c r="AG452" t="s">
        <v>71</v>
      </c>
      <c r="AH452" t="s">
        <v>71</v>
      </c>
      <c r="AI452" t="s">
        <v>71</v>
      </c>
      <c r="AJ452" t="s">
        <v>71</v>
      </c>
      <c r="AK452" t="s">
        <v>71</v>
      </c>
      <c r="AL452" t="s">
        <v>71</v>
      </c>
      <c r="AM452" t="s">
        <v>4282</v>
      </c>
      <c r="AN452" t="s">
        <v>71</v>
      </c>
      <c r="AO452" t="s">
        <v>4283</v>
      </c>
      <c r="AP452" t="s">
        <v>71</v>
      </c>
      <c r="AQ452" t="s">
        <v>71</v>
      </c>
      <c r="AR452" t="s">
        <v>71</v>
      </c>
      <c r="AS452">
        <v>2010</v>
      </c>
      <c r="AT452" t="s">
        <v>71</v>
      </c>
      <c r="AU452" t="s">
        <v>71</v>
      </c>
      <c r="AV452" t="s">
        <v>71</v>
      </c>
      <c r="AW452" t="s">
        <v>71</v>
      </c>
      <c r="AX452" t="s">
        <v>71</v>
      </c>
      <c r="AY452" t="s">
        <v>71</v>
      </c>
      <c r="AZ452">
        <v>561</v>
      </c>
      <c r="BA452">
        <v>565</v>
      </c>
      <c r="BB452" t="s">
        <v>71</v>
      </c>
      <c r="BC452" t="s">
        <v>71</v>
      </c>
      <c r="BD452" t="s">
        <v>71</v>
      </c>
      <c r="BE452" t="s">
        <v>71</v>
      </c>
      <c r="BF452" t="s">
        <v>71</v>
      </c>
      <c r="BG452" t="s">
        <v>71</v>
      </c>
      <c r="BH452" t="s">
        <v>71</v>
      </c>
      <c r="BI452" t="s">
        <v>71</v>
      </c>
      <c r="BJ452" t="s">
        <v>71</v>
      </c>
      <c r="BK452" t="s">
        <v>71</v>
      </c>
      <c r="BL452" t="s">
        <v>71</v>
      </c>
      <c r="BM452" t="s">
        <v>71</v>
      </c>
      <c r="BN452" t="s">
        <v>71</v>
      </c>
      <c r="BO452" t="s">
        <v>71</v>
      </c>
      <c r="BP452" t="s">
        <v>71</v>
      </c>
      <c r="BQ452" t="s">
        <v>4284</v>
      </c>
      <c r="BR452" t="str">
        <f>HYPERLINK("https%3A%2F%2Fwww.webofscience.com%2Fwos%2Fwoscc%2Ffull-record%2FWOS:000395698600119","View Full Record in Web of Science")</f>
        <v>View Full Record in Web of Science</v>
      </c>
    </row>
    <row r="453" spans="1:70" hidden="1" x14ac:dyDescent="0.25">
      <c r="A453" t="s">
        <v>69</v>
      </c>
      <c r="B453" t="s">
        <v>1715</v>
      </c>
      <c r="C453" t="s">
        <v>71</v>
      </c>
      <c r="D453" t="s">
        <v>71</v>
      </c>
      <c r="E453" t="s">
        <v>71</v>
      </c>
      <c r="F453" t="s">
        <v>1715</v>
      </c>
      <c r="G453" t="s">
        <v>71</v>
      </c>
      <c r="H453" t="s">
        <v>71</v>
      </c>
      <c r="I453" s="1" t="s">
        <v>4285</v>
      </c>
      <c r="J453" s="6" t="s">
        <v>8590</v>
      </c>
      <c r="K453" t="s">
        <v>837</v>
      </c>
      <c r="L453" t="s">
        <v>71</v>
      </c>
      <c r="M453" t="s">
        <v>4286</v>
      </c>
      <c r="N453" t="s">
        <v>4287</v>
      </c>
      <c r="O453" t="s">
        <v>1751</v>
      </c>
      <c r="P453" t="s">
        <v>71</v>
      </c>
      <c r="Q453" t="s">
        <v>71</v>
      </c>
      <c r="R453" t="s">
        <v>71</v>
      </c>
      <c r="S453" t="s">
        <v>71</v>
      </c>
      <c r="T453" t="s">
        <v>4288</v>
      </c>
      <c r="U453" t="s">
        <v>71</v>
      </c>
      <c r="V453" t="s">
        <v>71</v>
      </c>
      <c r="W453" t="s">
        <v>71</v>
      </c>
      <c r="X453" t="s">
        <v>71</v>
      </c>
      <c r="Y453" t="s">
        <v>71</v>
      </c>
      <c r="Z453" t="s">
        <v>71</v>
      </c>
      <c r="AA453" t="s">
        <v>71</v>
      </c>
      <c r="AB453" t="s">
        <v>71</v>
      </c>
      <c r="AC453" t="s">
        <v>71</v>
      </c>
      <c r="AD453" t="s">
        <v>71</v>
      </c>
      <c r="AE453" t="s">
        <v>71</v>
      </c>
      <c r="AF453" t="s">
        <v>71</v>
      </c>
      <c r="AG453" t="s">
        <v>71</v>
      </c>
      <c r="AH453" t="s">
        <v>71</v>
      </c>
      <c r="AI453" t="s">
        <v>71</v>
      </c>
      <c r="AJ453" t="s">
        <v>71</v>
      </c>
      <c r="AK453" t="s">
        <v>71</v>
      </c>
      <c r="AL453" t="s">
        <v>71</v>
      </c>
      <c r="AM453" t="s">
        <v>839</v>
      </c>
      <c r="AN453" t="s">
        <v>1399</v>
      </c>
      <c r="AO453" t="s">
        <v>71</v>
      </c>
      <c r="AP453" t="s">
        <v>71</v>
      </c>
      <c r="AQ453" t="s">
        <v>71</v>
      </c>
      <c r="AR453" t="s">
        <v>1454</v>
      </c>
      <c r="AS453">
        <v>2004</v>
      </c>
      <c r="AT453">
        <v>19</v>
      </c>
      <c r="AU453">
        <v>7</v>
      </c>
      <c r="AV453" t="s">
        <v>71</v>
      </c>
      <c r="AW453" t="s">
        <v>71</v>
      </c>
      <c r="AX453" t="s">
        <v>71</v>
      </c>
      <c r="AY453" t="s">
        <v>71</v>
      </c>
      <c r="AZ453">
        <v>639</v>
      </c>
      <c r="BA453">
        <v>652</v>
      </c>
      <c r="BB453" t="s">
        <v>71</v>
      </c>
      <c r="BC453" t="s">
        <v>4289</v>
      </c>
      <c r="BD453" t="str">
        <f>HYPERLINK("http://dx.doi.org/10.1002/int.20015","http://dx.doi.org/10.1002/int.20015")</f>
        <v>http://dx.doi.org/10.1002/int.20015</v>
      </c>
      <c r="BE453" t="s">
        <v>71</v>
      </c>
      <c r="BF453" t="s">
        <v>71</v>
      </c>
      <c r="BG453" t="s">
        <v>71</v>
      </c>
      <c r="BH453" t="s">
        <v>71</v>
      </c>
      <c r="BI453" t="s">
        <v>71</v>
      </c>
      <c r="BJ453" t="s">
        <v>71</v>
      </c>
      <c r="BK453" t="s">
        <v>71</v>
      </c>
      <c r="BL453" t="s">
        <v>71</v>
      </c>
      <c r="BM453" t="s">
        <v>71</v>
      </c>
      <c r="BN453" t="s">
        <v>71</v>
      </c>
      <c r="BO453" t="s">
        <v>71</v>
      </c>
      <c r="BP453" t="s">
        <v>71</v>
      </c>
      <c r="BQ453" t="s">
        <v>4290</v>
      </c>
      <c r="BR453" t="str">
        <f>HYPERLINK("https%3A%2F%2Fwww.webofscience.com%2Fwos%2Fwoscc%2Ffull-record%2FWOS:000222164300006","View Full Record in Web of Science")</f>
        <v>View Full Record in Web of Science</v>
      </c>
    </row>
    <row r="454" spans="1:70" hidden="1" x14ac:dyDescent="0.25">
      <c r="A454" t="s">
        <v>69</v>
      </c>
      <c r="B454" t="s">
        <v>4291</v>
      </c>
      <c r="C454" t="s">
        <v>71</v>
      </c>
      <c r="D454" t="s">
        <v>71</v>
      </c>
      <c r="E454" t="s">
        <v>71</v>
      </c>
      <c r="F454" t="s">
        <v>4292</v>
      </c>
      <c r="G454" t="s">
        <v>71</v>
      </c>
      <c r="H454" t="s">
        <v>71</v>
      </c>
      <c r="I454" s="1" t="s">
        <v>4293</v>
      </c>
      <c r="J454" s="6" t="s">
        <v>8590</v>
      </c>
      <c r="K454" t="s">
        <v>233</v>
      </c>
      <c r="L454" t="s">
        <v>71</v>
      </c>
      <c r="M454" t="s">
        <v>71</v>
      </c>
      <c r="N454" t="s">
        <v>71</v>
      </c>
      <c r="O454" t="s">
        <v>71</v>
      </c>
      <c r="P454" t="s">
        <v>71</v>
      </c>
      <c r="Q454" t="s">
        <v>71</v>
      </c>
      <c r="R454" t="s">
        <v>71</v>
      </c>
      <c r="S454" t="s">
        <v>71</v>
      </c>
      <c r="T454" t="s">
        <v>4294</v>
      </c>
      <c r="U454" t="s">
        <v>71</v>
      </c>
      <c r="V454" t="s">
        <v>71</v>
      </c>
      <c r="W454" t="s">
        <v>71</v>
      </c>
      <c r="X454" t="s">
        <v>71</v>
      </c>
      <c r="Y454" t="s">
        <v>71</v>
      </c>
      <c r="Z454" t="s">
        <v>4295</v>
      </c>
      <c r="AA454" t="s">
        <v>71</v>
      </c>
      <c r="AB454" t="s">
        <v>71</v>
      </c>
      <c r="AC454" t="s">
        <v>71</v>
      </c>
      <c r="AD454" t="s">
        <v>71</v>
      </c>
      <c r="AE454" t="s">
        <v>71</v>
      </c>
      <c r="AF454" t="s">
        <v>71</v>
      </c>
      <c r="AG454" t="s">
        <v>71</v>
      </c>
      <c r="AH454" t="s">
        <v>71</v>
      </c>
      <c r="AI454" t="s">
        <v>71</v>
      </c>
      <c r="AJ454" t="s">
        <v>71</v>
      </c>
      <c r="AK454" t="s">
        <v>71</v>
      </c>
      <c r="AL454" t="s">
        <v>71</v>
      </c>
      <c r="AM454" t="s">
        <v>237</v>
      </c>
      <c r="AN454" t="s">
        <v>238</v>
      </c>
      <c r="AO454" t="s">
        <v>71</v>
      </c>
      <c r="AP454" t="s">
        <v>71</v>
      </c>
      <c r="AQ454" t="s">
        <v>71</v>
      </c>
      <c r="AR454" t="s">
        <v>960</v>
      </c>
      <c r="AS454">
        <v>2015</v>
      </c>
      <c r="AT454">
        <v>23</v>
      </c>
      <c r="AU454">
        <v>2</v>
      </c>
      <c r="AV454" t="s">
        <v>71</v>
      </c>
      <c r="AW454" t="s">
        <v>71</v>
      </c>
      <c r="AX454" t="s">
        <v>71</v>
      </c>
      <c r="AY454" t="s">
        <v>71</v>
      </c>
      <c r="AZ454">
        <v>248</v>
      </c>
      <c r="BA454">
        <v>269</v>
      </c>
      <c r="BB454" t="s">
        <v>71</v>
      </c>
      <c r="BC454" t="s">
        <v>4296</v>
      </c>
      <c r="BD454" t="str">
        <f>HYPERLINK("http://dx.doi.org/10.1109/TFUZZ.2014.2310734","http://dx.doi.org/10.1109/TFUZZ.2014.2310734")</f>
        <v>http://dx.doi.org/10.1109/TFUZZ.2014.2310734</v>
      </c>
      <c r="BE454" t="s">
        <v>71</v>
      </c>
      <c r="BF454" t="s">
        <v>71</v>
      </c>
      <c r="BG454" t="s">
        <v>71</v>
      </c>
      <c r="BH454" t="s">
        <v>71</v>
      </c>
      <c r="BI454" t="s">
        <v>71</v>
      </c>
      <c r="BJ454" t="s">
        <v>71</v>
      </c>
      <c r="BK454" t="s">
        <v>71</v>
      </c>
      <c r="BL454" t="s">
        <v>71</v>
      </c>
      <c r="BM454" t="s">
        <v>71</v>
      </c>
      <c r="BN454" t="s">
        <v>71</v>
      </c>
      <c r="BO454" t="s">
        <v>71</v>
      </c>
      <c r="BP454" t="s">
        <v>71</v>
      </c>
      <c r="BQ454" t="s">
        <v>4297</v>
      </c>
      <c r="BR454" t="str">
        <f>HYPERLINK("https%3A%2F%2Fwww.webofscience.com%2Fwos%2Fwoscc%2Ffull-record%2FWOS:000352279600002","View Full Record in Web of Science")</f>
        <v>View Full Record in Web of Science</v>
      </c>
    </row>
    <row r="455" spans="1:70" hidden="1" x14ac:dyDescent="0.25">
      <c r="A455" t="s">
        <v>69</v>
      </c>
      <c r="B455" t="s">
        <v>4298</v>
      </c>
      <c r="C455" t="s">
        <v>71</v>
      </c>
      <c r="D455" t="s">
        <v>71</v>
      </c>
      <c r="E455" t="s">
        <v>71</v>
      </c>
      <c r="F455" t="s">
        <v>4299</v>
      </c>
      <c r="G455" t="s">
        <v>71</v>
      </c>
      <c r="H455" t="s">
        <v>71</v>
      </c>
      <c r="I455" s="1" t="s">
        <v>4300</v>
      </c>
      <c r="J455" s="6" t="s">
        <v>8590</v>
      </c>
      <c r="K455" t="s">
        <v>174</v>
      </c>
      <c r="L455" t="s">
        <v>71</v>
      </c>
      <c r="M455" t="s">
        <v>71</v>
      </c>
      <c r="N455" t="s">
        <v>71</v>
      </c>
      <c r="O455" t="s">
        <v>71</v>
      </c>
      <c r="P455" t="s">
        <v>71</v>
      </c>
      <c r="Q455" t="s">
        <v>71</v>
      </c>
      <c r="R455" t="s">
        <v>71</v>
      </c>
      <c r="S455" t="s">
        <v>71</v>
      </c>
      <c r="T455" t="s">
        <v>4301</v>
      </c>
      <c r="U455" t="s">
        <v>71</v>
      </c>
      <c r="V455" t="s">
        <v>71</v>
      </c>
      <c r="W455" t="s">
        <v>71</v>
      </c>
      <c r="X455" t="s">
        <v>71</v>
      </c>
      <c r="Y455" t="s">
        <v>4302</v>
      </c>
      <c r="Z455" t="s">
        <v>4303</v>
      </c>
      <c r="AA455" t="s">
        <v>71</v>
      </c>
      <c r="AB455" t="s">
        <v>71</v>
      </c>
      <c r="AC455" t="s">
        <v>71</v>
      </c>
      <c r="AD455" t="s">
        <v>71</v>
      </c>
      <c r="AE455" t="s">
        <v>71</v>
      </c>
      <c r="AF455" t="s">
        <v>71</v>
      </c>
      <c r="AG455" t="s">
        <v>71</v>
      </c>
      <c r="AH455" t="s">
        <v>71</v>
      </c>
      <c r="AI455" t="s">
        <v>71</v>
      </c>
      <c r="AJ455" t="s">
        <v>71</v>
      </c>
      <c r="AK455" t="s">
        <v>71</v>
      </c>
      <c r="AL455" t="s">
        <v>71</v>
      </c>
      <c r="AM455" t="s">
        <v>178</v>
      </c>
      <c r="AN455" t="s">
        <v>179</v>
      </c>
      <c r="AO455" t="s">
        <v>71</v>
      </c>
      <c r="AP455" t="s">
        <v>71</v>
      </c>
      <c r="AQ455" t="s">
        <v>71</v>
      </c>
      <c r="AR455" t="s">
        <v>71</v>
      </c>
      <c r="AS455">
        <v>2019</v>
      </c>
      <c r="AT455">
        <v>36</v>
      </c>
      <c r="AU455">
        <v>4</v>
      </c>
      <c r="AV455" t="s">
        <v>71</v>
      </c>
      <c r="AW455" t="s">
        <v>71</v>
      </c>
      <c r="AX455" t="s">
        <v>180</v>
      </c>
      <c r="AY455" t="s">
        <v>71</v>
      </c>
      <c r="AZ455">
        <v>3211</v>
      </c>
      <c r="BA455">
        <v>3223</v>
      </c>
      <c r="BB455" t="s">
        <v>71</v>
      </c>
      <c r="BC455" t="s">
        <v>4304</v>
      </c>
      <c r="BD455" t="str">
        <f>HYPERLINK("http://dx.doi.org/10.3233/JIFS-18485","http://dx.doi.org/10.3233/JIFS-18485")</f>
        <v>http://dx.doi.org/10.3233/JIFS-18485</v>
      </c>
      <c r="BE455" t="s">
        <v>71</v>
      </c>
      <c r="BF455" t="s">
        <v>71</v>
      </c>
      <c r="BG455" t="s">
        <v>71</v>
      </c>
      <c r="BH455" t="s">
        <v>71</v>
      </c>
      <c r="BI455" t="s">
        <v>71</v>
      </c>
      <c r="BJ455" t="s">
        <v>71</v>
      </c>
      <c r="BK455" t="s">
        <v>71</v>
      </c>
      <c r="BL455" t="s">
        <v>71</v>
      </c>
      <c r="BM455" t="s">
        <v>71</v>
      </c>
      <c r="BN455" t="s">
        <v>71</v>
      </c>
      <c r="BO455" t="s">
        <v>71</v>
      </c>
      <c r="BP455" t="s">
        <v>71</v>
      </c>
      <c r="BQ455" t="s">
        <v>4305</v>
      </c>
      <c r="BR455" t="str">
        <f>HYPERLINK("https%3A%2F%2Fwww.webofscience.com%2Fwos%2Fwoscc%2Ffull-record%2FWOS:000464448100019","View Full Record in Web of Science")</f>
        <v>View Full Record in Web of Science</v>
      </c>
    </row>
    <row r="456" spans="1:70" hidden="1" x14ac:dyDescent="0.25">
      <c r="A456" t="s">
        <v>83</v>
      </c>
      <c r="B456" t="s">
        <v>4306</v>
      </c>
      <c r="C456" t="s">
        <v>71</v>
      </c>
      <c r="D456" t="s">
        <v>71</v>
      </c>
      <c r="E456" t="s">
        <v>102</v>
      </c>
      <c r="F456" t="s">
        <v>4306</v>
      </c>
      <c r="G456" t="s">
        <v>71</v>
      </c>
      <c r="H456" t="s">
        <v>71</v>
      </c>
      <c r="I456" s="1" t="s">
        <v>4307</v>
      </c>
      <c r="J456" s="6" t="s">
        <v>8590</v>
      </c>
      <c r="K456" t="s">
        <v>4308</v>
      </c>
      <c r="L456" t="s">
        <v>71</v>
      </c>
      <c r="M456" t="s">
        <v>4309</v>
      </c>
      <c r="N456" t="s">
        <v>4310</v>
      </c>
      <c r="O456" t="s">
        <v>4311</v>
      </c>
      <c r="P456" t="s">
        <v>4312</v>
      </c>
      <c r="Q456" t="s">
        <v>71</v>
      </c>
      <c r="R456" t="s">
        <v>71</v>
      </c>
      <c r="S456" t="s">
        <v>71</v>
      </c>
      <c r="T456" t="s">
        <v>4313</v>
      </c>
      <c r="U456" t="s">
        <v>71</v>
      </c>
      <c r="V456" t="s">
        <v>71</v>
      </c>
      <c r="W456" t="s">
        <v>71</v>
      </c>
      <c r="X456" t="s">
        <v>71</v>
      </c>
      <c r="Y456" t="s">
        <v>71</v>
      </c>
      <c r="Z456" t="s">
        <v>4314</v>
      </c>
      <c r="AA456" t="s">
        <v>71</v>
      </c>
      <c r="AB456" t="s">
        <v>71</v>
      </c>
      <c r="AC456" t="s">
        <v>71</v>
      </c>
      <c r="AD456" t="s">
        <v>71</v>
      </c>
      <c r="AE456" t="s">
        <v>71</v>
      </c>
      <c r="AF456" t="s">
        <v>71</v>
      </c>
      <c r="AG456" t="s">
        <v>71</v>
      </c>
      <c r="AH456" t="s">
        <v>71</v>
      </c>
      <c r="AI456" t="s">
        <v>71</v>
      </c>
      <c r="AJ456" t="s">
        <v>71</v>
      </c>
      <c r="AK456" t="s">
        <v>71</v>
      </c>
      <c r="AL456" t="s">
        <v>71</v>
      </c>
      <c r="AM456" t="s">
        <v>71</v>
      </c>
      <c r="AN456" t="s">
        <v>71</v>
      </c>
      <c r="AO456" t="s">
        <v>4315</v>
      </c>
      <c r="AP456" t="s">
        <v>71</v>
      </c>
      <c r="AQ456" t="s">
        <v>71</v>
      </c>
      <c r="AR456" t="s">
        <v>71</v>
      </c>
      <c r="AS456">
        <v>2005</v>
      </c>
      <c r="AT456" t="s">
        <v>71</v>
      </c>
      <c r="AU456" t="s">
        <v>71</v>
      </c>
      <c r="AV456" t="s">
        <v>71</v>
      </c>
      <c r="AW456" t="s">
        <v>71</v>
      </c>
      <c r="AX456" t="s">
        <v>71</v>
      </c>
      <c r="AY456" t="s">
        <v>71</v>
      </c>
      <c r="AZ456">
        <v>1390</v>
      </c>
      <c r="BA456">
        <v>1392</v>
      </c>
      <c r="BB456" t="s">
        <v>71</v>
      </c>
      <c r="BC456" t="s">
        <v>71</v>
      </c>
      <c r="BD456" t="s">
        <v>71</v>
      </c>
      <c r="BE456" t="s">
        <v>71</v>
      </c>
      <c r="BF456" t="s">
        <v>71</v>
      </c>
      <c r="BG456" t="s">
        <v>71</v>
      </c>
      <c r="BH456" t="s">
        <v>71</v>
      </c>
      <c r="BI456" t="s">
        <v>71</v>
      </c>
      <c r="BJ456" t="s">
        <v>71</v>
      </c>
      <c r="BK456" t="s">
        <v>71</v>
      </c>
      <c r="BL456" t="s">
        <v>71</v>
      </c>
      <c r="BM456" t="s">
        <v>71</v>
      </c>
      <c r="BN456" t="s">
        <v>71</v>
      </c>
      <c r="BO456" t="s">
        <v>71</v>
      </c>
      <c r="BP456" t="s">
        <v>71</v>
      </c>
      <c r="BQ456" t="s">
        <v>4316</v>
      </c>
      <c r="BR456" t="str">
        <f>HYPERLINK("https%3A%2F%2Fwww.webofscience.com%2Fwos%2Fwoscc%2Ffull-record%2FWOS:000237248900348","View Full Record in Web of Science")</f>
        <v>View Full Record in Web of Science</v>
      </c>
    </row>
    <row r="457" spans="1:70" hidden="1" x14ac:dyDescent="0.25">
      <c r="A457" t="s">
        <v>69</v>
      </c>
      <c r="B457" t="s">
        <v>4317</v>
      </c>
      <c r="C457" t="s">
        <v>71</v>
      </c>
      <c r="D457" t="s">
        <v>71</v>
      </c>
      <c r="E457" t="s">
        <v>71</v>
      </c>
      <c r="F457" t="s">
        <v>4318</v>
      </c>
      <c r="G457" t="s">
        <v>71</v>
      </c>
      <c r="H457" t="s">
        <v>71</v>
      </c>
      <c r="I457" s="1" t="s">
        <v>4319</v>
      </c>
      <c r="J457" s="6" t="s">
        <v>8590</v>
      </c>
      <c r="K457" t="s">
        <v>4172</v>
      </c>
      <c r="L457" t="s">
        <v>71</v>
      </c>
      <c r="M457" t="s">
        <v>71</v>
      </c>
      <c r="N457" t="s">
        <v>71</v>
      </c>
      <c r="O457" t="s">
        <v>71</v>
      </c>
      <c r="P457" t="s">
        <v>71</v>
      </c>
      <c r="Q457" t="s">
        <v>71</v>
      </c>
      <c r="R457" t="s">
        <v>71</v>
      </c>
      <c r="S457" t="s">
        <v>71</v>
      </c>
      <c r="T457" t="s">
        <v>4320</v>
      </c>
      <c r="U457" t="s">
        <v>71</v>
      </c>
      <c r="V457" t="s">
        <v>71</v>
      </c>
      <c r="W457" t="s">
        <v>71</v>
      </c>
      <c r="X457" t="s">
        <v>71</v>
      </c>
      <c r="Y457" t="s">
        <v>71</v>
      </c>
      <c r="Z457" t="s">
        <v>4321</v>
      </c>
      <c r="AA457" t="s">
        <v>71</v>
      </c>
      <c r="AB457" t="s">
        <v>71</v>
      </c>
      <c r="AC457" t="s">
        <v>71</v>
      </c>
      <c r="AD457" t="s">
        <v>71</v>
      </c>
      <c r="AE457" t="s">
        <v>71</v>
      </c>
      <c r="AF457" t="s">
        <v>71</v>
      </c>
      <c r="AG457" t="s">
        <v>71</v>
      </c>
      <c r="AH457" t="s">
        <v>71</v>
      </c>
      <c r="AI457" t="s">
        <v>71</v>
      </c>
      <c r="AJ457" t="s">
        <v>71</v>
      </c>
      <c r="AK457" t="s">
        <v>71</v>
      </c>
      <c r="AL457" t="s">
        <v>71</v>
      </c>
      <c r="AM457" t="s">
        <v>4175</v>
      </c>
      <c r="AN457" t="s">
        <v>4176</v>
      </c>
      <c r="AO457" t="s">
        <v>71</v>
      </c>
      <c r="AP457" t="s">
        <v>71</v>
      </c>
      <c r="AQ457" t="s">
        <v>71</v>
      </c>
      <c r="AR457" t="s">
        <v>4322</v>
      </c>
      <c r="AS457">
        <v>2020</v>
      </c>
      <c r="AT457">
        <v>72</v>
      </c>
      <c r="AU457">
        <v>5</v>
      </c>
      <c r="AV457" t="s">
        <v>71</v>
      </c>
      <c r="AW457" t="s">
        <v>71</v>
      </c>
      <c r="AX457" t="s">
        <v>71</v>
      </c>
      <c r="AY457" t="s">
        <v>71</v>
      </c>
      <c r="AZ457">
        <v>837</v>
      </c>
      <c r="BA457">
        <v>852</v>
      </c>
      <c r="BB457" t="s">
        <v>71</v>
      </c>
      <c r="BC457" t="s">
        <v>4323</v>
      </c>
      <c r="BD457" t="str">
        <f>HYPERLINK("http://dx.doi.org/10.1108/AJIM-03-2020-0072","http://dx.doi.org/10.1108/AJIM-03-2020-0072")</f>
        <v>http://dx.doi.org/10.1108/AJIM-03-2020-0072</v>
      </c>
      <c r="BE457" t="s">
        <v>71</v>
      </c>
      <c r="BF457" t="s">
        <v>1735</v>
      </c>
      <c r="BG457" t="s">
        <v>71</v>
      </c>
      <c r="BH457" t="s">
        <v>71</v>
      </c>
      <c r="BI457" t="s">
        <v>71</v>
      </c>
      <c r="BJ457" t="s">
        <v>71</v>
      </c>
      <c r="BK457" t="s">
        <v>71</v>
      </c>
      <c r="BL457" t="s">
        <v>71</v>
      </c>
      <c r="BM457" t="s">
        <v>71</v>
      </c>
      <c r="BN457" t="s">
        <v>71</v>
      </c>
      <c r="BO457" t="s">
        <v>71</v>
      </c>
      <c r="BP457" t="s">
        <v>71</v>
      </c>
      <c r="BQ457" t="s">
        <v>4324</v>
      </c>
      <c r="BR457" t="str">
        <f>HYPERLINK("https%3A%2F%2Fwww.webofscience.com%2Fwos%2Fwoscc%2Ffull-record%2FWOS:000556939800001","View Full Record in Web of Science")</f>
        <v>View Full Record in Web of Science</v>
      </c>
    </row>
    <row r="458" spans="1:70" hidden="1" x14ac:dyDescent="0.25">
      <c r="A458" t="s">
        <v>69</v>
      </c>
      <c r="B458" t="s">
        <v>4325</v>
      </c>
      <c r="C458" t="s">
        <v>71</v>
      </c>
      <c r="D458" t="s">
        <v>71</v>
      </c>
      <c r="E458" t="s">
        <v>71</v>
      </c>
      <c r="F458" t="s">
        <v>4326</v>
      </c>
      <c r="G458" t="s">
        <v>71</v>
      </c>
      <c r="H458" t="s">
        <v>71</v>
      </c>
      <c r="I458" s="1" t="s">
        <v>4327</v>
      </c>
      <c r="J458" s="6" t="s">
        <v>8590</v>
      </c>
      <c r="K458" t="s">
        <v>174</v>
      </c>
      <c r="L458" t="s">
        <v>71</v>
      </c>
      <c r="M458" t="s">
        <v>71</v>
      </c>
      <c r="N458" t="s">
        <v>71</v>
      </c>
      <c r="O458" t="s">
        <v>71</v>
      </c>
      <c r="P458" t="s">
        <v>71</v>
      </c>
      <c r="Q458" t="s">
        <v>71</v>
      </c>
      <c r="R458" t="s">
        <v>71</v>
      </c>
      <c r="S458" t="s">
        <v>71</v>
      </c>
      <c r="T458" t="s">
        <v>4328</v>
      </c>
      <c r="U458" t="s">
        <v>71</v>
      </c>
      <c r="V458" t="s">
        <v>71</v>
      </c>
      <c r="W458" t="s">
        <v>71</v>
      </c>
      <c r="X458" t="s">
        <v>71</v>
      </c>
      <c r="Y458" t="s">
        <v>71</v>
      </c>
      <c r="Z458" t="s">
        <v>71</v>
      </c>
      <c r="AA458" t="s">
        <v>71</v>
      </c>
      <c r="AB458" t="s">
        <v>71</v>
      </c>
      <c r="AC458" t="s">
        <v>71</v>
      </c>
      <c r="AD458" t="s">
        <v>71</v>
      </c>
      <c r="AE458" t="s">
        <v>71</v>
      </c>
      <c r="AF458" t="s">
        <v>71</v>
      </c>
      <c r="AG458" t="s">
        <v>71</v>
      </c>
      <c r="AH458" t="s">
        <v>71</v>
      </c>
      <c r="AI458" t="s">
        <v>71</v>
      </c>
      <c r="AJ458" t="s">
        <v>71</v>
      </c>
      <c r="AK458" t="s">
        <v>71</v>
      </c>
      <c r="AL458" t="s">
        <v>71</v>
      </c>
      <c r="AM458" t="s">
        <v>178</v>
      </c>
      <c r="AN458" t="s">
        <v>179</v>
      </c>
      <c r="AO458" t="s">
        <v>71</v>
      </c>
      <c r="AP458" t="s">
        <v>71</v>
      </c>
      <c r="AQ458" t="s">
        <v>71</v>
      </c>
      <c r="AR458" t="s">
        <v>71</v>
      </c>
      <c r="AS458">
        <v>2021</v>
      </c>
      <c r="AT458">
        <v>40</v>
      </c>
      <c r="AU458">
        <v>4</v>
      </c>
      <c r="AV458" t="s">
        <v>71</v>
      </c>
      <c r="AW458" t="s">
        <v>71</v>
      </c>
      <c r="AX458" t="s">
        <v>71</v>
      </c>
      <c r="AY458" t="s">
        <v>71</v>
      </c>
      <c r="AZ458">
        <v>8317</v>
      </c>
      <c r="BA458">
        <v>8331</v>
      </c>
      <c r="BB458" t="s">
        <v>71</v>
      </c>
      <c r="BC458" t="s">
        <v>4329</v>
      </c>
      <c r="BD458" t="str">
        <f>HYPERLINK("http://dx.doi.org/10.3233/JIFS-189654","http://dx.doi.org/10.3233/JIFS-189654")</f>
        <v>http://dx.doi.org/10.3233/JIFS-189654</v>
      </c>
      <c r="BE458" t="s">
        <v>71</v>
      </c>
      <c r="BF458" t="s">
        <v>71</v>
      </c>
      <c r="BG458" t="s">
        <v>71</v>
      </c>
      <c r="BH458" t="s">
        <v>71</v>
      </c>
      <c r="BI458" t="s">
        <v>71</v>
      </c>
      <c r="BJ458" t="s">
        <v>71</v>
      </c>
      <c r="BK458" t="s">
        <v>71</v>
      </c>
      <c r="BL458" t="s">
        <v>71</v>
      </c>
      <c r="BM458" t="s">
        <v>71</v>
      </c>
      <c r="BN458" t="s">
        <v>71</v>
      </c>
      <c r="BO458" t="s">
        <v>71</v>
      </c>
      <c r="BP458" t="s">
        <v>71</v>
      </c>
      <c r="BQ458" t="s">
        <v>4330</v>
      </c>
      <c r="BR458" t="str">
        <f>HYPERLINK("https%3A%2F%2Fwww.webofscience.com%2Fwos%2Fwoscc%2Ffull-record%2FWOS:000640545600053","View Full Record in Web of Science")</f>
        <v>View Full Record in Web of Science</v>
      </c>
    </row>
    <row r="459" spans="1:70" hidden="1" x14ac:dyDescent="0.25">
      <c r="A459" t="s">
        <v>69</v>
      </c>
      <c r="B459" t="s">
        <v>4331</v>
      </c>
      <c r="C459" t="s">
        <v>71</v>
      </c>
      <c r="D459" t="s">
        <v>71</v>
      </c>
      <c r="E459" t="s">
        <v>71</v>
      </c>
      <c r="F459" t="s">
        <v>4331</v>
      </c>
      <c r="G459" t="s">
        <v>71</v>
      </c>
      <c r="H459" t="s">
        <v>71</v>
      </c>
      <c r="I459" s="1" t="s">
        <v>4332</v>
      </c>
      <c r="J459" s="6" t="s">
        <v>8590</v>
      </c>
      <c r="K459" t="s">
        <v>421</v>
      </c>
      <c r="L459" t="s">
        <v>71</v>
      </c>
      <c r="M459" t="s">
        <v>71</v>
      </c>
      <c r="N459" t="s">
        <v>71</v>
      </c>
      <c r="O459" t="s">
        <v>71</v>
      </c>
      <c r="P459" t="s">
        <v>71</v>
      </c>
      <c r="Q459" t="s">
        <v>71</v>
      </c>
      <c r="R459" t="s">
        <v>71</v>
      </c>
      <c r="S459" t="s">
        <v>71</v>
      </c>
      <c r="T459" t="s">
        <v>4333</v>
      </c>
      <c r="U459" t="s">
        <v>71</v>
      </c>
      <c r="V459" t="s">
        <v>71</v>
      </c>
      <c r="W459" t="s">
        <v>71</v>
      </c>
      <c r="X459" t="s">
        <v>71</v>
      </c>
      <c r="Y459" t="s">
        <v>2829</v>
      </c>
      <c r="Z459" t="s">
        <v>71</v>
      </c>
      <c r="AA459" t="s">
        <v>71</v>
      </c>
      <c r="AB459" t="s">
        <v>71</v>
      </c>
      <c r="AC459" t="s">
        <v>71</v>
      </c>
      <c r="AD459" t="s">
        <v>71</v>
      </c>
      <c r="AE459" t="s">
        <v>71</v>
      </c>
      <c r="AF459" t="s">
        <v>71</v>
      </c>
      <c r="AG459" t="s">
        <v>71</v>
      </c>
      <c r="AH459" t="s">
        <v>71</v>
      </c>
      <c r="AI459" t="s">
        <v>71</v>
      </c>
      <c r="AJ459" t="s">
        <v>71</v>
      </c>
      <c r="AK459" t="s">
        <v>71</v>
      </c>
      <c r="AL459" t="s">
        <v>71</v>
      </c>
      <c r="AM459" t="s">
        <v>423</v>
      </c>
      <c r="AN459" t="s">
        <v>71</v>
      </c>
      <c r="AO459" t="s">
        <v>71</v>
      </c>
      <c r="AP459" t="s">
        <v>71</v>
      </c>
      <c r="AQ459" t="s">
        <v>71</v>
      </c>
      <c r="AR459" t="s">
        <v>2830</v>
      </c>
      <c r="AS459">
        <v>1994</v>
      </c>
      <c r="AT459">
        <v>64</v>
      </c>
      <c r="AU459">
        <v>3</v>
      </c>
      <c r="AV459" t="s">
        <v>71</v>
      </c>
      <c r="AW459" t="s">
        <v>71</v>
      </c>
      <c r="AX459" t="s">
        <v>71</v>
      </c>
      <c r="AY459" t="s">
        <v>71</v>
      </c>
      <c r="AZ459">
        <v>361</v>
      </c>
      <c r="BA459">
        <v>375</v>
      </c>
      <c r="BB459" t="s">
        <v>71</v>
      </c>
      <c r="BC459" t="s">
        <v>4334</v>
      </c>
      <c r="BD459" t="str">
        <f>HYPERLINK("http://dx.doi.org/10.1016/0165-0114(94)90159-7","http://dx.doi.org/10.1016/0165-0114(94)90159-7")</f>
        <v>http://dx.doi.org/10.1016/0165-0114(94)90159-7</v>
      </c>
      <c r="BE459" t="s">
        <v>71</v>
      </c>
      <c r="BF459" t="s">
        <v>71</v>
      </c>
      <c r="BG459" t="s">
        <v>71</v>
      </c>
      <c r="BH459" t="s">
        <v>71</v>
      </c>
      <c r="BI459" t="s">
        <v>71</v>
      </c>
      <c r="BJ459" t="s">
        <v>71</v>
      </c>
      <c r="BK459" t="s">
        <v>71</v>
      </c>
      <c r="BL459" t="s">
        <v>71</v>
      </c>
      <c r="BM459" t="s">
        <v>71</v>
      </c>
      <c r="BN459" t="s">
        <v>71</v>
      </c>
      <c r="BO459" t="s">
        <v>71</v>
      </c>
      <c r="BP459" t="s">
        <v>71</v>
      </c>
      <c r="BQ459" t="s">
        <v>4335</v>
      </c>
      <c r="BR459" t="str">
        <f>HYPERLINK("https%3A%2F%2Fwww.webofscience.com%2Fwos%2Fwoscc%2Ffull-record%2FWOS:A1994PD95000008","View Full Record in Web of Science")</f>
        <v>View Full Record in Web of Science</v>
      </c>
    </row>
    <row r="460" spans="1:70" hidden="1" x14ac:dyDescent="0.25">
      <c r="A460" t="s">
        <v>69</v>
      </c>
      <c r="B460" t="s">
        <v>3620</v>
      </c>
      <c r="C460" t="s">
        <v>71</v>
      </c>
      <c r="D460" t="s">
        <v>71</v>
      </c>
      <c r="E460" t="s">
        <v>71</v>
      </c>
      <c r="F460" t="s">
        <v>4336</v>
      </c>
      <c r="G460" t="s">
        <v>71</v>
      </c>
      <c r="H460" t="s">
        <v>71</v>
      </c>
      <c r="I460" s="1" t="s">
        <v>4337</v>
      </c>
      <c r="J460" s="6" t="s">
        <v>8590</v>
      </c>
      <c r="K460" t="s">
        <v>1049</v>
      </c>
      <c r="L460" t="s">
        <v>71</v>
      </c>
      <c r="M460" t="s">
        <v>71</v>
      </c>
      <c r="N460" t="s">
        <v>71</v>
      </c>
      <c r="O460" t="s">
        <v>71</v>
      </c>
      <c r="P460" t="s">
        <v>71</v>
      </c>
      <c r="Q460" t="s">
        <v>71</v>
      </c>
      <c r="R460" t="s">
        <v>71</v>
      </c>
      <c r="S460" t="s">
        <v>71</v>
      </c>
      <c r="T460" t="s">
        <v>4338</v>
      </c>
      <c r="U460" t="s">
        <v>71</v>
      </c>
      <c r="V460" t="s">
        <v>71</v>
      </c>
      <c r="W460" t="s">
        <v>71</v>
      </c>
      <c r="X460" t="s">
        <v>71</v>
      </c>
      <c r="Y460" t="s">
        <v>4339</v>
      </c>
      <c r="Z460" t="s">
        <v>4340</v>
      </c>
      <c r="AA460" t="s">
        <v>71</v>
      </c>
      <c r="AB460" t="s">
        <v>71</v>
      </c>
      <c r="AC460" t="s">
        <v>71</v>
      </c>
      <c r="AD460" t="s">
        <v>71</v>
      </c>
      <c r="AE460" t="s">
        <v>71</v>
      </c>
      <c r="AF460" t="s">
        <v>71</v>
      </c>
      <c r="AG460" t="s">
        <v>71</v>
      </c>
      <c r="AH460" t="s">
        <v>71</v>
      </c>
      <c r="AI460" t="s">
        <v>71</v>
      </c>
      <c r="AJ460" t="s">
        <v>71</v>
      </c>
      <c r="AK460" t="s">
        <v>71</v>
      </c>
      <c r="AL460" t="s">
        <v>71</v>
      </c>
      <c r="AM460" t="s">
        <v>1051</v>
      </c>
      <c r="AN460" t="s">
        <v>1052</v>
      </c>
      <c r="AO460" t="s">
        <v>71</v>
      </c>
      <c r="AP460" t="s">
        <v>71</v>
      </c>
      <c r="AQ460" t="s">
        <v>71</v>
      </c>
      <c r="AR460" t="s">
        <v>960</v>
      </c>
      <c r="AS460">
        <v>2017</v>
      </c>
      <c r="AT460">
        <v>8</v>
      </c>
      <c r="AU460">
        <v>2</v>
      </c>
      <c r="AV460" t="s">
        <v>71</v>
      </c>
      <c r="AW460" t="s">
        <v>71</v>
      </c>
      <c r="AX460" t="s">
        <v>71</v>
      </c>
      <c r="AY460" t="s">
        <v>71</v>
      </c>
      <c r="AZ460">
        <v>397</v>
      </c>
      <c r="BA460">
        <v>420</v>
      </c>
      <c r="BB460" t="s">
        <v>71</v>
      </c>
      <c r="BC460" t="s">
        <v>4341</v>
      </c>
      <c r="BD460" t="str">
        <f>HYPERLINK("http://dx.doi.org/10.1007/s13042-015-0332-y","http://dx.doi.org/10.1007/s13042-015-0332-y")</f>
        <v>http://dx.doi.org/10.1007/s13042-015-0332-y</v>
      </c>
      <c r="BE460" t="s">
        <v>71</v>
      </c>
      <c r="BF460" t="s">
        <v>71</v>
      </c>
      <c r="BG460" t="s">
        <v>71</v>
      </c>
      <c r="BH460" t="s">
        <v>71</v>
      </c>
      <c r="BI460" t="s">
        <v>71</v>
      </c>
      <c r="BJ460" t="s">
        <v>71</v>
      </c>
      <c r="BK460" t="s">
        <v>71</v>
      </c>
      <c r="BL460" t="s">
        <v>71</v>
      </c>
      <c r="BM460" t="s">
        <v>71</v>
      </c>
      <c r="BN460" t="s">
        <v>71</v>
      </c>
      <c r="BO460" t="s">
        <v>71</v>
      </c>
      <c r="BP460" t="s">
        <v>71</v>
      </c>
      <c r="BQ460" t="s">
        <v>4342</v>
      </c>
      <c r="BR460" t="str">
        <f>HYPERLINK("https%3A%2F%2Fwww.webofscience.com%2Fwos%2Fwoscc%2Ffull-record%2FWOS:000398821300002","View Full Record in Web of Science")</f>
        <v>View Full Record in Web of Science</v>
      </c>
    </row>
    <row r="461" spans="1:70" hidden="1" x14ac:dyDescent="0.25">
      <c r="A461" t="s">
        <v>83</v>
      </c>
      <c r="B461" t="s">
        <v>4343</v>
      </c>
      <c r="C461" t="s">
        <v>71</v>
      </c>
      <c r="D461" t="s">
        <v>4344</v>
      </c>
      <c r="E461" t="s">
        <v>71</v>
      </c>
      <c r="F461" t="s">
        <v>4345</v>
      </c>
      <c r="G461" t="s">
        <v>71</v>
      </c>
      <c r="H461" t="s">
        <v>71</v>
      </c>
      <c r="I461" s="1" t="s">
        <v>4346</v>
      </c>
      <c r="J461" s="6" t="s">
        <v>8590</v>
      </c>
      <c r="K461" t="s">
        <v>4347</v>
      </c>
      <c r="L461" t="s">
        <v>4348</v>
      </c>
      <c r="M461" t="s">
        <v>4349</v>
      </c>
      <c r="N461" t="s">
        <v>4350</v>
      </c>
      <c r="O461" t="s">
        <v>4351</v>
      </c>
      <c r="P461" t="s">
        <v>4352</v>
      </c>
      <c r="Q461" t="s">
        <v>71</v>
      </c>
      <c r="R461" t="s">
        <v>71</v>
      </c>
      <c r="S461" t="s">
        <v>71</v>
      </c>
      <c r="T461" t="s">
        <v>4353</v>
      </c>
      <c r="U461" t="s">
        <v>71</v>
      </c>
      <c r="V461" t="s">
        <v>71</v>
      </c>
      <c r="W461" t="s">
        <v>71</v>
      </c>
      <c r="X461" t="s">
        <v>71</v>
      </c>
      <c r="Y461" t="s">
        <v>4354</v>
      </c>
      <c r="Z461" t="s">
        <v>4355</v>
      </c>
      <c r="AA461" t="s">
        <v>71</v>
      </c>
      <c r="AB461" t="s">
        <v>71</v>
      </c>
      <c r="AC461" t="s">
        <v>71</v>
      </c>
      <c r="AD461" t="s">
        <v>71</v>
      </c>
      <c r="AE461" t="s">
        <v>71</v>
      </c>
      <c r="AF461" t="s">
        <v>71</v>
      </c>
      <c r="AG461" t="s">
        <v>71</v>
      </c>
      <c r="AH461" t="s">
        <v>71</v>
      </c>
      <c r="AI461" t="s">
        <v>71</v>
      </c>
      <c r="AJ461" t="s">
        <v>71</v>
      </c>
      <c r="AK461" t="s">
        <v>71</v>
      </c>
      <c r="AL461" t="s">
        <v>71</v>
      </c>
      <c r="AM461" t="s">
        <v>4356</v>
      </c>
      <c r="AN461" t="s">
        <v>71</v>
      </c>
      <c r="AO461" t="s">
        <v>4357</v>
      </c>
      <c r="AP461" t="s">
        <v>71</v>
      </c>
      <c r="AQ461" t="s">
        <v>71</v>
      </c>
      <c r="AR461" t="s">
        <v>71</v>
      </c>
      <c r="AS461">
        <v>2014</v>
      </c>
      <c r="AT461" t="s">
        <v>71</v>
      </c>
      <c r="AU461" t="s">
        <v>71</v>
      </c>
      <c r="AV461" t="s">
        <v>71</v>
      </c>
      <c r="AW461" t="s">
        <v>71</v>
      </c>
      <c r="AX461" t="s">
        <v>71</v>
      </c>
      <c r="AY461" t="s">
        <v>71</v>
      </c>
      <c r="AZ461">
        <v>115</v>
      </c>
      <c r="BA461">
        <v>121</v>
      </c>
      <c r="BB461" t="s">
        <v>71</v>
      </c>
      <c r="BC461" t="s">
        <v>71</v>
      </c>
      <c r="BD461" t="s">
        <v>71</v>
      </c>
      <c r="BE461" t="s">
        <v>71</v>
      </c>
      <c r="BF461" t="s">
        <v>71</v>
      </c>
      <c r="BG461" t="s">
        <v>71</v>
      </c>
      <c r="BH461" t="s">
        <v>71</v>
      </c>
      <c r="BI461" t="s">
        <v>71</v>
      </c>
      <c r="BJ461" t="s">
        <v>71</v>
      </c>
      <c r="BK461" t="s">
        <v>71</v>
      </c>
      <c r="BL461" t="s">
        <v>71</v>
      </c>
      <c r="BM461" t="s">
        <v>71</v>
      </c>
      <c r="BN461" t="s">
        <v>71</v>
      </c>
      <c r="BO461" t="s">
        <v>71</v>
      </c>
      <c r="BP461" t="s">
        <v>71</v>
      </c>
      <c r="BQ461" t="s">
        <v>4358</v>
      </c>
      <c r="BR461" t="str">
        <f>HYPERLINK("https%3A%2F%2Fwww.webofscience.com%2Fwos%2Fwoscc%2Ffull-record%2FWOS:000371484600020","View Full Record in Web of Science")</f>
        <v>View Full Record in Web of Science</v>
      </c>
    </row>
    <row r="462" spans="1:70" hidden="1" x14ac:dyDescent="0.25">
      <c r="A462" t="s">
        <v>83</v>
      </c>
      <c r="B462" t="s">
        <v>4359</v>
      </c>
      <c r="C462" t="s">
        <v>71</v>
      </c>
      <c r="D462" t="s">
        <v>3512</v>
      </c>
      <c r="E462" t="s">
        <v>71</v>
      </c>
      <c r="F462" t="s">
        <v>4360</v>
      </c>
      <c r="G462" t="s">
        <v>71</v>
      </c>
      <c r="H462" t="s">
        <v>71</v>
      </c>
      <c r="I462" s="1" t="s">
        <v>4361</v>
      </c>
      <c r="J462" s="6" t="s">
        <v>8590</v>
      </c>
      <c r="K462" t="s">
        <v>4362</v>
      </c>
      <c r="L462" t="s">
        <v>601</v>
      </c>
      <c r="M462" t="s">
        <v>3515</v>
      </c>
      <c r="N462" t="s">
        <v>3516</v>
      </c>
      <c r="O462" t="s">
        <v>3517</v>
      </c>
      <c r="P462" t="s">
        <v>3518</v>
      </c>
      <c r="Q462" t="s">
        <v>71</v>
      </c>
      <c r="R462" t="s">
        <v>71</v>
      </c>
      <c r="S462" t="s">
        <v>71</v>
      </c>
      <c r="T462" t="s">
        <v>4363</v>
      </c>
      <c r="U462" t="s">
        <v>71</v>
      </c>
      <c r="V462" t="s">
        <v>71</v>
      </c>
      <c r="W462" t="s">
        <v>71</v>
      </c>
      <c r="X462" t="s">
        <v>71</v>
      </c>
      <c r="Y462" t="s">
        <v>4364</v>
      </c>
      <c r="Z462" t="s">
        <v>4365</v>
      </c>
      <c r="AA462" t="s">
        <v>71</v>
      </c>
      <c r="AB462" t="s">
        <v>71</v>
      </c>
      <c r="AC462" t="s">
        <v>71</v>
      </c>
      <c r="AD462" t="s">
        <v>71</v>
      </c>
      <c r="AE462" t="s">
        <v>71</v>
      </c>
      <c r="AF462" t="s">
        <v>71</v>
      </c>
      <c r="AG462" t="s">
        <v>71</v>
      </c>
      <c r="AH462" t="s">
        <v>71</v>
      </c>
      <c r="AI462" t="s">
        <v>71</v>
      </c>
      <c r="AJ462" t="s">
        <v>71</v>
      </c>
      <c r="AK462" t="s">
        <v>71</v>
      </c>
      <c r="AL462" t="s">
        <v>71</v>
      </c>
      <c r="AM462" t="s">
        <v>606</v>
      </c>
      <c r="AN462" t="s">
        <v>607</v>
      </c>
      <c r="AO462" t="s">
        <v>4366</v>
      </c>
      <c r="AP462" t="s">
        <v>71</v>
      </c>
      <c r="AQ462" t="s">
        <v>71</v>
      </c>
      <c r="AR462" t="s">
        <v>71</v>
      </c>
      <c r="AS462">
        <v>2018</v>
      </c>
      <c r="AT462">
        <v>642</v>
      </c>
      <c r="AU462" t="s">
        <v>71</v>
      </c>
      <c r="AV462" t="s">
        <v>71</v>
      </c>
      <c r="AW462" t="s">
        <v>71</v>
      </c>
      <c r="AX462" t="s">
        <v>71</v>
      </c>
      <c r="AY462" t="s">
        <v>71</v>
      </c>
      <c r="AZ462">
        <v>405</v>
      </c>
      <c r="BA462">
        <v>416</v>
      </c>
      <c r="BB462" t="s">
        <v>71</v>
      </c>
      <c r="BC462" t="s">
        <v>4367</v>
      </c>
      <c r="BD462" t="str">
        <f>HYPERLINK("http://dx.doi.org/10.1007/978-3-319-66824-6_36","http://dx.doi.org/10.1007/978-3-319-66824-6_36")</f>
        <v>http://dx.doi.org/10.1007/978-3-319-66824-6_36</v>
      </c>
      <c r="BE462" t="s">
        <v>71</v>
      </c>
      <c r="BF462" t="s">
        <v>71</v>
      </c>
      <c r="BG462" t="s">
        <v>71</v>
      </c>
      <c r="BH462" t="s">
        <v>71</v>
      </c>
      <c r="BI462" t="s">
        <v>71</v>
      </c>
      <c r="BJ462" t="s">
        <v>71</v>
      </c>
      <c r="BK462" t="s">
        <v>71</v>
      </c>
      <c r="BL462" t="s">
        <v>71</v>
      </c>
      <c r="BM462" t="s">
        <v>71</v>
      </c>
      <c r="BN462" t="s">
        <v>71</v>
      </c>
      <c r="BO462" t="s">
        <v>71</v>
      </c>
      <c r="BP462" t="s">
        <v>71</v>
      </c>
      <c r="BQ462" t="s">
        <v>4368</v>
      </c>
      <c r="BR462" t="str">
        <f>HYPERLINK("https%3A%2F%2Fwww.webofscience.com%2Fwos%2Fwoscc%2Ffull-record%2FWOS:000432807900036","View Full Record in Web of Science")</f>
        <v>View Full Record in Web of Science</v>
      </c>
    </row>
    <row r="463" spans="1:70" hidden="1" x14ac:dyDescent="0.25">
      <c r="A463" t="s">
        <v>83</v>
      </c>
      <c r="B463" t="s">
        <v>4369</v>
      </c>
      <c r="C463" t="s">
        <v>71</v>
      </c>
      <c r="D463" t="s">
        <v>4370</v>
      </c>
      <c r="E463" t="s">
        <v>71</v>
      </c>
      <c r="F463" t="s">
        <v>4371</v>
      </c>
      <c r="G463" t="s">
        <v>71</v>
      </c>
      <c r="H463" t="s">
        <v>71</v>
      </c>
      <c r="I463" s="1" t="s">
        <v>4372</v>
      </c>
      <c r="J463" s="6" t="s">
        <v>8590</v>
      </c>
      <c r="K463" t="s">
        <v>4373</v>
      </c>
      <c r="L463" t="s">
        <v>4374</v>
      </c>
      <c r="M463" t="s">
        <v>4375</v>
      </c>
      <c r="N463" t="s">
        <v>4376</v>
      </c>
      <c r="O463" t="s">
        <v>4377</v>
      </c>
      <c r="P463" t="s">
        <v>4378</v>
      </c>
      <c r="Q463" t="s">
        <v>71</v>
      </c>
      <c r="R463" t="s">
        <v>71</v>
      </c>
      <c r="S463" t="s">
        <v>71</v>
      </c>
      <c r="T463" t="s">
        <v>4379</v>
      </c>
      <c r="U463" t="s">
        <v>71</v>
      </c>
      <c r="V463" t="s">
        <v>71</v>
      </c>
      <c r="W463" t="s">
        <v>71</v>
      </c>
      <c r="X463" t="s">
        <v>71</v>
      </c>
      <c r="Y463" t="s">
        <v>71</v>
      </c>
      <c r="Z463" t="s">
        <v>4380</v>
      </c>
      <c r="AA463" t="s">
        <v>71</v>
      </c>
      <c r="AB463" t="s">
        <v>71</v>
      </c>
      <c r="AC463" t="s">
        <v>71</v>
      </c>
      <c r="AD463" t="s">
        <v>71</v>
      </c>
      <c r="AE463" t="s">
        <v>71</v>
      </c>
      <c r="AF463" t="s">
        <v>71</v>
      </c>
      <c r="AG463" t="s">
        <v>71</v>
      </c>
      <c r="AH463" t="s">
        <v>71</v>
      </c>
      <c r="AI463" t="s">
        <v>71</v>
      </c>
      <c r="AJ463" t="s">
        <v>71</v>
      </c>
      <c r="AK463" t="s">
        <v>71</v>
      </c>
      <c r="AL463" t="s">
        <v>71</v>
      </c>
      <c r="AM463" t="s">
        <v>4381</v>
      </c>
      <c r="AN463" t="s">
        <v>4382</v>
      </c>
      <c r="AO463" t="s">
        <v>4383</v>
      </c>
      <c r="AP463" t="s">
        <v>71</v>
      </c>
      <c r="AQ463" t="s">
        <v>71</v>
      </c>
      <c r="AR463" t="s">
        <v>71</v>
      </c>
      <c r="AS463">
        <v>2020</v>
      </c>
      <c r="AT463" t="s">
        <v>71</v>
      </c>
      <c r="AU463" t="s">
        <v>71</v>
      </c>
      <c r="AV463" t="s">
        <v>71</v>
      </c>
      <c r="AW463" t="s">
        <v>71</v>
      </c>
      <c r="AX463" t="s">
        <v>71</v>
      </c>
      <c r="AY463" t="s">
        <v>71</v>
      </c>
      <c r="AZ463">
        <v>305</v>
      </c>
      <c r="BA463">
        <v>308</v>
      </c>
      <c r="BB463" t="s">
        <v>71</v>
      </c>
      <c r="BC463" t="s">
        <v>71</v>
      </c>
      <c r="BD463" t="s">
        <v>71</v>
      </c>
      <c r="BE463" t="s">
        <v>71</v>
      </c>
      <c r="BF463" t="s">
        <v>71</v>
      </c>
      <c r="BG463" t="s">
        <v>71</v>
      </c>
      <c r="BH463" t="s">
        <v>71</v>
      </c>
      <c r="BI463" t="s">
        <v>71</v>
      </c>
      <c r="BJ463" t="s">
        <v>71</v>
      </c>
      <c r="BK463" t="s">
        <v>71</v>
      </c>
      <c r="BL463" t="s">
        <v>71</v>
      </c>
      <c r="BM463" t="s">
        <v>71</v>
      </c>
      <c r="BN463" t="s">
        <v>71</v>
      </c>
      <c r="BO463" t="s">
        <v>71</v>
      </c>
      <c r="BP463" t="s">
        <v>71</v>
      </c>
      <c r="BQ463" t="s">
        <v>4384</v>
      </c>
      <c r="BR463" t="str">
        <f>HYPERLINK("https%3A%2F%2Fwww.webofscience.com%2Fwos%2Fwoscc%2Ffull-record%2FWOS:000703889300045","View Full Record in Web of Science")</f>
        <v>View Full Record in Web of Science</v>
      </c>
    </row>
    <row r="464" spans="1:70" hidden="1" x14ac:dyDescent="0.25">
      <c r="A464" t="s">
        <v>69</v>
      </c>
      <c r="B464" t="s">
        <v>4385</v>
      </c>
      <c r="C464" t="s">
        <v>71</v>
      </c>
      <c r="D464" t="s">
        <v>71</v>
      </c>
      <c r="E464" t="s">
        <v>71</v>
      </c>
      <c r="F464" t="s">
        <v>4386</v>
      </c>
      <c r="G464" t="s">
        <v>71</v>
      </c>
      <c r="H464" t="s">
        <v>71</v>
      </c>
      <c r="I464" s="1" t="s">
        <v>4387</v>
      </c>
      <c r="J464" s="6" t="s">
        <v>8590</v>
      </c>
      <c r="K464" t="s">
        <v>194</v>
      </c>
      <c r="L464" t="s">
        <v>71</v>
      </c>
      <c r="M464" t="s">
        <v>71</v>
      </c>
      <c r="N464" t="s">
        <v>71</v>
      </c>
      <c r="O464" t="s">
        <v>71</v>
      </c>
      <c r="P464" t="s">
        <v>71</v>
      </c>
      <c r="Q464" t="s">
        <v>71</v>
      </c>
      <c r="R464" t="s">
        <v>71</v>
      </c>
      <c r="S464" t="s">
        <v>71</v>
      </c>
      <c r="T464" t="s">
        <v>4388</v>
      </c>
      <c r="U464" t="s">
        <v>71</v>
      </c>
      <c r="V464" t="s">
        <v>71</v>
      </c>
      <c r="W464" t="s">
        <v>71</v>
      </c>
      <c r="X464" t="s">
        <v>71</v>
      </c>
      <c r="Y464" t="s">
        <v>4389</v>
      </c>
      <c r="Z464" t="s">
        <v>4390</v>
      </c>
      <c r="AA464" t="s">
        <v>71</v>
      </c>
      <c r="AB464" t="s">
        <v>71</v>
      </c>
      <c r="AC464" t="s">
        <v>71</v>
      </c>
      <c r="AD464" t="s">
        <v>71</v>
      </c>
      <c r="AE464" t="s">
        <v>71</v>
      </c>
      <c r="AF464" t="s">
        <v>71</v>
      </c>
      <c r="AG464" t="s">
        <v>71</v>
      </c>
      <c r="AH464" t="s">
        <v>71</v>
      </c>
      <c r="AI464" t="s">
        <v>71</v>
      </c>
      <c r="AJ464" t="s">
        <v>71</v>
      </c>
      <c r="AK464" t="s">
        <v>71</v>
      </c>
      <c r="AL464" t="s">
        <v>71</v>
      </c>
      <c r="AM464" t="s">
        <v>198</v>
      </c>
      <c r="AN464" t="s">
        <v>199</v>
      </c>
      <c r="AO464" t="s">
        <v>71</v>
      </c>
      <c r="AP464" t="s">
        <v>71</v>
      </c>
      <c r="AQ464" t="s">
        <v>71</v>
      </c>
      <c r="AR464" t="s">
        <v>71</v>
      </c>
      <c r="AS464">
        <v>2016</v>
      </c>
      <c r="AT464">
        <v>9</v>
      </c>
      <c r="AU464" t="s">
        <v>71</v>
      </c>
      <c r="AV464" t="s">
        <v>71</v>
      </c>
      <c r="AW464">
        <v>1</v>
      </c>
      <c r="AX464" t="s">
        <v>180</v>
      </c>
      <c r="AY464" t="s">
        <v>71</v>
      </c>
      <c r="AZ464">
        <v>25</v>
      </c>
      <c r="BA464">
        <v>34</v>
      </c>
      <c r="BB464" t="s">
        <v>71</v>
      </c>
      <c r="BC464" t="s">
        <v>4391</v>
      </c>
      <c r="BD464" t="str">
        <f>HYPERLINK("http://dx.doi.org/10.1080/18756891.2016.1180816","http://dx.doi.org/10.1080/18756891.2016.1180816")</f>
        <v>http://dx.doi.org/10.1080/18756891.2016.1180816</v>
      </c>
      <c r="BE464" t="s">
        <v>71</v>
      </c>
      <c r="BF464" t="s">
        <v>71</v>
      </c>
      <c r="BG464" t="s">
        <v>71</v>
      </c>
      <c r="BH464" t="s">
        <v>71</v>
      </c>
      <c r="BI464" t="s">
        <v>71</v>
      </c>
      <c r="BJ464" t="s">
        <v>71</v>
      </c>
      <c r="BK464" t="s">
        <v>71</v>
      </c>
      <c r="BL464" t="s">
        <v>71</v>
      </c>
      <c r="BM464" t="s">
        <v>71</v>
      </c>
      <c r="BN464" t="s">
        <v>71</v>
      </c>
      <c r="BO464" t="s">
        <v>71</v>
      </c>
      <c r="BP464" t="s">
        <v>71</v>
      </c>
      <c r="BQ464" t="s">
        <v>4392</v>
      </c>
      <c r="BR464" t="str">
        <f>HYPERLINK("https%3A%2F%2Fwww.webofscience.com%2Fwos%2Fwoscc%2Ffull-record%2FWOS:000375236200003","View Full Record in Web of Science")</f>
        <v>View Full Record in Web of Science</v>
      </c>
    </row>
    <row r="465" spans="1:70" hidden="1" x14ac:dyDescent="0.25">
      <c r="A465" t="s">
        <v>69</v>
      </c>
      <c r="B465" t="s">
        <v>4393</v>
      </c>
      <c r="C465" t="s">
        <v>71</v>
      </c>
      <c r="D465" t="s">
        <v>71</v>
      </c>
      <c r="E465" t="s">
        <v>71</v>
      </c>
      <c r="F465" t="s">
        <v>4394</v>
      </c>
      <c r="G465" t="s">
        <v>71</v>
      </c>
      <c r="H465" t="s">
        <v>71</v>
      </c>
      <c r="I465" s="1" t="s">
        <v>4395</v>
      </c>
      <c r="J465" s="6" t="s">
        <v>8590</v>
      </c>
      <c r="K465" t="s">
        <v>123</v>
      </c>
      <c r="L465" t="s">
        <v>71</v>
      </c>
      <c r="M465" t="s">
        <v>71</v>
      </c>
      <c r="N465" t="s">
        <v>71</v>
      </c>
      <c r="O465" t="s">
        <v>71</v>
      </c>
      <c r="P465" t="s">
        <v>71</v>
      </c>
      <c r="Q465" t="s">
        <v>71</v>
      </c>
      <c r="R465" t="s">
        <v>71</v>
      </c>
      <c r="S465" t="s">
        <v>71</v>
      </c>
      <c r="T465" t="s">
        <v>4396</v>
      </c>
      <c r="U465" t="s">
        <v>71</v>
      </c>
      <c r="V465" t="s">
        <v>71</v>
      </c>
      <c r="W465" t="s">
        <v>71</v>
      </c>
      <c r="X465" t="s">
        <v>71</v>
      </c>
      <c r="Y465" t="s">
        <v>71</v>
      </c>
      <c r="Z465" t="s">
        <v>71</v>
      </c>
      <c r="AA465" t="s">
        <v>71</v>
      </c>
      <c r="AB465" t="s">
        <v>71</v>
      </c>
      <c r="AC465" t="s">
        <v>71</v>
      </c>
      <c r="AD465" t="s">
        <v>71</v>
      </c>
      <c r="AE465" t="s">
        <v>71</v>
      </c>
      <c r="AF465" t="s">
        <v>71</v>
      </c>
      <c r="AG465" t="s">
        <v>71</v>
      </c>
      <c r="AH465" t="s">
        <v>71</v>
      </c>
      <c r="AI465" t="s">
        <v>71</v>
      </c>
      <c r="AJ465" t="s">
        <v>71</v>
      </c>
      <c r="AK465" t="s">
        <v>71</v>
      </c>
      <c r="AL465" t="s">
        <v>71</v>
      </c>
      <c r="AM465" t="s">
        <v>127</v>
      </c>
      <c r="AN465" t="s">
        <v>128</v>
      </c>
      <c r="AO465" t="s">
        <v>71</v>
      </c>
      <c r="AP465" t="s">
        <v>71</v>
      </c>
      <c r="AQ465" t="s">
        <v>71</v>
      </c>
      <c r="AR465" t="s">
        <v>4397</v>
      </c>
      <c r="AS465">
        <v>2007</v>
      </c>
      <c r="AT465">
        <v>177</v>
      </c>
      <c r="AU465">
        <v>12</v>
      </c>
      <c r="AV465" t="s">
        <v>71</v>
      </c>
      <c r="AW465" t="s">
        <v>71</v>
      </c>
      <c r="AX465" t="s">
        <v>71</v>
      </c>
      <c r="AY465" t="s">
        <v>71</v>
      </c>
      <c r="AZ465">
        <v>2448</v>
      </c>
      <c r="BA465">
        <v>2458</v>
      </c>
      <c r="BB465" t="s">
        <v>71</v>
      </c>
      <c r="BC465" t="s">
        <v>4398</v>
      </c>
      <c r="BD465" t="str">
        <f>HYPERLINK("http://dx.doi.org/10.1016/j.ins.2007.01.035","http://dx.doi.org/10.1016/j.ins.2007.01.035")</f>
        <v>http://dx.doi.org/10.1016/j.ins.2007.01.035</v>
      </c>
      <c r="BE465" t="s">
        <v>71</v>
      </c>
      <c r="BF465" t="s">
        <v>71</v>
      </c>
      <c r="BG465" t="s">
        <v>71</v>
      </c>
      <c r="BH465" t="s">
        <v>71</v>
      </c>
      <c r="BI465" t="s">
        <v>71</v>
      </c>
      <c r="BJ465" t="s">
        <v>71</v>
      </c>
      <c r="BK465" t="s">
        <v>71</v>
      </c>
      <c r="BL465" t="s">
        <v>71</v>
      </c>
      <c r="BM465" t="s">
        <v>71</v>
      </c>
      <c r="BN465" t="s">
        <v>71</v>
      </c>
      <c r="BO465" t="s">
        <v>71</v>
      </c>
      <c r="BP465" t="s">
        <v>71</v>
      </c>
      <c r="BQ465" t="s">
        <v>4399</v>
      </c>
      <c r="BR465" t="str">
        <f>HYPERLINK("https%3A%2F%2Fwww.webofscience.com%2Fwos%2Fwoscc%2Ffull-record%2FWOS:000246595100005","View Full Record in Web of Science")</f>
        <v>View Full Record in Web of Science</v>
      </c>
    </row>
    <row r="466" spans="1:70" hidden="1" x14ac:dyDescent="0.25">
      <c r="A466" t="s">
        <v>83</v>
      </c>
      <c r="B466" t="s">
        <v>4400</v>
      </c>
      <c r="C466" t="s">
        <v>71</v>
      </c>
      <c r="D466" t="s">
        <v>203</v>
      </c>
      <c r="E466" t="s">
        <v>71</v>
      </c>
      <c r="F466" t="s">
        <v>4401</v>
      </c>
      <c r="G466" t="s">
        <v>71</v>
      </c>
      <c r="H466" t="s">
        <v>71</v>
      </c>
      <c r="I466" s="1" t="s">
        <v>4402</v>
      </c>
      <c r="J466" s="6" t="s">
        <v>8590</v>
      </c>
      <c r="K466" t="s">
        <v>206</v>
      </c>
      <c r="L466" t="s">
        <v>207</v>
      </c>
      <c r="M466" t="s">
        <v>208</v>
      </c>
      <c r="N466" t="s">
        <v>209</v>
      </c>
      <c r="O466" t="s">
        <v>210</v>
      </c>
      <c r="P466" t="s">
        <v>211</v>
      </c>
      <c r="Q466" t="s">
        <v>71</v>
      </c>
      <c r="R466" t="s">
        <v>71</v>
      </c>
      <c r="S466" t="s">
        <v>71</v>
      </c>
      <c r="T466" t="s">
        <v>4403</v>
      </c>
      <c r="U466" t="s">
        <v>71</v>
      </c>
      <c r="V466" t="s">
        <v>71</v>
      </c>
      <c r="W466" t="s">
        <v>71</v>
      </c>
      <c r="X466" t="s">
        <v>71</v>
      </c>
      <c r="Y466" t="s">
        <v>71</v>
      </c>
      <c r="Z466" t="s">
        <v>71</v>
      </c>
      <c r="AA466" t="s">
        <v>71</v>
      </c>
      <c r="AB466" t="s">
        <v>71</v>
      </c>
      <c r="AC466" t="s">
        <v>71</v>
      </c>
      <c r="AD466" t="s">
        <v>71</v>
      </c>
      <c r="AE466" t="s">
        <v>71</v>
      </c>
      <c r="AF466" t="s">
        <v>71</v>
      </c>
      <c r="AG466" t="s">
        <v>71</v>
      </c>
      <c r="AH466" t="s">
        <v>71</v>
      </c>
      <c r="AI466" t="s">
        <v>71</v>
      </c>
      <c r="AJ466" t="s">
        <v>71</v>
      </c>
      <c r="AK466" t="s">
        <v>71</v>
      </c>
      <c r="AL466" t="s">
        <v>71</v>
      </c>
      <c r="AM466" t="s">
        <v>213</v>
      </c>
      <c r="AN466" t="s">
        <v>71</v>
      </c>
      <c r="AO466" t="s">
        <v>214</v>
      </c>
      <c r="AP466" t="s">
        <v>71</v>
      </c>
      <c r="AQ466" t="s">
        <v>71</v>
      </c>
      <c r="AR466" t="s">
        <v>71</v>
      </c>
      <c r="AS466">
        <v>2008</v>
      </c>
      <c r="AT466">
        <v>46</v>
      </c>
      <c r="AU466" t="s">
        <v>71</v>
      </c>
      <c r="AV466" t="s">
        <v>71</v>
      </c>
      <c r="AW466" t="s">
        <v>71</v>
      </c>
      <c r="AX466" t="s">
        <v>71</v>
      </c>
      <c r="AY466" t="s">
        <v>71</v>
      </c>
      <c r="AZ466">
        <v>5</v>
      </c>
      <c r="BA466">
        <v>15</v>
      </c>
      <c r="BB466" t="s">
        <v>71</v>
      </c>
      <c r="BC466" t="s">
        <v>71</v>
      </c>
      <c r="BD466" t="s">
        <v>71</v>
      </c>
      <c r="BE466" t="s">
        <v>71</v>
      </c>
      <c r="BF466" t="s">
        <v>71</v>
      </c>
      <c r="BG466" t="s">
        <v>71</v>
      </c>
      <c r="BH466" t="s">
        <v>71</v>
      </c>
      <c r="BI466" t="s">
        <v>71</v>
      </c>
      <c r="BJ466" t="s">
        <v>71</v>
      </c>
      <c r="BK466" t="s">
        <v>71</v>
      </c>
      <c r="BL466" t="s">
        <v>71</v>
      </c>
      <c r="BM466" t="s">
        <v>71</v>
      </c>
      <c r="BN466" t="s">
        <v>71</v>
      </c>
      <c r="BO466" t="s">
        <v>71</v>
      </c>
      <c r="BP466" t="s">
        <v>71</v>
      </c>
      <c r="BQ466" t="s">
        <v>4404</v>
      </c>
      <c r="BR466" t="str">
        <f>HYPERLINK("https%3A%2F%2Fwww.webofscience.com%2Fwos%2Fwoscc%2Ffull-record%2FWOS:000254887600002","View Full Record in Web of Science")</f>
        <v>View Full Record in Web of Science</v>
      </c>
    </row>
    <row r="467" spans="1:70" hidden="1" x14ac:dyDescent="0.25">
      <c r="A467" t="s">
        <v>83</v>
      </c>
      <c r="B467" t="s">
        <v>4405</v>
      </c>
      <c r="C467" t="s">
        <v>71</v>
      </c>
      <c r="D467" t="s">
        <v>71</v>
      </c>
      <c r="E467" t="s">
        <v>102</v>
      </c>
      <c r="F467" t="s">
        <v>4406</v>
      </c>
      <c r="G467" t="s">
        <v>71</v>
      </c>
      <c r="H467" t="s">
        <v>71</v>
      </c>
      <c r="I467" s="1" t="s">
        <v>4407</v>
      </c>
      <c r="J467" s="6" t="s">
        <v>8590</v>
      </c>
      <c r="K467" t="s">
        <v>4408</v>
      </c>
      <c r="L467" t="s">
        <v>71</v>
      </c>
      <c r="M467" t="s">
        <v>4409</v>
      </c>
      <c r="N467" t="s">
        <v>4410</v>
      </c>
      <c r="O467" t="s">
        <v>4411</v>
      </c>
      <c r="P467" t="s">
        <v>4412</v>
      </c>
      <c r="Q467" t="s">
        <v>71</v>
      </c>
      <c r="R467" t="s">
        <v>71</v>
      </c>
      <c r="S467" t="s">
        <v>71</v>
      </c>
      <c r="T467" t="s">
        <v>4413</v>
      </c>
      <c r="U467" t="s">
        <v>71</v>
      </c>
      <c r="V467" t="s">
        <v>71</v>
      </c>
      <c r="W467" t="s">
        <v>71</v>
      </c>
      <c r="X467" t="s">
        <v>71</v>
      </c>
      <c r="Y467" t="s">
        <v>4414</v>
      </c>
      <c r="Z467" t="s">
        <v>4415</v>
      </c>
      <c r="AA467" t="s">
        <v>71</v>
      </c>
      <c r="AB467" t="s">
        <v>71</v>
      </c>
      <c r="AC467" t="s">
        <v>71</v>
      </c>
      <c r="AD467" t="s">
        <v>71</v>
      </c>
      <c r="AE467" t="s">
        <v>71</v>
      </c>
      <c r="AF467" t="s">
        <v>71</v>
      </c>
      <c r="AG467" t="s">
        <v>71</v>
      </c>
      <c r="AH467" t="s">
        <v>71</v>
      </c>
      <c r="AI467" t="s">
        <v>71</v>
      </c>
      <c r="AJ467" t="s">
        <v>71</v>
      </c>
      <c r="AK467" t="s">
        <v>71</v>
      </c>
      <c r="AL467" t="s">
        <v>71</v>
      </c>
      <c r="AM467" t="s">
        <v>71</v>
      </c>
      <c r="AN467" t="s">
        <v>71</v>
      </c>
      <c r="AO467" t="s">
        <v>4416</v>
      </c>
      <c r="AP467" t="s">
        <v>71</v>
      </c>
      <c r="AQ467" t="s">
        <v>71</v>
      </c>
      <c r="AR467" t="s">
        <v>71</v>
      </c>
      <c r="AS467">
        <v>2015</v>
      </c>
      <c r="AT467" t="s">
        <v>71</v>
      </c>
      <c r="AU467" t="s">
        <v>71</v>
      </c>
      <c r="AV467" t="s">
        <v>71</v>
      </c>
      <c r="AW467" t="s">
        <v>71</v>
      </c>
      <c r="AX467" t="s">
        <v>71</v>
      </c>
      <c r="AY467" t="s">
        <v>71</v>
      </c>
      <c r="AZ467" t="s">
        <v>71</v>
      </c>
      <c r="BA467" t="s">
        <v>71</v>
      </c>
      <c r="BB467" t="s">
        <v>71</v>
      </c>
      <c r="BC467" t="s">
        <v>71</v>
      </c>
      <c r="BD467" t="s">
        <v>71</v>
      </c>
      <c r="BE467" t="s">
        <v>71</v>
      </c>
      <c r="BF467" t="s">
        <v>71</v>
      </c>
      <c r="BG467" t="s">
        <v>71</v>
      </c>
      <c r="BH467" t="s">
        <v>71</v>
      </c>
      <c r="BI467" t="s">
        <v>71</v>
      </c>
      <c r="BJ467" t="s">
        <v>71</v>
      </c>
      <c r="BK467" t="s">
        <v>71</v>
      </c>
      <c r="BL467" t="s">
        <v>71</v>
      </c>
      <c r="BM467" t="s">
        <v>71</v>
      </c>
      <c r="BN467" t="s">
        <v>71</v>
      </c>
      <c r="BO467" t="s">
        <v>71</v>
      </c>
      <c r="BP467" t="s">
        <v>71</v>
      </c>
      <c r="BQ467" t="s">
        <v>4417</v>
      </c>
      <c r="BR467" t="str">
        <f>HYPERLINK("https%3A%2F%2Fwww.webofscience.com%2Fwos%2Fwoscc%2Ffull-record%2FWOS:000380451600084","View Full Record in Web of Science")</f>
        <v>View Full Record in Web of Science</v>
      </c>
    </row>
    <row r="468" spans="1:70" hidden="1" x14ac:dyDescent="0.25">
      <c r="A468" t="s">
        <v>69</v>
      </c>
      <c r="B468" t="s">
        <v>4418</v>
      </c>
      <c r="C468" t="s">
        <v>71</v>
      </c>
      <c r="D468" t="s">
        <v>71</v>
      </c>
      <c r="E468" t="s">
        <v>71</v>
      </c>
      <c r="F468" t="s">
        <v>4419</v>
      </c>
      <c r="G468" t="s">
        <v>71</v>
      </c>
      <c r="H468" t="s">
        <v>71</v>
      </c>
      <c r="I468" s="1" t="s">
        <v>4420</v>
      </c>
      <c r="J468" s="6" t="s">
        <v>8590</v>
      </c>
      <c r="K468" t="s">
        <v>123</v>
      </c>
      <c r="L468" t="s">
        <v>71</v>
      </c>
      <c r="M468" t="s">
        <v>71</v>
      </c>
      <c r="N468" t="s">
        <v>71</v>
      </c>
      <c r="O468" t="s">
        <v>71</v>
      </c>
      <c r="P468" t="s">
        <v>71</v>
      </c>
      <c r="Q468" t="s">
        <v>71</v>
      </c>
      <c r="R468" t="s">
        <v>71</v>
      </c>
      <c r="S468" t="s">
        <v>71</v>
      </c>
      <c r="T468" t="s">
        <v>4421</v>
      </c>
      <c r="U468" t="s">
        <v>71</v>
      </c>
      <c r="V468" t="s">
        <v>71</v>
      </c>
      <c r="W468" t="s">
        <v>71</v>
      </c>
      <c r="X468" t="s">
        <v>71</v>
      </c>
      <c r="Y468" t="s">
        <v>4422</v>
      </c>
      <c r="Z468" t="s">
        <v>4423</v>
      </c>
      <c r="AA468" t="s">
        <v>71</v>
      </c>
      <c r="AB468" t="s">
        <v>71</v>
      </c>
      <c r="AC468" t="s">
        <v>71</v>
      </c>
      <c r="AD468" t="s">
        <v>71</v>
      </c>
      <c r="AE468" t="s">
        <v>71</v>
      </c>
      <c r="AF468" t="s">
        <v>71</v>
      </c>
      <c r="AG468" t="s">
        <v>71</v>
      </c>
      <c r="AH468" t="s">
        <v>71</v>
      </c>
      <c r="AI468" t="s">
        <v>71</v>
      </c>
      <c r="AJ468" t="s">
        <v>71</v>
      </c>
      <c r="AK468" t="s">
        <v>71</v>
      </c>
      <c r="AL468" t="s">
        <v>71</v>
      </c>
      <c r="AM468" t="s">
        <v>127</v>
      </c>
      <c r="AN468" t="s">
        <v>128</v>
      </c>
      <c r="AO468" t="s">
        <v>71</v>
      </c>
      <c r="AP468" t="s">
        <v>71</v>
      </c>
      <c r="AQ468" t="s">
        <v>71</v>
      </c>
      <c r="AR468" t="s">
        <v>479</v>
      </c>
      <c r="AS468">
        <v>2019</v>
      </c>
      <c r="AT468">
        <v>502</v>
      </c>
      <c r="AU468" t="s">
        <v>71</v>
      </c>
      <c r="AV468" t="s">
        <v>71</v>
      </c>
      <c r="AW468" t="s">
        <v>71</v>
      </c>
      <c r="AX468" t="s">
        <v>71</v>
      </c>
      <c r="AY468" t="s">
        <v>71</v>
      </c>
      <c r="AZ468">
        <v>394</v>
      </c>
      <c r="BA468">
        <v>417</v>
      </c>
      <c r="BB468" t="s">
        <v>71</v>
      </c>
      <c r="BC468" t="s">
        <v>4424</v>
      </c>
      <c r="BD468" t="str">
        <f>HYPERLINK("http://dx.doi.org/10.1016/j.ins.2019.06.049","http://dx.doi.org/10.1016/j.ins.2019.06.049")</f>
        <v>http://dx.doi.org/10.1016/j.ins.2019.06.049</v>
      </c>
      <c r="BE468" t="s">
        <v>71</v>
      </c>
      <c r="BF468" t="s">
        <v>71</v>
      </c>
      <c r="BG468" t="s">
        <v>71</v>
      </c>
      <c r="BH468" t="s">
        <v>71</v>
      </c>
      <c r="BI468" t="s">
        <v>71</v>
      </c>
      <c r="BJ468" t="s">
        <v>71</v>
      </c>
      <c r="BK468" t="s">
        <v>71</v>
      </c>
      <c r="BL468" t="s">
        <v>71</v>
      </c>
      <c r="BM468" t="s">
        <v>71</v>
      </c>
      <c r="BN468" t="s">
        <v>71</v>
      </c>
      <c r="BO468" t="s">
        <v>71</v>
      </c>
      <c r="BP468" t="s">
        <v>71</v>
      </c>
      <c r="BQ468" t="s">
        <v>4425</v>
      </c>
      <c r="BR468" t="str">
        <f>HYPERLINK("https%3A%2F%2Fwww.webofscience.com%2Fwos%2Fwoscc%2Ffull-record%2FWOS:000482494700023","View Full Record in Web of Science")</f>
        <v>View Full Record in Web of Science</v>
      </c>
    </row>
    <row r="469" spans="1:70" hidden="1" x14ac:dyDescent="0.25">
      <c r="A469" t="s">
        <v>69</v>
      </c>
      <c r="B469" t="s">
        <v>4426</v>
      </c>
      <c r="C469" t="s">
        <v>71</v>
      </c>
      <c r="D469" t="s">
        <v>71</v>
      </c>
      <c r="E469" t="s">
        <v>71</v>
      </c>
      <c r="F469" t="s">
        <v>4427</v>
      </c>
      <c r="G469" t="s">
        <v>71</v>
      </c>
      <c r="H469" t="s">
        <v>71</v>
      </c>
      <c r="I469" s="1" t="s">
        <v>4428</v>
      </c>
      <c r="J469" s="6" t="s">
        <v>8590</v>
      </c>
      <c r="K469" t="s">
        <v>269</v>
      </c>
      <c r="L469" t="s">
        <v>71</v>
      </c>
      <c r="M469" t="s">
        <v>71</v>
      </c>
      <c r="N469" t="s">
        <v>71</v>
      </c>
      <c r="O469" t="s">
        <v>71</v>
      </c>
      <c r="P469" t="s">
        <v>71</v>
      </c>
      <c r="Q469" t="s">
        <v>71</v>
      </c>
      <c r="R469" t="s">
        <v>71</v>
      </c>
      <c r="S469" t="s">
        <v>71</v>
      </c>
      <c r="T469" t="s">
        <v>4429</v>
      </c>
      <c r="U469" t="s">
        <v>71</v>
      </c>
      <c r="V469" t="s">
        <v>71</v>
      </c>
      <c r="W469" t="s">
        <v>71</v>
      </c>
      <c r="X469" t="s">
        <v>71</v>
      </c>
      <c r="Y469" t="s">
        <v>4430</v>
      </c>
      <c r="Z469" t="s">
        <v>4431</v>
      </c>
      <c r="AA469" t="s">
        <v>71</v>
      </c>
      <c r="AB469" t="s">
        <v>71</v>
      </c>
      <c r="AC469" t="s">
        <v>71</v>
      </c>
      <c r="AD469" t="s">
        <v>71</v>
      </c>
      <c r="AE469" t="s">
        <v>71</v>
      </c>
      <c r="AF469" t="s">
        <v>71</v>
      </c>
      <c r="AG469" t="s">
        <v>71</v>
      </c>
      <c r="AH469" t="s">
        <v>71</v>
      </c>
      <c r="AI469" t="s">
        <v>71</v>
      </c>
      <c r="AJ469" t="s">
        <v>71</v>
      </c>
      <c r="AK469" t="s">
        <v>71</v>
      </c>
      <c r="AL469" t="s">
        <v>71</v>
      </c>
      <c r="AM469" t="s">
        <v>271</v>
      </c>
      <c r="AN469" t="s">
        <v>71</v>
      </c>
      <c r="AO469" t="s">
        <v>71</v>
      </c>
      <c r="AP469" t="s">
        <v>71</v>
      </c>
      <c r="AQ469" t="s">
        <v>71</v>
      </c>
      <c r="AR469" t="s">
        <v>71</v>
      </c>
      <c r="AS469">
        <v>2018</v>
      </c>
      <c r="AT469">
        <v>6</v>
      </c>
      <c r="AU469" t="s">
        <v>71</v>
      </c>
      <c r="AV469" t="s">
        <v>71</v>
      </c>
      <c r="AW469" t="s">
        <v>71</v>
      </c>
      <c r="AX469" t="s">
        <v>71</v>
      </c>
      <c r="AY469" t="s">
        <v>71</v>
      </c>
      <c r="AZ469">
        <v>68104</v>
      </c>
      <c r="BA469">
        <v>68136</v>
      </c>
      <c r="BB469" t="s">
        <v>71</v>
      </c>
      <c r="BC469" t="s">
        <v>4432</v>
      </c>
      <c r="BD469" t="str">
        <f>HYPERLINK("http://dx.doi.org/10.1109/ACCESS.2018.2879741","http://dx.doi.org/10.1109/ACCESS.2018.2879741")</f>
        <v>http://dx.doi.org/10.1109/ACCESS.2018.2879741</v>
      </c>
      <c r="BE469" t="s">
        <v>71</v>
      </c>
      <c r="BF469" t="s">
        <v>71</v>
      </c>
      <c r="BG469" t="s">
        <v>71</v>
      </c>
      <c r="BH469" t="s">
        <v>71</v>
      </c>
      <c r="BI469" t="s">
        <v>71</v>
      </c>
      <c r="BJ469" t="s">
        <v>71</v>
      </c>
      <c r="BK469" t="s">
        <v>71</v>
      </c>
      <c r="BL469" t="s">
        <v>71</v>
      </c>
      <c r="BM469" t="s">
        <v>71</v>
      </c>
      <c r="BN469" t="s">
        <v>71</v>
      </c>
      <c r="BO469" t="s">
        <v>71</v>
      </c>
      <c r="BP469" t="s">
        <v>71</v>
      </c>
      <c r="BQ469" t="s">
        <v>4433</v>
      </c>
      <c r="BR469" t="str">
        <f>HYPERLINK("https%3A%2F%2Fwww.webofscience.com%2Fwos%2Fwoscc%2Ffull-record%2FWOS:000452374100001","View Full Record in Web of Science")</f>
        <v>View Full Record in Web of Science</v>
      </c>
    </row>
    <row r="470" spans="1:70" hidden="1" x14ac:dyDescent="0.25">
      <c r="A470" t="s">
        <v>83</v>
      </c>
      <c r="B470" t="s">
        <v>4434</v>
      </c>
      <c r="C470" t="s">
        <v>71</v>
      </c>
      <c r="D470" t="s">
        <v>4435</v>
      </c>
      <c r="E470" t="s">
        <v>71</v>
      </c>
      <c r="F470" t="s">
        <v>4436</v>
      </c>
      <c r="G470" t="s">
        <v>71</v>
      </c>
      <c r="H470" t="s">
        <v>71</v>
      </c>
      <c r="I470" s="1" t="s">
        <v>4437</v>
      </c>
      <c r="J470" s="6" t="s">
        <v>8590</v>
      </c>
      <c r="K470" t="s">
        <v>4438</v>
      </c>
      <c r="L470" t="s">
        <v>4439</v>
      </c>
      <c r="M470" t="s">
        <v>4440</v>
      </c>
      <c r="N470" t="s">
        <v>4441</v>
      </c>
      <c r="O470" t="s">
        <v>4442</v>
      </c>
      <c r="P470" t="s">
        <v>4443</v>
      </c>
      <c r="Q470" t="s">
        <v>71</v>
      </c>
      <c r="R470" t="s">
        <v>71</v>
      </c>
      <c r="S470" t="s">
        <v>71</v>
      </c>
      <c r="T470" t="s">
        <v>4444</v>
      </c>
      <c r="U470" t="s">
        <v>71</v>
      </c>
      <c r="V470" t="s">
        <v>71</v>
      </c>
      <c r="W470" t="s">
        <v>71</v>
      </c>
      <c r="X470" t="s">
        <v>71</v>
      </c>
      <c r="Y470" t="s">
        <v>4445</v>
      </c>
      <c r="Z470" t="s">
        <v>71</v>
      </c>
      <c r="AA470" t="s">
        <v>71</v>
      </c>
      <c r="AB470" t="s">
        <v>71</v>
      </c>
      <c r="AC470" t="s">
        <v>71</v>
      </c>
      <c r="AD470" t="s">
        <v>71</v>
      </c>
      <c r="AE470" t="s">
        <v>71</v>
      </c>
      <c r="AF470" t="s">
        <v>71</v>
      </c>
      <c r="AG470" t="s">
        <v>71</v>
      </c>
      <c r="AH470" t="s">
        <v>71</v>
      </c>
      <c r="AI470" t="s">
        <v>71</v>
      </c>
      <c r="AJ470" t="s">
        <v>71</v>
      </c>
      <c r="AK470" t="s">
        <v>71</v>
      </c>
      <c r="AL470" t="s">
        <v>71</v>
      </c>
      <c r="AM470" t="s">
        <v>4446</v>
      </c>
      <c r="AN470" t="s">
        <v>71</v>
      </c>
      <c r="AO470" t="s">
        <v>4447</v>
      </c>
      <c r="AP470" t="s">
        <v>71</v>
      </c>
      <c r="AQ470" t="s">
        <v>71</v>
      </c>
      <c r="AR470" t="s">
        <v>71</v>
      </c>
      <c r="AS470">
        <v>2010</v>
      </c>
      <c r="AT470">
        <v>1298</v>
      </c>
      <c r="AU470" t="s">
        <v>71</v>
      </c>
      <c r="AV470" t="s">
        <v>71</v>
      </c>
      <c r="AW470" t="s">
        <v>71</v>
      </c>
      <c r="AX470" t="s">
        <v>71</v>
      </c>
      <c r="AY470" t="s">
        <v>71</v>
      </c>
      <c r="AZ470">
        <v>612</v>
      </c>
      <c r="BA470">
        <v>618</v>
      </c>
      <c r="BB470" t="s">
        <v>71</v>
      </c>
      <c r="BC470" t="s">
        <v>4448</v>
      </c>
      <c r="BD470" t="str">
        <f>HYPERLINK("http://dx.doi.org/10.1063/1.3516381","http://dx.doi.org/10.1063/1.3516381")</f>
        <v>http://dx.doi.org/10.1063/1.3516381</v>
      </c>
      <c r="BE470" t="s">
        <v>71</v>
      </c>
      <c r="BF470" t="s">
        <v>71</v>
      </c>
      <c r="BG470" t="s">
        <v>71</v>
      </c>
      <c r="BH470" t="s">
        <v>71</v>
      </c>
      <c r="BI470" t="s">
        <v>71</v>
      </c>
      <c r="BJ470" t="s">
        <v>71</v>
      </c>
      <c r="BK470" t="s">
        <v>71</v>
      </c>
      <c r="BL470" t="s">
        <v>71</v>
      </c>
      <c r="BM470" t="s">
        <v>71</v>
      </c>
      <c r="BN470" t="s">
        <v>71</v>
      </c>
      <c r="BO470" t="s">
        <v>71</v>
      </c>
      <c r="BP470" t="s">
        <v>71</v>
      </c>
      <c r="BQ470" t="s">
        <v>4449</v>
      </c>
      <c r="BR470" t="str">
        <f>HYPERLINK("https%3A%2F%2Fwww.webofscience.com%2Fwos%2Fwoscc%2Ffull-record%2FWOS:000287122200096","View Full Record in Web of Science")</f>
        <v>View Full Record in Web of Science</v>
      </c>
    </row>
    <row r="471" spans="1:70" hidden="1" x14ac:dyDescent="0.25">
      <c r="A471" t="s">
        <v>69</v>
      </c>
      <c r="B471" t="s">
        <v>4450</v>
      </c>
      <c r="C471" t="s">
        <v>71</v>
      </c>
      <c r="D471" t="s">
        <v>71</v>
      </c>
      <c r="E471" t="s">
        <v>71</v>
      </c>
      <c r="F471" t="s">
        <v>4451</v>
      </c>
      <c r="G471" t="s">
        <v>71</v>
      </c>
      <c r="H471" t="s">
        <v>71</v>
      </c>
      <c r="I471" s="1" t="s">
        <v>4452</v>
      </c>
      <c r="J471" s="6" t="s">
        <v>8590</v>
      </c>
      <c r="K471" t="s">
        <v>4453</v>
      </c>
      <c r="L471" t="s">
        <v>71</v>
      </c>
      <c r="M471" t="s">
        <v>71</v>
      </c>
      <c r="N471" t="s">
        <v>71</v>
      </c>
      <c r="O471" t="s">
        <v>71</v>
      </c>
      <c r="P471" t="s">
        <v>71</v>
      </c>
      <c r="Q471" t="s">
        <v>71</v>
      </c>
      <c r="R471" t="s">
        <v>71</v>
      </c>
      <c r="S471" t="s">
        <v>71</v>
      </c>
      <c r="T471" t="s">
        <v>4454</v>
      </c>
      <c r="U471" t="s">
        <v>71</v>
      </c>
      <c r="V471" t="s">
        <v>71</v>
      </c>
      <c r="W471" t="s">
        <v>71</v>
      </c>
      <c r="X471" t="s">
        <v>71</v>
      </c>
      <c r="Y471" t="s">
        <v>4455</v>
      </c>
      <c r="Z471" t="s">
        <v>4456</v>
      </c>
      <c r="AA471" t="s">
        <v>71</v>
      </c>
      <c r="AB471" t="s">
        <v>71</v>
      </c>
      <c r="AC471" t="s">
        <v>71</v>
      </c>
      <c r="AD471" t="s">
        <v>71</v>
      </c>
      <c r="AE471" t="s">
        <v>71</v>
      </c>
      <c r="AF471" t="s">
        <v>71</v>
      </c>
      <c r="AG471" t="s">
        <v>71</v>
      </c>
      <c r="AH471" t="s">
        <v>71</v>
      </c>
      <c r="AI471" t="s">
        <v>71</v>
      </c>
      <c r="AJ471" t="s">
        <v>71</v>
      </c>
      <c r="AK471" t="s">
        <v>71</v>
      </c>
      <c r="AL471" t="s">
        <v>71</v>
      </c>
      <c r="AM471" t="s">
        <v>4457</v>
      </c>
      <c r="AN471" t="s">
        <v>71</v>
      </c>
      <c r="AO471" t="s">
        <v>71</v>
      </c>
      <c r="AP471" t="s">
        <v>71</v>
      </c>
      <c r="AQ471" t="s">
        <v>71</v>
      </c>
      <c r="AR471" t="s">
        <v>4458</v>
      </c>
      <c r="AS471">
        <v>2019</v>
      </c>
      <c r="AT471">
        <v>13</v>
      </c>
      <c r="AU471">
        <v>1</v>
      </c>
      <c r="AV471" t="s">
        <v>71</v>
      </c>
      <c r="AW471" t="s">
        <v>71</v>
      </c>
      <c r="AX471" t="s">
        <v>71</v>
      </c>
      <c r="AY471" t="s">
        <v>71</v>
      </c>
      <c r="AZ471">
        <v>406</v>
      </c>
      <c r="BA471">
        <v>434</v>
      </c>
      <c r="BB471" t="s">
        <v>71</v>
      </c>
      <c r="BC471" t="s">
        <v>4459</v>
      </c>
      <c r="BD471" t="str">
        <f>HYPERLINK("http://dx.doi.org/10.3837/tiis.2019.01.023","http://dx.doi.org/10.3837/tiis.2019.01.023")</f>
        <v>http://dx.doi.org/10.3837/tiis.2019.01.023</v>
      </c>
      <c r="BE471" t="s">
        <v>71</v>
      </c>
      <c r="BF471" t="s">
        <v>71</v>
      </c>
      <c r="BG471" t="s">
        <v>71</v>
      </c>
      <c r="BH471" t="s">
        <v>71</v>
      </c>
      <c r="BI471" t="s">
        <v>71</v>
      </c>
      <c r="BJ471" t="s">
        <v>71</v>
      </c>
      <c r="BK471" t="s">
        <v>71</v>
      </c>
      <c r="BL471" t="s">
        <v>71</v>
      </c>
      <c r="BM471" t="s">
        <v>71</v>
      </c>
      <c r="BN471" t="s">
        <v>71</v>
      </c>
      <c r="BO471" t="s">
        <v>71</v>
      </c>
      <c r="BP471" t="s">
        <v>71</v>
      </c>
      <c r="BQ471" t="s">
        <v>4460</v>
      </c>
      <c r="BR471" t="str">
        <f>HYPERLINK("https%3A%2F%2Fwww.webofscience.com%2Fwos%2Fwoscc%2Ffull-record%2FWOS:000457384600023","View Full Record in Web of Science")</f>
        <v>View Full Record in Web of Science</v>
      </c>
    </row>
    <row r="472" spans="1:70" hidden="1" x14ac:dyDescent="0.25">
      <c r="A472" t="s">
        <v>69</v>
      </c>
      <c r="B472" t="s">
        <v>4461</v>
      </c>
      <c r="C472" t="s">
        <v>71</v>
      </c>
      <c r="D472" t="s">
        <v>71</v>
      </c>
      <c r="E472" t="s">
        <v>71</v>
      </c>
      <c r="F472" t="s">
        <v>4462</v>
      </c>
      <c r="G472" t="s">
        <v>71</v>
      </c>
      <c r="H472" t="s">
        <v>71</v>
      </c>
      <c r="I472" s="1" t="s">
        <v>4463</v>
      </c>
      <c r="J472" s="6" t="s">
        <v>8590</v>
      </c>
      <c r="K472" t="s">
        <v>2629</v>
      </c>
      <c r="L472" t="s">
        <v>71</v>
      </c>
      <c r="M472" t="s">
        <v>71</v>
      </c>
      <c r="N472" t="s">
        <v>71</v>
      </c>
      <c r="O472" t="s">
        <v>71</v>
      </c>
      <c r="P472" t="s">
        <v>71</v>
      </c>
      <c r="Q472" t="s">
        <v>71</v>
      </c>
      <c r="R472" t="s">
        <v>71</v>
      </c>
      <c r="S472" t="s">
        <v>71</v>
      </c>
      <c r="T472" t="s">
        <v>4464</v>
      </c>
      <c r="U472" t="s">
        <v>71</v>
      </c>
      <c r="V472" t="s">
        <v>71</v>
      </c>
      <c r="W472" t="s">
        <v>71</v>
      </c>
      <c r="X472" t="s">
        <v>71</v>
      </c>
      <c r="Y472" t="s">
        <v>4465</v>
      </c>
      <c r="Z472" t="s">
        <v>4466</v>
      </c>
      <c r="AA472" t="s">
        <v>71</v>
      </c>
      <c r="AB472" t="s">
        <v>71</v>
      </c>
      <c r="AC472" t="s">
        <v>71</v>
      </c>
      <c r="AD472" t="s">
        <v>71</v>
      </c>
      <c r="AE472" t="s">
        <v>71</v>
      </c>
      <c r="AF472" t="s">
        <v>71</v>
      </c>
      <c r="AG472" t="s">
        <v>71</v>
      </c>
      <c r="AH472" t="s">
        <v>71</v>
      </c>
      <c r="AI472" t="s">
        <v>71</v>
      </c>
      <c r="AJ472" t="s">
        <v>71</v>
      </c>
      <c r="AK472" t="s">
        <v>71</v>
      </c>
      <c r="AL472" t="s">
        <v>71</v>
      </c>
      <c r="AM472" t="s">
        <v>2633</v>
      </c>
      <c r="AN472" t="s">
        <v>2634</v>
      </c>
      <c r="AO472" t="s">
        <v>71</v>
      </c>
      <c r="AP472" t="s">
        <v>71</v>
      </c>
      <c r="AQ472" t="s">
        <v>71</v>
      </c>
      <c r="AR472" t="s">
        <v>770</v>
      </c>
      <c r="AS472">
        <v>2022</v>
      </c>
      <c r="AT472">
        <v>52</v>
      </c>
      <c r="AU472">
        <v>3</v>
      </c>
      <c r="AV472" t="s">
        <v>71</v>
      </c>
      <c r="AW472" t="s">
        <v>71</v>
      </c>
      <c r="AX472" t="s">
        <v>71</v>
      </c>
      <c r="AY472" t="s">
        <v>71</v>
      </c>
      <c r="AZ472">
        <v>2024</v>
      </c>
      <c r="BA472">
        <v>2037</v>
      </c>
      <c r="BB472" t="s">
        <v>71</v>
      </c>
      <c r="BC472" t="s">
        <v>4467</v>
      </c>
      <c r="BD472" t="str">
        <f>HYPERLINK("http://dx.doi.org/10.1109/TSMC.2020.3035605","http://dx.doi.org/10.1109/TSMC.2020.3035605")</f>
        <v>http://dx.doi.org/10.1109/TSMC.2020.3035605</v>
      </c>
      <c r="BE472" t="s">
        <v>71</v>
      </c>
      <c r="BF472" t="s">
        <v>71</v>
      </c>
      <c r="BG472" t="s">
        <v>71</v>
      </c>
      <c r="BH472" t="s">
        <v>71</v>
      </c>
      <c r="BI472" t="s">
        <v>71</v>
      </c>
      <c r="BJ472" t="s">
        <v>71</v>
      </c>
      <c r="BK472" t="s">
        <v>71</v>
      </c>
      <c r="BL472" t="s">
        <v>71</v>
      </c>
      <c r="BM472" t="s">
        <v>71</v>
      </c>
      <c r="BN472" t="s">
        <v>71</v>
      </c>
      <c r="BO472" t="s">
        <v>71</v>
      </c>
      <c r="BP472" t="s">
        <v>71</v>
      </c>
      <c r="BQ472" t="s">
        <v>4468</v>
      </c>
      <c r="BR472" t="str">
        <f>HYPERLINK("https%3A%2F%2Fwww.webofscience.com%2Fwos%2Fwoscc%2Ffull-record%2FWOS:000756835400065","View Full Record in Web of Science")</f>
        <v>View Full Record in Web of Science</v>
      </c>
    </row>
    <row r="473" spans="1:70" hidden="1" x14ac:dyDescent="0.25">
      <c r="A473" t="s">
        <v>83</v>
      </c>
      <c r="B473" t="s">
        <v>4469</v>
      </c>
      <c r="C473" t="s">
        <v>71</v>
      </c>
      <c r="D473" t="s">
        <v>4470</v>
      </c>
      <c r="E473" t="s">
        <v>71</v>
      </c>
      <c r="F473" t="s">
        <v>4469</v>
      </c>
      <c r="G473" t="s">
        <v>71</v>
      </c>
      <c r="H473" t="s">
        <v>71</v>
      </c>
      <c r="I473" s="1" t="s">
        <v>4471</v>
      </c>
      <c r="J473" s="6" t="s">
        <v>8590</v>
      </c>
      <c r="K473" t="s">
        <v>4472</v>
      </c>
      <c r="L473" t="s">
        <v>4473</v>
      </c>
      <c r="M473" t="s">
        <v>4474</v>
      </c>
      <c r="N473" t="s">
        <v>4475</v>
      </c>
      <c r="O473" t="s">
        <v>4476</v>
      </c>
      <c r="P473" t="s">
        <v>4477</v>
      </c>
      <c r="Q473" t="s">
        <v>4478</v>
      </c>
      <c r="R473" t="s">
        <v>71</v>
      </c>
      <c r="S473" t="s">
        <v>71</v>
      </c>
      <c r="T473" t="s">
        <v>4479</v>
      </c>
      <c r="U473" t="s">
        <v>71</v>
      </c>
      <c r="V473" t="s">
        <v>71</v>
      </c>
      <c r="W473" t="s">
        <v>71</v>
      </c>
      <c r="X473" t="s">
        <v>71</v>
      </c>
      <c r="Y473" t="s">
        <v>71</v>
      </c>
      <c r="Z473" t="s">
        <v>71</v>
      </c>
      <c r="AA473" t="s">
        <v>71</v>
      </c>
      <c r="AB473" t="s">
        <v>71</v>
      </c>
      <c r="AC473" t="s">
        <v>71</v>
      </c>
      <c r="AD473" t="s">
        <v>71</v>
      </c>
      <c r="AE473" t="s">
        <v>71</v>
      </c>
      <c r="AF473" t="s">
        <v>71</v>
      </c>
      <c r="AG473" t="s">
        <v>71</v>
      </c>
      <c r="AH473" t="s">
        <v>71</v>
      </c>
      <c r="AI473" t="s">
        <v>71</v>
      </c>
      <c r="AJ473" t="s">
        <v>71</v>
      </c>
      <c r="AK473" t="s">
        <v>71</v>
      </c>
      <c r="AL473" t="s">
        <v>71</v>
      </c>
      <c r="AM473" t="s">
        <v>4480</v>
      </c>
      <c r="AN473" t="s">
        <v>71</v>
      </c>
      <c r="AO473" t="s">
        <v>4481</v>
      </c>
      <c r="AP473" t="s">
        <v>71</v>
      </c>
      <c r="AQ473" t="s">
        <v>71</v>
      </c>
      <c r="AR473" t="s">
        <v>71</v>
      </c>
      <c r="AS473">
        <v>2003</v>
      </c>
      <c r="AT473" t="s">
        <v>71</v>
      </c>
      <c r="AU473">
        <v>472</v>
      </c>
      <c r="AV473" t="s">
        <v>71</v>
      </c>
      <c r="AW473" t="s">
        <v>71</v>
      </c>
      <c r="AX473" t="s">
        <v>71</v>
      </c>
      <c r="AY473" t="s">
        <v>71</v>
      </c>
      <c r="AZ473">
        <v>135</v>
      </c>
      <c r="BA473">
        <v>154</v>
      </c>
      <c r="BB473" t="s">
        <v>71</v>
      </c>
      <c r="BC473" t="s">
        <v>71</v>
      </c>
      <c r="BD473" t="s">
        <v>71</v>
      </c>
      <c r="BE473" t="s">
        <v>71</v>
      </c>
      <c r="BF473" t="s">
        <v>71</v>
      </c>
      <c r="BG473" t="s">
        <v>71</v>
      </c>
      <c r="BH473" t="s">
        <v>71</v>
      </c>
      <c r="BI473" t="s">
        <v>71</v>
      </c>
      <c r="BJ473" t="s">
        <v>71</v>
      </c>
      <c r="BK473" t="s">
        <v>71</v>
      </c>
      <c r="BL473" t="s">
        <v>71</v>
      </c>
      <c r="BM473" t="s">
        <v>71</v>
      </c>
      <c r="BN473" t="s">
        <v>71</v>
      </c>
      <c r="BO473" t="s">
        <v>71</v>
      </c>
      <c r="BP473" t="s">
        <v>71</v>
      </c>
      <c r="BQ473" t="s">
        <v>4482</v>
      </c>
      <c r="BR473" t="str">
        <f>HYPERLINK("https%3A%2F%2Fwww.webofscience.com%2Fwos%2Fwoscc%2Ffull-record%2FWOS:000189323600009","View Full Record in Web of Science")</f>
        <v>View Full Record in Web of Science</v>
      </c>
    </row>
    <row r="474" spans="1:70" hidden="1" x14ac:dyDescent="0.25">
      <c r="A474" t="s">
        <v>69</v>
      </c>
      <c r="B474" t="s">
        <v>4483</v>
      </c>
      <c r="C474" t="s">
        <v>71</v>
      </c>
      <c r="D474" t="s">
        <v>71</v>
      </c>
      <c r="E474" t="s">
        <v>71</v>
      </c>
      <c r="F474" t="s">
        <v>4483</v>
      </c>
      <c r="G474" t="s">
        <v>71</v>
      </c>
      <c r="H474" t="s">
        <v>71</v>
      </c>
      <c r="I474" s="1" t="s">
        <v>4484</v>
      </c>
      <c r="J474" s="6" t="s">
        <v>8590</v>
      </c>
      <c r="K474" t="s">
        <v>3061</v>
      </c>
      <c r="L474" t="s">
        <v>71</v>
      </c>
      <c r="M474" t="s">
        <v>71</v>
      </c>
      <c r="N474" t="s">
        <v>71</v>
      </c>
      <c r="O474" t="s">
        <v>71</v>
      </c>
      <c r="P474" t="s">
        <v>71</v>
      </c>
      <c r="Q474" t="s">
        <v>71</v>
      </c>
      <c r="R474" t="s">
        <v>71</v>
      </c>
      <c r="S474" t="s">
        <v>71</v>
      </c>
      <c r="T474" t="s">
        <v>4485</v>
      </c>
      <c r="U474" t="s">
        <v>71</v>
      </c>
      <c r="V474" t="s">
        <v>71</v>
      </c>
      <c r="W474" t="s">
        <v>71</v>
      </c>
      <c r="X474" t="s">
        <v>71</v>
      </c>
      <c r="Y474" t="s">
        <v>4486</v>
      </c>
      <c r="Z474" t="s">
        <v>4487</v>
      </c>
      <c r="AA474" t="s">
        <v>71</v>
      </c>
      <c r="AB474" t="s">
        <v>71</v>
      </c>
      <c r="AC474" t="s">
        <v>71</v>
      </c>
      <c r="AD474" t="s">
        <v>71</v>
      </c>
      <c r="AE474" t="s">
        <v>71</v>
      </c>
      <c r="AF474" t="s">
        <v>71</v>
      </c>
      <c r="AG474" t="s">
        <v>71</v>
      </c>
      <c r="AH474" t="s">
        <v>71</v>
      </c>
      <c r="AI474" t="s">
        <v>71</v>
      </c>
      <c r="AJ474" t="s">
        <v>71</v>
      </c>
      <c r="AK474" t="s">
        <v>71</v>
      </c>
      <c r="AL474" t="s">
        <v>71</v>
      </c>
      <c r="AM474" t="s">
        <v>3063</v>
      </c>
      <c r="AN474" t="s">
        <v>71</v>
      </c>
      <c r="AO474" t="s">
        <v>71</v>
      </c>
      <c r="AP474" t="s">
        <v>71</v>
      </c>
      <c r="AQ474" t="s">
        <v>71</v>
      </c>
      <c r="AR474" t="s">
        <v>770</v>
      </c>
      <c r="AS474">
        <v>1998</v>
      </c>
      <c r="AT474">
        <v>12</v>
      </c>
      <c r="AU474">
        <v>2</v>
      </c>
      <c r="AV474" t="s">
        <v>71</v>
      </c>
      <c r="AW474" t="s">
        <v>71</v>
      </c>
      <c r="AX474" t="s">
        <v>71</v>
      </c>
      <c r="AY474" t="s">
        <v>71</v>
      </c>
      <c r="AZ474">
        <v>105</v>
      </c>
      <c r="BA474">
        <v>129</v>
      </c>
      <c r="BB474" t="s">
        <v>71</v>
      </c>
      <c r="BC474" t="s">
        <v>4488</v>
      </c>
      <c r="BD474" t="str">
        <f>HYPERLINK("http://dx.doi.org/10.1080/136588198241914","http://dx.doi.org/10.1080/136588198241914")</f>
        <v>http://dx.doi.org/10.1080/136588198241914</v>
      </c>
      <c r="BE474" t="s">
        <v>71</v>
      </c>
      <c r="BF474" t="s">
        <v>71</v>
      </c>
      <c r="BG474" t="s">
        <v>71</v>
      </c>
      <c r="BH474" t="s">
        <v>71</v>
      </c>
      <c r="BI474" t="s">
        <v>71</v>
      </c>
      <c r="BJ474" t="s">
        <v>71</v>
      </c>
      <c r="BK474" t="s">
        <v>71</v>
      </c>
      <c r="BL474" t="s">
        <v>71</v>
      </c>
      <c r="BM474" t="s">
        <v>71</v>
      </c>
      <c r="BN474" t="s">
        <v>71</v>
      </c>
      <c r="BO474" t="s">
        <v>71</v>
      </c>
      <c r="BP474" t="s">
        <v>71</v>
      </c>
      <c r="BQ474" t="s">
        <v>4489</v>
      </c>
      <c r="BR474" t="str">
        <f>HYPERLINK("https%3A%2F%2Fwww.webofscience.com%2Fwos%2Fwoscc%2Ffull-record%2FWOS:000072109100001","View Full Record in Web of Science")</f>
        <v>View Full Record in Web of Science</v>
      </c>
    </row>
    <row r="475" spans="1:70" hidden="1" x14ac:dyDescent="0.25">
      <c r="A475" t="s">
        <v>69</v>
      </c>
      <c r="B475" t="s">
        <v>4490</v>
      </c>
      <c r="C475" t="s">
        <v>71</v>
      </c>
      <c r="D475" t="s">
        <v>71</v>
      </c>
      <c r="E475" t="s">
        <v>71</v>
      </c>
      <c r="F475" t="s">
        <v>4491</v>
      </c>
      <c r="G475" t="s">
        <v>71</v>
      </c>
      <c r="H475" t="s">
        <v>71</v>
      </c>
      <c r="I475" s="1" t="s">
        <v>4492</v>
      </c>
      <c r="J475" s="6" t="s">
        <v>8590</v>
      </c>
      <c r="K475" t="s">
        <v>4493</v>
      </c>
      <c r="L475" t="s">
        <v>71</v>
      </c>
      <c r="M475" t="s">
        <v>71</v>
      </c>
      <c r="N475" t="s">
        <v>71</v>
      </c>
      <c r="O475" t="s">
        <v>71</v>
      </c>
      <c r="P475" t="s">
        <v>71</v>
      </c>
      <c r="Q475" t="s">
        <v>71</v>
      </c>
      <c r="R475" t="s">
        <v>71</v>
      </c>
      <c r="S475" t="s">
        <v>71</v>
      </c>
      <c r="T475" t="s">
        <v>4494</v>
      </c>
      <c r="U475" t="s">
        <v>71</v>
      </c>
      <c r="V475" t="s">
        <v>71</v>
      </c>
      <c r="W475" t="s">
        <v>71</v>
      </c>
      <c r="X475" t="s">
        <v>71</v>
      </c>
      <c r="Y475" t="s">
        <v>71</v>
      </c>
      <c r="Z475" t="s">
        <v>71</v>
      </c>
      <c r="AA475" t="s">
        <v>71</v>
      </c>
      <c r="AB475" t="s">
        <v>71</v>
      </c>
      <c r="AC475" t="s">
        <v>71</v>
      </c>
      <c r="AD475" t="s">
        <v>71</v>
      </c>
      <c r="AE475" t="s">
        <v>71</v>
      </c>
      <c r="AF475" t="s">
        <v>71</v>
      </c>
      <c r="AG475" t="s">
        <v>71</v>
      </c>
      <c r="AH475" t="s">
        <v>71</v>
      </c>
      <c r="AI475" t="s">
        <v>71</v>
      </c>
      <c r="AJ475" t="s">
        <v>71</v>
      </c>
      <c r="AK475" t="s">
        <v>71</v>
      </c>
      <c r="AL475" t="s">
        <v>71</v>
      </c>
      <c r="AM475" t="s">
        <v>4495</v>
      </c>
      <c r="AN475" t="s">
        <v>4496</v>
      </c>
      <c r="AO475" t="s">
        <v>71</v>
      </c>
      <c r="AP475" t="s">
        <v>71</v>
      </c>
      <c r="AQ475" t="s">
        <v>71</v>
      </c>
      <c r="AR475" t="s">
        <v>71</v>
      </c>
      <c r="AS475">
        <v>2022</v>
      </c>
      <c r="AT475">
        <v>26</v>
      </c>
      <c r="AU475">
        <v>2</v>
      </c>
      <c r="AV475" t="s">
        <v>71</v>
      </c>
      <c r="AW475" t="s">
        <v>71</v>
      </c>
      <c r="AX475" t="s">
        <v>71</v>
      </c>
      <c r="AY475" t="s">
        <v>71</v>
      </c>
      <c r="AZ475">
        <v>149</v>
      </c>
      <c r="BA475">
        <v>157</v>
      </c>
      <c r="BB475" t="s">
        <v>71</v>
      </c>
      <c r="BC475" t="s">
        <v>4497</v>
      </c>
      <c r="BD475" t="str">
        <f>HYPERLINK("http://dx.doi.org/10.3233/KES-220014","http://dx.doi.org/10.3233/KES-220014")</f>
        <v>http://dx.doi.org/10.3233/KES-220014</v>
      </c>
      <c r="BE475" t="s">
        <v>71</v>
      </c>
      <c r="BF475" t="s">
        <v>71</v>
      </c>
      <c r="BG475" t="s">
        <v>71</v>
      </c>
      <c r="BH475" t="s">
        <v>71</v>
      </c>
      <c r="BI475" t="s">
        <v>71</v>
      </c>
      <c r="BJ475" t="s">
        <v>71</v>
      </c>
      <c r="BK475" t="s">
        <v>71</v>
      </c>
      <c r="BL475" t="s">
        <v>71</v>
      </c>
      <c r="BM475" t="s">
        <v>71</v>
      </c>
      <c r="BN475" t="s">
        <v>71</v>
      </c>
      <c r="BO475" t="s">
        <v>71</v>
      </c>
      <c r="BP475" t="s">
        <v>71</v>
      </c>
      <c r="BQ475" t="s">
        <v>4498</v>
      </c>
      <c r="BR475" t="str">
        <f>HYPERLINK("https%3A%2F%2Fwww.webofscience.com%2Fwos%2Fwoscc%2Ffull-record%2FWOS:000865472400005","View Full Record in Web of Science")</f>
        <v>View Full Record in Web of Science</v>
      </c>
    </row>
    <row r="476" spans="1:70" hidden="1" x14ac:dyDescent="0.25">
      <c r="A476" t="s">
        <v>83</v>
      </c>
      <c r="B476" t="s">
        <v>4499</v>
      </c>
      <c r="C476" t="s">
        <v>71</v>
      </c>
      <c r="D476" t="s">
        <v>4500</v>
      </c>
      <c r="E476" t="s">
        <v>71</v>
      </c>
      <c r="F476" t="s">
        <v>4501</v>
      </c>
      <c r="G476" t="s">
        <v>71</v>
      </c>
      <c r="H476" t="s">
        <v>71</v>
      </c>
      <c r="I476" s="1" t="s">
        <v>4502</v>
      </c>
      <c r="J476" s="6" t="s">
        <v>8590</v>
      </c>
      <c r="K476" t="s">
        <v>4503</v>
      </c>
      <c r="L476" t="s">
        <v>687</v>
      </c>
      <c r="M476" t="s">
        <v>4504</v>
      </c>
      <c r="N476" t="s">
        <v>4505</v>
      </c>
      <c r="O476" t="s">
        <v>4506</v>
      </c>
      <c r="P476" t="s">
        <v>4507</v>
      </c>
      <c r="Q476" t="s">
        <v>71</v>
      </c>
      <c r="R476" t="s">
        <v>71</v>
      </c>
      <c r="S476" t="s">
        <v>71</v>
      </c>
      <c r="T476" t="s">
        <v>4508</v>
      </c>
      <c r="U476" t="s">
        <v>71</v>
      </c>
      <c r="V476" t="s">
        <v>71</v>
      </c>
      <c r="W476" t="s">
        <v>71</v>
      </c>
      <c r="X476" t="s">
        <v>71</v>
      </c>
      <c r="Y476" t="s">
        <v>71</v>
      </c>
      <c r="Z476" t="s">
        <v>71</v>
      </c>
      <c r="AA476" t="s">
        <v>71</v>
      </c>
      <c r="AB476" t="s">
        <v>71</v>
      </c>
      <c r="AC476" t="s">
        <v>71</v>
      </c>
      <c r="AD476" t="s">
        <v>71</v>
      </c>
      <c r="AE476" t="s">
        <v>71</v>
      </c>
      <c r="AF476" t="s">
        <v>71</v>
      </c>
      <c r="AG476" t="s">
        <v>71</v>
      </c>
      <c r="AH476" t="s">
        <v>71</v>
      </c>
      <c r="AI476" t="s">
        <v>71</v>
      </c>
      <c r="AJ476" t="s">
        <v>71</v>
      </c>
      <c r="AK476" t="s">
        <v>71</v>
      </c>
      <c r="AL476" t="s">
        <v>71</v>
      </c>
      <c r="AM476" t="s">
        <v>695</v>
      </c>
      <c r="AN476" t="s">
        <v>1283</v>
      </c>
      <c r="AO476" t="s">
        <v>4509</v>
      </c>
      <c r="AP476" t="s">
        <v>71</v>
      </c>
      <c r="AQ476" t="s">
        <v>71</v>
      </c>
      <c r="AR476" t="s">
        <v>71</v>
      </c>
      <c r="AS476">
        <v>2018</v>
      </c>
      <c r="AT476">
        <v>11055</v>
      </c>
      <c r="AU476" t="s">
        <v>71</v>
      </c>
      <c r="AV476" t="s">
        <v>71</v>
      </c>
      <c r="AW476" t="s">
        <v>71</v>
      </c>
      <c r="AX476" t="s">
        <v>71</v>
      </c>
      <c r="AY476" t="s">
        <v>71</v>
      </c>
      <c r="AZ476">
        <v>248</v>
      </c>
      <c r="BA476">
        <v>259</v>
      </c>
      <c r="BB476" t="s">
        <v>71</v>
      </c>
      <c r="BC476" t="s">
        <v>4510</v>
      </c>
      <c r="BD476" t="str">
        <f>HYPERLINK("http://dx.doi.org/10.1007/978-3-319-98443-8_23","http://dx.doi.org/10.1007/978-3-319-98443-8_23")</f>
        <v>http://dx.doi.org/10.1007/978-3-319-98443-8_23</v>
      </c>
      <c r="BE476" t="s">
        <v>71</v>
      </c>
      <c r="BF476" t="s">
        <v>71</v>
      </c>
      <c r="BG476" t="s">
        <v>71</v>
      </c>
      <c r="BH476" t="s">
        <v>71</v>
      </c>
      <c r="BI476" t="s">
        <v>71</v>
      </c>
      <c r="BJ476" t="s">
        <v>71</v>
      </c>
      <c r="BK476" t="s">
        <v>71</v>
      </c>
      <c r="BL476" t="s">
        <v>71</v>
      </c>
      <c r="BM476" t="s">
        <v>71</v>
      </c>
      <c r="BN476" t="s">
        <v>71</v>
      </c>
      <c r="BO476" t="s">
        <v>71</v>
      </c>
      <c r="BP476" t="s">
        <v>71</v>
      </c>
      <c r="BQ476" t="s">
        <v>4511</v>
      </c>
      <c r="BR476" t="str">
        <f>HYPERLINK("https%3A%2F%2Fwww.webofscience.com%2Fwos%2Fwoscc%2Ffull-record%2FWOS:000458811500023","View Full Record in Web of Science")</f>
        <v>View Full Record in Web of Science</v>
      </c>
    </row>
    <row r="477" spans="1:70" hidden="1" x14ac:dyDescent="0.25">
      <c r="A477" t="s">
        <v>83</v>
      </c>
      <c r="B477" t="s">
        <v>4512</v>
      </c>
      <c r="C477" t="s">
        <v>71</v>
      </c>
      <c r="D477" t="s">
        <v>4513</v>
      </c>
      <c r="E477" t="s">
        <v>71</v>
      </c>
      <c r="F477" t="s">
        <v>4514</v>
      </c>
      <c r="G477" t="s">
        <v>71</v>
      </c>
      <c r="H477" t="s">
        <v>71</v>
      </c>
      <c r="I477" s="1" t="s">
        <v>4515</v>
      </c>
      <c r="J477" s="6" t="s">
        <v>8590</v>
      </c>
      <c r="K477" t="s">
        <v>4516</v>
      </c>
      <c r="L477" t="s">
        <v>526</v>
      </c>
      <c r="M477" t="s">
        <v>4517</v>
      </c>
      <c r="N477" t="s">
        <v>4518</v>
      </c>
      <c r="O477" t="s">
        <v>3530</v>
      </c>
      <c r="P477" t="s">
        <v>4519</v>
      </c>
      <c r="Q477" t="s">
        <v>71</v>
      </c>
      <c r="R477" t="s">
        <v>71</v>
      </c>
      <c r="S477" t="s">
        <v>71</v>
      </c>
      <c r="T477" t="s">
        <v>4520</v>
      </c>
      <c r="U477" t="s">
        <v>71</v>
      </c>
      <c r="V477" t="s">
        <v>71</v>
      </c>
      <c r="W477" t="s">
        <v>71</v>
      </c>
      <c r="X477" t="s">
        <v>71</v>
      </c>
      <c r="Y477" t="s">
        <v>4521</v>
      </c>
      <c r="Z477" t="s">
        <v>4522</v>
      </c>
      <c r="AA477" t="s">
        <v>71</v>
      </c>
      <c r="AB477" t="s">
        <v>71</v>
      </c>
      <c r="AC477" t="s">
        <v>71</v>
      </c>
      <c r="AD477" t="s">
        <v>71</v>
      </c>
      <c r="AE477" t="s">
        <v>71</v>
      </c>
      <c r="AF477" t="s">
        <v>71</v>
      </c>
      <c r="AG477" t="s">
        <v>71</v>
      </c>
      <c r="AH477" t="s">
        <v>71</v>
      </c>
      <c r="AI477" t="s">
        <v>71</v>
      </c>
      <c r="AJ477" t="s">
        <v>71</v>
      </c>
      <c r="AK477" t="s">
        <v>71</v>
      </c>
      <c r="AL477" t="s">
        <v>71</v>
      </c>
      <c r="AM477" t="s">
        <v>530</v>
      </c>
      <c r="AN477" t="s">
        <v>531</v>
      </c>
      <c r="AO477" t="s">
        <v>4523</v>
      </c>
      <c r="AP477" t="s">
        <v>71</v>
      </c>
      <c r="AQ477" t="s">
        <v>71</v>
      </c>
      <c r="AR477" t="s">
        <v>71</v>
      </c>
      <c r="AS477">
        <v>2010</v>
      </c>
      <c r="AT477">
        <v>313</v>
      </c>
      <c r="AU477" t="s">
        <v>71</v>
      </c>
      <c r="AV477" t="s">
        <v>71</v>
      </c>
      <c r="AW477" t="s">
        <v>71</v>
      </c>
      <c r="AX477" t="s">
        <v>71</v>
      </c>
      <c r="AY477" t="s">
        <v>71</v>
      </c>
      <c r="AZ477">
        <v>219</v>
      </c>
      <c r="BA477">
        <v>228</v>
      </c>
      <c r="BB477" t="s">
        <v>71</v>
      </c>
      <c r="BC477" t="s">
        <v>71</v>
      </c>
      <c r="BD477" t="s">
        <v>71</v>
      </c>
      <c r="BE477" t="s">
        <v>71</v>
      </c>
      <c r="BF477" t="s">
        <v>71</v>
      </c>
      <c r="BG477" t="s">
        <v>71</v>
      </c>
      <c r="BH477" t="s">
        <v>71</v>
      </c>
      <c r="BI477" t="s">
        <v>71</v>
      </c>
      <c r="BJ477" t="s">
        <v>71</v>
      </c>
      <c r="BK477" t="s">
        <v>71</v>
      </c>
      <c r="BL477" t="s">
        <v>71</v>
      </c>
      <c r="BM477" t="s">
        <v>71</v>
      </c>
      <c r="BN477" t="s">
        <v>71</v>
      </c>
      <c r="BO477" t="s">
        <v>71</v>
      </c>
      <c r="BP477" t="s">
        <v>71</v>
      </c>
      <c r="BQ477" t="s">
        <v>4524</v>
      </c>
      <c r="BR477" t="str">
        <f>HYPERLINK("https%3A%2F%2Fwww.webofscience.com%2Fwos%2Fwoscc%2Ffull-record%2FWOS:000287263100018","View Full Record in Web of Science")</f>
        <v>View Full Record in Web of Science</v>
      </c>
    </row>
    <row r="478" spans="1:70" hidden="1" x14ac:dyDescent="0.25">
      <c r="A478" t="s">
        <v>83</v>
      </c>
      <c r="B478" t="s">
        <v>4525</v>
      </c>
      <c r="C478" t="s">
        <v>71</v>
      </c>
      <c r="D478" t="s">
        <v>71</v>
      </c>
      <c r="E478" t="s">
        <v>102</v>
      </c>
      <c r="F478" t="s">
        <v>4526</v>
      </c>
      <c r="G478" t="s">
        <v>71</v>
      </c>
      <c r="H478" t="s">
        <v>71</v>
      </c>
      <c r="I478" s="1" t="s">
        <v>4527</v>
      </c>
      <c r="J478" s="6" t="s">
        <v>8590</v>
      </c>
      <c r="K478" t="s">
        <v>163</v>
      </c>
      <c r="L478" t="s">
        <v>71</v>
      </c>
      <c r="M478" t="s">
        <v>164</v>
      </c>
      <c r="N478" t="s">
        <v>165</v>
      </c>
      <c r="O478" t="s">
        <v>166</v>
      </c>
      <c r="P478" t="s">
        <v>102</v>
      </c>
      <c r="Q478" t="s">
        <v>71</v>
      </c>
      <c r="R478" t="s">
        <v>71</v>
      </c>
      <c r="S478" t="s">
        <v>71</v>
      </c>
      <c r="T478" t="s">
        <v>4528</v>
      </c>
      <c r="U478" t="s">
        <v>71</v>
      </c>
      <c r="V478" t="s">
        <v>71</v>
      </c>
      <c r="W478" t="s">
        <v>71</v>
      </c>
      <c r="X478" t="s">
        <v>71</v>
      </c>
      <c r="Y478" t="s">
        <v>4529</v>
      </c>
      <c r="Z478" t="s">
        <v>4530</v>
      </c>
      <c r="AA478" t="s">
        <v>71</v>
      </c>
      <c r="AB478" t="s">
        <v>71</v>
      </c>
      <c r="AC478" t="s">
        <v>71</v>
      </c>
      <c r="AD478" t="s">
        <v>71</v>
      </c>
      <c r="AE478" t="s">
        <v>71</v>
      </c>
      <c r="AF478" t="s">
        <v>71</v>
      </c>
      <c r="AG478" t="s">
        <v>71</v>
      </c>
      <c r="AH478" t="s">
        <v>71</v>
      </c>
      <c r="AI478" t="s">
        <v>71</v>
      </c>
      <c r="AJ478" t="s">
        <v>71</v>
      </c>
      <c r="AK478" t="s">
        <v>71</v>
      </c>
      <c r="AL478" t="s">
        <v>71</v>
      </c>
      <c r="AM478" t="s">
        <v>71</v>
      </c>
      <c r="AN478" t="s">
        <v>71</v>
      </c>
      <c r="AO478" t="s">
        <v>168</v>
      </c>
      <c r="AP478" t="s">
        <v>71</v>
      </c>
      <c r="AQ478" t="s">
        <v>71</v>
      </c>
      <c r="AR478" t="s">
        <v>71</v>
      </c>
      <c r="AS478">
        <v>2009</v>
      </c>
      <c r="AT478" t="s">
        <v>71</v>
      </c>
      <c r="AU478" t="s">
        <v>71</v>
      </c>
      <c r="AV478" t="s">
        <v>71</v>
      </c>
      <c r="AW478" t="s">
        <v>71</v>
      </c>
      <c r="AX478" t="s">
        <v>71</v>
      </c>
      <c r="AY478" t="s">
        <v>71</v>
      </c>
      <c r="AZ478">
        <v>848</v>
      </c>
      <c r="BA478" t="s">
        <v>99</v>
      </c>
      <c r="BB478" t="s">
        <v>71</v>
      </c>
      <c r="BC478" t="s">
        <v>4531</v>
      </c>
      <c r="BD478" t="str">
        <f>HYPERLINK("http://dx.doi.org/10.1109/FUZZY.2009.5277242","http://dx.doi.org/10.1109/FUZZY.2009.5277242")</f>
        <v>http://dx.doi.org/10.1109/FUZZY.2009.5277242</v>
      </c>
      <c r="BE478" t="s">
        <v>71</v>
      </c>
      <c r="BF478" t="s">
        <v>71</v>
      </c>
      <c r="BG478" t="s">
        <v>71</v>
      </c>
      <c r="BH478" t="s">
        <v>71</v>
      </c>
      <c r="BI478" t="s">
        <v>71</v>
      </c>
      <c r="BJ478" t="s">
        <v>71</v>
      </c>
      <c r="BK478" t="s">
        <v>71</v>
      </c>
      <c r="BL478" t="s">
        <v>71</v>
      </c>
      <c r="BM478" t="s">
        <v>71</v>
      </c>
      <c r="BN478" t="s">
        <v>71</v>
      </c>
      <c r="BO478" t="s">
        <v>71</v>
      </c>
      <c r="BP478" t="s">
        <v>71</v>
      </c>
      <c r="BQ478" t="s">
        <v>4532</v>
      </c>
      <c r="BR478" t="str">
        <f>HYPERLINK("https%3A%2F%2Fwww.webofscience.com%2Fwos%2Fwoscc%2Ffull-record%2FWOS:000274242600147","View Full Record in Web of Science")</f>
        <v>View Full Record in Web of Science</v>
      </c>
    </row>
    <row r="479" spans="1:70" hidden="1" x14ac:dyDescent="0.25">
      <c r="A479" t="s">
        <v>83</v>
      </c>
      <c r="B479" t="s">
        <v>4533</v>
      </c>
      <c r="C479" t="s">
        <v>71</v>
      </c>
      <c r="D479" t="s">
        <v>4534</v>
      </c>
      <c r="E479" t="s">
        <v>71</v>
      </c>
      <c r="F479" t="s">
        <v>4535</v>
      </c>
      <c r="G479" t="s">
        <v>71</v>
      </c>
      <c r="H479" t="s">
        <v>71</v>
      </c>
      <c r="I479" s="1" t="s">
        <v>4536</v>
      </c>
      <c r="J479" s="6" t="s">
        <v>8590</v>
      </c>
      <c r="K479" t="s">
        <v>4537</v>
      </c>
      <c r="L479" t="s">
        <v>526</v>
      </c>
      <c r="M479" t="s">
        <v>1500</v>
      </c>
      <c r="N479" t="s">
        <v>1501</v>
      </c>
      <c r="O479" t="s">
        <v>1502</v>
      </c>
      <c r="P479" t="s">
        <v>1503</v>
      </c>
      <c r="Q479" t="s">
        <v>71</v>
      </c>
      <c r="R479" t="s">
        <v>71</v>
      </c>
      <c r="S479" t="s">
        <v>71</v>
      </c>
      <c r="T479" t="s">
        <v>4538</v>
      </c>
      <c r="U479" t="s">
        <v>71</v>
      </c>
      <c r="V479" t="s">
        <v>71</v>
      </c>
      <c r="W479" t="s">
        <v>71</v>
      </c>
      <c r="X479" t="s">
        <v>71</v>
      </c>
      <c r="Y479" t="s">
        <v>4539</v>
      </c>
      <c r="Z479" t="s">
        <v>4540</v>
      </c>
      <c r="AA479" t="s">
        <v>71</v>
      </c>
      <c r="AB479" t="s">
        <v>71</v>
      </c>
      <c r="AC479" t="s">
        <v>71</v>
      </c>
      <c r="AD479" t="s">
        <v>71</v>
      </c>
      <c r="AE479" t="s">
        <v>71</v>
      </c>
      <c r="AF479" t="s">
        <v>71</v>
      </c>
      <c r="AG479" t="s">
        <v>71</v>
      </c>
      <c r="AH479" t="s">
        <v>71</v>
      </c>
      <c r="AI479" t="s">
        <v>71</v>
      </c>
      <c r="AJ479" t="s">
        <v>71</v>
      </c>
      <c r="AK479" t="s">
        <v>71</v>
      </c>
      <c r="AL479" t="s">
        <v>71</v>
      </c>
      <c r="AM479" t="s">
        <v>530</v>
      </c>
      <c r="AN479" t="s">
        <v>531</v>
      </c>
      <c r="AO479" t="s">
        <v>4541</v>
      </c>
      <c r="AP479" t="s">
        <v>71</v>
      </c>
      <c r="AQ479" t="s">
        <v>71</v>
      </c>
      <c r="AR479" t="s">
        <v>71</v>
      </c>
      <c r="AS479">
        <v>2016</v>
      </c>
      <c r="AT479">
        <v>642</v>
      </c>
      <c r="AU479" t="s">
        <v>71</v>
      </c>
      <c r="AV479" t="s">
        <v>71</v>
      </c>
      <c r="AW479" t="s">
        <v>71</v>
      </c>
      <c r="AX479" t="s">
        <v>71</v>
      </c>
      <c r="AY479" t="s">
        <v>71</v>
      </c>
      <c r="AZ479">
        <v>445</v>
      </c>
      <c r="BA479">
        <v>453</v>
      </c>
      <c r="BB479" t="s">
        <v>71</v>
      </c>
      <c r="BC479" t="s">
        <v>4542</v>
      </c>
      <c r="BD479" t="str">
        <f>HYPERLINK("http://dx.doi.org/10.1007/978-3-319-31277-4_39","http://dx.doi.org/10.1007/978-3-319-31277-4_39")</f>
        <v>http://dx.doi.org/10.1007/978-3-319-31277-4_39</v>
      </c>
      <c r="BE479" t="s">
        <v>71</v>
      </c>
      <c r="BF479" t="s">
        <v>71</v>
      </c>
      <c r="BG479" t="s">
        <v>71</v>
      </c>
      <c r="BH479" t="s">
        <v>71</v>
      </c>
      <c r="BI479" t="s">
        <v>71</v>
      </c>
      <c r="BJ479" t="s">
        <v>71</v>
      </c>
      <c r="BK479" t="s">
        <v>71</v>
      </c>
      <c r="BL479" t="s">
        <v>71</v>
      </c>
      <c r="BM479" t="s">
        <v>71</v>
      </c>
      <c r="BN479" t="s">
        <v>71</v>
      </c>
      <c r="BO479" t="s">
        <v>71</v>
      </c>
      <c r="BP479" t="s">
        <v>71</v>
      </c>
      <c r="BQ479" t="s">
        <v>4543</v>
      </c>
      <c r="BR479" t="str">
        <f>HYPERLINK("https%3A%2F%2Fwww.webofscience.com%2Fwos%2Fwoscc%2Ffull-record%2FWOS:000390824900039","View Full Record in Web of Science")</f>
        <v>View Full Record in Web of Science</v>
      </c>
    </row>
    <row r="480" spans="1:70" hidden="1" x14ac:dyDescent="0.25">
      <c r="A480" t="s">
        <v>69</v>
      </c>
      <c r="B480" t="s">
        <v>4544</v>
      </c>
      <c r="C480" t="s">
        <v>71</v>
      </c>
      <c r="D480" t="s">
        <v>71</v>
      </c>
      <c r="E480" t="s">
        <v>71</v>
      </c>
      <c r="F480" t="s">
        <v>4544</v>
      </c>
      <c r="G480" t="s">
        <v>71</v>
      </c>
      <c r="H480" t="s">
        <v>71</v>
      </c>
      <c r="I480" s="1" t="s">
        <v>4545</v>
      </c>
      <c r="J480" s="6" t="s">
        <v>8590</v>
      </c>
      <c r="K480" t="s">
        <v>955</v>
      </c>
      <c r="L480" t="s">
        <v>71</v>
      </c>
      <c r="M480" t="s">
        <v>71</v>
      </c>
      <c r="N480" t="s">
        <v>71</v>
      </c>
      <c r="O480" t="s">
        <v>71</v>
      </c>
      <c r="P480" t="s">
        <v>71</v>
      </c>
      <c r="Q480" t="s">
        <v>71</v>
      </c>
      <c r="R480" t="s">
        <v>71</v>
      </c>
      <c r="S480" t="s">
        <v>71</v>
      </c>
      <c r="T480" t="s">
        <v>4546</v>
      </c>
      <c r="U480" t="s">
        <v>71</v>
      </c>
      <c r="V480" t="s">
        <v>71</v>
      </c>
      <c r="W480" t="s">
        <v>71</v>
      </c>
      <c r="X480" t="s">
        <v>71</v>
      </c>
      <c r="Y480" t="s">
        <v>4547</v>
      </c>
      <c r="Z480" t="s">
        <v>71</v>
      </c>
      <c r="AA480" t="s">
        <v>71</v>
      </c>
      <c r="AB480" t="s">
        <v>71</v>
      </c>
      <c r="AC480" t="s">
        <v>71</v>
      </c>
      <c r="AD480" t="s">
        <v>71</v>
      </c>
      <c r="AE480" t="s">
        <v>71</v>
      </c>
      <c r="AF480" t="s">
        <v>71</v>
      </c>
      <c r="AG480" t="s">
        <v>71</v>
      </c>
      <c r="AH480" t="s">
        <v>71</v>
      </c>
      <c r="AI480" t="s">
        <v>71</v>
      </c>
      <c r="AJ480" t="s">
        <v>71</v>
      </c>
      <c r="AK480" t="s">
        <v>71</v>
      </c>
      <c r="AL480" t="s">
        <v>71</v>
      </c>
      <c r="AM480" t="s">
        <v>958</v>
      </c>
      <c r="AN480" t="s">
        <v>959</v>
      </c>
      <c r="AO480" t="s">
        <v>71</v>
      </c>
      <c r="AP480" t="s">
        <v>71</v>
      </c>
      <c r="AQ480" t="s">
        <v>71</v>
      </c>
      <c r="AR480" t="s">
        <v>728</v>
      </c>
      <c r="AS480">
        <v>2003</v>
      </c>
      <c r="AT480">
        <v>20</v>
      </c>
      <c r="AU480" t="s">
        <v>1823</v>
      </c>
      <c r="AV480" t="s">
        <v>71</v>
      </c>
      <c r="AW480" t="s">
        <v>71</v>
      </c>
      <c r="AX480" t="s">
        <v>71</v>
      </c>
      <c r="AY480" t="s">
        <v>71</v>
      </c>
      <c r="AZ480">
        <v>169</v>
      </c>
      <c r="BA480">
        <v>197</v>
      </c>
      <c r="BB480" t="s">
        <v>71</v>
      </c>
      <c r="BC480" t="s">
        <v>4548</v>
      </c>
      <c r="BD480" t="str">
        <f>HYPERLINK("http://dx.doi.org/10.1023/B:AIRE.0000006610.94970.1d","http://dx.doi.org/10.1023/B:AIRE.0000006610.94970.1d")</f>
        <v>http://dx.doi.org/10.1023/B:AIRE.0000006610.94970.1d</v>
      </c>
      <c r="BE480" t="s">
        <v>71</v>
      </c>
      <c r="BF480" t="s">
        <v>71</v>
      </c>
      <c r="BG480" t="s">
        <v>71</v>
      </c>
      <c r="BH480" t="s">
        <v>71</v>
      </c>
      <c r="BI480" t="s">
        <v>71</v>
      </c>
      <c r="BJ480" t="s">
        <v>71</v>
      </c>
      <c r="BK480" t="s">
        <v>71</v>
      </c>
      <c r="BL480" t="s">
        <v>71</v>
      </c>
      <c r="BM480" t="s">
        <v>71</v>
      </c>
      <c r="BN480" t="s">
        <v>71</v>
      </c>
      <c r="BO480" t="s">
        <v>71</v>
      </c>
      <c r="BP480" t="s">
        <v>71</v>
      </c>
      <c r="BQ480" t="s">
        <v>4549</v>
      </c>
      <c r="BR480" t="str">
        <f>HYPERLINK("https%3A%2F%2Fwww.webofscience.com%2Fwos%2Fwoscc%2Ffull-record%2FWOS:000186971300002","View Full Record in Web of Science")</f>
        <v>View Full Record in Web of Science</v>
      </c>
    </row>
    <row r="481" spans="1:70" hidden="1" x14ac:dyDescent="0.25">
      <c r="A481" t="s">
        <v>2847</v>
      </c>
      <c r="B481" t="s">
        <v>4550</v>
      </c>
      <c r="C481" t="s">
        <v>71</v>
      </c>
      <c r="D481" t="s">
        <v>4551</v>
      </c>
      <c r="E481" t="s">
        <v>71</v>
      </c>
      <c r="F481" t="s">
        <v>4552</v>
      </c>
      <c r="G481" t="s">
        <v>71</v>
      </c>
      <c r="H481" t="s">
        <v>71</v>
      </c>
      <c r="I481" s="1" t="s">
        <v>4553</v>
      </c>
      <c r="J481" s="6" t="s">
        <v>8590</v>
      </c>
      <c r="K481" t="s">
        <v>4554</v>
      </c>
      <c r="L481" t="s">
        <v>71</v>
      </c>
      <c r="M481" t="s">
        <v>71</v>
      </c>
      <c r="N481" t="s">
        <v>71</v>
      </c>
      <c r="O481" t="s">
        <v>71</v>
      </c>
      <c r="P481" t="s">
        <v>71</v>
      </c>
      <c r="Q481" t="s">
        <v>71</v>
      </c>
      <c r="R481" t="s">
        <v>71</v>
      </c>
      <c r="S481" t="s">
        <v>71</v>
      </c>
      <c r="T481" t="s">
        <v>4555</v>
      </c>
      <c r="U481" t="s">
        <v>71</v>
      </c>
      <c r="V481" t="s">
        <v>71</v>
      </c>
      <c r="W481" t="s">
        <v>71</v>
      </c>
      <c r="X481" t="s">
        <v>71</v>
      </c>
      <c r="Y481" t="s">
        <v>4556</v>
      </c>
      <c r="Z481" t="s">
        <v>4557</v>
      </c>
      <c r="AA481" t="s">
        <v>71</v>
      </c>
      <c r="AB481" t="s">
        <v>71</v>
      </c>
      <c r="AC481" t="s">
        <v>71</v>
      </c>
      <c r="AD481" t="s">
        <v>71</v>
      </c>
      <c r="AE481" t="s">
        <v>71</v>
      </c>
      <c r="AF481" t="s">
        <v>71</v>
      </c>
      <c r="AG481" t="s">
        <v>71</v>
      </c>
      <c r="AH481" t="s">
        <v>71</v>
      </c>
      <c r="AI481" t="s">
        <v>71</v>
      </c>
      <c r="AJ481" t="s">
        <v>71</v>
      </c>
      <c r="AK481" t="s">
        <v>71</v>
      </c>
      <c r="AL481" t="s">
        <v>71</v>
      </c>
      <c r="AM481" t="s">
        <v>71</v>
      </c>
      <c r="AN481" t="s">
        <v>71</v>
      </c>
      <c r="AO481" t="s">
        <v>4558</v>
      </c>
      <c r="AP481" t="s">
        <v>71</v>
      </c>
      <c r="AQ481" t="s">
        <v>71</v>
      </c>
      <c r="AR481" t="s">
        <v>71</v>
      </c>
      <c r="AS481">
        <v>2015</v>
      </c>
      <c r="AT481" t="s">
        <v>71</v>
      </c>
      <c r="AU481" t="s">
        <v>71</v>
      </c>
      <c r="AV481" t="s">
        <v>71</v>
      </c>
      <c r="AW481" t="s">
        <v>71</v>
      </c>
      <c r="AX481" t="s">
        <v>71</v>
      </c>
      <c r="AY481" t="s">
        <v>71</v>
      </c>
      <c r="AZ481">
        <v>203</v>
      </c>
      <c r="BA481">
        <v>218</v>
      </c>
      <c r="BB481" t="s">
        <v>71</v>
      </c>
      <c r="BC481" t="s">
        <v>71</v>
      </c>
      <c r="BD481" t="s">
        <v>71</v>
      </c>
      <c r="BE481" t="s">
        <v>4559</v>
      </c>
      <c r="BF481" t="s">
        <v>71</v>
      </c>
      <c r="BG481" t="s">
        <v>71</v>
      </c>
      <c r="BH481" t="s">
        <v>71</v>
      </c>
      <c r="BI481" t="s">
        <v>71</v>
      </c>
      <c r="BJ481" t="s">
        <v>71</v>
      </c>
      <c r="BK481" t="s">
        <v>71</v>
      </c>
      <c r="BL481" t="s">
        <v>71</v>
      </c>
      <c r="BM481" t="s">
        <v>71</v>
      </c>
      <c r="BN481" t="s">
        <v>71</v>
      </c>
      <c r="BO481" t="s">
        <v>71</v>
      </c>
      <c r="BP481" t="s">
        <v>71</v>
      </c>
      <c r="BQ481" t="s">
        <v>4560</v>
      </c>
      <c r="BR481" t="str">
        <f>HYPERLINK("https%3A%2F%2Fwww.webofscience.com%2Fwos%2Fwoscc%2Ffull-record%2FWOS:000400029000014","View Full Record in Web of Science")</f>
        <v>View Full Record in Web of Science</v>
      </c>
    </row>
    <row r="482" spans="1:70" hidden="1" x14ac:dyDescent="0.25">
      <c r="A482" t="s">
        <v>69</v>
      </c>
      <c r="B482" t="s">
        <v>4561</v>
      </c>
      <c r="C482" t="s">
        <v>71</v>
      </c>
      <c r="D482" t="s">
        <v>71</v>
      </c>
      <c r="E482" t="s">
        <v>71</v>
      </c>
      <c r="F482" t="s">
        <v>4562</v>
      </c>
      <c r="G482" t="s">
        <v>71</v>
      </c>
      <c r="H482" t="s">
        <v>71</v>
      </c>
      <c r="I482" s="1" t="s">
        <v>4563</v>
      </c>
      <c r="J482" s="6" t="s">
        <v>8590</v>
      </c>
      <c r="K482" t="s">
        <v>233</v>
      </c>
      <c r="L482" t="s">
        <v>71</v>
      </c>
      <c r="M482" t="s">
        <v>71</v>
      </c>
      <c r="N482" t="s">
        <v>71</v>
      </c>
      <c r="O482" t="s">
        <v>71</v>
      </c>
      <c r="P482" t="s">
        <v>71</v>
      </c>
      <c r="Q482" t="s">
        <v>71</v>
      </c>
      <c r="R482" t="s">
        <v>71</v>
      </c>
      <c r="S482" t="s">
        <v>71</v>
      </c>
      <c r="T482" t="s">
        <v>4564</v>
      </c>
      <c r="U482" t="s">
        <v>71</v>
      </c>
      <c r="V482" t="s">
        <v>71</v>
      </c>
      <c r="W482" t="s">
        <v>71</v>
      </c>
      <c r="X482" t="s">
        <v>71</v>
      </c>
      <c r="Y482" t="s">
        <v>4565</v>
      </c>
      <c r="Z482" t="s">
        <v>4566</v>
      </c>
      <c r="AA482" t="s">
        <v>71</v>
      </c>
      <c r="AB482" t="s">
        <v>71</v>
      </c>
      <c r="AC482" t="s">
        <v>71</v>
      </c>
      <c r="AD482" t="s">
        <v>71</v>
      </c>
      <c r="AE482" t="s">
        <v>71</v>
      </c>
      <c r="AF482" t="s">
        <v>71</v>
      </c>
      <c r="AG482" t="s">
        <v>71</v>
      </c>
      <c r="AH482" t="s">
        <v>71</v>
      </c>
      <c r="AI482" t="s">
        <v>71</v>
      </c>
      <c r="AJ482" t="s">
        <v>71</v>
      </c>
      <c r="AK482" t="s">
        <v>71</v>
      </c>
      <c r="AL482" t="s">
        <v>71</v>
      </c>
      <c r="AM482" t="s">
        <v>237</v>
      </c>
      <c r="AN482" t="s">
        <v>238</v>
      </c>
      <c r="AO482" t="s">
        <v>71</v>
      </c>
      <c r="AP482" t="s">
        <v>71</v>
      </c>
      <c r="AQ482" t="s">
        <v>71</v>
      </c>
      <c r="AR482" t="s">
        <v>79</v>
      </c>
      <c r="AS482">
        <v>2022</v>
      </c>
      <c r="AT482">
        <v>30</v>
      </c>
      <c r="AU482">
        <v>9</v>
      </c>
      <c r="AV482" t="s">
        <v>71</v>
      </c>
      <c r="AW482" t="s">
        <v>71</v>
      </c>
      <c r="AX482" t="s">
        <v>71</v>
      </c>
      <c r="AY482" t="s">
        <v>71</v>
      </c>
      <c r="AZ482">
        <v>3514</v>
      </c>
      <c r="BA482">
        <v>3526</v>
      </c>
      <c r="BB482" t="s">
        <v>71</v>
      </c>
      <c r="BC482" t="s">
        <v>4567</v>
      </c>
      <c r="BD482" t="str">
        <f>HYPERLINK("http://dx.doi.org/10.1109/TFUZZ.2021.3118113","http://dx.doi.org/10.1109/TFUZZ.2021.3118113")</f>
        <v>http://dx.doi.org/10.1109/TFUZZ.2021.3118113</v>
      </c>
      <c r="BE482" t="s">
        <v>71</v>
      </c>
      <c r="BF482" t="s">
        <v>71</v>
      </c>
      <c r="BG482" t="s">
        <v>71</v>
      </c>
      <c r="BH482" t="s">
        <v>71</v>
      </c>
      <c r="BI482" t="s">
        <v>71</v>
      </c>
      <c r="BJ482" t="s">
        <v>71</v>
      </c>
      <c r="BK482" t="s">
        <v>71</v>
      </c>
      <c r="BL482" t="s">
        <v>71</v>
      </c>
      <c r="BM482" t="s">
        <v>71</v>
      </c>
      <c r="BN482" t="s">
        <v>71</v>
      </c>
      <c r="BO482" t="s">
        <v>71</v>
      </c>
      <c r="BP482" t="s">
        <v>71</v>
      </c>
      <c r="BQ482" t="s">
        <v>4568</v>
      </c>
      <c r="BR482" t="str">
        <f>HYPERLINK("https%3A%2F%2Fwww.webofscience.com%2Fwos%2Fwoscc%2Ffull-record%2FWOS:000848264000013","View Full Record in Web of Science")</f>
        <v>View Full Record in Web of Science</v>
      </c>
    </row>
    <row r="483" spans="1:70" hidden="1" x14ac:dyDescent="0.25">
      <c r="A483" t="s">
        <v>83</v>
      </c>
      <c r="B483" t="s">
        <v>4569</v>
      </c>
      <c r="C483" t="s">
        <v>71</v>
      </c>
      <c r="D483" t="s">
        <v>1403</v>
      </c>
      <c r="E483" t="s">
        <v>71</v>
      </c>
      <c r="F483" t="s">
        <v>4570</v>
      </c>
      <c r="G483" t="s">
        <v>71</v>
      </c>
      <c r="H483" t="s">
        <v>71</v>
      </c>
      <c r="I483" s="1" t="s">
        <v>4571</v>
      </c>
      <c r="J483" s="6" t="s">
        <v>8590</v>
      </c>
      <c r="K483" t="s">
        <v>1406</v>
      </c>
      <c r="L483" t="s">
        <v>1407</v>
      </c>
      <c r="M483" t="s">
        <v>1408</v>
      </c>
      <c r="N483" t="s">
        <v>1409</v>
      </c>
      <c r="O483" t="s">
        <v>1410</v>
      </c>
      <c r="P483" t="s">
        <v>1411</v>
      </c>
      <c r="Q483" t="s">
        <v>71</v>
      </c>
      <c r="R483" t="s">
        <v>71</v>
      </c>
      <c r="S483" t="s">
        <v>71</v>
      </c>
      <c r="T483" t="s">
        <v>4572</v>
      </c>
      <c r="U483" t="s">
        <v>71</v>
      </c>
      <c r="V483" t="s">
        <v>71</v>
      </c>
      <c r="W483" t="s">
        <v>71</v>
      </c>
      <c r="X483" t="s">
        <v>71</v>
      </c>
      <c r="Y483" t="s">
        <v>71</v>
      </c>
      <c r="Z483" t="s">
        <v>71</v>
      </c>
      <c r="AA483" t="s">
        <v>71</v>
      </c>
      <c r="AB483" t="s">
        <v>71</v>
      </c>
      <c r="AC483" t="s">
        <v>71</v>
      </c>
      <c r="AD483" t="s">
        <v>71</v>
      </c>
      <c r="AE483" t="s">
        <v>71</v>
      </c>
      <c r="AF483" t="s">
        <v>71</v>
      </c>
      <c r="AG483" t="s">
        <v>71</v>
      </c>
      <c r="AH483" t="s">
        <v>71</v>
      </c>
      <c r="AI483" t="s">
        <v>71</v>
      </c>
      <c r="AJ483" t="s">
        <v>71</v>
      </c>
      <c r="AK483" t="s">
        <v>71</v>
      </c>
      <c r="AL483" t="s">
        <v>71</v>
      </c>
      <c r="AM483" t="s">
        <v>1413</v>
      </c>
      <c r="AN483" t="s">
        <v>71</v>
      </c>
      <c r="AO483" t="s">
        <v>1414</v>
      </c>
      <c r="AP483" t="s">
        <v>71</v>
      </c>
      <c r="AQ483" t="s">
        <v>71</v>
      </c>
      <c r="AR483" t="s">
        <v>71</v>
      </c>
      <c r="AS483">
        <v>2015</v>
      </c>
      <c r="AT483">
        <v>89</v>
      </c>
      <c r="AU483" t="s">
        <v>71</v>
      </c>
      <c r="AV483" t="s">
        <v>71</v>
      </c>
      <c r="AW483" t="s">
        <v>71</v>
      </c>
      <c r="AX483" t="s">
        <v>71</v>
      </c>
      <c r="AY483" t="s">
        <v>71</v>
      </c>
      <c r="AZ483">
        <v>139</v>
      </c>
      <c r="BA483">
        <v>144</v>
      </c>
      <c r="BB483" t="s">
        <v>71</v>
      </c>
      <c r="BC483" t="s">
        <v>71</v>
      </c>
      <c r="BD483" t="s">
        <v>71</v>
      </c>
      <c r="BE483" t="s">
        <v>71</v>
      </c>
      <c r="BF483" t="s">
        <v>71</v>
      </c>
      <c r="BG483" t="s">
        <v>71</v>
      </c>
      <c r="BH483" t="s">
        <v>71</v>
      </c>
      <c r="BI483" t="s">
        <v>71</v>
      </c>
      <c r="BJ483" t="s">
        <v>71</v>
      </c>
      <c r="BK483" t="s">
        <v>71</v>
      </c>
      <c r="BL483" t="s">
        <v>71</v>
      </c>
      <c r="BM483" t="s">
        <v>71</v>
      </c>
      <c r="BN483" t="s">
        <v>71</v>
      </c>
      <c r="BO483" t="s">
        <v>71</v>
      </c>
      <c r="BP483" t="s">
        <v>71</v>
      </c>
      <c r="BQ483" t="s">
        <v>4573</v>
      </c>
      <c r="BR483" t="str">
        <f>HYPERLINK("https%3A%2F%2Fwww.webofscience.com%2Fwos%2Fwoscc%2Ffull-record%2FWOS:000358581100023","View Full Record in Web of Science")</f>
        <v>View Full Record in Web of Science</v>
      </c>
    </row>
    <row r="484" spans="1:70" hidden="1" x14ac:dyDescent="0.25">
      <c r="A484" t="s">
        <v>83</v>
      </c>
      <c r="B484" t="s">
        <v>4574</v>
      </c>
      <c r="C484" t="s">
        <v>71</v>
      </c>
      <c r="D484" t="s">
        <v>1687</v>
      </c>
      <c r="E484" t="s">
        <v>71</v>
      </c>
      <c r="F484" t="s">
        <v>4575</v>
      </c>
      <c r="G484" t="s">
        <v>71</v>
      </c>
      <c r="H484" t="s">
        <v>71</v>
      </c>
      <c r="I484" s="1" t="s">
        <v>4576</v>
      </c>
      <c r="J484" s="6" t="s">
        <v>8590</v>
      </c>
      <c r="K484" t="s">
        <v>1690</v>
      </c>
      <c r="L484" t="s">
        <v>71</v>
      </c>
      <c r="M484" t="s">
        <v>1691</v>
      </c>
      <c r="N484" t="s">
        <v>1692</v>
      </c>
      <c r="O484" t="s">
        <v>1693</v>
      </c>
      <c r="P484" t="s">
        <v>1694</v>
      </c>
      <c r="Q484" t="s">
        <v>71</v>
      </c>
      <c r="R484" t="s">
        <v>71</v>
      </c>
      <c r="S484" t="s">
        <v>71</v>
      </c>
      <c r="T484" t="s">
        <v>4577</v>
      </c>
      <c r="U484" t="s">
        <v>71</v>
      </c>
      <c r="V484" t="s">
        <v>71</v>
      </c>
      <c r="W484" t="s">
        <v>71</v>
      </c>
      <c r="X484" t="s">
        <v>71</v>
      </c>
      <c r="Y484" t="s">
        <v>71</v>
      </c>
      <c r="Z484" t="s">
        <v>71</v>
      </c>
      <c r="AA484" t="s">
        <v>71</v>
      </c>
      <c r="AB484" t="s">
        <v>71</v>
      </c>
      <c r="AC484" t="s">
        <v>71</v>
      </c>
      <c r="AD484" t="s">
        <v>71</v>
      </c>
      <c r="AE484" t="s">
        <v>71</v>
      </c>
      <c r="AF484" t="s">
        <v>71</v>
      </c>
      <c r="AG484" t="s">
        <v>71</v>
      </c>
      <c r="AH484" t="s">
        <v>71</v>
      </c>
      <c r="AI484" t="s">
        <v>71</v>
      </c>
      <c r="AJ484" t="s">
        <v>71</v>
      </c>
      <c r="AK484" t="s">
        <v>71</v>
      </c>
      <c r="AL484" t="s">
        <v>71</v>
      </c>
      <c r="AM484" t="s">
        <v>71</v>
      </c>
      <c r="AN484" t="s">
        <v>71</v>
      </c>
      <c r="AO484" t="s">
        <v>1696</v>
      </c>
      <c r="AP484" t="s">
        <v>71</v>
      </c>
      <c r="AQ484" t="s">
        <v>71</v>
      </c>
      <c r="AR484" t="s">
        <v>71</v>
      </c>
      <c r="AS484">
        <v>2008</v>
      </c>
      <c r="AT484" t="s">
        <v>71</v>
      </c>
      <c r="AU484" t="s">
        <v>71</v>
      </c>
      <c r="AV484" t="s">
        <v>71</v>
      </c>
      <c r="AW484" t="s">
        <v>71</v>
      </c>
      <c r="AX484" t="s">
        <v>71</v>
      </c>
      <c r="AY484" t="s">
        <v>71</v>
      </c>
      <c r="AZ484">
        <v>266</v>
      </c>
      <c r="BA484">
        <v>270</v>
      </c>
      <c r="BB484" t="s">
        <v>71</v>
      </c>
      <c r="BC484" t="s">
        <v>4578</v>
      </c>
      <c r="BD484" t="str">
        <f>HYPERLINK("http://dx.doi.org/10.1109/FSKD.2008.42","http://dx.doi.org/10.1109/FSKD.2008.42")</f>
        <v>http://dx.doi.org/10.1109/FSKD.2008.42</v>
      </c>
      <c r="BE484" t="s">
        <v>71</v>
      </c>
      <c r="BF484" t="s">
        <v>71</v>
      </c>
      <c r="BG484" t="s">
        <v>71</v>
      </c>
      <c r="BH484" t="s">
        <v>71</v>
      </c>
      <c r="BI484" t="s">
        <v>71</v>
      </c>
      <c r="BJ484" t="s">
        <v>71</v>
      </c>
      <c r="BK484" t="s">
        <v>71</v>
      </c>
      <c r="BL484" t="s">
        <v>71</v>
      </c>
      <c r="BM484" t="s">
        <v>71</v>
      </c>
      <c r="BN484" t="s">
        <v>71</v>
      </c>
      <c r="BO484" t="s">
        <v>71</v>
      </c>
      <c r="BP484" t="s">
        <v>71</v>
      </c>
      <c r="BQ484" t="s">
        <v>4579</v>
      </c>
      <c r="BR484" t="str">
        <f>HYPERLINK("https%3A%2F%2Fwww.webofscience.com%2Fwos%2Fwoscc%2Ffull-record%2FWOS:000264270500051","View Full Record in Web of Science")</f>
        <v>View Full Record in Web of Science</v>
      </c>
    </row>
    <row r="485" spans="1:70" hidden="1" x14ac:dyDescent="0.25">
      <c r="A485" t="s">
        <v>69</v>
      </c>
      <c r="B485" t="s">
        <v>4580</v>
      </c>
      <c r="C485" t="s">
        <v>71</v>
      </c>
      <c r="D485" t="s">
        <v>71</v>
      </c>
      <c r="E485" t="s">
        <v>71</v>
      </c>
      <c r="F485" t="s">
        <v>4581</v>
      </c>
      <c r="G485" t="s">
        <v>71</v>
      </c>
      <c r="H485" t="s">
        <v>71</v>
      </c>
      <c r="I485" s="1" t="s">
        <v>4582</v>
      </c>
      <c r="J485" s="6" t="s">
        <v>8590</v>
      </c>
      <c r="K485" t="s">
        <v>3331</v>
      </c>
      <c r="L485" t="s">
        <v>71</v>
      </c>
      <c r="M485" t="s">
        <v>71</v>
      </c>
      <c r="N485" t="s">
        <v>71</v>
      </c>
      <c r="O485" t="s">
        <v>71</v>
      </c>
      <c r="P485" t="s">
        <v>71</v>
      </c>
      <c r="Q485" t="s">
        <v>71</v>
      </c>
      <c r="R485" t="s">
        <v>71</v>
      </c>
      <c r="S485" t="s">
        <v>71</v>
      </c>
      <c r="T485" t="s">
        <v>4583</v>
      </c>
      <c r="U485" t="s">
        <v>71</v>
      </c>
      <c r="V485" t="s">
        <v>71</v>
      </c>
      <c r="W485" t="s">
        <v>71</v>
      </c>
      <c r="X485" t="s">
        <v>71</v>
      </c>
      <c r="Y485" t="s">
        <v>4584</v>
      </c>
      <c r="Z485" t="s">
        <v>4585</v>
      </c>
      <c r="AA485" t="s">
        <v>71</v>
      </c>
      <c r="AB485" t="s">
        <v>71</v>
      </c>
      <c r="AC485" t="s">
        <v>71</v>
      </c>
      <c r="AD485" t="s">
        <v>71</v>
      </c>
      <c r="AE485" t="s">
        <v>71</v>
      </c>
      <c r="AF485" t="s">
        <v>71</v>
      </c>
      <c r="AG485" t="s">
        <v>71</v>
      </c>
      <c r="AH485" t="s">
        <v>71</v>
      </c>
      <c r="AI485" t="s">
        <v>71</v>
      </c>
      <c r="AJ485" t="s">
        <v>71</v>
      </c>
      <c r="AK485" t="s">
        <v>71</v>
      </c>
      <c r="AL485" t="s">
        <v>71</v>
      </c>
      <c r="AM485" t="s">
        <v>3334</v>
      </c>
      <c r="AN485" t="s">
        <v>3335</v>
      </c>
      <c r="AO485" t="s">
        <v>71</v>
      </c>
      <c r="AP485" t="s">
        <v>71</v>
      </c>
      <c r="AQ485" t="s">
        <v>71</v>
      </c>
      <c r="AR485" t="s">
        <v>79</v>
      </c>
      <c r="AS485">
        <v>2022</v>
      </c>
      <c r="AT485">
        <v>171</v>
      </c>
      <c r="AU485" t="s">
        <v>71</v>
      </c>
      <c r="AV485" t="s">
        <v>71</v>
      </c>
      <c r="AW485" t="s">
        <v>71</v>
      </c>
      <c r="AX485" t="s">
        <v>71</v>
      </c>
      <c r="AY485" t="s">
        <v>71</v>
      </c>
      <c r="AZ485" t="s">
        <v>71</v>
      </c>
      <c r="BA485" t="s">
        <v>71</v>
      </c>
      <c r="BB485">
        <v>108405</v>
      </c>
      <c r="BC485" t="s">
        <v>4586</v>
      </c>
      <c r="BD485" t="str">
        <f>HYPERLINK("http://dx.doi.org/10.1016/j.cie.2022.108405","http://dx.doi.org/10.1016/j.cie.2022.108405")</f>
        <v>http://dx.doi.org/10.1016/j.cie.2022.108405</v>
      </c>
      <c r="BE485" t="s">
        <v>71</v>
      </c>
      <c r="BF485" t="s">
        <v>71</v>
      </c>
      <c r="BG485" t="s">
        <v>71</v>
      </c>
      <c r="BH485" t="s">
        <v>71</v>
      </c>
      <c r="BI485" t="s">
        <v>71</v>
      </c>
      <c r="BJ485" t="s">
        <v>71</v>
      </c>
      <c r="BK485" t="s">
        <v>71</v>
      </c>
      <c r="BL485" t="s">
        <v>71</v>
      </c>
      <c r="BM485" t="s">
        <v>71</v>
      </c>
      <c r="BN485" t="s">
        <v>71</v>
      </c>
      <c r="BO485" t="s">
        <v>71</v>
      </c>
      <c r="BP485" t="s">
        <v>71</v>
      </c>
      <c r="BQ485" t="s">
        <v>4587</v>
      </c>
      <c r="BR485" t="str">
        <f>HYPERLINK("https%3A%2F%2Fwww.webofscience.com%2Fwos%2Fwoscc%2Ffull-record%2FWOS:000862698400002","View Full Record in Web of Science")</f>
        <v>View Full Record in Web of Science</v>
      </c>
    </row>
    <row r="486" spans="1:70" hidden="1" x14ac:dyDescent="0.25">
      <c r="A486" t="s">
        <v>460</v>
      </c>
      <c r="B486" t="s">
        <v>4588</v>
      </c>
      <c r="C486" t="s">
        <v>4589</v>
      </c>
      <c r="D486" t="s">
        <v>71</v>
      </c>
      <c r="E486" t="s">
        <v>71</v>
      </c>
      <c r="F486" t="s">
        <v>4590</v>
      </c>
      <c r="G486" t="s">
        <v>4589</v>
      </c>
      <c r="H486" t="s">
        <v>71</v>
      </c>
      <c r="I486" s="1" t="s">
        <v>4591</v>
      </c>
      <c r="J486" s="6" t="s">
        <v>8590</v>
      </c>
      <c r="K486" t="s">
        <v>4592</v>
      </c>
      <c r="L486" t="s">
        <v>4593</v>
      </c>
      <c r="M486" t="s">
        <v>71</v>
      </c>
      <c r="N486" t="s">
        <v>71</v>
      </c>
      <c r="O486" t="s">
        <v>71</v>
      </c>
      <c r="P486" t="s">
        <v>71</v>
      </c>
      <c r="Q486" t="s">
        <v>71</v>
      </c>
      <c r="R486" t="s">
        <v>71</v>
      </c>
      <c r="S486" t="s">
        <v>71</v>
      </c>
      <c r="T486" t="s">
        <v>4594</v>
      </c>
      <c r="U486" t="s">
        <v>71</v>
      </c>
      <c r="V486" t="s">
        <v>71</v>
      </c>
      <c r="W486" t="s">
        <v>71</v>
      </c>
      <c r="X486" t="s">
        <v>71</v>
      </c>
      <c r="Y486" t="s">
        <v>71</v>
      </c>
      <c r="Z486" t="s">
        <v>71</v>
      </c>
      <c r="AA486" t="s">
        <v>71</v>
      </c>
      <c r="AB486" t="s">
        <v>71</v>
      </c>
      <c r="AC486" t="s">
        <v>71</v>
      </c>
      <c r="AD486" t="s">
        <v>71</v>
      </c>
      <c r="AE486" t="s">
        <v>71</v>
      </c>
      <c r="AF486" t="s">
        <v>71</v>
      </c>
      <c r="AG486" t="s">
        <v>71</v>
      </c>
      <c r="AH486" t="s">
        <v>71</v>
      </c>
      <c r="AI486" t="s">
        <v>71</v>
      </c>
      <c r="AJ486" t="s">
        <v>71</v>
      </c>
      <c r="AK486" t="s">
        <v>71</v>
      </c>
      <c r="AL486" t="s">
        <v>71</v>
      </c>
      <c r="AM486" t="s">
        <v>4595</v>
      </c>
      <c r="AN486" t="s">
        <v>4596</v>
      </c>
      <c r="AO486" t="s">
        <v>4597</v>
      </c>
      <c r="AP486" t="s">
        <v>71</v>
      </c>
      <c r="AQ486" t="s">
        <v>71</v>
      </c>
      <c r="AR486" t="s">
        <v>71</v>
      </c>
      <c r="AS486">
        <v>2019</v>
      </c>
      <c r="AT486" t="s">
        <v>71</v>
      </c>
      <c r="AU486" t="s">
        <v>71</v>
      </c>
      <c r="AV486" t="s">
        <v>71</v>
      </c>
      <c r="AW486" t="s">
        <v>71</v>
      </c>
      <c r="AX486" t="s">
        <v>71</v>
      </c>
      <c r="AY486" t="s">
        <v>71</v>
      </c>
      <c r="AZ486">
        <v>362</v>
      </c>
      <c r="BA486">
        <v>377</v>
      </c>
      <c r="BB486" t="s">
        <v>71</v>
      </c>
      <c r="BC486" t="s">
        <v>4598</v>
      </c>
      <c r="BD486" t="str">
        <f>HYPERLINK("http://dx.doi.org/10.4018/978-1-5225-5709-8.ch017","http://dx.doi.org/10.4018/978-1-5225-5709-8.ch017")</f>
        <v>http://dx.doi.org/10.4018/978-1-5225-5709-8.ch017</v>
      </c>
      <c r="BE486" t="s">
        <v>4599</v>
      </c>
      <c r="BF486" t="s">
        <v>71</v>
      </c>
      <c r="BG486" t="s">
        <v>71</v>
      </c>
      <c r="BH486" t="s">
        <v>71</v>
      </c>
      <c r="BI486" t="s">
        <v>71</v>
      </c>
      <c r="BJ486" t="s">
        <v>71</v>
      </c>
      <c r="BK486" t="s">
        <v>71</v>
      </c>
      <c r="BL486" t="s">
        <v>71</v>
      </c>
      <c r="BM486" t="s">
        <v>71</v>
      </c>
      <c r="BN486" t="s">
        <v>71</v>
      </c>
      <c r="BO486" t="s">
        <v>71</v>
      </c>
      <c r="BP486" t="s">
        <v>71</v>
      </c>
      <c r="BQ486" t="s">
        <v>4600</v>
      </c>
      <c r="BR486" t="str">
        <f>HYPERLINK("https%3A%2F%2Fwww.webofscience.com%2Fwos%2Fwoscc%2Ffull-record%2FWOS:000487852300018","View Full Record in Web of Science")</f>
        <v>View Full Record in Web of Science</v>
      </c>
    </row>
    <row r="487" spans="1:70" hidden="1" x14ac:dyDescent="0.25">
      <c r="A487" t="s">
        <v>83</v>
      </c>
      <c r="B487" t="s">
        <v>4601</v>
      </c>
      <c r="C487" t="s">
        <v>71</v>
      </c>
      <c r="D487" t="s">
        <v>71</v>
      </c>
      <c r="E487" t="s">
        <v>4602</v>
      </c>
      <c r="F487" t="s">
        <v>4601</v>
      </c>
      <c r="G487" t="s">
        <v>71</v>
      </c>
      <c r="H487" t="s">
        <v>71</v>
      </c>
      <c r="I487" s="1" t="s">
        <v>4603</v>
      </c>
      <c r="J487" s="6" t="s">
        <v>8590</v>
      </c>
      <c r="K487" t="s">
        <v>4604</v>
      </c>
      <c r="L487" t="s">
        <v>4605</v>
      </c>
      <c r="M487" t="s">
        <v>4606</v>
      </c>
      <c r="N487" t="s">
        <v>4607</v>
      </c>
      <c r="O487" t="s">
        <v>4608</v>
      </c>
      <c r="P487" t="s">
        <v>4609</v>
      </c>
      <c r="Q487" t="s">
        <v>71</v>
      </c>
      <c r="R487" t="s">
        <v>71</v>
      </c>
      <c r="S487" t="s">
        <v>71</v>
      </c>
      <c r="T487" t="s">
        <v>4610</v>
      </c>
      <c r="U487" t="s">
        <v>71</v>
      </c>
      <c r="V487" t="s">
        <v>71</v>
      </c>
      <c r="W487" t="s">
        <v>71</v>
      </c>
      <c r="X487" t="s">
        <v>71</v>
      </c>
      <c r="Y487" t="s">
        <v>71</v>
      </c>
      <c r="Z487" t="s">
        <v>71</v>
      </c>
      <c r="AA487" t="s">
        <v>71</v>
      </c>
      <c r="AB487" t="s">
        <v>71</v>
      </c>
      <c r="AC487" t="s">
        <v>71</v>
      </c>
      <c r="AD487" t="s">
        <v>71</v>
      </c>
      <c r="AE487" t="s">
        <v>71</v>
      </c>
      <c r="AF487" t="s">
        <v>71</v>
      </c>
      <c r="AG487" t="s">
        <v>71</v>
      </c>
      <c r="AH487" t="s">
        <v>71</v>
      </c>
      <c r="AI487" t="s">
        <v>71</v>
      </c>
      <c r="AJ487" t="s">
        <v>71</v>
      </c>
      <c r="AK487" t="s">
        <v>71</v>
      </c>
      <c r="AL487" t="s">
        <v>71</v>
      </c>
      <c r="AM487" t="s">
        <v>4611</v>
      </c>
      <c r="AN487" t="s">
        <v>71</v>
      </c>
      <c r="AO487" t="s">
        <v>4612</v>
      </c>
      <c r="AP487" t="s">
        <v>71</v>
      </c>
      <c r="AQ487" t="s">
        <v>71</v>
      </c>
      <c r="AR487" t="s">
        <v>71</v>
      </c>
      <c r="AS487">
        <v>2001</v>
      </c>
      <c r="AT487" t="s">
        <v>71</v>
      </c>
      <c r="AU487" t="s">
        <v>71</v>
      </c>
      <c r="AV487" t="s">
        <v>71</v>
      </c>
      <c r="AW487" t="s">
        <v>71</v>
      </c>
      <c r="AX487" t="s">
        <v>71</v>
      </c>
      <c r="AY487" t="s">
        <v>71</v>
      </c>
      <c r="AZ487">
        <v>1646</v>
      </c>
      <c r="BA487">
        <v>1654</v>
      </c>
      <c r="BB487" t="s">
        <v>71</v>
      </c>
      <c r="BC487" t="s">
        <v>4613</v>
      </c>
      <c r="BD487" t="str">
        <f>HYPERLINK("http://dx.doi.org/10.1109/IECON.2001.975535","http://dx.doi.org/10.1109/IECON.2001.975535")</f>
        <v>http://dx.doi.org/10.1109/IECON.2001.975535</v>
      </c>
      <c r="BE487" t="s">
        <v>71</v>
      </c>
      <c r="BF487" t="s">
        <v>71</v>
      </c>
      <c r="BG487" t="s">
        <v>71</v>
      </c>
      <c r="BH487" t="s">
        <v>71</v>
      </c>
      <c r="BI487" t="s">
        <v>71</v>
      </c>
      <c r="BJ487" t="s">
        <v>71</v>
      </c>
      <c r="BK487" t="s">
        <v>71</v>
      </c>
      <c r="BL487" t="s">
        <v>71</v>
      </c>
      <c r="BM487" t="s">
        <v>71</v>
      </c>
      <c r="BN487" t="s">
        <v>71</v>
      </c>
      <c r="BO487" t="s">
        <v>71</v>
      </c>
      <c r="BP487" t="s">
        <v>71</v>
      </c>
      <c r="BQ487" t="s">
        <v>4614</v>
      </c>
      <c r="BR487" t="str">
        <f>HYPERLINK("https%3A%2F%2Fwww.webofscience.com%2Fwos%2Fwoscc%2Ffull-record%2FWOS:000178186000279","View Full Record in Web of Science")</f>
        <v>View Full Record in Web of Science</v>
      </c>
    </row>
    <row r="488" spans="1:70" hidden="1" x14ac:dyDescent="0.25">
      <c r="A488" t="s">
        <v>83</v>
      </c>
      <c r="B488" t="s">
        <v>4615</v>
      </c>
      <c r="C488" t="s">
        <v>71</v>
      </c>
      <c r="D488" t="s">
        <v>4128</v>
      </c>
      <c r="E488" t="s">
        <v>71</v>
      </c>
      <c r="F488" t="s">
        <v>4615</v>
      </c>
      <c r="G488" t="s">
        <v>71</v>
      </c>
      <c r="H488" t="s">
        <v>71</v>
      </c>
      <c r="I488" s="1" t="s">
        <v>4616</v>
      </c>
      <c r="J488" s="6" t="s">
        <v>8590</v>
      </c>
      <c r="K488" t="s">
        <v>4130</v>
      </c>
      <c r="L488" t="s">
        <v>71</v>
      </c>
      <c r="M488" t="s">
        <v>4131</v>
      </c>
      <c r="N488" t="s">
        <v>4132</v>
      </c>
      <c r="O488" t="s">
        <v>4133</v>
      </c>
      <c r="P488" t="s">
        <v>4134</v>
      </c>
      <c r="Q488" t="s">
        <v>71</v>
      </c>
      <c r="R488" t="s">
        <v>71</v>
      </c>
      <c r="S488" t="s">
        <v>71</v>
      </c>
      <c r="T488" t="s">
        <v>4617</v>
      </c>
      <c r="U488" t="s">
        <v>71</v>
      </c>
      <c r="V488" t="s">
        <v>71</v>
      </c>
      <c r="W488" t="s">
        <v>71</v>
      </c>
      <c r="X488" t="s">
        <v>71</v>
      </c>
      <c r="Y488" t="s">
        <v>71</v>
      </c>
      <c r="Z488" t="s">
        <v>71</v>
      </c>
      <c r="AA488" t="s">
        <v>71</v>
      </c>
      <c r="AB488" t="s">
        <v>71</v>
      </c>
      <c r="AC488" t="s">
        <v>71</v>
      </c>
      <c r="AD488" t="s">
        <v>71</v>
      </c>
      <c r="AE488" t="s">
        <v>71</v>
      </c>
      <c r="AF488" t="s">
        <v>71</v>
      </c>
      <c r="AG488" t="s">
        <v>71</v>
      </c>
      <c r="AH488" t="s">
        <v>71</v>
      </c>
      <c r="AI488" t="s">
        <v>71</v>
      </c>
      <c r="AJ488" t="s">
        <v>71</v>
      </c>
      <c r="AK488" t="s">
        <v>71</v>
      </c>
      <c r="AL488" t="s">
        <v>71</v>
      </c>
      <c r="AM488" t="s">
        <v>71</v>
      </c>
      <c r="AN488" t="s">
        <v>71</v>
      </c>
      <c r="AO488" t="s">
        <v>4138</v>
      </c>
      <c r="AP488" t="s">
        <v>71</v>
      </c>
      <c r="AQ488" t="s">
        <v>71</v>
      </c>
      <c r="AR488" t="s">
        <v>71</v>
      </c>
      <c r="AS488">
        <v>2001</v>
      </c>
      <c r="AT488" t="s">
        <v>71</v>
      </c>
      <c r="AU488" t="s">
        <v>71</v>
      </c>
      <c r="AV488" t="s">
        <v>71</v>
      </c>
      <c r="AW488" t="s">
        <v>71</v>
      </c>
      <c r="AX488" t="s">
        <v>71</v>
      </c>
      <c r="AY488" t="s">
        <v>71</v>
      </c>
      <c r="AZ488">
        <v>2305</v>
      </c>
      <c r="BA488">
        <v>2310</v>
      </c>
      <c r="BB488" t="s">
        <v>71</v>
      </c>
      <c r="BC488" t="s">
        <v>71</v>
      </c>
      <c r="BD488" t="s">
        <v>71</v>
      </c>
      <c r="BE488" t="s">
        <v>71</v>
      </c>
      <c r="BF488" t="s">
        <v>71</v>
      </c>
      <c r="BG488" t="s">
        <v>71</v>
      </c>
      <c r="BH488" t="s">
        <v>71</v>
      </c>
      <c r="BI488" t="s">
        <v>71</v>
      </c>
      <c r="BJ488" t="s">
        <v>71</v>
      </c>
      <c r="BK488" t="s">
        <v>71</v>
      </c>
      <c r="BL488" t="s">
        <v>71</v>
      </c>
      <c r="BM488" t="s">
        <v>71</v>
      </c>
      <c r="BN488" t="s">
        <v>71</v>
      </c>
      <c r="BO488" t="s">
        <v>71</v>
      </c>
      <c r="BP488" t="s">
        <v>71</v>
      </c>
      <c r="BQ488" t="s">
        <v>4618</v>
      </c>
      <c r="BR488" t="str">
        <f>HYPERLINK("https%3A%2F%2Fwww.webofscience.com%2Fwos%2Fwoscc%2Ffull-record%2FWOS:000173245100407","View Full Record in Web of Science")</f>
        <v>View Full Record in Web of Science</v>
      </c>
    </row>
    <row r="489" spans="1:70" hidden="1" x14ac:dyDescent="0.25">
      <c r="A489" t="s">
        <v>69</v>
      </c>
      <c r="B489" t="s">
        <v>4619</v>
      </c>
      <c r="C489" t="s">
        <v>71</v>
      </c>
      <c r="D489" t="s">
        <v>71</v>
      </c>
      <c r="E489" t="s">
        <v>71</v>
      </c>
      <c r="F489" t="s">
        <v>4619</v>
      </c>
      <c r="G489" t="s">
        <v>71</v>
      </c>
      <c r="H489" t="s">
        <v>71</v>
      </c>
      <c r="I489" s="1" t="s">
        <v>4620</v>
      </c>
      <c r="J489" s="6" t="s">
        <v>8590</v>
      </c>
      <c r="K489" t="s">
        <v>421</v>
      </c>
      <c r="L489" t="s">
        <v>71</v>
      </c>
      <c r="M489" t="s">
        <v>71</v>
      </c>
      <c r="N489" t="s">
        <v>71</v>
      </c>
      <c r="O489" t="s">
        <v>71</v>
      </c>
      <c r="P489" t="s">
        <v>71</v>
      </c>
      <c r="Q489" t="s">
        <v>71</v>
      </c>
      <c r="R489" t="s">
        <v>71</v>
      </c>
      <c r="S489" t="s">
        <v>71</v>
      </c>
      <c r="T489" t="s">
        <v>4621</v>
      </c>
      <c r="U489" t="s">
        <v>71</v>
      </c>
      <c r="V489" t="s">
        <v>71</v>
      </c>
      <c r="W489" t="s">
        <v>71</v>
      </c>
      <c r="X489" t="s">
        <v>71</v>
      </c>
      <c r="Y489" t="s">
        <v>4622</v>
      </c>
      <c r="Z489" t="s">
        <v>4623</v>
      </c>
      <c r="AA489" t="s">
        <v>71</v>
      </c>
      <c r="AB489" t="s">
        <v>71</v>
      </c>
      <c r="AC489" t="s">
        <v>71</v>
      </c>
      <c r="AD489" t="s">
        <v>71</v>
      </c>
      <c r="AE489" t="s">
        <v>71</v>
      </c>
      <c r="AF489" t="s">
        <v>71</v>
      </c>
      <c r="AG489" t="s">
        <v>71</v>
      </c>
      <c r="AH489" t="s">
        <v>71</v>
      </c>
      <c r="AI489" t="s">
        <v>71</v>
      </c>
      <c r="AJ489" t="s">
        <v>71</v>
      </c>
      <c r="AK489" t="s">
        <v>71</v>
      </c>
      <c r="AL489" t="s">
        <v>71</v>
      </c>
      <c r="AM489" t="s">
        <v>423</v>
      </c>
      <c r="AN489" t="s">
        <v>715</v>
      </c>
      <c r="AO489" t="s">
        <v>71</v>
      </c>
      <c r="AP489" t="s">
        <v>71</v>
      </c>
      <c r="AQ489" t="s">
        <v>71</v>
      </c>
      <c r="AR489" t="s">
        <v>4624</v>
      </c>
      <c r="AS489">
        <v>1996</v>
      </c>
      <c r="AT489">
        <v>78</v>
      </c>
      <c r="AU489">
        <v>2</v>
      </c>
      <c r="AV489" t="s">
        <v>71</v>
      </c>
      <c r="AW489" t="s">
        <v>71</v>
      </c>
      <c r="AX489" t="s">
        <v>71</v>
      </c>
      <c r="AY489" t="s">
        <v>71</v>
      </c>
      <c r="AZ489">
        <v>139</v>
      </c>
      <c r="BA489">
        <v>153</v>
      </c>
      <c r="BB489" t="s">
        <v>71</v>
      </c>
      <c r="BC489" t="s">
        <v>4625</v>
      </c>
      <c r="BD489" t="str">
        <f>HYPERLINK("http://dx.doi.org/10.1016/0165-0114(95)00165-4","http://dx.doi.org/10.1016/0165-0114(95)00165-4")</f>
        <v>http://dx.doi.org/10.1016/0165-0114(95)00165-4</v>
      </c>
      <c r="BE489" t="s">
        <v>71</v>
      </c>
      <c r="BF489" t="s">
        <v>71</v>
      </c>
      <c r="BG489" t="s">
        <v>71</v>
      </c>
      <c r="BH489" t="s">
        <v>71</v>
      </c>
      <c r="BI489" t="s">
        <v>71</v>
      </c>
      <c r="BJ489" t="s">
        <v>71</v>
      </c>
      <c r="BK489" t="s">
        <v>71</v>
      </c>
      <c r="BL489" t="s">
        <v>71</v>
      </c>
      <c r="BM489" t="s">
        <v>71</v>
      </c>
      <c r="BN489" t="s">
        <v>71</v>
      </c>
      <c r="BO489" t="s">
        <v>71</v>
      </c>
      <c r="BP489" t="s">
        <v>71</v>
      </c>
      <c r="BQ489" t="s">
        <v>4626</v>
      </c>
      <c r="BR489" t="str">
        <f>HYPERLINK("https%3A%2F%2Fwww.webofscience.com%2Fwos%2Fwoscc%2Ffull-record%2FWOS:A1996TX48300001","View Full Record in Web of Science")</f>
        <v>View Full Record in Web of Science</v>
      </c>
    </row>
    <row r="490" spans="1:70" hidden="1" x14ac:dyDescent="0.25">
      <c r="A490" t="s">
        <v>83</v>
      </c>
      <c r="B490" t="s">
        <v>4627</v>
      </c>
      <c r="C490" t="s">
        <v>71</v>
      </c>
      <c r="D490" t="s">
        <v>71</v>
      </c>
      <c r="E490" t="s">
        <v>102</v>
      </c>
      <c r="F490" t="s">
        <v>4628</v>
      </c>
      <c r="G490" t="s">
        <v>71</v>
      </c>
      <c r="H490" t="s">
        <v>71</v>
      </c>
      <c r="I490" s="1" t="s">
        <v>4629</v>
      </c>
      <c r="J490" s="6" t="s">
        <v>8590</v>
      </c>
      <c r="K490" t="s">
        <v>4630</v>
      </c>
      <c r="L490" t="s">
        <v>71</v>
      </c>
      <c r="M490" t="s">
        <v>4631</v>
      </c>
      <c r="N490" t="s">
        <v>4632</v>
      </c>
      <c r="O490" t="s">
        <v>4633</v>
      </c>
      <c r="P490" t="s">
        <v>4634</v>
      </c>
      <c r="Q490" t="s">
        <v>4635</v>
      </c>
      <c r="R490" t="s">
        <v>71</v>
      </c>
      <c r="S490" t="s">
        <v>71</v>
      </c>
      <c r="T490" t="s">
        <v>4636</v>
      </c>
      <c r="U490" t="s">
        <v>71</v>
      </c>
      <c r="V490" t="s">
        <v>71</v>
      </c>
      <c r="W490" t="s">
        <v>71</v>
      </c>
      <c r="X490" t="s">
        <v>71</v>
      </c>
      <c r="Y490" t="s">
        <v>4637</v>
      </c>
      <c r="Z490" t="s">
        <v>4638</v>
      </c>
      <c r="AA490" t="s">
        <v>71</v>
      </c>
      <c r="AB490" t="s">
        <v>71</v>
      </c>
      <c r="AC490" t="s">
        <v>71</v>
      </c>
      <c r="AD490" t="s">
        <v>71</v>
      </c>
      <c r="AE490" t="s">
        <v>71</v>
      </c>
      <c r="AF490" t="s">
        <v>71</v>
      </c>
      <c r="AG490" t="s">
        <v>71</v>
      </c>
      <c r="AH490" t="s">
        <v>71</v>
      </c>
      <c r="AI490" t="s">
        <v>71</v>
      </c>
      <c r="AJ490" t="s">
        <v>71</v>
      </c>
      <c r="AK490" t="s">
        <v>71</v>
      </c>
      <c r="AL490" t="s">
        <v>71</v>
      </c>
      <c r="AM490" t="s">
        <v>71</v>
      </c>
      <c r="AN490" t="s">
        <v>71</v>
      </c>
      <c r="AO490" t="s">
        <v>4639</v>
      </c>
      <c r="AP490" t="s">
        <v>71</v>
      </c>
      <c r="AQ490" t="s">
        <v>71</v>
      </c>
      <c r="AR490" t="s">
        <v>71</v>
      </c>
      <c r="AS490">
        <v>2017</v>
      </c>
      <c r="AT490" t="s">
        <v>71</v>
      </c>
      <c r="AU490" t="s">
        <v>71</v>
      </c>
      <c r="AV490" t="s">
        <v>71</v>
      </c>
      <c r="AW490" t="s">
        <v>71</v>
      </c>
      <c r="AX490" t="s">
        <v>71</v>
      </c>
      <c r="AY490" t="s">
        <v>71</v>
      </c>
      <c r="AZ490" t="s">
        <v>71</v>
      </c>
      <c r="BA490" t="s">
        <v>71</v>
      </c>
      <c r="BB490" t="s">
        <v>71</v>
      </c>
      <c r="BC490" t="s">
        <v>71</v>
      </c>
      <c r="BD490" t="s">
        <v>71</v>
      </c>
      <c r="BE490" t="s">
        <v>71</v>
      </c>
      <c r="BF490" t="s">
        <v>71</v>
      </c>
      <c r="BG490" t="s">
        <v>71</v>
      </c>
      <c r="BH490" t="s">
        <v>71</v>
      </c>
      <c r="BI490" t="s">
        <v>71</v>
      </c>
      <c r="BJ490" t="s">
        <v>71</v>
      </c>
      <c r="BK490" t="s">
        <v>71</v>
      </c>
      <c r="BL490" t="s">
        <v>71</v>
      </c>
      <c r="BM490" t="s">
        <v>71</v>
      </c>
      <c r="BN490" t="s">
        <v>71</v>
      </c>
      <c r="BO490" t="s">
        <v>71</v>
      </c>
      <c r="BP490" t="s">
        <v>71</v>
      </c>
      <c r="BQ490" t="s">
        <v>4640</v>
      </c>
      <c r="BR490" t="str">
        <f>HYPERLINK("https%3A%2F%2Fwww.webofscience.com%2Fwos%2Fwoscc%2Ffull-record%2FWOS:000426438000035","View Full Record in Web of Science")</f>
        <v>View Full Record in Web of Science</v>
      </c>
    </row>
    <row r="491" spans="1:70" hidden="1" x14ac:dyDescent="0.25">
      <c r="A491" t="s">
        <v>69</v>
      </c>
      <c r="B491" t="s">
        <v>4641</v>
      </c>
      <c r="C491" t="s">
        <v>71</v>
      </c>
      <c r="D491" t="s">
        <v>71</v>
      </c>
      <c r="E491" t="s">
        <v>71</v>
      </c>
      <c r="F491" t="s">
        <v>4641</v>
      </c>
      <c r="G491" t="s">
        <v>71</v>
      </c>
      <c r="H491" t="s">
        <v>71</v>
      </c>
      <c r="I491" s="1" t="s">
        <v>4642</v>
      </c>
      <c r="J491" s="6" t="s">
        <v>8590</v>
      </c>
      <c r="K491" t="s">
        <v>4643</v>
      </c>
      <c r="L491" t="s">
        <v>71</v>
      </c>
      <c r="M491" t="s">
        <v>71</v>
      </c>
      <c r="N491" t="s">
        <v>71</v>
      </c>
      <c r="O491" t="s">
        <v>71</v>
      </c>
      <c r="P491" t="s">
        <v>71</v>
      </c>
      <c r="Q491" t="s">
        <v>71</v>
      </c>
      <c r="R491" t="s">
        <v>71</v>
      </c>
      <c r="S491" t="s">
        <v>71</v>
      </c>
      <c r="T491" t="s">
        <v>4644</v>
      </c>
      <c r="U491" t="s">
        <v>71</v>
      </c>
      <c r="V491" t="s">
        <v>71</v>
      </c>
      <c r="W491" t="s">
        <v>71</v>
      </c>
      <c r="X491" t="s">
        <v>71</v>
      </c>
      <c r="Y491" t="s">
        <v>71</v>
      </c>
      <c r="Z491" t="s">
        <v>71</v>
      </c>
      <c r="AA491" t="s">
        <v>71</v>
      </c>
      <c r="AB491" t="s">
        <v>71</v>
      </c>
      <c r="AC491" t="s">
        <v>71</v>
      </c>
      <c r="AD491" t="s">
        <v>71</v>
      </c>
      <c r="AE491" t="s">
        <v>71</v>
      </c>
      <c r="AF491" t="s">
        <v>71</v>
      </c>
      <c r="AG491" t="s">
        <v>71</v>
      </c>
      <c r="AH491" t="s">
        <v>71</v>
      </c>
      <c r="AI491" t="s">
        <v>71</v>
      </c>
      <c r="AJ491" t="s">
        <v>71</v>
      </c>
      <c r="AK491" t="s">
        <v>71</v>
      </c>
      <c r="AL491" t="s">
        <v>71</v>
      </c>
      <c r="AM491" t="s">
        <v>4645</v>
      </c>
      <c r="AN491" t="s">
        <v>71</v>
      </c>
      <c r="AO491" t="s">
        <v>71</v>
      </c>
      <c r="AP491" t="s">
        <v>71</v>
      </c>
      <c r="AQ491" t="s">
        <v>71</v>
      </c>
      <c r="AR491" t="s">
        <v>479</v>
      </c>
      <c r="AS491">
        <v>1993</v>
      </c>
      <c r="AT491">
        <v>61</v>
      </c>
      <c r="AU491">
        <v>4</v>
      </c>
      <c r="AV491" t="s">
        <v>71</v>
      </c>
      <c r="AW491" t="s">
        <v>71</v>
      </c>
      <c r="AX491" t="s">
        <v>71</v>
      </c>
      <c r="AY491" t="s">
        <v>71</v>
      </c>
      <c r="AZ491">
        <v>244</v>
      </c>
      <c r="BA491">
        <v>249</v>
      </c>
      <c r="BB491" t="s">
        <v>71</v>
      </c>
      <c r="BC491" t="s">
        <v>71</v>
      </c>
      <c r="BD491" t="s">
        <v>71</v>
      </c>
      <c r="BE491" t="s">
        <v>71</v>
      </c>
      <c r="BF491" t="s">
        <v>71</v>
      </c>
      <c r="BG491" t="s">
        <v>71</v>
      </c>
      <c r="BH491" t="s">
        <v>71</v>
      </c>
      <c r="BI491" t="s">
        <v>71</v>
      </c>
      <c r="BJ491" t="s">
        <v>71</v>
      </c>
      <c r="BK491" t="s">
        <v>71</v>
      </c>
      <c r="BL491" t="s">
        <v>71</v>
      </c>
      <c r="BM491" t="s">
        <v>71</v>
      </c>
      <c r="BN491" t="s">
        <v>71</v>
      </c>
      <c r="BO491" t="s">
        <v>71</v>
      </c>
      <c r="BP491" t="s">
        <v>71</v>
      </c>
      <c r="BQ491" t="s">
        <v>4646</v>
      </c>
      <c r="BR491" t="str">
        <f>HYPERLINK("https%3A%2F%2Fwww.webofscience.com%2Fwos%2Fwoscc%2Ffull-record%2FWOS:A1993MX10500003","View Full Record in Web of Science")</f>
        <v>View Full Record in Web of Science</v>
      </c>
    </row>
    <row r="492" spans="1:70" hidden="1" x14ac:dyDescent="0.25">
      <c r="A492" t="s">
        <v>83</v>
      </c>
      <c r="B492" t="s">
        <v>4647</v>
      </c>
      <c r="C492" t="s">
        <v>71</v>
      </c>
      <c r="D492" t="s">
        <v>71</v>
      </c>
      <c r="E492" t="s">
        <v>102</v>
      </c>
      <c r="F492" t="s">
        <v>4648</v>
      </c>
      <c r="G492" t="s">
        <v>71</v>
      </c>
      <c r="H492" t="s">
        <v>71</v>
      </c>
      <c r="I492" s="1" t="s">
        <v>4649</v>
      </c>
      <c r="J492" s="6" t="s">
        <v>8590</v>
      </c>
      <c r="K492" t="s">
        <v>4650</v>
      </c>
      <c r="L492" t="s">
        <v>4144</v>
      </c>
      <c r="M492" t="s">
        <v>4145</v>
      </c>
      <c r="N492" t="s">
        <v>4651</v>
      </c>
      <c r="O492" t="s">
        <v>355</v>
      </c>
      <c r="P492" t="s">
        <v>4652</v>
      </c>
      <c r="Q492" t="s">
        <v>71</v>
      </c>
      <c r="R492" t="s">
        <v>71</v>
      </c>
      <c r="S492" t="s">
        <v>71</v>
      </c>
      <c r="T492" t="s">
        <v>4653</v>
      </c>
      <c r="U492" t="s">
        <v>71</v>
      </c>
      <c r="V492" t="s">
        <v>71</v>
      </c>
      <c r="W492" t="s">
        <v>71</v>
      </c>
      <c r="X492" t="s">
        <v>71</v>
      </c>
      <c r="Y492" t="s">
        <v>71</v>
      </c>
      <c r="Z492" t="s">
        <v>71</v>
      </c>
      <c r="AA492" t="s">
        <v>71</v>
      </c>
      <c r="AB492" t="s">
        <v>71</v>
      </c>
      <c r="AC492" t="s">
        <v>71</v>
      </c>
      <c r="AD492" t="s">
        <v>71</v>
      </c>
      <c r="AE492" t="s">
        <v>71</v>
      </c>
      <c r="AF492" t="s">
        <v>71</v>
      </c>
      <c r="AG492" t="s">
        <v>71</v>
      </c>
      <c r="AH492" t="s">
        <v>71</v>
      </c>
      <c r="AI492" t="s">
        <v>71</v>
      </c>
      <c r="AJ492" t="s">
        <v>71</v>
      </c>
      <c r="AK492" t="s">
        <v>71</v>
      </c>
      <c r="AL492" t="s">
        <v>71</v>
      </c>
      <c r="AM492" t="s">
        <v>4152</v>
      </c>
      <c r="AN492" t="s">
        <v>71</v>
      </c>
      <c r="AO492" t="s">
        <v>4654</v>
      </c>
      <c r="AP492" t="s">
        <v>71</v>
      </c>
      <c r="AQ492" t="s">
        <v>71</v>
      </c>
      <c r="AR492" t="s">
        <v>71</v>
      </c>
      <c r="AS492">
        <v>2012</v>
      </c>
      <c r="AT492" t="s">
        <v>71</v>
      </c>
      <c r="AU492" t="s">
        <v>71</v>
      </c>
      <c r="AV492" t="s">
        <v>71</v>
      </c>
      <c r="AW492" t="s">
        <v>71</v>
      </c>
      <c r="AX492" t="s">
        <v>71</v>
      </c>
      <c r="AY492" t="s">
        <v>71</v>
      </c>
      <c r="AZ492">
        <v>2371</v>
      </c>
      <c r="BA492">
        <v>2376</v>
      </c>
      <c r="BB492" t="s">
        <v>71</v>
      </c>
      <c r="BC492" t="s">
        <v>71</v>
      </c>
      <c r="BD492" t="s">
        <v>71</v>
      </c>
      <c r="BE492" t="s">
        <v>71</v>
      </c>
      <c r="BF492" t="s">
        <v>71</v>
      </c>
      <c r="BG492" t="s">
        <v>71</v>
      </c>
      <c r="BH492" t="s">
        <v>71</v>
      </c>
      <c r="BI492" t="s">
        <v>71</v>
      </c>
      <c r="BJ492" t="s">
        <v>71</v>
      </c>
      <c r="BK492" t="s">
        <v>71</v>
      </c>
      <c r="BL492" t="s">
        <v>71</v>
      </c>
      <c r="BM492" t="s">
        <v>71</v>
      </c>
      <c r="BN492" t="s">
        <v>71</v>
      </c>
      <c r="BO492" t="s">
        <v>71</v>
      </c>
      <c r="BP492" t="s">
        <v>71</v>
      </c>
      <c r="BQ492" t="s">
        <v>4655</v>
      </c>
      <c r="BR492" t="str">
        <f>HYPERLINK("https%3A%2F%2Fwww.webofscience.com%2Fwos%2Fwoscc%2Ffull-record%2FWOS:000316869202084","View Full Record in Web of Science")</f>
        <v>View Full Record in Web of Science</v>
      </c>
    </row>
    <row r="493" spans="1:70" hidden="1" x14ac:dyDescent="0.25">
      <c r="A493" t="s">
        <v>69</v>
      </c>
      <c r="B493" t="s">
        <v>4656</v>
      </c>
      <c r="C493" t="s">
        <v>71</v>
      </c>
      <c r="D493" t="s">
        <v>71</v>
      </c>
      <c r="E493" t="s">
        <v>71</v>
      </c>
      <c r="F493" t="s">
        <v>4657</v>
      </c>
      <c r="G493" t="s">
        <v>71</v>
      </c>
      <c r="H493" t="s">
        <v>71</v>
      </c>
      <c r="I493" s="1" t="s">
        <v>4658</v>
      </c>
      <c r="J493" s="6" t="s">
        <v>8590</v>
      </c>
      <c r="K493" t="s">
        <v>1556</v>
      </c>
      <c r="L493" t="s">
        <v>71</v>
      </c>
      <c r="M493" t="s">
        <v>71</v>
      </c>
      <c r="N493" t="s">
        <v>71</v>
      </c>
      <c r="O493" t="s">
        <v>71</v>
      </c>
      <c r="P493" t="s">
        <v>71</v>
      </c>
      <c r="Q493" t="s">
        <v>71</v>
      </c>
      <c r="R493" t="s">
        <v>71</v>
      </c>
      <c r="S493" t="s">
        <v>71</v>
      </c>
      <c r="T493" t="s">
        <v>4659</v>
      </c>
      <c r="U493" t="s">
        <v>71</v>
      </c>
      <c r="V493" t="s">
        <v>71</v>
      </c>
      <c r="W493" t="s">
        <v>71</v>
      </c>
      <c r="X493" t="s">
        <v>71</v>
      </c>
      <c r="Y493" t="s">
        <v>4660</v>
      </c>
      <c r="Z493" t="s">
        <v>4661</v>
      </c>
      <c r="AA493" t="s">
        <v>71</v>
      </c>
      <c r="AB493" t="s">
        <v>71</v>
      </c>
      <c r="AC493" t="s">
        <v>71</v>
      </c>
      <c r="AD493" t="s">
        <v>71</v>
      </c>
      <c r="AE493" t="s">
        <v>71</v>
      </c>
      <c r="AF493" t="s">
        <v>71</v>
      </c>
      <c r="AG493" t="s">
        <v>71</v>
      </c>
      <c r="AH493" t="s">
        <v>71</v>
      </c>
      <c r="AI493" t="s">
        <v>71</v>
      </c>
      <c r="AJ493" t="s">
        <v>71</v>
      </c>
      <c r="AK493" t="s">
        <v>71</v>
      </c>
      <c r="AL493" t="s">
        <v>71</v>
      </c>
      <c r="AM493" t="s">
        <v>1558</v>
      </c>
      <c r="AN493" t="s">
        <v>1559</v>
      </c>
      <c r="AO493" t="s">
        <v>71</v>
      </c>
      <c r="AP493" t="s">
        <v>71</v>
      </c>
      <c r="AQ493" t="s">
        <v>71</v>
      </c>
      <c r="AR493" t="s">
        <v>263</v>
      </c>
      <c r="AS493">
        <v>2017</v>
      </c>
      <c r="AT493">
        <v>76</v>
      </c>
      <c r="AU493">
        <v>22</v>
      </c>
      <c r="AV493" t="s">
        <v>71</v>
      </c>
      <c r="AW493" t="s">
        <v>71</v>
      </c>
      <c r="AX493" t="s">
        <v>71</v>
      </c>
      <c r="AY493" t="s">
        <v>71</v>
      </c>
      <c r="AZ493">
        <v>23627</v>
      </c>
      <c r="BA493">
        <v>23642</v>
      </c>
      <c r="BB493" t="s">
        <v>71</v>
      </c>
      <c r="BC493" t="s">
        <v>4662</v>
      </c>
      <c r="BD493" t="str">
        <f>HYPERLINK("http://dx.doi.org/10.1007/s11042-016-4137-0","http://dx.doi.org/10.1007/s11042-016-4137-0")</f>
        <v>http://dx.doi.org/10.1007/s11042-016-4137-0</v>
      </c>
      <c r="BE493" t="s">
        <v>71</v>
      </c>
      <c r="BF493" t="s">
        <v>71</v>
      </c>
      <c r="BG493" t="s">
        <v>71</v>
      </c>
      <c r="BH493" t="s">
        <v>71</v>
      </c>
      <c r="BI493" t="s">
        <v>71</v>
      </c>
      <c r="BJ493" t="s">
        <v>71</v>
      </c>
      <c r="BK493" t="s">
        <v>71</v>
      </c>
      <c r="BL493" t="s">
        <v>71</v>
      </c>
      <c r="BM493" t="s">
        <v>71</v>
      </c>
      <c r="BN493" t="s">
        <v>71</v>
      </c>
      <c r="BO493" t="s">
        <v>71</v>
      </c>
      <c r="BP493" t="s">
        <v>71</v>
      </c>
      <c r="BQ493" t="s">
        <v>4663</v>
      </c>
      <c r="BR493" t="str">
        <f>HYPERLINK("https%3A%2F%2Fwww.webofscience.com%2Fwos%2Fwoscc%2Ffull-record%2FWOS:000413841700023","View Full Record in Web of Science")</f>
        <v>View Full Record in Web of Science</v>
      </c>
    </row>
    <row r="494" spans="1:70" hidden="1" x14ac:dyDescent="0.25">
      <c r="A494" t="s">
        <v>83</v>
      </c>
      <c r="B494" t="s">
        <v>383</v>
      </c>
      <c r="C494" t="s">
        <v>71</v>
      </c>
      <c r="D494" t="s">
        <v>71</v>
      </c>
      <c r="E494" t="s">
        <v>102</v>
      </c>
      <c r="F494" t="s">
        <v>4055</v>
      </c>
      <c r="G494" t="s">
        <v>71</v>
      </c>
      <c r="H494" t="s">
        <v>71</v>
      </c>
      <c r="I494" s="1" t="s">
        <v>4664</v>
      </c>
      <c r="J494" s="6" t="s">
        <v>8590</v>
      </c>
      <c r="K494" t="s">
        <v>4665</v>
      </c>
      <c r="L494" t="s">
        <v>71</v>
      </c>
      <c r="M494" t="s">
        <v>277</v>
      </c>
      <c r="N494" t="s">
        <v>4666</v>
      </c>
      <c r="O494" t="s">
        <v>4667</v>
      </c>
      <c r="P494" t="s">
        <v>280</v>
      </c>
      <c r="Q494" t="s">
        <v>71</v>
      </c>
      <c r="R494" t="s">
        <v>71</v>
      </c>
      <c r="S494" t="s">
        <v>71</v>
      </c>
      <c r="T494" t="s">
        <v>4668</v>
      </c>
      <c r="U494" t="s">
        <v>71</v>
      </c>
      <c r="V494" t="s">
        <v>71</v>
      </c>
      <c r="W494" t="s">
        <v>71</v>
      </c>
      <c r="X494" t="s">
        <v>71</v>
      </c>
      <c r="Y494" t="s">
        <v>71</v>
      </c>
      <c r="Z494" t="s">
        <v>71</v>
      </c>
      <c r="AA494" t="s">
        <v>71</v>
      </c>
      <c r="AB494" t="s">
        <v>71</v>
      </c>
      <c r="AC494" t="s">
        <v>71</v>
      </c>
      <c r="AD494" t="s">
        <v>71</v>
      </c>
      <c r="AE494" t="s">
        <v>71</v>
      </c>
      <c r="AF494" t="s">
        <v>71</v>
      </c>
      <c r="AG494" t="s">
        <v>71</v>
      </c>
      <c r="AH494" t="s">
        <v>71</v>
      </c>
      <c r="AI494" t="s">
        <v>71</v>
      </c>
      <c r="AJ494" t="s">
        <v>71</v>
      </c>
      <c r="AK494" t="s">
        <v>71</v>
      </c>
      <c r="AL494" t="s">
        <v>71</v>
      </c>
      <c r="AM494" t="s">
        <v>71</v>
      </c>
      <c r="AN494" t="s">
        <v>71</v>
      </c>
      <c r="AO494" t="s">
        <v>4669</v>
      </c>
      <c r="AP494" t="s">
        <v>71</v>
      </c>
      <c r="AQ494" t="s">
        <v>71</v>
      </c>
      <c r="AR494" t="s">
        <v>71</v>
      </c>
      <c r="AS494">
        <v>2008</v>
      </c>
      <c r="AT494" t="s">
        <v>71</v>
      </c>
      <c r="AU494" t="s">
        <v>71</v>
      </c>
      <c r="AV494" t="s">
        <v>71</v>
      </c>
      <c r="AW494" t="s">
        <v>71</v>
      </c>
      <c r="AX494" t="s">
        <v>71</v>
      </c>
      <c r="AY494" t="s">
        <v>71</v>
      </c>
      <c r="AZ494">
        <v>128</v>
      </c>
      <c r="BA494">
        <v>133</v>
      </c>
      <c r="BB494" t="s">
        <v>71</v>
      </c>
      <c r="BC494" t="s">
        <v>71</v>
      </c>
      <c r="BD494" t="s">
        <v>71</v>
      </c>
      <c r="BE494" t="s">
        <v>71</v>
      </c>
      <c r="BF494" t="s">
        <v>71</v>
      </c>
      <c r="BG494" t="s">
        <v>71</v>
      </c>
      <c r="BH494" t="s">
        <v>71</v>
      </c>
      <c r="BI494" t="s">
        <v>71</v>
      </c>
      <c r="BJ494" t="s">
        <v>71</v>
      </c>
      <c r="BK494" t="s">
        <v>71</v>
      </c>
      <c r="BL494" t="s">
        <v>71</v>
      </c>
      <c r="BM494" t="s">
        <v>71</v>
      </c>
      <c r="BN494" t="s">
        <v>71</v>
      </c>
      <c r="BO494" t="s">
        <v>71</v>
      </c>
      <c r="BP494" t="s">
        <v>71</v>
      </c>
      <c r="BQ494" t="s">
        <v>4670</v>
      </c>
      <c r="BR494" t="str">
        <f>HYPERLINK("https%3A%2F%2Fwww.webofscience.com%2Fwos%2Fwoscc%2Ffull-record%2FWOS:000258322800024","View Full Record in Web of Science")</f>
        <v>View Full Record in Web of Science</v>
      </c>
    </row>
    <row r="495" spans="1:70" hidden="1" x14ac:dyDescent="0.25">
      <c r="A495" t="s">
        <v>69</v>
      </c>
      <c r="B495" t="s">
        <v>4671</v>
      </c>
      <c r="C495" t="s">
        <v>71</v>
      </c>
      <c r="D495" t="s">
        <v>71</v>
      </c>
      <c r="E495" t="s">
        <v>71</v>
      </c>
      <c r="F495" t="s">
        <v>4671</v>
      </c>
      <c r="G495" t="s">
        <v>71</v>
      </c>
      <c r="H495" t="s">
        <v>71</v>
      </c>
      <c r="I495" s="1" t="s">
        <v>4672</v>
      </c>
      <c r="J495" s="6" t="s">
        <v>8590</v>
      </c>
      <c r="K495" t="s">
        <v>233</v>
      </c>
      <c r="L495" t="s">
        <v>71</v>
      </c>
      <c r="M495" t="s">
        <v>71</v>
      </c>
      <c r="N495" t="s">
        <v>71</v>
      </c>
      <c r="O495" t="s">
        <v>71</v>
      </c>
      <c r="P495" t="s">
        <v>71</v>
      </c>
      <c r="Q495" t="s">
        <v>71</v>
      </c>
      <c r="R495" t="s">
        <v>71</v>
      </c>
      <c r="S495" t="s">
        <v>71</v>
      </c>
      <c r="T495" t="s">
        <v>4673</v>
      </c>
      <c r="U495" t="s">
        <v>71</v>
      </c>
      <c r="V495" t="s">
        <v>71</v>
      </c>
      <c r="W495" t="s">
        <v>71</v>
      </c>
      <c r="X495" t="s">
        <v>71</v>
      </c>
      <c r="Y495" t="s">
        <v>71</v>
      </c>
      <c r="Z495" t="s">
        <v>4674</v>
      </c>
      <c r="AA495" t="s">
        <v>71</v>
      </c>
      <c r="AB495" t="s">
        <v>71</v>
      </c>
      <c r="AC495" t="s">
        <v>71</v>
      </c>
      <c r="AD495" t="s">
        <v>71</v>
      </c>
      <c r="AE495" t="s">
        <v>71</v>
      </c>
      <c r="AF495" t="s">
        <v>71</v>
      </c>
      <c r="AG495" t="s">
        <v>71</v>
      </c>
      <c r="AH495" t="s">
        <v>71</v>
      </c>
      <c r="AI495" t="s">
        <v>71</v>
      </c>
      <c r="AJ495" t="s">
        <v>71</v>
      </c>
      <c r="AK495" t="s">
        <v>71</v>
      </c>
      <c r="AL495" t="s">
        <v>71</v>
      </c>
      <c r="AM495" t="s">
        <v>237</v>
      </c>
      <c r="AN495" t="s">
        <v>71</v>
      </c>
      <c r="AO495" t="s">
        <v>71</v>
      </c>
      <c r="AP495" t="s">
        <v>71</v>
      </c>
      <c r="AQ495" t="s">
        <v>71</v>
      </c>
      <c r="AR495" t="s">
        <v>263</v>
      </c>
      <c r="AS495">
        <v>1997</v>
      </c>
      <c r="AT495">
        <v>5</v>
      </c>
      <c r="AU495">
        <v>4</v>
      </c>
      <c r="AV495" t="s">
        <v>71</v>
      </c>
      <c r="AW495" t="s">
        <v>71</v>
      </c>
      <c r="AX495" t="s">
        <v>71</v>
      </c>
      <c r="AY495" t="s">
        <v>71</v>
      </c>
      <c r="AZ495">
        <v>557</v>
      </c>
      <c r="BA495">
        <v>569</v>
      </c>
      <c r="BB495" t="s">
        <v>71</v>
      </c>
      <c r="BC495" t="s">
        <v>4675</v>
      </c>
      <c r="BD495" t="str">
        <f>HYPERLINK("http://dx.doi.org/10.1109/91.649907","http://dx.doi.org/10.1109/91.649907")</f>
        <v>http://dx.doi.org/10.1109/91.649907</v>
      </c>
      <c r="BE495" t="s">
        <v>71</v>
      </c>
      <c r="BF495" t="s">
        <v>71</v>
      </c>
      <c r="BG495" t="s">
        <v>71</v>
      </c>
      <c r="BH495" t="s">
        <v>71</v>
      </c>
      <c r="BI495" t="s">
        <v>71</v>
      </c>
      <c r="BJ495" t="s">
        <v>71</v>
      </c>
      <c r="BK495" t="s">
        <v>71</v>
      </c>
      <c r="BL495" t="s">
        <v>71</v>
      </c>
      <c r="BM495" t="s">
        <v>71</v>
      </c>
      <c r="BN495" t="s">
        <v>71</v>
      </c>
      <c r="BO495" t="s">
        <v>71</v>
      </c>
      <c r="BP495" t="s">
        <v>71</v>
      </c>
      <c r="BQ495" t="s">
        <v>4676</v>
      </c>
      <c r="BR495" t="str">
        <f>HYPERLINK("https%3A%2F%2Fwww.webofscience.com%2Fwos%2Fwoscc%2Ffull-record%2FWOS:A1997YG00400007","View Full Record in Web of Science")</f>
        <v>View Full Record in Web of Science</v>
      </c>
    </row>
    <row r="496" spans="1:70" hidden="1" x14ac:dyDescent="0.25">
      <c r="A496" t="s">
        <v>69</v>
      </c>
      <c r="B496" t="s">
        <v>4677</v>
      </c>
      <c r="C496" t="s">
        <v>71</v>
      </c>
      <c r="D496" t="s">
        <v>71</v>
      </c>
      <c r="E496" t="s">
        <v>71</v>
      </c>
      <c r="F496" t="s">
        <v>4678</v>
      </c>
      <c r="G496" t="s">
        <v>71</v>
      </c>
      <c r="H496" t="s">
        <v>71</v>
      </c>
      <c r="I496" s="1" t="s">
        <v>4679</v>
      </c>
      <c r="J496" s="6" t="s">
        <v>8590</v>
      </c>
      <c r="K496" t="s">
        <v>4680</v>
      </c>
      <c r="L496" t="s">
        <v>71</v>
      </c>
      <c r="M496" t="s">
        <v>71</v>
      </c>
      <c r="N496" t="s">
        <v>71</v>
      </c>
      <c r="O496" t="s">
        <v>71</v>
      </c>
      <c r="P496" t="s">
        <v>71</v>
      </c>
      <c r="Q496" t="s">
        <v>71</v>
      </c>
      <c r="R496" t="s">
        <v>71</v>
      </c>
      <c r="S496" t="s">
        <v>71</v>
      </c>
      <c r="T496" t="s">
        <v>4681</v>
      </c>
      <c r="U496" t="s">
        <v>71</v>
      </c>
      <c r="V496" t="s">
        <v>71</v>
      </c>
      <c r="W496" t="s">
        <v>71</v>
      </c>
      <c r="X496" t="s">
        <v>71</v>
      </c>
      <c r="Y496" t="s">
        <v>4682</v>
      </c>
      <c r="Z496" t="s">
        <v>4683</v>
      </c>
      <c r="AA496" t="s">
        <v>71</v>
      </c>
      <c r="AB496" t="s">
        <v>71</v>
      </c>
      <c r="AC496" t="s">
        <v>71</v>
      </c>
      <c r="AD496" t="s">
        <v>71</v>
      </c>
      <c r="AE496" t="s">
        <v>71</v>
      </c>
      <c r="AF496" t="s">
        <v>71</v>
      </c>
      <c r="AG496" t="s">
        <v>71</v>
      </c>
      <c r="AH496" t="s">
        <v>71</v>
      </c>
      <c r="AI496" t="s">
        <v>71</v>
      </c>
      <c r="AJ496" t="s">
        <v>71</v>
      </c>
      <c r="AK496" t="s">
        <v>71</v>
      </c>
      <c r="AL496" t="s">
        <v>71</v>
      </c>
      <c r="AM496" t="s">
        <v>4684</v>
      </c>
      <c r="AN496" t="s">
        <v>4685</v>
      </c>
      <c r="AO496" t="s">
        <v>71</v>
      </c>
      <c r="AP496" t="s">
        <v>71</v>
      </c>
      <c r="AQ496" t="s">
        <v>71</v>
      </c>
      <c r="AR496" t="s">
        <v>129</v>
      </c>
      <c r="AS496">
        <v>2021</v>
      </c>
      <c r="AT496">
        <v>63</v>
      </c>
      <c r="AU496">
        <v>4</v>
      </c>
      <c r="AV496" t="s">
        <v>71</v>
      </c>
      <c r="AW496" t="s">
        <v>71</v>
      </c>
      <c r="AX496" t="s">
        <v>71</v>
      </c>
      <c r="AY496" t="s">
        <v>71</v>
      </c>
      <c r="AZ496">
        <v>389</v>
      </c>
      <c r="BA496">
        <v>402</v>
      </c>
      <c r="BB496" t="s">
        <v>71</v>
      </c>
      <c r="BC496" t="s">
        <v>4686</v>
      </c>
      <c r="BD496" t="str">
        <f>HYPERLINK("http://dx.doi.org/10.1007/s12599-020-00668-7","http://dx.doi.org/10.1007/s12599-020-00668-7")</f>
        <v>http://dx.doi.org/10.1007/s12599-020-00668-7</v>
      </c>
      <c r="BE496" t="s">
        <v>71</v>
      </c>
      <c r="BF496" t="s">
        <v>3479</v>
      </c>
      <c r="BG496" t="s">
        <v>71</v>
      </c>
      <c r="BH496" t="s">
        <v>71</v>
      </c>
      <c r="BI496" t="s">
        <v>71</v>
      </c>
      <c r="BJ496" t="s">
        <v>71</v>
      </c>
      <c r="BK496" t="s">
        <v>71</v>
      </c>
      <c r="BL496" t="s">
        <v>71</v>
      </c>
      <c r="BM496" t="s">
        <v>71</v>
      </c>
      <c r="BN496" t="s">
        <v>71</v>
      </c>
      <c r="BO496" t="s">
        <v>71</v>
      </c>
      <c r="BP496" t="s">
        <v>71</v>
      </c>
      <c r="BQ496" t="s">
        <v>4687</v>
      </c>
      <c r="BR496" t="str">
        <f>HYPERLINK("https%3A%2F%2Fwww.webofscience.com%2Fwos%2Fwoscc%2Ffull-record%2FWOS:000590233900002","View Full Record in Web of Science")</f>
        <v>View Full Record in Web of Science</v>
      </c>
    </row>
    <row r="497" spans="1:70" hidden="1" x14ac:dyDescent="0.25">
      <c r="A497" t="s">
        <v>69</v>
      </c>
      <c r="B497" t="s">
        <v>4688</v>
      </c>
      <c r="C497" t="s">
        <v>71</v>
      </c>
      <c r="D497" t="s">
        <v>71</v>
      </c>
      <c r="E497" t="s">
        <v>71</v>
      </c>
      <c r="F497" t="s">
        <v>4688</v>
      </c>
      <c r="G497" t="s">
        <v>71</v>
      </c>
      <c r="H497" t="s">
        <v>71</v>
      </c>
      <c r="I497" s="1" t="s">
        <v>4689</v>
      </c>
      <c r="J497" s="6" t="s">
        <v>8590</v>
      </c>
      <c r="K497" t="s">
        <v>421</v>
      </c>
      <c r="L497" t="s">
        <v>71</v>
      </c>
      <c r="M497" t="s">
        <v>71</v>
      </c>
      <c r="N497" t="s">
        <v>71</v>
      </c>
      <c r="O497" t="s">
        <v>71</v>
      </c>
      <c r="P497" t="s">
        <v>71</v>
      </c>
      <c r="Q497" t="s">
        <v>71</v>
      </c>
      <c r="R497" t="s">
        <v>71</v>
      </c>
      <c r="S497" t="s">
        <v>71</v>
      </c>
      <c r="T497" t="s">
        <v>4690</v>
      </c>
      <c r="U497" t="s">
        <v>71</v>
      </c>
      <c r="V497" t="s">
        <v>71</v>
      </c>
      <c r="W497" t="s">
        <v>71</v>
      </c>
      <c r="X497" t="s">
        <v>71</v>
      </c>
      <c r="Y497" t="s">
        <v>71</v>
      </c>
      <c r="Z497" t="s">
        <v>71</v>
      </c>
      <c r="AA497" t="s">
        <v>71</v>
      </c>
      <c r="AB497" t="s">
        <v>71</v>
      </c>
      <c r="AC497" t="s">
        <v>71</v>
      </c>
      <c r="AD497" t="s">
        <v>71</v>
      </c>
      <c r="AE497" t="s">
        <v>71</v>
      </c>
      <c r="AF497" t="s">
        <v>71</v>
      </c>
      <c r="AG497" t="s">
        <v>71</v>
      </c>
      <c r="AH497" t="s">
        <v>71</v>
      </c>
      <c r="AI497" t="s">
        <v>71</v>
      </c>
      <c r="AJ497" t="s">
        <v>71</v>
      </c>
      <c r="AK497" t="s">
        <v>71</v>
      </c>
      <c r="AL497" t="s">
        <v>71</v>
      </c>
      <c r="AM497" t="s">
        <v>423</v>
      </c>
      <c r="AN497" t="s">
        <v>71</v>
      </c>
      <c r="AO497" t="s">
        <v>71</v>
      </c>
      <c r="AP497" t="s">
        <v>71</v>
      </c>
      <c r="AQ497" t="s">
        <v>71</v>
      </c>
      <c r="AR497" t="s">
        <v>4691</v>
      </c>
      <c r="AS497">
        <v>1992</v>
      </c>
      <c r="AT497">
        <v>49</v>
      </c>
      <c r="AU497">
        <v>1</v>
      </c>
      <c r="AV497" t="s">
        <v>71</v>
      </c>
      <c r="AW497" t="s">
        <v>71</v>
      </c>
      <c r="AX497" t="s">
        <v>71</v>
      </c>
      <c r="AY497" t="s">
        <v>71</v>
      </c>
      <c r="AZ497">
        <v>75</v>
      </c>
      <c r="BA497">
        <v>90</v>
      </c>
      <c r="BB497" t="s">
        <v>71</v>
      </c>
      <c r="BC497" t="s">
        <v>4692</v>
      </c>
      <c r="BD497" t="str">
        <f>HYPERLINK("http://dx.doi.org/10.1016/0165-0114(92)90111-G","http://dx.doi.org/10.1016/0165-0114(92)90111-G")</f>
        <v>http://dx.doi.org/10.1016/0165-0114(92)90111-G</v>
      </c>
      <c r="BE497" t="s">
        <v>71</v>
      </c>
      <c r="BF497" t="s">
        <v>71</v>
      </c>
      <c r="BG497" t="s">
        <v>71</v>
      </c>
      <c r="BH497" t="s">
        <v>71</v>
      </c>
      <c r="BI497" t="s">
        <v>71</v>
      </c>
      <c r="BJ497" t="s">
        <v>71</v>
      </c>
      <c r="BK497" t="s">
        <v>71</v>
      </c>
      <c r="BL497" t="s">
        <v>71</v>
      </c>
      <c r="BM497" t="s">
        <v>71</v>
      </c>
      <c r="BN497" t="s">
        <v>71</v>
      </c>
      <c r="BO497" t="s">
        <v>71</v>
      </c>
      <c r="BP497" t="s">
        <v>71</v>
      </c>
      <c r="BQ497" t="s">
        <v>4693</v>
      </c>
      <c r="BR497" t="str">
        <f>HYPERLINK("https%3A%2F%2Fwww.webofscience.com%2Fwos%2Fwoscc%2Ffull-record%2FWOS:A1992JJ19100009","View Full Record in Web of Science")</f>
        <v>View Full Record in Web of Science</v>
      </c>
    </row>
    <row r="498" spans="1:70" hidden="1" x14ac:dyDescent="0.25">
      <c r="A498" t="s">
        <v>83</v>
      </c>
      <c r="B498" t="s">
        <v>4694</v>
      </c>
      <c r="C498" t="s">
        <v>71</v>
      </c>
      <c r="D498" t="s">
        <v>71</v>
      </c>
      <c r="E498" t="s">
        <v>102</v>
      </c>
      <c r="F498" t="s">
        <v>4694</v>
      </c>
      <c r="G498" t="s">
        <v>71</v>
      </c>
      <c r="H498" t="s">
        <v>71</v>
      </c>
      <c r="I498" s="1" t="s">
        <v>4695</v>
      </c>
      <c r="J498" s="6" t="s">
        <v>8590</v>
      </c>
      <c r="K498" t="s">
        <v>4696</v>
      </c>
      <c r="L498" t="s">
        <v>71</v>
      </c>
      <c r="M498" t="s">
        <v>4697</v>
      </c>
      <c r="N498" t="s">
        <v>4698</v>
      </c>
      <c r="O498" t="s">
        <v>4699</v>
      </c>
      <c r="P498" t="s">
        <v>4700</v>
      </c>
      <c r="Q498" t="s">
        <v>71</v>
      </c>
      <c r="R498" t="s">
        <v>71</v>
      </c>
      <c r="S498" t="s">
        <v>71</v>
      </c>
      <c r="T498" t="s">
        <v>4701</v>
      </c>
      <c r="U498" t="s">
        <v>71</v>
      </c>
      <c r="V498" t="s">
        <v>71</v>
      </c>
      <c r="W498" t="s">
        <v>71</v>
      </c>
      <c r="X498" t="s">
        <v>71</v>
      </c>
      <c r="Y498" t="s">
        <v>71</v>
      </c>
      <c r="Z498" t="s">
        <v>71</v>
      </c>
      <c r="AA498" t="s">
        <v>71</v>
      </c>
      <c r="AB498" t="s">
        <v>71</v>
      </c>
      <c r="AC498" t="s">
        <v>71</v>
      </c>
      <c r="AD498" t="s">
        <v>71</v>
      </c>
      <c r="AE498" t="s">
        <v>71</v>
      </c>
      <c r="AF498" t="s">
        <v>71</v>
      </c>
      <c r="AG498" t="s">
        <v>71</v>
      </c>
      <c r="AH498" t="s">
        <v>71</v>
      </c>
      <c r="AI498" t="s">
        <v>71</v>
      </c>
      <c r="AJ498" t="s">
        <v>71</v>
      </c>
      <c r="AK498" t="s">
        <v>71</v>
      </c>
      <c r="AL498" t="s">
        <v>71</v>
      </c>
      <c r="AM498" t="s">
        <v>71</v>
      </c>
      <c r="AN498" t="s">
        <v>71</v>
      </c>
      <c r="AO498" t="s">
        <v>4702</v>
      </c>
      <c r="AP498" t="s">
        <v>71</v>
      </c>
      <c r="AQ498" t="s">
        <v>71</v>
      </c>
      <c r="AR498" t="s">
        <v>71</v>
      </c>
      <c r="AS498">
        <v>1996</v>
      </c>
      <c r="AT498" t="s">
        <v>71</v>
      </c>
      <c r="AU498" t="s">
        <v>71</v>
      </c>
      <c r="AV498" t="s">
        <v>71</v>
      </c>
      <c r="AW498" t="s">
        <v>71</v>
      </c>
      <c r="AX498" t="s">
        <v>71</v>
      </c>
      <c r="AY498" t="s">
        <v>71</v>
      </c>
      <c r="AZ498">
        <v>400</v>
      </c>
      <c r="BA498">
        <v>405</v>
      </c>
      <c r="BB498" t="s">
        <v>71</v>
      </c>
      <c r="BC498" t="s">
        <v>71</v>
      </c>
      <c r="BD498" t="s">
        <v>71</v>
      </c>
      <c r="BE498" t="s">
        <v>71</v>
      </c>
      <c r="BF498" t="s">
        <v>71</v>
      </c>
      <c r="BG498" t="s">
        <v>71</v>
      </c>
      <c r="BH498" t="s">
        <v>71</v>
      </c>
      <c r="BI498" t="s">
        <v>71</v>
      </c>
      <c r="BJ498" t="s">
        <v>71</v>
      </c>
      <c r="BK498" t="s">
        <v>71</v>
      </c>
      <c r="BL498" t="s">
        <v>71</v>
      </c>
      <c r="BM498" t="s">
        <v>71</v>
      </c>
      <c r="BN498" t="s">
        <v>71</v>
      </c>
      <c r="BO498" t="s">
        <v>71</v>
      </c>
      <c r="BP498" t="s">
        <v>71</v>
      </c>
      <c r="BQ498" t="s">
        <v>4703</v>
      </c>
      <c r="BR498" t="str">
        <f>HYPERLINK("https%3A%2F%2Fwww.webofscience.com%2Fwos%2Fwoscc%2Ffull-record%2FWOS:A1996BH26N00073","View Full Record in Web of Science")</f>
        <v>View Full Record in Web of Science</v>
      </c>
    </row>
    <row r="499" spans="1:70" hidden="1" x14ac:dyDescent="0.25">
      <c r="A499" t="s">
        <v>69</v>
      </c>
      <c r="B499" t="s">
        <v>4704</v>
      </c>
      <c r="C499" t="s">
        <v>71</v>
      </c>
      <c r="D499" t="s">
        <v>71</v>
      </c>
      <c r="E499" t="s">
        <v>71</v>
      </c>
      <c r="F499" t="s">
        <v>4705</v>
      </c>
      <c r="G499" t="s">
        <v>71</v>
      </c>
      <c r="H499" t="s">
        <v>71</v>
      </c>
      <c r="I499" s="1" t="s">
        <v>4706</v>
      </c>
      <c r="J499" s="6" t="s">
        <v>8590</v>
      </c>
      <c r="K499" t="s">
        <v>4707</v>
      </c>
      <c r="L499" t="s">
        <v>71</v>
      </c>
      <c r="M499" t="s">
        <v>71</v>
      </c>
      <c r="N499" t="s">
        <v>71</v>
      </c>
      <c r="O499" t="s">
        <v>71</v>
      </c>
      <c r="P499" t="s">
        <v>71</v>
      </c>
      <c r="Q499" t="s">
        <v>71</v>
      </c>
      <c r="R499" t="s">
        <v>71</v>
      </c>
      <c r="S499" t="s">
        <v>71</v>
      </c>
      <c r="T499" t="s">
        <v>4708</v>
      </c>
      <c r="U499" t="s">
        <v>71</v>
      </c>
      <c r="V499" t="s">
        <v>71</v>
      </c>
      <c r="W499" t="s">
        <v>71</v>
      </c>
      <c r="X499" t="s">
        <v>71</v>
      </c>
      <c r="Y499" t="s">
        <v>71</v>
      </c>
      <c r="Z499" t="s">
        <v>71</v>
      </c>
      <c r="AA499" t="s">
        <v>71</v>
      </c>
      <c r="AB499" t="s">
        <v>71</v>
      </c>
      <c r="AC499" t="s">
        <v>71</v>
      </c>
      <c r="AD499" t="s">
        <v>71</v>
      </c>
      <c r="AE499" t="s">
        <v>71</v>
      </c>
      <c r="AF499" t="s">
        <v>71</v>
      </c>
      <c r="AG499" t="s">
        <v>71</v>
      </c>
      <c r="AH499" t="s">
        <v>71</v>
      </c>
      <c r="AI499" t="s">
        <v>71</v>
      </c>
      <c r="AJ499" t="s">
        <v>71</v>
      </c>
      <c r="AK499" t="s">
        <v>71</v>
      </c>
      <c r="AL499" t="s">
        <v>71</v>
      </c>
      <c r="AM499" t="s">
        <v>4709</v>
      </c>
      <c r="AN499" t="s">
        <v>4710</v>
      </c>
      <c r="AO499" t="s">
        <v>71</v>
      </c>
      <c r="AP499" t="s">
        <v>71</v>
      </c>
      <c r="AQ499" t="s">
        <v>71</v>
      </c>
      <c r="AR499" t="s">
        <v>1363</v>
      </c>
      <c r="AS499">
        <v>2021</v>
      </c>
      <c r="AT499">
        <v>49</v>
      </c>
      <c r="AU499" t="s">
        <v>71</v>
      </c>
      <c r="AV499" t="s">
        <v>71</v>
      </c>
      <c r="AW499" t="s">
        <v>71</v>
      </c>
      <c r="AX499" t="s">
        <v>71</v>
      </c>
      <c r="AY499" t="s">
        <v>71</v>
      </c>
      <c r="AZ499" t="s">
        <v>71</v>
      </c>
      <c r="BA499" t="s">
        <v>71</v>
      </c>
      <c r="BB499">
        <v>101080</v>
      </c>
      <c r="BC499" t="s">
        <v>4711</v>
      </c>
      <c r="BD499" t="str">
        <f>HYPERLINK("http://dx.doi.org/10.1016/j.elerap.2021.101080","http://dx.doi.org/10.1016/j.elerap.2021.101080")</f>
        <v>http://dx.doi.org/10.1016/j.elerap.2021.101080</v>
      </c>
      <c r="BE499" t="s">
        <v>71</v>
      </c>
      <c r="BF499" t="s">
        <v>4262</v>
      </c>
      <c r="BG499" t="s">
        <v>71</v>
      </c>
      <c r="BH499" t="s">
        <v>71</v>
      </c>
      <c r="BI499" t="s">
        <v>71</v>
      </c>
      <c r="BJ499" t="s">
        <v>71</v>
      </c>
      <c r="BK499" t="s">
        <v>71</v>
      </c>
      <c r="BL499" t="s">
        <v>71</v>
      </c>
      <c r="BM499" t="s">
        <v>71</v>
      </c>
      <c r="BN499" t="s">
        <v>71</v>
      </c>
      <c r="BO499" t="s">
        <v>71</v>
      </c>
      <c r="BP499" t="s">
        <v>71</v>
      </c>
      <c r="BQ499" t="s">
        <v>4712</v>
      </c>
      <c r="BR499" t="str">
        <f>HYPERLINK("https%3A%2F%2Fwww.webofscience.com%2Fwos%2Fwoscc%2Ffull-record%2FWOS:000697662300003","View Full Record in Web of Science")</f>
        <v>View Full Record in Web of Science</v>
      </c>
    </row>
    <row r="500" spans="1:70" hidden="1" x14ac:dyDescent="0.25">
      <c r="A500" t="s">
        <v>69</v>
      </c>
      <c r="B500" t="s">
        <v>4713</v>
      </c>
      <c r="C500" t="s">
        <v>71</v>
      </c>
      <c r="D500" t="s">
        <v>71</v>
      </c>
      <c r="E500" t="s">
        <v>71</v>
      </c>
      <c r="F500" t="s">
        <v>4714</v>
      </c>
      <c r="G500" t="s">
        <v>71</v>
      </c>
      <c r="H500" t="s">
        <v>71</v>
      </c>
      <c r="I500" s="1" t="s">
        <v>4715</v>
      </c>
      <c r="J500" s="6" t="s">
        <v>8590</v>
      </c>
      <c r="K500" t="s">
        <v>74</v>
      </c>
      <c r="L500" t="s">
        <v>71</v>
      </c>
      <c r="M500" t="s">
        <v>71</v>
      </c>
      <c r="N500" t="s">
        <v>71</v>
      </c>
      <c r="O500" t="s">
        <v>71</v>
      </c>
      <c r="P500" t="s">
        <v>71</v>
      </c>
      <c r="Q500" t="s">
        <v>71</v>
      </c>
      <c r="R500" t="s">
        <v>71</v>
      </c>
      <c r="S500" t="s">
        <v>71</v>
      </c>
      <c r="T500" t="s">
        <v>4716</v>
      </c>
      <c r="U500" t="s">
        <v>71</v>
      </c>
      <c r="V500" t="s">
        <v>71</v>
      </c>
      <c r="W500" t="s">
        <v>71</v>
      </c>
      <c r="X500" t="s">
        <v>71</v>
      </c>
      <c r="Y500" t="s">
        <v>4717</v>
      </c>
      <c r="Z500" t="s">
        <v>4718</v>
      </c>
      <c r="AA500" t="s">
        <v>71</v>
      </c>
      <c r="AB500" t="s">
        <v>71</v>
      </c>
      <c r="AC500" t="s">
        <v>71</v>
      </c>
      <c r="AD500" t="s">
        <v>71</v>
      </c>
      <c r="AE500" t="s">
        <v>71</v>
      </c>
      <c r="AF500" t="s">
        <v>71</v>
      </c>
      <c r="AG500" t="s">
        <v>71</v>
      </c>
      <c r="AH500" t="s">
        <v>71</v>
      </c>
      <c r="AI500" t="s">
        <v>71</v>
      </c>
      <c r="AJ500" t="s">
        <v>71</v>
      </c>
      <c r="AK500" t="s">
        <v>71</v>
      </c>
      <c r="AL500" t="s">
        <v>71</v>
      </c>
      <c r="AM500" t="s">
        <v>77</v>
      </c>
      <c r="AN500" t="s">
        <v>78</v>
      </c>
      <c r="AO500" t="s">
        <v>71</v>
      </c>
      <c r="AP500" t="s">
        <v>71</v>
      </c>
      <c r="AQ500" t="s">
        <v>71</v>
      </c>
      <c r="AR500" t="s">
        <v>129</v>
      </c>
      <c r="AS500">
        <v>2020</v>
      </c>
      <c r="AT500">
        <v>24</v>
      </c>
      <c r="AU500">
        <v>15</v>
      </c>
      <c r="AV500" t="s">
        <v>71</v>
      </c>
      <c r="AW500" t="s">
        <v>71</v>
      </c>
      <c r="AX500" t="s">
        <v>180</v>
      </c>
      <c r="AY500" t="s">
        <v>71</v>
      </c>
      <c r="AZ500">
        <v>11641</v>
      </c>
      <c r="BA500">
        <v>11661</v>
      </c>
      <c r="BB500" t="s">
        <v>71</v>
      </c>
      <c r="BC500" t="s">
        <v>4719</v>
      </c>
      <c r="BD500" t="str">
        <f>HYPERLINK("http://dx.doi.org/10.1007/s00500-019-04627-7","http://dx.doi.org/10.1007/s00500-019-04627-7")</f>
        <v>http://dx.doi.org/10.1007/s00500-019-04627-7</v>
      </c>
      <c r="BE500" t="s">
        <v>71</v>
      </c>
      <c r="BF500" t="s">
        <v>4720</v>
      </c>
      <c r="BG500" t="s">
        <v>71</v>
      </c>
      <c r="BH500" t="s">
        <v>71</v>
      </c>
      <c r="BI500" t="s">
        <v>71</v>
      </c>
      <c r="BJ500" t="s">
        <v>71</v>
      </c>
      <c r="BK500" t="s">
        <v>71</v>
      </c>
      <c r="BL500" t="s">
        <v>71</v>
      </c>
      <c r="BM500" t="s">
        <v>71</v>
      </c>
      <c r="BN500" t="s">
        <v>71</v>
      </c>
      <c r="BO500" t="s">
        <v>71</v>
      </c>
      <c r="BP500" t="s">
        <v>71</v>
      </c>
      <c r="BQ500" t="s">
        <v>4721</v>
      </c>
      <c r="BR500" t="str">
        <f>HYPERLINK("https%3A%2F%2Fwww.webofscience.com%2Fwos%2Fwoscc%2Ffull-record%2FWOS:000505377600005","View Full Record in Web of Science")</f>
        <v>View Full Record in Web of Science</v>
      </c>
    </row>
    <row r="501" spans="1:70" hidden="1" x14ac:dyDescent="0.25">
      <c r="A501" t="s">
        <v>69</v>
      </c>
      <c r="B501" t="s">
        <v>4722</v>
      </c>
      <c r="C501" t="s">
        <v>71</v>
      </c>
      <c r="D501" t="s">
        <v>71</v>
      </c>
      <c r="E501" t="s">
        <v>71</v>
      </c>
      <c r="F501" t="s">
        <v>4723</v>
      </c>
      <c r="G501" t="s">
        <v>71</v>
      </c>
      <c r="H501" t="s">
        <v>71</v>
      </c>
      <c r="I501" s="1" t="s">
        <v>4724</v>
      </c>
      <c r="J501" s="6" t="s">
        <v>8590</v>
      </c>
      <c r="K501" t="s">
        <v>269</v>
      </c>
      <c r="L501" t="s">
        <v>71</v>
      </c>
      <c r="M501" t="s">
        <v>71</v>
      </c>
      <c r="N501" t="s">
        <v>71</v>
      </c>
      <c r="O501" t="s">
        <v>71</v>
      </c>
      <c r="P501" t="s">
        <v>71</v>
      </c>
      <c r="Q501" t="s">
        <v>71</v>
      </c>
      <c r="R501" t="s">
        <v>71</v>
      </c>
      <c r="S501" t="s">
        <v>71</v>
      </c>
      <c r="T501" t="s">
        <v>4725</v>
      </c>
      <c r="U501" t="s">
        <v>71</v>
      </c>
      <c r="V501" t="s">
        <v>71</v>
      </c>
      <c r="W501" t="s">
        <v>71</v>
      </c>
      <c r="X501" t="s">
        <v>71</v>
      </c>
      <c r="Y501" t="s">
        <v>4726</v>
      </c>
      <c r="Z501" t="s">
        <v>4727</v>
      </c>
      <c r="AA501" t="s">
        <v>71</v>
      </c>
      <c r="AB501" t="s">
        <v>71</v>
      </c>
      <c r="AC501" t="s">
        <v>71</v>
      </c>
      <c r="AD501" t="s">
        <v>71</v>
      </c>
      <c r="AE501" t="s">
        <v>71</v>
      </c>
      <c r="AF501" t="s">
        <v>71</v>
      </c>
      <c r="AG501" t="s">
        <v>71</v>
      </c>
      <c r="AH501" t="s">
        <v>71</v>
      </c>
      <c r="AI501" t="s">
        <v>71</v>
      </c>
      <c r="AJ501" t="s">
        <v>71</v>
      </c>
      <c r="AK501" t="s">
        <v>71</v>
      </c>
      <c r="AL501" t="s">
        <v>71</v>
      </c>
      <c r="AM501" t="s">
        <v>271</v>
      </c>
      <c r="AN501" t="s">
        <v>71</v>
      </c>
      <c r="AO501" t="s">
        <v>71</v>
      </c>
      <c r="AP501" t="s">
        <v>71</v>
      </c>
      <c r="AQ501" t="s">
        <v>71</v>
      </c>
      <c r="AR501" t="s">
        <v>71</v>
      </c>
      <c r="AS501">
        <v>2020</v>
      </c>
      <c r="AT501">
        <v>8</v>
      </c>
      <c r="AU501" t="s">
        <v>71</v>
      </c>
      <c r="AV501" t="s">
        <v>71</v>
      </c>
      <c r="AW501" t="s">
        <v>71</v>
      </c>
      <c r="AX501" t="s">
        <v>71</v>
      </c>
      <c r="AY501" t="s">
        <v>71</v>
      </c>
      <c r="AZ501">
        <v>25706</v>
      </c>
      <c r="BA501">
        <v>25721</v>
      </c>
      <c r="BB501" t="s">
        <v>71</v>
      </c>
      <c r="BC501" t="s">
        <v>4728</v>
      </c>
      <c r="BD501" t="str">
        <f>HYPERLINK("http://dx.doi.org/10.1109/ACCESS.2020.2971102","http://dx.doi.org/10.1109/ACCESS.2020.2971102")</f>
        <v>http://dx.doi.org/10.1109/ACCESS.2020.2971102</v>
      </c>
      <c r="BE501" t="s">
        <v>71</v>
      </c>
      <c r="BF501" t="s">
        <v>71</v>
      </c>
      <c r="BG501" t="s">
        <v>71</v>
      </c>
      <c r="BH501" t="s">
        <v>71</v>
      </c>
      <c r="BI501" t="s">
        <v>71</v>
      </c>
      <c r="BJ501" t="s">
        <v>71</v>
      </c>
      <c r="BK501" t="s">
        <v>71</v>
      </c>
      <c r="BL501" t="s">
        <v>71</v>
      </c>
      <c r="BM501" t="s">
        <v>71</v>
      </c>
      <c r="BN501" t="s">
        <v>71</v>
      </c>
      <c r="BO501" t="s">
        <v>71</v>
      </c>
      <c r="BP501" t="s">
        <v>71</v>
      </c>
      <c r="BQ501" t="s">
        <v>4729</v>
      </c>
      <c r="BR501" t="str">
        <f>HYPERLINK("https%3A%2F%2Fwww.webofscience.com%2Fwos%2Fwoscc%2Ffull-record%2FWOS:000524659900003","View Full Record in Web of Science")</f>
        <v>View Full Record in Web of Science</v>
      </c>
    </row>
    <row r="502" spans="1:70" hidden="1" x14ac:dyDescent="0.25">
      <c r="A502" t="s">
        <v>69</v>
      </c>
      <c r="B502" t="s">
        <v>4730</v>
      </c>
      <c r="C502" t="s">
        <v>71</v>
      </c>
      <c r="D502" t="s">
        <v>71</v>
      </c>
      <c r="E502" t="s">
        <v>71</v>
      </c>
      <c r="F502" t="s">
        <v>4731</v>
      </c>
      <c r="G502" t="s">
        <v>71</v>
      </c>
      <c r="H502" t="s">
        <v>71</v>
      </c>
      <c r="I502" s="1" t="s">
        <v>4732</v>
      </c>
      <c r="J502" s="6" t="s">
        <v>8590</v>
      </c>
      <c r="K502" t="s">
        <v>955</v>
      </c>
      <c r="L502" t="s">
        <v>71</v>
      </c>
      <c r="M502" t="s">
        <v>71</v>
      </c>
      <c r="N502" t="s">
        <v>71</v>
      </c>
      <c r="O502" t="s">
        <v>71</v>
      </c>
      <c r="P502" t="s">
        <v>71</v>
      </c>
      <c r="Q502" t="s">
        <v>71</v>
      </c>
      <c r="R502" t="s">
        <v>71</v>
      </c>
      <c r="S502" t="s">
        <v>71</v>
      </c>
      <c r="T502" t="s">
        <v>4733</v>
      </c>
      <c r="U502" t="s">
        <v>71</v>
      </c>
      <c r="V502" t="s">
        <v>71</v>
      </c>
      <c r="W502" t="s">
        <v>71</v>
      </c>
      <c r="X502" t="s">
        <v>71</v>
      </c>
      <c r="Y502" t="s">
        <v>4734</v>
      </c>
      <c r="Z502" t="s">
        <v>71</v>
      </c>
      <c r="AA502" t="s">
        <v>71</v>
      </c>
      <c r="AB502" t="s">
        <v>71</v>
      </c>
      <c r="AC502" t="s">
        <v>71</v>
      </c>
      <c r="AD502" t="s">
        <v>71</v>
      </c>
      <c r="AE502" t="s">
        <v>71</v>
      </c>
      <c r="AF502" t="s">
        <v>71</v>
      </c>
      <c r="AG502" t="s">
        <v>71</v>
      </c>
      <c r="AH502" t="s">
        <v>71</v>
      </c>
      <c r="AI502" t="s">
        <v>71</v>
      </c>
      <c r="AJ502" t="s">
        <v>71</v>
      </c>
      <c r="AK502" t="s">
        <v>71</v>
      </c>
      <c r="AL502" t="s">
        <v>71</v>
      </c>
      <c r="AM502" t="s">
        <v>958</v>
      </c>
      <c r="AN502" t="s">
        <v>959</v>
      </c>
      <c r="AO502" t="s">
        <v>71</v>
      </c>
      <c r="AP502" t="s">
        <v>71</v>
      </c>
      <c r="AQ502" t="s">
        <v>71</v>
      </c>
      <c r="AR502" t="s">
        <v>71</v>
      </c>
      <c r="AS502" t="s">
        <v>71</v>
      </c>
      <c r="AT502" t="s">
        <v>71</v>
      </c>
      <c r="AU502" t="s">
        <v>71</v>
      </c>
      <c r="AV502" t="s">
        <v>71</v>
      </c>
      <c r="AW502" t="s">
        <v>71</v>
      </c>
      <c r="AX502" t="s">
        <v>71</v>
      </c>
      <c r="AY502" t="s">
        <v>71</v>
      </c>
      <c r="AZ502" t="s">
        <v>71</v>
      </c>
      <c r="BA502" t="s">
        <v>71</v>
      </c>
      <c r="BB502" t="s">
        <v>71</v>
      </c>
      <c r="BC502" t="s">
        <v>4735</v>
      </c>
      <c r="BD502" t="str">
        <f>HYPERLINK("http://dx.doi.org/10.1007/s10462-022-10217-1","http://dx.doi.org/10.1007/s10462-022-10217-1")</f>
        <v>http://dx.doi.org/10.1007/s10462-022-10217-1</v>
      </c>
      <c r="BE502" t="s">
        <v>71</v>
      </c>
      <c r="BF502" t="s">
        <v>950</v>
      </c>
      <c r="BG502" t="s">
        <v>71</v>
      </c>
      <c r="BH502" t="s">
        <v>71</v>
      </c>
      <c r="BI502" t="s">
        <v>71</v>
      </c>
      <c r="BJ502" t="s">
        <v>71</v>
      </c>
      <c r="BK502" t="s">
        <v>71</v>
      </c>
      <c r="BL502" t="s">
        <v>71</v>
      </c>
      <c r="BM502" t="s">
        <v>71</v>
      </c>
      <c r="BN502" t="s">
        <v>71</v>
      </c>
      <c r="BO502" t="s">
        <v>71</v>
      </c>
      <c r="BP502" t="s">
        <v>71</v>
      </c>
      <c r="BQ502" t="s">
        <v>4736</v>
      </c>
      <c r="BR502" t="str">
        <f>HYPERLINK("https%3A%2F%2Fwww.webofscience.com%2Fwos%2Fwoscc%2Ffull-record%2FWOS:000819273600001","View Full Record in Web of Science")</f>
        <v>View Full Record in Web of Science</v>
      </c>
    </row>
    <row r="503" spans="1:70" hidden="1" x14ac:dyDescent="0.25">
      <c r="A503" t="s">
        <v>69</v>
      </c>
      <c r="B503" t="s">
        <v>4737</v>
      </c>
      <c r="C503" t="s">
        <v>71</v>
      </c>
      <c r="D503" t="s">
        <v>71</v>
      </c>
      <c r="E503" t="s">
        <v>71</v>
      </c>
      <c r="F503" t="s">
        <v>4738</v>
      </c>
      <c r="G503" t="s">
        <v>71</v>
      </c>
      <c r="H503" t="s">
        <v>71</v>
      </c>
      <c r="I503" s="1" t="s">
        <v>4739</v>
      </c>
      <c r="J503" s="6" t="s">
        <v>8590</v>
      </c>
      <c r="K503" t="s">
        <v>2280</v>
      </c>
      <c r="L503" t="s">
        <v>71</v>
      </c>
      <c r="M503" t="s">
        <v>71</v>
      </c>
      <c r="N503" t="s">
        <v>71</v>
      </c>
      <c r="O503" t="s">
        <v>71</v>
      </c>
      <c r="P503" t="s">
        <v>71</v>
      </c>
      <c r="Q503" t="s">
        <v>71</v>
      </c>
      <c r="R503" t="s">
        <v>71</v>
      </c>
      <c r="S503" t="s">
        <v>71</v>
      </c>
      <c r="T503" t="s">
        <v>4740</v>
      </c>
      <c r="U503" t="s">
        <v>71</v>
      </c>
      <c r="V503" t="s">
        <v>71</v>
      </c>
      <c r="W503" t="s">
        <v>71</v>
      </c>
      <c r="X503" t="s">
        <v>71</v>
      </c>
      <c r="Y503" t="s">
        <v>71</v>
      </c>
      <c r="Z503" t="s">
        <v>4741</v>
      </c>
      <c r="AA503" t="s">
        <v>71</v>
      </c>
      <c r="AB503" t="s">
        <v>71</v>
      </c>
      <c r="AC503" t="s">
        <v>71</v>
      </c>
      <c r="AD503" t="s">
        <v>71</v>
      </c>
      <c r="AE503" t="s">
        <v>71</v>
      </c>
      <c r="AF503" t="s">
        <v>71</v>
      </c>
      <c r="AG503" t="s">
        <v>71</v>
      </c>
      <c r="AH503" t="s">
        <v>71</v>
      </c>
      <c r="AI503" t="s">
        <v>71</v>
      </c>
      <c r="AJ503" t="s">
        <v>71</v>
      </c>
      <c r="AK503" t="s">
        <v>71</v>
      </c>
      <c r="AL503" t="s">
        <v>71</v>
      </c>
      <c r="AM503" t="s">
        <v>2282</v>
      </c>
      <c r="AN503" t="s">
        <v>3596</v>
      </c>
      <c r="AO503" t="s">
        <v>71</v>
      </c>
      <c r="AP503" t="s">
        <v>71</v>
      </c>
      <c r="AQ503" t="s">
        <v>71</v>
      </c>
      <c r="AR503" t="s">
        <v>4742</v>
      </c>
      <c r="AS503">
        <v>2022</v>
      </c>
      <c r="AT503">
        <v>53</v>
      </c>
      <c r="AU503">
        <v>9</v>
      </c>
      <c r="AV503" t="s">
        <v>71</v>
      </c>
      <c r="AW503" t="s">
        <v>71</v>
      </c>
      <c r="AX503" t="s">
        <v>71</v>
      </c>
      <c r="AY503" t="s">
        <v>71</v>
      </c>
      <c r="AZ503">
        <v>1958</v>
      </c>
      <c r="BA503">
        <v>1982</v>
      </c>
      <c r="BB503" t="s">
        <v>71</v>
      </c>
      <c r="BC503" t="s">
        <v>4743</v>
      </c>
      <c r="BD503" t="str">
        <f>HYPERLINK("http://dx.doi.org/10.1080/00207721.2022.2031340","http://dx.doi.org/10.1080/00207721.2022.2031340")</f>
        <v>http://dx.doi.org/10.1080/00207721.2022.2031340</v>
      </c>
      <c r="BE503" t="s">
        <v>71</v>
      </c>
      <c r="BF503" t="s">
        <v>4744</v>
      </c>
      <c r="BG503" t="s">
        <v>71</v>
      </c>
      <c r="BH503" t="s">
        <v>71</v>
      </c>
      <c r="BI503" t="s">
        <v>71</v>
      </c>
      <c r="BJ503" t="s">
        <v>71</v>
      </c>
      <c r="BK503" t="s">
        <v>71</v>
      </c>
      <c r="BL503" t="s">
        <v>71</v>
      </c>
      <c r="BM503" t="s">
        <v>71</v>
      </c>
      <c r="BN503" t="s">
        <v>71</v>
      </c>
      <c r="BO503" t="s">
        <v>71</v>
      </c>
      <c r="BP503" t="s">
        <v>71</v>
      </c>
      <c r="BQ503" t="s">
        <v>4745</v>
      </c>
      <c r="BR503" t="str">
        <f>HYPERLINK("https%3A%2F%2Fwww.webofscience.com%2Fwos%2Fwoscc%2Ffull-record%2FWOS:000756161300001","View Full Record in Web of Science")</f>
        <v>View Full Record in Web of Science</v>
      </c>
    </row>
    <row r="504" spans="1:70" hidden="1" x14ac:dyDescent="0.25">
      <c r="A504" t="s">
        <v>83</v>
      </c>
      <c r="B504" t="s">
        <v>4746</v>
      </c>
      <c r="C504" t="s">
        <v>71</v>
      </c>
      <c r="D504" t="s">
        <v>4747</v>
      </c>
      <c r="E504" t="s">
        <v>71</v>
      </c>
      <c r="F504" t="s">
        <v>4746</v>
      </c>
      <c r="G504" t="s">
        <v>71</v>
      </c>
      <c r="H504" t="s">
        <v>71</v>
      </c>
      <c r="I504" s="1" t="s">
        <v>4748</v>
      </c>
      <c r="J504" s="6" t="s">
        <v>8590</v>
      </c>
      <c r="K504" t="s">
        <v>4749</v>
      </c>
      <c r="L504" t="s">
        <v>71</v>
      </c>
      <c r="M504" t="s">
        <v>4750</v>
      </c>
      <c r="N504" t="s">
        <v>4751</v>
      </c>
      <c r="O504" t="s">
        <v>4752</v>
      </c>
      <c r="P504" t="s">
        <v>4753</v>
      </c>
      <c r="Q504" t="s">
        <v>71</v>
      </c>
      <c r="R504" t="s">
        <v>71</v>
      </c>
      <c r="S504" t="s">
        <v>71</v>
      </c>
      <c r="T504" t="s">
        <v>4754</v>
      </c>
      <c r="U504" t="s">
        <v>71</v>
      </c>
      <c r="V504" t="s">
        <v>71</v>
      </c>
      <c r="W504" t="s">
        <v>71</v>
      </c>
      <c r="X504" t="s">
        <v>71</v>
      </c>
      <c r="Y504" t="s">
        <v>4755</v>
      </c>
      <c r="Z504" t="s">
        <v>71</v>
      </c>
      <c r="AA504" t="s">
        <v>71</v>
      </c>
      <c r="AB504" t="s">
        <v>71</v>
      </c>
      <c r="AC504" t="s">
        <v>71</v>
      </c>
      <c r="AD504" t="s">
        <v>71</v>
      </c>
      <c r="AE504" t="s">
        <v>71</v>
      </c>
      <c r="AF504" t="s">
        <v>71</v>
      </c>
      <c r="AG504" t="s">
        <v>71</v>
      </c>
      <c r="AH504" t="s">
        <v>71</v>
      </c>
      <c r="AI504" t="s">
        <v>71</v>
      </c>
      <c r="AJ504" t="s">
        <v>71</v>
      </c>
      <c r="AK504" t="s">
        <v>71</v>
      </c>
      <c r="AL504" t="s">
        <v>71</v>
      </c>
      <c r="AM504" t="s">
        <v>71</v>
      </c>
      <c r="AN504" t="s">
        <v>71</v>
      </c>
      <c r="AO504" t="s">
        <v>4756</v>
      </c>
      <c r="AP504" t="s">
        <v>71</v>
      </c>
      <c r="AQ504" t="s">
        <v>71</v>
      </c>
      <c r="AR504" t="s">
        <v>71</v>
      </c>
      <c r="AS504">
        <v>1998</v>
      </c>
      <c r="AT504" t="s">
        <v>71</v>
      </c>
      <c r="AU504" t="s">
        <v>71</v>
      </c>
      <c r="AV504" t="s">
        <v>71</v>
      </c>
      <c r="AW504" t="s">
        <v>71</v>
      </c>
      <c r="AX504" t="s">
        <v>71</v>
      </c>
      <c r="AY504" t="s">
        <v>71</v>
      </c>
      <c r="AZ504">
        <v>165</v>
      </c>
      <c r="BA504">
        <v>169</v>
      </c>
      <c r="BB504" t="s">
        <v>71</v>
      </c>
      <c r="BC504" t="s">
        <v>4757</v>
      </c>
      <c r="BD504" t="str">
        <f>HYPERLINK("http://dx.doi.org/10.1109/NAFIPS.1998.715557","http://dx.doi.org/10.1109/NAFIPS.1998.715557")</f>
        <v>http://dx.doi.org/10.1109/NAFIPS.1998.715557</v>
      </c>
      <c r="BE504" t="s">
        <v>71</v>
      </c>
      <c r="BF504" t="s">
        <v>71</v>
      </c>
      <c r="BG504" t="s">
        <v>71</v>
      </c>
      <c r="BH504" t="s">
        <v>71</v>
      </c>
      <c r="BI504" t="s">
        <v>71</v>
      </c>
      <c r="BJ504" t="s">
        <v>71</v>
      </c>
      <c r="BK504" t="s">
        <v>71</v>
      </c>
      <c r="BL504" t="s">
        <v>71</v>
      </c>
      <c r="BM504" t="s">
        <v>71</v>
      </c>
      <c r="BN504" t="s">
        <v>71</v>
      </c>
      <c r="BO504" t="s">
        <v>71</v>
      </c>
      <c r="BP504" t="s">
        <v>71</v>
      </c>
      <c r="BQ504" t="s">
        <v>4758</v>
      </c>
      <c r="BR504" t="str">
        <f>HYPERLINK("https%3A%2F%2Fwww.webofscience.com%2Fwos%2Fwoscc%2Ffull-record%2FWOS:000077524200034","View Full Record in Web of Science")</f>
        <v>View Full Record in Web of Science</v>
      </c>
    </row>
    <row r="505" spans="1:70" hidden="1" x14ac:dyDescent="0.25">
      <c r="A505" t="s">
        <v>69</v>
      </c>
      <c r="B505" t="s">
        <v>4759</v>
      </c>
      <c r="C505" t="s">
        <v>71</v>
      </c>
      <c r="D505" t="s">
        <v>71</v>
      </c>
      <c r="E505" t="s">
        <v>71</v>
      </c>
      <c r="F505" t="s">
        <v>4760</v>
      </c>
      <c r="G505" t="s">
        <v>71</v>
      </c>
      <c r="H505" t="s">
        <v>71</v>
      </c>
      <c r="I505" s="1" t="s">
        <v>4761</v>
      </c>
      <c r="J505" s="6" t="s">
        <v>8590</v>
      </c>
      <c r="K505" t="s">
        <v>1803</v>
      </c>
      <c r="L505" t="s">
        <v>71</v>
      </c>
      <c r="M505" t="s">
        <v>71</v>
      </c>
      <c r="N505" t="s">
        <v>71</v>
      </c>
      <c r="O505" t="s">
        <v>71</v>
      </c>
      <c r="P505" t="s">
        <v>71</v>
      </c>
      <c r="Q505" t="s">
        <v>71</v>
      </c>
      <c r="R505" t="s">
        <v>71</v>
      </c>
      <c r="S505" t="s">
        <v>71</v>
      </c>
      <c r="T505" s="10" t="s">
        <v>4762</v>
      </c>
      <c r="U505" t="s">
        <v>71</v>
      </c>
      <c r="V505" t="s">
        <v>71</v>
      </c>
      <c r="W505" t="s">
        <v>71</v>
      </c>
      <c r="X505" t="s">
        <v>71</v>
      </c>
      <c r="Y505" t="s">
        <v>4763</v>
      </c>
      <c r="Z505" t="s">
        <v>4764</v>
      </c>
      <c r="AA505" t="s">
        <v>71</v>
      </c>
      <c r="AB505" t="s">
        <v>71</v>
      </c>
      <c r="AC505" t="s">
        <v>71</v>
      </c>
      <c r="AD505" t="s">
        <v>71</v>
      </c>
      <c r="AE505" t="s">
        <v>71</v>
      </c>
      <c r="AF505" t="s">
        <v>71</v>
      </c>
      <c r="AG505" t="s">
        <v>71</v>
      </c>
      <c r="AH505" t="s">
        <v>71</v>
      </c>
      <c r="AI505" t="s">
        <v>71</v>
      </c>
      <c r="AJ505" t="s">
        <v>71</v>
      </c>
      <c r="AK505" t="s">
        <v>71</v>
      </c>
      <c r="AL505" t="s">
        <v>71</v>
      </c>
      <c r="AM505" t="s">
        <v>1807</v>
      </c>
      <c r="AN505" t="s">
        <v>1808</v>
      </c>
      <c r="AO505" t="s">
        <v>71</v>
      </c>
      <c r="AP505" t="s">
        <v>71</v>
      </c>
      <c r="AQ505" t="s">
        <v>71</v>
      </c>
      <c r="AR505" t="s">
        <v>239</v>
      </c>
      <c r="AS505">
        <v>2021</v>
      </c>
      <c r="AT505">
        <v>16</v>
      </c>
      <c r="AU505">
        <v>1</v>
      </c>
      <c r="AV505" t="s">
        <v>71</v>
      </c>
      <c r="AW505" t="s">
        <v>71</v>
      </c>
      <c r="AX505" t="s">
        <v>180</v>
      </c>
      <c r="AY505" t="s">
        <v>71</v>
      </c>
      <c r="AZ505" t="s">
        <v>71</v>
      </c>
      <c r="BA505" t="s">
        <v>71</v>
      </c>
      <c r="BB505">
        <v>4120</v>
      </c>
      <c r="BC505" t="s">
        <v>4765</v>
      </c>
      <c r="BD505" t="str">
        <f>HYPERLINK("http://dx.doi.org/10.15837/ijccc.2021.1.4120","http://dx.doi.org/10.15837/ijccc.2021.1.4120")</f>
        <v>http://dx.doi.org/10.15837/ijccc.2021.1.4120</v>
      </c>
      <c r="BE505" t="s">
        <v>71</v>
      </c>
      <c r="BF505" t="s">
        <v>71</v>
      </c>
      <c r="BG505" t="s">
        <v>71</v>
      </c>
      <c r="BH505" t="s">
        <v>71</v>
      </c>
      <c r="BI505" t="s">
        <v>71</v>
      </c>
      <c r="BJ505" t="s">
        <v>71</v>
      </c>
      <c r="BK505" t="s">
        <v>71</v>
      </c>
      <c r="BL505" t="s">
        <v>71</v>
      </c>
      <c r="BM505" t="s">
        <v>71</v>
      </c>
      <c r="BN505" t="s">
        <v>71</v>
      </c>
      <c r="BO505" t="s">
        <v>71</v>
      </c>
      <c r="BP505" t="s">
        <v>71</v>
      </c>
      <c r="BQ505" t="s">
        <v>4766</v>
      </c>
      <c r="BR505" t="str">
        <f>HYPERLINK("https%3A%2F%2Fwww.webofscience.com%2Fwos%2Fwoscc%2Ffull-record%2FWOS:000608933000008","View Full Record in Web of Science")</f>
        <v>View Full Record in Web of Science</v>
      </c>
    </row>
    <row r="506" spans="1:70" hidden="1" x14ac:dyDescent="0.25">
      <c r="A506" t="s">
        <v>69</v>
      </c>
      <c r="B506" t="s">
        <v>4767</v>
      </c>
      <c r="C506" t="s">
        <v>71</v>
      </c>
      <c r="D506" t="s">
        <v>71</v>
      </c>
      <c r="E506" t="s">
        <v>71</v>
      </c>
      <c r="F506" t="s">
        <v>4768</v>
      </c>
      <c r="G506" t="s">
        <v>71</v>
      </c>
      <c r="H506" t="s">
        <v>71</v>
      </c>
      <c r="I506" s="1" t="s">
        <v>4769</v>
      </c>
      <c r="J506" s="6" t="s">
        <v>8590</v>
      </c>
      <c r="K506" t="s">
        <v>338</v>
      </c>
      <c r="L506" t="s">
        <v>71</v>
      </c>
      <c r="M506" t="s">
        <v>71</v>
      </c>
      <c r="N506" t="s">
        <v>71</v>
      </c>
      <c r="O506" t="s">
        <v>71</v>
      </c>
      <c r="P506" t="s">
        <v>71</v>
      </c>
      <c r="Q506" t="s">
        <v>71</v>
      </c>
      <c r="R506" t="s">
        <v>71</v>
      </c>
      <c r="S506" t="s">
        <v>71</v>
      </c>
      <c r="T506" t="s">
        <v>4770</v>
      </c>
      <c r="U506" t="s">
        <v>71</v>
      </c>
      <c r="V506" t="s">
        <v>71</v>
      </c>
      <c r="W506" t="s">
        <v>71</v>
      </c>
      <c r="X506" t="s">
        <v>71</v>
      </c>
      <c r="Y506" t="s">
        <v>4771</v>
      </c>
      <c r="Z506" t="s">
        <v>4772</v>
      </c>
      <c r="AA506" t="s">
        <v>71</v>
      </c>
      <c r="AB506" t="s">
        <v>71</v>
      </c>
      <c r="AC506" t="s">
        <v>71</v>
      </c>
      <c r="AD506" t="s">
        <v>71</v>
      </c>
      <c r="AE506" t="s">
        <v>71</v>
      </c>
      <c r="AF506" t="s">
        <v>71</v>
      </c>
      <c r="AG506" t="s">
        <v>71</v>
      </c>
      <c r="AH506" t="s">
        <v>71</v>
      </c>
      <c r="AI506" t="s">
        <v>71</v>
      </c>
      <c r="AJ506" t="s">
        <v>71</v>
      </c>
      <c r="AK506" t="s">
        <v>71</v>
      </c>
      <c r="AL506" t="s">
        <v>71</v>
      </c>
      <c r="AM506" t="s">
        <v>342</v>
      </c>
      <c r="AN506" t="s">
        <v>343</v>
      </c>
      <c r="AO506" t="s">
        <v>71</v>
      </c>
      <c r="AP506" t="s">
        <v>71</v>
      </c>
      <c r="AQ506" t="s">
        <v>71</v>
      </c>
      <c r="AR506" t="s">
        <v>239</v>
      </c>
      <c r="AS506">
        <v>2019</v>
      </c>
      <c r="AT506">
        <v>21</v>
      </c>
      <c r="AU506">
        <v>1</v>
      </c>
      <c r="AV506" t="s">
        <v>71</v>
      </c>
      <c r="AW506" t="s">
        <v>71</v>
      </c>
      <c r="AX506" t="s">
        <v>71</v>
      </c>
      <c r="AY506" t="s">
        <v>71</v>
      </c>
      <c r="AZ506">
        <v>213</v>
      </c>
      <c r="BA506">
        <v>231</v>
      </c>
      <c r="BB506" t="s">
        <v>71</v>
      </c>
      <c r="BC506" t="s">
        <v>4773</v>
      </c>
      <c r="BD506" t="str">
        <f>HYPERLINK("http://dx.doi.org/10.1007/s40815-018-0526-z","http://dx.doi.org/10.1007/s40815-018-0526-z")</f>
        <v>http://dx.doi.org/10.1007/s40815-018-0526-z</v>
      </c>
      <c r="BE506" t="s">
        <v>71</v>
      </c>
      <c r="BF506" t="s">
        <v>71</v>
      </c>
      <c r="BG506" t="s">
        <v>71</v>
      </c>
      <c r="BH506" t="s">
        <v>71</v>
      </c>
      <c r="BI506" t="s">
        <v>71</v>
      </c>
      <c r="BJ506" t="s">
        <v>71</v>
      </c>
      <c r="BK506" t="s">
        <v>71</v>
      </c>
      <c r="BL506" t="s">
        <v>71</v>
      </c>
      <c r="BM506" t="s">
        <v>71</v>
      </c>
      <c r="BN506" t="s">
        <v>71</v>
      </c>
      <c r="BO506" t="s">
        <v>71</v>
      </c>
      <c r="BP506" t="s">
        <v>71</v>
      </c>
      <c r="BQ506" t="s">
        <v>4774</v>
      </c>
      <c r="BR506" t="str">
        <f>HYPERLINK("https%3A%2F%2Fwww.webofscience.com%2Fwos%2Fwoscc%2Ffull-record%2FWOS:000463115400016","View Full Record in Web of Science")</f>
        <v>View Full Record in Web of Science</v>
      </c>
    </row>
    <row r="507" spans="1:70" hidden="1" x14ac:dyDescent="0.25">
      <c r="A507" t="s">
        <v>83</v>
      </c>
      <c r="B507" t="s">
        <v>4775</v>
      </c>
      <c r="C507" t="s">
        <v>71</v>
      </c>
      <c r="D507" t="s">
        <v>71</v>
      </c>
      <c r="E507" t="s">
        <v>102</v>
      </c>
      <c r="F507" t="s">
        <v>4776</v>
      </c>
      <c r="G507" t="s">
        <v>71</v>
      </c>
      <c r="H507" t="s">
        <v>71</v>
      </c>
      <c r="I507" s="1" t="s">
        <v>4777</v>
      </c>
      <c r="J507" s="6" t="s">
        <v>8590</v>
      </c>
      <c r="K507" t="s">
        <v>4778</v>
      </c>
      <c r="L507" t="s">
        <v>4779</v>
      </c>
      <c r="M507" t="s">
        <v>4780</v>
      </c>
      <c r="N507" t="s">
        <v>4781</v>
      </c>
      <c r="O507" t="s">
        <v>4782</v>
      </c>
      <c r="P507" t="s">
        <v>4783</v>
      </c>
      <c r="Q507" t="s">
        <v>71</v>
      </c>
      <c r="R507" t="s">
        <v>71</v>
      </c>
      <c r="S507" t="s">
        <v>71</v>
      </c>
      <c r="T507" t="s">
        <v>4784</v>
      </c>
      <c r="U507" t="s">
        <v>71</v>
      </c>
      <c r="V507" t="s">
        <v>71</v>
      </c>
      <c r="W507" t="s">
        <v>71</v>
      </c>
      <c r="X507" t="s">
        <v>71</v>
      </c>
      <c r="Y507" t="s">
        <v>4785</v>
      </c>
      <c r="Z507" t="s">
        <v>71</v>
      </c>
      <c r="AA507" t="s">
        <v>71</v>
      </c>
      <c r="AB507" t="s">
        <v>71</v>
      </c>
      <c r="AC507" t="s">
        <v>71</v>
      </c>
      <c r="AD507" t="s">
        <v>71</v>
      </c>
      <c r="AE507" t="s">
        <v>71</v>
      </c>
      <c r="AF507" t="s">
        <v>71</v>
      </c>
      <c r="AG507" t="s">
        <v>71</v>
      </c>
      <c r="AH507" t="s">
        <v>71</v>
      </c>
      <c r="AI507" t="s">
        <v>71</v>
      </c>
      <c r="AJ507" t="s">
        <v>71</v>
      </c>
      <c r="AK507" t="s">
        <v>71</v>
      </c>
      <c r="AL507" t="s">
        <v>71</v>
      </c>
      <c r="AM507" t="s">
        <v>4786</v>
      </c>
      <c r="AN507" t="s">
        <v>71</v>
      </c>
      <c r="AO507" t="s">
        <v>4787</v>
      </c>
      <c r="AP507" t="s">
        <v>71</v>
      </c>
      <c r="AQ507" t="s">
        <v>71</v>
      </c>
      <c r="AR507" t="s">
        <v>71</v>
      </c>
      <c r="AS507">
        <v>2014</v>
      </c>
      <c r="AT507" t="s">
        <v>71</v>
      </c>
      <c r="AU507" t="s">
        <v>71</v>
      </c>
      <c r="AV507" t="s">
        <v>71</v>
      </c>
      <c r="AW507" t="s">
        <v>71</v>
      </c>
      <c r="AX507" t="s">
        <v>71</v>
      </c>
      <c r="AY507" t="s">
        <v>71</v>
      </c>
      <c r="AZ507">
        <v>1354</v>
      </c>
      <c r="BA507">
        <v>1359</v>
      </c>
      <c r="BB507" t="s">
        <v>71</v>
      </c>
      <c r="BC507" t="s">
        <v>71</v>
      </c>
      <c r="BD507" t="s">
        <v>71</v>
      </c>
      <c r="BE507" t="s">
        <v>71</v>
      </c>
      <c r="BF507" t="s">
        <v>71</v>
      </c>
      <c r="BG507" t="s">
        <v>71</v>
      </c>
      <c r="BH507" t="s">
        <v>71</v>
      </c>
      <c r="BI507" t="s">
        <v>71</v>
      </c>
      <c r="BJ507" t="s">
        <v>71</v>
      </c>
      <c r="BK507" t="s">
        <v>71</v>
      </c>
      <c r="BL507" t="s">
        <v>71</v>
      </c>
      <c r="BM507" t="s">
        <v>71</v>
      </c>
      <c r="BN507" t="s">
        <v>71</v>
      </c>
      <c r="BO507" t="s">
        <v>71</v>
      </c>
      <c r="BP507" t="s">
        <v>71</v>
      </c>
      <c r="BQ507" t="s">
        <v>4788</v>
      </c>
      <c r="BR507" t="str">
        <f>HYPERLINK("https%3A%2F%2Fwww.webofscience.com%2Fwos%2Fwoscc%2Ffull-record%2FWOS:000380798000251","View Full Record in Web of Science")</f>
        <v>View Full Record in Web of Science</v>
      </c>
    </row>
    <row r="508" spans="1:70" hidden="1" x14ac:dyDescent="0.25">
      <c r="A508" t="s">
        <v>69</v>
      </c>
      <c r="B508" t="s">
        <v>4789</v>
      </c>
      <c r="C508" t="s">
        <v>71</v>
      </c>
      <c r="D508" t="s">
        <v>71</v>
      </c>
      <c r="E508" t="s">
        <v>71</v>
      </c>
      <c r="F508" t="s">
        <v>4790</v>
      </c>
      <c r="G508" t="s">
        <v>71</v>
      </c>
      <c r="H508" t="s">
        <v>71</v>
      </c>
      <c r="I508" s="1" t="s">
        <v>4791</v>
      </c>
      <c r="J508" s="6" t="s">
        <v>8593</v>
      </c>
      <c r="K508" t="s">
        <v>74</v>
      </c>
      <c r="L508" t="s">
        <v>71</v>
      </c>
      <c r="M508" t="s">
        <v>71</v>
      </c>
      <c r="N508" t="s">
        <v>71</v>
      </c>
      <c r="O508" t="s">
        <v>71</v>
      </c>
      <c r="P508" t="s">
        <v>71</v>
      </c>
      <c r="Q508" t="s">
        <v>71</v>
      </c>
      <c r="R508" t="s">
        <v>71</v>
      </c>
      <c r="S508" t="s">
        <v>71</v>
      </c>
      <c r="T508" t="s">
        <v>4792</v>
      </c>
      <c r="U508" t="s">
        <v>71</v>
      </c>
      <c r="V508" t="s">
        <v>71</v>
      </c>
      <c r="W508" t="s">
        <v>71</v>
      </c>
      <c r="X508" t="s">
        <v>71</v>
      </c>
      <c r="Y508" t="s">
        <v>4793</v>
      </c>
      <c r="Z508" t="s">
        <v>4794</v>
      </c>
      <c r="AA508" t="s">
        <v>71</v>
      </c>
      <c r="AB508" t="s">
        <v>71</v>
      </c>
      <c r="AC508" t="s">
        <v>71</v>
      </c>
      <c r="AD508" t="s">
        <v>71</v>
      </c>
      <c r="AE508" t="s">
        <v>71</v>
      </c>
      <c r="AF508" t="s">
        <v>71</v>
      </c>
      <c r="AG508" t="s">
        <v>71</v>
      </c>
      <c r="AH508" t="s">
        <v>71</v>
      </c>
      <c r="AI508" t="s">
        <v>71</v>
      </c>
      <c r="AJ508" t="s">
        <v>71</v>
      </c>
      <c r="AK508" t="s">
        <v>71</v>
      </c>
      <c r="AL508" t="s">
        <v>71</v>
      </c>
      <c r="AM508" t="s">
        <v>77</v>
      </c>
      <c r="AN508" t="s">
        <v>78</v>
      </c>
      <c r="AO508" t="s">
        <v>71</v>
      </c>
      <c r="AP508" t="s">
        <v>71</v>
      </c>
      <c r="AQ508" t="s">
        <v>71</v>
      </c>
      <c r="AR508" t="s">
        <v>1454</v>
      </c>
      <c r="AS508">
        <v>2018</v>
      </c>
      <c r="AT508">
        <v>22</v>
      </c>
      <c r="AU508">
        <v>14</v>
      </c>
      <c r="AV508" t="s">
        <v>71</v>
      </c>
      <c r="AW508" t="s">
        <v>71</v>
      </c>
      <c r="AX508" t="s">
        <v>71</v>
      </c>
      <c r="AY508" t="s">
        <v>71</v>
      </c>
      <c r="AZ508">
        <v>4511</v>
      </c>
      <c r="BA508">
        <v>4524</v>
      </c>
      <c r="BB508" t="s">
        <v>71</v>
      </c>
      <c r="BC508" t="s">
        <v>4795</v>
      </c>
      <c r="BD508" t="str">
        <f>HYPERLINK("http://dx.doi.org/10.1007/s00500-017-2902-2","http://dx.doi.org/10.1007/s00500-017-2902-2")</f>
        <v>http://dx.doi.org/10.1007/s00500-017-2902-2</v>
      </c>
      <c r="BE508" t="s">
        <v>71</v>
      </c>
      <c r="BF508" t="s">
        <v>71</v>
      </c>
      <c r="BG508" t="s">
        <v>71</v>
      </c>
      <c r="BH508" t="s">
        <v>71</v>
      </c>
      <c r="BI508" t="s">
        <v>71</v>
      </c>
      <c r="BJ508" t="s">
        <v>71</v>
      </c>
      <c r="BK508" t="s">
        <v>71</v>
      </c>
      <c r="BL508" t="s">
        <v>71</v>
      </c>
      <c r="BM508" t="s">
        <v>71</v>
      </c>
      <c r="BN508" t="s">
        <v>71</v>
      </c>
      <c r="BO508" t="s">
        <v>71</v>
      </c>
      <c r="BP508" t="s">
        <v>71</v>
      </c>
      <c r="BQ508" t="s">
        <v>4796</v>
      </c>
      <c r="BR508" t="str">
        <f>HYPERLINK("https%3A%2F%2Fwww.webofscience.com%2Fwos%2Fwoscc%2Ffull-record%2FWOS:000435598400001","View Full Record in Web of Science")</f>
        <v>View Full Record in Web of Science</v>
      </c>
    </row>
    <row r="509" spans="1:70" hidden="1" x14ac:dyDescent="0.25">
      <c r="A509" t="s">
        <v>83</v>
      </c>
      <c r="B509" t="s">
        <v>4797</v>
      </c>
      <c r="C509" t="s">
        <v>71</v>
      </c>
      <c r="D509" t="s">
        <v>71</v>
      </c>
      <c r="E509" t="s">
        <v>102</v>
      </c>
      <c r="F509" t="s">
        <v>4798</v>
      </c>
      <c r="G509" t="s">
        <v>71</v>
      </c>
      <c r="H509" t="s">
        <v>71</v>
      </c>
      <c r="I509" s="1" t="s">
        <v>4799</v>
      </c>
      <c r="J509" s="6" t="s">
        <v>8590</v>
      </c>
      <c r="K509" t="s">
        <v>4800</v>
      </c>
      <c r="L509" t="s">
        <v>71</v>
      </c>
      <c r="M509" t="s">
        <v>4801</v>
      </c>
      <c r="N509" t="s">
        <v>4802</v>
      </c>
      <c r="O509" t="s">
        <v>4803</v>
      </c>
      <c r="P509" t="s">
        <v>4804</v>
      </c>
      <c r="Q509" t="s">
        <v>71</v>
      </c>
      <c r="R509" t="s">
        <v>71</v>
      </c>
      <c r="S509" t="s">
        <v>71</v>
      </c>
      <c r="T509" t="s">
        <v>4805</v>
      </c>
      <c r="U509" t="s">
        <v>71</v>
      </c>
      <c r="V509" t="s">
        <v>71</v>
      </c>
      <c r="W509" t="s">
        <v>71</v>
      </c>
      <c r="X509" t="s">
        <v>71</v>
      </c>
      <c r="Y509" t="s">
        <v>4806</v>
      </c>
      <c r="Z509" t="s">
        <v>4807</v>
      </c>
      <c r="AA509" t="s">
        <v>71</v>
      </c>
      <c r="AB509" t="s">
        <v>71</v>
      </c>
      <c r="AC509" t="s">
        <v>71</v>
      </c>
      <c r="AD509" t="s">
        <v>71</v>
      </c>
      <c r="AE509" t="s">
        <v>71</v>
      </c>
      <c r="AF509" t="s">
        <v>71</v>
      </c>
      <c r="AG509" t="s">
        <v>71</v>
      </c>
      <c r="AH509" t="s">
        <v>71</v>
      </c>
      <c r="AI509" t="s">
        <v>71</v>
      </c>
      <c r="AJ509" t="s">
        <v>71</v>
      </c>
      <c r="AK509" t="s">
        <v>71</v>
      </c>
      <c r="AL509" t="s">
        <v>71</v>
      </c>
      <c r="AM509" t="s">
        <v>71</v>
      </c>
      <c r="AN509" t="s">
        <v>71</v>
      </c>
      <c r="AO509" t="s">
        <v>4808</v>
      </c>
      <c r="AP509" t="s">
        <v>71</v>
      </c>
      <c r="AQ509" t="s">
        <v>71</v>
      </c>
      <c r="AR509" t="s">
        <v>71</v>
      </c>
      <c r="AS509">
        <v>2013</v>
      </c>
      <c r="AT509" t="s">
        <v>71</v>
      </c>
      <c r="AU509" t="s">
        <v>71</v>
      </c>
      <c r="AV509" t="s">
        <v>71</v>
      </c>
      <c r="AW509" t="s">
        <v>71</v>
      </c>
      <c r="AX509" t="s">
        <v>71</v>
      </c>
      <c r="AY509" t="s">
        <v>71</v>
      </c>
      <c r="AZ509">
        <v>380</v>
      </c>
      <c r="BA509">
        <v>384</v>
      </c>
      <c r="BB509" t="s">
        <v>71</v>
      </c>
      <c r="BC509" t="s">
        <v>71</v>
      </c>
      <c r="BD509" t="s">
        <v>71</v>
      </c>
      <c r="BE509" t="s">
        <v>71</v>
      </c>
      <c r="BF509" t="s">
        <v>71</v>
      </c>
      <c r="BG509" t="s">
        <v>71</v>
      </c>
      <c r="BH509" t="s">
        <v>71</v>
      </c>
      <c r="BI509" t="s">
        <v>71</v>
      </c>
      <c r="BJ509" t="s">
        <v>71</v>
      </c>
      <c r="BK509" t="s">
        <v>71</v>
      </c>
      <c r="BL509" t="s">
        <v>71</v>
      </c>
      <c r="BM509" t="s">
        <v>71</v>
      </c>
      <c r="BN509" t="s">
        <v>71</v>
      </c>
      <c r="BO509" t="s">
        <v>71</v>
      </c>
      <c r="BP509" t="s">
        <v>71</v>
      </c>
      <c r="BQ509" t="s">
        <v>4809</v>
      </c>
      <c r="BR509" t="str">
        <f>HYPERLINK("https%3A%2F%2Fwww.webofscience.com%2Fwos%2Fwoscc%2Ffull-record%2FWOS:000339736400068","View Full Record in Web of Science")</f>
        <v>View Full Record in Web of Science</v>
      </c>
    </row>
    <row r="510" spans="1:70" hidden="1" x14ac:dyDescent="0.25">
      <c r="A510" t="s">
        <v>83</v>
      </c>
      <c r="B510" t="s">
        <v>4810</v>
      </c>
      <c r="C510" t="s">
        <v>71</v>
      </c>
      <c r="D510" t="s">
        <v>4811</v>
      </c>
      <c r="E510" t="s">
        <v>71</v>
      </c>
      <c r="F510" t="s">
        <v>4812</v>
      </c>
      <c r="G510" t="s">
        <v>71</v>
      </c>
      <c r="H510" t="s">
        <v>71</v>
      </c>
      <c r="I510" s="1" t="s">
        <v>4813</v>
      </c>
      <c r="J510" s="6" t="s">
        <v>8590</v>
      </c>
      <c r="K510" t="s">
        <v>4814</v>
      </c>
      <c r="L510" t="s">
        <v>2884</v>
      </c>
      <c r="M510" t="s">
        <v>4815</v>
      </c>
      <c r="N510" t="s">
        <v>4816</v>
      </c>
      <c r="O510" t="s">
        <v>4817</v>
      </c>
      <c r="P510" t="s">
        <v>71</v>
      </c>
      <c r="Q510" t="s">
        <v>71</v>
      </c>
      <c r="R510" t="s">
        <v>71</v>
      </c>
      <c r="S510" t="s">
        <v>71</v>
      </c>
      <c r="T510" t="s">
        <v>4818</v>
      </c>
      <c r="U510" t="s">
        <v>71</v>
      </c>
      <c r="V510" t="s">
        <v>71</v>
      </c>
      <c r="W510" t="s">
        <v>71</v>
      </c>
      <c r="X510" t="s">
        <v>71</v>
      </c>
      <c r="Y510" t="s">
        <v>4819</v>
      </c>
      <c r="Z510" t="s">
        <v>4820</v>
      </c>
      <c r="AA510" t="s">
        <v>71</v>
      </c>
      <c r="AB510" t="s">
        <v>71</v>
      </c>
      <c r="AC510" t="s">
        <v>71</v>
      </c>
      <c r="AD510" t="s">
        <v>71</v>
      </c>
      <c r="AE510" t="s">
        <v>71</v>
      </c>
      <c r="AF510" t="s">
        <v>71</v>
      </c>
      <c r="AG510" t="s">
        <v>71</v>
      </c>
      <c r="AH510" t="s">
        <v>71</v>
      </c>
      <c r="AI510" t="s">
        <v>71</v>
      </c>
      <c r="AJ510" t="s">
        <v>71</v>
      </c>
      <c r="AK510" t="s">
        <v>71</v>
      </c>
      <c r="AL510" t="s">
        <v>71</v>
      </c>
      <c r="AM510" t="s">
        <v>2889</v>
      </c>
      <c r="AN510" t="s">
        <v>2890</v>
      </c>
      <c r="AO510" t="s">
        <v>4821</v>
      </c>
      <c r="AP510" t="s">
        <v>71</v>
      </c>
      <c r="AQ510" t="s">
        <v>71</v>
      </c>
      <c r="AR510" t="s">
        <v>71</v>
      </c>
      <c r="AS510">
        <v>2018</v>
      </c>
      <c r="AT510">
        <v>853</v>
      </c>
      <c r="AU510" t="s">
        <v>71</v>
      </c>
      <c r="AV510" t="s">
        <v>3005</v>
      </c>
      <c r="AW510" t="s">
        <v>71</v>
      </c>
      <c r="AX510" t="s">
        <v>71</v>
      </c>
      <c r="AY510" t="s">
        <v>71</v>
      </c>
      <c r="AZ510">
        <v>40</v>
      </c>
      <c r="BA510">
        <v>51</v>
      </c>
      <c r="BB510" t="s">
        <v>71</v>
      </c>
      <c r="BC510" t="s">
        <v>4822</v>
      </c>
      <c r="BD510" t="str">
        <f>HYPERLINK("http://dx.doi.org/10.1007/978-3-319-91473-2_4","http://dx.doi.org/10.1007/978-3-319-91473-2_4")</f>
        <v>http://dx.doi.org/10.1007/978-3-319-91473-2_4</v>
      </c>
      <c r="BE510" t="s">
        <v>71</v>
      </c>
      <c r="BF510" t="s">
        <v>71</v>
      </c>
      <c r="BG510" t="s">
        <v>71</v>
      </c>
      <c r="BH510" t="s">
        <v>71</v>
      </c>
      <c r="BI510" t="s">
        <v>71</v>
      </c>
      <c r="BJ510" t="s">
        <v>71</v>
      </c>
      <c r="BK510" t="s">
        <v>71</v>
      </c>
      <c r="BL510" t="s">
        <v>71</v>
      </c>
      <c r="BM510" t="s">
        <v>71</v>
      </c>
      <c r="BN510" t="s">
        <v>71</v>
      </c>
      <c r="BO510" t="s">
        <v>71</v>
      </c>
      <c r="BP510" t="s">
        <v>71</v>
      </c>
      <c r="BQ510" t="s">
        <v>4823</v>
      </c>
      <c r="BR510" t="str">
        <f>HYPERLINK("https%3A%2F%2Fwww.webofscience.com%2Fwos%2Fwoscc%2Ffull-record%2FWOS:000481659500004","View Full Record in Web of Science")</f>
        <v>View Full Record in Web of Science</v>
      </c>
    </row>
    <row r="511" spans="1:70" hidden="1" x14ac:dyDescent="0.25">
      <c r="A511" t="s">
        <v>83</v>
      </c>
      <c r="B511" t="s">
        <v>3790</v>
      </c>
      <c r="C511" t="s">
        <v>71</v>
      </c>
      <c r="D511" t="s">
        <v>4824</v>
      </c>
      <c r="E511" t="s">
        <v>71</v>
      </c>
      <c r="F511" t="s">
        <v>3790</v>
      </c>
      <c r="G511" t="s">
        <v>71</v>
      </c>
      <c r="H511" t="s">
        <v>71</v>
      </c>
      <c r="I511" s="1" t="s">
        <v>4825</v>
      </c>
      <c r="J511" s="6" t="s">
        <v>8590</v>
      </c>
      <c r="K511" t="s">
        <v>4826</v>
      </c>
      <c r="L511" t="s">
        <v>71</v>
      </c>
      <c r="M511" t="s">
        <v>4827</v>
      </c>
      <c r="N511" t="s">
        <v>4828</v>
      </c>
      <c r="O511" t="s">
        <v>4829</v>
      </c>
      <c r="P511" t="s">
        <v>4830</v>
      </c>
      <c r="Q511" t="s">
        <v>71</v>
      </c>
      <c r="R511" t="s">
        <v>71</v>
      </c>
      <c r="S511" t="s">
        <v>71</v>
      </c>
      <c r="T511" t="s">
        <v>4831</v>
      </c>
      <c r="U511" t="s">
        <v>71</v>
      </c>
      <c r="V511" t="s">
        <v>71</v>
      </c>
      <c r="W511" t="s">
        <v>71</v>
      </c>
      <c r="X511" t="s">
        <v>71</v>
      </c>
      <c r="Y511" t="s">
        <v>71</v>
      </c>
      <c r="Z511" t="s">
        <v>3794</v>
      </c>
      <c r="AA511" t="s">
        <v>71</v>
      </c>
      <c r="AB511" t="s">
        <v>71</v>
      </c>
      <c r="AC511" t="s">
        <v>71</v>
      </c>
      <c r="AD511" t="s">
        <v>71</v>
      </c>
      <c r="AE511" t="s">
        <v>71</v>
      </c>
      <c r="AF511" t="s">
        <v>71</v>
      </c>
      <c r="AG511" t="s">
        <v>71</v>
      </c>
      <c r="AH511" t="s">
        <v>71</v>
      </c>
      <c r="AI511" t="s">
        <v>71</v>
      </c>
      <c r="AJ511" t="s">
        <v>71</v>
      </c>
      <c r="AK511" t="s">
        <v>71</v>
      </c>
      <c r="AL511" t="s">
        <v>71</v>
      </c>
      <c r="AM511" t="s">
        <v>71</v>
      </c>
      <c r="AN511" t="s">
        <v>71</v>
      </c>
      <c r="AO511" t="s">
        <v>4832</v>
      </c>
      <c r="AP511" t="s">
        <v>71</v>
      </c>
      <c r="AQ511" t="s">
        <v>71</v>
      </c>
      <c r="AR511" t="s">
        <v>71</v>
      </c>
      <c r="AS511">
        <v>2004</v>
      </c>
      <c r="AT511" t="s">
        <v>71</v>
      </c>
      <c r="AU511" t="s">
        <v>71</v>
      </c>
      <c r="AV511" t="s">
        <v>71</v>
      </c>
      <c r="AW511" t="s">
        <v>71</v>
      </c>
      <c r="AX511" t="s">
        <v>71</v>
      </c>
      <c r="AY511" t="s">
        <v>71</v>
      </c>
      <c r="AZ511">
        <v>162</v>
      </c>
      <c r="BA511">
        <v>166</v>
      </c>
      <c r="BB511" t="s">
        <v>71</v>
      </c>
      <c r="BC511" t="s">
        <v>4833</v>
      </c>
      <c r="BD511" t="str">
        <f>HYPERLINK("http://dx.doi.org/10.1109/ITCC.2004.1286623","http://dx.doi.org/10.1109/ITCC.2004.1286623")</f>
        <v>http://dx.doi.org/10.1109/ITCC.2004.1286623</v>
      </c>
      <c r="BE511" t="s">
        <v>71</v>
      </c>
      <c r="BF511" t="s">
        <v>71</v>
      </c>
      <c r="BG511" t="s">
        <v>71</v>
      </c>
      <c r="BH511" t="s">
        <v>71</v>
      </c>
      <c r="BI511" t="s">
        <v>71</v>
      </c>
      <c r="BJ511" t="s">
        <v>71</v>
      </c>
      <c r="BK511" t="s">
        <v>71</v>
      </c>
      <c r="BL511" t="s">
        <v>71</v>
      </c>
      <c r="BM511" t="s">
        <v>71</v>
      </c>
      <c r="BN511" t="s">
        <v>71</v>
      </c>
      <c r="BO511" t="s">
        <v>71</v>
      </c>
      <c r="BP511" t="s">
        <v>71</v>
      </c>
      <c r="BQ511" t="s">
        <v>4834</v>
      </c>
      <c r="BR511" t="str">
        <f>HYPERLINK("https%3A%2F%2Fwww.webofscience.com%2Fwos%2Fwoscc%2Ffull-record%2FWOS:000221353100038","View Full Record in Web of Science")</f>
        <v>View Full Record in Web of Science</v>
      </c>
    </row>
    <row r="512" spans="1:70" hidden="1" x14ac:dyDescent="0.25">
      <c r="A512" t="s">
        <v>69</v>
      </c>
      <c r="B512" t="s">
        <v>4835</v>
      </c>
      <c r="C512" t="s">
        <v>71</v>
      </c>
      <c r="D512" t="s">
        <v>71</v>
      </c>
      <c r="E512" t="s">
        <v>71</v>
      </c>
      <c r="F512" t="s">
        <v>4836</v>
      </c>
      <c r="G512" t="s">
        <v>71</v>
      </c>
      <c r="H512" t="s">
        <v>71</v>
      </c>
      <c r="I512" s="1" t="s">
        <v>4837</v>
      </c>
      <c r="J512" s="6" t="s">
        <v>8590</v>
      </c>
      <c r="K512" t="s">
        <v>4838</v>
      </c>
      <c r="L512" t="s">
        <v>71</v>
      </c>
      <c r="M512" t="s">
        <v>71</v>
      </c>
      <c r="N512" t="s">
        <v>71</v>
      </c>
      <c r="O512" t="s">
        <v>71</v>
      </c>
      <c r="P512" t="s">
        <v>71</v>
      </c>
      <c r="Q512" t="s">
        <v>71</v>
      </c>
      <c r="R512" t="s">
        <v>71</v>
      </c>
      <c r="S512" t="s">
        <v>71</v>
      </c>
      <c r="T512" t="s">
        <v>4839</v>
      </c>
      <c r="U512" t="s">
        <v>71</v>
      </c>
      <c r="V512" t="s">
        <v>71</v>
      </c>
      <c r="W512" t="s">
        <v>71</v>
      </c>
      <c r="X512" t="s">
        <v>71</v>
      </c>
      <c r="Y512" t="s">
        <v>71</v>
      </c>
      <c r="Z512" t="s">
        <v>4840</v>
      </c>
      <c r="AA512" t="s">
        <v>71</v>
      </c>
      <c r="AB512" t="s">
        <v>71</v>
      </c>
      <c r="AC512" t="s">
        <v>71</v>
      </c>
      <c r="AD512" t="s">
        <v>71</v>
      </c>
      <c r="AE512" t="s">
        <v>71</v>
      </c>
      <c r="AF512" t="s">
        <v>71</v>
      </c>
      <c r="AG512" t="s">
        <v>71</v>
      </c>
      <c r="AH512" t="s">
        <v>71</v>
      </c>
      <c r="AI512" t="s">
        <v>71</v>
      </c>
      <c r="AJ512" t="s">
        <v>71</v>
      </c>
      <c r="AK512" t="s">
        <v>71</v>
      </c>
      <c r="AL512" t="s">
        <v>71</v>
      </c>
      <c r="AM512" t="s">
        <v>4841</v>
      </c>
      <c r="AN512" t="s">
        <v>4842</v>
      </c>
      <c r="AO512" t="s">
        <v>71</v>
      </c>
      <c r="AP512" t="s">
        <v>71</v>
      </c>
      <c r="AQ512" t="s">
        <v>71</v>
      </c>
      <c r="AR512" t="s">
        <v>1454</v>
      </c>
      <c r="AS512">
        <v>2017</v>
      </c>
      <c r="AT512">
        <v>36</v>
      </c>
      <c r="AU512" t="s">
        <v>71</v>
      </c>
      <c r="AV512" t="s">
        <v>71</v>
      </c>
      <c r="AW512" t="s">
        <v>71</v>
      </c>
      <c r="AX512" t="s">
        <v>71</v>
      </c>
      <c r="AY512" t="s">
        <v>71</v>
      </c>
      <c r="AZ512">
        <v>149</v>
      </c>
      <c r="BA512">
        <v>161</v>
      </c>
      <c r="BB512" t="s">
        <v>71</v>
      </c>
      <c r="BC512" t="s">
        <v>4843</v>
      </c>
      <c r="BD512" t="str">
        <f>HYPERLINK("http://dx.doi.org/10.1016/j.inffus.2016.11.012","http://dx.doi.org/10.1016/j.inffus.2016.11.012")</f>
        <v>http://dx.doi.org/10.1016/j.inffus.2016.11.012</v>
      </c>
      <c r="BE512" t="s">
        <v>71</v>
      </c>
      <c r="BF512" t="s">
        <v>71</v>
      </c>
      <c r="BG512" t="s">
        <v>71</v>
      </c>
      <c r="BH512" t="s">
        <v>71</v>
      </c>
      <c r="BI512" t="s">
        <v>71</v>
      </c>
      <c r="BJ512" t="s">
        <v>71</v>
      </c>
      <c r="BK512" t="s">
        <v>71</v>
      </c>
      <c r="BL512" t="s">
        <v>71</v>
      </c>
      <c r="BM512" t="s">
        <v>71</v>
      </c>
      <c r="BN512" t="s">
        <v>71</v>
      </c>
      <c r="BO512" t="s">
        <v>71</v>
      </c>
      <c r="BP512" t="s">
        <v>71</v>
      </c>
      <c r="BQ512" t="s">
        <v>4844</v>
      </c>
      <c r="BR512" t="str">
        <f>HYPERLINK("https%3A%2F%2Fwww.webofscience.com%2Fwos%2Fwoscc%2Ffull-record%2FWOS:000394070100011","View Full Record in Web of Science")</f>
        <v>View Full Record in Web of Science</v>
      </c>
    </row>
    <row r="513" spans="1:70" hidden="1" x14ac:dyDescent="0.25">
      <c r="A513" t="s">
        <v>69</v>
      </c>
      <c r="B513" t="s">
        <v>4845</v>
      </c>
      <c r="C513" t="s">
        <v>71</v>
      </c>
      <c r="D513" t="s">
        <v>71</v>
      </c>
      <c r="E513" t="s">
        <v>71</v>
      </c>
      <c r="F513" t="s">
        <v>4846</v>
      </c>
      <c r="G513" t="s">
        <v>71</v>
      </c>
      <c r="H513" t="s">
        <v>71</v>
      </c>
      <c r="I513" s="1" t="s">
        <v>4847</v>
      </c>
      <c r="J513" s="6" t="s">
        <v>8590</v>
      </c>
      <c r="K513" t="s">
        <v>3331</v>
      </c>
      <c r="L513" t="s">
        <v>71</v>
      </c>
      <c r="M513" t="s">
        <v>71</v>
      </c>
      <c r="N513" t="s">
        <v>71</v>
      </c>
      <c r="O513" t="s">
        <v>71</v>
      </c>
      <c r="P513" t="s">
        <v>71</v>
      </c>
      <c r="Q513" t="s">
        <v>71</v>
      </c>
      <c r="R513" t="s">
        <v>71</v>
      </c>
      <c r="S513" t="s">
        <v>71</v>
      </c>
      <c r="T513" t="s">
        <v>4848</v>
      </c>
      <c r="U513" t="s">
        <v>71</v>
      </c>
      <c r="V513" t="s">
        <v>71</v>
      </c>
      <c r="W513" t="s">
        <v>71</v>
      </c>
      <c r="X513" t="s">
        <v>71</v>
      </c>
      <c r="Y513" t="s">
        <v>4849</v>
      </c>
      <c r="Z513" t="s">
        <v>4850</v>
      </c>
      <c r="AA513" t="s">
        <v>71</v>
      </c>
      <c r="AB513" t="s">
        <v>71</v>
      </c>
      <c r="AC513" t="s">
        <v>71</v>
      </c>
      <c r="AD513" t="s">
        <v>71</v>
      </c>
      <c r="AE513" t="s">
        <v>71</v>
      </c>
      <c r="AF513" t="s">
        <v>71</v>
      </c>
      <c r="AG513" t="s">
        <v>71</v>
      </c>
      <c r="AH513" t="s">
        <v>71</v>
      </c>
      <c r="AI513" t="s">
        <v>71</v>
      </c>
      <c r="AJ513" t="s">
        <v>71</v>
      </c>
      <c r="AK513" t="s">
        <v>71</v>
      </c>
      <c r="AL513" t="s">
        <v>71</v>
      </c>
      <c r="AM513" t="s">
        <v>3334</v>
      </c>
      <c r="AN513" t="s">
        <v>3335</v>
      </c>
      <c r="AO513" t="s">
        <v>71</v>
      </c>
      <c r="AP513" t="s">
        <v>71</v>
      </c>
      <c r="AQ513" t="s">
        <v>71</v>
      </c>
      <c r="AR513" t="s">
        <v>770</v>
      </c>
      <c r="AS513">
        <v>2019</v>
      </c>
      <c r="AT513">
        <v>129</v>
      </c>
      <c r="AU513" t="s">
        <v>71</v>
      </c>
      <c r="AV513" t="s">
        <v>71</v>
      </c>
      <c r="AW513" t="s">
        <v>71</v>
      </c>
      <c r="AX513" t="s">
        <v>71</v>
      </c>
      <c r="AY513" t="s">
        <v>71</v>
      </c>
      <c r="AZ513">
        <v>315</v>
      </c>
      <c r="BA513">
        <v>332</v>
      </c>
      <c r="BB513" t="s">
        <v>71</v>
      </c>
      <c r="BC513" t="s">
        <v>4851</v>
      </c>
      <c r="BD513" t="str">
        <f>HYPERLINK("http://dx.doi.org/10.1016/j.cie.2019.01.051","http://dx.doi.org/10.1016/j.cie.2019.01.051")</f>
        <v>http://dx.doi.org/10.1016/j.cie.2019.01.051</v>
      </c>
      <c r="BE513" t="s">
        <v>71</v>
      </c>
      <c r="BF513" t="s">
        <v>71</v>
      </c>
      <c r="BG513" t="s">
        <v>71</v>
      </c>
      <c r="BH513" t="s">
        <v>71</v>
      </c>
      <c r="BI513" t="s">
        <v>71</v>
      </c>
      <c r="BJ513" t="s">
        <v>71</v>
      </c>
      <c r="BK513" t="s">
        <v>71</v>
      </c>
      <c r="BL513" t="s">
        <v>71</v>
      </c>
      <c r="BM513" t="s">
        <v>71</v>
      </c>
      <c r="BN513" t="s">
        <v>71</v>
      </c>
      <c r="BO513" t="s">
        <v>71</v>
      </c>
      <c r="BP513" t="s">
        <v>71</v>
      </c>
      <c r="BQ513" t="s">
        <v>4852</v>
      </c>
      <c r="BR513" t="str">
        <f>HYPERLINK("https%3A%2F%2Fwww.webofscience.com%2Fwos%2Fwoscc%2Ffull-record%2FWOS:000460496000026","View Full Record in Web of Science")</f>
        <v>View Full Record in Web of Science</v>
      </c>
    </row>
    <row r="514" spans="1:70" hidden="1" x14ac:dyDescent="0.25">
      <c r="A514" t="s">
        <v>83</v>
      </c>
      <c r="B514" t="s">
        <v>4853</v>
      </c>
      <c r="C514" t="s">
        <v>71</v>
      </c>
      <c r="D514" t="s">
        <v>71</v>
      </c>
      <c r="E514" t="s">
        <v>102</v>
      </c>
      <c r="F514" t="s">
        <v>4854</v>
      </c>
      <c r="G514" t="s">
        <v>71</v>
      </c>
      <c r="H514" t="s">
        <v>71</v>
      </c>
      <c r="I514" s="1" t="s">
        <v>4855</v>
      </c>
      <c r="J514" s="6" t="s">
        <v>8590</v>
      </c>
      <c r="K514" t="s">
        <v>2968</v>
      </c>
      <c r="L514" t="s">
        <v>71</v>
      </c>
      <c r="M514" t="s">
        <v>277</v>
      </c>
      <c r="N514" t="s">
        <v>2969</v>
      </c>
      <c r="O514" t="s">
        <v>2970</v>
      </c>
      <c r="P514" t="s">
        <v>71</v>
      </c>
      <c r="Q514" t="s">
        <v>71</v>
      </c>
      <c r="R514" t="s">
        <v>71</v>
      </c>
      <c r="S514" t="s">
        <v>71</v>
      </c>
      <c r="T514" t="s">
        <v>4856</v>
      </c>
      <c r="U514" t="s">
        <v>71</v>
      </c>
      <c r="V514" t="s">
        <v>71</v>
      </c>
      <c r="W514" t="s">
        <v>71</v>
      </c>
      <c r="X514" t="s">
        <v>71</v>
      </c>
      <c r="Y514" t="s">
        <v>4857</v>
      </c>
      <c r="Z514" t="s">
        <v>4858</v>
      </c>
      <c r="AA514" t="s">
        <v>71</v>
      </c>
      <c r="AB514" t="s">
        <v>71</v>
      </c>
      <c r="AC514" t="s">
        <v>71</v>
      </c>
      <c r="AD514" t="s">
        <v>71</v>
      </c>
      <c r="AE514" t="s">
        <v>71</v>
      </c>
      <c r="AF514" t="s">
        <v>71</v>
      </c>
      <c r="AG514" t="s">
        <v>71</v>
      </c>
      <c r="AH514" t="s">
        <v>71</v>
      </c>
      <c r="AI514" t="s">
        <v>71</v>
      </c>
      <c r="AJ514" t="s">
        <v>71</v>
      </c>
      <c r="AK514" t="s">
        <v>71</v>
      </c>
      <c r="AL514" t="s">
        <v>71</v>
      </c>
      <c r="AM514" t="s">
        <v>71</v>
      </c>
      <c r="AN514" t="s">
        <v>71</v>
      </c>
      <c r="AO514" t="s">
        <v>2972</v>
      </c>
      <c r="AP514" t="s">
        <v>71</v>
      </c>
      <c r="AQ514" t="s">
        <v>71</v>
      </c>
      <c r="AR514" t="s">
        <v>71</v>
      </c>
      <c r="AS514">
        <v>2009</v>
      </c>
      <c r="AT514" t="s">
        <v>71</v>
      </c>
      <c r="AU514" t="s">
        <v>71</v>
      </c>
      <c r="AV514" t="s">
        <v>71</v>
      </c>
      <c r="AW514" t="s">
        <v>71</v>
      </c>
      <c r="AX514" t="s">
        <v>71</v>
      </c>
      <c r="AY514" t="s">
        <v>71</v>
      </c>
      <c r="AZ514">
        <v>41</v>
      </c>
      <c r="BA514" t="s">
        <v>99</v>
      </c>
      <c r="BB514" t="s">
        <v>71</v>
      </c>
      <c r="BC514" t="s">
        <v>71</v>
      </c>
      <c r="BD514" t="s">
        <v>71</v>
      </c>
      <c r="BE514" t="s">
        <v>71</v>
      </c>
      <c r="BF514" t="s">
        <v>71</v>
      </c>
      <c r="BG514" t="s">
        <v>71</v>
      </c>
      <c r="BH514" t="s">
        <v>71</v>
      </c>
      <c r="BI514" t="s">
        <v>71</v>
      </c>
      <c r="BJ514" t="s">
        <v>71</v>
      </c>
      <c r="BK514" t="s">
        <v>71</v>
      </c>
      <c r="BL514" t="s">
        <v>71</v>
      </c>
      <c r="BM514" t="s">
        <v>71</v>
      </c>
      <c r="BN514" t="s">
        <v>71</v>
      </c>
      <c r="BO514" t="s">
        <v>71</v>
      </c>
      <c r="BP514" t="s">
        <v>71</v>
      </c>
      <c r="BQ514" t="s">
        <v>4859</v>
      </c>
      <c r="BR514" t="str">
        <f>HYPERLINK("https%3A%2F%2Fwww.webofscience.com%2Fwos%2Fwoscc%2Ffull-record%2FWOS:000271827700006","View Full Record in Web of Science")</f>
        <v>View Full Record in Web of Science</v>
      </c>
    </row>
    <row r="515" spans="1:70" hidden="1" x14ac:dyDescent="0.25">
      <c r="A515" t="s">
        <v>83</v>
      </c>
      <c r="B515" t="s">
        <v>4860</v>
      </c>
      <c r="C515" t="s">
        <v>71</v>
      </c>
      <c r="D515" t="s">
        <v>71</v>
      </c>
      <c r="E515" t="s">
        <v>102</v>
      </c>
      <c r="F515" t="s">
        <v>4861</v>
      </c>
      <c r="G515" t="s">
        <v>71</v>
      </c>
      <c r="H515" t="s">
        <v>71</v>
      </c>
      <c r="I515" s="1" t="s">
        <v>4862</v>
      </c>
      <c r="J515" s="6" t="s">
        <v>8590</v>
      </c>
      <c r="K515" t="s">
        <v>2354</v>
      </c>
      <c r="L515" t="s">
        <v>1782</v>
      </c>
      <c r="M515" t="s">
        <v>817</v>
      </c>
      <c r="N515" t="s">
        <v>2355</v>
      </c>
      <c r="O515" t="s">
        <v>1292</v>
      </c>
      <c r="P515" t="s">
        <v>102</v>
      </c>
      <c r="Q515" t="s">
        <v>71</v>
      </c>
      <c r="R515" t="s">
        <v>71</v>
      </c>
      <c r="S515" t="s">
        <v>71</v>
      </c>
      <c r="T515" t="s">
        <v>4863</v>
      </c>
      <c r="U515" t="s">
        <v>71</v>
      </c>
      <c r="V515" t="s">
        <v>71</v>
      </c>
      <c r="W515" t="s">
        <v>71</v>
      </c>
      <c r="X515" t="s">
        <v>71</v>
      </c>
      <c r="Y515" t="s">
        <v>71</v>
      </c>
      <c r="Z515" t="s">
        <v>71</v>
      </c>
      <c r="AA515" t="s">
        <v>71</v>
      </c>
      <c r="AB515" t="s">
        <v>71</v>
      </c>
      <c r="AC515" t="s">
        <v>71</v>
      </c>
      <c r="AD515" t="s">
        <v>71</v>
      </c>
      <c r="AE515" t="s">
        <v>71</v>
      </c>
      <c r="AF515" t="s">
        <v>71</v>
      </c>
      <c r="AG515" t="s">
        <v>71</v>
      </c>
      <c r="AH515" t="s">
        <v>71</v>
      </c>
      <c r="AI515" t="s">
        <v>71</v>
      </c>
      <c r="AJ515" t="s">
        <v>71</v>
      </c>
      <c r="AK515" t="s">
        <v>71</v>
      </c>
      <c r="AL515" t="s">
        <v>71</v>
      </c>
      <c r="AM515" t="s">
        <v>1788</v>
      </c>
      <c r="AN515" t="s">
        <v>71</v>
      </c>
      <c r="AO515" t="s">
        <v>2357</v>
      </c>
      <c r="AP515" t="s">
        <v>71</v>
      </c>
      <c r="AQ515" t="s">
        <v>71</v>
      </c>
      <c r="AR515" t="s">
        <v>71</v>
      </c>
      <c r="AS515">
        <v>2014</v>
      </c>
      <c r="AT515" t="s">
        <v>71</v>
      </c>
      <c r="AU515" t="s">
        <v>71</v>
      </c>
      <c r="AV515" t="s">
        <v>71</v>
      </c>
      <c r="AW515" t="s">
        <v>71</v>
      </c>
      <c r="AX515" t="s">
        <v>71</v>
      </c>
      <c r="AY515" t="s">
        <v>71</v>
      </c>
      <c r="AZ515">
        <v>1618</v>
      </c>
      <c r="BA515">
        <v>1623</v>
      </c>
      <c r="BB515" t="s">
        <v>71</v>
      </c>
      <c r="BC515" t="s">
        <v>71</v>
      </c>
      <c r="BD515" t="s">
        <v>71</v>
      </c>
      <c r="BE515" t="s">
        <v>71</v>
      </c>
      <c r="BF515" t="s">
        <v>71</v>
      </c>
      <c r="BG515" t="s">
        <v>71</v>
      </c>
      <c r="BH515" t="s">
        <v>71</v>
      </c>
      <c r="BI515" t="s">
        <v>71</v>
      </c>
      <c r="BJ515" t="s">
        <v>71</v>
      </c>
      <c r="BK515" t="s">
        <v>71</v>
      </c>
      <c r="BL515" t="s">
        <v>71</v>
      </c>
      <c r="BM515" t="s">
        <v>71</v>
      </c>
      <c r="BN515" t="s">
        <v>71</v>
      </c>
      <c r="BO515" t="s">
        <v>71</v>
      </c>
      <c r="BP515" t="s">
        <v>71</v>
      </c>
      <c r="BQ515" t="s">
        <v>4864</v>
      </c>
      <c r="BR515" t="str">
        <f>HYPERLINK("https%3A%2F%2Fwww.webofscience.com%2Fwos%2Fwoscc%2Ffull-record%2FWOS:000350793500234","View Full Record in Web of Science")</f>
        <v>View Full Record in Web of Science</v>
      </c>
    </row>
    <row r="516" spans="1:70" hidden="1" x14ac:dyDescent="0.25">
      <c r="A516" t="s">
        <v>69</v>
      </c>
      <c r="B516" t="s">
        <v>4865</v>
      </c>
      <c r="C516" t="s">
        <v>71</v>
      </c>
      <c r="D516" t="s">
        <v>71</v>
      </c>
      <c r="E516" t="s">
        <v>71</v>
      </c>
      <c r="F516" t="s">
        <v>4866</v>
      </c>
      <c r="G516" t="s">
        <v>71</v>
      </c>
      <c r="H516" t="s">
        <v>71</v>
      </c>
      <c r="I516" s="1" t="s">
        <v>4867</v>
      </c>
      <c r="J516" s="6" t="s">
        <v>8588</v>
      </c>
      <c r="K516" t="s">
        <v>174</v>
      </c>
      <c r="L516" t="s">
        <v>71</v>
      </c>
      <c r="M516" t="s">
        <v>71</v>
      </c>
      <c r="N516" t="s">
        <v>71</v>
      </c>
      <c r="O516" t="s">
        <v>71</v>
      </c>
      <c r="P516" t="s">
        <v>71</v>
      </c>
      <c r="Q516" t="s">
        <v>71</v>
      </c>
      <c r="R516" t="s">
        <v>71</v>
      </c>
      <c r="S516" t="s">
        <v>71</v>
      </c>
      <c r="T516" t="s">
        <v>4868</v>
      </c>
      <c r="U516" t="s">
        <v>71</v>
      </c>
      <c r="V516" t="s">
        <v>71</v>
      </c>
      <c r="W516" t="s">
        <v>71</v>
      </c>
      <c r="X516" t="s">
        <v>71</v>
      </c>
      <c r="Y516" t="s">
        <v>71</v>
      </c>
      <c r="Z516" t="s">
        <v>4869</v>
      </c>
      <c r="AA516" t="s">
        <v>71</v>
      </c>
      <c r="AB516" t="s">
        <v>71</v>
      </c>
      <c r="AC516" t="s">
        <v>71</v>
      </c>
      <c r="AD516" t="s">
        <v>71</v>
      </c>
      <c r="AE516" t="s">
        <v>71</v>
      </c>
      <c r="AF516" t="s">
        <v>71</v>
      </c>
      <c r="AG516" t="s">
        <v>71</v>
      </c>
      <c r="AH516" t="s">
        <v>71</v>
      </c>
      <c r="AI516" t="s">
        <v>71</v>
      </c>
      <c r="AJ516" t="s">
        <v>71</v>
      </c>
      <c r="AK516" t="s">
        <v>71</v>
      </c>
      <c r="AL516" t="s">
        <v>71</v>
      </c>
      <c r="AM516" t="s">
        <v>178</v>
      </c>
      <c r="AN516" t="s">
        <v>179</v>
      </c>
      <c r="AO516" t="s">
        <v>71</v>
      </c>
      <c r="AP516" t="s">
        <v>71</v>
      </c>
      <c r="AQ516" t="s">
        <v>71</v>
      </c>
      <c r="AR516" t="s">
        <v>71</v>
      </c>
      <c r="AS516">
        <v>2018</v>
      </c>
      <c r="AT516">
        <v>34</v>
      </c>
      <c r="AU516">
        <v>1</v>
      </c>
      <c r="AV516" t="s">
        <v>71</v>
      </c>
      <c r="AW516" t="s">
        <v>71</v>
      </c>
      <c r="AX516" t="s">
        <v>71</v>
      </c>
      <c r="AY516" t="s">
        <v>71</v>
      </c>
      <c r="AZ516">
        <v>517</v>
      </c>
      <c r="BA516">
        <v>524</v>
      </c>
      <c r="BB516" t="s">
        <v>71</v>
      </c>
      <c r="BC516" t="s">
        <v>4870</v>
      </c>
      <c r="BD516" t="str">
        <f>HYPERLINK("http://dx.doi.org/10.3233/JIFS-17610","http://dx.doi.org/10.3233/JIFS-17610")</f>
        <v>http://dx.doi.org/10.3233/JIFS-17610</v>
      </c>
      <c r="BE516" t="s">
        <v>71</v>
      </c>
      <c r="BF516" t="s">
        <v>71</v>
      </c>
      <c r="BG516" t="s">
        <v>71</v>
      </c>
      <c r="BH516" t="s">
        <v>71</v>
      </c>
      <c r="BI516" t="s">
        <v>71</v>
      </c>
      <c r="BJ516" t="s">
        <v>71</v>
      </c>
      <c r="BK516" t="s">
        <v>71</v>
      </c>
      <c r="BL516" t="s">
        <v>71</v>
      </c>
      <c r="BM516" t="s">
        <v>71</v>
      </c>
      <c r="BN516" t="s">
        <v>71</v>
      </c>
      <c r="BO516" t="s">
        <v>71</v>
      </c>
      <c r="BP516" t="s">
        <v>71</v>
      </c>
      <c r="BQ516" t="s">
        <v>4871</v>
      </c>
      <c r="BR516" t="str">
        <f>HYPERLINK("https%3A%2F%2Fwww.webofscience.com%2Fwos%2Fwoscc%2Ffull-record%2FWOS:000423039300040","View Full Record in Web of Science")</f>
        <v>View Full Record in Web of Science</v>
      </c>
    </row>
    <row r="517" spans="1:70" hidden="1" x14ac:dyDescent="0.25">
      <c r="A517" t="s">
        <v>83</v>
      </c>
      <c r="B517" t="s">
        <v>596</v>
      </c>
      <c r="C517" t="s">
        <v>71</v>
      </c>
      <c r="D517" t="s">
        <v>4872</v>
      </c>
      <c r="E517" t="s">
        <v>71</v>
      </c>
      <c r="F517" t="s">
        <v>596</v>
      </c>
      <c r="G517" t="s">
        <v>71</v>
      </c>
      <c r="H517" t="s">
        <v>71</v>
      </c>
      <c r="I517" s="1" t="s">
        <v>4873</v>
      </c>
      <c r="J517" s="6" t="s">
        <v>8588</v>
      </c>
      <c r="K517" t="s">
        <v>4874</v>
      </c>
      <c r="L517" t="s">
        <v>71</v>
      </c>
      <c r="M517" t="s">
        <v>4875</v>
      </c>
      <c r="N517" t="s">
        <v>4876</v>
      </c>
      <c r="O517" t="s">
        <v>4877</v>
      </c>
      <c r="P517" t="s">
        <v>4878</v>
      </c>
      <c r="Q517" t="s">
        <v>71</v>
      </c>
      <c r="R517" t="s">
        <v>71</v>
      </c>
      <c r="S517" t="s">
        <v>71</v>
      </c>
      <c r="T517" t="s">
        <v>4879</v>
      </c>
      <c r="U517" t="s">
        <v>71</v>
      </c>
      <c r="V517" t="s">
        <v>71</v>
      </c>
      <c r="W517" t="s">
        <v>71</v>
      </c>
      <c r="X517" t="s">
        <v>71</v>
      </c>
      <c r="Y517" t="s">
        <v>71</v>
      </c>
      <c r="Z517" t="s">
        <v>71</v>
      </c>
      <c r="AA517" t="s">
        <v>71</v>
      </c>
      <c r="AB517" t="s">
        <v>71</v>
      </c>
      <c r="AC517" t="s">
        <v>71</v>
      </c>
      <c r="AD517" t="s">
        <v>71</v>
      </c>
      <c r="AE517" t="s">
        <v>71</v>
      </c>
      <c r="AF517" t="s">
        <v>71</v>
      </c>
      <c r="AG517" t="s">
        <v>71</v>
      </c>
      <c r="AH517" t="s">
        <v>71</v>
      </c>
      <c r="AI517" t="s">
        <v>71</v>
      </c>
      <c r="AJ517" t="s">
        <v>71</v>
      </c>
      <c r="AK517" t="s">
        <v>71</v>
      </c>
      <c r="AL517" t="s">
        <v>71</v>
      </c>
      <c r="AM517" t="s">
        <v>71</v>
      </c>
      <c r="AN517" t="s">
        <v>71</v>
      </c>
      <c r="AO517" t="s">
        <v>4880</v>
      </c>
      <c r="AP517" t="s">
        <v>71</v>
      </c>
      <c r="AQ517" t="s">
        <v>71</v>
      </c>
      <c r="AR517" t="s">
        <v>71</v>
      </c>
      <c r="AS517">
        <v>2003</v>
      </c>
      <c r="AT517" t="s">
        <v>71</v>
      </c>
      <c r="AU517" t="s">
        <v>71</v>
      </c>
      <c r="AV517" t="s">
        <v>71</v>
      </c>
      <c r="AW517" t="s">
        <v>71</v>
      </c>
      <c r="AX517" t="s">
        <v>71</v>
      </c>
      <c r="AY517" t="s">
        <v>71</v>
      </c>
      <c r="AZ517">
        <v>135</v>
      </c>
      <c r="BA517">
        <v>140</v>
      </c>
      <c r="BB517" t="s">
        <v>71</v>
      </c>
      <c r="BC517" t="s">
        <v>4881</v>
      </c>
      <c r="BD517" t="str">
        <f>HYPERLINK("http://dx.doi.org/10.1109/ISUMA.2003.1236153","http://dx.doi.org/10.1109/ISUMA.2003.1236153")</f>
        <v>http://dx.doi.org/10.1109/ISUMA.2003.1236153</v>
      </c>
      <c r="BE517" t="s">
        <v>71</v>
      </c>
      <c r="BF517" t="s">
        <v>71</v>
      </c>
      <c r="BG517" t="s">
        <v>71</v>
      </c>
      <c r="BH517" t="s">
        <v>71</v>
      </c>
      <c r="BI517" t="s">
        <v>71</v>
      </c>
      <c r="BJ517" t="s">
        <v>71</v>
      </c>
      <c r="BK517" t="s">
        <v>71</v>
      </c>
      <c r="BL517" t="s">
        <v>71</v>
      </c>
      <c r="BM517" t="s">
        <v>71</v>
      </c>
      <c r="BN517" t="s">
        <v>71</v>
      </c>
      <c r="BO517" t="s">
        <v>71</v>
      </c>
      <c r="BP517" t="s">
        <v>71</v>
      </c>
      <c r="BQ517" t="s">
        <v>4882</v>
      </c>
      <c r="BR517" t="str">
        <f>HYPERLINK("https%3A%2F%2Fwww.webofscience.com%2Fwos%2Fwoscc%2Ffull-record%2FWOS:000186233700022","View Full Record in Web of Science")</f>
        <v>View Full Record in Web of Science</v>
      </c>
    </row>
    <row r="518" spans="1:70" hidden="1" x14ac:dyDescent="0.25">
      <c r="A518" t="s">
        <v>69</v>
      </c>
      <c r="B518" t="s">
        <v>4883</v>
      </c>
      <c r="C518" t="s">
        <v>71</v>
      </c>
      <c r="D518" t="s">
        <v>71</v>
      </c>
      <c r="E518" t="s">
        <v>71</v>
      </c>
      <c r="F518" t="s">
        <v>4884</v>
      </c>
      <c r="G518" t="s">
        <v>71</v>
      </c>
      <c r="H518" t="s">
        <v>71</v>
      </c>
      <c r="I518" s="1" t="s">
        <v>4885</v>
      </c>
      <c r="J518" s="6" t="s">
        <v>8590</v>
      </c>
      <c r="K518" t="s">
        <v>4886</v>
      </c>
      <c r="L518" t="s">
        <v>71</v>
      </c>
      <c r="M518" t="s">
        <v>71</v>
      </c>
      <c r="N518" t="s">
        <v>71</v>
      </c>
      <c r="O518" t="s">
        <v>71</v>
      </c>
      <c r="P518" t="s">
        <v>71</v>
      </c>
      <c r="Q518" t="s">
        <v>71</v>
      </c>
      <c r="R518" t="s">
        <v>71</v>
      </c>
      <c r="S518" t="s">
        <v>71</v>
      </c>
      <c r="T518" t="s">
        <v>4887</v>
      </c>
      <c r="U518" t="s">
        <v>71</v>
      </c>
      <c r="V518" t="s">
        <v>71</v>
      </c>
      <c r="W518" t="s">
        <v>71</v>
      </c>
      <c r="X518" t="s">
        <v>71</v>
      </c>
      <c r="Y518" t="s">
        <v>4888</v>
      </c>
      <c r="Z518" t="s">
        <v>4889</v>
      </c>
      <c r="AA518" t="s">
        <v>71</v>
      </c>
      <c r="AB518" t="s">
        <v>71</v>
      </c>
      <c r="AC518" t="s">
        <v>71</v>
      </c>
      <c r="AD518" t="s">
        <v>71</v>
      </c>
      <c r="AE518" t="s">
        <v>71</v>
      </c>
      <c r="AF518" t="s">
        <v>71</v>
      </c>
      <c r="AG518" t="s">
        <v>71</v>
      </c>
      <c r="AH518" t="s">
        <v>71</v>
      </c>
      <c r="AI518" t="s">
        <v>71</v>
      </c>
      <c r="AJ518" t="s">
        <v>71</v>
      </c>
      <c r="AK518" t="s">
        <v>71</v>
      </c>
      <c r="AL518" t="s">
        <v>71</v>
      </c>
      <c r="AM518" t="s">
        <v>4890</v>
      </c>
      <c r="AN518" t="s">
        <v>71</v>
      </c>
      <c r="AO518" t="s">
        <v>71</v>
      </c>
      <c r="AP518" t="s">
        <v>71</v>
      </c>
      <c r="AQ518" t="s">
        <v>71</v>
      </c>
      <c r="AR518" t="s">
        <v>71</v>
      </c>
      <c r="AS518">
        <v>2020</v>
      </c>
      <c r="AT518">
        <v>30</v>
      </c>
      <c r="AU518">
        <v>3</v>
      </c>
      <c r="AV518" t="s">
        <v>71</v>
      </c>
      <c r="AW518" t="s">
        <v>71</v>
      </c>
      <c r="AX518" t="s">
        <v>71</v>
      </c>
      <c r="AY518" t="s">
        <v>71</v>
      </c>
      <c r="AZ518">
        <v>925</v>
      </c>
      <c r="BA518">
        <v>943</v>
      </c>
      <c r="BB518" t="s">
        <v>71</v>
      </c>
      <c r="BC518" t="s">
        <v>4891</v>
      </c>
      <c r="BD518" t="str">
        <f>HYPERLINK("http://dx.doi.org/10.1108/INTR-01-2019-0031","http://dx.doi.org/10.1108/INTR-01-2019-0031")</f>
        <v>http://dx.doi.org/10.1108/INTR-01-2019-0031</v>
      </c>
      <c r="BE518" t="s">
        <v>71</v>
      </c>
      <c r="BF518" t="s">
        <v>2590</v>
      </c>
      <c r="BG518" t="s">
        <v>71</v>
      </c>
      <c r="BH518" t="s">
        <v>71</v>
      </c>
      <c r="BI518" t="s">
        <v>71</v>
      </c>
      <c r="BJ518" t="s">
        <v>71</v>
      </c>
      <c r="BK518" t="s">
        <v>71</v>
      </c>
      <c r="BL518" t="s">
        <v>71</v>
      </c>
      <c r="BM518" t="s">
        <v>71</v>
      </c>
      <c r="BN518" t="s">
        <v>71</v>
      </c>
      <c r="BO518" t="s">
        <v>71</v>
      </c>
      <c r="BP518" t="s">
        <v>71</v>
      </c>
      <c r="BQ518" t="s">
        <v>4892</v>
      </c>
      <c r="BR518" t="str">
        <f>HYPERLINK("https%3A%2F%2Fwww.webofscience.com%2Fwos%2Fwoscc%2Ffull-record%2FWOS:000515393100001","View Full Record in Web of Science")</f>
        <v>View Full Record in Web of Science</v>
      </c>
    </row>
    <row r="519" spans="1:70" hidden="1" x14ac:dyDescent="0.25">
      <c r="A519" t="s">
        <v>69</v>
      </c>
      <c r="B519" t="s">
        <v>4893</v>
      </c>
      <c r="C519" t="s">
        <v>71</v>
      </c>
      <c r="D519" t="s">
        <v>71</v>
      </c>
      <c r="E519" t="s">
        <v>71</v>
      </c>
      <c r="F519" t="s">
        <v>4894</v>
      </c>
      <c r="G519" t="s">
        <v>71</v>
      </c>
      <c r="H519" t="s">
        <v>71</v>
      </c>
      <c r="I519" s="1" t="s">
        <v>4895</v>
      </c>
      <c r="J519" s="6" t="s">
        <v>8590</v>
      </c>
      <c r="K519" t="s">
        <v>1448</v>
      </c>
      <c r="L519" t="s">
        <v>71</v>
      </c>
      <c r="M519" t="s">
        <v>71</v>
      </c>
      <c r="N519" t="s">
        <v>71</v>
      </c>
      <c r="O519" t="s">
        <v>71</v>
      </c>
      <c r="P519" t="s">
        <v>71</v>
      </c>
      <c r="Q519" t="s">
        <v>71</v>
      </c>
      <c r="R519" t="s">
        <v>71</v>
      </c>
      <c r="S519" t="s">
        <v>71</v>
      </c>
      <c r="T519" t="s">
        <v>4896</v>
      </c>
      <c r="U519" t="s">
        <v>71</v>
      </c>
      <c r="V519" t="s">
        <v>71</v>
      </c>
      <c r="W519" t="s">
        <v>71</v>
      </c>
      <c r="X519" t="s">
        <v>71</v>
      </c>
      <c r="Y519" t="s">
        <v>4897</v>
      </c>
      <c r="Z519" t="s">
        <v>4898</v>
      </c>
      <c r="AA519" t="s">
        <v>71</v>
      </c>
      <c r="AB519" t="s">
        <v>71</v>
      </c>
      <c r="AC519" t="s">
        <v>71</v>
      </c>
      <c r="AD519" t="s">
        <v>71</v>
      </c>
      <c r="AE519" t="s">
        <v>71</v>
      </c>
      <c r="AF519" t="s">
        <v>71</v>
      </c>
      <c r="AG519" t="s">
        <v>71</v>
      </c>
      <c r="AH519" t="s">
        <v>71</v>
      </c>
      <c r="AI519" t="s">
        <v>71</v>
      </c>
      <c r="AJ519" t="s">
        <v>71</v>
      </c>
      <c r="AK519" t="s">
        <v>71</v>
      </c>
      <c r="AL519" t="s">
        <v>71</v>
      </c>
      <c r="AM519" t="s">
        <v>1452</v>
      </c>
      <c r="AN519" t="s">
        <v>1453</v>
      </c>
      <c r="AO519" t="s">
        <v>71</v>
      </c>
      <c r="AP519" t="s">
        <v>71</v>
      </c>
      <c r="AQ519" t="s">
        <v>71</v>
      </c>
      <c r="AR519" t="s">
        <v>960</v>
      </c>
      <c r="AS519">
        <v>2022</v>
      </c>
      <c r="AT519">
        <v>34</v>
      </c>
      <c r="AU519">
        <v>7</v>
      </c>
      <c r="AV519" t="s">
        <v>71</v>
      </c>
      <c r="AW519" t="s">
        <v>71</v>
      </c>
      <c r="AX519" t="s">
        <v>180</v>
      </c>
      <c r="AY519" t="s">
        <v>71</v>
      </c>
      <c r="AZ519">
        <v>5479</v>
      </c>
      <c r="BA519">
        <v>5495</v>
      </c>
      <c r="BB519" t="s">
        <v>71</v>
      </c>
      <c r="BC519" t="s">
        <v>4899</v>
      </c>
      <c r="BD519" t="str">
        <f>HYPERLINK("http://dx.doi.org/10.1007/s00521-021-06694-0","http://dx.doi.org/10.1007/s00521-021-06694-0")</f>
        <v>http://dx.doi.org/10.1007/s00521-021-06694-0</v>
      </c>
      <c r="BE519" t="s">
        <v>71</v>
      </c>
      <c r="BF519" t="s">
        <v>1054</v>
      </c>
      <c r="BG519" t="s">
        <v>71</v>
      </c>
      <c r="BH519" t="s">
        <v>71</v>
      </c>
      <c r="BI519" t="s">
        <v>71</v>
      </c>
      <c r="BJ519" t="s">
        <v>71</v>
      </c>
      <c r="BK519" t="s">
        <v>71</v>
      </c>
      <c r="BL519" t="s">
        <v>71</v>
      </c>
      <c r="BM519" t="s">
        <v>71</v>
      </c>
      <c r="BN519" t="s">
        <v>71</v>
      </c>
      <c r="BO519" t="s">
        <v>71</v>
      </c>
      <c r="BP519" t="s">
        <v>71</v>
      </c>
      <c r="BQ519" t="s">
        <v>4900</v>
      </c>
      <c r="BR519" t="str">
        <f>HYPERLINK("https%3A%2F%2Fwww.webofscience.com%2Fwos%2Fwoscc%2Ffull-record%2FWOS:000737101400003","View Full Record in Web of Science")</f>
        <v>View Full Record in Web of Science</v>
      </c>
    </row>
    <row r="520" spans="1:70" hidden="1" x14ac:dyDescent="0.25">
      <c r="A520" t="s">
        <v>83</v>
      </c>
      <c r="B520" t="s">
        <v>4901</v>
      </c>
      <c r="C520" t="s">
        <v>71</v>
      </c>
      <c r="D520" t="s">
        <v>71</v>
      </c>
      <c r="E520" t="s">
        <v>4902</v>
      </c>
      <c r="F520" t="s">
        <v>4903</v>
      </c>
      <c r="G520" t="s">
        <v>71</v>
      </c>
      <c r="H520" t="s">
        <v>71</v>
      </c>
      <c r="I520" s="1" t="s">
        <v>4904</v>
      </c>
      <c r="J520" s="6" t="s">
        <v>8590</v>
      </c>
      <c r="K520" t="s">
        <v>4905</v>
      </c>
      <c r="L520" t="s">
        <v>71</v>
      </c>
      <c r="M520" t="s">
        <v>4906</v>
      </c>
      <c r="N520" t="s">
        <v>4907</v>
      </c>
      <c r="O520" t="s">
        <v>1902</v>
      </c>
      <c r="P520" t="s">
        <v>71</v>
      </c>
      <c r="Q520" t="s">
        <v>71</v>
      </c>
      <c r="R520" t="s">
        <v>71</v>
      </c>
      <c r="S520" t="s">
        <v>71</v>
      </c>
      <c r="T520" t="s">
        <v>4908</v>
      </c>
      <c r="U520" t="s">
        <v>71</v>
      </c>
      <c r="V520" t="s">
        <v>71</v>
      </c>
      <c r="W520" t="s">
        <v>71</v>
      </c>
      <c r="X520" t="s">
        <v>71</v>
      </c>
      <c r="Y520" t="s">
        <v>71</v>
      </c>
      <c r="Z520" t="s">
        <v>71</v>
      </c>
      <c r="AA520" t="s">
        <v>71</v>
      </c>
      <c r="AB520" t="s">
        <v>71</v>
      </c>
      <c r="AC520" t="s">
        <v>71</v>
      </c>
      <c r="AD520" t="s">
        <v>71</v>
      </c>
      <c r="AE520" t="s">
        <v>71</v>
      </c>
      <c r="AF520" t="s">
        <v>71</v>
      </c>
      <c r="AG520" t="s">
        <v>71</v>
      </c>
      <c r="AH520" t="s">
        <v>71</v>
      </c>
      <c r="AI520" t="s">
        <v>71</v>
      </c>
      <c r="AJ520" t="s">
        <v>71</v>
      </c>
      <c r="AK520" t="s">
        <v>71</v>
      </c>
      <c r="AL520" t="s">
        <v>71</v>
      </c>
      <c r="AM520" t="s">
        <v>71</v>
      </c>
      <c r="AN520" t="s">
        <v>71</v>
      </c>
      <c r="AO520" t="s">
        <v>4909</v>
      </c>
      <c r="AP520" t="s">
        <v>71</v>
      </c>
      <c r="AQ520" t="s">
        <v>71</v>
      </c>
      <c r="AR520" t="s">
        <v>71</v>
      </c>
      <c r="AS520">
        <v>2021</v>
      </c>
      <c r="AT520" t="s">
        <v>71</v>
      </c>
      <c r="AU520" t="s">
        <v>71</v>
      </c>
      <c r="AV520" t="s">
        <v>71</v>
      </c>
      <c r="AW520" t="s">
        <v>71</v>
      </c>
      <c r="AX520" t="s">
        <v>71</v>
      </c>
      <c r="AY520" t="s">
        <v>71</v>
      </c>
      <c r="AZ520" t="s">
        <v>71</v>
      </c>
      <c r="BA520" t="s">
        <v>71</v>
      </c>
      <c r="BB520" t="s">
        <v>71</v>
      </c>
      <c r="BC520" t="s">
        <v>4910</v>
      </c>
      <c r="BD520" t="str">
        <f>HYPERLINK("http://dx.doi.org/10.1145/3469213.3470312","http://dx.doi.org/10.1145/3469213.3470312")</f>
        <v>http://dx.doi.org/10.1145/3469213.3470312</v>
      </c>
      <c r="BE520" t="s">
        <v>71</v>
      </c>
      <c r="BF520" t="s">
        <v>71</v>
      </c>
      <c r="BG520" t="s">
        <v>71</v>
      </c>
      <c r="BH520" t="s">
        <v>71</v>
      </c>
      <c r="BI520" t="s">
        <v>71</v>
      </c>
      <c r="BJ520" t="s">
        <v>71</v>
      </c>
      <c r="BK520" t="s">
        <v>71</v>
      </c>
      <c r="BL520" t="s">
        <v>71</v>
      </c>
      <c r="BM520" t="s">
        <v>71</v>
      </c>
      <c r="BN520" t="s">
        <v>71</v>
      </c>
      <c r="BO520" t="s">
        <v>71</v>
      </c>
      <c r="BP520" t="s">
        <v>71</v>
      </c>
      <c r="BQ520" t="s">
        <v>4911</v>
      </c>
      <c r="BR520" t="str">
        <f>HYPERLINK("https%3A%2F%2Fwww.webofscience.com%2Fwos%2Fwoscc%2Ffull-record%2FWOS:000770803700109","View Full Record in Web of Science")</f>
        <v>View Full Record in Web of Science</v>
      </c>
    </row>
    <row r="521" spans="1:70" hidden="1" x14ac:dyDescent="0.25">
      <c r="A521" t="s">
        <v>69</v>
      </c>
      <c r="B521" t="s">
        <v>4912</v>
      </c>
      <c r="C521" t="s">
        <v>71</v>
      </c>
      <c r="D521" t="s">
        <v>71</v>
      </c>
      <c r="E521" t="s">
        <v>71</v>
      </c>
      <c r="F521" t="s">
        <v>4913</v>
      </c>
      <c r="G521" t="s">
        <v>71</v>
      </c>
      <c r="H521" t="s">
        <v>71</v>
      </c>
      <c r="I521" s="1" t="s">
        <v>4914</v>
      </c>
      <c r="J521" s="6" t="s">
        <v>8590</v>
      </c>
      <c r="K521" t="s">
        <v>123</v>
      </c>
      <c r="L521" t="s">
        <v>71</v>
      </c>
      <c r="M521" t="s">
        <v>71</v>
      </c>
      <c r="N521" t="s">
        <v>71</v>
      </c>
      <c r="O521" t="s">
        <v>71</v>
      </c>
      <c r="P521" t="s">
        <v>71</v>
      </c>
      <c r="Q521" t="s">
        <v>71</v>
      </c>
      <c r="R521" t="s">
        <v>71</v>
      </c>
      <c r="S521" t="s">
        <v>71</v>
      </c>
      <c r="T521" t="s">
        <v>4915</v>
      </c>
      <c r="U521" t="s">
        <v>71</v>
      </c>
      <c r="V521" t="s">
        <v>71</v>
      </c>
      <c r="W521" t="s">
        <v>71</v>
      </c>
      <c r="X521" t="s">
        <v>71</v>
      </c>
      <c r="Y521" t="s">
        <v>4771</v>
      </c>
      <c r="Z521" t="s">
        <v>4772</v>
      </c>
      <c r="AA521" t="s">
        <v>71</v>
      </c>
      <c r="AB521" t="s">
        <v>71</v>
      </c>
      <c r="AC521" t="s">
        <v>71</v>
      </c>
      <c r="AD521" t="s">
        <v>71</v>
      </c>
      <c r="AE521" t="s">
        <v>71</v>
      </c>
      <c r="AF521" t="s">
        <v>71</v>
      </c>
      <c r="AG521" t="s">
        <v>71</v>
      </c>
      <c r="AH521" t="s">
        <v>71</v>
      </c>
      <c r="AI521" t="s">
        <v>71</v>
      </c>
      <c r="AJ521" t="s">
        <v>71</v>
      </c>
      <c r="AK521" t="s">
        <v>71</v>
      </c>
      <c r="AL521" t="s">
        <v>71</v>
      </c>
      <c r="AM521" t="s">
        <v>127</v>
      </c>
      <c r="AN521" t="s">
        <v>128</v>
      </c>
      <c r="AO521" t="s">
        <v>71</v>
      </c>
      <c r="AP521" t="s">
        <v>71</v>
      </c>
      <c r="AQ521" t="s">
        <v>71</v>
      </c>
      <c r="AR521" t="s">
        <v>1454</v>
      </c>
      <c r="AS521">
        <v>2019</v>
      </c>
      <c r="AT521">
        <v>490</v>
      </c>
      <c r="AU521" t="s">
        <v>71</v>
      </c>
      <c r="AV521" t="s">
        <v>71</v>
      </c>
      <c r="AW521" t="s">
        <v>71</v>
      </c>
      <c r="AX521" t="s">
        <v>71</v>
      </c>
      <c r="AY521" t="s">
        <v>71</v>
      </c>
      <c r="AZ521">
        <v>292</v>
      </c>
      <c r="BA521">
        <v>316</v>
      </c>
      <c r="BB521" t="s">
        <v>71</v>
      </c>
      <c r="BC521" t="s">
        <v>4916</v>
      </c>
      <c r="BD521" t="str">
        <f>HYPERLINK("http://dx.doi.org/10.1016/j.ins.2019.03.079","http://dx.doi.org/10.1016/j.ins.2019.03.079")</f>
        <v>http://dx.doi.org/10.1016/j.ins.2019.03.079</v>
      </c>
      <c r="BE521" t="s">
        <v>71</v>
      </c>
      <c r="BF521" t="s">
        <v>71</v>
      </c>
      <c r="BG521" t="s">
        <v>71</v>
      </c>
      <c r="BH521" t="s">
        <v>71</v>
      </c>
      <c r="BI521" t="s">
        <v>71</v>
      </c>
      <c r="BJ521" t="s">
        <v>71</v>
      </c>
      <c r="BK521" t="s">
        <v>71</v>
      </c>
      <c r="BL521" t="s">
        <v>71</v>
      </c>
      <c r="BM521" t="s">
        <v>71</v>
      </c>
      <c r="BN521" t="s">
        <v>71</v>
      </c>
      <c r="BO521" t="s">
        <v>71</v>
      </c>
      <c r="BP521" t="s">
        <v>71</v>
      </c>
      <c r="BQ521" t="s">
        <v>4917</v>
      </c>
      <c r="BR521" t="str">
        <f>HYPERLINK("https%3A%2F%2Fwww.webofscience.com%2Fwos%2Fwoscc%2Ffull-record%2FWOS:000468011900017","View Full Record in Web of Science")</f>
        <v>View Full Record in Web of Science</v>
      </c>
    </row>
    <row r="522" spans="1:70" hidden="1" x14ac:dyDescent="0.25">
      <c r="A522" t="s">
        <v>83</v>
      </c>
      <c r="B522" t="s">
        <v>4918</v>
      </c>
      <c r="C522" t="s">
        <v>71</v>
      </c>
      <c r="D522" t="s">
        <v>4919</v>
      </c>
      <c r="E522" t="s">
        <v>71</v>
      </c>
      <c r="F522" t="s">
        <v>4920</v>
      </c>
      <c r="G522" t="s">
        <v>71</v>
      </c>
      <c r="H522" t="s">
        <v>71</v>
      </c>
      <c r="I522" s="1" t="s">
        <v>4921</v>
      </c>
      <c r="J522" s="6" t="s">
        <v>8590</v>
      </c>
      <c r="K522" t="s">
        <v>4922</v>
      </c>
      <c r="L522" t="s">
        <v>3895</v>
      </c>
      <c r="M522" t="s">
        <v>4923</v>
      </c>
      <c r="N522" t="s">
        <v>4924</v>
      </c>
      <c r="O522" t="s">
        <v>4925</v>
      </c>
      <c r="P522" t="s">
        <v>4926</v>
      </c>
      <c r="Q522" t="s">
        <v>71</v>
      </c>
      <c r="R522" t="s">
        <v>71</v>
      </c>
      <c r="S522" t="s">
        <v>71</v>
      </c>
      <c r="T522" t="s">
        <v>4927</v>
      </c>
      <c r="U522" t="s">
        <v>71</v>
      </c>
      <c r="V522" t="s">
        <v>71</v>
      </c>
      <c r="W522" t="s">
        <v>71</v>
      </c>
      <c r="X522" t="s">
        <v>71</v>
      </c>
      <c r="Y522" t="s">
        <v>4928</v>
      </c>
      <c r="Z522" t="s">
        <v>71</v>
      </c>
      <c r="AA522" t="s">
        <v>71</v>
      </c>
      <c r="AB522" t="s">
        <v>71</v>
      </c>
      <c r="AC522" t="s">
        <v>71</v>
      </c>
      <c r="AD522" t="s">
        <v>71</v>
      </c>
      <c r="AE522" t="s">
        <v>71</v>
      </c>
      <c r="AF522" t="s">
        <v>71</v>
      </c>
      <c r="AG522" t="s">
        <v>71</v>
      </c>
      <c r="AH522" t="s">
        <v>71</v>
      </c>
      <c r="AI522" t="s">
        <v>71</v>
      </c>
      <c r="AJ522" t="s">
        <v>71</v>
      </c>
      <c r="AK522" t="s">
        <v>71</v>
      </c>
      <c r="AL522" t="s">
        <v>71</v>
      </c>
      <c r="AM522" t="s">
        <v>3900</v>
      </c>
      <c r="AN522" t="s">
        <v>71</v>
      </c>
      <c r="AO522" t="s">
        <v>71</v>
      </c>
      <c r="AP522" t="s">
        <v>71</v>
      </c>
      <c r="AQ522" t="s">
        <v>71</v>
      </c>
      <c r="AR522" t="s">
        <v>71</v>
      </c>
      <c r="AS522">
        <v>2007</v>
      </c>
      <c r="AT522">
        <v>6</v>
      </c>
      <c r="AU522" t="s">
        <v>71</v>
      </c>
      <c r="AV522" t="s">
        <v>71</v>
      </c>
      <c r="AW522" t="s">
        <v>71</v>
      </c>
      <c r="AX522" t="s">
        <v>71</v>
      </c>
      <c r="AY522" t="s">
        <v>71</v>
      </c>
      <c r="AZ522">
        <v>412</v>
      </c>
      <c r="BA522" t="s">
        <v>99</v>
      </c>
      <c r="BB522" t="s">
        <v>71</v>
      </c>
      <c r="BC522" t="s">
        <v>71</v>
      </c>
      <c r="BD522" t="s">
        <v>71</v>
      </c>
      <c r="BE522" t="s">
        <v>71</v>
      </c>
      <c r="BF522" t="s">
        <v>71</v>
      </c>
      <c r="BG522" t="s">
        <v>71</v>
      </c>
      <c r="BH522" t="s">
        <v>71</v>
      </c>
      <c r="BI522" t="s">
        <v>71</v>
      </c>
      <c r="BJ522" t="s">
        <v>71</v>
      </c>
      <c r="BK522" t="s">
        <v>71</v>
      </c>
      <c r="BL522" t="s">
        <v>71</v>
      </c>
      <c r="BM522" t="s">
        <v>71</v>
      </c>
      <c r="BN522" t="s">
        <v>71</v>
      </c>
      <c r="BO522" t="s">
        <v>71</v>
      </c>
      <c r="BP522" t="s">
        <v>71</v>
      </c>
      <c r="BQ522" t="s">
        <v>4929</v>
      </c>
      <c r="BR522" t="str">
        <f>HYPERLINK("https%3A%2F%2Fwww.webofscience.com%2Fwos%2Fwoscc%2Ffull-record%2FWOS:000248229300062","View Full Record in Web of Science")</f>
        <v>View Full Record in Web of Science</v>
      </c>
    </row>
    <row r="523" spans="1:70" hidden="1" x14ac:dyDescent="0.25">
      <c r="A523" t="s">
        <v>69</v>
      </c>
      <c r="B523" t="s">
        <v>4930</v>
      </c>
      <c r="C523" t="s">
        <v>71</v>
      </c>
      <c r="D523" t="s">
        <v>71</v>
      </c>
      <c r="E523" t="s">
        <v>71</v>
      </c>
      <c r="F523" t="s">
        <v>4931</v>
      </c>
      <c r="G523" t="s">
        <v>71</v>
      </c>
      <c r="H523" t="s">
        <v>71</v>
      </c>
      <c r="I523" s="1" t="s">
        <v>4932</v>
      </c>
      <c r="J523" s="6" t="s">
        <v>8590</v>
      </c>
      <c r="K523" t="s">
        <v>74</v>
      </c>
      <c r="L523" t="s">
        <v>71</v>
      </c>
      <c r="M523" t="s">
        <v>71</v>
      </c>
      <c r="N523" t="s">
        <v>71</v>
      </c>
      <c r="O523" t="s">
        <v>71</v>
      </c>
      <c r="P523" t="s">
        <v>71</v>
      </c>
      <c r="Q523" t="s">
        <v>71</v>
      </c>
      <c r="R523" t="s">
        <v>71</v>
      </c>
      <c r="S523" t="s">
        <v>71</v>
      </c>
      <c r="T523" t="s">
        <v>4933</v>
      </c>
      <c r="U523" t="s">
        <v>71</v>
      </c>
      <c r="V523" t="s">
        <v>71</v>
      </c>
      <c r="W523" t="s">
        <v>71</v>
      </c>
      <c r="X523" t="s">
        <v>71</v>
      </c>
      <c r="Y523" t="s">
        <v>71</v>
      </c>
      <c r="Z523" t="s">
        <v>4934</v>
      </c>
      <c r="AA523" t="s">
        <v>71</v>
      </c>
      <c r="AB523" t="s">
        <v>71</v>
      </c>
      <c r="AC523" t="s">
        <v>71</v>
      </c>
      <c r="AD523" t="s">
        <v>71</v>
      </c>
      <c r="AE523" t="s">
        <v>71</v>
      </c>
      <c r="AF523" t="s">
        <v>71</v>
      </c>
      <c r="AG523" t="s">
        <v>71</v>
      </c>
      <c r="AH523" t="s">
        <v>71</v>
      </c>
      <c r="AI523" t="s">
        <v>71</v>
      </c>
      <c r="AJ523" t="s">
        <v>71</v>
      </c>
      <c r="AK523" t="s">
        <v>71</v>
      </c>
      <c r="AL523" t="s">
        <v>71</v>
      </c>
      <c r="AM523" t="s">
        <v>77</v>
      </c>
      <c r="AN523" t="s">
        <v>78</v>
      </c>
      <c r="AO523" t="s">
        <v>71</v>
      </c>
      <c r="AP523" t="s">
        <v>71</v>
      </c>
      <c r="AQ523" t="s">
        <v>71</v>
      </c>
      <c r="AR523" t="s">
        <v>1454</v>
      </c>
      <c r="AS523">
        <v>2022</v>
      </c>
      <c r="AT523">
        <v>26</v>
      </c>
      <c r="AU523">
        <v>13</v>
      </c>
      <c r="AV523" t="s">
        <v>71</v>
      </c>
      <c r="AW523" t="s">
        <v>71</v>
      </c>
      <c r="AX523" t="s">
        <v>71</v>
      </c>
      <c r="AY523" t="s">
        <v>71</v>
      </c>
      <c r="AZ523">
        <v>6019</v>
      </c>
      <c r="BA523">
        <v>6020</v>
      </c>
      <c r="BB523" t="s">
        <v>71</v>
      </c>
      <c r="BC523" t="s">
        <v>4935</v>
      </c>
      <c r="BD523" t="str">
        <f>HYPERLINK("http://dx.doi.org/10.1007/s00500-022-07113-9","http://dx.doi.org/10.1007/s00500-022-07113-9")</f>
        <v>http://dx.doi.org/10.1007/s00500-022-07113-9</v>
      </c>
      <c r="BE523" t="s">
        <v>71</v>
      </c>
      <c r="BF523" t="s">
        <v>4936</v>
      </c>
      <c r="BG523" t="s">
        <v>71</v>
      </c>
      <c r="BH523" t="s">
        <v>71</v>
      </c>
      <c r="BI523" t="s">
        <v>71</v>
      </c>
      <c r="BJ523" t="s">
        <v>71</v>
      </c>
      <c r="BK523" t="s">
        <v>71</v>
      </c>
      <c r="BL523" t="s">
        <v>71</v>
      </c>
      <c r="BM523" t="s">
        <v>71</v>
      </c>
      <c r="BN523" t="s">
        <v>71</v>
      </c>
      <c r="BO523" t="s">
        <v>71</v>
      </c>
      <c r="BP523" t="s">
        <v>71</v>
      </c>
      <c r="BQ523" t="s">
        <v>4937</v>
      </c>
      <c r="BR523" t="str">
        <f>HYPERLINK("https%3A%2F%2Fwww.webofscience.com%2Fwos%2Fwoscc%2Ffull-record%2FWOS:000786726200003","View Full Record in Web of Science")</f>
        <v>View Full Record in Web of Science</v>
      </c>
    </row>
    <row r="524" spans="1:70" hidden="1" x14ac:dyDescent="0.25">
      <c r="A524" t="s">
        <v>69</v>
      </c>
      <c r="B524" t="s">
        <v>4938</v>
      </c>
      <c r="C524" t="s">
        <v>71</v>
      </c>
      <c r="D524" t="s">
        <v>71</v>
      </c>
      <c r="E524" t="s">
        <v>71</v>
      </c>
      <c r="F524" t="s">
        <v>4939</v>
      </c>
      <c r="G524" t="s">
        <v>71</v>
      </c>
      <c r="H524" t="s">
        <v>71</v>
      </c>
      <c r="I524" s="1" t="s">
        <v>4940</v>
      </c>
      <c r="J524" s="6" t="s">
        <v>8590</v>
      </c>
      <c r="K524" t="s">
        <v>4941</v>
      </c>
      <c r="L524" t="s">
        <v>71</v>
      </c>
      <c r="M524" t="s">
        <v>71</v>
      </c>
      <c r="N524" t="s">
        <v>71</v>
      </c>
      <c r="O524" t="s">
        <v>71</v>
      </c>
      <c r="P524" t="s">
        <v>71</v>
      </c>
      <c r="Q524" t="s">
        <v>71</v>
      </c>
      <c r="R524" t="s">
        <v>71</v>
      </c>
      <c r="S524" t="s">
        <v>71</v>
      </c>
      <c r="T524" t="s">
        <v>4942</v>
      </c>
      <c r="U524" t="s">
        <v>71</v>
      </c>
      <c r="V524" t="s">
        <v>71</v>
      </c>
      <c r="W524" t="s">
        <v>71</v>
      </c>
      <c r="X524" t="s">
        <v>71</v>
      </c>
      <c r="Y524" t="s">
        <v>71</v>
      </c>
      <c r="Z524" t="s">
        <v>71</v>
      </c>
      <c r="AA524" t="s">
        <v>71</v>
      </c>
      <c r="AB524" t="s">
        <v>71</v>
      </c>
      <c r="AC524" t="s">
        <v>71</v>
      </c>
      <c r="AD524" t="s">
        <v>71</v>
      </c>
      <c r="AE524" t="s">
        <v>71</v>
      </c>
      <c r="AF524" t="s">
        <v>71</v>
      </c>
      <c r="AG524" t="s">
        <v>71</v>
      </c>
      <c r="AH524" t="s">
        <v>71</v>
      </c>
      <c r="AI524" t="s">
        <v>71</v>
      </c>
      <c r="AJ524" t="s">
        <v>71</v>
      </c>
      <c r="AK524" t="s">
        <v>71</v>
      </c>
      <c r="AL524" t="s">
        <v>71</v>
      </c>
      <c r="AM524" t="s">
        <v>4943</v>
      </c>
      <c r="AN524" t="s">
        <v>4944</v>
      </c>
      <c r="AO524" t="s">
        <v>71</v>
      </c>
      <c r="AP524" t="s">
        <v>71</v>
      </c>
      <c r="AQ524" t="s">
        <v>71</v>
      </c>
      <c r="AR524" t="s">
        <v>794</v>
      </c>
      <c r="AS524">
        <v>2017</v>
      </c>
      <c r="AT524">
        <v>21</v>
      </c>
      <c r="AU524">
        <v>1</v>
      </c>
      <c r="AV524" t="s">
        <v>71</v>
      </c>
      <c r="AW524" t="s">
        <v>71</v>
      </c>
      <c r="AX524" t="s">
        <v>71</v>
      </c>
      <c r="AY524" t="s">
        <v>71</v>
      </c>
      <c r="AZ524">
        <v>13</v>
      </c>
      <c r="BA524">
        <v>19</v>
      </c>
      <c r="BB524" t="s">
        <v>71</v>
      </c>
      <c r="BC524" t="s">
        <v>71</v>
      </c>
      <c r="BD524" t="s">
        <v>71</v>
      </c>
      <c r="BE524" t="s">
        <v>71</v>
      </c>
      <c r="BF524" t="s">
        <v>71</v>
      </c>
      <c r="BG524" t="s">
        <v>71</v>
      </c>
      <c r="BH524" t="s">
        <v>71</v>
      </c>
      <c r="BI524" t="s">
        <v>71</v>
      </c>
      <c r="BJ524" t="s">
        <v>71</v>
      </c>
      <c r="BK524" t="s">
        <v>71</v>
      </c>
      <c r="BL524" t="s">
        <v>71</v>
      </c>
      <c r="BM524" t="s">
        <v>71</v>
      </c>
      <c r="BN524" t="s">
        <v>71</v>
      </c>
      <c r="BO524" t="s">
        <v>71</v>
      </c>
      <c r="BP524" t="s">
        <v>71</v>
      </c>
      <c r="BQ524" t="s">
        <v>4945</v>
      </c>
      <c r="BR524" t="str">
        <f>HYPERLINK("https%3A%2F%2Fwww.webofscience.com%2Fwos%2Fwoscc%2Ffull-record%2FWOS:000393469700002","View Full Record in Web of Science")</f>
        <v>View Full Record in Web of Science</v>
      </c>
    </row>
    <row r="525" spans="1:70" hidden="1" x14ac:dyDescent="0.25">
      <c r="A525" t="s">
        <v>69</v>
      </c>
      <c r="B525" t="s">
        <v>4946</v>
      </c>
      <c r="C525" t="s">
        <v>71</v>
      </c>
      <c r="D525" t="s">
        <v>71</v>
      </c>
      <c r="E525" t="s">
        <v>71</v>
      </c>
      <c r="F525" t="s">
        <v>4947</v>
      </c>
      <c r="G525" t="s">
        <v>71</v>
      </c>
      <c r="H525" t="s">
        <v>71</v>
      </c>
      <c r="I525" s="1" t="s">
        <v>4948</v>
      </c>
      <c r="J525" s="6" t="s">
        <v>8590</v>
      </c>
      <c r="K525" t="s">
        <v>766</v>
      </c>
      <c r="L525" t="s">
        <v>71</v>
      </c>
      <c r="M525" t="s">
        <v>71</v>
      </c>
      <c r="N525" t="s">
        <v>71</v>
      </c>
      <c r="O525" t="s">
        <v>71</v>
      </c>
      <c r="P525" t="s">
        <v>71</v>
      </c>
      <c r="Q525" t="s">
        <v>71</v>
      </c>
      <c r="R525" t="s">
        <v>71</v>
      </c>
      <c r="S525" t="s">
        <v>71</v>
      </c>
      <c r="T525" t="s">
        <v>4949</v>
      </c>
      <c r="U525" t="s">
        <v>71</v>
      </c>
      <c r="V525" t="s">
        <v>71</v>
      </c>
      <c r="W525" t="s">
        <v>71</v>
      </c>
      <c r="X525" t="s">
        <v>71</v>
      </c>
      <c r="Y525" t="s">
        <v>4950</v>
      </c>
      <c r="Z525" t="s">
        <v>4951</v>
      </c>
      <c r="AA525" t="s">
        <v>71</v>
      </c>
      <c r="AB525" t="s">
        <v>71</v>
      </c>
      <c r="AC525" t="s">
        <v>71</v>
      </c>
      <c r="AD525" t="s">
        <v>71</v>
      </c>
      <c r="AE525" t="s">
        <v>71</v>
      </c>
      <c r="AF525" t="s">
        <v>71</v>
      </c>
      <c r="AG525" t="s">
        <v>71</v>
      </c>
      <c r="AH525" t="s">
        <v>71</v>
      </c>
      <c r="AI525" t="s">
        <v>71</v>
      </c>
      <c r="AJ525" t="s">
        <v>71</v>
      </c>
      <c r="AK525" t="s">
        <v>71</v>
      </c>
      <c r="AL525" t="s">
        <v>71</v>
      </c>
      <c r="AM525" t="s">
        <v>768</v>
      </c>
      <c r="AN525" t="s">
        <v>769</v>
      </c>
      <c r="AO525" t="s">
        <v>71</v>
      </c>
      <c r="AP525" t="s">
        <v>71</v>
      </c>
      <c r="AQ525" t="s">
        <v>71</v>
      </c>
      <c r="AR525" t="s">
        <v>79</v>
      </c>
      <c r="AS525">
        <v>2016</v>
      </c>
      <c r="AT525">
        <v>46</v>
      </c>
      <c r="AU525" t="s">
        <v>71</v>
      </c>
      <c r="AV525" t="s">
        <v>71</v>
      </c>
      <c r="AW525" t="s">
        <v>71</v>
      </c>
      <c r="AX525" t="s">
        <v>71</v>
      </c>
      <c r="AY525" t="s">
        <v>71</v>
      </c>
      <c r="AZ525">
        <v>60</v>
      </c>
      <c r="BA525">
        <v>89</v>
      </c>
      <c r="BB525" t="s">
        <v>71</v>
      </c>
      <c r="BC525" t="s">
        <v>4952</v>
      </c>
      <c r="BD525" t="str">
        <f>HYPERLINK("http://dx.doi.org/10.1016/j.asoc.2016.04.040","http://dx.doi.org/10.1016/j.asoc.2016.04.040")</f>
        <v>http://dx.doi.org/10.1016/j.asoc.2016.04.040</v>
      </c>
      <c r="BE525" t="s">
        <v>71</v>
      </c>
      <c r="BF525" t="s">
        <v>71</v>
      </c>
      <c r="BG525" t="s">
        <v>71</v>
      </c>
      <c r="BH525" t="s">
        <v>71</v>
      </c>
      <c r="BI525" t="s">
        <v>71</v>
      </c>
      <c r="BJ525" t="s">
        <v>71</v>
      </c>
      <c r="BK525" t="s">
        <v>71</v>
      </c>
      <c r="BL525" t="s">
        <v>71</v>
      </c>
      <c r="BM525" t="s">
        <v>71</v>
      </c>
      <c r="BN525" t="s">
        <v>71</v>
      </c>
      <c r="BO525" t="s">
        <v>71</v>
      </c>
      <c r="BP525" t="s">
        <v>71</v>
      </c>
      <c r="BQ525" t="s">
        <v>4953</v>
      </c>
      <c r="BR525" t="str">
        <f>HYPERLINK("https%3A%2F%2Fwww.webofscience.com%2Fwos%2Fwoscc%2Ffull-record%2FWOS:000377999900005","View Full Record in Web of Science")</f>
        <v>View Full Record in Web of Science</v>
      </c>
    </row>
    <row r="526" spans="1:70" hidden="1" x14ac:dyDescent="0.25">
      <c r="A526" t="s">
        <v>69</v>
      </c>
      <c r="B526" t="s">
        <v>4954</v>
      </c>
      <c r="C526" t="s">
        <v>71</v>
      </c>
      <c r="D526" t="s">
        <v>71</v>
      </c>
      <c r="E526" t="s">
        <v>71</v>
      </c>
      <c r="F526" t="s">
        <v>4954</v>
      </c>
      <c r="G526" t="s">
        <v>71</v>
      </c>
      <c r="H526" t="s">
        <v>71</v>
      </c>
      <c r="I526" s="1" t="s">
        <v>4955</v>
      </c>
      <c r="J526" s="6" t="s">
        <v>8590</v>
      </c>
      <c r="K526" t="s">
        <v>837</v>
      </c>
      <c r="L526" t="s">
        <v>71</v>
      </c>
      <c r="M526" t="s">
        <v>4956</v>
      </c>
      <c r="N526" t="s">
        <v>4957</v>
      </c>
      <c r="O526" t="s">
        <v>1292</v>
      </c>
      <c r="P526" t="s">
        <v>71</v>
      </c>
      <c r="Q526" t="s">
        <v>71</v>
      </c>
      <c r="R526" t="s">
        <v>71</v>
      </c>
      <c r="S526" t="s">
        <v>71</v>
      </c>
      <c r="T526" t="s">
        <v>4958</v>
      </c>
      <c r="U526" t="s">
        <v>71</v>
      </c>
      <c r="V526" t="s">
        <v>71</v>
      </c>
      <c r="W526" t="s">
        <v>71</v>
      </c>
      <c r="X526" t="s">
        <v>71</v>
      </c>
      <c r="Y526" t="s">
        <v>4959</v>
      </c>
      <c r="Z526" t="s">
        <v>4960</v>
      </c>
      <c r="AA526" t="s">
        <v>71</v>
      </c>
      <c r="AB526" t="s">
        <v>71</v>
      </c>
      <c r="AC526" t="s">
        <v>71</v>
      </c>
      <c r="AD526" t="s">
        <v>71</v>
      </c>
      <c r="AE526" t="s">
        <v>71</v>
      </c>
      <c r="AF526" t="s">
        <v>71</v>
      </c>
      <c r="AG526" t="s">
        <v>71</v>
      </c>
      <c r="AH526" t="s">
        <v>71</v>
      </c>
      <c r="AI526" t="s">
        <v>71</v>
      </c>
      <c r="AJ526" t="s">
        <v>71</v>
      </c>
      <c r="AK526" t="s">
        <v>71</v>
      </c>
      <c r="AL526" t="s">
        <v>71</v>
      </c>
      <c r="AM526" t="s">
        <v>839</v>
      </c>
      <c r="AN526" t="s">
        <v>71</v>
      </c>
      <c r="AO526" t="s">
        <v>71</v>
      </c>
      <c r="AP526" t="s">
        <v>71</v>
      </c>
      <c r="AQ526" t="s">
        <v>71</v>
      </c>
      <c r="AR526" t="s">
        <v>263</v>
      </c>
      <c r="AS526">
        <v>2004</v>
      </c>
      <c r="AT526">
        <v>19</v>
      </c>
      <c r="AU526">
        <v>11</v>
      </c>
      <c r="AV526" t="s">
        <v>71</v>
      </c>
      <c r="AW526" t="s">
        <v>71</v>
      </c>
      <c r="AX526" t="s">
        <v>71</v>
      </c>
      <c r="AY526" t="s">
        <v>71</v>
      </c>
      <c r="AZ526">
        <v>1069</v>
      </c>
      <c r="BA526">
        <v>1087</v>
      </c>
      <c r="BB526" t="s">
        <v>71</v>
      </c>
      <c r="BC526" t="s">
        <v>4961</v>
      </c>
      <c r="BD526" t="str">
        <f>HYPERLINK("http://dx.doi.org/10.1002/int.20037","http://dx.doi.org/10.1002/int.20037")</f>
        <v>http://dx.doi.org/10.1002/int.20037</v>
      </c>
      <c r="BE526" t="s">
        <v>71</v>
      </c>
      <c r="BF526" t="s">
        <v>71</v>
      </c>
      <c r="BG526" t="s">
        <v>71</v>
      </c>
      <c r="BH526" t="s">
        <v>71</v>
      </c>
      <c r="BI526" t="s">
        <v>71</v>
      </c>
      <c r="BJ526" t="s">
        <v>71</v>
      </c>
      <c r="BK526" t="s">
        <v>71</v>
      </c>
      <c r="BL526" t="s">
        <v>71</v>
      </c>
      <c r="BM526" t="s">
        <v>71</v>
      </c>
      <c r="BN526" t="s">
        <v>71</v>
      </c>
      <c r="BO526" t="s">
        <v>71</v>
      </c>
      <c r="BP526" t="s">
        <v>71</v>
      </c>
      <c r="BQ526" t="s">
        <v>4962</v>
      </c>
      <c r="BR526" t="str">
        <f>HYPERLINK("https%3A%2F%2Fwww.webofscience.com%2Fwos%2Fwoscc%2Ffull-record%2FWOS:000224637800005","View Full Record in Web of Science")</f>
        <v>View Full Record in Web of Science</v>
      </c>
    </row>
    <row r="527" spans="1:70" hidden="1" x14ac:dyDescent="0.25">
      <c r="A527" t="s">
        <v>83</v>
      </c>
      <c r="B527" t="s">
        <v>4963</v>
      </c>
      <c r="C527" t="s">
        <v>71</v>
      </c>
      <c r="D527" t="s">
        <v>4964</v>
      </c>
      <c r="E527" t="s">
        <v>71</v>
      </c>
      <c r="F527" t="s">
        <v>4965</v>
      </c>
      <c r="G527" t="s">
        <v>71</v>
      </c>
      <c r="H527" t="s">
        <v>71</v>
      </c>
      <c r="I527" s="1" t="s">
        <v>4966</v>
      </c>
      <c r="J527" s="6" t="s">
        <v>8590</v>
      </c>
      <c r="K527" t="s">
        <v>4967</v>
      </c>
      <c r="L527" t="s">
        <v>687</v>
      </c>
      <c r="M527" t="s">
        <v>4968</v>
      </c>
      <c r="N527" t="s">
        <v>4969</v>
      </c>
      <c r="O527" t="s">
        <v>4970</v>
      </c>
      <c r="P527" t="s">
        <v>4971</v>
      </c>
      <c r="Q527" t="s">
        <v>71</v>
      </c>
      <c r="R527" t="s">
        <v>71</v>
      </c>
      <c r="S527" t="s">
        <v>71</v>
      </c>
      <c r="T527" t="s">
        <v>4972</v>
      </c>
      <c r="U527" t="s">
        <v>71</v>
      </c>
      <c r="V527" t="s">
        <v>71</v>
      </c>
      <c r="W527" t="s">
        <v>71</v>
      </c>
      <c r="X527" t="s">
        <v>71</v>
      </c>
      <c r="Y527" t="s">
        <v>4973</v>
      </c>
      <c r="Z527" t="s">
        <v>4974</v>
      </c>
      <c r="AA527" t="s">
        <v>71</v>
      </c>
      <c r="AB527" t="s">
        <v>71</v>
      </c>
      <c r="AC527" t="s">
        <v>71</v>
      </c>
      <c r="AD527" t="s">
        <v>71</v>
      </c>
      <c r="AE527" t="s">
        <v>71</v>
      </c>
      <c r="AF527" t="s">
        <v>71</v>
      </c>
      <c r="AG527" t="s">
        <v>71</v>
      </c>
      <c r="AH527" t="s">
        <v>71</v>
      </c>
      <c r="AI527" t="s">
        <v>71</v>
      </c>
      <c r="AJ527" t="s">
        <v>71</v>
      </c>
      <c r="AK527" t="s">
        <v>71</v>
      </c>
      <c r="AL527" t="s">
        <v>71</v>
      </c>
      <c r="AM527" t="s">
        <v>695</v>
      </c>
      <c r="AN527" t="s">
        <v>1283</v>
      </c>
      <c r="AO527" t="s">
        <v>4975</v>
      </c>
      <c r="AP527" t="s">
        <v>71</v>
      </c>
      <c r="AQ527" t="s">
        <v>71</v>
      </c>
      <c r="AR527" t="s">
        <v>71</v>
      </c>
      <c r="AS527">
        <v>2016</v>
      </c>
      <c r="AT527">
        <v>9883</v>
      </c>
      <c r="AU527" t="s">
        <v>71</v>
      </c>
      <c r="AV527" t="s">
        <v>71</v>
      </c>
      <c r="AW527" t="s">
        <v>71</v>
      </c>
      <c r="AX527" t="s">
        <v>71</v>
      </c>
      <c r="AY527" t="s">
        <v>71</v>
      </c>
      <c r="AZ527">
        <v>271</v>
      </c>
      <c r="BA527">
        <v>278</v>
      </c>
      <c r="BB527" t="s">
        <v>71</v>
      </c>
      <c r="BC527" t="s">
        <v>4976</v>
      </c>
      <c r="BD527" t="str">
        <f>HYPERLINK("http://dx.doi.org/10.1007/978-3-319-44748-3_26","http://dx.doi.org/10.1007/978-3-319-44748-3_26")</f>
        <v>http://dx.doi.org/10.1007/978-3-319-44748-3_26</v>
      </c>
      <c r="BE527" t="s">
        <v>71</v>
      </c>
      <c r="BF527" t="s">
        <v>71</v>
      </c>
      <c r="BG527" t="s">
        <v>71</v>
      </c>
      <c r="BH527" t="s">
        <v>71</v>
      </c>
      <c r="BI527" t="s">
        <v>71</v>
      </c>
      <c r="BJ527" t="s">
        <v>71</v>
      </c>
      <c r="BK527" t="s">
        <v>71</v>
      </c>
      <c r="BL527" t="s">
        <v>71</v>
      </c>
      <c r="BM527" t="s">
        <v>71</v>
      </c>
      <c r="BN527" t="s">
        <v>71</v>
      </c>
      <c r="BO527" t="s">
        <v>71</v>
      </c>
      <c r="BP527" t="s">
        <v>71</v>
      </c>
      <c r="BQ527" t="s">
        <v>4977</v>
      </c>
      <c r="BR527" t="str">
        <f>HYPERLINK("https%3A%2F%2Fwww.webofscience.com%2Fwos%2Fwoscc%2Ffull-record%2FWOS:000389020000026","View Full Record in Web of Science")</f>
        <v>View Full Record in Web of Science</v>
      </c>
    </row>
    <row r="528" spans="1:70" hidden="1" x14ac:dyDescent="0.25">
      <c r="A528" t="s">
        <v>69</v>
      </c>
      <c r="B528" t="s">
        <v>4978</v>
      </c>
      <c r="C528" t="s">
        <v>71</v>
      </c>
      <c r="D528" t="s">
        <v>71</v>
      </c>
      <c r="E528" t="s">
        <v>71</v>
      </c>
      <c r="F528" t="s">
        <v>4979</v>
      </c>
      <c r="G528" t="s">
        <v>71</v>
      </c>
      <c r="H528" t="s">
        <v>71</v>
      </c>
      <c r="I528" s="1" t="s">
        <v>4980</v>
      </c>
      <c r="J528" s="6" t="s">
        <v>8590</v>
      </c>
      <c r="K528" t="s">
        <v>766</v>
      </c>
      <c r="L528" t="s">
        <v>71</v>
      </c>
      <c r="M528" t="s">
        <v>71</v>
      </c>
      <c r="N528" t="s">
        <v>71</v>
      </c>
      <c r="O528" t="s">
        <v>71</v>
      </c>
      <c r="P528" t="s">
        <v>71</v>
      </c>
      <c r="Q528" t="s">
        <v>71</v>
      </c>
      <c r="R528" t="s">
        <v>71</v>
      </c>
      <c r="S528" t="s">
        <v>71</v>
      </c>
      <c r="T528" t="s">
        <v>4981</v>
      </c>
      <c r="U528" t="s">
        <v>71</v>
      </c>
      <c r="V528" t="s">
        <v>71</v>
      </c>
      <c r="W528" t="s">
        <v>71</v>
      </c>
      <c r="X528" t="s">
        <v>71</v>
      </c>
      <c r="Y528" t="s">
        <v>4982</v>
      </c>
      <c r="Z528" t="s">
        <v>4983</v>
      </c>
      <c r="AA528" t="s">
        <v>71</v>
      </c>
      <c r="AB528" t="s">
        <v>71</v>
      </c>
      <c r="AC528" t="s">
        <v>71</v>
      </c>
      <c r="AD528" t="s">
        <v>71</v>
      </c>
      <c r="AE528" t="s">
        <v>71</v>
      </c>
      <c r="AF528" t="s">
        <v>71</v>
      </c>
      <c r="AG528" t="s">
        <v>71</v>
      </c>
      <c r="AH528" t="s">
        <v>71</v>
      </c>
      <c r="AI528" t="s">
        <v>71</v>
      </c>
      <c r="AJ528" t="s">
        <v>71</v>
      </c>
      <c r="AK528" t="s">
        <v>71</v>
      </c>
      <c r="AL528" t="s">
        <v>71</v>
      </c>
      <c r="AM528" t="s">
        <v>768</v>
      </c>
      <c r="AN528" t="s">
        <v>769</v>
      </c>
      <c r="AO528" t="s">
        <v>71</v>
      </c>
      <c r="AP528" t="s">
        <v>71</v>
      </c>
      <c r="AQ528" t="s">
        <v>71</v>
      </c>
      <c r="AR528" t="s">
        <v>1082</v>
      </c>
      <c r="AS528">
        <v>2022</v>
      </c>
      <c r="AT528">
        <v>120</v>
      </c>
      <c r="AU528" t="s">
        <v>71</v>
      </c>
      <c r="AV528" t="s">
        <v>71</v>
      </c>
      <c r="AW528" t="s">
        <v>71</v>
      </c>
      <c r="AX528" t="s">
        <v>71</v>
      </c>
      <c r="AY528" t="s">
        <v>71</v>
      </c>
      <c r="AZ528" t="s">
        <v>71</v>
      </c>
      <c r="BA528" t="s">
        <v>71</v>
      </c>
      <c r="BB528">
        <v>108689</v>
      </c>
      <c r="BC528" t="s">
        <v>4984</v>
      </c>
      <c r="BD528" t="str">
        <f>HYPERLINK("http://dx.doi.org/10.1016/j.asoc.2022.108689","http://dx.doi.org/10.1016/j.asoc.2022.108689")</f>
        <v>http://dx.doi.org/10.1016/j.asoc.2022.108689</v>
      </c>
      <c r="BE528" t="s">
        <v>71</v>
      </c>
      <c r="BF528" t="s">
        <v>71</v>
      </c>
      <c r="BG528" t="s">
        <v>71</v>
      </c>
      <c r="BH528" t="s">
        <v>71</v>
      </c>
      <c r="BI528" t="s">
        <v>71</v>
      </c>
      <c r="BJ528" t="s">
        <v>71</v>
      </c>
      <c r="BK528" t="s">
        <v>71</v>
      </c>
      <c r="BL528" t="s">
        <v>71</v>
      </c>
      <c r="BM528" t="s">
        <v>71</v>
      </c>
      <c r="BN528" t="s">
        <v>71</v>
      </c>
      <c r="BO528" t="s">
        <v>71</v>
      </c>
      <c r="BP528" t="s">
        <v>71</v>
      </c>
      <c r="BQ528" t="s">
        <v>4985</v>
      </c>
      <c r="BR528" t="str">
        <f>HYPERLINK("https%3A%2F%2Fwww.webofscience.com%2Fwos%2Fwoscc%2Ffull-record%2FWOS:000821070000015","View Full Record in Web of Science")</f>
        <v>View Full Record in Web of Science</v>
      </c>
    </row>
    <row r="529" spans="1:70" hidden="1" x14ac:dyDescent="0.25">
      <c r="A529" t="s">
        <v>83</v>
      </c>
      <c r="B529" t="s">
        <v>4986</v>
      </c>
      <c r="C529" t="s">
        <v>71</v>
      </c>
      <c r="D529" t="s">
        <v>4987</v>
      </c>
      <c r="E529" t="s">
        <v>71</v>
      </c>
      <c r="F529" t="s">
        <v>4986</v>
      </c>
      <c r="G529" t="s">
        <v>71</v>
      </c>
      <c r="H529" t="s">
        <v>71</v>
      </c>
      <c r="I529" s="1" t="s">
        <v>4988</v>
      </c>
      <c r="J529" s="6" t="s">
        <v>8588</v>
      </c>
      <c r="K529" t="s">
        <v>4989</v>
      </c>
      <c r="L529" t="s">
        <v>207</v>
      </c>
      <c r="M529" t="s">
        <v>4990</v>
      </c>
      <c r="N529" t="s">
        <v>4991</v>
      </c>
      <c r="O529" t="s">
        <v>1661</v>
      </c>
      <c r="P529" t="s">
        <v>4992</v>
      </c>
      <c r="Q529" t="s">
        <v>71</v>
      </c>
      <c r="R529" t="s">
        <v>71</v>
      </c>
      <c r="S529" t="s">
        <v>71</v>
      </c>
      <c r="T529" t="s">
        <v>4993</v>
      </c>
      <c r="U529" t="s">
        <v>71</v>
      </c>
      <c r="V529" t="s">
        <v>71</v>
      </c>
      <c r="W529" t="s">
        <v>71</v>
      </c>
      <c r="X529" t="s">
        <v>71</v>
      </c>
      <c r="Y529" t="s">
        <v>4994</v>
      </c>
      <c r="Z529" t="s">
        <v>71</v>
      </c>
      <c r="AA529" t="s">
        <v>71</v>
      </c>
      <c r="AB529" t="s">
        <v>71</v>
      </c>
      <c r="AC529" t="s">
        <v>71</v>
      </c>
      <c r="AD529" t="s">
        <v>71</v>
      </c>
      <c r="AE529" t="s">
        <v>71</v>
      </c>
      <c r="AF529" t="s">
        <v>71</v>
      </c>
      <c r="AG529" t="s">
        <v>71</v>
      </c>
      <c r="AH529" t="s">
        <v>71</v>
      </c>
      <c r="AI529" t="s">
        <v>71</v>
      </c>
      <c r="AJ529" t="s">
        <v>71</v>
      </c>
      <c r="AK529" t="s">
        <v>71</v>
      </c>
      <c r="AL529" t="s">
        <v>71</v>
      </c>
      <c r="AM529" t="s">
        <v>213</v>
      </c>
      <c r="AN529" t="s">
        <v>71</v>
      </c>
      <c r="AO529" t="s">
        <v>4995</v>
      </c>
      <c r="AP529" t="s">
        <v>71</v>
      </c>
      <c r="AQ529" t="s">
        <v>71</v>
      </c>
      <c r="AR529" t="s">
        <v>71</v>
      </c>
      <c r="AS529">
        <v>2005</v>
      </c>
      <c r="AT529" t="s">
        <v>71</v>
      </c>
      <c r="AU529" t="s">
        <v>71</v>
      </c>
      <c r="AV529" t="s">
        <v>71</v>
      </c>
      <c r="AW529" t="s">
        <v>71</v>
      </c>
      <c r="AX529" t="s">
        <v>71</v>
      </c>
      <c r="AY529" t="s">
        <v>71</v>
      </c>
      <c r="AZ529">
        <v>17</v>
      </c>
      <c r="BA529">
        <v>25</v>
      </c>
      <c r="BB529" t="s">
        <v>71</v>
      </c>
      <c r="BC529" t="s">
        <v>4996</v>
      </c>
      <c r="BD529" t="str">
        <f>HYPERLINK("http://dx.doi.org/10.1007/3-540-32400-3_2","http://dx.doi.org/10.1007/3-540-32400-3_2")</f>
        <v>http://dx.doi.org/10.1007/3-540-32400-3_2</v>
      </c>
      <c r="BE529" t="s">
        <v>71</v>
      </c>
      <c r="BF529" t="s">
        <v>71</v>
      </c>
      <c r="BG529" t="s">
        <v>71</v>
      </c>
      <c r="BH529" t="s">
        <v>71</v>
      </c>
      <c r="BI529" t="s">
        <v>71</v>
      </c>
      <c r="BJ529" t="s">
        <v>71</v>
      </c>
      <c r="BK529" t="s">
        <v>71</v>
      </c>
      <c r="BL529" t="s">
        <v>71</v>
      </c>
      <c r="BM529" t="s">
        <v>71</v>
      </c>
      <c r="BN529" t="s">
        <v>71</v>
      </c>
      <c r="BO529" t="s">
        <v>71</v>
      </c>
      <c r="BP529" t="s">
        <v>71</v>
      </c>
      <c r="BQ529" t="s">
        <v>4997</v>
      </c>
      <c r="BR529" t="str">
        <f>HYPERLINK("https%3A%2F%2Fwww.webofscience.com%2Fwos%2Fwoscc%2Ffull-record%2FWOS:000232579900002","View Full Record in Web of Science")</f>
        <v>View Full Record in Web of Science</v>
      </c>
    </row>
    <row r="530" spans="1:70" hidden="1" x14ac:dyDescent="0.25">
      <c r="A530" t="s">
        <v>83</v>
      </c>
      <c r="B530" t="s">
        <v>4998</v>
      </c>
      <c r="C530" t="s">
        <v>71</v>
      </c>
      <c r="D530" t="s">
        <v>4999</v>
      </c>
      <c r="E530" t="s">
        <v>71</v>
      </c>
      <c r="F530" t="s">
        <v>5000</v>
      </c>
      <c r="G530" t="s">
        <v>71</v>
      </c>
      <c r="H530" t="s">
        <v>71</v>
      </c>
      <c r="I530" s="1" t="s">
        <v>5001</v>
      </c>
      <c r="J530" s="6" t="s">
        <v>8590</v>
      </c>
      <c r="K530" t="s">
        <v>5002</v>
      </c>
      <c r="L530" t="s">
        <v>601</v>
      </c>
      <c r="M530" t="s">
        <v>5003</v>
      </c>
      <c r="N530" t="s">
        <v>5004</v>
      </c>
      <c r="O530" t="s">
        <v>5005</v>
      </c>
      <c r="P530" t="s">
        <v>5006</v>
      </c>
      <c r="Q530" t="s">
        <v>71</v>
      </c>
      <c r="R530" t="s">
        <v>71</v>
      </c>
      <c r="S530" t="s">
        <v>71</v>
      </c>
      <c r="T530" t="s">
        <v>5007</v>
      </c>
      <c r="U530" t="s">
        <v>71</v>
      </c>
      <c r="V530" t="s">
        <v>71</v>
      </c>
      <c r="W530" t="s">
        <v>71</v>
      </c>
      <c r="X530" t="s">
        <v>71</v>
      </c>
      <c r="Y530" t="s">
        <v>5008</v>
      </c>
      <c r="Z530" t="s">
        <v>5009</v>
      </c>
      <c r="AA530" t="s">
        <v>71</v>
      </c>
      <c r="AB530" t="s">
        <v>71</v>
      </c>
      <c r="AC530" t="s">
        <v>71</v>
      </c>
      <c r="AD530" t="s">
        <v>71</v>
      </c>
      <c r="AE530" t="s">
        <v>71</v>
      </c>
      <c r="AF530" t="s">
        <v>71</v>
      </c>
      <c r="AG530" t="s">
        <v>71</v>
      </c>
      <c r="AH530" t="s">
        <v>71</v>
      </c>
      <c r="AI530" t="s">
        <v>71</v>
      </c>
      <c r="AJ530" t="s">
        <v>71</v>
      </c>
      <c r="AK530" t="s">
        <v>71</v>
      </c>
      <c r="AL530" t="s">
        <v>71</v>
      </c>
      <c r="AM530" t="s">
        <v>606</v>
      </c>
      <c r="AN530" t="s">
        <v>607</v>
      </c>
      <c r="AO530" t="s">
        <v>5010</v>
      </c>
      <c r="AP530" t="s">
        <v>71</v>
      </c>
      <c r="AQ530" t="s">
        <v>71</v>
      </c>
      <c r="AR530" t="s">
        <v>71</v>
      </c>
      <c r="AS530">
        <v>2019</v>
      </c>
      <c r="AT530">
        <v>832</v>
      </c>
      <c r="AU530" t="s">
        <v>71</v>
      </c>
      <c r="AV530" t="s">
        <v>71</v>
      </c>
      <c r="AW530" t="s">
        <v>71</v>
      </c>
      <c r="AX530" t="s">
        <v>71</v>
      </c>
      <c r="AY530" t="s">
        <v>71</v>
      </c>
      <c r="AZ530">
        <v>25</v>
      </c>
      <c r="BA530">
        <v>32</v>
      </c>
      <c r="BB530" t="s">
        <v>71</v>
      </c>
      <c r="BC530" t="s">
        <v>5011</v>
      </c>
      <c r="BD530" t="str">
        <f>HYPERLINK("http://dx.doi.org/10.1007/978-3-319-97547-4_4","http://dx.doi.org/10.1007/978-3-319-97547-4_4")</f>
        <v>http://dx.doi.org/10.1007/978-3-319-97547-4_4</v>
      </c>
      <c r="BE530" t="s">
        <v>71</v>
      </c>
      <c r="BF530" t="s">
        <v>71</v>
      </c>
      <c r="BG530" t="s">
        <v>71</v>
      </c>
      <c r="BH530" t="s">
        <v>71</v>
      </c>
      <c r="BI530" t="s">
        <v>71</v>
      </c>
      <c r="BJ530" t="s">
        <v>71</v>
      </c>
      <c r="BK530" t="s">
        <v>71</v>
      </c>
      <c r="BL530" t="s">
        <v>71</v>
      </c>
      <c r="BM530" t="s">
        <v>71</v>
      </c>
      <c r="BN530" t="s">
        <v>71</v>
      </c>
      <c r="BO530" t="s">
        <v>71</v>
      </c>
      <c r="BP530" t="s">
        <v>71</v>
      </c>
      <c r="BQ530" t="s">
        <v>5012</v>
      </c>
      <c r="BR530" t="str">
        <f>HYPERLINK("https%3A%2F%2Fwww.webofscience.com%2Fwos%2Fwoscc%2Ffull-record%2FWOS:000560717600004","View Full Record in Web of Science")</f>
        <v>View Full Record in Web of Science</v>
      </c>
    </row>
    <row r="531" spans="1:70" hidden="1" x14ac:dyDescent="0.25">
      <c r="A531" t="s">
        <v>83</v>
      </c>
      <c r="B531" t="s">
        <v>5013</v>
      </c>
      <c r="C531" t="s">
        <v>71</v>
      </c>
      <c r="D531" t="s">
        <v>71</v>
      </c>
      <c r="E531" t="s">
        <v>102</v>
      </c>
      <c r="F531" t="s">
        <v>5014</v>
      </c>
      <c r="G531" t="s">
        <v>71</v>
      </c>
      <c r="H531" t="s">
        <v>71</v>
      </c>
      <c r="I531" s="1" t="s">
        <v>5015</v>
      </c>
      <c r="J531" s="6" t="s">
        <v>8590</v>
      </c>
      <c r="K531" t="s">
        <v>1254</v>
      </c>
      <c r="L531" t="s">
        <v>817</v>
      </c>
      <c r="M531" t="s">
        <v>817</v>
      </c>
      <c r="N531" t="s">
        <v>1255</v>
      </c>
      <c r="O531" t="s">
        <v>1256</v>
      </c>
      <c r="P531" t="s">
        <v>102</v>
      </c>
      <c r="Q531" t="s">
        <v>71</v>
      </c>
      <c r="R531" t="s">
        <v>71</v>
      </c>
      <c r="S531" t="s">
        <v>71</v>
      </c>
      <c r="T531" t="s">
        <v>5016</v>
      </c>
      <c r="U531" t="s">
        <v>71</v>
      </c>
      <c r="V531" t="s">
        <v>71</v>
      </c>
      <c r="W531" t="s">
        <v>71</v>
      </c>
      <c r="X531" t="s">
        <v>71</v>
      </c>
      <c r="Y531" t="s">
        <v>71</v>
      </c>
      <c r="Z531" t="s">
        <v>71</v>
      </c>
      <c r="AA531" t="s">
        <v>71</v>
      </c>
      <c r="AB531" t="s">
        <v>71</v>
      </c>
      <c r="AC531" t="s">
        <v>71</v>
      </c>
      <c r="AD531" t="s">
        <v>71</v>
      </c>
      <c r="AE531" t="s">
        <v>71</v>
      </c>
      <c r="AF531" t="s">
        <v>71</v>
      </c>
      <c r="AG531" t="s">
        <v>71</v>
      </c>
      <c r="AH531" t="s">
        <v>71</v>
      </c>
      <c r="AI531" t="s">
        <v>71</v>
      </c>
      <c r="AJ531" t="s">
        <v>71</v>
      </c>
      <c r="AK531" t="s">
        <v>71</v>
      </c>
      <c r="AL531" t="s">
        <v>71</v>
      </c>
      <c r="AM531" t="s">
        <v>824</v>
      </c>
      <c r="AN531" t="s">
        <v>71</v>
      </c>
      <c r="AO531" t="s">
        <v>1258</v>
      </c>
      <c r="AP531" t="s">
        <v>71</v>
      </c>
      <c r="AQ531" t="s">
        <v>71</v>
      </c>
      <c r="AR531" t="s">
        <v>71</v>
      </c>
      <c r="AS531">
        <v>2008</v>
      </c>
      <c r="AT531" t="s">
        <v>71</v>
      </c>
      <c r="AU531" t="s">
        <v>71</v>
      </c>
      <c r="AV531" t="s">
        <v>71</v>
      </c>
      <c r="AW531" t="s">
        <v>71</v>
      </c>
      <c r="AX531" t="s">
        <v>71</v>
      </c>
      <c r="AY531" t="s">
        <v>71</v>
      </c>
      <c r="AZ531">
        <v>531</v>
      </c>
      <c r="BA531">
        <v>538</v>
      </c>
      <c r="BB531" t="s">
        <v>71</v>
      </c>
      <c r="BC531" t="s">
        <v>5017</v>
      </c>
      <c r="BD531" t="str">
        <f>HYPERLINK("http://dx.doi.org/10.1109/FUZZY.2008.4630419","http://dx.doi.org/10.1109/FUZZY.2008.4630419")</f>
        <v>http://dx.doi.org/10.1109/FUZZY.2008.4630419</v>
      </c>
      <c r="BE531" t="s">
        <v>71</v>
      </c>
      <c r="BF531" t="s">
        <v>71</v>
      </c>
      <c r="BG531" t="s">
        <v>71</v>
      </c>
      <c r="BH531" t="s">
        <v>71</v>
      </c>
      <c r="BI531" t="s">
        <v>71</v>
      </c>
      <c r="BJ531" t="s">
        <v>71</v>
      </c>
      <c r="BK531" t="s">
        <v>71</v>
      </c>
      <c r="BL531" t="s">
        <v>71</v>
      </c>
      <c r="BM531" t="s">
        <v>71</v>
      </c>
      <c r="BN531" t="s">
        <v>71</v>
      </c>
      <c r="BO531" t="s">
        <v>71</v>
      </c>
      <c r="BP531" t="s">
        <v>71</v>
      </c>
      <c r="BQ531" t="s">
        <v>5018</v>
      </c>
      <c r="BR531" t="str">
        <f>HYPERLINK("https%3A%2F%2Fwww.webofscience.com%2Fwos%2Fwoscc%2Ffull-record%2FWOS:000262974000086","View Full Record in Web of Science")</f>
        <v>View Full Record in Web of Science</v>
      </c>
    </row>
    <row r="532" spans="1:70" hidden="1" x14ac:dyDescent="0.25">
      <c r="A532" t="s">
        <v>69</v>
      </c>
      <c r="B532" t="s">
        <v>5019</v>
      </c>
      <c r="C532" t="s">
        <v>71</v>
      </c>
      <c r="D532" t="s">
        <v>71</v>
      </c>
      <c r="E532" t="s">
        <v>71</v>
      </c>
      <c r="F532" t="s">
        <v>5020</v>
      </c>
      <c r="G532" t="s">
        <v>71</v>
      </c>
      <c r="H532" t="s">
        <v>71</v>
      </c>
      <c r="I532" s="1" t="s">
        <v>5021</v>
      </c>
      <c r="J532" s="6" t="s">
        <v>8590</v>
      </c>
      <c r="K532" t="s">
        <v>766</v>
      </c>
      <c r="L532" t="s">
        <v>71</v>
      </c>
      <c r="M532" t="s">
        <v>71</v>
      </c>
      <c r="N532" t="s">
        <v>71</v>
      </c>
      <c r="O532" t="s">
        <v>71</v>
      </c>
      <c r="P532" t="s">
        <v>71</v>
      </c>
      <c r="Q532" t="s">
        <v>71</v>
      </c>
      <c r="R532" t="s">
        <v>71</v>
      </c>
      <c r="S532" t="s">
        <v>71</v>
      </c>
      <c r="T532" t="s">
        <v>5022</v>
      </c>
      <c r="U532" t="s">
        <v>71</v>
      </c>
      <c r="V532" t="s">
        <v>71</v>
      </c>
      <c r="W532" t="s">
        <v>71</v>
      </c>
      <c r="X532" t="s">
        <v>71</v>
      </c>
      <c r="Y532" t="s">
        <v>5023</v>
      </c>
      <c r="Z532" t="s">
        <v>5024</v>
      </c>
      <c r="AA532" t="s">
        <v>71</v>
      </c>
      <c r="AB532" t="s">
        <v>71</v>
      </c>
      <c r="AC532" t="s">
        <v>71</v>
      </c>
      <c r="AD532" t="s">
        <v>71</v>
      </c>
      <c r="AE532" t="s">
        <v>71</v>
      </c>
      <c r="AF532" t="s">
        <v>71</v>
      </c>
      <c r="AG532" t="s">
        <v>71</v>
      </c>
      <c r="AH532" t="s">
        <v>71</v>
      </c>
      <c r="AI532" t="s">
        <v>71</v>
      </c>
      <c r="AJ532" t="s">
        <v>71</v>
      </c>
      <c r="AK532" t="s">
        <v>71</v>
      </c>
      <c r="AL532" t="s">
        <v>71</v>
      </c>
      <c r="AM532" t="s">
        <v>768</v>
      </c>
      <c r="AN532" t="s">
        <v>769</v>
      </c>
      <c r="AO532" t="s">
        <v>71</v>
      </c>
      <c r="AP532" t="s">
        <v>71</v>
      </c>
      <c r="AQ532" t="s">
        <v>71</v>
      </c>
      <c r="AR532" t="s">
        <v>129</v>
      </c>
      <c r="AS532">
        <v>2017</v>
      </c>
      <c r="AT532">
        <v>57</v>
      </c>
      <c r="AU532" t="s">
        <v>71</v>
      </c>
      <c r="AV532" t="s">
        <v>71</v>
      </c>
      <c r="AW532" t="s">
        <v>71</v>
      </c>
      <c r="AX532" t="s">
        <v>71</v>
      </c>
      <c r="AY532" t="s">
        <v>71</v>
      </c>
      <c r="AZ532">
        <v>265</v>
      </c>
      <c r="BA532">
        <v>292</v>
      </c>
      <c r="BB532" t="s">
        <v>71</v>
      </c>
      <c r="BC532" t="s">
        <v>5025</v>
      </c>
      <c r="BD532" t="str">
        <f>HYPERLINK("http://dx.doi.org/10.1016/j.asoc.2017.03.045","http://dx.doi.org/10.1016/j.asoc.2017.03.045")</f>
        <v>http://dx.doi.org/10.1016/j.asoc.2017.03.045</v>
      </c>
      <c r="BE532" t="s">
        <v>71</v>
      </c>
      <c r="BF532" t="s">
        <v>71</v>
      </c>
      <c r="BG532" t="s">
        <v>71</v>
      </c>
      <c r="BH532" t="s">
        <v>71</v>
      </c>
      <c r="BI532" t="s">
        <v>71</v>
      </c>
      <c r="BJ532" t="s">
        <v>71</v>
      </c>
      <c r="BK532" t="s">
        <v>71</v>
      </c>
      <c r="BL532" t="s">
        <v>71</v>
      </c>
      <c r="BM532" t="s">
        <v>71</v>
      </c>
      <c r="BN532" t="s">
        <v>71</v>
      </c>
      <c r="BO532" t="s">
        <v>71</v>
      </c>
      <c r="BP532" t="s">
        <v>71</v>
      </c>
      <c r="BQ532" t="s">
        <v>5026</v>
      </c>
      <c r="BR532" t="str">
        <f>HYPERLINK("https%3A%2F%2Fwww.webofscience.com%2Fwos%2Fwoscc%2Ffull-record%2FWOS:000405457200019","View Full Record in Web of Science")</f>
        <v>View Full Record in Web of Science</v>
      </c>
    </row>
    <row r="533" spans="1:70" hidden="1" x14ac:dyDescent="0.25">
      <c r="A533" t="s">
        <v>460</v>
      </c>
      <c r="B533" t="s">
        <v>4098</v>
      </c>
      <c r="C533" t="s">
        <v>71</v>
      </c>
      <c r="D533" t="s">
        <v>4098</v>
      </c>
      <c r="E533" t="s">
        <v>71</v>
      </c>
      <c r="F533" t="s">
        <v>4099</v>
      </c>
      <c r="G533" t="s">
        <v>71</v>
      </c>
      <c r="H533" t="s">
        <v>71</v>
      </c>
      <c r="I533" s="1" t="s">
        <v>5027</v>
      </c>
      <c r="J533" s="6" t="s">
        <v>8590</v>
      </c>
      <c r="K533" t="s">
        <v>4101</v>
      </c>
      <c r="L533" t="s">
        <v>4102</v>
      </c>
      <c r="M533" t="s">
        <v>71</v>
      </c>
      <c r="N533" t="s">
        <v>71</v>
      </c>
      <c r="O533" t="s">
        <v>71</v>
      </c>
      <c r="P533" t="s">
        <v>71</v>
      </c>
      <c r="Q533" t="s">
        <v>71</v>
      </c>
      <c r="R533" t="s">
        <v>71</v>
      </c>
      <c r="S533" t="s">
        <v>71</v>
      </c>
      <c r="T533" t="s">
        <v>5028</v>
      </c>
      <c r="U533" t="s">
        <v>71</v>
      </c>
      <c r="V533" t="s">
        <v>71</v>
      </c>
      <c r="W533" t="s">
        <v>71</v>
      </c>
      <c r="X533" t="s">
        <v>71</v>
      </c>
      <c r="Y533" t="s">
        <v>4104</v>
      </c>
      <c r="Z533" t="s">
        <v>5029</v>
      </c>
      <c r="AA533" t="s">
        <v>71</v>
      </c>
      <c r="AB533" t="s">
        <v>71</v>
      </c>
      <c r="AC533" t="s">
        <v>71</v>
      </c>
      <c r="AD533" t="s">
        <v>71</v>
      </c>
      <c r="AE533" t="s">
        <v>71</v>
      </c>
      <c r="AF533" t="s">
        <v>71</v>
      </c>
      <c r="AG533" t="s">
        <v>71</v>
      </c>
      <c r="AH533" t="s">
        <v>71</v>
      </c>
      <c r="AI533" t="s">
        <v>71</v>
      </c>
      <c r="AJ533" t="s">
        <v>71</v>
      </c>
      <c r="AK533" t="s">
        <v>71</v>
      </c>
      <c r="AL533" t="s">
        <v>71</v>
      </c>
      <c r="AM533" t="s">
        <v>4106</v>
      </c>
      <c r="AN533" t="s">
        <v>5030</v>
      </c>
      <c r="AO533" t="s">
        <v>4107</v>
      </c>
      <c r="AP533" t="s">
        <v>71</v>
      </c>
      <c r="AQ533" t="s">
        <v>71</v>
      </c>
      <c r="AR533" t="s">
        <v>71</v>
      </c>
      <c r="AS533">
        <v>2016</v>
      </c>
      <c r="AT533">
        <v>97</v>
      </c>
      <c r="AU533" t="s">
        <v>71</v>
      </c>
      <c r="AV533" t="s">
        <v>71</v>
      </c>
      <c r="AW533" t="s">
        <v>71</v>
      </c>
      <c r="AX533" t="s">
        <v>71</v>
      </c>
      <c r="AY533" t="s">
        <v>71</v>
      </c>
      <c r="AZ533">
        <v>1</v>
      </c>
      <c r="BA533">
        <v>22</v>
      </c>
      <c r="BB533" t="s">
        <v>71</v>
      </c>
      <c r="BC533" t="s">
        <v>5031</v>
      </c>
      <c r="BD533" t="str">
        <f>HYPERLINK("http://dx.doi.org/10.1007/978-3-319-24499-0_1","http://dx.doi.org/10.1007/978-3-319-24499-0_1")</f>
        <v>http://dx.doi.org/10.1007/978-3-319-24499-0_1</v>
      </c>
      <c r="BE533" t="s">
        <v>4109</v>
      </c>
      <c r="BF533" t="s">
        <v>71</v>
      </c>
      <c r="BG533" t="s">
        <v>71</v>
      </c>
      <c r="BH533" t="s">
        <v>71</v>
      </c>
      <c r="BI533" t="s">
        <v>71</v>
      </c>
      <c r="BJ533" t="s">
        <v>71</v>
      </c>
      <c r="BK533" t="s">
        <v>71</v>
      </c>
      <c r="BL533" t="s">
        <v>71</v>
      </c>
      <c r="BM533" t="s">
        <v>71</v>
      </c>
      <c r="BN533" t="s">
        <v>71</v>
      </c>
      <c r="BO533" t="s">
        <v>71</v>
      </c>
      <c r="BP533" t="s">
        <v>71</v>
      </c>
      <c r="BQ533" t="s">
        <v>5032</v>
      </c>
      <c r="BR533" t="str">
        <f>HYPERLINK("https%3A%2F%2Fwww.webofscience.com%2Fwos%2Fwoscc%2Ffull-record%2FWOS:000371081900002","View Full Record in Web of Science")</f>
        <v>View Full Record in Web of Science</v>
      </c>
    </row>
    <row r="534" spans="1:70" hidden="1" x14ac:dyDescent="0.25">
      <c r="A534" t="s">
        <v>69</v>
      </c>
      <c r="B534" t="s">
        <v>5033</v>
      </c>
      <c r="C534" t="s">
        <v>71</v>
      </c>
      <c r="D534" t="s">
        <v>71</v>
      </c>
      <c r="E534" t="s">
        <v>71</v>
      </c>
      <c r="F534" t="s">
        <v>5033</v>
      </c>
      <c r="G534" t="s">
        <v>71</v>
      </c>
      <c r="H534" t="s">
        <v>71</v>
      </c>
      <c r="I534" s="1" t="s">
        <v>5034</v>
      </c>
      <c r="J534" s="6" t="s">
        <v>8590</v>
      </c>
      <c r="K534" t="s">
        <v>5035</v>
      </c>
      <c r="L534" t="s">
        <v>71</v>
      </c>
      <c r="M534" t="s">
        <v>5036</v>
      </c>
      <c r="N534" t="s">
        <v>5037</v>
      </c>
      <c r="O534" t="s">
        <v>5038</v>
      </c>
      <c r="P534" t="s">
        <v>5039</v>
      </c>
      <c r="Q534" t="s">
        <v>5040</v>
      </c>
      <c r="R534" t="s">
        <v>71</v>
      </c>
      <c r="S534" t="s">
        <v>71</v>
      </c>
      <c r="T534" t="s">
        <v>5041</v>
      </c>
      <c r="U534" t="s">
        <v>71</v>
      </c>
      <c r="V534" t="s">
        <v>71</v>
      </c>
      <c r="W534" t="s">
        <v>71</v>
      </c>
      <c r="X534" t="s">
        <v>71</v>
      </c>
      <c r="Y534" t="s">
        <v>71</v>
      </c>
      <c r="Z534" t="s">
        <v>71</v>
      </c>
      <c r="AA534" t="s">
        <v>71</v>
      </c>
      <c r="AB534" t="s">
        <v>71</v>
      </c>
      <c r="AC534" t="s">
        <v>71</v>
      </c>
      <c r="AD534" t="s">
        <v>71</v>
      </c>
      <c r="AE534" t="s">
        <v>71</v>
      </c>
      <c r="AF534" t="s">
        <v>71</v>
      </c>
      <c r="AG534" t="s">
        <v>71</v>
      </c>
      <c r="AH534" t="s">
        <v>71</v>
      </c>
      <c r="AI534" t="s">
        <v>71</v>
      </c>
      <c r="AJ534" t="s">
        <v>71</v>
      </c>
      <c r="AK534" t="s">
        <v>71</v>
      </c>
      <c r="AL534" t="s">
        <v>71</v>
      </c>
      <c r="AM534" t="s">
        <v>5042</v>
      </c>
      <c r="AN534" t="s">
        <v>5043</v>
      </c>
      <c r="AO534" t="s">
        <v>71</v>
      </c>
      <c r="AP534" t="s">
        <v>71</v>
      </c>
      <c r="AQ534" t="s">
        <v>71</v>
      </c>
      <c r="AR534" t="s">
        <v>5044</v>
      </c>
      <c r="AS534">
        <v>2005</v>
      </c>
      <c r="AT534">
        <v>23</v>
      </c>
      <c r="AU534">
        <v>2</v>
      </c>
      <c r="AV534" t="s">
        <v>71</v>
      </c>
      <c r="AW534" t="s">
        <v>71</v>
      </c>
      <c r="AX534" t="s">
        <v>71</v>
      </c>
      <c r="AY534" t="s">
        <v>71</v>
      </c>
      <c r="AZ534">
        <v>89</v>
      </c>
      <c r="BA534">
        <v>110</v>
      </c>
      <c r="BB534" t="s">
        <v>71</v>
      </c>
      <c r="BC534" t="s">
        <v>5045</v>
      </c>
      <c r="BD534" t="str">
        <f>HYPERLINK("http://dx.doi.org/10.1016/j.imavis.2004.06.013","http://dx.doi.org/10.1016/j.imavis.2004.06.013")</f>
        <v>http://dx.doi.org/10.1016/j.imavis.2004.06.013</v>
      </c>
      <c r="BE534" t="s">
        <v>71</v>
      </c>
      <c r="BF534" t="s">
        <v>71</v>
      </c>
      <c r="BG534" t="s">
        <v>71</v>
      </c>
      <c r="BH534" t="s">
        <v>71</v>
      </c>
      <c r="BI534" t="s">
        <v>71</v>
      </c>
      <c r="BJ534" t="s">
        <v>71</v>
      </c>
      <c r="BK534" t="s">
        <v>71</v>
      </c>
      <c r="BL534" t="s">
        <v>71</v>
      </c>
      <c r="BM534" t="s">
        <v>71</v>
      </c>
      <c r="BN534" t="s">
        <v>71</v>
      </c>
      <c r="BO534" t="s">
        <v>71</v>
      </c>
      <c r="BP534" t="s">
        <v>71</v>
      </c>
      <c r="BQ534" t="s">
        <v>5046</v>
      </c>
      <c r="BR534" t="str">
        <f>HYPERLINK("https%3A%2F%2Fwww.webofscience.com%2Fwos%2Fwoscc%2Ffull-record%2FWOS:000226021800002","View Full Record in Web of Science")</f>
        <v>View Full Record in Web of Science</v>
      </c>
    </row>
    <row r="535" spans="1:70" hidden="1" x14ac:dyDescent="0.25">
      <c r="A535" t="s">
        <v>69</v>
      </c>
      <c r="B535" t="s">
        <v>5047</v>
      </c>
      <c r="C535" t="s">
        <v>71</v>
      </c>
      <c r="D535" t="s">
        <v>71</v>
      </c>
      <c r="E535" t="s">
        <v>71</v>
      </c>
      <c r="F535" t="s">
        <v>5048</v>
      </c>
      <c r="G535" t="s">
        <v>71</v>
      </c>
      <c r="H535" t="s">
        <v>71</v>
      </c>
      <c r="I535" s="1" t="s">
        <v>5049</v>
      </c>
      <c r="J535" s="6" t="s">
        <v>8590</v>
      </c>
      <c r="K535" t="s">
        <v>257</v>
      </c>
      <c r="L535" t="s">
        <v>71</v>
      </c>
      <c r="M535" t="s">
        <v>71</v>
      </c>
      <c r="N535" t="s">
        <v>71</v>
      </c>
      <c r="O535" t="s">
        <v>71</v>
      </c>
      <c r="P535" t="s">
        <v>71</v>
      </c>
      <c r="Q535" t="s">
        <v>71</v>
      </c>
      <c r="R535" t="s">
        <v>71</v>
      </c>
      <c r="S535" t="s">
        <v>71</v>
      </c>
      <c r="T535" t="s">
        <v>5050</v>
      </c>
      <c r="U535" t="s">
        <v>71</v>
      </c>
      <c r="V535" t="s">
        <v>71</v>
      </c>
      <c r="W535" t="s">
        <v>71</v>
      </c>
      <c r="X535" t="s">
        <v>71</v>
      </c>
      <c r="Y535" t="s">
        <v>5051</v>
      </c>
      <c r="Z535" t="s">
        <v>5052</v>
      </c>
      <c r="AA535" t="s">
        <v>71</v>
      </c>
      <c r="AB535" t="s">
        <v>71</v>
      </c>
      <c r="AC535" t="s">
        <v>71</v>
      </c>
      <c r="AD535" t="s">
        <v>71</v>
      </c>
      <c r="AE535" t="s">
        <v>71</v>
      </c>
      <c r="AF535" t="s">
        <v>71</v>
      </c>
      <c r="AG535" t="s">
        <v>71</v>
      </c>
      <c r="AH535" t="s">
        <v>71</v>
      </c>
      <c r="AI535" t="s">
        <v>71</v>
      </c>
      <c r="AJ535" t="s">
        <v>71</v>
      </c>
      <c r="AK535" t="s">
        <v>71</v>
      </c>
      <c r="AL535" t="s">
        <v>71</v>
      </c>
      <c r="AM535" t="s">
        <v>261</v>
      </c>
      <c r="AN535" t="s">
        <v>262</v>
      </c>
      <c r="AO535" t="s">
        <v>71</v>
      </c>
      <c r="AP535" t="s">
        <v>71</v>
      </c>
      <c r="AQ535" t="s">
        <v>71</v>
      </c>
      <c r="AR535" t="s">
        <v>239</v>
      </c>
      <c r="AS535">
        <v>2021</v>
      </c>
      <c r="AT535">
        <v>129</v>
      </c>
      <c r="AU535" t="s">
        <v>71</v>
      </c>
      <c r="AV535" t="s">
        <v>71</v>
      </c>
      <c r="AW535" t="s">
        <v>71</v>
      </c>
      <c r="AX535" t="s">
        <v>71</v>
      </c>
      <c r="AY535" t="s">
        <v>71</v>
      </c>
      <c r="AZ535">
        <v>1</v>
      </c>
      <c r="BA535">
        <v>19</v>
      </c>
      <c r="BB535" t="s">
        <v>71</v>
      </c>
      <c r="BC535" t="s">
        <v>5053</v>
      </c>
      <c r="BD535" t="str">
        <f>HYPERLINK("http://dx.doi.org/10.1016/j.ijar.2020.10.004","http://dx.doi.org/10.1016/j.ijar.2020.10.004")</f>
        <v>http://dx.doi.org/10.1016/j.ijar.2020.10.004</v>
      </c>
      <c r="BE535" t="s">
        <v>71</v>
      </c>
      <c r="BF535" t="s">
        <v>71</v>
      </c>
      <c r="BG535" t="s">
        <v>71</v>
      </c>
      <c r="BH535" t="s">
        <v>71</v>
      </c>
      <c r="BI535" t="s">
        <v>71</v>
      </c>
      <c r="BJ535" t="s">
        <v>71</v>
      </c>
      <c r="BK535" t="s">
        <v>71</v>
      </c>
      <c r="BL535" t="s">
        <v>71</v>
      </c>
      <c r="BM535" t="s">
        <v>71</v>
      </c>
      <c r="BN535" t="s">
        <v>71</v>
      </c>
      <c r="BO535" t="s">
        <v>71</v>
      </c>
      <c r="BP535" t="s">
        <v>71</v>
      </c>
      <c r="BQ535" t="s">
        <v>5054</v>
      </c>
      <c r="BR535" t="str">
        <f>HYPERLINK("https%3A%2F%2Fwww.webofscience.com%2Fwos%2Fwoscc%2Ffull-record%2FWOS:000609259100001","View Full Record in Web of Science")</f>
        <v>View Full Record in Web of Science</v>
      </c>
    </row>
    <row r="536" spans="1:70" hidden="1" x14ac:dyDescent="0.25">
      <c r="A536" t="s">
        <v>69</v>
      </c>
      <c r="B536" t="s">
        <v>785</v>
      </c>
      <c r="C536" t="s">
        <v>71</v>
      </c>
      <c r="D536" t="s">
        <v>71</v>
      </c>
      <c r="E536" t="s">
        <v>71</v>
      </c>
      <c r="F536" t="s">
        <v>786</v>
      </c>
      <c r="G536" t="s">
        <v>71</v>
      </c>
      <c r="H536" t="s">
        <v>71</v>
      </c>
      <c r="I536" s="1" t="s">
        <v>5055</v>
      </c>
      <c r="J536" s="6" t="s">
        <v>8590</v>
      </c>
      <c r="K536" t="s">
        <v>5056</v>
      </c>
      <c r="L536" t="s">
        <v>71</v>
      </c>
      <c r="M536" t="s">
        <v>71</v>
      </c>
      <c r="N536" t="s">
        <v>71</v>
      </c>
      <c r="O536" t="s">
        <v>71</v>
      </c>
      <c r="P536" t="s">
        <v>71</v>
      </c>
      <c r="Q536" t="s">
        <v>71</v>
      </c>
      <c r="R536" t="s">
        <v>71</v>
      </c>
      <c r="S536" t="s">
        <v>71</v>
      </c>
      <c r="T536" t="s">
        <v>5057</v>
      </c>
      <c r="U536" t="s">
        <v>71</v>
      </c>
      <c r="V536" t="s">
        <v>71</v>
      </c>
      <c r="W536" t="s">
        <v>71</v>
      </c>
      <c r="X536" t="s">
        <v>71</v>
      </c>
      <c r="Y536" t="s">
        <v>790</v>
      </c>
      <c r="Z536" t="s">
        <v>791</v>
      </c>
      <c r="AA536" t="s">
        <v>71</v>
      </c>
      <c r="AB536" t="s">
        <v>71</v>
      </c>
      <c r="AC536" t="s">
        <v>71</v>
      </c>
      <c r="AD536" t="s">
        <v>71</v>
      </c>
      <c r="AE536" t="s">
        <v>71</v>
      </c>
      <c r="AF536" t="s">
        <v>71</v>
      </c>
      <c r="AG536" t="s">
        <v>71</v>
      </c>
      <c r="AH536" t="s">
        <v>71</v>
      </c>
      <c r="AI536" t="s">
        <v>71</v>
      </c>
      <c r="AJ536" t="s">
        <v>71</v>
      </c>
      <c r="AK536" t="s">
        <v>71</v>
      </c>
      <c r="AL536" t="s">
        <v>71</v>
      </c>
      <c r="AM536" t="s">
        <v>5058</v>
      </c>
      <c r="AN536" t="s">
        <v>5059</v>
      </c>
      <c r="AO536" t="s">
        <v>71</v>
      </c>
      <c r="AP536" t="s">
        <v>71</v>
      </c>
      <c r="AQ536" t="s">
        <v>71</v>
      </c>
      <c r="AR536" t="s">
        <v>344</v>
      </c>
      <c r="AS536">
        <v>2019</v>
      </c>
      <c r="AT536">
        <v>8</v>
      </c>
      <c r="AU536">
        <v>2</v>
      </c>
      <c r="AV536" t="s">
        <v>71</v>
      </c>
      <c r="AW536" t="s">
        <v>71</v>
      </c>
      <c r="AX536" t="s">
        <v>71</v>
      </c>
      <c r="AY536" t="s">
        <v>71</v>
      </c>
      <c r="AZ536">
        <v>181</v>
      </c>
      <c r="BA536">
        <v>193</v>
      </c>
      <c r="BB536" t="s">
        <v>71</v>
      </c>
      <c r="BC536" t="s">
        <v>5060</v>
      </c>
      <c r="BD536" t="str">
        <f>HYPERLINK("http://dx.doi.org/10.1007/s13748-018-00170-y","http://dx.doi.org/10.1007/s13748-018-00170-y")</f>
        <v>http://dx.doi.org/10.1007/s13748-018-00170-y</v>
      </c>
      <c r="BE536" t="s">
        <v>71</v>
      </c>
      <c r="BF536" t="s">
        <v>71</v>
      </c>
      <c r="BG536" t="s">
        <v>71</v>
      </c>
      <c r="BH536" t="s">
        <v>71</v>
      </c>
      <c r="BI536" t="s">
        <v>71</v>
      </c>
      <c r="BJ536" t="s">
        <v>71</v>
      </c>
      <c r="BK536" t="s">
        <v>71</v>
      </c>
      <c r="BL536" t="s">
        <v>71</v>
      </c>
      <c r="BM536" t="s">
        <v>71</v>
      </c>
      <c r="BN536" t="s">
        <v>71</v>
      </c>
      <c r="BO536" t="s">
        <v>71</v>
      </c>
      <c r="BP536" t="s">
        <v>71</v>
      </c>
      <c r="BQ536" t="s">
        <v>5061</v>
      </c>
      <c r="BR536" t="str">
        <f>HYPERLINK("https%3A%2F%2Fwww.webofscience.com%2Fwos%2Fwoscc%2Ffull-record%2FWOS:000469055600003","View Full Record in Web of Science")</f>
        <v>View Full Record in Web of Science</v>
      </c>
    </row>
    <row r="537" spans="1:70" hidden="1" x14ac:dyDescent="0.25">
      <c r="A537" t="s">
        <v>69</v>
      </c>
      <c r="B537" t="s">
        <v>5062</v>
      </c>
      <c r="C537" t="s">
        <v>71</v>
      </c>
      <c r="D537" t="s">
        <v>71</v>
      </c>
      <c r="E537" t="s">
        <v>71</v>
      </c>
      <c r="F537" t="s">
        <v>5063</v>
      </c>
      <c r="G537" t="s">
        <v>71</v>
      </c>
      <c r="H537" t="s">
        <v>71</v>
      </c>
      <c r="I537" s="1" t="s">
        <v>5064</v>
      </c>
      <c r="J537" s="6" t="s">
        <v>8590</v>
      </c>
      <c r="K537" t="s">
        <v>766</v>
      </c>
      <c r="L537" t="s">
        <v>71</v>
      </c>
      <c r="M537" t="s">
        <v>71</v>
      </c>
      <c r="N537" t="s">
        <v>71</v>
      </c>
      <c r="O537" t="s">
        <v>71</v>
      </c>
      <c r="P537" t="s">
        <v>71</v>
      </c>
      <c r="Q537" t="s">
        <v>71</v>
      </c>
      <c r="R537" t="s">
        <v>71</v>
      </c>
      <c r="S537" t="s">
        <v>71</v>
      </c>
      <c r="T537" t="s">
        <v>5065</v>
      </c>
      <c r="U537" t="s">
        <v>71</v>
      </c>
      <c r="V537" t="s">
        <v>71</v>
      </c>
      <c r="W537" t="s">
        <v>71</v>
      </c>
      <c r="X537" t="s">
        <v>71</v>
      </c>
      <c r="Y537" t="s">
        <v>5066</v>
      </c>
      <c r="Z537" t="s">
        <v>5067</v>
      </c>
      <c r="AA537" t="s">
        <v>71</v>
      </c>
      <c r="AB537" t="s">
        <v>71</v>
      </c>
      <c r="AC537" t="s">
        <v>71</v>
      </c>
      <c r="AD537" t="s">
        <v>71</v>
      </c>
      <c r="AE537" t="s">
        <v>71</v>
      </c>
      <c r="AF537" t="s">
        <v>71</v>
      </c>
      <c r="AG537" t="s">
        <v>71</v>
      </c>
      <c r="AH537" t="s">
        <v>71</v>
      </c>
      <c r="AI537" t="s">
        <v>71</v>
      </c>
      <c r="AJ537" t="s">
        <v>71</v>
      </c>
      <c r="AK537" t="s">
        <v>71</v>
      </c>
      <c r="AL537" t="s">
        <v>71</v>
      </c>
      <c r="AM537" t="s">
        <v>768</v>
      </c>
      <c r="AN537" t="s">
        <v>769</v>
      </c>
      <c r="AO537" t="s">
        <v>71</v>
      </c>
      <c r="AP537" t="s">
        <v>71</v>
      </c>
      <c r="AQ537" t="s">
        <v>71</v>
      </c>
      <c r="AR537" t="s">
        <v>728</v>
      </c>
      <c r="AS537">
        <v>2020</v>
      </c>
      <c r="AT537">
        <v>97</v>
      </c>
      <c r="AU537" t="s">
        <v>71</v>
      </c>
      <c r="AV537" t="s">
        <v>2847</v>
      </c>
      <c r="AW537" t="s">
        <v>71</v>
      </c>
      <c r="AX537" t="s">
        <v>71</v>
      </c>
      <c r="AY537" t="s">
        <v>71</v>
      </c>
      <c r="AZ537" t="s">
        <v>71</v>
      </c>
      <c r="BA537" t="s">
        <v>71</v>
      </c>
      <c r="BB537">
        <v>106803</v>
      </c>
      <c r="BC537" t="s">
        <v>5068</v>
      </c>
      <c r="BD537" t="str">
        <f>HYPERLINK("http://dx.doi.org/10.1016/j.asoc.2020.106803","http://dx.doi.org/10.1016/j.asoc.2020.106803")</f>
        <v>http://dx.doi.org/10.1016/j.asoc.2020.106803</v>
      </c>
      <c r="BE537" t="s">
        <v>71</v>
      </c>
      <c r="BF537" t="s">
        <v>71</v>
      </c>
      <c r="BG537" t="s">
        <v>71</v>
      </c>
      <c r="BH537" t="s">
        <v>71</v>
      </c>
      <c r="BI537" t="s">
        <v>71</v>
      </c>
      <c r="BJ537" t="s">
        <v>71</v>
      </c>
      <c r="BK537" t="s">
        <v>71</v>
      </c>
      <c r="BL537" t="s">
        <v>71</v>
      </c>
      <c r="BM537" t="s">
        <v>71</v>
      </c>
      <c r="BN537" t="s">
        <v>71</v>
      </c>
      <c r="BO537" t="s">
        <v>71</v>
      </c>
      <c r="BP537" t="s">
        <v>71</v>
      </c>
      <c r="BQ537" t="s">
        <v>5069</v>
      </c>
      <c r="BR537" t="str">
        <f>HYPERLINK("https%3A%2F%2Fwww.webofscience.com%2Fwos%2Fwoscc%2Ffull-record%2FWOS:000605628000016","View Full Record in Web of Science")</f>
        <v>View Full Record in Web of Science</v>
      </c>
    </row>
    <row r="538" spans="1:70" hidden="1" x14ac:dyDescent="0.25">
      <c r="A538" t="s">
        <v>69</v>
      </c>
      <c r="B538" t="s">
        <v>5070</v>
      </c>
      <c r="C538" t="s">
        <v>71</v>
      </c>
      <c r="D538" t="s">
        <v>71</v>
      </c>
      <c r="E538" t="s">
        <v>71</v>
      </c>
      <c r="F538" t="s">
        <v>5071</v>
      </c>
      <c r="G538" t="s">
        <v>71</v>
      </c>
      <c r="H538" t="s">
        <v>71</v>
      </c>
      <c r="I538" s="1" t="s">
        <v>5072</v>
      </c>
      <c r="J538" s="6" t="s">
        <v>8590</v>
      </c>
      <c r="K538" t="s">
        <v>5073</v>
      </c>
      <c r="L538" t="s">
        <v>71</v>
      </c>
      <c r="M538" t="s">
        <v>71</v>
      </c>
      <c r="N538" t="s">
        <v>71</v>
      </c>
      <c r="O538" t="s">
        <v>71</v>
      </c>
      <c r="P538" t="s">
        <v>71</v>
      </c>
      <c r="Q538" t="s">
        <v>71</v>
      </c>
      <c r="R538" t="s">
        <v>71</v>
      </c>
      <c r="S538" t="s">
        <v>71</v>
      </c>
      <c r="T538" t="s">
        <v>5074</v>
      </c>
      <c r="U538" t="s">
        <v>71</v>
      </c>
      <c r="V538" t="s">
        <v>71</v>
      </c>
      <c r="W538" t="s">
        <v>71</v>
      </c>
      <c r="X538" t="s">
        <v>71</v>
      </c>
      <c r="Y538" t="s">
        <v>5075</v>
      </c>
      <c r="Z538" t="s">
        <v>5076</v>
      </c>
      <c r="AA538" t="s">
        <v>71</v>
      </c>
      <c r="AB538" t="s">
        <v>71</v>
      </c>
      <c r="AC538" t="s">
        <v>71</v>
      </c>
      <c r="AD538" t="s">
        <v>71</v>
      </c>
      <c r="AE538" t="s">
        <v>71</v>
      </c>
      <c r="AF538" t="s">
        <v>71</v>
      </c>
      <c r="AG538" t="s">
        <v>71</v>
      </c>
      <c r="AH538" t="s">
        <v>71</v>
      </c>
      <c r="AI538" t="s">
        <v>71</v>
      </c>
      <c r="AJ538" t="s">
        <v>71</v>
      </c>
      <c r="AK538" t="s">
        <v>71</v>
      </c>
      <c r="AL538" t="s">
        <v>71</v>
      </c>
      <c r="AM538" t="s">
        <v>5077</v>
      </c>
      <c r="AN538" t="s">
        <v>5078</v>
      </c>
      <c r="AO538" t="s">
        <v>71</v>
      </c>
      <c r="AP538" t="s">
        <v>71</v>
      </c>
      <c r="AQ538" t="s">
        <v>71</v>
      </c>
      <c r="AR538" t="s">
        <v>344</v>
      </c>
      <c r="AS538">
        <v>2016</v>
      </c>
      <c r="AT538">
        <v>26</v>
      </c>
      <c r="AU538">
        <v>2</v>
      </c>
      <c r="AV538" t="s">
        <v>71</v>
      </c>
      <c r="AW538" t="s">
        <v>71</v>
      </c>
      <c r="AX538" t="s">
        <v>71</v>
      </c>
      <c r="AY538" t="s">
        <v>71</v>
      </c>
      <c r="AZ538">
        <v>495</v>
      </c>
      <c r="BA538">
        <v>516</v>
      </c>
      <c r="BB538" t="s">
        <v>71</v>
      </c>
      <c r="BC538" t="s">
        <v>5079</v>
      </c>
      <c r="BD538" t="str">
        <f>HYPERLINK("http://dx.doi.org/10.1515/amcs-2016-0035","http://dx.doi.org/10.1515/amcs-2016-0035")</f>
        <v>http://dx.doi.org/10.1515/amcs-2016-0035</v>
      </c>
      <c r="BE538" t="s">
        <v>71</v>
      </c>
      <c r="BF538" t="s">
        <v>71</v>
      </c>
      <c r="BG538" t="s">
        <v>71</v>
      </c>
      <c r="BH538" t="s">
        <v>71</v>
      </c>
      <c r="BI538" t="s">
        <v>71</v>
      </c>
      <c r="BJ538" t="s">
        <v>71</v>
      </c>
      <c r="BK538" t="s">
        <v>71</v>
      </c>
      <c r="BL538" t="s">
        <v>71</v>
      </c>
      <c r="BM538" t="s">
        <v>71</v>
      </c>
      <c r="BN538" t="s">
        <v>71</v>
      </c>
      <c r="BO538" t="s">
        <v>71</v>
      </c>
      <c r="BP538" t="s">
        <v>71</v>
      </c>
      <c r="BQ538" t="s">
        <v>5080</v>
      </c>
      <c r="BR538" t="str">
        <f>HYPERLINK("https%3A%2F%2Fwww.webofscience.com%2Fwos%2Fwoscc%2Ffull-record%2FWOS:000379516300018","View Full Record in Web of Science")</f>
        <v>View Full Record in Web of Science</v>
      </c>
    </row>
    <row r="539" spans="1:70" hidden="1" x14ac:dyDescent="0.25">
      <c r="A539" t="s">
        <v>69</v>
      </c>
      <c r="B539" t="s">
        <v>5081</v>
      </c>
      <c r="C539" t="s">
        <v>71</v>
      </c>
      <c r="D539" t="s">
        <v>71</v>
      </c>
      <c r="E539" t="s">
        <v>71</v>
      </c>
      <c r="F539" t="s">
        <v>5082</v>
      </c>
      <c r="G539" t="s">
        <v>71</v>
      </c>
      <c r="H539" t="s">
        <v>71</v>
      </c>
      <c r="I539" s="1" t="s">
        <v>5083</v>
      </c>
      <c r="J539" s="6" t="s">
        <v>8590</v>
      </c>
      <c r="K539" t="s">
        <v>3102</v>
      </c>
      <c r="L539" t="s">
        <v>71</v>
      </c>
      <c r="M539" t="s">
        <v>71</v>
      </c>
      <c r="N539" t="s">
        <v>71</v>
      </c>
      <c r="O539" t="s">
        <v>71</v>
      </c>
      <c r="P539" t="s">
        <v>71</v>
      </c>
      <c r="Q539" t="s">
        <v>71</v>
      </c>
      <c r="R539" t="s">
        <v>71</v>
      </c>
      <c r="S539" t="s">
        <v>71</v>
      </c>
      <c r="T539" t="s">
        <v>5084</v>
      </c>
      <c r="U539" t="s">
        <v>71</v>
      </c>
      <c r="V539" t="s">
        <v>71</v>
      </c>
      <c r="W539" t="s">
        <v>71</v>
      </c>
      <c r="X539" t="s">
        <v>71</v>
      </c>
      <c r="Y539" t="s">
        <v>5085</v>
      </c>
      <c r="Z539" t="s">
        <v>5086</v>
      </c>
      <c r="AA539" t="s">
        <v>71</v>
      </c>
      <c r="AB539" t="s">
        <v>71</v>
      </c>
      <c r="AC539" t="s">
        <v>71</v>
      </c>
      <c r="AD539" t="s">
        <v>71</v>
      </c>
      <c r="AE539" t="s">
        <v>71</v>
      </c>
      <c r="AF539" t="s">
        <v>71</v>
      </c>
      <c r="AG539" t="s">
        <v>71</v>
      </c>
      <c r="AH539" t="s">
        <v>71</v>
      </c>
      <c r="AI539" t="s">
        <v>71</v>
      </c>
      <c r="AJ539" t="s">
        <v>71</v>
      </c>
      <c r="AK539" t="s">
        <v>71</v>
      </c>
      <c r="AL539" t="s">
        <v>71</v>
      </c>
      <c r="AM539" t="s">
        <v>3107</v>
      </c>
      <c r="AN539" t="s">
        <v>71</v>
      </c>
      <c r="AO539" t="s">
        <v>71</v>
      </c>
      <c r="AP539" t="s">
        <v>71</v>
      </c>
      <c r="AQ539" t="s">
        <v>71</v>
      </c>
      <c r="AR539" t="s">
        <v>479</v>
      </c>
      <c r="AS539">
        <v>2012</v>
      </c>
      <c r="AT539">
        <v>8</v>
      </c>
      <c r="AU539" t="s">
        <v>5087</v>
      </c>
      <c r="AV539" t="s">
        <v>71</v>
      </c>
      <c r="AW539" t="s">
        <v>71</v>
      </c>
      <c r="AX539" t="s">
        <v>71</v>
      </c>
      <c r="AY539" t="s">
        <v>71</v>
      </c>
      <c r="AZ539">
        <v>7437</v>
      </c>
      <c r="BA539">
        <v>7450</v>
      </c>
      <c r="BB539" t="s">
        <v>71</v>
      </c>
      <c r="BC539" t="s">
        <v>71</v>
      </c>
      <c r="BD539" t="s">
        <v>71</v>
      </c>
      <c r="BE539" t="s">
        <v>71</v>
      </c>
      <c r="BF539" t="s">
        <v>71</v>
      </c>
      <c r="BG539" t="s">
        <v>71</v>
      </c>
      <c r="BH539" t="s">
        <v>71</v>
      </c>
      <c r="BI539" t="s">
        <v>71</v>
      </c>
      <c r="BJ539" t="s">
        <v>71</v>
      </c>
      <c r="BK539" t="s">
        <v>71</v>
      </c>
      <c r="BL539" t="s">
        <v>71</v>
      </c>
      <c r="BM539" t="s">
        <v>71</v>
      </c>
      <c r="BN539" t="s">
        <v>71</v>
      </c>
      <c r="BO539" t="s">
        <v>71</v>
      </c>
      <c r="BP539" t="s">
        <v>71</v>
      </c>
      <c r="BQ539" t="s">
        <v>5088</v>
      </c>
      <c r="BR539" t="str">
        <f>HYPERLINK("https%3A%2F%2Fwww.webofscience.com%2Fwos%2Fwoscc%2Ffull-record%2FWOS:000310118400031","View Full Record in Web of Science")</f>
        <v>View Full Record in Web of Science</v>
      </c>
    </row>
    <row r="540" spans="1:70" hidden="1" x14ac:dyDescent="0.25">
      <c r="A540" t="s">
        <v>69</v>
      </c>
      <c r="B540" t="s">
        <v>5089</v>
      </c>
      <c r="C540" t="s">
        <v>71</v>
      </c>
      <c r="D540" t="s">
        <v>71</v>
      </c>
      <c r="E540" t="s">
        <v>71</v>
      </c>
      <c r="F540" t="s">
        <v>5089</v>
      </c>
      <c r="G540" t="s">
        <v>71</v>
      </c>
      <c r="H540" t="s">
        <v>71</v>
      </c>
      <c r="I540" s="1" t="s">
        <v>5090</v>
      </c>
      <c r="J540" s="6" t="s">
        <v>8590</v>
      </c>
      <c r="K540" t="s">
        <v>421</v>
      </c>
      <c r="L540" t="s">
        <v>71</v>
      </c>
      <c r="M540" t="s">
        <v>71</v>
      </c>
      <c r="N540" t="s">
        <v>71</v>
      </c>
      <c r="O540" t="s">
        <v>71</v>
      </c>
      <c r="P540" t="s">
        <v>71</v>
      </c>
      <c r="Q540" t="s">
        <v>71</v>
      </c>
      <c r="R540" t="s">
        <v>71</v>
      </c>
      <c r="S540" t="s">
        <v>71</v>
      </c>
      <c r="T540" t="s">
        <v>5091</v>
      </c>
      <c r="U540" t="s">
        <v>71</v>
      </c>
      <c r="V540" t="s">
        <v>71</v>
      </c>
      <c r="W540" t="s">
        <v>71</v>
      </c>
      <c r="X540" t="s">
        <v>71</v>
      </c>
      <c r="Y540" t="s">
        <v>71</v>
      </c>
      <c r="Z540" t="s">
        <v>71</v>
      </c>
      <c r="AA540" t="s">
        <v>71</v>
      </c>
      <c r="AB540" t="s">
        <v>71</v>
      </c>
      <c r="AC540" t="s">
        <v>71</v>
      </c>
      <c r="AD540" t="s">
        <v>71</v>
      </c>
      <c r="AE540" t="s">
        <v>71</v>
      </c>
      <c r="AF540" t="s">
        <v>71</v>
      </c>
      <c r="AG540" t="s">
        <v>71</v>
      </c>
      <c r="AH540" t="s">
        <v>71</v>
      </c>
      <c r="AI540" t="s">
        <v>71</v>
      </c>
      <c r="AJ540" t="s">
        <v>71</v>
      </c>
      <c r="AK540" t="s">
        <v>71</v>
      </c>
      <c r="AL540" t="s">
        <v>71</v>
      </c>
      <c r="AM540" t="s">
        <v>423</v>
      </c>
      <c r="AN540" t="s">
        <v>71</v>
      </c>
      <c r="AO540" t="s">
        <v>71</v>
      </c>
      <c r="AP540" t="s">
        <v>71</v>
      </c>
      <c r="AQ540" t="s">
        <v>71</v>
      </c>
      <c r="AR540" t="s">
        <v>5092</v>
      </c>
      <c r="AS540">
        <v>1996</v>
      </c>
      <c r="AT540">
        <v>77</v>
      </c>
      <c r="AU540">
        <v>3</v>
      </c>
      <c r="AV540" t="s">
        <v>71</v>
      </c>
      <c r="AW540" t="s">
        <v>71</v>
      </c>
      <c r="AX540" t="s">
        <v>71</v>
      </c>
      <c r="AY540" t="s">
        <v>71</v>
      </c>
      <c r="AZ540">
        <v>277</v>
      </c>
      <c r="BA540">
        <v>290</v>
      </c>
      <c r="BB540" t="s">
        <v>71</v>
      </c>
      <c r="BC540" t="s">
        <v>5093</v>
      </c>
      <c r="BD540" t="str">
        <f>HYPERLINK("http://dx.doi.org/10.1016/0165-0114(95)00088-7","http://dx.doi.org/10.1016/0165-0114(95)00088-7")</f>
        <v>http://dx.doi.org/10.1016/0165-0114(95)00088-7</v>
      </c>
      <c r="BE540" t="s">
        <v>71</v>
      </c>
      <c r="BF540" t="s">
        <v>71</v>
      </c>
      <c r="BG540" t="s">
        <v>71</v>
      </c>
      <c r="BH540" t="s">
        <v>71</v>
      </c>
      <c r="BI540" t="s">
        <v>71</v>
      </c>
      <c r="BJ540" t="s">
        <v>71</v>
      </c>
      <c r="BK540" t="s">
        <v>71</v>
      </c>
      <c r="BL540" t="s">
        <v>71</v>
      </c>
      <c r="BM540" t="s">
        <v>71</v>
      </c>
      <c r="BN540" t="s">
        <v>71</v>
      </c>
      <c r="BO540" t="s">
        <v>71</v>
      </c>
      <c r="BP540" t="s">
        <v>71</v>
      </c>
      <c r="BQ540" t="s">
        <v>5094</v>
      </c>
      <c r="BR540" t="str">
        <f>HYPERLINK("https%3A%2F%2Fwww.webofscience.com%2Fwos%2Fwoscc%2Ffull-record%2FWOS:A1996TU25700003","View Full Record in Web of Science")</f>
        <v>View Full Record in Web of Science</v>
      </c>
    </row>
    <row r="541" spans="1:70" hidden="1" x14ac:dyDescent="0.25">
      <c r="A541" t="s">
        <v>69</v>
      </c>
      <c r="B541" t="s">
        <v>5095</v>
      </c>
      <c r="C541" t="s">
        <v>71</v>
      </c>
      <c r="D541" t="s">
        <v>71</v>
      </c>
      <c r="E541" t="s">
        <v>71</v>
      </c>
      <c r="F541" t="s">
        <v>5096</v>
      </c>
      <c r="G541" t="s">
        <v>71</v>
      </c>
      <c r="H541" t="s">
        <v>71</v>
      </c>
      <c r="I541" s="1" t="s">
        <v>5097</v>
      </c>
      <c r="J541" s="6" t="s">
        <v>8590</v>
      </c>
      <c r="K541" t="s">
        <v>123</v>
      </c>
      <c r="L541" t="s">
        <v>71</v>
      </c>
      <c r="M541" t="s">
        <v>71</v>
      </c>
      <c r="N541" t="s">
        <v>71</v>
      </c>
      <c r="O541" t="s">
        <v>71</v>
      </c>
      <c r="P541" t="s">
        <v>71</v>
      </c>
      <c r="Q541" t="s">
        <v>71</v>
      </c>
      <c r="R541" t="s">
        <v>71</v>
      </c>
      <c r="S541" t="s">
        <v>71</v>
      </c>
      <c r="T541" t="s">
        <v>5098</v>
      </c>
      <c r="U541" t="s">
        <v>71</v>
      </c>
      <c r="V541" t="s">
        <v>71</v>
      </c>
      <c r="W541" t="s">
        <v>71</v>
      </c>
      <c r="X541" t="s">
        <v>71</v>
      </c>
      <c r="Y541" t="s">
        <v>1957</v>
      </c>
      <c r="Z541" t="s">
        <v>71</v>
      </c>
      <c r="AA541" t="s">
        <v>71</v>
      </c>
      <c r="AB541" t="s">
        <v>71</v>
      </c>
      <c r="AC541" t="s">
        <v>71</v>
      </c>
      <c r="AD541" t="s">
        <v>71</v>
      </c>
      <c r="AE541" t="s">
        <v>71</v>
      </c>
      <c r="AF541" t="s">
        <v>71</v>
      </c>
      <c r="AG541" t="s">
        <v>71</v>
      </c>
      <c r="AH541" t="s">
        <v>71</v>
      </c>
      <c r="AI541" t="s">
        <v>71</v>
      </c>
      <c r="AJ541" t="s">
        <v>71</v>
      </c>
      <c r="AK541" t="s">
        <v>71</v>
      </c>
      <c r="AL541" t="s">
        <v>71</v>
      </c>
      <c r="AM541" t="s">
        <v>127</v>
      </c>
      <c r="AN541" t="s">
        <v>128</v>
      </c>
      <c r="AO541" t="s">
        <v>71</v>
      </c>
      <c r="AP541" t="s">
        <v>71</v>
      </c>
      <c r="AQ541" t="s">
        <v>71</v>
      </c>
      <c r="AR541" t="s">
        <v>794</v>
      </c>
      <c r="AS541">
        <v>2020</v>
      </c>
      <c r="AT541">
        <v>507</v>
      </c>
      <c r="AU541" t="s">
        <v>71</v>
      </c>
      <c r="AV541" t="s">
        <v>71</v>
      </c>
      <c r="AW541" t="s">
        <v>71</v>
      </c>
      <c r="AX541" t="s">
        <v>71</v>
      </c>
      <c r="AY541" t="s">
        <v>71</v>
      </c>
      <c r="AZ541">
        <v>503</v>
      </c>
      <c r="BA541">
        <v>521</v>
      </c>
      <c r="BB541" t="s">
        <v>71</v>
      </c>
      <c r="BC541" t="s">
        <v>5099</v>
      </c>
      <c r="BD541" t="str">
        <f>HYPERLINK("http://dx.doi.org/10.1016/j.ins.2018.11.018","http://dx.doi.org/10.1016/j.ins.2018.11.018")</f>
        <v>http://dx.doi.org/10.1016/j.ins.2018.11.018</v>
      </c>
      <c r="BE541" t="s">
        <v>71</v>
      </c>
      <c r="BF541" t="s">
        <v>71</v>
      </c>
      <c r="BG541" t="s">
        <v>71</v>
      </c>
      <c r="BH541" t="s">
        <v>71</v>
      </c>
      <c r="BI541" t="s">
        <v>71</v>
      </c>
      <c r="BJ541" t="s">
        <v>71</v>
      </c>
      <c r="BK541" t="s">
        <v>71</v>
      </c>
      <c r="BL541" t="s">
        <v>71</v>
      </c>
      <c r="BM541" t="s">
        <v>71</v>
      </c>
      <c r="BN541" t="s">
        <v>71</v>
      </c>
      <c r="BO541" t="s">
        <v>71</v>
      </c>
      <c r="BP541" t="s">
        <v>71</v>
      </c>
      <c r="BQ541" t="s">
        <v>5100</v>
      </c>
      <c r="BR541" t="str">
        <f>HYPERLINK("https%3A%2F%2Fwww.webofscience.com%2Fwos%2Fwoscc%2Ffull-record%2FWOS:000489000500031","View Full Record in Web of Science")</f>
        <v>View Full Record in Web of Science</v>
      </c>
    </row>
    <row r="542" spans="1:70" hidden="1" x14ac:dyDescent="0.25">
      <c r="A542" t="s">
        <v>83</v>
      </c>
      <c r="B542" t="s">
        <v>5101</v>
      </c>
      <c r="C542" t="s">
        <v>71</v>
      </c>
      <c r="D542" t="s">
        <v>5102</v>
      </c>
      <c r="E542" t="s">
        <v>71</v>
      </c>
      <c r="F542" t="s">
        <v>5103</v>
      </c>
      <c r="G542" t="s">
        <v>71</v>
      </c>
      <c r="H542" t="s">
        <v>71</v>
      </c>
      <c r="I542" s="1" t="s">
        <v>5104</v>
      </c>
      <c r="J542" s="6" t="s">
        <v>8590</v>
      </c>
      <c r="K542" t="s">
        <v>5105</v>
      </c>
      <c r="L542" t="s">
        <v>687</v>
      </c>
      <c r="M542" t="s">
        <v>5106</v>
      </c>
      <c r="N542" t="s">
        <v>5107</v>
      </c>
      <c r="O542" t="s">
        <v>4667</v>
      </c>
      <c r="P542" t="s">
        <v>71</v>
      </c>
      <c r="Q542" t="s">
        <v>71</v>
      </c>
      <c r="R542" t="s">
        <v>71</v>
      </c>
      <c r="S542" t="s">
        <v>71</v>
      </c>
      <c r="T542" t="s">
        <v>5108</v>
      </c>
      <c r="U542" t="s">
        <v>71</v>
      </c>
      <c r="V542" t="s">
        <v>71</v>
      </c>
      <c r="W542" t="s">
        <v>71</v>
      </c>
      <c r="X542" t="s">
        <v>71</v>
      </c>
      <c r="Y542" t="s">
        <v>71</v>
      </c>
      <c r="Z542" t="s">
        <v>71</v>
      </c>
      <c r="AA542" t="s">
        <v>71</v>
      </c>
      <c r="AB542" t="s">
        <v>71</v>
      </c>
      <c r="AC542" t="s">
        <v>71</v>
      </c>
      <c r="AD542" t="s">
        <v>71</v>
      </c>
      <c r="AE542" t="s">
        <v>71</v>
      </c>
      <c r="AF542" t="s">
        <v>71</v>
      </c>
      <c r="AG542" t="s">
        <v>71</v>
      </c>
      <c r="AH542" t="s">
        <v>71</v>
      </c>
      <c r="AI542" t="s">
        <v>71</v>
      </c>
      <c r="AJ542" t="s">
        <v>71</v>
      </c>
      <c r="AK542" t="s">
        <v>71</v>
      </c>
      <c r="AL542" t="s">
        <v>71</v>
      </c>
      <c r="AM542" t="s">
        <v>695</v>
      </c>
      <c r="AN542" t="s">
        <v>1283</v>
      </c>
      <c r="AO542" t="s">
        <v>5109</v>
      </c>
      <c r="AP542" t="s">
        <v>71</v>
      </c>
      <c r="AQ542" t="s">
        <v>71</v>
      </c>
      <c r="AR542" t="s">
        <v>71</v>
      </c>
      <c r="AS542">
        <v>2018</v>
      </c>
      <c r="AT542">
        <v>10933</v>
      </c>
      <c r="AU542" t="s">
        <v>71</v>
      </c>
      <c r="AV542" t="s">
        <v>71</v>
      </c>
      <c r="AW542" t="s">
        <v>71</v>
      </c>
      <c r="AX542" t="s">
        <v>71</v>
      </c>
      <c r="AY542" t="s">
        <v>71</v>
      </c>
      <c r="AZ542">
        <v>119</v>
      </c>
      <c r="BA542">
        <v>134</v>
      </c>
      <c r="BB542" t="s">
        <v>71</v>
      </c>
      <c r="BC542" t="s">
        <v>5110</v>
      </c>
      <c r="BD542" t="str">
        <f>HYPERLINK("http://dx.doi.org/10.1007/978-3-319-95786-9_9","http://dx.doi.org/10.1007/978-3-319-95786-9_9")</f>
        <v>http://dx.doi.org/10.1007/978-3-319-95786-9_9</v>
      </c>
      <c r="BE542" t="s">
        <v>71</v>
      </c>
      <c r="BF542" t="s">
        <v>71</v>
      </c>
      <c r="BG542" t="s">
        <v>71</v>
      </c>
      <c r="BH542" t="s">
        <v>71</v>
      </c>
      <c r="BI542" t="s">
        <v>71</v>
      </c>
      <c r="BJ542" t="s">
        <v>71</v>
      </c>
      <c r="BK542" t="s">
        <v>71</v>
      </c>
      <c r="BL542" t="s">
        <v>71</v>
      </c>
      <c r="BM542" t="s">
        <v>71</v>
      </c>
      <c r="BN542" t="s">
        <v>71</v>
      </c>
      <c r="BO542" t="s">
        <v>71</v>
      </c>
      <c r="BP542" t="s">
        <v>71</v>
      </c>
      <c r="BQ542" t="s">
        <v>5111</v>
      </c>
      <c r="BR542" t="str">
        <f>HYPERLINK("https%3A%2F%2Fwww.webofscience.com%2Fwos%2Fwoscc%2Ffull-record%2FWOS:000469337800009","View Full Record in Web of Science")</f>
        <v>View Full Record in Web of Science</v>
      </c>
    </row>
    <row r="543" spans="1:70" hidden="1" x14ac:dyDescent="0.25">
      <c r="A543" t="s">
        <v>83</v>
      </c>
      <c r="B543" t="s">
        <v>5112</v>
      </c>
      <c r="C543" t="s">
        <v>71</v>
      </c>
      <c r="D543" t="s">
        <v>5113</v>
      </c>
      <c r="E543" t="s">
        <v>71</v>
      </c>
      <c r="F543" t="s">
        <v>5114</v>
      </c>
      <c r="G543" t="s">
        <v>71</v>
      </c>
      <c r="H543" t="s">
        <v>71</v>
      </c>
      <c r="I543" s="1" t="s">
        <v>5115</v>
      </c>
      <c r="J543" s="6" t="s">
        <v>8590</v>
      </c>
      <c r="K543" t="s">
        <v>5116</v>
      </c>
      <c r="L543" t="s">
        <v>71</v>
      </c>
      <c r="M543" t="s">
        <v>5117</v>
      </c>
      <c r="N543" t="s">
        <v>5118</v>
      </c>
      <c r="O543" t="s">
        <v>5119</v>
      </c>
      <c r="P543" t="s">
        <v>5120</v>
      </c>
      <c r="Q543" t="s">
        <v>71</v>
      </c>
      <c r="R543" t="s">
        <v>71</v>
      </c>
      <c r="S543" t="s">
        <v>71</v>
      </c>
      <c r="T543" t="s">
        <v>5121</v>
      </c>
      <c r="U543" t="s">
        <v>71</v>
      </c>
      <c r="V543" t="s">
        <v>71</v>
      </c>
      <c r="W543" t="s">
        <v>71</v>
      </c>
      <c r="X543" t="s">
        <v>71</v>
      </c>
      <c r="Y543" t="s">
        <v>5122</v>
      </c>
      <c r="Z543" t="s">
        <v>5123</v>
      </c>
      <c r="AA543" t="s">
        <v>71</v>
      </c>
      <c r="AB543" t="s">
        <v>71</v>
      </c>
      <c r="AC543" t="s">
        <v>71</v>
      </c>
      <c r="AD543" t="s">
        <v>71</v>
      </c>
      <c r="AE543" t="s">
        <v>71</v>
      </c>
      <c r="AF543" t="s">
        <v>71</v>
      </c>
      <c r="AG543" t="s">
        <v>71</v>
      </c>
      <c r="AH543" t="s">
        <v>71</v>
      </c>
      <c r="AI543" t="s">
        <v>71</v>
      </c>
      <c r="AJ543" t="s">
        <v>71</v>
      </c>
      <c r="AK543" t="s">
        <v>71</v>
      </c>
      <c r="AL543" t="s">
        <v>71</v>
      </c>
      <c r="AM543" t="s">
        <v>71</v>
      </c>
      <c r="AN543" t="s">
        <v>71</v>
      </c>
      <c r="AO543" t="s">
        <v>5124</v>
      </c>
      <c r="AP543" t="s">
        <v>71</v>
      </c>
      <c r="AQ543" t="s">
        <v>71</v>
      </c>
      <c r="AR543" t="s">
        <v>71</v>
      </c>
      <c r="AS543">
        <v>2013</v>
      </c>
      <c r="AT543" t="s">
        <v>71</v>
      </c>
      <c r="AU543" t="s">
        <v>71</v>
      </c>
      <c r="AV543" t="s">
        <v>71</v>
      </c>
      <c r="AW543" t="s">
        <v>71</v>
      </c>
      <c r="AX543" t="s">
        <v>71</v>
      </c>
      <c r="AY543" t="s">
        <v>71</v>
      </c>
      <c r="AZ543">
        <v>599</v>
      </c>
      <c r="BA543">
        <v>604</v>
      </c>
      <c r="BB543" t="s">
        <v>71</v>
      </c>
      <c r="BC543" t="s">
        <v>71</v>
      </c>
      <c r="BD543" t="s">
        <v>71</v>
      </c>
      <c r="BE543" t="s">
        <v>71</v>
      </c>
      <c r="BF543" t="s">
        <v>71</v>
      </c>
      <c r="BG543" t="s">
        <v>71</v>
      </c>
      <c r="BH543" t="s">
        <v>71</v>
      </c>
      <c r="BI543" t="s">
        <v>71</v>
      </c>
      <c r="BJ543" t="s">
        <v>71</v>
      </c>
      <c r="BK543" t="s">
        <v>71</v>
      </c>
      <c r="BL543" t="s">
        <v>71</v>
      </c>
      <c r="BM543" t="s">
        <v>71</v>
      </c>
      <c r="BN543" t="s">
        <v>71</v>
      </c>
      <c r="BO543" t="s">
        <v>71</v>
      </c>
      <c r="BP543" t="s">
        <v>71</v>
      </c>
      <c r="BQ543" t="s">
        <v>5125</v>
      </c>
      <c r="BR543" t="str">
        <f>HYPERLINK("https%3A%2F%2Fwww.webofscience.com%2Fwos%2Fwoscc%2Ffull-record%2FWOS:000333960300105","View Full Record in Web of Science")</f>
        <v>View Full Record in Web of Science</v>
      </c>
    </row>
    <row r="544" spans="1:70" hidden="1" x14ac:dyDescent="0.25">
      <c r="A544" t="s">
        <v>83</v>
      </c>
      <c r="B544" t="s">
        <v>5126</v>
      </c>
      <c r="C544" t="s">
        <v>71</v>
      </c>
      <c r="D544" t="s">
        <v>5127</v>
      </c>
      <c r="E544" t="s">
        <v>71</v>
      </c>
      <c r="F544" t="s">
        <v>5128</v>
      </c>
      <c r="G544" t="s">
        <v>71</v>
      </c>
      <c r="H544" t="s">
        <v>71</v>
      </c>
      <c r="I544" s="1" t="s">
        <v>5129</v>
      </c>
      <c r="J544" s="6" t="s">
        <v>8590</v>
      </c>
      <c r="K544" t="s">
        <v>5130</v>
      </c>
      <c r="L544" t="s">
        <v>1407</v>
      </c>
      <c r="M544" t="s">
        <v>5131</v>
      </c>
      <c r="N544" t="s">
        <v>5132</v>
      </c>
      <c r="O544" t="s">
        <v>5133</v>
      </c>
      <c r="P544" t="s">
        <v>5134</v>
      </c>
      <c r="Q544" t="s">
        <v>5135</v>
      </c>
      <c r="R544" t="s">
        <v>71</v>
      </c>
      <c r="S544" t="s">
        <v>71</v>
      </c>
      <c r="T544" t="s">
        <v>5136</v>
      </c>
      <c r="U544" t="s">
        <v>71</v>
      </c>
      <c r="V544" t="s">
        <v>71</v>
      </c>
      <c r="W544" t="s">
        <v>71</v>
      </c>
      <c r="X544" t="s">
        <v>71</v>
      </c>
      <c r="Y544" t="s">
        <v>71</v>
      </c>
      <c r="Z544" t="s">
        <v>71</v>
      </c>
      <c r="AA544" t="s">
        <v>71</v>
      </c>
      <c r="AB544" t="s">
        <v>71</v>
      </c>
      <c r="AC544" t="s">
        <v>71</v>
      </c>
      <c r="AD544" t="s">
        <v>71</v>
      </c>
      <c r="AE544" t="s">
        <v>71</v>
      </c>
      <c r="AF544" t="s">
        <v>71</v>
      </c>
      <c r="AG544" t="s">
        <v>71</v>
      </c>
      <c r="AH544" t="s">
        <v>71</v>
      </c>
      <c r="AI544" t="s">
        <v>71</v>
      </c>
      <c r="AJ544" t="s">
        <v>71</v>
      </c>
      <c r="AK544" t="s">
        <v>71</v>
      </c>
      <c r="AL544" t="s">
        <v>71</v>
      </c>
      <c r="AM544" t="s">
        <v>1413</v>
      </c>
      <c r="AN544" t="s">
        <v>71</v>
      </c>
      <c r="AO544" t="s">
        <v>5137</v>
      </c>
      <c r="AP544" t="s">
        <v>71</v>
      </c>
      <c r="AQ544" t="s">
        <v>71</v>
      </c>
      <c r="AR544" t="s">
        <v>71</v>
      </c>
      <c r="AS544">
        <v>2013</v>
      </c>
      <c r="AT544">
        <v>32</v>
      </c>
      <c r="AU544" t="s">
        <v>71</v>
      </c>
      <c r="AV544" t="s">
        <v>71</v>
      </c>
      <c r="AW544" t="s">
        <v>71</v>
      </c>
      <c r="AX544" t="s">
        <v>71</v>
      </c>
      <c r="AY544" t="s">
        <v>71</v>
      </c>
      <c r="AZ544">
        <v>369</v>
      </c>
      <c r="BA544">
        <v>375</v>
      </c>
      <c r="BB544" t="s">
        <v>71</v>
      </c>
      <c r="BC544" t="s">
        <v>71</v>
      </c>
      <c r="BD544" t="s">
        <v>71</v>
      </c>
      <c r="BE544" t="s">
        <v>71</v>
      </c>
      <c r="BF544" t="s">
        <v>71</v>
      </c>
      <c r="BG544" t="s">
        <v>71</v>
      </c>
      <c r="BH544" t="s">
        <v>71</v>
      </c>
      <c r="BI544" t="s">
        <v>71</v>
      </c>
      <c r="BJ544" t="s">
        <v>71</v>
      </c>
      <c r="BK544" t="s">
        <v>71</v>
      </c>
      <c r="BL544" t="s">
        <v>71</v>
      </c>
      <c r="BM544" t="s">
        <v>71</v>
      </c>
      <c r="BN544" t="s">
        <v>71</v>
      </c>
      <c r="BO544" t="s">
        <v>71</v>
      </c>
      <c r="BP544" t="s">
        <v>71</v>
      </c>
      <c r="BQ544" t="s">
        <v>5138</v>
      </c>
      <c r="BR544" t="str">
        <f>HYPERLINK("https%3A%2F%2Fwww.webofscience.com%2Fwos%2Fwoscc%2Ffull-record%2FWOS:000327668700058","View Full Record in Web of Science")</f>
        <v>View Full Record in Web of Science</v>
      </c>
    </row>
    <row r="545" spans="1:70" hidden="1" x14ac:dyDescent="0.25">
      <c r="A545" t="s">
        <v>83</v>
      </c>
      <c r="B545" t="s">
        <v>5139</v>
      </c>
      <c r="C545" t="s">
        <v>71</v>
      </c>
      <c r="D545" t="s">
        <v>5140</v>
      </c>
      <c r="E545" t="s">
        <v>71</v>
      </c>
      <c r="F545" t="s">
        <v>5141</v>
      </c>
      <c r="G545" t="s">
        <v>71</v>
      </c>
      <c r="H545" t="s">
        <v>71</v>
      </c>
      <c r="I545" s="1" t="s">
        <v>5142</v>
      </c>
      <c r="J545" s="6" t="s">
        <v>8590</v>
      </c>
      <c r="K545" t="s">
        <v>5143</v>
      </c>
      <c r="L545" t="s">
        <v>687</v>
      </c>
      <c r="M545" t="s">
        <v>5144</v>
      </c>
      <c r="N545" t="s">
        <v>2619</v>
      </c>
      <c r="O545" t="s">
        <v>2620</v>
      </c>
      <c r="P545" t="s">
        <v>71</v>
      </c>
      <c r="Q545" t="s">
        <v>71</v>
      </c>
      <c r="R545" t="s">
        <v>71</v>
      </c>
      <c r="S545" t="s">
        <v>71</v>
      </c>
      <c r="T545" t="s">
        <v>5145</v>
      </c>
      <c r="U545" t="s">
        <v>71</v>
      </c>
      <c r="V545" t="s">
        <v>71</v>
      </c>
      <c r="W545" t="s">
        <v>71</v>
      </c>
      <c r="X545" t="s">
        <v>71</v>
      </c>
      <c r="Y545" t="s">
        <v>5146</v>
      </c>
      <c r="Z545" t="s">
        <v>5147</v>
      </c>
      <c r="AA545" t="s">
        <v>71</v>
      </c>
      <c r="AB545" t="s">
        <v>71</v>
      </c>
      <c r="AC545" t="s">
        <v>71</v>
      </c>
      <c r="AD545" t="s">
        <v>71</v>
      </c>
      <c r="AE545" t="s">
        <v>71</v>
      </c>
      <c r="AF545" t="s">
        <v>71</v>
      </c>
      <c r="AG545" t="s">
        <v>71</v>
      </c>
      <c r="AH545" t="s">
        <v>71</v>
      </c>
      <c r="AI545" t="s">
        <v>71</v>
      </c>
      <c r="AJ545" t="s">
        <v>71</v>
      </c>
      <c r="AK545" t="s">
        <v>71</v>
      </c>
      <c r="AL545" t="s">
        <v>71</v>
      </c>
      <c r="AM545" t="s">
        <v>695</v>
      </c>
      <c r="AN545" t="s">
        <v>1283</v>
      </c>
      <c r="AO545" t="s">
        <v>5148</v>
      </c>
      <c r="AP545" t="s">
        <v>71</v>
      </c>
      <c r="AQ545" t="s">
        <v>71</v>
      </c>
      <c r="AR545" t="s">
        <v>71</v>
      </c>
      <c r="AS545">
        <v>2013</v>
      </c>
      <c r="AT545">
        <v>8171</v>
      </c>
      <c r="AU545" t="s">
        <v>71</v>
      </c>
      <c r="AV545" t="s">
        <v>71</v>
      </c>
      <c r="AW545" t="s">
        <v>71</v>
      </c>
      <c r="AX545" t="s">
        <v>71</v>
      </c>
      <c r="AY545" t="s">
        <v>71</v>
      </c>
      <c r="AZ545">
        <v>28</v>
      </c>
      <c r="BA545">
        <v>40</v>
      </c>
      <c r="BB545" t="s">
        <v>71</v>
      </c>
      <c r="BC545" t="s">
        <v>71</v>
      </c>
      <c r="BD545" t="s">
        <v>71</v>
      </c>
      <c r="BE545" t="s">
        <v>71</v>
      </c>
      <c r="BF545" t="s">
        <v>71</v>
      </c>
      <c r="BG545" t="s">
        <v>71</v>
      </c>
      <c r="BH545" t="s">
        <v>71</v>
      </c>
      <c r="BI545" t="s">
        <v>71</v>
      </c>
      <c r="BJ545" t="s">
        <v>71</v>
      </c>
      <c r="BK545" t="s">
        <v>71</v>
      </c>
      <c r="BL545" t="s">
        <v>71</v>
      </c>
      <c r="BM545" t="s">
        <v>71</v>
      </c>
      <c r="BN545" t="s">
        <v>71</v>
      </c>
      <c r="BO545" t="s">
        <v>71</v>
      </c>
      <c r="BP545" t="s">
        <v>71</v>
      </c>
      <c r="BQ545" t="s">
        <v>5149</v>
      </c>
      <c r="BR545" t="str">
        <f>HYPERLINK("https%3A%2F%2Fwww.webofscience.com%2Fwos%2Fwoscc%2Ffull-record%2FWOS:000343878900004","View Full Record in Web of Science")</f>
        <v>View Full Record in Web of Science</v>
      </c>
    </row>
    <row r="546" spans="1:70" hidden="1" x14ac:dyDescent="0.25">
      <c r="A546" t="s">
        <v>69</v>
      </c>
      <c r="B546" t="s">
        <v>5150</v>
      </c>
      <c r="C546" t="s">
        <v>71</v>
      </c>
      <c r="D546" t="s">
        <v>71</v>
      </c>
      <c r="E546" t="s">
        <v>71</v>
      </c>
      <c r="F546" t="s">
        <v>5150</v>
      </c>
      <c r="G546" t="s">
        <v>71</v>
      </c>
      <c r="H546" t="s">
        <v>71</v>
      </c>
      <c r="I546" s="1" t="s">
        <v>5151</v>
      </c>
      <c r="J546" s="6" t="s">
        <v>8590</v>
      </c>
      <c r="K546" t="s">
        <v>3331</v>
      </c>
      <c r="L546" t="s">
        <v>71</v>
      </c>
      <c r="M546" t="s">
        <v>71</v>
      </c>
      <c r="N546" t="s">
        <v>71</v>
      </c>
      <c r="O546" t="s">
        <v>71</v>
      </c>
      <c r="P546" t="s">
        <v>71</v>
      </c>
      <c r="Q546" t="s">
        <v>71</v>
      </c>
      <c r="R546" t="s">
        <v>71</v>
      </c>
      <c r="S546" t="s">
        <v>71</v>
      </c>
      <c r="T546" t="s">
        <v>5152</v>
      </c>
      <c r="U546" t="s">
        <v>71</v>
      </c>
      <c r="V546" t="s">
        <v>71</v>
      </c>
      <c r="W546" t="s">
        <v>71</v>
      </c>
      <c r="X546" t="s">
        <v>71</v>
      </c>
      <c r="Y546" t="s">
        <v>5153</v>
      </c>
      <c r="Z546" t="s">
        <v>71</v>
      </c>
      <c r="AA546" t="s">
        <v>71</v>
      </c>
      <c r="AB546" t="s">
        <v>71</v>
      </c>
      <c r="AC546" t="s">
        <v>71</v>
      </c>
      <c r="AD546" t="s">
        <v>71</v>
      </c>
      <c r="AE546" t="s">
        <v>71</v>
      </c>
      <c r="AF546" t="s">
        <v>71</v>
      </c>
      <c r="AG546" t="s">
        <v>71</v>
      </c>
      <c r="AH546" t="s">
        <v>71</v>
      </c>
      <c r="AI546" t="s">
        <v>71</v>
      </c>
      <c r="AJ546" t="s">
        <v>71</v>
      </c>
      <c r="AK546" t="s">
        <v>71</v>
      </c>
      <c r="AL546" t="s">
        <v>71</v>
      </c>
      <c r="AM546" t="s">
        <v>3334</v>
      </c>
      <c r="AN546" t="s">
        <v>71</v>
      </c>
      <c r="AO546" t="s">
        <v>71</v>
      </c>
      <c r="AP546" t="s">
        <v>71</v>
      </c>
      <c r="AQ546" t="s">
        <v>71</v>
      </c>
      <c r="AR546" t="s">
        <v>728</v>
      </c>
      <c r="AS546">
        <v>1997</v>
      </c>
      <c r="AT546">
        <v>33</v>
      </c>
      <c r="AU546" t="s">
        <v>1823</v>
      </c>
      <c r="AV546" t="s">
        <v>71</v>
      </c>
      <c r="AW546" t="s">
        <v>71</v>
      </c>
      <c r="AX546" t="s">
        <v>71</v>
      </c>
      <c r="AY546" t="s">
        <v>71</v>
      </c>
      <c r="AZ546">
        <v>553</v>
      </c>
      <c r="BA546">
        <v>556</v>
      </c>
      <c r="BB546" t="s">
        <v>71</v>
      </c>
      <c r="BC546" t="s">
        <v>5154</v>
      </c>
      <c r="BD546" t="str">
        <f>HYPERLINK("http://dx.doi.org/10.1016/S0360-8352(97)00191-5","http://dx.doi.org/10.1016/S0360-8352(97)00191-5")</f>
        <v>http://dx.doi.org/10.1016/S0360-8352(97)00191-5</v>
      </c>
      <c r="BE546" t="s">
        <v>71</v>
      </c>
      <c r="BF546" t="s">
        <v>71</v>
      </c>
      <c r="BG546" t="s">
        <v>71</v>
      </c>
      <c r="BH546" t="s">
        <v>71</v>
      </c>
      <c r="BI546" t="s">
        <v>71</v>
      </c>
      <c r="BJ546" t="s">
        <v>71</v>
      </c>
      <c r="BK546" t="s">
        <v>71</v>
      </c>
      <c r="BL546" t="s">
        <v>71</v>
      </c>
      <c r="BM546" t="s">
        <v>71</v>
      </c>
      <c r="BN546" t="s">
        <v>71</v>
      </c>
      <c r="BO546" t="s">
        <v>71</v>
      </c>
      <c r="BP546" t="s">
        <v>71</v>
      </c>
      <c r="BQ546" t="s">
        <v>5155</v>
      </c>
      <c r="BR546" t="str">
        <f>HYPERLINK("https%3A%2F%2Fwww.webofscience.com%2Fwos%2Fwoscc%2Ffull-record%2FWOS:000071055500026","View Full Record in Web of Science")</f>
        <v>View Full Record in Web of Science</v>
      </c>
    </row>
    <row r="547" spans="1:70" hidden="1" x14ac:dyDescent="0.25">
      <c r="A547" t="s">
        <v>69</v>
      </c>
      <c r="B547" t="s">
        <v>5156</v>
      </c>
      <c r="C547" t="s">
        <v>71</v>
      </c>
      <c r="D547" t="s">
        <v>71</v>
      </c>
      <c r="E547" t="s">
        <v>71</v>
      </c>
      <c r="F547" t="s">
        <v>5157</v>
      </c>
      <c r="G547" t="s">
        <v>71</v>
      </c>
      <c r="H547" t="s">
        <v>71</v>
      </c>
      <c r="I547" s="1" t="s">
        <v>5158</v>
      </c>
      <c r="J547" s="6" t="s">
        <v>8590</v>
      </c>
      <c r="K547" t="s">
        <v>3372</v>
      </c>
      <c r="L547" t="s">
        <v>71</v>
      </c>
      <c r="M547" t="s">
        <v>71</v>
      </c>
      <c r="N547" t="s">
        <v>71</v>
      </c>
      <c r="O547" t="s">
        <v>71</v>
      </c>
      <c r="P547" t="s">
        <v>71</v>
      </c>
      <c r="Q547" t="s">
        <v>71</v>
      </c>
      <c r="R547" t="s">
        <v>71</v>
      </c>
      <c r="S547" t="s">
        <v>71</v>
      </c>
      <c r="T547" t="s">
        <v>5159</v>
      </c>
      <c r="U547" t="s">
        <v>71</v>
      </c>
      <c r="V547" t="s">
        <v>71</v>
      </c>
      <c r="W547" t="s">
        <v>71</v>
      </c>
      <c r="X547" t="s">
        <v>71</v>
      </c>
      <c r="Y547" t="s">
        <v>71</v>
      </c>
      <c r="Z547" t="s">
        <v>71</v>
      </c>
      <c r="AA547" t="s">
        <v>71</v>
      </c>
      <c r="AB547" t="s">
        <v>71</v>
      </c>
      <c r="AC547" t="s">
        <v>71</v>
      </c>
      <c r="AD547" t="s">
        <v>71</v>
      </c>
      <c r="AE547" t="s">
        <v>71</v>
      </c>
      <c r="AF547" t="s">
        <v>71</v>
      </c>
      <c r="AG547" t="s">
        <v>71</v>
      </c>
      <c r="AH547" t="s">
        <v>71</v>
      </c>
      <c r="AI547" t="s">
        <v>71</v>
      </c>
      <c r="AJ547" t="s">
        <v>71</v>
      </c>
      <c r="AK547" t="s">
        <v>71</v>
      </c>
      <c r="AL547" t="s">
        <v>71</v>
      </c>
      <c r="AM547" t="s">
        <v>3376</v>
      </c>
      <c r="AN547" t="s">
        <v>3377</v>
      </c>
      <c r="AO547" t="s">
        <v>71</v>
      </c>
      <c r="AP547" t="s">
        <v>71</v>
      </c>
      <c r="AQ547" t="s">
        <v>71</v>
      </c>
      <c r="AR547" t="s">
        <v>1082</v>
      </c>
      <c r="AS547">
        <v>2022</v>
      </c>
      <c r="AT547">
        <v>21</v>
      </c>
      <c r="AU547">
        <v>3</v>
      </c>
      <c r="AV547" t="s">
        <v>71</v>
      </c>
      <c r="AW547" t="s">
        <v>71</v>
      </c>
      <c r="AX547" t="s">
        <v>71</v>
      </c>
      <c r="AY547" t="s">
        <v>71</v>
      </c>
      <c r="AZ547">
        <v>1087</v>
      </c>
      <c r="BA547">
        <v>1122</v>
      </c>
      <c r="BB547" t="s">
        <v>71</v>
      </c>
      <c r="BC547" t="s">
        <v>5160</v>
      </c>
      <c r="BD547" t="str">
        <f>HYPERLINK("http://dx.doi.org/10.1142/S0219622022300014","http://dx.doi.org/10.1142/S0219622022300014")</f>
        <v>http://dx.doi.org/10.1142/S0219622022300014</v>
      </c>
      <c r="BE547" t="s">
        <v>71</v>
      </c>
      <c r="BF547" t="s">
        <v>71</v>
      </c>
      <c r="BG547" t="s">
        <v>71</v>
      </c>
      <c r="BH547" t="s">
        <v>71</v>
      </c>
      <c r="BI547" t="s">
        <v>71</v>
      </c>
      <c r="BJ547" t="s">
        <v>71</v>
      </c>
      <c r="BK547" t="s">
        <v>71</v>
      </c>
      <c r="BL547" t="s">
        <v>71</v>
      </c>
      <c r="BM547" t="s">
        <v>71</v>
      </c>
      <c r="BN547" t="s">
        <v>71</v>
      </c>
      <c r="BO547" t="s">
        <v>71</v>
      </c>
      <c r="BP547" t="s">
        <v>71</v>
      </c>
      <c r="BQ547" t="s">
        <v>5161</v>
      </c>
      <c r="BR547" t="str">
        <f>HYPERLINK("https%3A%2F%2Fwww.webofscience.com%2Fwos%2Fwoscc%2Ffull-record%2FWOS:000796928800010","View Full Record in Web of Science")</f>
        <v>View Full Record in Web of Science</v>
      </c>
    </row>
    <row r="548" spans="1:70" hidden="1" x14ac:dyDescent="0.25">
      <c r="A548" t="s">
        <v>83</v>
      </c>
      <c r="B548" t="s">
        <v>3488</v>
      </c>
      <c r="C548" t="s">
        <v>71</v>
      </c>
      <c r="D548" t="s">
        <v>5162</v>
      </c>
      <c r="E548" t="s">
        <v>71</v>
      </c>
      <c r="F548" t="s">
        <v>5163</v>
      </c>
      <c r="G548" t="s">
        <v>71</v>
      </c>
      <c r="H548" t="s">
        <v>71</v>
      </c>
      <c r="I548" s="1" t="s">
        <v>3490</v>
      </c>
      <c r="J548" s="6" t="s">
        <v>8593</v>
      </c>
      <c r="K548" t="s">
        <v>5164</v>
      </c>
      <c r="L548" t="s">
        <v>71</v>
      </c>
      <c r="M548" t="s">
        <v>5165</v>
      </c>
      <c r="N548" t="s">
        <v>3493</v>
      </c>
      <c r="O548" t="s">
        <v>3494</v>
      </c>
      <c r="P548" t="s">
        <v>71</v>
      </c>
      <c r="Q548" t="s">
        <v>71</v>
      </c>
      <c r="R548" t="s">
        <v>71</v>
      </c>
      <c r="S548" t="s">
        <v>71</v>
      </c>
      <c r="T548" t="s">
        <v>5166</v>
      </c>
      <c r="U548" t="s">
        <v>71</v>
      </c>
      <c r="V548" t="s">
        <v>71</v>
      </c>
      <c r="W548" t="s">
        <v>71</v>
      </c>
      <c r="X548" t="s">
        <v>71</v>
      </c>
      <c r="Y548" t="s">
        <v>71</v>
      </c>
      <c r="Z548" t="s">
        <v>71</v>
      </c>
      <c r="AA548" t="s">
        <v>71</v>
      </c>
      <c r="AB548" t="s">
        <v>71</v>
      </c>
      <c r="AC548" t="s">
        <v>71</v>
      </c>
      <c r="AD548" t="s">
        <v>71</v>
      </c>
      <c r="AE548" t="s">
        <v>71</v>
      </c>
      <c r="AF548" t="s">
        <v>71</v>
      </c>
      <c r="AG548" t="s">
        <v>71</v>
      </c>
      <c r="AH548" t="s">
        <v>71</v>
      </c>
      <c r="AI548" t="s">
        <v>71</v>
      </c>
      <c r="AJ548" t="s">
        <v>71</v>
      </c>
      <c r="AK548" t="s">
        <v>71</v>
      </c>
      <c r="AL548" t="s">
        <v>71</v>
      </c>
      <c r="AM548" t="s">
        <v>71</v>
      </c>
      <c r="AN548" t="s">
        <v>71</v>
      </c>
      <c r="AO548" t="s">
        <v>5167</v>
      </c>
      <c r="AP548" t="s">
        <v>71</v>
      </c>
      <c r="AQ548" t="s">
        <v>71</v>
      </c>
      <c r="AR548" t="s">
        <v>71</v>
      </c>
      <c r="AS548">
        <v>2007</v>
      </c>
      <c r="AT548" t="s">
        <v>71</v>
      </c>
      <c r="AU548" t="s">
        <v>71</v>
      </c>
      <c r="AV548" t="s">
        <v>71</v>
      </c>
      <c r="AW548" t="s">
        <v>71</v>
      </c>
      <c r="AX548" t="s">
        <v>71</v>
      </c>
      <c r="AY548" t="s">
        <v>71</v>
      </c>
      <c r="AZ548">
        <v>25</v>
      </c>
      <c r="BA548">
        <v>61</v>
      </c>
      <c r="BB548" t="s">
        <v>71</v>
      </c>
      <c r="BC548" t="s">
        <v>5168</v>
      </c>
      <c r="BD548" t="str">
        <f>HYPERLINK("http://dx.doi.org/10.1007/978-3-540-72821-4_2","http://dx.doi.org/10.1007/978-3-540-72821-4_2")</f>
        <v>http://dx.doi.org/10.1007/978-3-540-72821-4_2</v>
      </c>
      <c r="BE548" t="s">
        <v>71</v>
      </c>
      <c r="BF548" t="s">
        <v>71</v>
      </c>
      <c r="BG548" t="s">
        <v>71</v>
      </c>
      <c r="BH548" t="s">
        <v>71</v>
      </c>
      <c r="BI548" t="s">
        <v>71</v>
      </c>
      <c r="BJ548" t="s">
        <v>71</v>
      </c>
      <c r="BK548" t="s">
        <v>71</v>
      </c>
      <c r="BL548" t="s">
        <v>71</v>
      </c>
      <c r="BM548" t="s">
        <v>71</v>
      </c>
      <c r="BN548" t="s">
        <v>71</v>
      </c>
      <c r="BO548" t="s">
        <v>71</v>
      </c>
      <c r="BP548" t="s">
        <v>71</v>
      </c>
      <c r="BQ548" t="s">
        <v>5169</v>
      </c>
      <c r="BR548" t="str">
        <f>HYPERLINK("https%3A%2F%2Fwww.webofscience.com%2Fwos%2Fwoscc%2Ffull-record%2FWOS:000249778600002","View Full Record in Web of Science")</f>
        <v>View Full Record in Web of Science</v>
      </c>
    </row>
    <row r="549" spans="1:70" hidden="1" x14ac:dyDescent="0.25">
      <c r="A549" t="s">
        <v>69</v>
      </c>
      <c r="B549" t="s">
        <v>5170</v>
      </c>
      <c r="C549" t="s">
        <v>71</v>
      </c>
      <c r="D549" t="s">
        <v>71</v>
      </c>
      <c r="E549" t="s">
        <v>71</v>
      </c>
      <c r="F549" t="s">
        <v>5171</v>
      </c>
      <c r="G549" t="s">
        <v>71</v>
      </c>
      <c r="H549" t="s">
        <v>71</v>
      </c>
      <c r="I549" s="1" t="s">
        <v>5172</v>
      </c>
      <c r="J549" s="6" t="s">
        <v>8590</v>
      </c>
      <c r="K549" t="s">
        <v>115</v>
      </c>
      <c r="L549" t="s">
        <v>71</v>
      </c>
      <c r="M549" t="s">
        <v>71</v>
      </c>
      <c r="N549" t="s">
        <v>71</v>
      </c>
      <c r="O549" t="s">
        <v>71</v>
      </c>
      <c r="P549" t="s">
        <v>71</v>
      </c>
      <c r="Q549" t="s">
        <v>71</v>
      </c>
      <c r="R549" t="s">
        <v>71</v>
      </c>
      <c r="S549" t="s">
        <v>71</v>
      </c>
      <c r="T549" t="s">
        <v>5173</v>
      </c>
      <c r="U549" t="s">
        <v>71</v>
      </c>
      <c r="V549" t="s">
        <v>71</v>
      </c>
      <c r="W549" t="s">
        <v>71</v>
      </c>
      <c r="X549" t="s">
        <v>71</v>
      </c>
      <c r="Y549" t="s">
        <v>2190</v>
      </c>
      <c r="Z549" t="s">
        <v>2191</v>
      </c>
      <c r="AA549" t="s">
        <v>71</v>
      </c>
      <c r="AB549" t="s">
        <v>71</v>
      </c>
      <c r="AC549" t="s">
        <v>71</v>
      </c>
      <c r="AD549" t="s">
        <v>71</v>
      </c>
      <c r="AE549" t="s">
        <v>71</v>
      </c>
      <c r="AF549" t="s">
        <v>71</v>
      </c>
      <c r="AG549" t="s">
        <v>71</v>
      </c>
      <c r="AH549" t="s">
        <v>71</v>
      </c>
      <c r="AI549" t="s">
        <v>71</v>
      </c>
      <c r="AJ549" t="s">
        <v>71</v>
      </c>
      <c r="AK549" t="s">
        <v>71</v>
      </c>
      <c r="AL549" t="s">
        <v>71</v>
      </c>
      <c r="AM549" t="s">
        <v>117</v>
      </c>
      <c r="AN549" t="s">
        <v>71</v>
      </c>
      <c r="AO549" t="s">
        <v>71</v>
      </c>
      <c r="AP549" t="s">
        <v>71</v>
      </c>
      <c r="AQ549" t="s">
        <v>71</v>
      </c>
      <c r="AR549" t="s">
        <v>960</v>
      </c>
      <c r="AS549">
        <v>2007</v>
      </c>
      <c r="AT549">
        <v>36</v>
      </c>
      <c r="AU549">
        <v>2</v>
      </c>
      <c r="AV549" t="s">
        <v>71</v>
      </c>
      <c r="AW549" t="s">
        <v>71</v>
      </c>
      <c r="AX549" t="s">
        <v>71</v>
      </c>
      <c r="AY549" t="s">
        <v>71</v>
      </c>
      <c r="AZ549">
        <v>179</v>
      </c>
      <c r="BA549">
        <v>203</v>
      </c>
      <c r="BB549" t="s">
        <v>71</v>
      </c>
      <c r="BC549" t="s">
        <v>5174</v>
      </c>
      <c r="BD549" t="str">
        <f>HYPERLINK("http://dx.doi.org/10.1080/03081070600913726","http://dx.doi.org/10.1080/03081070600913726")</f>
        <v>http://dx.doi.org/10.1080/03081070600913726</v>
      </c>
      <c r="BE549" t="s">
        <v>71</v>
      </c>
      <c r="BF549" t="s">
        <v>71</v>
      </c>
      <c r="BG549" t="s">
        <v>71</v>
      </c>
      <c r="BH549" t="s">
        <v>71</v>
      </c>
      <c r="BI549" t="s">
        <v>71</v>
      </c>
      <c r="BJ549" t="s">
        <v>71</v>
      </c>
      <c r="BK549" t="s">
        <v>71</v>
      </c>
      <c r="BL549" t="s">
        <v>71</v>
      </c>
      <c r="BM549" t="s">
        <v>71</v>
      </c>
      <c r="BN549" t="s">
        <v>71</v>
      </c>
      <c r="BO549" t="s">
        <v>71</v>
      </c>
      <c r="BP549" t="s">
        <v>71</v>
      </c>
      <c r="BQ549" t="s">
        <v>5175</v>
      </c>
      <c r="BR549" t="str">
        <f>HYPERLINK("https%3A%2F%2Fwww.webofscience.com%2Fwos%2Fwoscc%2Ffull-record%2FWOS:000244690300004","View Full Record in Web of Science")</f>
        <v>View Full Record in Web of Science</v>
      </c>
    </row>
    <row r="550" spans="1:70" hidden="1" x14ac:dyDescent="0.25">
      <c r="A550" t="s">
        <v>83</v>
      </c>
      <c r="B550" t="s">
        <v>5176</v>
      </c>
      <c r="C550" t="s">
        <v>71</v>
      </c>
      <c r="D550" t="s">
        <v>71</v>
      </c>
      <c r="E550" t="s">
        <v>102</v>
      </c>
      <c r="F550" t="s">
        <v>5177</v>
      </c>
      <c r="G550" t="s">
        <v>71</v>
      </c>
      <c r="H550" t="s">
        <v>71</v>
      </c>
      <c r="I550" s="1" t="s">
        <v>5178</v>
      </c>
      <c r="J550" s="6" t="s">
        <v>8590</v>
      </c>
      <c r="K550" t="s">
        <v>5179</v>
      </c>
      <c r="L550" t="s">
        <v>4144</v>
      </c>
      <c r="M550" t="s">
        <v>5180</v>
      </c>
      <c r="N550" t="s">
        <v>5181</v>
      </c>
      <c r="O550" t="s">
        <v>5182</v>
      </c>
      <c r="P550" t="s">
        <v>102</v>
      </c>
      <c r="Q550" t="s">
        <v>71</v>
      </c>
      <c r="R550" t="s">
        <v>71</v>
      </c>
      <c r="S550" t="s">
        <v>71</v>
      </c>
      <c r="T550" t="s">
        <v>5183</v>
      </c>
      <c r="U550" t="s">
        <v>71</v>
      </c>
      <c r="V550" t="s">
        <v>71</v>
      </c>
      <c r="W550" t="s">
        <v>71</v>
      </c>
      <c r="X550" t="s">
        <v>71</v>
      </c>
      <c r="Y550" t="s">
        <v>5184</v>
      </c>
      <c r="Z550" t="s">
        <v>5185</v>
      </c>
      <c r="AA550" t="s">
        <v>71</v>
      </c>
      <c r="AB550" t="s">
        <v>71</v>
      </c>
      <c r="AC550" t="s">
        <v>71</v>
      </c>
      <c r="AD550" t="s">
        <v>71</v>
      </c>
      <c r="AE550" t="s">
        <v>71</v>
      </c>
      <c r="AF550" t="s">
        <v>71</v>
      </c>
      <c r="AG550" t="s">
        <v>71</v>
      </c>
      <c r="AH550" t="s">
        <v>71</v>
      </c>
      <c r="AI550" t="s">
        <v>71</v>
      </c>
      <c r="AJ550" t="s">
        <v>71</v>
      </c>
      <c r="AK550" t="s">
        <v>71</v>
      </c>
      <c r="AL550" t="s">
        <v>71</v>
      </c>
      <c r="AM550" t="s">
        <v>4152</v>
      </c>
      <c r="AN550" t="s">
        <v>71</v>
      </c>
      <c r="AO550" t="s">
        <v>5186</v>
      </c>
      <c r="AP550" t="s">
        <v>71</v>
      </c>
      <c r="AQ550" t="s">
        <v>71</v>
      </c>
      <c r="AR550" t="s">
        <v>71</v>
      </c>
      <c r="AS550">
        <v>2009</v>
      </c>
      <c r="AT550" t="s">
        <v>71</v>
      </c>
      <c r="AU550" t="s">
        <v>71</v>
      </c>
      <c r="AV550" t="s">
        <v>71</v>
      </c>
      <c r="AW550" t="s">
        <v>71</v>
      </c>
      <c r="AX550" t="s">
        <v>71</v>
      </c>
      <c r="AY550" t="s">
        <v>71</v>
      </c>
      <c r="AZ550">
        <v>3952</v>
      </c>
      <c r="BA550">
        <v>3958</v>
      </c>
      <c r="BB550" t="s">
        <v>71</v>
      </c>
      <c r="BC550" t="s">
        <v>5187</v>
      </c>
      <c r="BD550" t="str">
        <f>HYPERLINK("http://dx.doi.org/10.1109/ICSMC.2009.5346648","http://dx.doi.org/10.1109/ICSMC.2009.5346648")</f>
        <v>http://dx.doi.org/10.1109/ICSMC.2009.5346648</v>
      </c>
      <c r="BE550" t="s">
        <v>71</v>
      </c>
      <c r="BF550" t="s">
        <v>71</v>
      </c>
      <c r="BG550" t="s">
        <v>71</v>
      </c>
      <c r="BH550" t="s">
        <v>71</v>
      </c>
      <c r="BI550" t="s">
        <v>71</v>
      </c>
      <c r="BJ550" t="s">
        <v>71</v>
      </c>
      <c r="BK550" t="s">
        <v>71</v>
      </c>
      <c r="BL550" t="s">
        <v>71</v>
      </c>
      <c r="BM550" t="s">
        <v>71</v>
      </c>
      <c r="BN550" t="s">
        <v>71</v>
      </c>
      <c r="BO550" t="s">
        <v>71</v>
      </c>
      <c r="BP550" t="s">
        <v>71</v>
      </c>
      <c r="BQ550" t="s">
        <v>5188</v>
      </c>
      <c r="BR550" t="str">
        <f>HYPERLINK("https%3A%2F%2Fwww.webofscience.com%2Fwos%2Fwoscc%2Ffull-record%2FWOS:000279574602077","View Full Record in Web of Science")</f>
        <v>View Full Record in Web of Science</v>
      </c>
    </row>
    <row r="551" spans="1:70" hidden="1" x14ac:dyDescent="0.25">
      <c r="A551" t="s">
        <v>83</v>
      </c>
      <c r="B551" t="s">
        <v>5189</v>
      </c>
      <c r="C551" t="s">
        <v>71</v>
      </c>
      <c r="D551" t="s">
        <v>5190</v>
      </c>
      <c r="E551" t="s">
        <v>71</v>
      </c>
      <c r="F551" t="s">
        <v>5189</v>
      </c>
      <c r="G551" t="s">
        <v>71</v>
      </c>
      <c r="H551" t="s">
        <v>71</v>
      </c>
      <c r="I551" s="1" t="s">
        <v>5191</v>
      </c>
      <c r="J551" s="6" t="s">
        <v>8590</v>
      </c>
      <c r="K551" t="s">
        <v>5192</v>
      </c>
      <c r="L551" t="s">
        <v>71</v>
      </c>
      <c r="M551" t="s">
        <v>5193</v>
      </c>
      <c r="N551" t="s">
        <v>5194</v>
      </c>
      <c r="O551" t="s">
        <v>5195</v>
      </c>
      <c r="P551" t="s">
        <v>5196</v>
      </c>
      <c r="Q551" t="s">
        <v>71</v>
      </c>
      <c r="R551" t="s">
        <v>71</v>
      </c>
      <c r="S551" t="s">
        <v>71</v>
      </c>
      <c r="T551" t="s">
        <v>5197</v>
      </c>
      <c r="U551" t="s">
        <v>71</v>
      </c>
      <c r="V551" t="s">
        <v>71</v>
      </c>
      <c r="W551" t="s">
        <v>71</v>
      </c>
      <c r="X551" t="s">
        <v>71</v>
      </c>
      <c r="Y551" t="s">
        <v>71</v>
      </c>
      <c r="Z551" t="s">
        <v>71</v>
      </c>
      <c r="AA551" t="s">
        <v>71</v>
      </c>
      <c r="AB551" t="s">
        <v>71</v>
      </c>
      <c r="AC551" t="s">
        <v>71</v>
      </c>
      <c r="AD551" t="s">
        <v>71</v>
      </c>
      <c r="AE551" t="s">
        <v>71</v>
      </c>
      <c r="AF551" t="s">
        <v>71</v>
      </c>
      <c r="AG551" t="s">
        <v>71</v>
      </c>
      <c r="AH551" t="s">
        <v>71</v>
      </c>
      <c r="AI551" t="s">
        <v>71</v>
      </c>
      <c r="AJ551" t="s">
        <v>71</v>
      </c>
      <c r="AK551" t="s">
        <v>71</v>
      </c>
      <c r="AL551" t="s">
        <v>71</v>
      </c>
      <c r="AM551" t="s">
        <v>71</v>
      </c>
      <c r="AN551" t="s">
        <v>71</v>
      </c>
      <c r="AO551" t="s">
        <v>5198</v>
      </c>
      <c r="AP551" t="s">
        <v>71</v>
      </c>
      <c r="AQ551" t="s">
        <v>71</v>
      </c>
      <c r="AR551" t="s">
        <v>71</v>
      </c>
      <c r="AS551">
        <v>2003</v>
      </c>
      <c r="AT551" t="s">
        <v>71</v>
      </c>
      <c r="AU551" t="s">
        <v>71</v>
      </c>
      <c r="AV551" t="s">
        <v>71</v>
      </c>
      <c r="AW551" t="s">
        <v>71</v>
      </c>
      <c r="AX551" t="s">
        <v>71</v>
      </c>
      <c r="AY551" t="s">
        <v>71</v>
      </c>
      <c r="AZ551">
        <v>1021</v>
      </c>
      <c r="BA551">
        <v>1024</v>
      </c>
      <c r="BB551" t="s">
        <v>71</v>
      </c>
      <c r="BC551" t="s">
        <v>71</v>
      </c>
      <c r="BD551" t="s">
        <v>71</v>
      </c>
      <c r="BE551" t="s">
        <v>71</v>
      </c>
      <c r="BF551" t="s">
        <v>71</v>
      </c>
      <c r="BG551" t="s">
        <v>71</v>
      </c>
      <c r="BH551" t="s">
        <v>71</v>
      </c>
      <c r="BI551" t="s">
        <v>71</v>
      </c>
      <c r="BJ551" t="s">
        <v>71</v>
      </c>
      <c r="BK551" t="s">
        <v>71</v>
      </c>
      <c r="BL551" t="s">
        <v>71</v>
      </c>
      <c r="BM551" t="s">
        <v>71</v>
      </c>
      <c r="BN551" t="s">
        <v>71</v>
      </c>
      <c r="BO551" t="s">
        <v>71</v>
      </c>
      <c r="BP551" t="s">
        <v>71</v>
      </c>
      <c r="BQ551" t="s">
        <v>5199</v>
      </c>
      <c r="BR551" t="str">
        <f>HYPERLINK("https%3A%2F%2Fwww.webofscience.com%2Fwos%2Fwoscc%2Ffull-record%2FWOS:000185776300238","View Full Record in Web of Science")</f>
        <v>View Full Record in Web of Science</v>
      </c>
    </row>
    <row r="552" spans="1:70" hidden="1" x14ac:dyDescent="0.25">
      <c r="A552" t="s">
        <v>83</v>
      </c>
      <c r="B552" t="s">
        <v>5200</v>
      </c>
      <c r="C552" t="s">
        <v>71</v>
      </c>
      <c r="D552" t="s">
        <v>4747</v>
      </c>
      <c r="E552" t="s">
        <v>71</v>
      </c>
      <c r="F552" t="s">
        <v>5200</v>
      </c>
      <c r="G552" t="s">
        <v>71</v>
      </c>
      <c r="H552" t="s">
        <v>71</v>
      </c>
      <c r="I552" s="1" t="s">
        <v>5201</v>
      </c>
      <c r="J552" s="6" t="s">
        <v>8590</v>
      </c>
      <c r="K552" t="s">
        <v>4749</v>
      </c>
      <c r="L552" t="s">
        <v>71</v>
      </c>
      <c r="M552" t="s">
        <v>4750</v>
      </c>
      <c r="N552" t="s">
        <v>4751</v>
      </c>
      <c r="O552" t="s">
        <v>4752</v>
      </c>
      <c r="P552" t="s">
        <v>4753</v>
      </c>
      <c r="Q552" t="s">
        <v>71</v>
      </c>
      <c r="R552" t="s">
        <v>71</v>
      </c>
      <c r="S552" t="s">
        <v>71</v>
      </c>
      <c r="T552" t="s">
        <v>5202</v>
      </c>
      <c r="U552" t="s">
        <v>71</v>
      </c>
      <c r="V552" t="s">
        <v>71</v>
      </c>
      <c r="W552" t="s">
        <v>71</v>
      </c>
      <c r="X552" t="s">
        <v>71</v>
      </c>
      <c r="Y552" t="s">
        <v>71</v>
      </c>
      <c r="Z552" t="s">
        <v>71</v>
      </c>
      <c r="AA552" t="s">
        <v>71</v>
      </c>
      <c r="AB552" t="s">
        <v>71</v>
      </c>
      <c r="AC552" t="s">
        <v>71</v>
      </c>
      <c r="AD552" t="s">
        <v>71</v>
      </c>
      <c r="AE552" t="s">
        <v>71</v>
      </c>
      <c r="AF552" t="s">
        <v>71</v>
      </c>
      <c r="AG552" t="s">
        <v>71</v>
      </c>
      <c r="AH552" t="s">
        <v>71</v>
      </c>
      <c r="AI552" t="s">
        <v>71</v>
      </c>
      <c r="AJ552" t="s">
        <v>71</v>
      </c>
      <c r="AK552" t="s">
        <v>71</v>
      </c>
      <c r="AL552" t="s">
        <v>71</v>
      </c>
      <c r="AM552" t="s">
        <v>71</v>
      </c>
      <c r="AN552" t="s">
        <v>71</v>
      </c>
      <c r="AO552" t="s">
        <v>4756</v>
      </c>
      <c r="AP552" t="s">
        <v>71</v>
      </c>
      <c r="AQ552" t="s">
        <v>71</v>
      </c>
      <c r="AR552" t="s">
        <v>71</v>
      </c>
      <c r="AS552">
        <v>1998</v>
      </c>
      <c r="AT552" t="s">
        <v>71</v>
      </c>
      <c r="AU552" t="s">
        <v>71</v>
      </c>
      <c r="AV552" t="s">
        <v>71</v>
      </c>
      <c r="AW552" t="s">
        <v>71</v>
      </c>
      <c r="AX552" t="s">
        <v>71</v>
      </c>
      <c r="AY552" t="s">
        <v>71</v>
      </c>
      <c r="AZ552">
        <v>271</v>
      </c>
      <c r="BA552">
        <v>275</v>
      </c>
      <c r="BB552" t="s">
        <v>71</v>
      </c>
      <c r="BC552" t="s">
        <v>5203</v>
      </c>
      <c r="BD552" t="str">
        <f>HYPERLINK("http://dx.doi.org/10.1109/NAFIPS.1998.715579","http://dx.doi.org/10.1109/NAFIPS.1998.715579")</f>
        <v>http://dx.doi.org/10.1109/NAFIPS.1998.715579</v>
      </c>
      <c r="BE552" t="s">
        <v>71</v>
      </c>
      <c r="BF552" t="s">
        <v>71</v>
      </c>
      <c r="BG552" t="s">
        <v>71</v>
      </c>
      <c r="BH552" t="s">
        <v>71</v>
      </c>
      <c r="BI552" t="s">
        <v>71</v>
      </c>
      <c r="BJ552" t="s">
        <v>71</v>
      </c>
      <c r="BK552" t="s">
        <v>71</v>
      </c>
      <c r="BL552" t="s">
        <v>71</v>
      </c>
      <c r="BM552" t="s">
        <v>71</v>
      </c>
      <c r="BN552" t="s">
        <v>71</v>
      </c>
      <c r="BO552" t="s">
        <v>71</v>
      </c>
      <c r="BP552" t="s">
        <v>71</v>
      </c>
      <c r="BQ552" t="s">
        <v>5204</v>
      </c>
      <c r="BR552" t="str">
        <f>HYPERLINK("https%3A%2F%2Fwww.webofscience.com%2Fwos%2Fwoscc%2Ffull-record%2FWOS:000077524200055","View Full Record in Web of Science")</f>
        <v>View Full Record in Web of Science</v>
      </c>
    </row>
    <row r="553" spans="1:70" hidden="1" x14ac:dyDescent="0.25">
      <c r="A553" t="s">
        <v>83</v>
      </c>
      <c r="B553" t="s">
        <v>5205</v>
      </c>
      <c r="C553" t="s">
        <v>71</v>
      </c>
      <c r="D553" t="s">
        <v>71</v>
      </c>
      <c r="E553" t="s">
        <v>102</v>
      </c>
      <c r="F553" t="s">
        <v>5206</v>
      </c>
      <c r="G553" t="s">
        <v>71</v>
      </c>
      <c r="H553" t="s">
        <v>71</v>
      </c>
      <c r="I553" s="1" t="s">
        <v>5207</v>
      </c>
      <c r="J553" s="6" t="s">
        <v>8590</v>
      </c>
      <c r="K553" t="s">
        <v>5208</v>
      </c>
      <c r="L553" t="s">
        <v>71</v>
      </c>
      <c r="M553" t="s">
        <v>5209</v>
      </c>
      <c r="N553" t="s">
        <v>5210</v>
      </c>
      <c r="O553" t="s">
        <v>5211</v>
      </c>
      <c r="P553" t="s">
        <v>71</v>
      </c>
      <c r="Q553" t="s">
        <v>71</v>
      </c>
      <c r="R553" t="s">
        <v>71</v>
      </c>
      <c r="S553" t="s">
        <v>71</v>
      </c>
      <c r="T553" t="s">
        <v>5212</v>
      </c>
      <c r="U553" t="s">
        <v>71</v>
      </c>
      <c r="V553" t="s">
        <v>71</v>
      </c>
      <c r="W553" t="s">
        <v>71</v>
      </c>
      <c r="X553" t="s">
        <v>71</v>
      </c>
      <c r="Y553" t="s">
        <v>5213</v>
      </c>
      <c r="Z553" t="s">
        <v>71</v>
      </c>
      <c r="AA553" t="s">
        <v>71</v>
      </c>
      <c r="AB553" t="s">
        <v>71</v>
      </c>
      <c r="AC553" t="s">
        <v>71</v>
      </c>
      <c r="AD553" t="s">
        <v>71</v>
      </c>
      <c r="AE553" t="s">
        <v>71</v>
      </c>
      <c r="AF553" t="s">
        <v>71</v>
      </c>
      <c r="AG553" t="s">
        <v>71</v>
      </c>
      <c r="AH553" t="s">
        <v>71</v>
      </c>
      <c r="AI553" t="s">
        <v>71</v>
      </c>
      <c r="AJ553" t="s">
        <v>71</v>
      </c>
      <c r="AK553" t="s">
        <v>71</v>
      </c>
      <c r="AL553" t="s">
        <v>71</v>
      </c>
      <c r="AM553" t="s">
        <v>71</v>
      </c>
      <c r="AN553" t="s">
        <v>71</v>
      </c>
      <c r="AO553" t="s">
        <v>5214</v>
      </c>
      <c r="AP553" t="s">
        <v>71</v>
      </c>
      <c r="AQ553" t="s">
        <v>71</v>
      </c>
      <c r="AR553" t="s">
        <v>71</v>
      </c>
      <c r="AS553">
        <v>2010</v>
      </c>
      <c r="AT553" t="s">
        <v>71</v>
      </c>
      <c r="AU553" t="s">
        <v>71</v>
      </c>
      <c r="AV553" t="s">
        <v>71</v>
      </c>
      <c r="AW553" t="s">
        <v>71</v>
      </c>
      <c r="AX553" t="s">
        <v>71</v>
      </c>
      <c r="AY553" t="s">
        <v>71</v>
      </c>
      <c r="AZ553">
        <v>306</v>
      </c>
      <c r="BA553">
        <v>310</v>
      </c>
      <c r="BB553" t="s">
        <v>71</v>
      </c>
      <c r="BC553" t="s">
        <v>71</v>
      </c>
      <c r="BD553" t="s">
        <v>71</v>
      </c>
      <c r="BE553" t="s">
        <v>71</v>
      </c>
      <c r="BF553" t="s">
        <v>71</v>
      </c>
      <c r="BG553" t="s">
        <v>71</v>
      </c>
      <c r="BH553" t="s">
        <v>71</v>
      </c>
      <c r="BI553" t="s">
        <v>71</v>
      </c>
      <c r="BJ553" t="s">
        <v>71</v>
      </c>
      <c r="BK553" t="s">
        <v>71</v>
      </c>
      <c r="BL553" t="s">
        <v>71</v>
      </c>
      <c r="BM553" t="s">
        <v>71</v>
      </c>
      <c r="BN553" t="s">
        <v>71</v>
      </c>
      <c r="BO553" t="s">
        <v>71</v>
      </c>
      <c r="BP553" t="s">
        <v>71</v>
      </c>
      <c r="BQ553" t="s">
        <v>5215</v>
      </c>
      <c r="BR553" t="str">
        <f>HYPERLINK("https%3A%2F%2Fwww.webofscience.com%2Fwos%2Fwoscc%2Ffull-record%2FWOS:000287219100076","View Full Record in Web of Science")</f>
        <v>View Full Record in Web of Science</v>
      </c>
    </row>
    <row r="554" spans="1:70" hidden="1" x14ac:dyDescent="0.25">
      <c r="A554" t="s">
        <v>83</v>
      </c>
      <c r="B554" t="s">
        <v>5216</v>
      </c>
      <c r="C554" t="s">
        <v>71</v>
      </c>
      <c r="D554" t="s">
        <v>5217</v>
      </c>
      <c r="E554" t="s">
        <v>71</v>
      </c>
      <c r="F554" t="s">
        <v>5218</v>
      </c>
      <c r="G554" t="s">
        <v>71</v>
      </c>
      <c r="H554" t="s">
        <v>71</v>
      </c>
      <c r="I554" s="1" t="s">
        <v>5219</v>
      </c>
      <c r="J554" s="6" t="s">
        <v>8590</v>
      </c>
      <c r="K554" t="s">
        <v>5220</v>
      </c>
      <c r="L554" t="s">
        <v>2884</v>
      </c>
      <c r="M554" t="s">
        <v>5221</v>
      </c>
      <c r="N554" t="s">
        <v>5222</v>
      </c>
      <c r="O554" t="s">
        <v>5223</v>
      </c>
      <c r="P554" t="s">
        <v>5224</v>
      </c>
      <c r="Q554" t="s">
        <v>5225</v>
      </c>
      <c r="R554" t="s">
        <v>71</v>
      </c>
      <c r="S554" t="s">
        <v>71</v>
      </c>
      <c r="T554" t="s">
        <v>5226</v>
      </c>
      <c r="U554" t="s">
        <v>71</v>
      </c>
      <c r="V554" t="s">
        <v>71</v>
      </c>
      <c r="W554" t="s">
        <v>71</v>
      </c>
      <c r="X554" t="s">
        <v>71</v>
      </c>
      <c r="Y554" t="s">
        <v>71</v>
      </c>
      <c r="Z554" t="s">
        <v>71</v>
      </c>
      <c r="AA554" t="s">
        <v>71</v>
      </c>
      <c r="AB554" t="s">
        <v>71</v>
      </c>
      <c r="AC554" t="s">
        <v>71</v>
      </c>
      <c r="AD554" t="s">
        <v>71</v>
      </c>
      <c r="AE554" t="s">
        <v>71</v>
      </c>
      <c r="AF554" t="s">
        <v>71</v>
      </c>
      <c r="AG554" t="s">
        <v>71</v>
      </c>
      <c r="AH554" t="s">
        <v>71</v>
      </c>
      <c r="AI554" t="s">
        <v>71</v>
      </c>
      <c r="AJ554" t="s">
        <v>71</v>
      </c>
      <c r="AK554" t="s">
        <v>71</v>
      </c>
      <c r="AL554" t="s">
        <v>71</v>
      </c>
      <c r="AM554" t="s">
        <v>2889</v>
      </c>
      <c r="AN554" t="s">
        <v>2890</v>
      </c>
      <c r="AO554" t="s">
        <v>5227</v>
      </c>
      <c r="AP554" t="s">
        <v>71</v>
      </c>
      <c r="AQ554" t="s">
        <v>71</v>
      </c>
      <c r="AR554" t="s">
        <v>71</v>
      </c>
      <c r="AS554">
        <v>2017</v>
      </c>
      <c r="AT554">
        <v>721</v>
      </c>
      <c r="AU554" t="s">
        <v>71</v>
      </c>
      <c r="AV554" t="s">
        <v>71</v>
      </c>
      <c r="AW554" t="s">
        <v>71</v>
      </c>
      <c r="AX554" t="s">
        <v>71</v>
      </c>
      <c r="AY554" t="s">
        <v>71</v>
      </c>
      <c r="AZ554">
        <v>50</v>
      </c>
      <c r="BA554">
        <v>59</v>
      </c>
      <c r="BB554" t="s">
        <v>71</v>
      </c>
      <c r="BC554" t="s">
        <v>5228</v>
      </c>
      <c r="BD554" t="str">
        <f>HYPERLINK("http://dx.doi.org/10.1007/978-981-10-5427-3_6","http://dx.doi.org/10.1007/978-981-10-5427-3_6")</f>
        <v>http://dx.doi.org/10.1007/978-981-10-5427-3_6</v>
      </c>
      <c r="BE554" t="s">
        <v>71</v>
      </c>
      <c r="BF554" t="s">
        <v>71</v>
      </c>
      <c r="BG554" t="s">
        <v>71</v>
      </c>
      <c r="BH554" t="s">
        <v>71</v>
      </c>
      <c r="BI554" t="s">
        <v>71</v>
      </c>
      <c r="BJ554" t="s">
        <v>71</v>
      </c>
      <c r="BK554" t="s">
        <v>71</v>
      </c>
      <c r="BL554" t="s">
        <v>71</v>
      </c>
      <c r="BM554" t="s">
        <v>71</v>
      </c>
      <c r="BN554" t="s">
        <v>71</v>
      </c>
      <c r="BO554" t="s">
        <v>71</v>
      </c>
      <c r="BP554" t="s">
        <v>71</v>
      </c>
      <c r="BQ554" t="s">
        <v>5229</v>
      </c>
      <c r="BR554" t="str">
        <f>HYPERLINK("https%3A%2F%2Fwww.webofscience.com%2Fwos%2Fwoscc%2Ffull-record%2FWOS:000434872100006","View Full Record in Web of Science")</f>
        <v>View Full Record in Web of Science</v>
      </c>
    </row>
    <row r="555" spans="1:70" hidden="1" x14ac:dyDescent="0.25">
      <c r="A555" t="s">
        <v>83</v>
      </c>
      <c r="B555" t="s">
        <v>5230</v>
      </c>
      <c r="C555" t="s">
        <v>71</v>
      </c>
      <c r="D555" t="s">
        <v>5231</v>
      </c>
      <c r="E555" t="s">
        <v>71</v>
      </c>
      <c r="F555" t="s">
        <v>5232</v>
      </c>
      <c r="G555" t="s">
        <v>71</v>
      </c>
      <c r="H555" t="s">
        <v>71</v>
      </c>
      <c r="I555" s="1" t="s">
        <v>5233</v>
      </c>
      <c r="J555" s="6" t="s">
        <v>8590</v>
      </c>
      <c r="K555" t="s">
        <v>5234</v>
      </c>
      <c r="L555" t="s">
        <v>5235</v>
      </c>
      <c r="M555" t="s">
        <v>5236</v>
      </c>
      <c r="N555" t="s">
        <v>5237</v>
      </c>
      <c r="O555" t="s">
        <v>5238</v>
      </c>
      <c r="P555" t="s">
        <v>5239</v>
      </c>
      <c r="Q555" t="s">
        <v>71</v>
      </c>
      <c r="R555" t="s">
        <v>71</v>
      </c>
      <c r="S555" t="s">
        <v>71</v>
      </c>
      <c r="T555" t="s">
        <v>5240</v>
      </c>
      <c r="U555" t="s">
        <v>71</v>
      </c>
      <c r="V555" t="s">
        <v>71</v>
      </c>
      <c r="W555" t="s">
        <v>71</v>
      </c>
      <c r="X555" t="s">
        <v>71</v>
      </c>
      <c r="Y555" t="s">
        <v>5241</v>
      </c>
      <c r="Z555" t="s">
        <v>5242</v>
      </c>
      <c r="AA555" t="s">
        <v>71</v>
      </c>
      <c r="AB555" t="s">
        <v>71</v>
      </c>
      <c r="AC555" t="s">
        <v>71</v>
      </c>
      <c r="AD555" t="s">
        <v>71</v>
      </c>
      <c r="AE555" t="s">
        <v>71</v>
      </c>
      <c r="AF555" t="s">
        <v>71</v>
      </c>
      <c r="AG555" t="s">
        <v>71</v>
      </c>
      <c r="AH555" t="s">
        <v>71</v>
      </c>
      <c r="AI555" t="s">
        <v>71</v>
      </c>
      <c r="AJ555" t="s">
        <v>71</v>
      </c>
      <c r="AK555" t="s">
        <v>71</v>
      </c>
      <c r="AL555" t="s">
        <v>71</v>
      </c>
      <c r="AM555" t="s">
        <v>5243</v>
      </c>
      <c r="AN555" t="s">
        <v>71</v>
      </c>
      <c r="AO555" t="s">
        <v>5244</v>
      </c>
      <c r="AP555" t="s">
        <v>71</v>
      </c>
      <c r="AQ555" t="s">
        <v>71</v>
      </c>
      <c r="AR555" t="s">
        <v>71</v>
      </c>
      <c r="AS555">
        <v>2016</v>
      </c>
      <c r="AT555">
        <v>52</v>
      </c>
      <c r="AU555" t="s">
        <v>71</v>
      </c>
      <c r="AV555" t="s">
        <v>71</v>
      </c>
      <c r="AW555" t="s">
        <v>71</v>
      </c>
      <c r="AX555" t="s">
        <v>71</v>
      </c>
      <c r="AY555" t="s">
        <v>71</v>
      </c>
      <c r="AZ555">
        <v>349</v>
      </c>
      <c r="BA555">
        <v>359</v>
      </c>
      <c r="BB555" t="s">
        <v>71</v>
      </c>
      <c r="BC555" t="s">
        <v>5245</v>
      </c>
      <c r="BD555" t="str">
        <f>HYPERLINK("http://dx.doi.org/10.1007/978-3-319-32098-4_30","http://dx.doi.org/10.1007/978-3-319-32098-4_30")</f>
        <v>http://dx.doi.org/10.1007/978-3-319-32098-4_30</v>
      </c>
      <c r="BE555" t="s">
        <v>71</v>
      </c>
      <c r="BF555" t="s">
        <v>71</v>
      </c>
      <c r="BG555" t="s">
        <v>71</v>
      </c>
      <c r="BH555" t="s">
        <v>71</v>
      </c>
      <c r="BI555" t="s">
        <v>71</v>
      </c>
      <c r="BJ555" t="s">
        <v>71</v>
      </c>
      <c r="BK555" t="s">
        <v>71</v>
      </c>
      <c r="BL555" t="s">
        <v>71</v>
      </c>
      <c r="BM555" t="s">
        <v>71</v>
      </c>
      <c r="BN555" t="s">
        <v>71</v>
      </c>
      <c r="BO555" t="s">
        <v>71</v>
      </c>
      <c r="BP555" t="s">
        <v>71</v>
      </c>
      <c r="BQ555" t="s">
        <v>5246</v>
      </c>
      <c r="BR555" t="str">
        <f>HYPERLINK("https%3A%2F%2Fwww.webofscience.com%2Fwos%2Fwoscc%2Ffull-record%2FWOS:000386325700030","View Full Record in Web of Science")</f>
        <v>View Full Record in Web of Science</v>
      </c>
    </row>
    <row r="556" spans="1:70" hidden="1" x14ac:dyDescent="0.25">
      <c r="A556" t="s">
        <v>69</v>
      </c>
      <c r="B556" t="s">
        <v>5247</v>
      </c>
      <c r="C556" t="s">
        <v>71</v>
      </c>
      <c r="D556" t="s">
        <v>71</v>
      </c>
      <c r="E556" t="s">
        <v>71</v>
      </c>
      <c r="F556" t="s">
        <v>5248</v>
      </c>
      <c r="G556" t="s">
        <v>71</v>
      </c>
      <c r="H556" t="s">
        <v>71</v>
      </c>
      <c r="I556" s="1" t="s">
        <v>5249</v>
      </c>
      <c r="J556" s="6" t="s">
        <v>8590</v>
      </c>
      <c r="K556" t="s">
        <v>5250</v>
      </c>
      <c r="L556" t="s">
        <v>71</v>
      </c>
      <c r="M556" t="s">
        <v>71</v>
      </c>
      <c r="N556" t="s">
        <v>71</v>
      </c>
      <c r="O556" t="s">
        <v>71</v>
      </c>
      <c r="P556" t="s">
        <v>71</v>
      </c>
      <c r="Q556" t="s">
        <v>71</v>
      </c>
      <c r="R556" t="s">
        <v>71</v>
      </c>
      <c r="S556" t="s">
        <v>71</v>
      </c>
      <c r="T556" t="s">
        <v>5251</v>
      </c>
      <c r="U556" t="s">
        <v>71</v>
      </c>
      <c r="V556" t="s">
        <v>71</v>
      </c>
      <c r="W556" t="s">
        <v>71</v>
      </c>
      <c r="X556" t="s">
        <v>71</v>
      </c>
      <c r="Y556" t="s">
        <v>71</v>
      </c>
      <c r="Z556" t="s">
        <v>71</v>
      </c>
      <c r="AA556" t="s">
        <v>71</v>
      </c>
      <c r="AB556" t="s">
        <v>71</v>
      </c>
      <c r="AC556" t="s">
        <v>71</v>
      </c>
      <c r="AD556" t="s">
        <v>71</v>
      </c>
      <c r="AE556" t="s">
        <v>71</v>
      </c>
      <c r="AF556" t="s">
        <v>71</v>
      </c>
      <c r="AG556" t="s">
        <v>71</v>
      </c>
      <c r="AH556" t="s">
        <v>71</v>
      </c>
      <c r="AI556" t="s">
        <v>71</v>
      </c>
      <c r="AJ556" t="s">
        <v>71</v>
      </c>
      <c r="AK556" t="s">
        <v>71</v>
      </c>
      <c r="AL556" t="s">
        <v>71</v>
      </c>
      <c r="AM556" t="s">
        <v>5252</v>
      </c>
      <c r="AN556" t="s">
        <v>5253</v>
      </c>
      <c r="AO556" t="s">
        <v>71</v>
      </c>
      <c r="AP556" t="s">
        <v>71</v>
      </c>
      <c r="AQ556" t="s">
        <v>71</v>
      </c>
      <c r="AR556" t="s">
        <v>71</v>
      </c>
      <c r="AS556">
        <v>2019</v>
      </c>
      <c r="AT556">
        <v>20</v>
      </c>
      <c r="AU556">
        <v>2</v>
      </c>
      <c r="AV556" t="s">
        <v>71</v>
      </c>
      <c r="AW556" t="s">
        <v>71</v>
      </c>
      <c r="AX556" t="s">
        <v>180</v>
      </c>
      <c r="AY556" t="s">
        <v>71</v>
      </c>
      <c r="AZ556">
        <v>133</v>
      </c>
      <c r="BA556">
        <v>145</v>
      </c>
      <c r="BB556" t="s">
        <v>71</v>
      </c>
      <c r="BC556" t="s">
        <v>5254</v>
      </c>
      <c r="BD556" t="str">
        <f>HYPERLINK("http://dx.doi.org/10.1504/IJCSE.2019.103808","http://dx.doi.org/10.1504/IJCSE.2019.103808")</f>
        <v>http://dx.doi.org/10.1504/IJCSE.2019.103808</v>
      </c>
      <c r="BE556" t="s">
        <v>71</v>
      </c>
      <c r="BF556" t="s">
        <v>71</v>
      </c>
      <c r="BG556" t="s">
        <v>71</v>
      </c>
      <c r="BH556" t="s">
        <v>71</v>
      </c>
      <c r="BI556" t="s">
        <v>71</v>
      </c>
      <c r="BJ556" t="s">
        <v>71</v>
      </c>
      <c r="BK556" t="s">
        <v>71</v>
      </c>
      <c r="BL556" t="s">
        <v>71</v>
      </c>
      <c r="BM556" t="s">
        <v>71</v>
      </c>
      <c r="BN556" t="s">
        <v>71</v>
      </c>
      <c r="BO556" t="s">
        <v>71</v>
      </c>
      <c r="BP556" t="s">
        <v>71</v>
      </c>
      <c r="BQ556" t="s">
        <v>5255</v>
      </c>
      <c r="BR556" t="str">
        <f>HYPERLINK("https%3A%2F%2Fwww.webofscience.com%2Fwos%2Fwoscc%2Ffull-record%2FWOS:000500816000001","View Full Record in Web of Science")</f>
        <v>View Full Record in Web of Science</v>
      </c>
    </row>
    <row r="557" spans="1:70" hidden="1" x14ac:dyDescent="0.25">
      <c r="A557" t="s">
        <v>69</v>
      </c>
      <c r="B557" t="s">
        <v>5256</v>
      </c>
      <c r="C557" t="s">
        <v>71</v>
      </c>
      <c r="D557" t="s">
        <v>71</v>
      </c>
      <c r="E557" t="s">
        <v>71</v>
      </c>
      <c r="F557" t="s">
        <v>5257</v>
      </c>
      <c r="G557" t="s">
        <v>71</v>
      </c>
      <c r="H557" t="s">
        <v>71</v>
      </c>
      <c r="I557" s="1" t="s">
        <v>5258</v>
      </c>
      <c r="J557" s="6" t="s">
        <v>8590</v>
      </c>
      <c r="K557" t="s">
        <v>3331</v>
      </c>
      <c r="L557" t="s">
        <v>71</v>
      </c>
      <c r="M557" t="s">
        <v>71</v>
      </c>
      <c r="N557" t="s">
        <v>71</v>
      </c>
      <c r="O557" t="s">
        <v>71</v>
      </c>
      <c r="P557" t="s">
        <v>71</v>
      </c>
      <c r="Q557" t="s">
        <v>71</v>
      </c>
      <c r="R557" t="s">
        <v>71</v>
      </c>
      <c r="S557" t="s">
        <v>71</v>
      </c>
      <c r="T557" t="s">
        <v>5259</v>
      </c>
      <c r="U557" t="s">
        <v>71</v>
      </c>
      <c r="V557" t="s">
        <v>71</v>
      </c>
      <c r="W557" t="s">
        <v>71</v>
      </c>
      <c r="X557" t="s">
        <v>71</v>
      </c>
      <c r="Y557" t="s">
        <v>71</v>
      </c>
      <c r="Z557" t="s">
        <v>71</v>
      </c>
      <c r="AA557" t="s">
        <v>71</v>
      </c>
      <c r="AB557" t="s">
        <v>71</v>
      </c>
      <c r="AC557" t="s">
        <v>71</v>
      </c>
      <c r="AD557" t="s">
        <v>71</v>
      </c>
      <c r="AE557" t="s">
        <v>71</v>
      </c>
      <c r="AF557" t="s">
        <v>71</v>
      </c>
      <c r="AG557" t="s">
        <v>71</v>
      </c>
      <c r="AH557" t="s">
        <v>71</v>
      </c>
      <c r="AI557" t="s">
        <v>71</v>
      </c>
      <c r="AJ557" t="s">
        <v>71</v>
      </c>
      <c r="AK557" t="s">
        <v>71</v>
      </c>
      <c r="AL557" t="s">
        <v>71</v>
      </c>
      <c r="AM557" t="s">
        <v>3334</v>
      </c>
      <c r="AN557" t="s">
        <v>3335</v>
      </c>
      <c r="AO557" t="s">
        <v>71</v>
      </c>
      <c r="AP557" t="s">
        <v>71</v>
      </c>
      <c r="AQ557" t="s">
        <v>71</v>
      </c>
      <c r="AR557" t="s">
        <v>263</v>
      </c>
      <c r="AS557">
        <v>2021</v>
      </c>
      <c r="AT557">
        <v>161</v>
      </c>
      <c r="AU557" t="s">
        <v>71</v>
      </c>
      <c r="AV557" t="s">
        <v>71</v>
      </c>
      <c r="AW557" t="s">
        <v>71</v>
      </c>
      <c r="AX557" t="s">
        <v>71</v>
      </c>
      <c r="AY557" t="s">
        <v>71</v>
      </c>
      <c r="AZ557" t="s">
        <v>71</v>
      </c>
      <c r="BA557" t="s">
        <v>71</v>
      </c>
      <c r="BB557">
        <v>107631</v>
      </c>
      <c r="BC557" t="s">
        <v>5260</v>
      </c>
      <c r="BD557" t="str">
        <f>HYPERLINK("http://dx.doi.org/10.1016/j.cie.2021.107631","http://dx.doi.org/10.1016/j.cie.2021.107631")</f>
        <v>http://dx.doi.org/10.1016/j.cie.2021.107631</v>
      </c>
      <c r="BE557" t="s">
        <v>71</v>
      </c>
      <c r="BF557" t="s">
        <v>4262</v>
      </c>
      <c r="BG557" t="s">
        <v>71</v>
      </c>
      <c r="BH557" t="s">
        <v>71</v>
      </c>
      <c r="BI557" t="s">
        <v>71</v>
      </c>
      <c r="BJ557" t="s">
        <v>71</v>
      </c>
      <c r="BK557" t="s">
        <v>71</v>
      </c>
      <c r="BL557" t="s">
        <v>71</v>
      </c>
      <c r="BM557" t="s">
        <v>71</v>
      </c>
      <c r="BN557" t="s">
        <v>71</v>
      </c>
      <c r="BO557" t="s">
        <v>71</v>
      </c>
      <c r="BP557" t="s">
        <v>71</v>
      </c>
      <c r="BQ557" t="s">
        <v>5261</v>
      </c>
      <c r="BR557" t="str">
        <f>HYPERLINK("https%3A%2F%2Fwww.webofscience.com%2Fwos%2Fwoscc%2Ffull-record%2FWOS:000704419200010","View Full Record in Web of Science")</f>
        <v>View Full Record in Web of Science</v>
      </c>
    </row>
    <row r="558" spans="1:70" hidden="1" x14ac:dyDescent="0.25">
      <c r="A558" t="s">
        <v>69</v>
      </c>
      <c r="B558" t="s">
        <v>5262</v>
      </c>
      <c r="C558" t="s">
        <v>71</v>
      </c>
      <c r="D558" t="s">
        <v>71</v>
      </c>
      <c r="E558" t="s">
        <v>71</v>
      </c>
      <c r="F558" t="s">
        <v>5263</v>
      </c>
      <c r="G558" t="s">
        <v>71</v>
      </c>
      <c r="H558" t="s">
        <v>71</v>
      </c>
      <c r="I558" s="1" t="s">
        <v>5264</v>
      </c>
      <c r="J558" s="6" t="s">
        <v>8588</v>
      </c>
      <c r="K558" t="s">
        <v>2188</v>
      </c>
      <c r="L558" t="s">
        <v>71</v>
      </c>
      <c r="M558" t="s">
        <v>71</v>
      </c>
      <c r="N558" t="s">
        <v>71</v>
      </c>
      <c r="O558" t="s">
        <v>71</v>
      </c>
      <c r="P558" t="s">
        <v>71</v>
      </c>
      <c r="Q558" t="s">
        <v>71</v>
      </c>
      <c r="R558" t="s">
        <v>71</v>
      </c>
      <c r="S558" t="s">
        <v>71</v>
      </c>
      <c r="T558" t="s">
        <v>5265</v>
      </c>
      <c r="U558" t="s">
        <v>71</v>
      </c>
      <c r="V558" t="s">
        <v>71</v>
      </c>
      <c r="W558" t="s">
        <v>71</v>
      </c>
      <c r="X558" t="s">
        <v>71</v>
      </c>
      <c r="Y558" t="s">
        <v>71</v>
      </c>
      <c r="Z558" t="s">
        <v>5266</v>
      </c>
      <c r="AA558" t="s">
        <v>71</v>
      </c>
      <c r="AB558" t="s">
        <v>71</v>
      </c>
      <c r="AC558" t="s">
        <v>71</v>
      </c>
      <c r="AD558" t="s">
        <v>71</v>
      </c>
      <c r="AE558" t="s">
        <v>71</v>
      </c>
      <c r="AF558" t="s">
        <v>71</v>
      </c>
      <c r="AG558" t="s">
        <v>71</v>
      </c>
      <c r="AH558" t="s">
        <v>71</v>
      </c>
      <c r="AI558" t="s">
        <v>71</v>
      </c>
      <c r="AJ558" t="s">
        <v>71</v>
      </c>
      <c r="AK558" t="s">
        <v>71</v>
      </c>
      <c r="AL558" t="s">
        <v>71</v>
      </c>
      <c r="AM558" t="s">
        <v>2192</v>
      </c>
      <c r="AN558" t="s">
        <v>2193</v>
      </c>
      <c r="AO558" t="s">
        <v>71</v>
      </c>
      <c r="AP558" t="s">
        <v>71</v>
      </c>
      <c r="AQ558" t="s">
        <v>71</v>
      </c>
      <c r="AR558" t="s">
        <v>344</v>
      </c>
      <c r="AS558">
        <v>2009</v>
      </c>
      <c r="AT558">
        <v>8</v>
      </c>
      <c r="AU558">
        <v>2</v>
      </c>
      <c r="AV558" t="s">
        <v>71</v>
      </c>
      <c r="AW558" t="s">
        <v>71</v>
      </c>
      <c r="AX558" t="s">
        <v>71</v>
      </c>
      <c r="AY558" t="s">
        <v>71</v>
      </c>
      <c r="AZ558">
        <v>179</v>
      </c>
      <c r="BA558">
        <v>229</v>
      </c>
      <c r="BB558" t="s">
        <v>71</v>
      </c>
      <c r="BC558" t="s">
        <v>5267</v>
      </c>
      <c r="BD558" t="str">
        <f>HYPERLINK("http://dx.doi.org/10.1007/s10700-009-9059-0","http://dx.doi.org/10.1007/s10700-009-9059-0")</f>
        <v>http://dx.doi.org/10.1007/s10700-009-9059-0</v>
      </c>
      <c r="BE558" t="s">
        <v>71</v>
      </c>
      <c r="BF558" t="s">
        <v>71</v>
      </c>
      <c r="BG558" t="s">
        <v>71</v>
      </c>
      <c r="BH558" t="s">
        <v>71</v>
      </c>
      <c r="BI558" t="s">
        <v>71</v>
      </c>
      <c r="BJ558" t="s">
        <v>71</v>
      </c>
      <c r="BK558" t="s">
        <v>71</v>
      </c>
      <c r="BL558" t="s">
        <v>71</v>
      </c>
      <c r="BM558" t="s">
        <v>71</v>
      </c>
      <c r="BN558" t="s">
        <v>71</v>
      </c>
      <c r="BO558" t="s">
        <v>71</v>
      </c>
      <c r="BP558" t="s">
        <v>71</v>
      </c>
      <c r="BQ558" t="s">
        <v>5268</v>
      </c>
      <c r="BR558" t="str">
        <f>HYPERLINK("https%3A%2F%2Fwww.webofscience.com%2Fwos%2Fwoscc%2Ffull-record%2FWOS:000265818300004","View Full Record in Web of Science")</f>
        <v>View Full Record in Web of Science</v>
      </c>
    </row>
    <row r="559" spans="1:70" hidden="1" x14ac:dyDescent="0.25">
      <c r="A559" t="s">
        <v>69</v>
      </c>
      <c r="B559" t="s">
        <v>5269</v>
      </c>
      <c r="C559" t="s">
        <v>71</v>
      </c>
      <c r="D559" t="s">
        <v>71</v>
      </c>
      <c r="E559" t="s">
        <v>71</v>
      </c>
      <c r="F559" t="s">
        <v>5269</v>
      </c>
      <c r="G559" t="s">
        <v>71</v>
      </c>
      <c r="H559" t="s">
        <v>71</v>
      </c>
      <c r="I559" s="1" t="s">
        <v>5270</v>
      </c>
      <c r="J559" s="6" t="s">
        <v>8590</v>
      </c>
      <c r="K559" t="s">
        <v>364</v>
      </c>
      <c r="L559" t="s">
        <v>71</v>
      </c>
      <c r="M559" t="s">
        <v>71</v>
      </c>
      <c r="N559" t="s">
        <v>71</v>
      </c>
      <c r="O559" t="s">
        <v>71</v>
      </c>
      <c r="P559" t="s">
        <v>71</v>
      </c>
      <c r="Q559" t="s">
        <v>71</v>
      </c>
      <c r="R559" t="s">
        <v>71</v>
      </c>
      <c r="S559" t="s">
        <v>71</v>
      </c>
      <c r="T559" t="s">
        <v>5271</v>
      </c>
      <c r="U559" t="s">
        <v>71</v>
      </c>
      <c r="V559" t="s">
        <v>71</v>
      </c>
      <c r="W559" t="s">
        <v>71</v>
      </c>
      <c r="X559" t="s">
        <v>71</v>
      </c>
      <c r="Y559" t="s">
        <v>71</v>
      </c>
      <c r="Z559" t="s">
        <v>71</v>
      </c>
      <c r="AA559" t="s">
        <v>71</v>
      </c>
      <c r="AB559" t="s">
        <v>71</v>
      </c>
      <c r="AC559" t="s">
        <v>71</v>
      </c>
      <c r="AD559" t="s">
        <v>71</v>
      </c>
      <c r="AE559" t="s">
        <v>71</v>
      </c>
      <c r="AF559" t="s">
        <v>71</v>
      </c>
      <c r="AG559" t="s">
        <v>71</v>
      </c>
      <c r="AH559" t="s">
        <v>71</v>
      </c>
      <c r="AI559" t="s">
        <v>71</v>
      </c>
      <c r="AJ559" t="s">
        <v>71</v>
      </c>
      <c r="AK559" t="s">
        <v>71</v>
      </c>
      <c r="AL559" t="s">
        <v>71</v>
      </c>
      <c r="AM559" t="s">
        <v>366</v>
      </c>
      <c r="AN559" t="s">
        <v>367</v>
      </c>
      <c r="AO559" t="s">
        <v>71</v>
      </c>
      <c r="AP559" t="s">
        <v>71</v>
      </c>
      <c r="AQ559" t="s">
        <v>71</v>
      </c>
      <c r="AR559" t="s">
        <v>263</v>
      </c>
      <c r="AS559">
        <v>2003</v>
      </c>
      <c r="AT559">
        <v>24</v>
      </c>
      <c r="AU559">
        <v>15</v>
      </c>
      <c r="AV559" t="s">
        <v>71</v>
      </c>
      <c r="AW559" t="s">
        <v>71</v>
      </c>
      <c r="AX559" t="s">
        <v>71</v>
      </c>
      <c r="AY559" t="s">
        <v>71</v>
      </c>
      <c r="AZ559">
        <v>2731</v>
      </c>
      <c r="BA559">
        <v>2742</v>
      </c>
      <c r="BB559" t="s">
        <v>71</v>
      </c>
      <c r="BC559" t="s">
        <v>5272</v>
      </c>
      <c r="BD559" t="str">
        <f>HYPERLINK("http://dx.doi.org/10.1016/S0167-8655(03)00116-8","http://dx.doi.org/10.1016/S0167-8655(03)00116-8")</f>
        <v>http://dx.doi.org/10.1016/S0167-8655(03)00116-8</v>
      </c>
      <c r="BE559" t="s">
        <v>71</v>
      </c>
      <c r="BF559" t="s">
        <v>71</v>
      </c>
      <c r="BG559" t="s">
        <v>71</v>
      </c>
      <c r="BH559" t="s">
        <v>71</v>
      </c>
      <c r="BI559" t="s">
        <v>71</v>
      </c>
      <c r="BJ559" t="s">
        <v>71</v>
      </c>
      <c r="BK559" t="s">
        <v>71</v>
      </c>
      <c r="BL559" t="s">
        <v>71</v>
      </c>
      <c r="BM559" t="s">
        <v>71</v>
      </c>
      <c r="BN559" t="s">
        <v>71</v>
      </c>
      <c r="BO559" t="s">
        <v>71</v>
      </c>
      <c r="BP559" t="s">
        <v>71</v>
      </c>
      <c r="BQ559" t="s">
        <v>5273</v>
      </c>
      <c r="BR559" t="str">
        <f>HYPERLINK("https%3A%2F%2Fwww.webofscience.com%2Fwos%2Fwoscc%2Ffull-record%2FWOS:000184859600021","View Full Record in Web of Science")</f>
        <v>View Full Record in Web of Science</v>
      </c>
    </row>
    <row r="560" spans="1:70" hidden="1" x14ac:dyDescent="0.25">
      <c r="A560" t="s">
        <v>69</v>
      </c>
      <c r="B560" t="s">
        <v>5274</v>
      </c>
      <c r="C560" t="s">
        <v>71</v>
      </c>
      <c r="D560" t="s">
        <v>71</v>
      </c>
      <c r="E560" t="s">
        <v>71</v>
      </c>
      <c r="F560" t="s">
        <v>5275</v>
      </c>
      <c r="G560" t="s">
        <v>71</v>
      </c>
      <c r="H560" t="s">
        <v>71</v>
      </c>
      <c r="I560" s="1" t="s">
        <v>5276</v>
      </c>
      <c r="J560" s="6" t="s">
        <v>8590</v>
      </c>
      <c r="K560" t="s">
        <v>766</v>
      </c>
      <c r="L560" t="s">
        <v>71</v>
      </c>
      <c r="M560" t="s">
        <v>71</v>
      </c>
      <c r="N560" t="s">
        <v>71</v>
      </c>
      <c r="O560" t="s">
        <v>71</v>
      </c>
      <c r="P560" t="s">
        <v>71</v>
      </c>
      <c r="Q560" t="s">
        <v>71</v>
      </c>
      <c r="R560" t="s">
        <v>71</v>
      </c>
      <c r="S560" t="s">
        <v>71</v>
      </c>
      <c r="T560" t="s">
        <v>5277</v>
      </c>
      <c r="U560" t="s">
        <v>71</v>
      </c>
      <c r="V560" t="s">
        <v>71</v>
      </c>
      <c r="W560" t="s">
        <v>71</v>
      </c>
      <c r="X560" t="s">
        <v>71</v>
      </c>
      <c r="Y560" t="s">
        <v>71</v>
      </c>
      <c r="Z560" t="s">
        <v>71</v>
      </c>
      <c r="AA560" t="s">
        <v>71</v>
      </c>
      <c r="AB560" t="s">
        <v>71</v>
      </c>
      <c r="AC560" t="s">
        <v>71</v>
      </c>
      <c r="AD560" t="s">
        <v>71</v>
      </c>
      <c r="AE560" t="s">
        <v>71</v>
      </c>
      <c r="AF560" t="s">
        <v>71</v>
      </c>
      <c r="AG560" t="s">
        <v>71</v>
      </c>
      <c r="AH560" t="s">
        <v>71</v>
      </c>
      <c r="AI560" t="s">
        <v>71</v>
      </c>
      <c r="AJ560" t="s">
        <v>71</v>
      </c>
      <c r="AK560" t="s">
        <v>71</v>
      </c>
      <c r="AL560" t="s">
        <v>71</v>
      </c>
      <c r="AM560" t="s">
        <v>768</v>
      </c>
      <c r="AN560" t="s">
        <v>769</v>
      </c>
      <c r="AO560" t="s">
        <v>71</v>
      </c>
      <c r="AP560" t="s">
        <v>71</v>
      </c>
      <c r="AQ560" t="s">
        <v>71</v>
      </c>
      <c r="AR560" t="s">
        <v>794</v>
      </c>
      <c r="AS560">
        <v>2016</v>
      </c>
      <c r="AT560">
        <v>38</v>
      </c>
      <c r="AU560" t="s">
        <v>71</v>
      </c>
      <c r="AV560" t="s">
        <v>71</v>
      </c>
      <c r="AW560" t="s">
        <v>71</v>
      </c>
      <c r="AX560" t="s">
        <v>71</v>
      </c>
      <c r="AY560" t="s">
        <v>71</v>
      </c>
      <c r="AZ560">
        <v>176</v>
      </c>
      <c r="BA560">
        <v>189</v>
      </c>
      <c r="BB560" t="s">
        <v>71</v>
      </c>
      <c r="BC560" t="s">
        <v>5278</v>
      </c>
      <c r="BD560" t="str">
        <f>HYPERLINK("http://dx.doi.org/10.1016/j.asoc.2015.09.015","http://dx.doi.org/10.1016/j.asoc.2015.09.015")</f>
        <v>http://dx.doi.org/10.1016/j.asoc.2015.09.015</v>
      </c>
      <c r="BE560" t="s">
        <v>71</v>
      </c>
      <c r="BF560" t="s">
        <v>71</v>
      </c>
      <c r="BG560" t="s">
        <v>71</v>
      </c>
      <c r="BH560" t="s">
        <v>71</v>
      </c>
      <c r="BI560" t="s">
        <v>71</v>
      </c>
      <c r="BJ560" t="s">
        <v>71</v>
      </c>
      <c r="BK560" t="s">
        <v>71</v>
      </c>
      <c r="BL560" t="s">
        <v>71</v>
      </c>
      <c r="BM560" t="s">
        <v>71</v>
      </c>
      <c r="BN560" t="s">
        <v>71</v>
      </c>
      <c r="BO560" t="s">
        <v>71</v>
      </c>
      <c r="BP560" t="s">
        <v>71</v>
      </c>
      <c r="BQ560" t="s">
        <v>5279</v>
      </c>
      <c r="BR560" t="str">
        <f>HYPERLINK("https%3A%2F%2Fwww.webofscience.com%2Fwos%2Fwoscc%2Ffull-record%2FWOS:000366805900013","View Full Record in Web of Science")</f>
        <v>View Full Record in Web of Science</v>
      </c>
    </row>
    <row r="561" spans="1:70" hidden="1" x14ac:dyDescent="0.25">
      <c r="A561" t="s">
        <v>83</v>
      </c>
      <c r="B561" t="s">
        <v>5280</v>
      </c>
      <c r="C561" t="s">
        <v>71</v>
      </c>
      <c r="D561" t="s">
        <v>71</v>
      </c>
      <c r="E561" t="s">
        <v>4830</v>
      </c>
      <c r="F561" t="s">
        <v>5281</v>
      </c>
      <c r="G561" t="s">
        <v>71</v>
      </c>
      <c r="H561" t="s">
        <v>71</v>
      </c>
      <c r="I561" s="1" t="s">
        <v>5282</v>
      </c>
      <c r="J561" s="6" t="s">
        <v>8590</v>
      </c>
      <c r="K561" t="s">
        <v>5283</v>
      </c>
      <c r="L561" t="s">
        <v>71</v>
      </c>
      <c r="M561" t="s">
        <v>5284</v>
      </c>
      <c r="N561" t="s">
        <v>5285</v>
      </c>
      <c r="O561" t="s">
        <v>5286</v>
      </c>
      <c r="P561" t="s">
        <v>5287</v>
      </c>
      <c r="Q561" t="s">
        <v>71</v>
      </c>
      <c r="R561" t="s">
        <v>71</v>
      </c>
      <c r="S561" t="s">
        <v>71</v>
      </c>
      <c r="T561" t="s">
        <v>5288</v>
      </c>
      <c r="U561" t="s">
        <v>71</v>
      </c>
      <c r="V561" t="s">
        <v>71</v>
      </c>
      <c r="W561" t="s">
        <v>71</v>
      </c>
      <c r="X561" t="s">
        <v>71</v>
      </c>
      <c r="Y561" t="s">
        <v>71</v>
      </c>
      <c r="Z561" t="s">
        <v>71</v>
      </c>
      <c r="AA561" t="s">
        <v>71</v>
      </c>
      <c r="AB561" t="s">
        <v>71</v>
      </c>
      <c r="AC561" t="s">
        <v>71</v>
      </c>
      <c r="AD561" t="s">
        <v>71</v>
      </c>
      <c r="AE561" t="s">
        <v>71</v>
      </c>
      <c r="AF561" t="s">
        <v>71</v>
      </c>
      <c r="AG561" t="s">
        <v>71</v>
      </c>
      <c r="AH561" t="s">
        <v>71</v>
      </c>
      <c r="AI561" t="s">
        <v>71</v>
      </c>
      <c r="AJ561" t="s">
        <v>71</v>
      </c>
      <c r="AK561" t="s">
        <v>71</v>
      </c>
      <c r="AL561" t="s">
        <v>71</v>
      </c>
      <c r="AM561" t="s">
        <v>71</v>
      </c>
      <c r="AN561" t="s">
        <v>71</v>
      </c>
      <c r="AO561" t="s">
        <v>5289</v>
      </c>
      <c r="AP561" t="s">
        <v>71</v>
      </c>
      <c r="AQ561" t="s">
        <v>71</v>
      </c>
      <c r="AR561" t="s">
        <v>71</v>
      </c>
      <c r="AS561">
        <v>2009</v>
      </c>
      <c r="AT561" t="s">
        <v>71</v>
      </c>
      <c r="AU561" t="s">
        <v>71</v>
      </c>
      <c r="AV561" t="s">
        <v>71</v>
      </c>
      <c r="AW561" t="s">
        <v>71</v>
      </c>
      <c r="AX561" t="s">
        <v>71</v>
      </c>
      <c r="AY561" t="s">
        <v>71</v>
      </c>
      <c r="AZ561">
        <v>637</v>
      </c>
      <c r="BA561">
        <v>640</v>
      </c>
      <c r="BB561" t="s">
        <v>71</v>
      </c>
      <c r="BC561" t="s">
        <v>5290</v>
      </c>
      <c r="BD561" t="str">
        <f>HYPERLINK("http://dx.doi.org/10.1109/ICICTA.2009.388","http://dx.doi.org/10.1109/ICICTA.2009.388")</f>
        <v>http://dx.doi.org/10.1109/ICICTA.2009.388</v>
      </c>
      <c r="BE561" t="s">
        <v>71</v>
      </c>
      <c r="BF561" t="s">
        <v>71</v>
      </c>
      <c r="BG561" t="s">
        <v>71</v>
      </c>
      <c r="BH561" t="s">
        <v>71</v>
      </c>
      <c r="BI561" t="s">
        <v>71</v>
      </c>
      <c r="BJ561" t="s">
        <v>71</v>
      </c>
      <c r="BK561" t="s">
        <v>71</v>
      </c>
      <c r="BL561" t="s">
        <v>71</v>
      </c>
      <c r="BM561" t="s">
        <v>71</v>
      </c>
      <c r="BN561" t="s">
        <v>71</v>
      </c>
      <c r="BO561" t="s">
        <v>71</v>
      </c>
      <c r="BP561" t="s">
        <v>71</v>
      </c>
      <c r="BQ561" t="s">
        <v>5291</v>
      </c>
      <c r="BR561" t="str">
        <f>HYPERLINK("https%3A%2F%2Fwww.webofscience.com%2Fwos%2Fwoscc%2Ffull-record%2FWOS:000275862100154","View Full Record in Web of Science")</f>
        <v>View Full Record in Web of Science</v>
      </c>
    </row>
    <row r="562" spans="1:70" hidden="1" x14ac:dyDescent="0.25">
      <c r="A562" t="s">
        <v>69</v>
      </c>
      <c r="B562" t="s">
        <v>5292</v>
      </c>
      <c r="C562" t="s">
        <v>71</v>
      </c>
      <c r="D562" t="s">
        <v>71</v>
      </c>
      <c r="E562" t="s">
        <v>71</v>
      </c>
      <c r="F562" t="s">
        <v>5292</v>
      </c>
      <c r="G562" t="s">
        <v>71</v>
      </c>
      <c r="H562" t="s">
        <v>71</v>
      </c>
      <c r="I562" s="1" t="s">
        <v>5293</v>
      </c>
      <c r="J562" s="6" t="s">
        <v>8588</v>
      </c>
      <c r="K562" t="s">
        <v>1620</v>
      </c>
      <c r="L562" t="s">
        <v>71</v>
      </c>
      <c r="M562" t="s">
        <v>71</v>
      </c>
      <c r="N562" t="s">
        <v>71</v>
      </c>
      <c r="O562" t="s">
        <v>71</v>
      </c>
      <c r="P562" t="s">
        <v>71</v>
      </c>
      <c r="Q562" t="s">
        <v>71</v>
      </c>
      <c r="R562" t="s">
        <v>71</v>
      </c>
      <c r="S562" t="s">
        <v>71</v>
      </c>
      <c r="T562" t="s">
        <v>5294</v>
      </c>
      <c r="U562" t="s">
        <v>71</v>
      </c>
      <c r="V562" t="s">
        <v>71</v>
      </c>
      <c r="W562" t="s">
        <v>71</v>
      </c>
      <c r="X562" t="s">
        <v>71</v>
      </c>
      <c r="Y562" t="s">
        <v>71</v>
      </c>
      <c r="Z562" t="s">
        <v>71</v>
      </c>
      <c r="AA562" t="s">
        <v>71</v>
      </c>
      <c r="AB562" t="s">
        <v>71</v>
      </c>
      <c r="AC562" t="s">
        <v>71</v>
      </c>
      <c r="AD562" t="s">
        <v>71</v>
      </c>
      <c r="AE562" t="s">
        <v>71</v>
      </c>
      <c r="AF562" t="s">
        <v>71</v>
      </c>
      <c r="AG562" t="s">
        <v>71</v>
      </c>
      <c r="AH562" t="s">
        <v>71</v>
      </c>
      <c r="AI562" t="s">
        <v>71</v>
      </c>
      <c r="AJ562" t="s">
        <v>71</v>
      </c>
      <c r="AK562" t="s">
        <v>71</v>
      </c>
      <c r="AL562" t="s">
        <v>71</v>
      </c>
      <c r="AM562" t="s">
        <v>1626</v>
      </c>
      <c r="AN562" t="s">
        <v>71</v>
      </c>
      <c r="AO562" t="s">
        <v>71</v>
      </c>
      <c r="AP562" t="s">
        <v>71</v>
      </c>
      <c r="AQ562" t="s">
        <v>71</v>
      </c>
      <c r="AR562" t="s">
        <v>728</v>
      </c>
      <c r="AS562">
        <v>1993</v>
      </c>
      <c r="AT562">
        <v>18</v>
      </c>
      <c r="AU562">
        <v>11</v>
      </c>
      <c r="AV562" t="s">
        <v>71</v>
      </c>
      <c r="AW562" t="s">
        <v>71</v>
      </c>
      <c r="AX562" t="s">
        <v>71</v>
      </c>
      <c r="AY562" t="s">
        <v>71</v>
      </c>
      <c r="AZ562">
        <v>1</v>
      </c>
      <c r="BA562">
        <v>16</v>
      </c>
      <c r="BB562" t="s">
        <v>71</v>
      </c>
      <c r="BC562" t="s">
        <v>5295</v>
      </c>
      <c r="BD562" t="str">
        <f>HYPERLINK("http://dx.doi.org/10.1016/0895-7177(93)90202-A","http://dx.doi.org/10.1016/0895-7177(93)90202-A")</f>
        <v>http://dx.doi.org/10.1016/0895-7177(93)90202-A</v>
      </c>
      <c r="BE562" t="s">
        <v>71</v>
      </c>
      <c r="BF562" t="s">
        <v>71</v>
      </c>
      <c r="BG562" t="s">
        <v>71</v>
      </c>
      <c r="BH562" t="s">
        <v>71</v>
      </c>
      <c r="BI562" t="s">
        <v>71</v>
      </c>
      <c r="BJ562" t="s">
        <v>71</v>
      </c>
      <c r="BK562" t="s">
        <v>71</v>
      </c>
      <c r="BL562" t="s">
        <v>71</v>
      </c>
      <c r="BM562" t="s">
        <v>71</v>
      </c>
      <c r="BN562" t="s">
        <v>71</v>
      </c>
      <c r="BO562" t="s">
        <v>71</v>
      </c>
      <c r="BP562" t="s">
        <v>71</v>
      </c>
      <c r="BQ562" t="s">
        <v>5296</v>
      </c>
      <c r="BR562" t="str">
        <f>HYPERLINK("https%3A%2F%2Fwww.webofscience.com%2Fwos%2Fwoscc%2Ffull-record%2FWOS:A1993MP91100001","View Full Record in Web of Science")</f>
        <v>View Full Record in Web of Science</v>
      </c>
    </row>
    <row r="563" spans="1:70" hidden="1" x14ac:dyDescent="0.25">
      <c r="A563" t="s">
        <v>69</v>
      </c>
      <c r="B563" t="s">
        <v>5297</v>
      </c>
      <c r="C563" t="s">
        <v>71</v>
      </c>
      <c r="D563" t="s">
        <v>71</v>
      </c>
      <c r="E563" t="s">
        <v>71</v>
      </c>
      <c r="F563" t="s">
        <v>5298</v>
      </c>
      <c r="G563" t="s">
        <v>71</v>
      </c>
      <c r="H563" t="s">
        <v>71</v>
      </c>
      <c r="I563" s="1" t="s">
        <v>5299</v>
      </c>
      <c r="J563" s="6" t="s">
        <v>8590</v>
      </c>
      <c r="K563" t="s">
        <v>338</v>
      </c>
      <c r="L563" t="s">
        <v>71</v>
      </c>
      <c r="M563" t="s">
        <v>71</v>
      </c>
      <c r="N563" t="s">
        <v>71</v>
      </c>
      <c r="O563" t="s">
        <v>71</v>
      </c>
      <c r="P563" t="s">
        <v>71</v>
      </c>
      <c r="Q563" t="s">
        <v>71</v>
      </c>
      <c r="R563" t="s">
        <v>71</v>
      </c>
      <c r="S563" t="s">
        <v>71</v>
      </c>
      <c r="T563" t="s">
        <v>5300</v>
      </c>
      <c r="U563" t="s">
        <v>71</v>
      </c>
      <c r="V563" t="s">
        <v>71</v>
      </c>
      <c r="W563" t="s">
        <v>71</v>
      </c>
      <c r="X563" t="s">
        <v>71</v>
      </c>
      <c r="Y563" t="s">
        <v>5301</v>
      </c>
      <c r="Z563" t="s">
        <v>5302</v>
      </c>
      <c r="AA563" t="s">
        <v>71</v>
      </c>
      <c r="AB563" t="s">
        <v>71</v>
      </c>
      <c r="AC563" t="s">
        <v>71</v>
      </c>
      <c r="AD563" t="s">
        <v>71</v>
      </c>
      <c r="AE563" t="s">
        <v>71</v>
      </c>
      <c r="AF563" t="s">
        <v>71</v>
      </c>
      <c r="AG563" t="s">
        <v>71</v>
      </c>
      <c r="AH563" t="s">
        <v>71</v>
      </c>
      <c r="AI563" t="s">
        <v>71</v>
      </c>
      <c r="AJ563" t="s">
        <v>71</v>
      </c>
      <c r="AK563" t="s">
        <v>71</v>
      </c>
      <c r="AL563" t="s">
        <v>71</v>
      </c>
      <c r="AM563" t="s">
        <v>342</v>
      </c>
      <c r="AN563" t="s">
        <v>343</v>
      </c>
      <c r="AO563" t="s">
        <v>71</v>
      </c>
      <c r="AP563" t="s">
        <v>71</v>
      </c>
      <c r="AQ563" t="s">
        <v>71</v>
      </c>
      <c r="AR563" t="s">
        <v>479</v>
      </c>
      <c r="AS563">
        <v>2018</v>
      </c>
      <c r="AT563">
        <v>20</v>
      </c>
      <c r="AU563">
        <v>7</v>
      </c>
      <c r="AV563" t="s">
        <v>71</v>
      </c>
      <c r="AW563" t="s">
        <v>71</v>
      </c>
      <c r="AX563" t="s">
        <v>180</v>
      </c>
      <c r="AY563" t="s">
        <v>71</v>
      </c>
      <c r="AZ563">
        <v>2122</v>
      </c>
      <c r="BA563">
        <v>2134</v>
      </c>
      <c r="BB563" t="s">
        <v>71</v>
      </c>
      <c r="BC563" t="s">
        <v>5303</v>
      </c>
      <c r="BD563" t="str">
        <f>HYPERLINK("http://dx.doi.org/10.1007/s40815-017-0379-x","http://dx.doi.org/10.1007/s40815-017-0379-x")</f>
        <v>http://dx.doi.org/10.1007/s40815-017-0379-x</v>
      </c>
      <c r="BE563" t="s">
        <v>71</v>
      </c>
      <c r="BF563" t="s">
        <v>71</v>
      </c>
      <c r="BG563" t="s">
        <v>71</v>
      </c>
      <c r="BH563" t="s">
        <v>71</v>
      </c>
      <c r="BI563" t="s">
        <v>71</v>
      </c>
      <c r="BJ563" t="s">
        <v>71</v>
      </c>
      <c r="BK563" t="s">
        <v>71</v>
      </c>
      <c r="BL563" t="s">
        <v>71</v>
      </c>
      <c r="BM563" t="s">
        <v>71</v>
      </c>
      <c r="BN563" t="s">
        <v>71</v>
      </c>
      <c r="BO563" t="s">
        <v>71</v>
      </c>
      <c r="BP563" t="s">
        <v>71</v>
      </c>
      <c r="BQ563" t="s">
        <v>5304</v>
      </c>
      <c r="BR563" t="str">
        <f>HYPERLINK("https%3A%2F%2Fwww.webofscience.com%2Fwos%2Fwoscc%2Ffull-record%2FWOS:000445897100004","View Full Record in Web of Science")</f>
        <v>View Full Record in Web of Science</v>
      </c>
    </row>
    <row r="564" spans="1:70" hidden="1" x14ac:dyDescent="0.25">
      <c r="A564" t="s">
        <v>83</v>
      </c>
      <c r="B564" t="s">
        <v>5305</v>
      </c>
      <c r="C564" t="s">
        <v>71</v>
      </c>
      <c r="D564" t="s">
        <v>5306</v>
      </c>
      <c r="E564" t="s">
        <v>71</v>
      </c>
      <c r="F564" t="s">
        <v>5307</v>
      </c>
      <c r="G564" t="s">
        <v>71</v>
      </c>
      <c r="H564" t="s">
        <v>71</v>
      </c>
      <c r="I564" s="1" t="s">
        <v>3156</v>
      </c>
      <c r="J564" s="6" t="s">
        <v>8593</v>
      </c>
      <c r="K564" t="s">
        <v>5308</v>
      </c>
      <c r="L564" t="s">
        <v>71</v>
      </c>
      <c r="M564" t="s">
        <v>5309</v>
      </c>
      <c r="N564" t="s">
        <v>5310</v>
      </c>
      <c r="O564" t="s">
        <v>1292</v>
      </c>
      <c r="P564" t="s">
        <v>5311</v>
      </c>
      <c r="Q564" t="s">
        <v>71</v>
      </c>
      <c r="R564" t="s">
        <v>71</v>
      </c>
      <c r="S564" t="s">
        <v>71</v>
      </c>
      <c r="T564" t="s">
        <v>5312</v>
      </c>
      <c r="U564" t="s">
        <v>71</v>
      </c>
      <c r="V564" t="s">
        <v>71</v>
      </c>
      <c r="W564" t="s">
        <v>71</v>
      </c>
      <c r="X564" t="s">
        <v>71</v>
      </c>
      <c r="Y564" t="s">
        <v>71</v>
      </c>
      <c r="Z564" t="s">
        <v>71</v>
      </c>
      <c r="AA564" t="s">
        <v>71</v>
      </c>
      <c r="AB564" t="s">
        <v>71</v>
      </c>
      <c r="AC564" t="s">
        <v>71</v>
      </c>
      <c r="AD564" t="s">
        <v>71</v>
      </c>
      <c r="AE564" t="s">
        <v>71</v>
      </c>
      <c r="AF564" t="s">
        <v>71</v>
      </c>
      <c r="AG564" t="s">
        <v>71</v>
      </c>
      <c r="AH564" t="s">
        <v>71</v>
      </c>
      <c r="AI564" t="s">
        <v>71</v>
      </c>
      <c r="AJ564" t="s">
        <v>71</v>
      </c>
      <c r="AK564" t="s">
        <v>71</v>
      </c>
      <c r="AL564" t="s">
        <v>71</v>
      </c>
      <c r="AM564" t="s">
        <v>71</v>
      </c>
      <c r="AN564" t="s">
        <v>71</v>
      </c>
      <c r="AO564" t="s">
        <v>5313</v>
      </c>
      <c r="AP564" t="s">
        <v>71</v>
      </c>
      <c r="AQ564" t="s">
        <v>71</v>
      </c>
      <c r="AR564" t="s">
        <v>71</v>
      </c>
      <c r="AS564">
        <v>2006</v>
      </c>
      <c r="AT564" t="s">
        <v>71</v>
      </c>
      <c r="AU564" t="s">
        <v>71</v>
      </c>
      <c r="AV564" t="s">
        <v>71</v>
      </c>
      <c r="AW564" t="s">
        <v>71</v>
      </c>
      <c r="AX564" t="s">
        <v>71</v>
      </c>
      <c r="AY564" t="s">
        <v>71</v>
      </c>
      <c r="AZ564">
        <v>292</v>
      </c>
      <c r="BA564">
        <v>296</v>
      </c>
      <c r="BB564" t="s">
        <v>71</v>
      </c>
      <c r="BC564" t="s">
        <v>71</v>
      </c>
      <c r="BD564" t="s">
        <v>71</v>
      </c>
      <c r="BE564" t="s">
        <v>71</v>
      </c>
      <c r="BF564" t="s">
        <v>71</v>
      </c>
      <c r="BG564" t="s">
        <v>71</v>
      </c>
      <c r="BH564" t="s">
        <v>71</v>
      </c>
      <c r="BI564" t="s">
        <v>71</v>
      </c>
      <c r="BJ564" t="s">
        <v>71</v>
      </c>
      <c r="BK564" t="s">
        <v>71</v>
      </c>
      <c r="BL564" t="s">
        <v>71</v>
      </c>
      <c r="BM564" t="s">
        <v>71</v>
      </c>
      <c r="BN564" t="s">
        <v>71</v>
      </c>
      <c r="BO564" t="s">
        <v>71</v>
      </c>
      <c r="BP564" t="s">
        <v>71</v>
      </c>
      <c r="BQ564" t="s">
        <v>5314</v>
      </c>
      <c r="BR564" t="str">
        <f>HYPERLINK("https%3A%2F%2Fwww.webofscience.com%2Fwos%2Fwoscc%2Ffull-record%2FWOS:000246981800047","View Full Record in Web of Science")</f>
        <v>View Full Record in Web of Science</v>
      </c>
    </row>
    <row r="565" spans="1:70" hidden="1" x14ac:dyDescent="0.25">
      <c r="A565" t="s">
        <v>83</v>
      </c>
      <c r="B565" t="s">
        <v>5315</v>
      </c>
      <c r="C565" t="s">
        <v>71</v>
      </c>
      <c r="D565" t="s">
        <v>5316</v>
      </c>
      <c r="E565" t="s">
        <v>71</v>
      </c>
      <c r="F565" t="s">
        <v>5317</v>
      </c>
      <c r="G565" t="s">
        <v>71</v>
      </c>
      <c r="H565" t="s">
        <v>71</v>
      </c>
      <c r="I565" s="1" t="s">
        <v>5318</v>
      </c>
      <c r="J565" s="6" t="s">
        <v>8590</v>
      </c>
      <c r="K565" t="s">
        <v>5319</v>
      </c>
      <c r="L565" t="s">
        <v>687</v>
      </c>
      <c r="M565" t="s">
        <v>5320</v>
      </c>
      <c r="N565" t="s">
        <v>5321</v>
      </c>
      <c r="O565" t="s">
        <v>5322</v>
      </c>
      <c r="P565" t="s">
        <v>5323</v>
      </c>
      <c r="Q565" t="s">
        <v>71</v>
      </c>
      <c r="R565" t="s">
        <v>71</v>
      </c>
      <c r="S565" t="s">
        <v>71</v>
      </c>
      <c r="T565" s="10" t="s">
        <v>5324</v>
      </c>
      <c r="U565" t="s">
        <v>71</v>
      </c>
      <c r="V565" t="s">
        <v>71</v>
      </c>
      <c r="W565" t="s">
        <v>71</v>
      </c>
      <c r="X565" t="s">
        <v>71</v>
      </c>
      <c r="Y565" t="s">
        <v>71</v>
      </c>
      <c r="Z565" t="s">
        <v>71</v>
      </c>
      <c r="AA565" t="s">
        <v>71</v>
      </c>
      <c r="AB565" t="s">
        <v>71</v>
      </c>
      <c r="AC565" t="s">
        <v>71</v>
      </c>
      <c r="AD565" t="s">
        <v>71</v>
      </c>
      <c r="AE565" t="s">
        <v>71</v>
      </c>
      <c r="AF565" t="s">
        <v>71</v>
      </c>
      <c r="AG565" t="s">
        <v>71</v>
      </c>
      <c r="AH565" t="s">
        <v>71</v>
      </c>
      <c r="AI565" t="s">
        <v>71</v>
      </c>
      <c r="AJ565" t="s">
        <v>71</v>
      </c>
      <c r="AK565" t="s">
        <v>71</v>
      </c>
      <c r="AL565" t="s">
        <v>71</v>
      </c>
      <c r="AM565" t="s">
        <v>695</v>
      </c>
      <c r="AN565" t="s">
        <v>1283</v>
      </c>
      <c r="AO565" t="s">
        <v>5325</v>
      </c>
      <c r="AP565" t="s">
        <v>71</v>
      </c>
      <c r="AQ565" t="s">
        <v>71</v>
      </c>
      <c r="AR565" t="s">
        <v>71</v>
      </c>
      <c r="AS565">
        <v>2007</v>
      </c>
      <c r="AT565">
        <v>4482</v>
      </c>
      <c r="AU565" t="s">
        <v>71</v>
      </c>
      <c r="AV565" t="s">
        <v>71</v>
      </c>
      <c r="AW565" t="s">
        <v>71</v>
      </c>
      <c r="AX565" t="s">
        <v>71</v>
      </c>
      <c r="AY565" t="s">
        <v>71</v>
      </c>
      <c r="AZ565">
        <v>119</v>
      </c>
      <c r="BA565" t="s">
        <v>99</v>
      </c>
      <c r="BB565" t="s">
        <v>71</v>
      </c>
      <c r="BC565" t="s">
        <v>71</v>
      </c>
      <c r="BD565" t="s">
        <v>71</v>
      </c>
      <c r="BE565" t="s">
        <v>71</v>
      </c>
      <c r="BF565" t="s">
        <v>71</v>
      </c>
      <c r="BG565" t="s">
        <v>71</v>
      </c>
      <c r="BH565" t="s">
        <v>71</v>
      </c>
      <c r="BI565" t="s">
        <v>71</v>
      </c>
      <c r="BJ565" t="s">
        <v>71</v>
      </c>
      <c r="BK565" t="s">
        <v>71</v>
      </c>
      <c r="BL565" t="s">
        <v>71</v>
      </c>
      <c r="BM565" t="s">
        <v>71</v>
      </c>
      <c r="BN565" t="s">
        <v>71</v>
      </c>
      <c r="BO565" t="s">
        <v>71</v>
      </c>
      <c r="BP565" t="s">
        <v>71</v>
      </c>
      <c r="BQ565" t="s">
        <v>5326</v>
      </c>
      <c r="BR565" t="str">
        <f>HYPERLINK("https%3A%2F%2Fwww.webofscience.com%2Fwos%2Fwoscc%2Ffull-record%2FWOS:000246403500014","View Full Record in Web of Science")</f>
        <v>View Full Record in Web of Science</v>
      </c>
    </row>
    <row r="566" spans="1:70" hidden="1" x14ac:dyDescent="0.25">
      <c r="A566" t="s">
        <v>83</v>
      </c>
      <c r="B566" t="s">
        <v>5327</v>
      </c>
      <c r="C566" t="s">
        <v>71</v>
      </c>
      <c r="D566" t="s">
        <v>71</v>
      </c>
      <c r="E566" t="s">
        <v>1842</v>
      </c>
      <c r="F566" t="s">
        <v>5327</v>
      </c>
      <c r="G566" t="s">
        <v>71</v>
      </c>
      <c r="H566" t="s">
        <v>71</v>
      </c>
      <c r="I566" s="1" t="s">
        <v>5328</v>
      </c>
      <c r="J566" s="6" t="s">
        <v>8590</v>
      </c>
      <c r="K566" t="s">
        <v>1844</v>
      </c>
      <c r="L566" t="s">
        <v>71</v>
      </c>
      <c r="M566" t="s">
        <v>1845</v>
      </c>
      <c r="N566" t="s">
        <v>1846</v>
      </c>
      <c r="O566" t="s">
        <v>1847</v>
      </c>
      <c r="P566" t="s">
        <v>102</v>
      </c>
      <c r="Q566" t="s">
        <v>1848</v>
      </c>
      <c r="R566" t="s">
        <v>71</v>
      </c>
      <c r="S566" t="s">
        <v>71</v>
      </c>
      <c r="T566" t="s">
        <v>5329</v>
      </c>
      <c r="U566" t="s">
        <v>71</v>
      </c>
      <c r="V566" t="s">
        <v>71</v>
      </c>
      <c r="W566" t="s">
        <v>71</v>
      </c>
      <c r="X566" t="s">
        <v>71</v>
      </c>
      <c r="Y566" t="s">
        <v>5330</v>
      </c>
      <c r="Z566" t="s">
        <v>5331</v>
      </c>
      <c r="AA566" t="s">
        <v>71</v>
      </c>
      <c r="AB566" t="s">
        <v>71</v>
      </c>
      <c r="AC566" t="s">
        <v>71</v>
      </c>
      <c r="AD566" t="s">
        <v>71</v>
      </c>
      <c r="AE566" t="s">
        <v>71</v>
      </c>
      <c r="AF566" t="s">
        <v>71</v>
      </c>
      <c r="AG566" t="s">
        <v>71</v>
      </c>
      <c r="AH566" t="s">
        <v>71</v>
      </c>
      <c r="AI566" t="s">
        <v>71</v>
      </c>
      <c r="AJ566" t="s">
        <v>71</v>
      </c>
      <c r="AK566" t="s">
        <v>71</v>
      </c>
      <c r="AL566" t="s">
        <v>71</v>
      </c>
      <c r="AM566" t="s">
        <v>71</v>
      </c>
      <c r="AN566" t="s">
        <v>71</v>
      </c>
      <c r="AO566" t="s">
        <v>1852</v>
      </c>
      <c r="AP566" t="s">
        <v>71</v>
      </c>
      <c r="AQ566" t="s">
        <v>71</v>
      </c>
      <c r="AR566" t="s">
        <v>71</v>
      </c>
      <c r="AS566">
        <v>2001</v>
      </c>
      <c r="AT566" t="s">
        <v>71</v>
      </c>
      <c r="AU566" t="s">
        <v>71</v>
      </c>
      <c r="AV566" t="s">
        <v>71</v>
      </c>
      <c r="AW566" t="s">
        <v>71</v>
      </c>
      <c r="AX566" t="s">
        <v>71</v>
      </c>
      <c r="AY566" t="s">
        <v>71</v>
      </c>
      <c r="AZ566">
        <v>328</v>
      </c>
      <c r="BA566">
        <v>331</v>
      </c>
      <c r="BB566" t="s">
        <v>71</v>
      </c>
      <c r="BC566" t="s">
        <v>71</v>
      </c>
      <c r="BD566" t="s">
        <v>71</v>
      </c>
      <c r="BE566" t="s">
        <v>71</v>
      </c>
      <c r="BF566" t="s">
        <v>71</v>
      </c>
      <c r="BG566" t="s">
        <v>71</v>
      </c>
      <c r="BH566" t="s">
        <v>71</v>
      </c>
      <c r="BI566" t="s">
        <v>71</v>
      </c>
      <c r="BJ566" t="s">
        <v>71</v>
      </c>
      <c r="BK566" t="s">
        <v>71</v>
      </c>
      <c r="BL566" t="s">
        <v>71</v>
      </c>
      <c r="BM566" t="s">
        <v>71</v>
      </c>
      <c r="BN566" t="s">
        <v>71</v>
      </c>
      <c r="BO566" t="s">
        <v>71</v>
      </c>
      <c r="BP566" t="s">
        <v>71</v>
      </c>
      <c r="BQ566" t="s">
        <v>5332</v>
      </c>
      <c r="BR566" t="str">
        <f>HYPERLINK("https%3A%2F%2Fwww.webofscience.com%2Fwos%2Fwoscc%2Ffull-record%2FWOS:000178178300082","View Full Record in Web of Science")</f>
        <v>View Full Record in Web of Science</v>
      </c>
    </row>
    <row r="567" spans="1:70" hidden="1" x14ac:dyDescent="0.25">
      <c r="A567" t="s">
        <v>69</v>
      </c>
      <c r="B567" t="s">
        <v>5333</v>
      </c>
      <c r="C567" t="s">
        <v>71</v>
      </c>
      <c r="D567" t="s">
        <v>71</v>
      </c>
      <c r="E567" t="s">
        <v>71</v>
      </c>
      <c r="F567" t="s">
        <v>5334</v>
      </c>
      <c r="G567" t="s">
        <v>71</v>
      </c>
      <c r="H567" t="s">
        <v>71</v>
      </c>
      <c r="I567" s="1" t="s">
        <v>5335</v>
      </c>
      <c r="J567" s="6" t="s">
        <v>8590</v>
      </c>
      <c r="K567" t="s">
        <v>1358</v>
      </c>
      <c r="L567" t="s">
        <v>71</v>
      </c>
      <c r="M567" t="s">
        <v>71</v>
      </c>
      <c r="N567" t="s">
        <v>71</v>
      </c>
      <c r="O567" t="s">
        <v>71</v>
      </c>
      <c r="P567" t="s">
        <v>71</v>
      </c>
      <c r="Q567" t="s">
        <v>71</v>
      </c>
      <c r="R567" t="s">
        <v>71</v>
      </c>
      <c r="S567" t="s">
        <v>71</v>
      </c>
      <c r="T567" t="s">
        <v>5336</v>
      </c>
      <c r="U567" t="s">
        <v>71</v>
      </c>
      <c r="V567" t="s">
        <v>71</v>
      </c>
      <c r="W567" t="s">
        <v>71</v>
      </c>
      <c r="X567" t="s">
        <v>71</v>
      </c>
      <c r="Y567" t="s">
        <v>5337</v>
      </c>
      <c r="Z567" t="s">
        <v>5338</v>
      </c>
      <c r="AA567" t="s">
        <v>71</v>
      </c>
      <c r="AB567" t="s">
        <v>71</v>
      </c>
      <c r="AC567" t="s">
        <v>71</v>
      </c>
      <c r="AD567" t="s">
        <v>71</v>
      </c>
      <c r="AE567" t="s">
        <v>71</v>
      </c>
      <c r="AF567" t="s">
        <v>71</v>
      </c>
      <c r="AG567" t="s">
        <v>71</v>
      </c>
      <c r="AH567" t="s">
        <v>71</v>
      </c>
      <c r="AI567" t="s">
        <v>71</v>
      </c>
      <c r="AJ567" t="s">
        <v>71</v>
      </c>
      <c r="AK567" t="s">
        <v>71</v>
      </c>
      <c r="AL567" t="s">
        <v>71</v>
      </c>
      <c r="AM567" t="s">
        <v>1361</v>
      </c>
      <c r="AN567" t="s">
        <v>1362</v>
      </c>
      <c r="AO567" t="s">
        <v>71</v>
      </c>
      <c r="AP567" t="s">
        <v>71</v>
      </c>
      <c r="AQ567" t="s">
        <v>71</v>
      </c>
      <c r="AR567" t="s">
        <v>5339</v>
      </c>
      <c r="AS567">
        <v>2013</v>
      </c>
      <c r="AT567">
        <v>3</v>
      </c>
      <c r="AU567">
        <v>3</v>
      </c>
      <c r="AV567" t="s">
        <v>71</v>
      </c>
      <c r="AW567" t="s">
        <v>71</v>
      </c>
      <c r="AX567" t="s">
        <v>71</v>
      </c>
      <c r="AY567" t="s">
        <v>71</v>
      </c>
      <c r="AZ567">
        <v>190</v>
      </c>
      <c r="BA567">
        <v>199</v>
      </c>
      <c r="BB567" t="s">
        <v>71</v>
      </c>
      <c r="BC567" t="s">
        <v>5340</v>
      </c>
      <c r="BD567" t="str">
        <f>HYPERLINK("http://dx.doi.org/10.1002/widm.1091","http://dx.doi.org/10.1002/widm.1091")</f>
        <v>http://dx.doi.org/10.1002/widm.1091</v>
      </c>
      <c r="BE567" t="s">
        <v>71</v>
      </c>
      <c r="BF567" t="s">
        <v>71</v>
      </c>
      <c r="BG567" t="s">
        <v>71</v>
      </c>
      <c r="BH567" t="s">
        <v>71</v>
      </c>
      <c r="BI567" t="s">
        <v>71</v>
      </c>
      <c r="BJ567" t="s">
        <v>71</v>
      </c>
      <c r="BK567" t="s">
        <v>71</v>
      </c>
      <c r="BL567" t="s">
        <v>71</v>
      </c>
      <c r="BM567" t="s">
        <v>71</v>
      </c>
      <c r="BN567" t="s">
        <v>71</v>
      </c>
      <c r="BO567" t="s">
        <v>71</v>
      </c>
      <c r="BP567" t="s">
        <v>71</v>
      </c>
      <c r="BQ567" t="s">
        <v>5341</v>
      </c>
      <c r="BR567" t="str">
        <f>HYPERLINK("https%3A%2F%2Fwww.webofscience.com%2Fwos%2Fwoscc%2Ffull-record%2FWOS:000318118700004","View Full Record in Web of Science")</f>
        <v>View Full Record in Web of Science</v>
      </c>
    </row>
    <row r="568" spans="1:70" hidden="1" x14ac:dyDescent="0.25">
      <c r="A568" t="s">
        <v>69</v>
      </c>
      <c r="B568" t="s">
        <v>5342</v>
      </c>
      <c r="C568" t="s">
        <v>71</v>
      </c>
      <c r="D568" t="s">
        <v>71</v>
      </c>
      <c r="E568" t="s">
        <v>71</v>
      </c>
      <c r="F568" t="s">
        <v>5342</v>
      </c>
      <c r="G568" t="s">
        <v>71</v>
      </c>
      <c r="H568" t="s">
        <v>71</v>
      </c>
      <c r="I568" s="1" t="s">
        <v>5343</v>
      </c>
      <c r="J568" s="6" t="s">
        <v>8590</v>
      </c>
      <c r="K568" t="s">
        <v>123</v>
      </c>
      <c r="L568" t="s">
        <v>71</v>
      </c>
      <c r="M568" t="s">
        <v>71</v>
      </c>
      <c r="N568" t="s">
        <v>71</v>
      </c>
      <c r="O568" t="s">
        <v>71</v>
      </c>
      <c r="P568" t="s">
        <v>71</v>
      </c>
      <c r="Q568" t="s">
        <v>71</v>
      </c>
      <c r="R568" t="s">
        <v>71</v>
      </c>
      <c r="S568" t="s">
        <v>71</v>
      </c>
      <c r="T568" t="s">
        <v>5344</v>
      </c>
      <c r="U568" t="s">
        <v>71</v>
      </c>
      <c r="V568" t="s">
        <v>71</v>
      </c>
      <c r="W568" t="s">
        <v>71</v>
      </c>
      <c r="X568" t="s">
        <v>71</v>
      </c>
      <c r="Y568" t="s">
        <v>5345</v>
      </c>
      <c r="Z568" t="s">
        <v>5346</v>
      </c>
      <c r="AA568" t="s">
        <v>71</v>
      </c>
      <c r="AB568" t="s">
        <v>71</v>
      </c>
      <c r="AC568" t="s">
        <v>71</v>
      </c>
      <c r="AD568" t="s">
        <v>71</v>
      </c>
      <c r="AE568" t="s">
        <v>71</v>
      </c>
      <c r="AF568" t="s">
        <v>71</v>
      </c>
      <c r="AG568" t="s">
        <v>71</v>
      </c>
      <c r="AH568" t="s">
        <v>71</v>
      </c>
      <c r="AI568" t="s">
        <v>71</v>
      </c>
      <c r="AJ568" t="s">
        <v>71</v>
      </c>
      <c r="AK568" t="s">
        <v>71</v>
      </c>
      <c r="AL568" t="s">
        <v>71</v>
      </c>
      <c r="AM568" t="s">
        <v>127</v>
      </c>
      <c r="AN568" t="s">
        <v>128</v>
      </c>
      <c r="AO568" t="s">
        <v>71</v>
      </c>
      <c r="AP568" t="s">
        <v>71</v>
      </c>
      <c r="AQ568" t="s">
        <v>71</v>
      </c>
      <c r="AR568" t="s">
        <v>5347</v>
      </c>
      <c r="AS568">
        <v>2004</v>
      </c>
      <c r="AT568">
        <v>162</v>
      </c>
      <c r="AU568">
        <v>2</v>
      </c>
      <c r="AV568" t="s">
        <v>71</v>
      </c>
      <c r="AW568" t="s">
        <v>71</v>
      </c>
      <c r="AX568" t="s">
        <v>71</v>
      </c>
      <c r="AY568" t="s">
        <v>71</v>
      </c>
      <c r="AZ568">
        <v>121</v>
      </c>
      <c r="BA568">
        <v>137</v>
      </c>
      <c r="BB568" t="s">
        <v>71</v>
      </c>
      <c r="BC568" t="s">
        <v>5348</v>
      </c>
      <c r="BD568" t="str">
        <f>HYPERLINK("http://dx.doi.org/10.1016/j.ins.2004.03.005","http://dx.doi.org/10.1016/j.ins.2004.03.005")</f>
        <v>http://dx.doi.org/10.1016/j.ins.2004.03.005</v>
      </c>
      <c r="BE568" t="s">
        <v>71</v>
      </c>
      <c r="BF568" t="s">
        <v>71</v>
      </c>
      <c r="BG568" t="s">
        <v>71</v>
      </c>
      <c r="BH568" t="s">
        <v>71</v>
      </c>
      <c r="BI568" t="s">
        <v>71</v>
      </c>
      <c r="BJ568" t="s">
        <v>71</v>
      </c>
      <c r="BK568" t="s">
        <v>71</v>
      </c>
      <c r="BL568" t="s">
        <v>71</v>
      </c>
      <c r="BM568" t="s">
        <v>71</v>
      </c>
      <c r="BN568" t="s">
        <v>71</v>
      </c>
      <c r="BO568" t="s">
        <v>71</v>
      </c>
      <c r="BP568" t="s">
        <v>71</v>
      </c>
      <c r="BQ568" t="s">
        <v>5349</v>
      </c>
      <c r="BR568" t="str">
        <f>HYPERLINK("https%3A%2F%2Fwww.webofscience.com%2Fwos%2Fwoscc%2Ffull-record%2FWOS:000221858800005","View Full Record in Web of Science")</f>
        <v>View Full Record in Web of Science</v>
      </c>
    </row>
    <row r="569" spans="1:70" hidden="1" x14ac:dyDescent="0.25">
      <c r="A569" t="s">
        <v>69</v>
      </c>
      <c r="B569" t="s">
        <v>5350</v>
      </c>
      <c r="C569" t="s">
        <v>71</v>
      </c>
      <c r="D569" t="s">
        <v>71</v>
      </c>
      <c r="E569" t="s">
        <v>71</v>
      </c>
      <c r="F569" t="s">
        <v>5351</v>
      </c>
      <c r="G569" t="s">
        <v>71</v>
      </c>
      <c r="H569" t="s">
        <v>71</v>
      </c>
      <c r="I569" s="1" t="s">
        <v>5352</v>
      </c>
      <c r="J569" s="6" t="s">
        <v>8590</v>
      </c>
      <c r="K569" t="s">
        <v>3069</v>
      </c>
      <c r="L569" t="s">
        <v>71</v>
      </c>
      <c r="M569" t="s">
        <v>71</v>
      </c>
      <c r="N569" t="s">
        <v>71</v>
      </c>
      <c r="O569" t="s">
        <v>71</v>
      </c>
      <c r="P569" t="s">
        <v>71</v>
      </c>
      <c r="Q569" t="s">
        <v>71</v>
      </c>
      <c r="R569" t="s">
        <v>71</v>
      </c>
      <c r="S569" t="s">
        <v>71</v>
      </c>
      <c r="T569" t="s">
        <v>5353</v>
      </c>
      <c r="U569" t="s">
        <v>71</v>
      </c>
      <c r="V569" t="s">
        <v>71</v>
      </c>
      <c r="W569" t="s">
        <v>71</v>
      </c>
      <c r="X569" t="s">
        <v>71</v>
      </c>
      <c r="Y569" t="s">
        <v>5354</v>
      </c>
      <c r="Z569" t="s">
        <v>5355</v>
      </c>
      <c r="AA569" t="s">
        <v>71</v>
      </c>
      <c r="AB569" t="s">
        <v>71</v>
      </c>
      <c r="AC569" t="s">
        <v>71</v>
      </c>
      <c r="AD569" t="s">
        <v>71</v>
      </c>
      <c r="AE569" t="s">
        <v>71</v>
      </c>
      <c r="AF569" t="s">
        <v>71</v>
      </c>
      <c r="AG569" t="s">
        <v>71</v>
      </c>
      <c r="AH569" t="s">
        <v>71</v>
      </c>
      <c r="AI569" t="s">
        <v>71</v>
      </c>
      <c r="AJ569" t="s">
        <v>71</v>
      </c>
      <c r="AK569" t="s">
        <v>71</v>
      </c>
      <c r="AL569" t="s">
        <v>71</v>
      </c>
      <c r="AM569" t="s">
        <v>3073</v>
      </c>
      <c r="AN569" t="s">
        <v>3074</v>
      </c>
      <c r="AO569" t="s">
        <v>71</v>
      </c>
      <c r="AP569" t="s">
        <v>71</v>
      </c>
      <c r="AQ569" t="s">
        <v>71</v>
      </c>
      <c r="AR569" t="s">
        <v>71</v>
      </c>
      <c r="AS569">
        <v>2018</v>
      </c>
      <c r="AT569">
        <v>118</v>
      </c>
      <c r="AU569">
        <v>4</v>
      </c>
      <c r="AV569" t="s">
        <v>71</v>
      </c>
      <c r="AW569" t="s">
        <v>71</v>
      </c>
      <c r="AX569" t="s">
        <v>71</v>
      </c>
      <c r="AY569" t="s">
        <v>71</v>
      </c>
      <c r="AZ569">
        <v>850</v>
      </c>
      <c r="BA569">
        <v>872</v>
      </c>
      <c r="BB569" t="s">
        <v>71</v>
      </c>
      <c r="BC569" t="s">
        <v>5356</v>
      </c>
      <c r="BD569" t="str">
        <f>HYPERLINK("http://dx.doi.org/10.1108/IMDS-07-2017-0313","http://dx.doi.org/10.1108/IMDS-07-2017-0313")</f>
        <v>http://dx.doi.org/10.1108/IMDS-07-2017-0313</v>
      </c>
      <c r="BE569" t="s">
        <v>71</v>
      </c>
      <c r="BF569" t="s">
        <v>71</v>
      </c>
      <c r="BG569" t="s">
        <v>71</v>
      </c>
      <c r="BH569" t="s">
        <v>71</v>
      </c>
      <c r="BI569" t="s">
        <v>71</v>
      </c>
      <c r="BJ569" t="s">
        <v>71</v>
      </c>
      <c r="BK569" t="s">
        <v>71</v>
      </c>
      <c r="BL569" t="s">
        <v>71</v>
      </c>
      <c r="BM569" t="s">
        <v>71</v>
      </c>
      <c r="BN569" t="s">
        <v>71</v>
      </c>
      <c r="BO569" t="s">
        <v>71</v>
      </c>
      <c r="BP569" t="s">
        <v>71</v>
      </c>
      <c r="BQ569" t="s">
        <v>5357</v>
      </c>
      <c r="BR569" t="str">
        <f>HYPERLINK("https%3A%2F%2Fwww.webofscience.com%2Fwos%2Fwoscc%2Ffull-record%2FWOS:000432263100011","View Full Record in Web of Science")</f>
        <v>View Full Record in Web of Science</v>
      </c>
    </row>
    <row r="570" spans="1:70" hidden="1" x14ac:dyDescent="0.25">
      <c r="A570" t="s">
        <v>83</v>
      </c>
      <c r="B570" t="s">
        <v>5358</v>
      </c>
      <c r="C570" t="s">
        <v>71</v>
      </c>
      <c r="D570" t="s">
        <v>5359</v>
      </c>
      <c r="E570" t="s">
        <v>71</v>
      </c>
      <c r="F570" t="s">
        <v>5360</v>
      </c>
      <c r="G570" t="s">
        <v>71</v>
      </c>
      <c r="H570" t="s">
        <v>71</v>
      </c>
      <c r="I570" s="1" t="s">
        <v>5361</v>
      </c>
      <c r="J570" s="6" t="s">
        <v>8590</v>
      </c>
      <c r="K570" t="s">
        <v>5362</v>
      </c>
      <c r="L570" t="s">
        <v>601</v>
      </c>
      <c r="M570" t="s">
        <v>5363</v>
      </c>
      <c r="N570" t="s">
        <v>5364</v>
      </c>
      <c r="O570" t="s">
        <v>5365</v>
      </c>
      <c r="P570" t="s">
        <v>5366</v>
      </c>
      <c r="Q570" t="s">
        <v>5367</v>
      </c>
      <c r="R570" t="s">
        <v>71</v>
      </c>
      <c r="S570" t="s">
        <v>71</v>
      </c>
      <c r="T570" t="s">
        <v>5368</v>
      </c>
      <c r="U570" t="s">
        <v>71</v>
      </c>
      <c r="V570" t="s">
        <v>71</v>
      </c>
      <c r="W570" t="s">
        <v>71</v>
      </c>
      <c r="X570" t="s">
        <v>71</v>
      </c>
      <c r="Y570" t="s">
        <v>71</v>
      </c>
      <c r="Z570" t="s">
        <v>71</v>
      </c>
      <c r="AA570" t="s">
        <v>71</v>
      </c>
      <c r="AB570" t="s">
        <v>71</v>
      </c>
      <c r="AC570" t="s">
        <v>71</v>
      </c>
      <c r="AD570" t="s">
        <v>71</v>
      </c>
      <c r="AE570" t="s">
        <v>71</v>
      </c>
      <c r="AF570" t="s">
        <v>71</v>
      </c>
      <c r="AG570" t="s">
        <v>71</v>
      </c>
      <c r="AH570" t="s">
        <v>71</v>
      </c>
      <c r="AI570" t="s">
        <v>71</v>
      </c>
      <c r="AJ570" t="s">
        <v>71</v>
      </c>
      <c r="AK570" t="s">
        <v>71</v>
      </c>
      <c r="AL570" t="s">
        <v>71</v>
      </c>
      <c r="AM570" t="s">
        <v>606</v>
      </c>
      <c r="AN570" t="s">
        <v>607</v>
      </c>
      <c r="AO570" t="s">
        <v>5369</v>
      </c>
      <c r="AP570" t="s">
        <v>71</v>
      </c>
      <c r="AQ570" t="s">
        <v>71</v>
      </c>
      <c r="AR570" t="s">
        <v>71</v>
      </c>
      <c r="AS570">
        <v>2020</v>
      </c>
      <c r="AT570">
        <v>1002</v>
      </c>
      <c r="AU570" t="s">
        <v>71</v>
      </c>
      <c r="AV570" t="s">
        <v>71</v>
      </c>
      <c r="AW570" t="s">
        <v>71</v>
      </c>
      <c r="AX570" t="s">
        <v>71</v>
      </c>
      <c r="AY570" t="s">
        <v>71</v>
      </c>
      <c r="AZ570">
        <v>40</v>
      </c>
      <c r="BA570">
        <v>48</v>
      </c>
      <c r="BB570" t="s">
        <v>71</v>
      </c>
      <c r="BC570" t="s">
        <v>5370</v>
      </c>
      <c r="BD570" t="str">
        <f>HYPERLINK("http://dx.doi.org/10.1007/978-3-030-21255-1_4","http://dx.doi.org/10.1007/978-3-030-21255-1_4")</f>
        <v>http://dx.doi.org/10.1007/978-3-030-21255-1_4</v>
      </c>
      <c r="BE570" t="s">
        <v>71</v>
      </c>
      <c r="BF570" t="s">
        <v>71</v>
      </c>
      <c r="BG570" t="s">
        <v>71</v>
      </c>
      <c r="BH570" t="s">
        <v>71</v>
      </c>
      <c r="BI570" t="s">
        <v>71</v>
      </c>
      <c r="BJ570" t="s">
        <v>71</v>
      </c>
      <c r="BK570" t="s">
        <v>71</v>
      </c>
      <c r="BL570" t="s">
        <v>71</v>
      </c>
      <c r="BM570" t="s">
        <v>71</v>
      </c>
      <c r="BN570" t="s">
        <v>71</v>
      </c>
      <c r="BO570" t="s">
        <v>71</v>
      </c>
      <c r="BP570" t="s">
        <v>71</v>
      </c>
      <c r="BQ570" t="s">
        <v>5371</v>
      </c>
      <c r="BR570" t="str">
        <f>HYPERLINK("https%3A%2F%2Fwww.webofscience.com%2Fwos%2Fwoscc%2Ffull-record%2FWOS:000587666200004","View Full Record in Web of Science")</f>
        <v>View Full Record in Web of Science</v>
      </c>
    </row>
    <row r="571" spans="1:70" hidden="1" x14ac:dyDescent="0.25">
      <c r="A571" t="s">
        <v>2847</v>
      </c>
      <c r="B571" t="s">
        <v>112</v>
      </c>
      <c r="C571" t="s">
        <v>71</v>
      </c>
      <c r="D571" t="s">
        <v>4551</v>
      </c>
      <c r="E571" t="s">
        <v>71</v>
      </c>
      <c r="F571" t="s">
        <v>113</v>
      </c>
      <c r="G571" t="s">
        <v>71</v>
      </c>
      <c r="H571" t="s">
        <v>71</v>
      </c>
      <c r="I571" s="1" t="s">
        <v>5372</v>
      </c>
      <c r="J571" s="6" t="s">
        <v>8590</v>
      </c>
      <c r="K571" t="s">
        <v>4554</v>
      </c>
      <c r="L571" t="s">
        <v>71</v>
      </c>
      <c r="M571" t="s">
        <v>71</v>
      </c>
      <c r="N571" t="s">
        <v>71</v>
      </c>
      <c r="O571" t="s">
        <v>71</v>
      </c>
      <c r="P571" t="s">
        <v>71</v>
      </c>
      <c r="Q571" t="s">
        <v>71</v>
      </c>
      <c r="R571" t="s">
        <v>71</v>
      </c>
      <c r="S571" t="s">
        <v>71</v>
      </c>
      <c r="T571" t="s">
        <v>5373</v>
      </c>
      <c r="U571" t="s">
        <v>71</v>
      </c>
      <c r="V571" t="s">
        <v>71</v>
      </c>
      <c r="W571" t="s">
        <v>71</v>
      </c>
      <c r="X571" t="s">
        <v>71</v>
      </c>
      <c r="Y571" t="s">
        <v>71</v>
      </c>
      <c r="Z571" t="s">
        <v>71</v>
      </c>
      <c r="AA571" t="s">
        <v>71</v>
      </c>
      <c r="AB571" t="s">
        <v>71</v>
      </c>
      <c r="AC571" t="s">
        <v>71</v>
      </c>
      <c r="AD571" t="s">
        <v>71</v>
      </c>
      <c r="AE571" t="s">
        <v>71</v>
      </c>
      <c r="AF571" t="s">
        <v>71</v>
      </c>
      <c r="AG571" t="s">
        <v>71</v>
      </c>
      <c r="AH571" t="s">
        <v>71</v>
      </c>
      <c r="AI571" t="s">
        <v>71</v>
      </c>
      <c r="AJ571" t="s">
        <v>71</v>
      </c>
      <c r="AK571" t="s">
        <v>71</v>
      </c>
      <c r="AL571" t="s">
        <v>71</v>
      </c>
      <c r="AM571" t="s">
        <v>71</v>
      </c>
      <c r="AN571" t="s">
        <v>71</v>
      </c>
      <c r="AO571" t="s">
        <v>4558</v>
      </c>
      <c r="AP571" t="s">
        <v>71</v>
      </c>
      <c r="AQ571" t="s">
        <v>71</v>
      </c>
      <c r="AR571" t="s">
        <v>71</v>
      </c>
      <c r="AS571">
        <v>2015</v>
      </c>
      <c r="AT571" t="s">
        <v>71</v>
      </c>
      <c r="AU571" t="s">
        <v>71</v>
      </c>
      <c r="AV571" t="s">
        <v>71</v>
      </c>
      <c r="AW571" t="s">
        <v>71</v>
      </c>
      <c r="AX571" t="s">
        <v>71</v>
      </c>
      <c r="AY571" t="s">
        <v>71</v>
      </c>
      <c r="AZ571">
        <v>7</v>
      </c>
      <c r="BA571">
        <v>29</v>
      </c>
      <c r="BB571" t="s">
        <v>71</v>
      </c>
      <c r="BC571" t="s">
        <v>71</v>
      </c>
      <c r="BD571" t="s">
        <v>71</v>
      </c>
      <c r="BE571" t="s">
        <v>4559</v>
      </c>
      <c r="BF571" t="s">
        <v>71</v>
      </c>
      <c r="BG571" t="s">
        <v>71</v>
      </c>
      <c r="BH571" t="s">
        <v>71</v>
      </c>
      <c r="BI571" t="s">
        <v>71</v>
      </c>
      <c r="BJ571" t="s">
        <v>71</v>
      </c>
      <c r="BK571" t="s">
        <v>71</v>
      </c>
      <c r="BL571" t="s">
        <v>71</v>
      </c>
      <c r="BM571" t="s">
        <v>71</v>
      </c>
      <c r="BN571" t="s">
        <v>71</v>
      </c>
      <c r="BO571" t="s">
        <v>71</v>
      </c>
      <c r="BP571" t="s">
        <v>71</v>
      </c>
      <c r="BQ571" t="s">
        <v>5374</v>
      </c>
      <c r="BR571" t="str">
        <f>HYPERLINK("https%3A%2F%2Fwww.webofscience.com%2Fwos%2Fwoscc%2Ffull-record%2FWOS:000400029000003","View Full Record in Web of Science")</f>
        <v>View Full Record in Web of Science</v>
      </c>
    </row>
    <row r="572" spans="1:70" hidden="1" x14ac:dyDescent="0.25">
      <c r="A572" t="s">
        <v>69</v>
      </c>
      <c r="B572" t="s">
        <v>5375</v>
      </c>
      <c r="C572" t="s">
        <v>71</v>
      </c>
      <c r="D572" t="s">
        <v>71</v>
      </c>
      <c r="E572" t="s">
        <v>71</v>
      </c>
      <c r="F572" t="s">
        <v>5375</v>
      </c>
      <c r="G572" t="s">
        <v>71</v>
      </c>
      <c r="H572" t="s">
        <v>71</v>
      </c>
      <c r="I572" s="1" t="s">
        <v>5376</v>
      </c>
      <c r="J572" s="6" t="s">
        <v>8590</v>
      </c>
      <c r="K572" t="s">
        <v>288</v>
      </c>
      <c r="L572" t="s">
        <v>71</v>
      </c>
      <c r="M572" t="s">
        <v>71</v>
      </c>
      <c r="N572" t="s">
        <v>71</v>
      </c>
      <c r="O572" t="s">
        <v>71</v>
      </c>
      <c r="P572" t="s">
        <v>71</v>
      </c>
      <c r="Q572" t="s">
        <v>71</v>
      </c>
      <c r="R572" t="s">
        <v>71</v>
      </c>
      <c r="S572" t="s">
        <v>71</v>
      </c>
      <c r="T572" t="s">
        <v>5377</v>
      </c>
      <c r="U572" t="s">
        <v>71</v>
      </c>
      <c r="V572" t="s">
        <v>71</v>
      </c>
      <c r="W572" t="s">
        <v>71</v>
      </c>
      <c r="X572" t="s">
        <v>71</v>
      </c>
      <c r="Y572" t="s">
        <v>71</v>
      </c>
      <c r="Z572" t="s">
        <v>71</v>
      </c>
      <c r="AA572" t="s">
        <v>71</v>
      </c>
      <c r="AB572" t="s">
        <v>71</v>
      </c>
      <c r="AC572" t="s">
        <v>71</v>
      </c>
      <c r="AD572" t="s">
        <v>71</v>
      </c>
      <c r="AE572" t="s">
        <v>71</v>
      </c>
      <c r="AF572" t="s">
        <v>71</v>
      </c>
      <c r="AG572" t="s">
        <v>71</v>
      </c>
      <c r="AH572" t="s">
        <v>71</v>
      </c>
      <c r="AI572" t="s">
        <v>71</v>
      </c>
      <c r="AJ572" t="s">
        <v>71</v>
      </c>
      <c r="AK572" t="s">
        <v>71</v>
      </c>
      <c r="AL572" t="s">
        <v>71</v>
      </c>
      <c r="AM572" t="s">
        <v>291</v>
      </c>
      <c r="AN572" t="s">
        <v>292</v>
      </c>
      <c r="AO572" t="s">
        <v>71</v>
      </c>
      <c r="AP572" t="s">
        <v>71</v>
      </c>
      <c r="AQ572" t="s">
        <v>71</v>
      </c>
      <c r="AR572" t="s">
        <v>794</v>
      </c>
      <c r="AS572">
        <v>1999</v>
      </c>
      <c r="AT572">
        <v>16</v>
      </c>
      <c r="AU572">
        <v>1</v>
      </c>
      <c r="AV572" t="s">
        <v>71</v>
      </c>
      <c r="AW572" t="s">
        <v>71</v>
      </c>
      <c r="AX572" t="s">
        <v>71</v>
      </c>
      <c r="AY572" t="s">
        <v>71</v>
      </c>
      <c r="AZ572">
        <v>79</v>
      </c>
      <c r="BA572">
        <v>84</v>
      </c>
      <c r="BB572" t="s">
        <v>71</v>
      </c>
      <c r="BC572" t="s">
        <v>5378</v>
      </c>
      <c r="BD572" t="str">
        <f>HYPERLINK("http://dx.doi.org/10.1016/S0957-4174(98)00024-4","http://dx.doi.org/10.1016/S0957-4174(98)00024-4")</f>
        <v>http://dx.doi.org/10.1016/S0957-4174(98)00024-4</v>
      </c>
      <c r="BE572" t="s">
        <v>71</v>
      </c>
      <c r="BF572" t="s">
        <v>71</v>
      </c>
      <c r="BG572" t="s">
        <v>71</v>
      </c>
      <c r="BH572" t="s">
        <v>71</v>
      </c>
      <c r="BI572" t="s">
        <v>71</v>
      </c>
      <c r="BJ572" t="s">
        <v>71</v>
      </c>
      <c r="BK572" t="s">
        <v>71</v>
      </c>
      <c r="BL572" t="s">
        <v>71</v>
      </c>
      <c r="BM572" t="s">
        <v>71</v>
      </c>
      <c r="BN572" t="s">
        <v>71</v>
      </c>
      <c r="BO572" t="s">
        <v>71</v>
      </c>
      <c r="BP572" t="s">
        <v>71</v>
      </c>
      <c r="BQ572" t="s">
        <v>5379</v>
      </c>
      <c r="BR572" t="str">
        <f>HYPERLINK("https%3A%2F%2Fwww.webofscience.com%2Fwos%2Fwoscc%2Ffull-record%2FWOS:000078567100011","View Full Record in Web of Science")</f>
        <v>View Full Record in Web of Science</v>
      </c>
    </row>
    <row r="573" spans="1:70" hidden="1" x14ac:dyDescent="0.25">
      <c r="A573" t="s">
        <v>69</v>
      </c>
      <c r="B573" t="s">
        <v>5380</v>
      </c>
      <c r="C573" t="s">
        <v>71</v>
      </c>
      <c r="D573" t="s">
        <v>71</v>
      </c>
      <c r="E573" t="s">
        <v>71</v>
      </c>
      <c r="F573" t="s">
        <v>5381</v>
      </c>
      <c r="G573" t="s">
        <v>71</v>
      </c>
      <c r="H573" t="s">
        <v>71</v>
      </c>
      <c r="I573" s="1" t="s">
        <v>5382</v>
      </c>
      <c r="J573" s="6" t="s">
        <v>8590</v>
      </c>
      <c r="K573" t="s">
        <v>510</v>
      </c>
      <c r="L573" t="s">
        <v>71</v>
      </c>
      <c r="M573" t="s">
        <v>71</v>
      </c>
      <c r="N573" t="s">
        <v>71</v>
      </c>
      <c r="O573" t="s">
        <v>71</v>
      </c>
      <c r="P573" t="s">
        <v>71</v>
      </c>
      <c r="Q573" t="s">
        <v>71</v>
      </c>
      <c r="R573" t="s">
        <v>71</v>
      </c>
      <c r="S573" t="s">
        <v>71</v>
      </c>
      <c r="T573" t="s">
        <v>5383</v>
      </c>
      <c r="U573" t="s">
        <v>71</v>
      </c>
      <c r="V573" t="s">
        <v>71</v>
      </c>
      <c r="W573" t="s">
        <v>71</v>
      </c>
      <c r="X573" t="s">
        <v>71</v>
      </c>
      <c r="Y573" t="s">
        <v>5384</v>
      </c>
      <c r="Z573" t="s">
        <v>5385</v>
      </c>
      <c r="AA573" t="s">
        <v>71</v>
      </c>
      <c r="AB573" t="s">
        <v>71</v>
      </c>
      <c r="AC573" t="s">
        <v>71</v>
      </c>
      <c r="AD573" t="s">
        <v>71</v>
      </c>
      <c r="AE573" t="s">
        <v>71</v>
      </c>
      <c r="AF573" t="s">
        <v>71</v>
      </c>
      <c r="AG573" t="s">
        <v>71</v>
      </c>
      <c r="AH573" t="s">
        <v>71</v>
      </c>
      <c r="AI573" t="s">
        <v>71</v>
      </c>
      <c r="AJ573" t="s">
        <v>71</v>
      </c>
      <c r="AK573" t="s">
        <v>71</v>
      </c>
      <c r="AL573" t="s">
        <v>71</v>
      </c>
      <c r="AM573" t="s">
        <v>512</v>
      </c>
      <c r="AN573" t="s">
        <v>513</v>
      </c>
      <c r="AO573" t="s">
        <v>71</v>
      </c>
      <c r="AP573" t="s">
        <v>71</v>
      </c>
      <c r="AQ573" t="s">
        <v>71</v>
      </c>
      <c r="AR573" t="s">
        <v>71</v>
      </c>
      <c r="AS573">
        <v>2014</v>
      </c>
      <c r="AT573">
        <v>43</v>
      </c>
      <c r="AU573">
        <v>5</v>
      </c>
      <c r="AV573" t="s">
        <v>71</v>
      </c>
      <c r="AW573" t="s">
        <v>71</v>
      </c>
      <c r="AX573" t="s">
        <v>71</v>
      </c>
      <c r="AY573" t="s">
        <v>71</v>
      </c>
      <c r="AZ573">
        <v>797</v>
      </c>
      <c r="BA573">
        <v>816</v>
      </c>
      <c r="BB573" t="s">
        <v>71</v>
      </c>
      <c r="BC573" t="s">
        <v>5386</v>
      </c>
      <c r="BD573" t="str">
        <f>HYPERLINK("http://dx.doi.org/10.1108/K-03-2013-0046","http://dx.doi.org/10.1108/K-03-2013-0046")</f>
        <v>http://dx.doi.org/10.1108/K-03-2013-0046</v>
      </c>
      <c r="BE573" t="s">
        <v>71</v>
      </c>
      <c r="BF573" t="s">
        <v>71</v>
      </c>
      <c r="BG573" t="s">
        <v>71</v>
      </c>
      <c r="BH573" t="s">
        <v>71</v>
      </c>
      <c r="BI573" t="s">
        <v>71</v>
      </c>
      <c r="BJ573" t="s">
        <v>71</v>
      </c>
      <c r="BK573" t="s">
        <v>71</v>
      </c>
      <c r="BL573" t="s">
        <v>71</v>
      </c>
      <c r="BM573" t="s">
        <v>71</v>
      </c>
      <c r="BN573" t="s">
        <v>71</v>
      </c>
      <c r="BO573" t="s">
        <v>71</v>
      </c>
      <c r="BP573" t="s">
        <v>71</v>
      </c>
      <c r="BQ573" t="s">
        <v>5387</v>
      </c>
      <c r="BR573" t="str">
        <f>HYPERLINK("https%3A%2F%2Fwww.webofscience.com%2Fwos%2Fwoscc%2Ffull-record%2FWOS:000341937600010","View Full Record in Web of Science")</f>
        <v>View Full Record in Web of Science</v>
      </c>
    </row>
    <row r="574" spans="1:70" hidden="1" x14ac:dyDescent="0.25">
      <c r="A574" t="s">
        <v>69</v>
      </c>
      <c r="B574" t="s">
        <v>5388</v>
      </c>
      <c r="C574" t="s">
        <v>71</v>
      </c>
      <c r="D574" t="s">
        <v>71</v>
      </c>
      <c r="E574" t="s">
        <v>71</v>
      </c>
      <c r="F574" t="s">
        <v>5389</v>
      </c>
      <c r="G574" t="s">
        <v>71</v>
      </c>
      <c r="H574" t="s">
        <v>71</v>
      </c>
      <c r="I574" s="1" t="s">
        <v>5390</v>
      </c>
      <c r="J574" s="6" t="s">
        <v>8590</v>
      </c>
      <c r="K574" t="s">
        <v>174</v>
      </c>
      <c r="L574" t="s">
        <v>71</v>
      </c>
      <c r="M574" t="s">
        <v>71</v>
      </c>
      <c r="N574" t="s">
        <v>71</v>
      </c>
      <c r="O574" t="s">
        <v>71</v>
      </c>
      <c r="P574" t="s">
        <v>71</v>
      </c>
      <c r="Q574" t="s">
        <v>71</v>
      </c>
      <c r="R574" t="s">
        <v>71</v>
      </c>
      <c r="S574" t="s">
        <v>71</v>
      </c>
      <c r="T574" t="s">
        <v>5391</v>
      </c>
      <c r="U574" t="s">
        <v>71</v>
      </c>
      <c r="V574" t="s">
        <v>71</v>
      </c>
      <c r="W574" t="s">
        <v>71</v>
      </c>
      <c r="X574" t="s">
        <v>71</v>
      </c>
      <c r="Y574" t="s">
        <v>5392</v>
      </c>
      <c r="Z574" t="s">
        <v>5393</v>
      </c>
      <c r="AA574" t="s">
        <v>71</v>
      </c>
      <c r="AB574" t="s">
        <v>71</v>
      </c>
      <c r="AC574" t="s">
        <v>71</v>
      </c>
      <c r="AD574" t="s">
        <v>71</v>
      </c>
      <c r="AE574" t="s">
        <v>71</v>
      </c>
      <c r="AF574" t="s">
        <v>71</v>
      </c>
      <c r="AG574" t="s">
        <v>71</v>
      </c>
      <c r="AH574" t="s">
        <v>71</v>
      </c>
      <c r="AI574" t="s">
        <v>71</v>
      </c>
      <c r="AJ574" t="s">
        <v>71</v>
      </c>
      <c r="AK574" t="s">
        <v>71</v>
      </c>
      <c r="AL574" t="s">
        <v>71</v>
      </c>
      <c r="AM574" t="s">
        <v>178</v>
      </c>
      <c r="AN574" t="s">
        <v>179</v>
      </c>
      <c r="AO574" t="s">
        <v>71</v>
      </c>
      <c r="AP574" t="s">
        <v>71</v>
      </c>
      <c r="AQ574" t="s">
        <v>71</v>
      </c>
      <c r="AR574" t="s">
        <v>71</v>
      </c>
      <c r="AS574">
        <v>2021</v>
      </c>
      <c r="AT574">
        <v>40</v>
      </c>
      <c r="AU574">
        <v>2</v>
      </c>
      <c r="AV574" t="s">
        <v>71</v>
      </c>
      <c r="AW574" t="s">
        <v>71</v>
      </c>
      <c r="AX574" t="s">
        <v>71</v>
      </c>
      <c r="AY574" t="s">
        <v>71</v>
      </c>
      <c r="AZ574">
        <v>1983</v>
      </c>
      <c r="BA574">
        <v>1996</v>
      </c>
      <c r="BB574" t="s">
        <v>71</v>
      </c>
      <c r="BC574" t="s">
        <v>5394</v>
      </c>
      <c r="BD574" t="str">
        <f>HYPERLINK("http://dx.doi.org/10.3233/JIFS-189201","http://dx.doi.org/10.3233/JIFS-189201")</f>
        <v>http://dx.doi.org/10.3233/JIFS-189201</v>
      </c>
      <c r="BE574" t="s">
        <v>71</v>
      </c>
      <c r="BF574" t="s">
        <v>71</v>
      </c>
      <c r="BG574" t="s">
        <v>71</v>
      </c>
      <c r="BH574" t="s">
        <v>71</v>
      </c>
      <c r="BI574" t="s">
        <v>71</v>
      </c>
      <c r="BJ574" t="s">
        <v>71</v>
      </c>
      <c r="BK574" t="s">
        <v>71</v>
      </c>
      <c r="BL574" t="s">
        <v>71</v>
      </c>
      <c r="BM574" t="s">
        <v>71</v>
      </c>
      <c r="BN574" t="s">
        <v>71</v>
      </c>
      <c r="BO574" t="s">
        <v>71</v>
      </c>
      <c r="BP574" t="s">
        <v>71</v>
      </c>
      <c r="BQ574" t="s">
        <v>5395</v>
      </c>
      <c r="BR574" t="str">
        <f>HYPERLINK("https%3A%2F%2Fwww.webofscience.com%2Fwos%2Fwoscc%2Ffull-record%2FWOS:000618076700023","View Full Record in Web of Science")</f>
        <v>View Full Record in Web of Science</v>
      </c>
    </row>
    <row r="575" spans="1:70" hidden="1" x14ac:dyDescent="0.25">
      <c r="A575" t="s">
        <v>69</v>
      </c>
      <c r="B575" t="s">
        <v>3243</v>
      </c>
      <c r="C575" t="s">
        <v>71</v>
      </c>
      <c r="D575" t="s">
        <v>71</v>
      </c>
      <c r="E575" t="s">
        <v>71</v>
      </c>
      <c r="F575" t="s">
        <v>3243</v>
      </c>
      <c r="G575" t="s">
        <v>71</v>
      </c>
      <c r="H575" t="s">
        <v>71</v>
      </c>
      <c r="I575" s="1" t="s">
        <v>5396</v>
      </c>
      <c r="J575" s="6" t="s">
        <v>8590</v>
      </c>
      <c r="K575" t="s">
        <v>5397</v>
      </c>
      <c r="L575" t="s">
        <v>71</v>
      </c>
      <c r="M575" t="s">
        <v>71</v>
      </c>
      <c r="N575" t="s">
        <v>71</v>
      </c>
      <c r="O575" t="s">
        <v>71</v>
      </c>
      <c r="P575" t="s">
        <v>71</v>
      </c>
      <c r="Q575" t="s">
        <v>71</v>
      </c>
      <c r="R575" t="s">
        <v>71</v>
      </c>
      <c r="S575" t="s">
        <v>71</v>
      </c>
      <c r="T575" t="s">
        <v>5398</v>
      </c>
      <c r="U575" t="s">
        <v>71</v>
      </c>
      <c r="V575" t="s">
        <v>71</v>
      </c>
      <c r="W575" t="s">
        <v>71</v>
      </c>
      <c r="X575" t="s">
        <v>71</v>
      </c>
      <c r="Y575" t="s">
        <v>71</v>
      </c>
      <c r="Z575" t="s">
        <v>71</v>
      </c>
      <c r="AA575" t="s">
        <v>71</v>
      </c>
      <c r="AB575" t="s">
        <v>71</v>
      </c>
      <c r="AC575" t="s">
        <v>71</v>
      </c>
      <c r="AD575" t="s">
        <v>71</v>
      </c>
      <c r="AE575" t="s">
        <v>71</v>
      </c>
      <c r="AF575" t="s">
        <v>71</v>
      </c>
      <c r="AG575" t="s">
        <v>71</v>
      </c>
      <c r="AH575" t="s">
        <v>71</v>
      </c>
      <c r="AI575" t="s">
        <v>71</v>
      </c>
      <c r="AJ575" t="s">
        <v>71</v>
      </c>
      <c r="AK575" t="s">
        <v>71</v>
      </c>
      <c r="AL575" t="s">
        <v>71</v>
      </c>
      <c r="AM575" t="s">
        <v>5399</v>
      </c>
      <c r="AN575" t="s">
        <v>5400</v>
      </c>
      <c r="AO575" t="s">
        <v>71</v>
      </c>
      <c r="AP575" t="s">
        <v>71</v>
      </c>
      <c r="AQ575" t="s">
        <v>71</v>
      </c>
      <c r="AR575" t="s">
        <v>293</v>
      </c>
      <c r="AS575">
        <v>2022</v>
      </c>
      <c r="AT575">
        <v>34</v>
      </c>
      <c r="AU575">
        <v>3</v>
      </c>
      <c r="AV575" t="s">
        <v>71</v>
      </c>
      <c r="AW575" t="s">
        <v>71</v>
      </c>
      <c r="AX575" t="s">
        <v>71</v>
      </c>
      <c r="AY575" t="s">
        <v>71</v>
      </c>
      <c r="AZ575">
        <v>1489</v>
      </c>
      <c r="BA575">
        <v>1500</v>
      </c>
      <c r="BB575" t="s">
        <v>71</v>
      </c>
      <c r="BC575" t="s">
        <v>5401</v>
      </c>
      <c r="BD575" t="str">
        <f>HYPERLINK("http://dx.doi.org/10.1109/TKDE.2020.2993326","http://dx.doi.org/10.1109/TKDE.2020.2993326")</f>
        <v>http://dx.doi.org/10.1109/TKDE.2020.2993326</v>
      </c>
      <c r="BE575" t="s">
        <v>71</v>
      </c>
      <c r="BF575" t="s">
        <v>71</v>
      </c>
      <c r="BG575" t="s">
        <v>71</v>
      </c>
      <c r="BH575" t="s">
        <v>71</v>
      </c>
      <c r="BI575" t="s">
        <v>71</v>
      </c>
      <c r="BJ575" t="s">
        <v>71</v>
      </c>
      <c r="BK575" t="s">
        <v>71</v>
      </c>
      <c r="BL575" t="s">
        <v>71</v>
      </c>
      <c r="BM575" t="s">
        <v>71</v>
      </c>
      <c r="BN575" t="s">
        <v>71</v>
      </c>
      <c r="BO575" t="s">
        <v>71</v>
      </c>
      <c r="BP575" t="s">
        <v>71</v>
      </c>
      <c r="BQ575" t="s">
        <v>5402</v>
      </c>
      <c r="BR575" t="str">
        <f>HYPERLINK("https%3A%2F%2Fwww.webofscience.com%2Fwos%2Fwoscc%2Ffull-record%2FWOS:000752013800034","View Full Record in Web of Science")</f>
        <v>View Full Record in Web of Science</v>
      </c>
    </row>
    <row r="576" spans="1:70" hidden="1" x14ac:dyDescent="0.25">
      <c r="A576" t="s">
        <v>83</v>
      </c>
      <c r="B576" t="s">
        <v>5403</v>
      </c>
      <c r="C576" t="s">
        <v>71</v>
      </c>
      <c r="D576" t="s">
        <v>5404</v>
      </c>
      <c r="E576" t="s">
        <v>71</v>
      </c>
      <c r="F576" t="s">
        <v>5405</v>
      </c>
      <c r="G576" t="s">
        <v>71</v>
      </c>
      <c r="H576" t="s">
        <v>71</v>
      </c>
      <c r="I576" s="1" t="s">
        <v>5406</v>
      </c>
      <c r="J576" s="6" t="s">
        <v>8590</v>
      </c>
      <c r="K576" t="s">
        <v>5407</v>
      </c>
      <c r="L576" t="s">
        <v>71</v>
      </c>
      <c r="M576" t="s">
        <v>5408</v>
      </c>
      <c r="N576" t="s">
        <v>5409</v>
      </c>
      <c r="O576" t="s">
        <v>4035</v>
      </c>
      <c r="P576" t="s">
        <v>5410</v>
      </c>
      <c r="Q576" t="s">
        <v>71</v>
      </c>
      <c r="R576" t="s">
        <v>71</v>
      </c>
      <c r="S576" t="s">
        <v>71</v>
      </c>
      <c r="T576" t="s">
        <v>5411</v>
      </c>
      <c r="U576" t="s">
        <v>71</v>
      </c>
      <c r="V576" t="s">
        <v>71</v>
      </c>
      <c r="W576" t="s">
        <v>71</v>
      </c>
      <c r="X576" t="s">
        <v>71</v>
      </c>
      <c r="Y576" t="s">
        <v>71</v>
      </c>
      <c r="Z576" t="s">
        <v>71</v>
      </c>
      <c r="AA576" t="s">
        <v>71</v>
      </c>
      <c r="AB576" t="s">
        <v>71</v>
      </c>
      <c r="AC576" t="s">
        <v>71</v>
      </c>
      <c r="AD576" t="s">
        <v>71</v>
      </c>
      <c r="AE576" t="s">
        <v>71</v>
      </c>
      <c r="AF576" t="s">
        <v>71</v>
      </c>
      <c r="AG576" t="s">
        <v>71</v>
      </c>
      <c r="AH576" t="s">
        <v>71</v>
      </c>
      <c r="AI576" t="s">
        <v>71</v>
      </c>
      <c r="AJ576" t="s">
        <v>71</v>
      </c>
      <c r="AK576" t="s">
        <v>71</v>
      </c>
      <c r="AL576" t="s">
        <v>71</v>
      </c>
      <c r="AM576" t="s">
        <v>71</v>
      </c>
      <c r="AN576" t="s">
        <v>71</v>
      </c>
      <c r="AO576" t="s">
        <v>5412</v>
      </c>
      <c r="AP576" t="s">
        <v>71</v>
      </c>
      <c r="AQ576" t="s">
        <v>71</v>
      </c>
      <c r="AR576" t="s">
        <v>71</v>
      </c>
      <c r="AS576">
        <v>2010</v>
      </c>
      <c r="AT576" t="s">
        <v>71</v>
      </c>
      <c r="AU576" t="s">
        <v>71</v>
      </c>
      <c r="AV576" t="s">
        <v>71</v>
      </c>
      <c r="AW576" t="s">
        <v>71</v>
      </c>
      <c r="AX576" t="s">
        <v>71</v>
      </c>
      <c r="AY576" t="s">
        <v>71</v>
      </c>
      <c r="AZ576">
        <v>331</v>
      </c>
      <c r="BA576">
        <v>334</v>
      </c>
      <c r="BB576" t="s">
        <v>71</v>
      </c>
      <c r="BC576" t="s">
        <v>71</v>
      </c>
      <c r="BD576" t="s">
        <v>71</v>
      </c>
      <c r="BE576" t="s">
        <v>71</v>
      </c>
      <c r="BF576" t="s">
        <v>71</v>
      </c>
      <c r="BG576" t="s">
        <v>71</v>
      </c>
      <c r="BH576" t="s">
        <v>71</v>
      </c>
      <c r="BI576" t="s">
        <v>71</v>
      </c>
      <c r="BJ576" t="s">
        <v>71</v>
      </c>
      <c r="BK576" t="s">
        <v>71</v>
      </c>
      <c r="BL576" t="s">
        <v>71</v>
      </c>
      <c r="BM576" t="s">
        <v>71</v>
      </c>
      <c r="BN576" t="s">
        <v>71</v>
      </c>
      <c r="BO576" t="s">
        <v>71</v>
      </c>
      <c r="BP576" t="s">
        <v>71</v>
      </c>
      <c r="BQ576" t="s">
        <v>5413</v>
      </c>
      <c r="BR576" t="str">
        <f>HYPERLINK("https%3A%2F%2Fwww.webofscience.com%2Fwos%2Fwoscc%2Ffull-record%2FWOS:000398765700084","View Full Record in Web of Science")</f>
        <v>View Full Record in Web of Science</v>
      </c>
    </row>
    <row r="577" spans="1:70" hidden="1" x14ac:dyDescent="0.25">
      <c r="A577" t="s">
        <v>69</v>
      </c>
      <c r="B577" t="s">
        <v>5414</v>
      </c>
      <c r="C577" t="s">
        <v>71</v>
      </c>
      <c r="D577" t="s">
        <v>71</v>
      </c>
      <c r="E577" t="s">
        <v>71</v>
      </c>
      <c r="F577" t="s">
        <v>5414</v>
      </c>
      <c r="G577" t="s">
        <v>71</v>
      </c>
      <c r="H577" t="s">
        <v>71</v>
      </c>
      <c r="I577" s="1" t="s">
        <v>5415</v>
      </c>
      <c r="J577" s="6" t="s">
        <v>8588</v>
      </c>
      <c r="K577" t="s">
        <v>837</v>
      </c>
      <c r="L577" t="s">
        <v>71</v>
      </c>
      <c r="M577" t="s">
        <v>71</v>
      </c>
      <c r="N577" t="s">
        <v>71</v>
      </c>
      <c r="O577" t="s">
        <v>71</v>
      </c>
      <c r="P577" t="s">
        <v>71</v>
      </c>
      <c r="Q577" t="s">
        <v>71</v>
      </c>
      <c r="R577" t="s">
        <v>71</v>
      </c>
      <c r="S577" t="s">
        <v>71</v>
      </c>
      <c r="T577" t="s">
        <v>5416</v>
      </c>
      <c r="U577" t="s">
        <v>71</v>
      </c>
      <c r="V577" t="s">
        <v>71</v>
      </c>
      <c r="W577" t="s">
        <v>71</v>
      </c>
      <c r="X577" t="s">
        <v>71</v>
      </c>
      <c r="Y577" t="s">
        <v>71</v>
      </c>
      <c r="Z577" t="s">
        <v>5417</v>
      </c>
      <c r="AA577" t="s">
        <v>71</v>
      </c>
      <c r="AB577" t="s">
        <v>71</v>
      </c>
      <c r="AC577" t="s">
        <v>71</v>
      </c>
      <c r="AD577" t="s">
        <v>71</v>
      </c>
      <c r="AE577" t="s">
        <v>71</v>
      </c>
      <c r="AF577" t="s">
        <v>71</v>
      </c>
      <c r="AG577" t="s">
        <v>71</v>
      </c>
      <c r="AH577" t="s">
        <v>71</v>
      </c>
      <c r="AI577" t="s">
        <v>71</v>
      </c>
      <c r="AJ577" t="s">
        <v>71</v>
      </c>
      <c r="AK577" t="s">
        <v>71</v>
      </c>
      <c r="AL577" t="s">
        <v>71</v>
      </c>
      <c r="AM577" t="s">
        <v>839</v>
      </c>
      <c r="AN577" t="s">
        <v>1399</v>
      </c>
      <c r="AO577" t="s">
        <v>71</v>
      </c>
      <c r="AP577" t="s">
        <v>71</v>
      </c>
      <c r="AQ577" t="s">
        <v>71</v>
      </c>
      <c r="AR577" t="s">
        <v>1082</v>
      </c>
      <c r="AS577">
        <v>2002</v>
      </c>
      <c r="AT577">
        <v>17</v>
      </c>
      <c r="AU577">
        <v>5</v>
      </c>
      <c r="AV577" t="s">
        <v>71</v>
      </c>
      <c r="AW577" t="s">
        <v>71</v>
      </c>
      <c r="AX577" t="s">
        <v>71</v>
      </c>
      <c r="AY577" t="s">
        <v>71</v>
      </c>
      <c r="AZ577">
        <v>531</v>
      </c>
      <c r="BA577">
        <v>543</v>
      </c>
      <c r="BB577" t="s">
        <v>71</v>
      </c>
      <c r="BC577" t="s">
        <v>5418</v>
      </c>
      <c r="BD577" t="str">
        <f>HYPERLINK("http://dx.doi.org/10.1002/int.10036","http://dx.doi.org/10.1002/int.10036")</f>
        <v>http://dx.doi.org/10.1002/int.10036</v>
      </c>
      <c r="BE577" t="s">
        <v>71</v>
      </c>
      <c r="BF577" t="s">
        <v>71</v>
      </c>
      <c r="BG577" t="s">
        <v>71</v>
      </c>
      <c r="BH577" t="s">
        <v>71</v>
      </c>
      <c r="BI577" t="s">
        <v>71</v>
      </c>
      <c r="BJ577" t="s">
        <v>71</v>
      </c>
      <c r="BK577" t="s">
        <v>71</v>
      </c>
      <c r="BL577" t="s">
        <v>71</v>
      </c>
      <c r="BM577" t="s">
        <v>71</v>
      </c>
      <c r="BN577" t="s">
        <v>71</v>
      </c>
      <c r="BO577" t="s">
        <v>71</v>
      </c>
      <c r="BP577" t="s">
        <v>71</v>
      </c>
      <c r="BQ577" t="s">
        <v>5419</v>
      </c>
      <c r="BR577" t="str">
        <f>HYPERLINK("https%3A%2F%2Fwww.webofscience.com%2Fwos%2Fwoscc%2Ffull-record%2FWOS:000175073500006","View Full Record in Web of Science")</f>
        <v>View Full Record in Web of Science</v>
      </c>
    </row>
    <row r="578" spans="1:70" hidden="1" x14ac:dyDescent="0.25">
      <c r="A578" t="s">
        <v>69</v>
      </c>
      <c r="B578" t="s">
        <v>4615</v>
      </c>
      <c r="C578" t="s">
        <v>71</v>
      </c>
      <c r="D578" t="s">
        <v>71</v>
      </c>
      <c r="E578" t="s">
        <v>71</v>
      </c>
      <c r="F578" t="s">
        <v>4615</v>
      </c>
      <c r="G578" t="s">
        <v>71</v>
      </c>
      <c r="H578" t="s">
        <v>71</v>
      </c>
      <c r="I578" s="1" t="s">
        <v>5420</v>
      </c>
      <c r="J578" s="6" t="s">
        <v>8590</v>
      </c>
      <c r="K578" t="s">
        <v>837</v>
      </c>
      <c r="L578" t="s">
        <v>71</v>
      </c>
      <c r="M578" t="s">
        <v>71</v>
      </c>
      <c r="N578" t="s">
        <v>71</v>
      </c>
      <c r="O578" t="s">
        <v>71</v>
      </c>
      <c r="P578" t="s">
        <v>71</v>
      </c>
      <c r="Q578" t="s">
        <v>71</v>
      </c>
      <c r="R578" t="s">
        <v>71</v>
      </c>
      <c r="S578" t="s">
        <v>71</v>
      </c>
      <c r="T578" t="s">
        <v>5421</v>
      </c>
      <c r="U578" t="s">
        <v>71</v>
      </c>
      <c r="V578" t="s">
        <v>71</v>
      </c>
      <c r="W578" t="s">
        <v>71</v>
      </c>
      <c r="X578" t="s">
        <v>71</v>
      </c>
      <c r="Y578" t="s">
        <v>71</v>
      </c>
      <c r="Z578" t="s">
        <v>71</v>
      </c>
      <c r="AA578" t="s">
        <v>71</v>
      </c>
      <c r="AB578" t="s">
        <v>71</v>
      </c>
      <c r="AC578" t="s">
        <v>71</v>
      </c>
      <c r="AD578" t="s">
        <v>71</v>
      </c>
      <c r="AE578" t="s">
        <v>71</v>
      </c>
      <c r="AF578" t="s">
        <v>71</v>
      </c>
      <c r="AG578" t="s">
        <v>71</v>
      </c>
      <c r="AH578" t="s">
        <v>71</v>
      </c>
      <c r="AI578" t="s">
        <v>71</v>
      </c>
      <c r="AJ578" t="s">
        <v>71</v>
      </c>
      <c r="AK578" t="s">
        <v>71</v>
      </c>
      <c r="AL578" t="s">
        <v>71</v>
      </c>
      <c r="AM578" t="s">
        <v>839</v>
      </c>
      <c r="AN578" t="s">
        <v>1399</v>
      </c>
      <c r="AO578" t="s">
        <v>71</v>
      </c>
      <c r="AP578" t="s">
        <v>71</v>
      </c>
      <c r="AQ578" t="s">
        <v>71</v>
      </c>
      <c r="AR578" t="s">
        <v>1454</v>
      </c>
      <c r="AS578">
        <v>2001</v>
      </c>
      <c r="AT578">
        <v>16</v>
      </c>
      <c r="AU578">
        <v>7</v>
      </c>
      <c r="AV578" t="s">
        <v>71</v>
      </c>
      <c r="AW578" t="s">
        <v>71</v>
      </c>
      <c r="AX578" t="s">
        <v>71</v>
      </c>
      <c r="AY578" t="s">
        <v>71</v>
      </c>
      <c r="AZ578">
        <v>807</v>
      </c>
      <c r="BA578">
        <v>820</v>
      </c>
      <c r="BB578" t="s">
        <v>71</v>
      </c>
      <c r="BC578" t="s">
        <v>5422</v>
      </c>
      <c r="BD578" t="str">
        <f>HYPERLINK("http://dx.doi.org/10.1002/int.1036.abs","http://dx.doi.org/10.1002/int.1036.abs")</f>
        <v>http://dx.doi.org/10.1002/int.1036.abs</v>
      </c>
      <c r="BE578" t="s">
        <v>71</v>
      </c>
      <c r="BF578" t="s">
        <v>71</v>
      </c>
      <c r="BG578" t="s">
        <v>71</v>
      </c>
      <c r="BH578" t="s">
        <v>71</v>
      </c>
      <c r="BI578" t="s">
        <v>71</v>
      </c>
      <c r="BJ578" t="s">
        <v>71</v>
      </c>
      <c r="BK578" t="s">
        <v>71</v>
      </c>
      <c r="BL578" t="s">
        <v>71</v>
      </c>
      <c r="BM578" t="s">
        <v>71</v>
      </c>
      <c r="BN578" t="s">
        <v>71</v>
      </c>
      <c r="BO578" t="s">
        <v>71</v>
      </c>
      <c r="BP578" t="s">
        <v>71</v>
      </c>
      <c r="BQ578" t="s">
        <v>5423</v>
      </c>
      <c r="BR578" t="str">
        <f>HYPERLINK("https%3A%2F%2Fwww.webofscience.com%2Fwos%2Fwoscc%2Ffull-record%2FWOS:000169397700002","View Full Record in Web of Science")</f>
        <v>View Full Record in Web of Science</v>
      </c>
    </row>
    <row r="579" spans="1:70" hidden="1" x14ac:dyDescent="0.25">
      <c r="A579" t="s">
        <v>69</v>
      </c>
      <c r="B579" t="s">
        <v>5424</v>
      </c>
      <c r="C579" t="s">
        <v>71</v>
      </c>
      <c r="D579" t="s">
        <v>71</v>
      </c>
      <c r="E579" t="s">
        <v>71</v>
      </c>
      <c r="F579" t="s">
        <v>5425</v>
      </c>
      <c r="G579" t="s">
        <v>71</v>
      </c>
      <c r="H579" t="s">
        <v>71</v>
      </c>
      <c r="I579" s="1" t="s">
        <v>5426</v>
      </c>
      <c r="J579" s="6" t="s">
        <v>8590</v>
      </c>
      <c r="K579" t="s">
        <v>955</v>
      </c>
      <c r="L579" t="s">
        <v>71</v>
      </c>
      <c r="M579" t="s">
        <v>71</v>
      </c>
      <c r="N579" t="s">
        <v>71</v>
      </c>
      <c r="O579" t="s">
        <v>71</v>
      </c>
      <c r="P579" t="s">
        <v>71</v>
      </c>
      <c r="Q579" t="s">
        <v>71</v>
      </c>
      <c r="R579" t="s">
        <v>71</v>
      </c>
      <c r="S579" t="s">
        <v>71</v>
      </c>
      <c r="T579" t="s">
        <v>5427</v>
      </c>
      <c r="U579" t="s">
        <v>71</v>
      </c>
      <c r="V579" t="s">
        <v>71</v>
      </c>
      <c r="W579" t="s">
        <v>71</v>
      </c>
      <c r="X579" t="s">
        <v>71</v>
      </c>
      <c r="Y579" t="s">
        <v>176</v>
      </c>
      <c r="Z579" t="s">
        <v>5428</v>
      </c>
      <c r="AA579" t="s">
        <v>71</v>
      </c>
      <c r="AB579" t="s">
        <v>71</v>
      </c>
      <c r="AC579" t="s">
        <v>71</v>
      </c>
      <c r="AD579" t="s">
        <v>71</v>
      </c>
      <c r="AE579" t="s">
        <v>71</v>
      </c>
      <c r="AF579" t="s">
        <v>71</v>
      </c>
      <c r="AG579" t="s">
        <v>71</v>
      </c>
      <c r="AH579" t="s">
        <v>71</v>
      </c>
      <c r="AI579" t="s">
        <v>71</v>
      </c>
      <c r="AJ579" t="s">
        <v>71</v>
      </c>
      <c r="AK579" t="s">
        <v>71</v>
      </c>
      <c r="AL579" t="s">
        <v>71</v>
      </c>
      <c r="AM579" t="s">
        <v>958</v>
      </c>
      <c r="AN579" t="s">
        <v>959</v>
      </c>
      <c r="AO579" t="s">
        <v>71</v>
      </c>
      <c r="AP579" t="s">
        <v>71</v>
      </c>
      <c r="AQ579" t="s">
        <v>71</v>
      </c>
      <c r="AR579" t="s">
        <v>479</v>
      </c>
      <c r="AS579">
        <v>2019</v>
      </c>
      <c r="AT579">
        <v>52</v>
      </c>
      <c r="AU579">
        <v>3</v>
      </c>
      <c r="AV579" t="s">
        <v>71</v>
      </c>
      <c r="AW579" t="s">
        <v>71</v>
      </c>
      <c r="AX579" t="s">
        <v>71</v>
      </c>
      <c r="AY579" t="s">
        <v>71</v>
      </c>
      <c r="AZ579">
        <v>1839</v>
      </c>
      <c r="BA579">
        <v>1872</v>
      </c>
      <c r="BB579" t="s">
        <v>71</v>
      </c>
      <c r="BC579" t="s">
        <v>5429</v>
      </c>
      <c r="BD579" t="str">
        <f>HYPERLINK("http://dx.doi.org/10.1007/s10462-017-9592-0","http://dx.doi.org/10.1007/s10462-017-9592-0")</f>
        <v>http://dx.doi.org/10.1007/s10462-017-9592-0</v>
      </c>
      <c r="BE579" t="s">
        <v>71</v>
      </c>
      <c r="BF579" t="s">
        <v>71</v>
      </c>
      <c r="BG579" t="s">
        <v>71</v>
      </c>
      <c r="BH579" t="s">
        <v>71</v>
      </c>
      <c r="BI579" t="s">
        <v>71</v>
      </c>
      <c r="BJ579" t="s">
        <v>71</v>
      </c>
      <c r="BK579" t="s">
        <v>71</v>
      </c>
      <c r="BL579" t="s">
        <v>71</v>
      </c>
      <c r="BM579" t="s">
        <v>71</v>
      </c>
      <c r="BN579" t="s">
        <v>71</v>
      </c>
      <c r="BO579" t="s">
        <v>71</v>
      </c>
      <c r="BP579" t="s">
        <v>71</v>
      </c>
      <c r="BQ579" t="s">
        <v>5430</v>
      </c>
      <c r="BR579" t="str">
        <f>HYPERLINK("https%3A%2F%2Fwww.webofscience.com%2Fwos%2Fwoscc%2Ffull-record%2FWOS:000486256400010","View Full Record in Web of Science")</f>
        <v>View Full Record in Web of Science</v>
      </c>
    </row>
    <row r="580" spans="1:70" hidden="1" x14ac:dyDescent="0.25">
      <c r="A580" t="s">
        <v>83</v>
      </c>
      <c r="B580" t="s">
        <v>5431</v>
      </c>
      <c r="C580" t="s">
        <v>71</v>
      </c>
      <c r="D580" t="s">
        <v>71</v>
      </c>
      <c r="E580" t="s">
        <v>102</v>
      </c>
      <c r="F580" t="s">
        <v>5432</v>
      </c>
      <c r="G580" t="s">
        <v>71</v>
      </c>
      <c r="H580" t="s">
        <v>71</v>
      </c>
      <c r="I580" s="1" t="s">
        <v>5433</v>
      </c>
      <c r="J580" s="6" t="s">
        <v>8590</v>
      </c>
      <c r="K580" t="s">
        <v>2250</v>
      </c>
      <c r="L580" t="s">
        <v>817</v>
      </c>
      <c r="M580" t="s">
        <v>2251</v>
      </c>
      <c r="N580" t="s">
        <v>2252</v>
      </c>
      <c r="O580" t="s">
        <v>1661</v>
      </c>
      <c r="P580" t="s">
        <v>2253</v>
      </c>
      <c r="Q580" t="s">
        <v>71</v>
      </c>
      <c r="R580" t="s">
        <v>71</v>
      </c>
      <c r="S580" t="s">
        <v>71</v>
      </c>
      <c r="T580" t="s">
        <v>5434</v>
      </c>
      <c r="U580" t="s">
        <v>71</v>
      </c>
      <c r="V580" t="s">
        <v>71</v>
      </c>
      <c r="W580" t="s">
        <v>71</v>
      </c>
      <c r="X580" t="s">
        <v>71</v>
      </c>
      <c r="Y580" t="s">
        <v>71</v>
      </c>
      <c r="Z580" t="s">
        <v>71</v>
      </c>
      <c r="AA580" t="s">
        <v>71</v>
      </c>
      <c r="AB580" t="s">
        <v>71</v>
      </c>
      <c r="AC580" t="s">
        <v>71</v>
      </c>
      <c r="AD580" t="s">
        <v>71</v>
      </c>
      <c r="AE580" t="s">
        <v>71</v>
      </c>
      <c r="AF580" t="s">
        <v>71</v>
      </c>
      <c r="AG580" t="s">
        <v>71</v>
      </c>
      <c r="AH580" t="s">
        <v>71</v>
      </c>
      <c r="AI580" t="s">
        <v>71</v>
      </c>
      <c r="AJ580" t="s">
        <v>71</v>
      </c>
      <c r="AK580" t="s">
        <v>71</v>
      </c>
      <c r="AL580" t="s">
        <v>71</v>
      </c>
      <c r="AM580" t="s">
        <v>824</v>
      </c>
      <c r="AN580" t="s">
        <v>71</v>
      </c>
      <c r="AO580" t="s">
        <v>2257</v>
      </c>
      <c r="AP580" t="s">
        <v>71</v>
      </c>
      <c r="AQ580" t="s">
        <v>71</v>
      </c>
      <c r="AR580" t="s">
        <v>71</v>
      </c>
      <c r="AS580">
        <v>2021</v>
      </c>
      <c r="AT580" t="s">
        <v>71</v>
      </c>
      <c r="AU580" t="s">
        <v>71</v>
      </c>
      <c r="AV580" t="s">
        <v>71</v>
      </c>
      <c r="AW580" t="s">
        <v>71</v>
      </c>
      <c r="AX580" t="s">
        <v>71</v>
      </c>
      <c r="AY580" t="s">
        <v>71</v>
      </c>
      <c r="AZ580" t="s">
        <v>71</v>
      </c>
      <c r="BA580" t="s">
        <v>71</v>
      </c>
      <c r="BB580" t="s">
        <v>71</v>
      </c>
      <c r="BC580" t="s">
        <v>5435</v>
      </c>
      <c r="BD580" t="str">
        <f>HYPERLINK("http://dx.doi.org/10.1109/FUZZ45933.2021.9494437","http://dx.doi.org/10.1109/FUZZ45933.2021.9494437")</f>
        <v>http://dx.doi.org/10.1109/FUZZ45933.2021.9494437</v>
      </c>
      <c r="BE580" t="s">
        <v>71</v>
      </c>
      <c r="BF580" t="s">
        <v>71</v>
      </c>
      <c r="BG580" t="s">
        <v>71</v>
      </c>
      <c r="BH580" t="s">
        <v>71</v>
      </c>
      <c r="BI580" t="s">
        <v>71</v>
      </c>
      <c r="BJ580" t="s">
        <v>71</v>
      </c>
      <c r="BK580" t="s">
        <v>71</v>
      </c>
      <c r="BL580" t="s">
        <v>71</v>
      </c>
      <c r="BM580" t="s">
        <v>71</v>
      </c>
      <c r="BN580" t="s">
        <v>71</v>
      </c>
      <c r="BO580" t="s">
        <v>71</v>
      </c>
      <c r="BP580" t="s">
        <v>71</v>
      </c>
      <c r="BQ580" t="s">
        <v>5436</v>
      </c>
      <c r="BR580" t="str">
        <f>HYPERLINK("https%3A%2F%2Fwww.webofscience.com%2Fwos%2Fwoscc%2Ffull-record%2FWOS:000698710800044","View Full Record in Web of Science")</f>
        <v>View Full Record in Web of Science</v>
      </c>
    </row>
    <row r="581" spans="1:70" hidden="1" x14ac:dyDescent="0.25">
      <c r="A581" t="s">
        <v>69</v>
      </c>
      <c r="B581" t="s">
        <v>5437</v>
      </c>
      <c r="C581" t="s">
        <v>71</v>
      </c>
      <c r="D581" t="s">
        <v>71</v>
      </c>
      <c r="E581" t="s">
        <v>71</v>
      </c>
      <c r="F581" t="s">
        <v>5438</v>
      </c>
      <c r="G581" t="s">
        <v>71</v>
      </c>
      <c r="H581" t="s">
        <v>71</v>
      </c>
      <c r="I581" s="1" t="s">
        <v>5439</v>
      </c>
      <c r="J581" s="6" t="s">
        <v>8590</v>
      </c>
      <c r="K581" t="s">
        <v>338</v>
      </c>
      <c r="L581" t="s">
        <v>71</v>
      </c>
      <c r="M581" t="s">
        <v>71</v>
      </c>
      <c r="N581" t="s">
        <v>71</v>
      </c>
      <c r="O581" t="s">
        <v>71</v>
      </c>
      <c r="P581" t="s">
        <v>71</v>
      </c>
      <c r="Q581" t="s">
        <v>71</v>
      </c>
      <c r="R581" t="s">
        <v>71</v>
      </c>
      <c r="S581" t="s">
        <v>71</v>
      </c>
      <c r="T581" t="s">
        <v>5440</v>
      </c>
      <c r="U581" t="s">
        <v>71</v>
      </c>
      <c r="V581" t="s">
        <v>71</v>
      </c>
      <c r="W581" t="s">
        <v>71</v>
      </c>
      <c r="X581" t="s">
        <v>71</v>
      </c>
      <c r="Y581" t="s">
        <v>5441</v>
      </c>
      <c r="Z581" t="s">
        <v>71</v>
      </c>
      <c r="AA581" t="s">
        <v>71</v>
      </c>
      <c r="AB581" t="s">
        <v>71</v>
      </c>
      <c r="AC581" t="s">
        <v>71</v>
      </c>
      <c r="AD581" t="s">
        <v>71</v>
      </c>
      <c r="AE581" t="s">
        <v>71</v>
      </c>
      <c r="AF581" t="s">
        <v>71</v>
      </c>
      <c r="AG581" t="s">
        <v>71</v>
      </c>
      <c r="AH581" t="s">
        <v>71</v>
      </c>
      <c r="AI581" t="s">
        <v>71</v>
      </c>
      <c r="AJ581" t="s">
        <v>71</v>
      </c>
      <c r="AK581" t="s">
        <v>71</v>
      </c>
      <c r="AL581" t="s">
        <v>71</v>
      </c>
      <c r="AM581" t="s">
        <v>342</v>
      </c>
      <c r="AN581" t="s">
        <v>343</v>
      </c>
      <c r="AO581" t="s">
        <v>71</v>
      </c>
      <c r="AP581" t="s">
        <v>71</v>
      </c>
      <c r="AQ581" t="s">
        <v>71</v>
      </c>
      <c r="AR581" t="s">
        <v>1454</v>
      </c>
      <c r="AS581">
        <v>2021</v>
      </c>
      <c r="AT581">
        <v>23</v>
      </c>
      <c r="AU581">
        <v>5</v>
      </c>
      <c r="AV581" t="s">
        <v>71</v>
      </c>
      <c r="AW581" t="s">
        <v>71</v>
      </c>
      <c r="AX581" t="s">
        <v>71</v>
      </c>
      <c r="AY581" t="s">
        <v>71</v>
      </c>
      <c r="AZ581">
        <v>1347</v>
      </c>
      <c r="BA581">
        <v>1369</v>
      </c>
      <c r="BB581" t="s">
        <v>71</v>
      </c>
      <c r="BC581" t="s">
        <v>5442</v>
      </c>
      <c r="BD581" t="str">
        <f>HYPERLINK("http://dx.doi.org/10.1007/s40815-020-01024-3","http://dx.doi.org/10.1007/s40815-020-01024-3")</f>
        <v>http://dx.doi.org/10.1007/s40815-020-01024-3</v>
      </c>
      <c r="BE581" t="s">
        <v>71</v>
      </c>
      <c r="BF581" t="s">
        <v>1067</v>
      </c>
      <c r="BG581" t="s">
        <v>71</v>
      </c>
      <c r="BH581" t="s">
        <v>71</v>
      </c>
      <c r="BI581" t="s">
        <v>71</v>
      </c>
      <c r="BJ581" t="s">
        <v>71</v>
      </c>
      <c r="BK581" t="s">
        <v>71</v>
      </c>
      <c r="BL581" t="s">
        <v>71</v>
      </c>
      <c r="BM581" t="s">
        <v>71</v>
      </c>
      <c r="BN581" t="s">
        <v>71</v>
      </c>
      <c r="BO581" t="s">
        <v>71</v>
      </c>
      <c r="BP581" t="s">
        <v>71</v>
      </c>
      <c r="BQ581" t="s">
        <v>5443</v>
      </c>
      <c r="BR581" t="str">
        <f>HYPERLINK("https%3A%2F%2Fwww.webofscience.com%2Fwos%2Fwoscc%2Ffull-record%2FWOS:000630852600001","View Full Record in Web of Science")</f>
        <v>View Full Record in Web of Science</v>
      </c>
    </row>
    <row r="582" spans="1:70" hidden="1" x14ac:dyDescent="0.25">
      <c r="A582" t="s">
        <v>83</v>
      </c>
      <c r="B582" t="s">
        <v>5444</v>
      </c>
      <c r="C582" t="s">
        <v>71</v>
      </c>
      <c r="D582" t="s">
        <v>71</v>
      </c>
      <c r="E582" t="s">
        <v>5445</v>
      </c>
      <c r="F582" t="s">
        <v>5444</v>
      </c>
      <c r="G582" t="s">
        <v>71</v>
      </c>
      <c r="H582" t="s">
        <v>71</v>
      </c>
      <c r="I582" s="1" t="s">
        <v>5446</v>
      </c>
      <c r="J582" s="6" t="s">
        <v>8590</v>
      </c>
      <c r="K582" t="s">
        <v>5447</v>
      </c>
      <c r="L582" t="s">
        <v>5448</v>
      </c>
      <c r="M582" t="s">
        <v>5449</v>
      </c>
      <c r="N582" t="s">
        <v>5450</v>
      </c>
      <c r="O582" t="s">
        <v>5451</v>
      </c>
      <c r="P582" t="s">
        <v>5452</v>
      </c>
      <c r="Q582" t="s">
        <v>71</v>
      </c>
      <c r="R582" t="s">
        <v>71</v>
      </c>
      <c r="S582" t="s">
        <v>71</v>
      </c>
      <c r="T582" t="s">
        <v>5453</v>
      </c>
      <c r="U582" t="s">
        <v>71</v>
      </c>
      <c r="V582" t="s">
        <v>71</v>
      </c>
      <c r="W582" t="s">
        <v>71</v>
      </c>
      <c r="X582" t="s">
        <v>71</v>
      </c>
      <c r="Y582" t="s">
        <v>71</v>
      </c>
      <c r="Z582" t="s">
        <v>71</v>
      </c>
      <c r="AA582" t="s">
        <v>71</v>
      </c>
      <c r="AB582" t="s">
        <v>71</v>
      </c>
      <c r="AC582" t="s">
        <v>71</v>
      </c>
      <c r="AD582" t="s">
        <v>71</v>
      </c>
      <c r="AE582" t="s">
        <v>71</v>
      </c>
      <c r="AF582" t="s">
        <v>71</v>
      </c>
      <c r="AG582" t="s">
        <v>71</v>
      </c>
      <c r="AH582" t="s">
        <v>71</v>
      </c>
      <c r="AI582" t="s">
        <v>71</v>
      </c>
      <c r="AJ582" t="s">
        <v>71</v>
      </c>
      <c r="AK582" t="s">
        <v>71</v>
      </c>
      <c r="AL582" t="s">
        <v>71</v>
      </c>
      <c r="AM582" t="s">
        <v>5454</v>
      </c>
      <c r="AN582" t="s">
        <v>71</v>
      </c>
      <c r="AO582" t="s">
        <v>5455</v>
      </c>
      <c r="AP582" t="s">
        <v>71</v>
      </c>
      <c r="AQ582" t="s">
        <v>71</v>
      </c>
      <c r="AR582" t="s">
        <v>71</v>
      </c>
      <c r="AS582">
        <v>1997</v>
      </c>
      <c r="AT582" t="s">
        <v>71</v>
      </c>
      <c r="AU582" t="s">
        <v>71</v>
      </c>
      <c r="AV582" t="s">
        <v>71</v>
      </c>
      <c r="AW582" t="s">
        <v>71</v>
      </c>
      <c r="AX582" t="s">
        <v>71</v>
      </c>
      <c r="AY582" t="s">
        <v>71</v>
      </c>
      <c r="AZ582">
        <v>796</v>
      </c>
      <c r="BA582">
        <v>801</v>
      </c>
      <c r="BB582" t="s">
        <v>71</v>
      </c>
      <c r="BC582" t="s">
        <v>71</v>
      </c>
      <c r="BD582" t="s">
        <v>71</v>
      </c>
      <c r="BE582" t="s">
        <v>71</v>
      </c>
      <c r="BF582" t="s">
        <v>71</v>
      </c>
      <c r="BG582" t="s">
        <v>71</v>
      </c>
      <c r="BH582" t="s">
        <v>71</v>
      </c>
      <c r="BI582" t="s">
        <v>71</v>
      </c>
      <c r="BJ582" t="s">
        <v>71</v>
      </c>
      <c r="BK582" t="s">
        <v>71</v>
      </c>
      <c r="BL582" t="s">
        <v>71</v>
      </c>
      <c r="BM582" t="s">
        <v>71</v>
      </c>
      <c r="BN582" t="s">
        <v>71</v>
      </c>
      <c r="BO582" t="s">
        <v>71</v>
      </c>
      <c r="BP582" t="s">
        <v>71</v>
      </c>
      <c r="BQ582" t="s">
        <v>5456</v>
      </c>
      <c r="BR582" t="str">
        <f>HYPERLINK("https%3A%2F%2Fwww.webofscience.com%2Fwos%2Fwoscc%2Ffull-record%2FWOS:A1997BH95G00155","View Full Record in Web of Science")</f>
        <v>View Full Record in Web of Science</v>
      </c>
    </row>
    <row r="583" spans="1:70" hidden="1" x14ac:dyDescent="0.25">
      <c r="A583" t="s">
        <v>69</v>
      </c>
      <c r="B583" t="s">
        <v>5457</v>
      </c>
      <c r="C583" t="s">
        <v>71</v>
      </c>
      <c r="D583" t="s">
        <v>71</v>
      </c>
      <c r="E583" t="s">
        <v>71</v>
      </c>
      <c r="F583" t="s">
        <v>5458</v>
      </c>
      <c r="G583" t="s">
        <v>71</v>
      </c>
      <c r="H583" t="s">
        <v>71</v>
      </c>
      <c r="I583" s="1" t="s">
        <v>5459</v>
      </c>
      <c r="J583" s="6" t="s">
        <v>8590</v>
      </c>
      <c r="K583" t="s">
        <v>3548</v>
      </c>
      <c r="L583" t="s">
        <v>71</v>
      </c>
      <c r="M583" t="s">
        <v>71</v>
      </c>
      <c r="N583" t="s">
        <v>71</v>
      </c>
      <c r="O583" t="s">
        <v>71</v>
      </c>
      <c r="P583" t="s">
        <v>71</v>
      </c>
      <c r="Q583" t="s">
        <v>71</v>
      </c>
      <c r="R583" t="s">
        <v>71</v>
      </c>
      <c r="S583" t="s">
        <v>71</v>
      </c>
      <c r="T583" t="s">
        <v>5460</v>
      </c>
      <c r="U583" t="s">
        <v>71</v>
      </c>
      <c r="V583" t="s">
        <v>71</v>
      </c>
      <c r="W583" t="s">
        <v>71</v>
      </c>
      <c r="X583" t="s">
        <v>71</v>
      </c>
      <c r="Y583" t="s">
        <v>5461</v>
      </c>
      <c r="Z583" t="s">
        <v>71</v>
      </c>
      <c r="AA583" t="s">
        <v>71</v>
      </c>
      <c r="AB583" t="s">
        <v>71</v>
      </c>
      <c r="AC583" t="s">
        <v>71</v>
      </c>
      <c r="AD583" t="s">
        <v>71</v>
      </c>
      <c r="AE583" t="s">
        <v>71</v>
      </c>
      <c r="AF583" t="s">
        <v>71</v>
      </c>
      <c r="AG583" t="s">
        <v>71</v>
      </c>
      <c r="AH583" t="s">
        <v>71</v>
      </c>
      <c r="AI583" t="s">
        <v>71</v>
      </c>
      <c r="AJ583" t="s">
        <v>71</v>
      </c>
      <c r="AK583" t="s">
        <v>71</v>
      </c>
      <c r="AL583" t="s">
        <v>71</v>
      </c>
      <c r="AM583" t="s">
        <v>3551</v>
      </c>
      <c r="AN583" t="s">
        <v>3552</v>
      </c>
      <c r="AO583" t="s">
        <v>71</v>
      </c>
      <c r="AP583" t="s">
        <v>71</v>
      </c>
      <c r="AQ583" t="s">
        <v>71</v>
      </c>
      <c r="AR583" t="s">
        <v>71</v>
      </c>
      <c r="AS583">
        <v>2021</v>
      </c>
      <c r="AT583">
        <v>22</v>
      </c>
      <c r="AU583">
        <v>6</v>
      </c>
      <c r="AV583" t="s">
        <v>71</v>
      </c>
      <c r="AW583" t="s">
        <v>71</v>
      </c>
      <c r="AX583" t="s">
        <v>71</v>
      </c>
      <c r="AY583" t="s">
        <v>71</v>
      </c>
      <c r="AZ583">
        <v>1590</v>
      </c>
      <c r="BA583">
        <v>1624</v>
      </c>
      <c r="BB583" t="s">
        <v>71</v>
      </c>
      <c r="BC583" t="s">
        <v>5462</v>
      </c>
      <c r="BD583" t="str">
        <f>HYPERLINK("http://dx.doi.org/10.17705/1jais.00709","http://dx.doi.org/10.17705/1jais.00709")</f>
        <v>http://dx.doi.org/10.17705/1jais.00709</v>
      </c>
      <c r="BE583" t="s">
        <v>71</v>
      </c>
      <c r="BF583" t="s">
        <v>71</v>
      </c>
      <c r="BG583" t="s">
        <v>71</v>
      </c>
      <c r="BH583" t="s">
        <v>71</v>
      </c>
      <c r="BI583" t="s">
        <v>71</v>
      </c>
      <c r="BJ583" t="s">
        <v>71</v>
      </c>
      <c r="BK583" t="s">
        <v>71</v>
      </c>
      <c r="BL583" t="s">
        <v>71</v>
      </c>
      <c r="BM583" t="s">
        <v>71</v>
      </c>
      <c r="BN583" t="s">
        <v>71</v>
      </c>
      <c r="BO583" t="s">
        <v>71</v>
      </c>
      <c r="BP583" t="s">
        <v>71</v>
      </c>
      <c r="BQ583" t="s">
        <v>5463</v>
      </c>
      <c r="BR583" t="str">
        <f>HYPERLINK("https%3A%2F%2Fwww.webofscience.com%2Fwos%2Fwoscc%2Ffull-record%2FWOS:000718915000004","View Full Record in Web of Science")</f>
        <v>View Full Record in Web of Science</v>
      </c>
    </row>
    <row r="584" spans="1:70" hidden="1" x14ac:dyDescent="0.25">
      <c r="A584" t="s">
        <v>69</v>
      </c>
      <c r="B584" t="s">
        <v>5464</v>
      </c>
      <c r="C584" t="s">
        <v>71</v>
      </c>
      <c r="D584" t="s">
        <v>71</v>
      </c>
      <c r="E584" t="s">
        <v>71</v>
      </c>
      <c r="F584" t="s">
        <v>5465</v>
      </c>
      <c r="G584" t="s">
        <v>71</v>
      </c>
      <c r="H584" t="s">
        <v>71</v>
      </c>
      <c r="I584" s="1" t="s">
        <v>5466</v>
      </c>
      <c r="J584" s="6" t="s">
        <v>8590</v>
      </c>
      <c r="K584" t="s">
        <v>194</v>
      </c>
      <c r="L584" t="s">
        <v>71</v>
      </c>
      <c r="M584" t="s">
        <v>71</v>
      </c>
      <c r="N584" t="s">
        <v>71</v>
      </c>
      <c r="O584" t="s">
        <v>71</v>
      </c>
      <c r="P584" t="s">
        <v>71</v>
      </c>
      <c r="Q584" t="s">
        <v>71</v>
      </c>
      <c r="R584" t="s">
        <v>71</v>
      </c>
      <c r="S584" t="s">
        <v>71</v>
      </c>
      <c r="T584" t="s">
        <v>5467</v>
      </c>
      <c r="U584" t="s">
        <v>71</v>
      </c>
      <c r="V584" t="s">
        <v>71</v>
      </c>
      <c r="W584" t="s">
        <v>71</v>
      </c>
      <c r="X584" t="s">
        <v>71</v>
      </c>
      <c r="Y584" t="s">
        <v>5468</v>
      </c>
      <c r="Z584" t="s">
        <v>5469</v>
      </c>
      <c r="AA584" t="s">
        <v>71</v>
      </c>
      <c r="AB584" t="s">
        <v>71</v>
      </c>
      <c r="AC584" t="s">
        <v>71</v>
      </c>
      <c r="AD584" t="s">
        <v>71</v>
      </c>
      <c r="AE584" t="s">
        <v>71</v>
      </c>
      <c r="AF584" t="s">
        <v>71</v>
      </c>
      <c r="AG584" t="s">
        <v>71</v>
      </c>
      <c r="AH584" t="s">
        <v>71</v>
      </c>
      <c r="AI584" t="s">
        <v>71</v>
      </c>
      <c r="AJ584" t="s">
        <v>71</v>
      </c>
      <c r="AK584" t="s">
        <v>71</v>
      </c>
      <c r="AL584" t="s">
        <v>71</v>
      </c>
      <c r="AM584" t="s">
        <v>198</v>
      </c>
      <c r="AN584" t="s">
        <v>199</v>
      </c>
      <c r="AO584" t="s">
        <v>71</v>
      </c>
      <c r="AP584" t="s">
        <v>71</v>
      </c>
      <c r="AQ584" t="s">
        <v>71</v>
      </c>
      <c r="AR584" t="s">
        <v>71</v>
      </c>
      <c r="AS584">
        <v>2019</v>
      </c>
      <c r="AT584">
        <v>12</v>
      </c>
      <c r="AU584">
        <v>2</v>
      </c>
      <c r="AV584" t="s">
        <v>71</v>
      </c>
      <c r="AW584" t="s">
        <v>71</v>
      </c>
      <c r="AX584" t="s">
        <v>71</v>
      </c>
      <c r="AY584" t="s">
        <v>71</v>
      </c>
      <c r="AZ584">
        <v>970</v>
      </c>
      <c r="BA584">
        <v>983</v>
      </c>
      <c r="BB584" t="s">
        <v>71</v>
      </c>
      <c r="BC584" t="s">
        <v>5470</v>
      </c>
      <c r="BD584" t="str">
        <f>HYPERLINK("http://dx.doi.org/10.2991/ijcis.d.190826.002","http://dx.doi.org/10.2991/ijcis.d.190826.002")</f>
        <v>http://dx.doi.org/10.2991/ijcis.d.190826.002</v>
      </c>
      <c r="BE584" t="s">
        <v>71</v>
      </c>
      <c r="BF584" t="s">
        <v>71</v>
      </c>
      <c r="BG584" t="s">
        <v>71</v>
      </c>
      <c r="BH584" t="s">
        <v>71</v>
      </c>
      <c r="BI584" t="s">
        <v>71</v>
      </c>
      <c r="BJ584" t="s">
        <v>71</v>
      </c>
      <c r="BK584" t="s">
        <v>71</v>
      </c>
      <c r="BL584" t="s">
        <v>71</v>
      </c>
      <c r="BM584" t="s">
        <v>71</v>
      </c>
      <c r="BN584" t="s">
        <v>71</v>
      </c>
      <c r="BO584" t="s">
        <v>71</v>
      </c>
      <c r="BP584" t="s">
        <v>71</v>
      </c>
      <c r="BQ584" t="s">
        <v>5471</v>
      </c>
      <c r="BR584" t="str">
        <f>HYPERLINK("https%3A%2F%2Fwww.webofscience.com%2Fwos%2Fwoscc%2Ffull-record%2FWOS:000515063600006","View Full Record in Web of Science")</f>
        <v>View Full Record in Web of Science</v>
      </c>
    </row>
    <row r="585" spans="1:70" hidden="1" x14ac:dyDescent="0.25">
      <c r="A585" t="s">
        <v>83</v>
      </c>
      <c r="B585" t="s">
        <v>5403</v>
      </c>
      <c r="C585" t="s">
        <v>71</v>
      </c>
      <c r="D585" t="s">
        <v>5472</v>
      </c>
      <c r="E585" t="s">
        <v>71</v>
      </c>
      <c r="F585" t="s">
        <v>5405</v>
      </c>
      <c r="G585" t="s">
        <v>71</v>
      </c>
      <c r="H585" t="s">
        <v>71</v>
      </c>
      <c r="I585" s="1" t="s">
        <v>5406</v>
      </c>
      <c r="J585" s="6" t="s">
        <v>8590</v>
      </c>
      <c r="K585" t="s">
        <v>5473</v>
      </c>
      <c r="L585" t="s">
        <v>2884</v>
      </c>
      <c r="M585" t="s">
        <v>5474</v>
      </c>
      <c r="N585" t="s">
        <v>5475</v>
      </c>
      <c r="O585" t="s">
        <v>5476</v>
      </c>
      <c r="P585" t="s">
        <v>71</v>
      </c>
      <c r="Q585" t="s">
        <v>71</v>
      </c>
      <c r="R585" t="s">
        <v>71</v>
      </c>
      <c r="S585" t="s">
        <v>71</v>
      </c>
      <c r="T585" t="s">
        <v>5411</v>
      </c>
      <c r="U585" t="s">
        <v>71</v>
      </c>
      <c r="V585" t="s">
        <v>71</v>
      </c>
      <c r="W585" t="s">
        <v>71</v>
      </c>
      <c r="X585" t="s">
        <v>71</v>
      </c>
      <c r="Y585" t="s">
        <v>71</v>
      </c>
      <c r="Z585" t="s">
        <v>71</v>
      </c>
      <c r="AA585" t="s">
        <v>71</v>
      </c>
      <c r="AB585" t="s">
        <v>71</v>
      </c>
      <c r="AC585" t="s">
        <v>71</v>
      </c>
      <c r="AD585" t="s">
        <v>71</v>
      </c>
      <c r="AE585" t="s">
        <v>71</v>
      </c>
      <c r="AF585" t="s">
        <v>71</v>
      </c>
      <c r="AG585" t="s">
        <v>71</v>
      </c>
      <c r="AH585" t="s">
        <v>71</v>
      </c>
      <c r="AI585" t="s">
        <v>71</v>
      </c>
      <c r="AJ585" t="s">
        <v>71</v>
      </c>
      <c r="AK585" t="s">
        <v>71</v>
      </c>
      <c r="AL585" t="s">
        <v>71</v>
      </c>
      <c r="AM585" t="s">
        <v>2889</v>
      </c>
      <c r="AN585" t="s">
        <v>71</v>
      </c>
      <c r="AO585" t="s">
        <v>5477</v>
      </c>
      <c r="AP585" t="s">
        <v>71</v>
      </c>
      <c r="AQ585" t="s">
        <v>71</v>
      </c>
      <c r="AR585" t="s">
        <v>71</v>
      </c>
      <c r="AS585">
        <v>2011</v>
      </c>
      <c r="AT585">
        <v>228</v>
      </c>
      <c r="AU585" t="s">
        <v>71</v>
      </c>
      <c r="AV585" t="s">
        <v>71</v>
      </c>
      <c r="AW585" t="s">
        <v>71</v>
      </c>
      <c r="AX585" t="s">
        <v>71</v>
      </c>
      <c r="AY585" t="s">
        <v>71</v>
      </c>
      <c r="AZ585">
        <v>536</v>
      </c>
      <c r="BA585">
        <v>543</v>
      </c>
      <c r="BB585" t="s">
        <v>71</v>
      </c>
      <c r="BC585" t="s">
        <v>71</v>
      </c>
      <c r="BD585" t="s">
        <v>71</v>
      </c>
      <c r="BE585" t="s">
        <v>71</v>
      </c>
      <c r="BF585" t="s">
        <v>71</v>
      </c>
      <c r="BG585" t="s">
        <v>71</v>
      </c>
      <c r="BH585" t="s">
        <v>71</v>
      </c>
      <c r="BI585" t="s">
        <v>71</v>
      </c>
      <c r="BJ585" t="s">
        <v>71</v>
      </c>
      <c r="BK585" t="s">
        <v>71</v>
      </c>
      <c r="BL585" t="s">
        <v>71</v>
      </c>
      <c r="BM585" t="s">
        <v>71</v>
      </c>
      <c r="BN585" t="s">
        <v>71</v>
      </c>
      <c r="BO585" t="s">
        <v>71</v>
      </c>
      <c r="BP585" t="s">
        <v>71</v>
      </c>
      <c r="BQ585" t="s">
        <v>5478</v>
      </c>
      <c r="BR585" t="str">
        <f>HYPERLINK("https%3A%2F%2Fwww.webofscience.com%2Fwos%2Fwoscc%2Ffull-record%2FWOS:000308567400069","View Full Record in Web of Science")</f>
        <v>View Full Record in Web of Science</v>
      </c>
    </row>
    <row r="586" spans="1:70" hidden="1" x14ac:dyDescent="0.25">
      <c r="A586" t="s">
        <v>69</v>
      </c>
      <c r="B586" t="s">
        <v>5479</v>
      </c>
      <c r="C586" t="s">
        <v>71</v>
      </c>
      <c r="D586" t="s">
        <v>71</v>
      </c>
      <c r="E586" t="s">
        <v>71</v>
      </c>
      <c r="F586" t="s">
        <v>5479</v>
      </c>
      <c r="G586" t="s">
        <v>71</v>
      </c>
      <c r="H586" t="s">
        <v>71</v>
      </c>
      <c r="I586" s="1" t="s">
        <v>5480</v>
      </c>
      <c r="J586" s="6" t="s">
        <v>8590</v>
      </c>
      <c r="K586" t="s">
        <v>1565</v>
      </c>
      <c r="L586" t="s">
        <v>71</v>
      </c>
      <c r="M586" t="s">
        <v>71</v>
      </c>
      <c r="N586" t="s">
        <v>71</v>
      </c>
      <c r="O586" t="s">
        <v>71</v>
      </c>
      <c r="P586" t="s">
        <v>71</v>
      </c>
      <c r="Q586" t="s">
        <v>71</v>
      </c>
      <c r="R586" t="s">
        <v>71</v>
      </c>
      <c r="S586" t="s">
        <v>71</v>
      </c>
      <c r="T586" t="s">
        <v>5481</v>
      </c>
      <c r="U586" t="s">
        <v>71</v>
      </c>
      <c r="V586" t="s">
        <v>71</v>
      </c>
      <c r="W586" t="s">
        <v>71</v>
      </c>
      <c r="X586" t="s">
        <v>71</v>
      </c>
      <c r="Y586" t="s">
        <v>71</v>
      </c>
      <c r="Z586" t="s">
        <v>71</v>
      </c>
      <c r="AA586" t="s">
        <v>71</v>
      </c>
      <c r="AB586" t="s">
        <v>71</v>
      </c>
      <c r="AC586" t="s">
        <v>71</v>
      </c>
      <c r="AD586" t="s">
        <v>71</v>
      </c>
      <c r="AE586" t="s">
        <v>71</v>
      </c>
      <c r="AF586" t="s">
        <v>71</v>
      </c>
      <c r="AG586" t="s">
        <v>71</v>
      </c>
      <c r="AH586" t="s">
        <v>71</v>
      </c>
      <c r="AI586" t="s">
        <v>71</v>
      </c>
      <c r="AJ586" t="s">
        <v>71</v>
      </c>
      <c r="AK586" t="s">
        <v>71</v>
      </c>
      <c r="AL586" t="s">
        <v>71</v>
      </c>
      <c r="AM586" t="s">
        <v>1569</v>
      </c>
      <c r="AN586" t="s">
        <v>71</v>
      </c>
      <c r="AO586" t="s">
        <v>71</v>
      </c>
      <c r="AP586" t="s">
        <v>71</v>
      </c>
      <c r="AQ586" t="s">
        <v>71</v>
      </c>
      <c r="AR586" t="s">
        <v>728</v>
      </c>
      <c r="AS586">
        <v>2000</v>
      </c>
      <c r="AT586">
        <v>43</v>
      </c>
      <c r="AU586">
        <v>3</v>
      </c>
      <c r="AV586" t="s">
        <v>71</v>
      </c>
      <c r="AW586" t="s">
        <v>71</v>
      </c>
      <c r="AX586" t="s">
        <v>71</v>
      </c>
      <c r="AY586" t="s">
        <v>71</v>
      </c>
      <c r="AZ586">
        <v>211</v>
      </c>
      <c r="BA586">
        <v>225</v>
      </c>
      <c r="BB586" t="s">
        <v>71</v>
      </c>
      <c r="BC586" t="s">
        <v>5482</v>
      </c>
      <c r="BD586" t="str">
        <f>HYPERLINK("http://dx.doi.org/10.1016/S0166-3615(00)00070-1","http://dx.doi.org/10.1016/S0166-3615(00)00070-1")</f>
        <v>http://dx.doi.org/10.1016/S0166-3615(00)00070-1</v>
      </c>
      <c r="BE586" t="s">
        <v>71</v>
      </c>
      <c r="BF586" t="s">
        <v>71</v>
      </c>
      <c r="BG586" t="s">
        <v>71</v>
      </c>
      <c r="BH586" t="s">
        <v>71</v>
      </c>
      <c r="BI586" t="s">
        <v>71</v>
      </c>
      <c r="BJ586" t="s">
        <v>71</v>
      </c>
      <c r="BK586" t="s">
        <v>71</v>
      </c>
      <c r="BL586" t="s">
        <v>71</v>
      </c>
      <c r="BM586" t="s">
        <v>71</v>
      </c>
      <c r="BN586" t="s">
        <v>71</v>
      </c>
      <c r="BO586" t="s">
        <v>71</v>
      </c>
      <c r="BP586" t="s">
        <v>71</v>
      </c>
      <c r="BQ586" t="s">
        <v>5483</v>
      </c>
      <c r="BR586" t="str">
        <f>HYPERLINK("https%3A%2F%2Fwww.webofscience.com%2Fwos%2Fwoscc%2Ffull-record%2FWOS:000090087500002","View Full Record in Web of Science")</f>
        <v>View Full Record in Web of Science</v>
      </c>
    </row>
    <row r="587" spans="1:70" hidden="1" x14ac:dyDescent="0.25">
      <c r="A587" t="s">
        <v>460</v>
      </c>
      <c r="B587" t="s">
        <v>5484</v>
      </c>
      <c r="C587" t="s">
        <v>71</v>
      </c>
      <c r="D587" t="s">
        <v>5485</v>
      </c>
      <c r="E587" t="s">
        <v>71</v>
      </c>
      <c r="F587" t="s">
        <v>5486</v>
      </c>
      <c r="G587" t="s">
        <v>71</v>
      </c>
      <c r="H587" t="s">
        <v>71</v>
      </c>
      <c r="I587" s="1" t="s">
        <v>5487</v>
      </c>
      <c r="J587" s="6" t="s">
        <v>8590</v>
      </c>
      <c r="K587" t="s">
        <v>5488</v>
      </c>
      <c r="L587" t="s">
        <v>526</v>
      </c>
      <c r="M587" t="s">
        <v>71</v>
      </c>
      <c r="N587" t="s">
        <v>71</v>
      </c>
      <c r="O587" t="s">
        <v>71</v>
      </c>
      <c r="P587" t="s">
        <v>71</v>
      </c>
      <c r="Q587" t="s">
        <v>71</v>
      </c>
      <c r="R587" t="s">
        <v>71</v>
      </c>
      <c r="S587" t="s">
        <v>71</v>
      </c>
      <c r="T587" t="s">
        <v>5489</v>
      </c>
      <c r="U587" t="s">
        <v>71</v>
      </c>
      <c r="V587" t="s">
        <v>71</v>
      </c>
      <c r="W587" t="s">
        <v>71</v>
      </c>
      <c r="X587" t="s">
        <v>71</v>
      </c>
      <c r="Y587" t="s">
        <v>71</v>
      </c>
      <c r="Z587" t="s">
        <v>5490</v>
      </c>
      <c r="AA587" t="s">
        <v>71</v>
      </c>
      <c r="AB587" t="s">
        <v>71</v>
      </c>
      <c r="AC587" t="s">
        <v>71</v>
      </c>
      <c r="AD587" t="s">
        <v>71</v>
      </c>
      <c r="AE587" t="s">
        <v>71</v>
      </c>
      <c r="AF587" t="s">
        <v>71</v>
      </c>
      <c r="AG587" t="s">
        <v>71</v>
      </c>
      <c r="AH587" t="s">
        <v>71</v>
      </c>
      <c r="AI587" t="s">
        <v>71</v>
      </c>
      <c r="AJ587" t="s">
        <v>71</v>
      </c>
      <c r="AK587" t="s">
        <v>71</v>
      </c>
      <c r="AL587" t="s">
        <v>71</v>
      </c>
      <c r="AM587" t="s">
        <v>530</v>
      </c>
      <c r="AN587" t="s">
        <v>531</v>
      </c>
      <c r="AO587" t="s">
        <v>5491</v>
      </c>
      <c r="AP587" t="s">
        <v>71</v>
      </c>
      <c r="AQ587" t="s">
        <v>71</v>
      </c>
      <c r="AR587" t="s">
        <v>71</v>
      </c>
      <c r="AS587">
        <v>2015</v>
      </c>
      <c r="AT587">
        <v>563</v>
      </c>
      <c r="AU587" t="s">
        <v>71</v>
      </c>
      <c r="AV587" t="s">
        <v>71</v>
      </c>
      <c r="AW587" t="s">
        <v>71</v>
      </c>
      <c r="AX587" t="s">
        <v>71</v>
      </c>
      <c r="AY587" t="s">
        <v>71</v>
      </c>
      <c r="AZ587">
        <v>151</v>
      </c>
      <c r="BA587">
        <v>172</v>
      </c>
      <c r="BB587" t="s">
        <v>71</v>
      </c>
      <c r="BC587" t="s">
        <v>5492</v>
      </c>
      <c r="BD587" t="str">
        <f>HYPERLINK("http://dx.doi.org/10.1007/978-3-319-08624-8_7","http://dx.doi.org/10.1007/978-3-319-08624-8_7")</f>
        <v>http://dx.doi.org/10.1007/978-3-319-08624-8_7</v>
      </c>
      <c r="BE587" t="s">
        <v>5493</v>
      </c>
      <c r="BF587" t="s">
        <v>71</v>
      </c>
      <c r="BG587" t="s">
        <v>71</v>
      </c>
      <c r="BH587" t="s">
        <v>71</v>
      </c>
      <c r="BI587" t="s">
        <v>71</v>
      </c>
      <c r="BJ587" t="s">
        <v>71</v>
      </c>
      <c r="BK587" t="s">
        <v>71</v>
      </c>
      <c r="BL587" t="s">
        <v>71</v>
      </c>
      <c r="BM587" t="s">
        <v>71</v>
      </c>
      <c r="BN587" t="s">
        <v>71</v>
      </c>
      <c r="BO587" t="s">
        <v>71</v>
      </c>
      <c r="BP587" t="s">
        <v>71</v>
      </c>
      <c r="BQ587" t="s">
        <v>5494</v>
      </c>
      <c r="BR587" t="str">
        <f>HYPERLINK("https%3A%2F%2Fwww.webofscience.com%2Fwos%2Fwoscc%2Ffull-record%2FWOS:000346774800008","View Full Record in Web of Science")</f>
        <v>View Full Record in Web of Science</v>
      </c>
    </row>
    <row r="588" spans="1:70" hidden="1" x14ac:dyDescent="0.25">
      <c r="A588" t="s">
        <v>83</v>
      </c>
      <c r="B588" t="s">
        <v>5495</v>
      </c>
      <c r="C588" t="s">
        <v>71</v>
      </c>
      <c r="D588" t="s">
        <v>71</v>
      </c>
      <c r="E588" t="s">
        <v>102</v>
      </c>
      <c r="F588" t="s">
        <v>5496</v>
      </c>
      <c r="G588" t="s">
        <v>71</v>
      </c>
      <c r="H588" t="s">
        <v>71</v>
      </c>
      <c r="I588" s="1" t="s">
        <v>5497</v>
      </c>
      <c r="J588" s="6" t="s">
        <v>8590</v>
      </c>
      <c r="K588" t="s">
        <v>5498</v>
      </c>
      <c r="L588" t="s">
        <v>5499</v>
      </c>
      <c r="M588" t="s">
        <v>5500</v>
      </c>
      <c r="N588" t="s">
        <v>3924</v>
      </c>
      <c r="O588" t="s">
        <v>3257</v>
      </c>
      <c r="P588" t="s">
        <v>5501</v>
      </c>
      <c r="Q588" t="s">
        <v>71</v>
      </c>
      <c r="R588" t="s">
        <v>71</v>
      </c>
      <c r="S588" t="s">
        <v>71</v>
      </c>
      <c r="T588" t="s">
        <v>5502</v>
      </c>
      <c r="U588" t="s">
        <v>71</v>
      </c>
      <c r="V588" t="s">
        <v>71</v>
      </c>
      <c r="W588" t="s">
        <v>71</v>
      </c>
      <c r="X588" t="s">
        <v>71</v>
      </c>
      <c r="Y588" t="s">
        <v>71</v>
      </c>
      <c r="Z588" t="s">
        <v>71</v>
      </c>
      <c r="AA588" t="s">
        <v>71</v>
      </c>
      <c r="AB588" t="s">
        <v>71</v>
      </c>
      <c r="AC588" t="s">
        <v>71</v>
      </c>
      <c r="AD588" t="s">
        <v>71</v>
      </c>
      <c r="AE588" t="s">
        <v>71</v>
      </c>
      <c r="AF588" t="s">
        <v>71</v>
      </c>
      <c r="AG588" t="s">
        <v>71</v>
      </c>
      <c r="AH588" t="s">
        <v>71</v>
      </c>
      <c r="AI588" t="s">
        <v>71</v>
      </c>
      <c r="AJ588" t="s">
        <v>71</v>
      </c>
      <c r="AK588" t="s">
        <v>71</v>
      </c>
      <c r="AL588" t="s">
        <v>71</v>
      </c>
      <c r="AM588" t="s">
        <v>71</v>
      </c>
      <c r="AN588" t="s">
        <v>71</v>
      </c>
      <c r="AO588" t="s">
        <v>5503</v>
      </c>
      <c r="AP588" t="s">
        <v>71</v>
      </c>
      <c r="AQ588" t="s">
        <v>71</v>
      </c>
      <c r="AR588" t="s">
        <v>71</v>
      </c>
      <c r="AS588">
        <v>2008</v>
      </c>
      <c r="AT588" t="s">
        <v>71</v>
      </c>
      <c r="AU588" t="s">
        <v>71</v>
      </c>
      <c r="AV588" t="s">
        <v>71</v>
      </c>
      <c r="AW588" t="s">
        <v>71</v>
      </c>
      <c r="AX588" t="s">
        <v>71</v>
      </c>
      <c r="AY588" t="s">
        <v>71</v>
      </c>
      <c r="AZ588">
        <v>1224</v>
      </c>
      <c r="BA588">
        <v>1229</v>
      </c>
      <c r="BB588" t="s">
        <v>71</v>
      </c>
      <c r="BC588" t="s">
        <v>71</v>
      </c>
      <c r="BD588" t="s">
        <v>71</v>
      </c>
      <c r="BE588" t="s">
        <v>71</v>
      </c>
      <c r="BF588" t="s">
        <v>71</v>
      </c>
      <c r="BG588" t="s">
        <v>71</v>
      </c>
      <c r="BH588" t="s">
        <v>71</v>
      </c>
      <c r="BI588" t="s">
        <v>71</v>
      </c>
      <c r="BJ588" t="s">
        <v>71</v>
      </c>
      <c r="BK588" t="s">
        <v>71</v>
      </c>
      <c r="BL588" t="s">
        <v>71</v>
      </c>
      <c r="BM588" t="s">
        <v>71</v>
      </c>
      <c r="BN588" t="s">
        <v>71</v>
      </c>
      <c r="BO588" t="s">
        <v>71</v>
      </c>
      <c r="BP588" t="s">
        <v>71</v>
      </c>
      <c r="BQ588" t="s">
        <v>5504</v>
      </c>
      <c r="BR588" t="str">
        <f>HYPERLINK("https%3A%2F%2Fwww.webofscience.com%2Fwos%2Fwoscc%2Ffull-record%2FWOS:000269285300236","View Full Record in Web of Science")</f>
        <v>View Full Record in Web of Science</v>
      </c>
    </row>
    <row r="589" spans="1:70" hidden="1" x14ac:dyDescent="0.25">
      <c r="A589" t="s">
        <v>83</v>
      </c>
      <c r="B589" t="s">
        <v>5505</v>
      </c>
      <c r="C589" t="s">
        <v>71</v>
      </c>
      <c r="D589" t="s">
        <v>5506</v>
      </c>
      <c r="E589" t="s">
        <v>71</v>
      </c>
      <c r="F589" t="s">
        <v>5507</v>
      </c>
      <c r="G589" t="s">
        <v>71</v>
      </c>
      <c r="H589" t="s">
        <v>71</v>
      </c>
      <c r="I589" s="1" t="s">
        <v>5508</v>
      </c>
      <c r="J589" s="6" t="s">
        <v>8590</v>
      </c>
      <c r="K589" t="s">
        <v>5509</v>
      </c>
      <c r="L589" t="s">
        <v>687</v>
      </c>
      <c r="M589" t="s">
        <v>2790</v>
      </c>
      <c r="N589" t="s">
        <v>5510</v>
      </c>
      <c r="O589" t="s">
        <v>5511</v>
      </c>
      <c r="P589" t="s">
        <v>71</v>
      </c>
      <c r="Q589" t="s">
        <v>5512</v>
      </c>
      <c r="R589" t="s">
        <v>71</v>
      </c>
      <c r="S589" t="s">
        <v>71</v>
      </c>
      <c r="T589" t="s">
        <v>5513</v>
      </c>
      <c r="U589" t="s">
        <v>71</v>
      </c>
      <c r="V589" t="s">
        <v>71</v>
      </c>
      <c r="W589" t="s">
        <v>71</v>
      </c>
      <c r="X589" t="s">
        <v>71</v>
      </c>
      <c r="Y589" t="s">
        <v>71</v>
      </c>
      <c r="Z589" t="s">
        <v>5514</v>
      </c>
      <c r="AA589" t="s">
        <v>71</v>
      </c>
      <c r="AB589" t="s">
        <v>71</v>
      </c>
      <c r="AC589" t="s">
        <v>71</v>
      </c>
      <c r="AD589" t="s">
        <v>71</v>
      </c>
      <c r="AE589" t="s">
        <v>71</v>
      </c>
      <c r="AF589" t="s">
        <v>71</v>
      </c>
      <c r="AG589" t="s">
        <v>71</v>
      </c>
      <c r="AH589" t="s">
        <v>71</v>
      </c>
      <c r="AI589" t="s">
        <v>71</v>
      </c>
      <c r="AJ589" t="s">
        <v>71</v>
      </c>
      <c r="AK589" t="s">
        <v>71</v>
      </c>
      <c r="AL589" t="s">
        <v>71</v>
      </c>
      <c r="AM589" t="s">
        <v>695</v>
      </c>
      <c r="AN589" t="s">
        <v>1283</v>
      </c>
      <c r="AO589" t="s">
        <v>5515</v>
      </c>
      <c r="AP589" t="s">
        <v>71</v>
      </c>
      <c r="AQ589" t="s">
        <v>71</v>
      </c>
      <c r="AR589" t="s">
        <v>71</v>
      </c>
      <c r="AS589">
        <v>2019</v>
      </c>
      <c r="AT589">
        <v>11499</v>
      </c>
      <c r="AU589" t="s">
        <v>71</v>
      </c>
      <c r="AV589" t="s">
        <v>71</v>
      </c>
      <c r="AW589" t="s">
        <v>71</v>
      </c>
      <c r="AX589" t="s">
        <v>71</v>
      </c>
      <c r="AY589" t="s">
        <v>71</v>
      </c>
      <c r="AZ589">
        <v>439</v>
      </c>
      <c r="BA589">
        <v>453</v>
      </c>
      <c r="BB589" t="s">
        <v>71</v>
      </c>
      <c r="BC589" t="s">
        <v>5516</v>
      </c>
      <c r="BD589" t="str">
        <f>HYPERLINK("http://dx.doi.org/10.1007/978-3-030-22815-6_34","http://dx.doi.org/10.1007/978-3-030-22815-6_34")</f>
        <v>http://dx.doi.org/10.1007/978-3-030-22815-6_34</v>
      </c>
      <c r="BE589" t="s">
        <v>71</v>
      </c>
      <c r="BF589" t="s">
        <v>71</v>
      </c>
      <c r="BG589" t="s">
        <v>71</v>
      </c>
      <c r="BH589" t="s">
        <v>71</v>
      </c>
      <c r="BI589" t="s">
        <v>71</v>
      </c>
      <c r="BJ589" t="s">
        <v>71</v>
      </c>
      <c r="BK589" t="s">
        <v>71</v>
      </c>
      <c r="BL589" t="s">
        <v>71</v>
      </c>
      <c r="BM589" t="s">
        <v>71</v>
      </c>
      <c r="BN589" t="s">
        <v>71</v>
      </c>
      <c r="BO589" t="s">
        <v>71</v>
      </c>
      <c r="BP589" t="s">
        <v>71</v>
      </c>
      <c r="BQ589" t="s">
        <v>5517</v>
      </c>
      <c r="BR589" t="str">
        <f>HYPERLINK("https%3A%2F%2Fwww.webofscience.com%2Fwos%2Fwoscc%2Ffull-record%2FWOS:000713422200034","View Full Record in Web of Science")</f>
        <v>View Full Record in Web of Science</v>
      </c>
    </row>
    <row r="590" spans="1:70" hidden="1" x14ac:dyDescent="0.25">
      <c r="A590" t="s">
        <v>83</v>
      </c>
      <c r="B590" t="s">
        <v>5518</v>
      </c>
      <c r="C590" t="s">
        <v>71</v>
      </c>
      <c r="D590" t="s">
        <v>5519</v>
      </c>
      <c r="E590" t="s">
        <v>102</v>
      </c>
      <c r="F590" t="s">
        <v>5520</v>
      </c>
      <c r="G590" t="s">
        <v>71</v>
      </c>
      <c r="H590" t="s">
        <v>71</v>
      </c>
      <c r="I590" s="1" t="s">
        <v>5521</v>
      </c>
      <c r="J590" s="6" t="s">
        <v>8590</v>
      </c>
      <c r="K590" t="s">
        <v>5522</v>
      </c>
      <c r="L590" t="s">
        <v>5523</v>
      </c>
      <c r="M590" t="s">
        <v>5524</v>
      </c>
      <c r="N590" t="s">
        <v>5525</v>
      </c>
      <c r="O590" t="s">
        <v>577</v>
      </c>
      <c r="P590" t="s">
        <v>5526</v>
      </c>
      <c r="Q590" t="s">
        <v>71</v>
      </c>
      <c r="R590" t="s">
        <v>71</v>
      </c>
      <c r="S590" t="s">
        <v>71</v>
      </c>
      <c r="T590" t="s">
        <v>5527</v>
      </c>
      <c r="U590" t="s">
        <v>71</v>
      </c>
      <c r="V590" t="s">
        <v>71</v>
      </c>
      <c r="W590" t="s">
        <v>71</v>
      </c>
      <c r="X590" t="s">
        <v>71</v>
      </c>
      <c r="Y590" t="s">
        <v>71</v>
      </c>
      <c r="Z590" t="s">
        <v>71</v>
      </c>
      <c r="AA590" t="s">
        <v>71</v>
      </c>
      <c r="AB590" t="s">
        <v>71</v>
      </c>
      <c r="AC590" t="s">
        <v>71</v>
      </c>
      <c r="AD590" t="s">
        <v>71</v>
      </c>
      <c r="AE590" t="s">
        <v>71</v>
      </c>
      <c r="AF590" t="s">
        <v>71</v>
      </c>
      <c r="AG590" t="s">
        <v>71</v>
      </c>
      <c r="AH590" t="s">
        <v>71</v>
      </c>
      <c r="AI590" t="s">
        <v>71</v>
      </c>
      <c r="AJ590" t="s">
        <v>71</v>
      </c>
      <c r="AK590" t="s">
        <v>71</v>
      </c>
      <c r="AL590" t="s">
        <v>71</v>
      </c>
      <c r="AM590" t="s">
        <v>5528</v>
      </c>
      <c r="AN590" t="s">
        <v>71</v>
      </c>
      <c r="AO590" t="s">
        <v>5529</v>
      </c>
      <c r="AP590" t="s">
        <v>71</v>
      </c>
      <c r="AQ590" t="s">
        <v>71</v>
      </c>
      <c r="AR590" t="s">
        <v>71</v>
      </c>
      <c r="AS590">
        <v>2019</v>
      </c>
      <c r="AT590" t="s">
        <v>71</v>
      </c>
      <c r="AU590" t="s">
        <v>71</v>
      </c>
      <c r="AV590" t="s">
        <v>71</v>
      </c>
      <c r="AW590" t="s">
        <v>71</v>
      </c>
      <c r="AX590" t="s">
        <v>71</v>
      </c>
      <c r="AY590" t="s">
        <v>71</v>
      </c>
      <c r="AZ590">
        <v>7346</v>
      </c>
      <c r="BA590">
        <v>7353</v>
      </c>
      <c r="BB590" t="s">
        <v>71</v>
      </c>
      <c r="BC590" t="s">
        <v>71</v>
      </c>
      <c r="BD590" t="s">
        <v>71</v>
      </c>
      <c r="BE590" t="s">
        <v>71</v>
      </c>
      <c r="BF590" t="s">
        <v>71</v>
      </c>
      <c r="BG590" t="s">
        <v>71</v>
      </c>
      <c r="BH590" t="s">
        <v>71</v>
      </c>
      <c r="BI590" t="s">
        <v>71</v>
      </c>
      <c r="BJ590" t="s">
        <v>71</v>
      </c>
      <c r="BK590" t="s">
        <v>71</v>
      </c>
      <c r="BL590" t="s">
        <v>71</v>
      </c>
      <c r="BM590" t="s">
        <v>71</v>
      </c>
      <c r="BN590" t="s">
        <v>71</v>
      </c>
      <c r="BO590" t="s">
        <v>71</v>
      </c>
      <c r="BP590" t="s">
        <v>71</v>
      </c>
      <c r="BQ590" t="s">
        <v>5530</v>
      </c>
      <c r="BR590" t="str">
        <f>HYPERLINK("https%3A%2F%2Fwww.webofscience.com%2Fwos%2Fwoscc%2Ffull-record%2FWOS:000621599307013","View Full Record in Web of Science")</f>
        <v>View Full Record in Web of Science</v>
      </c>
    </row>
    <row r="591" spans="1:70" hidden="1" x14ac:dyDescent="0.25">
      <c r="A591" t="s">
        <v>83</v>
      </c>
      <c r="B591" t="s">
        <v>5531</v>
      </c>
      <c r="C591" t="s">
        <v>71</v>
      </c>
      <c r="D591" t="s">
        <v>5532</v>
      </c>
      <c r="E591" t="s">
        <v>71</v>
      </c>
      <c r="F591" t="s">
        <v>5533</v>
      </c>
      <c r="G591" t="s">
        <v>71</v>
      </c>
      <c r="H591" t="s">
        <v>71</v>
      </c>
      <c r="I591" s="1" t="s">
        <v>5534</v>
      </c>
      <c r="J591" s="6" t="s">
        <v>8593</v>
      </c>
      <c r="K591" t="s">
        <v>5535</v>
      </c>
      <c r="L591" t="s">
        <v>687</v>
      </c>
      <c r="M591" t="s">
        <v>5536</v>
      </c>
      <c r="N591" t="s">
        <v>5537</v>
      </c>
      <c r="O591" t="s">
        <v>5538</v>
      </c>
      <c r="P591" t="s">
        <v>5539</v>
      </c>
      <c r="Q591" t="s">
        <v>5540</v>
      </c>
      <c r="R591" t="s">
        <v>71</v>
      </c>
      <c r="S591" t="s">
        <v>71</v>
      </c>
      <c r="T591" t="s">
        <v>5541</v>
      </c>
      <c r="U591" t="s">
        <v>71</v>
      </c>
      <c r="V591" t="s">
        <v>71</v>
      </c>
      <c r="W591" t="s">
        <v>71</v>
      </c>
      <c r="X591" t="s">
        <v>71</v>
      </c>
      <c r="Y591" t="s">
        <v>71</v>
      </c>
      <c r="Z591" t="s">
        <v>71</v>
      </c>
      <c r="AA591" t="s">
        <v>71</v>
      </c>
      <c r="AB591" t="s">
        <v>71</v>
      </c>
      <c r="AC591" t="s">
        <v>71</v>
      </c>
      <c r="AD591" t="s">
        <v>71</v>
      </c>
      <c r="AE591" t="s">
        <v>71</v>
      </c>
      <c r="AF591" t="s">
        <v>71</v>
      </c>
      <c r="AG591" t="s">
        <v>71</v>
      </c>
      <c r="AH591" t="s">
        <v>71</v>
      </c>
      <c r="AI591" t="s">
        <v>71</v>
      </c>
      <c r="AJ591" t="s">
        <v>71</v>
      </c>
      <c r="AK591" t="s">
        <v>71</v>
      </c>
      <c r="AL591" t="s">
        <v>71</v>
      </c>
      <c r="AM591" t="s">
        <v>695</v>
      </c>
      <c r="AN591" t="s">
        <v>1283</v>
      </c>
      <c r="AO591" t="s">
        <v>5542</v>
      </c>
      <c r="AP591" t="s">
        <v>71</v>
      </c>
      <c r="AQ591" t="s">
        <v>71</v>
      </c>
      <c r="AR591" t="s">
        <v>71</v>
      </c>
      <c r="AS591">
        <v>2019</v>
      </c>
      <c r="AT591">
        <v>11940</v>
      </c>
      <c r="AU591" t="s">
        <v>71</v>
      </c>
      <c r="AV591" t="s">
        <v>71</v>
      </c>
      <c r="AW591" t="s">
        <v>71</v>
      </c>
      <c r="AX591" t="s">
        <v>71</v>
      </c>
      <c r="AY591" t="s">
        <v>71</v>
      </c>
      <c r="AZ591">
        <v>433</v>
      </c>
      <c r="BA591">
        <v>443</v>
      </c>
      <c r="BB591" t="s">
        <v>71</v>
      </c>
      <c r="BC591" t="s">
        <v>5543</v>
      </c>
      <c r="BD591" t="str">
        <f>HYPERLINK("http://dx.doi.org/10.1007/978-3-030-35514-2_33","http://dx.doi.org/10.1007/978-3-030-35514-2_33")</f>
        <v>http://dx.doi.org/10.1007/978-3-030-35514-2_33</v>
      </c>
      <c r="BE591" t="s">
        <v>71</v>
      </c>
      <c r="BF591" t="s">
        <v>71</v>
      </c>
      <c r="BG591" t="s">
        <v>71</v>
      </c>
      <c r="BH591" t="s">
        <v>71</v>
      </c>
      <c r="BI591" t="s">
        <v>71</v>
      </c>
      <c r="BJ591" t="s">
        <v>71</v>
      </c>
      <c r="BK591" t="s">
        <v>71</v>
      </c>
      <c r="BL591" t="s">
        <v>71</v>
      </c>
      <c r="BM591" t="s">
        <v>71</v>
      </c>
      <c r="BN591" t="s">
        <v>71</v>
      </c>
      <c r="BO591" t="s">
        <v>71</v>
      </c>
      <c r="BP591" t="s">
        <v>71</v>
      </c>
      <c r="BQ591" t="s">
        <v>5544</v>
      </c>
      <c r="BR591" t="str">
        <f>HYPERLINK("https%3A%2F%2Fwww.webofscience.com%2Fwos%2Fwoscc%2Ffull-record%2FWOS:000611391800033","View Full Record in Web of Science")</f>
        <v>View Full Record in Web of Science</v>
      </c>
    </row>
    <row r="592" spans="1:70" hidden="1" x14ac:dyDescent="0.25">
      <c r="A592" t="s">
        <v>69</v>
      </c>
      <c r="B592" t="s">
        <v>5545</v>
      </c>
      <c r="C592" t="s">
        <v>71</v>
      </c>
      <c r="D592" t="s">
        <v>71</v>
      </c>
      <c r="E592" t="s">
        <v>71</v>
      </c>
      <c r="F592" t="s">
        <v>5546</v>
      </c>
      <c r="G592" t="s">
        <v>71</v>
      </c>
      <c r="H592" t="s">
        <v>71</v>
      </c>
      <c r="I592" s="1" t="s">
        <v>5547</v>
      </c>
      <c r="J592" s="6" t="s">
        <v>8590</v>
      </c>
      <c r="K592" t="s">
        <v>5548</v>
      </c>
      <c r="L592" t="s">
        <v>71</v>
      </c>
      <c r="M592" t="s">
        <v>71</v>
      </c>
      <c r="N592" t="s">
        <v>71</v>
      </c>
      <c r="O592" t="s">
        <v>71</v>
      </c>
      <c r="P592" t="s">
        <v>71</v>
      </c>
      <c r="Q592" t="s">
        <v>71</v>
      </c>
      <c r="R592" t="s">
        <v>71</v>
      </c>
      <c r="S592" t="s">
        <v>71</v>
      </c>
      <c r="T592" t="s">
        <v>5549</v>
      </c>
      <c r="U592" t="s">
        <v>71</v>
      </c>
      <c r="V592" t="s">
        <v>71</v>
      </c>
      <c r="W592" t="s">
        <v>71</v>
      </c>
      <c r="X592" t="s">
        <v>71</v>
      </c>
      <c r="Y592" t="s">
        <v>5550</v>
      </c>
      <c r="Z592" t="s">
        <v>5551</v>
      </c>
      <c r="AA592" t="s">
        <v>71</v>
      </c>
      <c r="AB592" t="s">
        <v>71</v>
      </c>
      <c r="AC592" t="s">
        <v>71</v>
      </c>
      <c r="AD592" t="s">
        <v>71</v>
      </c>
      <c r="AE592" t="s">
        <v>71</v>
      </c>
      <c r="AF592" t="s">
        <v>71</v>
      </c>
      <c r="AG592" t="s">
        <v>71</v>
      </c>
      <c r="AH592" t="s">
        <v>71</v>
      </c>
      <c r="AI592" t="s">
        <v>71</v>
      </c>
      <c r="AJ592" t="s">
        <v>71</v>
      </c>
      <c r="AK592" t="s">
        <v>71</v>
      </c>
      <c r="AL592" t="s">
        <v>71</v>
      </c>
      <c r="AM592" t="s">
        <v>5552</v>
      </c>
      <c r="AN592" t="s">
        <v>5553</v>
      </c>
      <c r="AO592" t="s">
        <v>71</v>
      </c>
      <c r="AP592" t="s">
        <v>71</v>
      </c>
      <c r="AQ592" t="s">
        <v>71</v>
      </c>
      <c r="AR592" t="s">
        <v>79</v>
      </c>
      <c r="AS592">
        <v>2017</v>
      </c>
      <c r="AT592">
        <v>54</v>
      </c>
      <c r="AU592">
        <v>6</v>
      </c>
      <c r="AV592" t="s">
        <v>71</v>
      </c>
      <c r="AW592" t="s">
        <v>71</v>
      </c>
      <c r="AX592" t="s">
        <v>180</v>
      </c>
      <c r="AY592" t="s">
        <v>71</v>
      </c>
      <c r="AZ592">
        <v>814</v>
      </c>
      <c r="BA592">
        <v>824</v>
      </c>
      <c r="BB592" t="s">
        <v>71</v>
      </c>
      <c r="BC592" t="s">
        <v>5554</v>
      </c>
      <c r="BD592" t="str">
        <f>HYPERLINK("http://dx.doi.org/10.1016/j.im.2017.03.004","http://dx.doi.org/10.1016/j.im.2017.03.004")</f>
        <v>http://dx.doi.org/10.1016/j.im.2017.03.004</v>
      </c>
      <c r="BE592" t="s">
        <v>71</v>
      </c>
      <c r="BF592" t="s">
        <v>71</v>
      </c>
      <c r="BG592" t="s">
        <v>71</v>
      </c>
      <c r="BH592" t="s">
        <v>71</v>
      </c>
      <c r="BI592" t="s">
        <v>71</v>
      </c>
      <c r="BJ592" t="s">
        <v>71</v>
      </c>
      <c r="BK592" t="s">
        <v>71</v>
      </c>
      <c r="BL592" t="s">
        <v>71</v>
      </c>
      <c r="BM592" t="s">
        <v>71</v>
      </c>
      <c r="BN592" t="s">
        <v>71</v>
      </c>
      <c r="BO592" t="s">
        <v>71</v>
      </c>
      <c r="BP592" t="s">
        <v>71</v>
      </c>
      <c r="BQ592" t="s">
        <v>5555</v>
      </c>
      <c r="BR592" t="str">
        <f>HYPERLINK("https%3A%2F%2Fwww.webofscience.com%2Fwos%2Fwoscc%2Ffull-record%2FWOS:000409155800011","View Full Record in Web of Science")</f>
        <v>View Full Record in Web of Science</v>
      </c>
    </row>
    <row r="593" spans="1:70" hidden="1" x14ac:dyDescent="0.25">
      <c r="A593" t="s">
        <v>69</v>
      </c>
      <c r="B593" t="s">
        <v>5556</v>
      </c>
      <c r="C593" t="s">
        <v>71</v>
      </c>
      <c r="D593" t="s">
        <v>71</v>
      </c>
      <c r="E593" t="s">
        <v>71</v>
      </c>
      <c r="F593" t="s">
        <v>5556</v>
      </c>
      <c r="G593" t="s">
        <v>71</v>
      </c>
      <c r="H593" t="s">
        <v>71</v>
      </c>
      <c r="I593" s="1" t="s">
        <v>5557</v>
      </c>
      <c r="J593" s="6" t="s">
        <v>8593</v>
      </c>
      <c r="K593" t="s">
        <v>233</v>
      </c>
      <c r="L593" t="s">
        <v>71</v>
      </c>
      <c r="M593" t="s">
        <v>71</v>
      </c>
      <c r="N593" t="s">
        <v>71</v>
      </c>
      <c r="O593" t="s">
        <v>71</v>
      </c>
      <c r="P593" t="s">
        <v>71</v>
      </c>
      <c r="Q593" t="s">
        <v>71</v>
      </c>
      <c r="R593" t="s">
        <v>71</v>
      </c>
      <c r="S593" t="s">
        <v>71</v>
      </c>
      <c r="T593" t="s">
        <v>5558</v>
      </c>
      <c r="U593" t="s">
        <v>71</v>
      </c>
      <c r="V593" t="s">
        <v>71</v>
      </c>
      <c r="W593" t="s">
        <v>71</v>
      </c>
      <c r="X593" t="s">
        <v>71</v>
      </c>
      <c r="Y593" t="s">
        <v>71</v>
      </c>
      <c r="Z593" t="s">
        <v>71</v>
      </c>
      <c r="AA593" t="s">
        <v>71</v>
      </c>
      <c r="AB593" t="s">
        <v>71</v>
      </c>
      <c r="AC593" t="s">
        <v>71</v>
      </c>
      <c r="AD593" t="s">
        <v>71</v>
      </c>
      <c r="AE593" t="s">
        <v>71</v>
      </c>
      <c r="AF593" t="s">
        <v>71</v>
      </c>
      <c r="AG593" t="s">
        <v>71</v>
      </c>
      <c r="AH593" t="s">
        <v>71</v>
      </c>
      <c r="AI593" t="s">
        <v>71</v>
      </c>
      <c r="AJ593" t="s">
        <v>71</v>
      </c>
      <c r="AK593" t="s">
        <v>71</v>
      </c>
      <c r="AL593" t="s">
        <v>71</v>
      </c>
      <c r="AM593" t="s">
        <v>237</v>
      </c>
      <c r="AN593" t="s">
        <v>71</v>
      </c>
      <c r="AO593" t="s">
        <v>71</v>
      </c>
      <c r="AP593" t="s">
        <v>71</v>
      </c>
      <c r="AQ593" t="s">
        <v>71</v>
      </c>
      <c r="AR593" t="s">
        <v>1082</v>
      </c>
      <c r="AS593">
        <v>1994</v>
      </c>
      <c r="AT593">
        <v>2</v>
      </c>
      <c r="AU593">
        <v>2</v>
      </c>
      <c r="AV593" t="s">
        <v>71</v>
      </c>
      <c r="AW593" t="s">
        <v>71</v>
      </c>
      <c r="AX593" t="s">
        <v>71</v>
      </c>
      <c r="AY593" t="s">
        <v>71</v>
      </c>
      <c r="AZ593">
        <v>107</v>
      </c>
      <c r="BA593">
        <v>118</v>
      </c>
      <c r="BB593" t="s">
        <v>71</v>
      </c>
      <c r="BC593" t="s">
        <v>5559</v>
      </c>
      <c r="BD593" t="str">
        <f>HYPERLINK("http://dx.doi.org/10.1109/91.277960","http://dx.doi.org/10.1109/91.277960")</f>
        <v>http://dx.doi.org/10.1109/91.277960</v>
      </c>
      <c r="BE593" t="s">
        <v>71</v>
      </c>
      <c r="BF593" t="s">
        <v>71</v>
      </c>
      <c r="BG593" t="s">
        <v>71</v>
      </c>
      <c r="BH593" t="s">
        <v>71</v>
      </c>
      <c r="BI593" t="s">
        <v>71</v>
      </c>
      <c r="BJ593" t="s">
        <v>71</v>
      </c>
      <c r="BK593" t="s">
        <v>71</v>
      </c>
      <c r="BL593" t="s">
        <v>71</v>
      </c>
      <c r="BM593" t="s">
        <v>71</v>
      </c>
      <c r="BN593" t="s">
        <v>71</v>
      </c>
      <c r="BO593" t="s">
        <v>71</v>
      </c>
      <c r="BP593" t="s">
        <v>71</v>
      </c>
      <c r="BQ593" t="s">
        <v>5560</v>
      </c>
      <c r="BR593" t="str">
        <f>HYPERLINK("https%3A%2F%2Fwww.webofscience.com%2Fwos%2Fwoscc%2Ffull-record%2FWOS:A1994PT98900002","View Full Record in Web of Science")</f>
        <v>View Full Record in Web of Science</v>
      </c>
    </row>
    <row r="594" spans="1:70" hidden="1" x14ac:dyDescent="0.25">
      <c r="A594" t="s">
        <v>83</v>
      </c>
      <c r="B594" t="s">
        <v>5561</v>
      </c>
      <c r="C594" t="s">
        <v>71</v>
      </c>
      <c r="D594" t="s">
        <v>5113</v>
      </c>
      <c r="E594" t="s">
        <v>71</v>
      </c>
      <c r="F594" t="s">
        <v>970</v>
      </c>
      <c r="G594" t="s">
        <v>71</v>
      </c>
      <c r="H594" t="s">
        <v>71</v>
      </c>
      <c r="I594" s="1" t="s">
        <v>5562</v>
      </c>
      <c r="J594" s="6" t="s">
        <v>8590</v>
      </c>
      <c r="K594" t="s">
        <v>5116</v>
      </c>
      <c r="L594" t="s">
        <v>71</v>
      </c>
      <c r="M594" t="s">
        <v>5117</v>
      </c>
      <c r="N594" t="s">
        <v>5118</v>
      </c>
      <c r="O594" t="s">
        <v>5119</v>
      </c>
      <c r="P594" t="s">
        <v>5120</v>
      </c>
      <c r="Q594" t="s">
        <v>71</v>
      </c>
      <c r="R594" t="s">
        <v>71</v>
      </c>
      <c r="S594" t="s">
        <v>71</v>
      </c>
      <c r="T594" t="s">
        <v>5563</v>
      </c>
      <c r="U594" t="s">
        <v>71</v>
      </c>
      <c r="V594" t="s">
        <v>71</v>
      </c>
      <c r="W594" t="s">
        <v>71</v>
      </c>
      <c r="X594" t="s">
        <v>71</v>
      </c>
      <c r="Y594" t="s">
        <v>71</v>
      </c>
      <c r="Z594" t="s">
        <v>71</v>
      </c>
      <c r="AA594" t="s">
        <v>71</v>
      </c>
      <c r="AB594" t="s">
        <v>71</v>
      </c>
      <c r="AC594" t="s">
        <v>71</v>
      </c>
      <c r="AD594" t="s">
        <v>71</v>
      </c>
      <c r="AE594" t="s">
        <v>71</v>
      </c>
      <c r="AF594" t="s">
        <v>71</v>
      </c>
      <c r="AG594" t="s">
        <v>71</v>
      </c>
      <c r="AH594" t="s">
        <v>71</v>
      </c>
      <c r="AI594" t="s">
        <v>71</v>
      </c>
      <c r="AJ594" t="s">
        <v>71</v>
      </c>
      <c r="AK594" t="s">
        <v>71</v>
      </c>
      <c r="AL594" t="s">
        <v>71</v>
      </c>
      <c r="AM594" t="s">
        <v>71</v>
      </c>
      <c r="AN594" t="s">
        <v>71</v>
      </c>
      <c r="AO594" t="s">
        <v>5124</v>
      </c>
      <c r="AP594" t="s">
        <v>71</v>
      </c>
      <c r="AQ594" t="s">
        <v>71</v>
      </c>
      <c r="AR594" t="s">
        <v>71</v>
      </c>
      <c r="AS594">
        <v>2013</v>
      </c>
      <c r="AT594" t="s">
        <v>71</v>
      </c>
      <c r="AU594" t="s">
        <v>71</v>
      </c>
      <c r="AV594" t="s">
        <v>71</v>
      </c>
      <c r="AW594" t="s">
        <v>71</v>
      </c>
      <c r="AX594" t="s">
        <v>71</v>
      </c>
      <c r="AY594" t="s">
        <v>71</v>
      </c>
      <c r="AZ594">
        <v>108</v>
      </c>
      <c r="BA594">
        <v>113</v>
      </c>
      <c r="BB594" t="s">
        <v>71</v>
      </c>
      <c r="BC594" t="s">
        <v>71</v>
      </c>
      <c r="BD594" t="s">
        <v>71</v>
      </c>
      <c r="BE594" t="s">
        <v>71</v>
      </c>
      <c r="BF594" t="s">
        <v>71</v>
      </c>
      <c r="BG594" t="s">
        <v>71</v>
      </c>
      <c r="BH594" t="s">
        <v>71</v>
      </c>
      <c r="BI594" t="s">
        <v>71</v>
      </c>
      <c r="BJ594" t="s">
        <v>71</v>
      </c>
      <c r="BK594" t="s">
        <v>71</v>
      </c>
      <c r="BL594" t="s">
        <v>71</v>
      </c>
      <c r="BM594" t="s">
        <v>71</v>
      </c>
      <c r="BN594" t="s">
        <v>71</v>
      </c>
      <c r="BO594" t="s">
        <v>71</v>
      </c>
      <c r="BP594" t="s">
        <v>71</v>
      </c>
      <c r="BQ594" t="s">
        <v>5564</v>
      </c>
      <c r="BR594" t="str">
        <f>HYPERLINK("https%3A%2F%2Fwww.webofscience.com%2Fwos%2Fwoscc%2Ffull-record%2FWOS:000333960300020","View Full Record in Web of Science")</f>
        <v>View Full Record in Web of Science</v>
      </c>
    </row>
    <row r="595" spans="1:70" hidden="1" x14ac:dyDescent="0.25">
      <c r="A595" t="s">
        <v>69</v>
      </c>
      <c r="B595" t="s">
        <v>5565</v>
      </c>
      <c r="C595" t="s">
        <v>71</v>
      </c>
      <c r="D595" t="s">
        <v>71</v>
      </c>
      <c r="E595" t="s">
        <v>71</v>
      </c>
      <c r="F595" t="s">
        <v>5566</v>
      </c>
      <c r="G595" t="s">
        <v>71</v>
      </c>
      <c r="H595" t="s">
        <v>71</v>
      </c>
      <c r="I595" s="1" t="s">
        <v>5567</v>
      </c>
      <c r="J595" s="6" t="s">
        <v>8590</v>
      </c>
      <c r="K595" t="s">
        <v>288</v>
      </c>
      <c r="L595" t="s">
        <v>71</v>
      </c>
      <c r="M595" t="s">
        <v>71</v>
      </c>
      <c r="N595" t="s">
        <v>71</v>
      </c>
      <c r="O595" t="s">
        <v>71</v>
      </c>
      <c r="P595" t="s">
        <v>71</v>
      </c>
      <c r="Q595" t="s">
        <v>71</v>
      </c>
      <c r="R595" t="s">
        <v>71</v>
      </c>
      <c r="S595" t="s">
        <v>71</v>
      </c>
      <c r="T595" t="s">
        <v>5568</v>
      </c>
      <c r="U595" t="s">
        <v>71</v>
      </c>
      <c r="V595" t="s">
        <v>71</v>
      </c>
      <c r="W595" t="s">
        <v>71</v>
      </c>
      <c r="X595" t="s">
        <v>71</v>
      </c>
      <c r="Y595" t="s">
        <v>5569</v>
      </c>
      <c r="Z595" t="s">
        <v>5570</v>
      </c>
      <c r="AA595" t="s">
        <v>71</v>
      </c>
      <c r="AB595" t="s">
        <v>71</v>
      </c>
      <c r="AC595" t="s">
        <v>71</v>
      </c>
      <c r="AD595" t="s">
        <v>71</v>
      </c>
      <c r="AE595" t="s">
        <v>71</v>
      </c>
      <c r="AF595" t="s">
        <v>71</v>
      </c>
      <c r="AG595" t="s">
        <v>71</v>
      </c>
      <c r="AH595" t="s">
        <v>71</v>
      </c>
      <c r="AI595" t="s">
        <v>71</v>
      </c>
      <c r="AJ595" t="s">
        <v>71</v>
      </c>
      <c r="AK595" t="s">
        <v>71</v>
      </c>
      <c r="AL595" t="s">
        <v>71</v>
      </c>
      <c r="AM595" t="s">
        <v>291</v>
      </c>
      <c r="AN595" t="s">
        <v>292</v>
      </c>
      <c r="AO595" t="s">
        <v>71</v>
      </c>
      <c r="AP595" t="s">
        <v>71</v>
      </c>
      <c r="AQ595" t="s">
        <v>71</v>
      </c>
      <c r="AR595" t="s">
        <v>794</v>
      </c>
      <c r="AS595">
        <v>2011</v>
      </c>
      <c r="AT595">
        <v>38</v>
      </c>
      <c r="AU595">
        <v>1</v>
      </c>
      <c r="AV595" t="s">
        <v>71</v>
      </c>
      <c r="AW595" t="s">
        <v>71</v>
      </c>
      <c r="AX595" t="s">
        <v>71</v>
      </c>
      <c r="AY595" t="s">
        <v>71</v>
      </c>
      <c r="AZ595">
        <v>923</v>
      </c>
      <c r="BA595">
        <v>932</v>
      </c>
      <c r="BB595" t="s">
        <v>71</v>
      </c>
      <c r="BC595" t="s">
        <v>5571</v>
      </c>
      <c r="BD595" t="str">
        <f>HYPERLINK("http://dx.doi.org/10.1016/j.eswa.2010.07.074","http://dx.doi.org/10.1016/j.eswa.2010.07.074")</f>
        <v>http://dx.doi.org/10.1016/j.eswa.2010.07.074</v>
      </c>
      <c r="BE595" t="s">
        <v>71</v>
      </c>
      <c r="BF595" t="s">
        <v>71</v>
      </c>
      <c r="BG595" t="s">
        <v>71</v>
      </c>
      <c r="BH595" t="s">
        <v>71</v>
      </c>
      <c r="BI595" t="s">
        <v>71</v>
      </c>
      <c r="BJ595" t="s">
        <v>71</v>
      </c>
      <c r="BK595" t="s">
        <v>71</v>
      </c>
      <c r="BL595" t="s">
        <v>71</v>
      </c>
      <c r="BM595" t="s">
        <v>71</v>
      </c>
      <c r="BN595" t="s">
        <v>71</v>
      </c>
      <c r="BO595" t="s">
        <v>71</v>
      </c>
      <c r="BP595" t="s">
        <v>71</v>
      </c>
      <c r="BQ595" t="s">
        <v>5572</v>
      </c>
      <c r="BR595" t="str">
        <f>HYPERLINK("https%3A%2F%2Fwww.webofscience.com%2Fwos%2Fwoscc%2Ffull-record%2FWOS:000282607800104","View Full Record in Web of Science")</f>
        <v>View Full Record in Web of Science</v>
      </c>
    </row>
    <row r="596" spans="1:70" hidden="1" x14ac:dyDescent="0.25">
      <c r="A596" t="s">
        <v>83</v>
      </c>
      <c r="B596" t="s">
        <v>698</v>
      </c>
      <c r="C596" t="s">
        <v>71</v>
      </c>
      <c r="D596" t="s">
        <v>5573</v>
      </c>
      <c r="E596" t="s">
        <v>71</v>
      </c>
      <c r="F596" t="s">
        <v>698</v>
      </c>
      <c r="G596" t="s">
        <v>71</v>
      </c>
      <c r="H596" t="s">
        <v>71</v>
      </c>
      <c r="I596" s="1" t="s">
        <v>5574</v>
      </c>
      <c r="J596" s="6" t="s">
        <v>8596</v>
      </c>
      <c r="K596" t="s">
        <v>5575</v>
      </c>
      <c r="L596" t="s">
        <v>5576</v>
      </c>
      <c r="M596" t="s">
        <v>5577</v>
      </c>
      <c r="N596" t="s">
        <v>5578</v>
      </c>
      <c r="O596" t="s">
        <v>5579</v>
      </c>
      <c r="P596" t="s">
        <v>5580</v>
      </c>
      <c r="Q596" t="s">
        <v>71</v>
      </c>
      <c r="R596" t="s">
        <v>71</v>
      </c>
      <c r="S596" t="s">
        <v>71</v>
      </c>
      <c r="T596" t="s">
        <v>5581</v>
      </c>
      <c r="U596" t="s">
        <v>71</v>
      </c>
      <c r="V596" t="s">
        <v>71</v>
      </c>
      <c r="W596" t="s">
        <v>71</v>
      </c>
      <c r="X596" t="s">
        <v>71</v>
      </c>
      <c r="Y596" t="s">
        <v>71</v>
      </c>
      <c r="Z596" t="s">
        <v>71</v>
      </c>
      <c r="AA596" t="s">
        <v>71</v>
      </c>
      <c r="AB596" t="s">
        <v>71</v>
      </c>
      <c r="AC596" t="s">
        <v>71</v>
      </c>
      <c r="AD596" t="s">
        <v>71</v>
      </c>
      <c r="AE596" t="s">
        <v>71</v>
      </c>
      <c r="AF596" t="s">
        <v>71</v>
      </c>
      <c r="AG596" t="s">
        <v>71</v>
      </c>
      <c r="AH596" t="s">
        <v>71</v>
      </c>
      <c r="AI596" t="s">
        <v>71</v>
      </c>
      <c r="AJ596" t="s">
        <v>71</v>
      </c>
      <c r="AK596" t="s">
        <v>71</v>
      </c>
      <c r="AL596" t="s">
        <v>71</v>
      </c>
      <c r="AM596" t="s">
        <v>5582</v>
      </c>
      <c r="AN596" t="s">
        <v>71</v>
      </c>
      <c r="AO596" t="s">
        <v>5583</v>
      </c>
      <c r="AP596" t="s">
        <v>71</v>
      </c>
      <c r="AQ596" t="s">
        <v>71</v>
      </c>
      <c r="AR596" t="s">
        <v>71</v>
      </c>
      <c r="AS596">
        <v>2003</v>
      </c>
      <c r="AT596">
        <v>184</v>
      </c>
      <c r="AU596" t="s">
        <v>71</v>
      </c>
      <c r="AV596" t="s">
        <v>71</v>
      </c>
      <c r="AW596" t="s">
        <v>71</v>
      </c>
      <c r="AX596" t="s">
        <v>71</v>
      </c>
      <c r="AY596" t="s">
        <v>71</v>
      </c>
      <c r="AZ596">
        <v>21</v>
      </c>
      <c r="BA596">
        <v>52</v>
      </c>
      <c r="BB596" t="s">
        <v>71</v>
      </c>
      <c r="BC596" t="s">
        <v>71</v>
      </c>
      <c r="BD596" t="s">
        <v>71</v>
      </c>
      <c r="BE596" t="s">
        <v>71</v>
      </c>
      <c r="BF596" t="s">
        <v>71</v>
      </c>
      <c r="BG596" t="s">
        <v>71</v>
      </c>
      <c r="BH596" t="s">
        <v>71</v>
      </c>
      <c r="BI596" t="s">
        <v>71</v>
      </c>
      <c r="BJ596" t="s">
        <v>71</v>
      </c>
      <c r="BK596" t="s">
        <v>71</v>
      </c>
      <c r="BL596" t="s">
        <v>71</v>
      </c>
      <c r="BM596" t="s">
        <v>71</v>
      </c>
      <c r="BN596" t="s">
        <v>71</v>
      </c>
      <c r="BO596" t="s">
        <v>71</v>
      </c>
      <c r="BP596" t="s">
        <v>71</v>
      </c>
      <c r="BQ596" t="s">
        <v>5584</v>
      </c>
      <c r="BR596" t="str">
        <f>HYPERLINK("https%3A%2F%2Fwww.webofscience.com%2Fwos%2Fwoscc%2Ffull-record%2FWOS:000189470700004","View Full Record in Web of Science")</f>
        <v>View Full Record in Web of Science</v>
      </c>
    </row>
    <row r="597" spans="1:70" hidden="1" x14ac:dyDescent="0.25">
      <c r="A597" t="s">
        <v>69</v>
      </c>
      <c r="B597" t="s">
        <v>1647</v>
      </c>
      <c r="C597" t="s">
        <v>71</v>
      </c>
      <c r="D597" t="s">
        <v>71</v>
      </c>
      <c r="E597" t="s">
        <v>71</v>
      </c>
      <c r="F597" t="s">
        <v>5585</v>
      </c>
      <c r="G597" t="s">
        <v>71</v>
      </c>
      <c r="H597" t="s">
        <v>71</v>
      </c>
      <c r="I597" s="1" t="s">
        <v>5586</v>
      </c>
      <c r="J597" s="6" t="s">
        <v>8590</v>
      </c>
      <c r="K597" t="s">
        <v>174</v>
      </c>
      <c r="L597" t="s">
        <v>71</v>
      </c>
      <c r="M597" t="s">
        <v>71</v>
      </c>
      <c r="N597" t="s">
        <v>71</v>
      </c>
      <c r="O597" t="s">
        <v>71</v>
      </c>
      <c r="P597" t="s">
        <v>71</v>
      </c>
      <c r="Q597" t="s">
        <v>71</v>
      </c>
      <c r="R597" t="s">
        <v>71</v>
      </c>
      <c r="S597" t="s">
        <v>71</v>
      </c>
      <c r="T597" t="s">
        <v>5587</v>
      </c>
      <c r="U597" t="s">
        <v>71</v>
      </c>
      <c r="V597" t="s">
        <v>71</v>
      </c>
      <c r="W597" t="s">
        <v>71</v>
      </c>
      <c r="X597" t="s">
        <v>71</v>
      </c>
      <c r="Y597" t="s">
        <v>71</v>
      </c>
      <c r="Z597" t="s">
        <v>71</v>
      </c>
      <c r="AA597" t="s">
        <v>71</v>
      </c>
      <c r="AB597" t="s">
        <v>71</v>
      </c>
      <c r="AC597" t="s">
        <v>71</v>
      </c>
      <c r="AD597" t="s">
        <v>71</v>
      </c>
      <c r="AE597" t="s">
        <v>71</v>
      </c>
      <c r="AF597" t="s">
        <v>71</v>
      </c>
      <c r="AG597" t="s">
        <v>71</v>
      </c>
      <c r="AH597" t="s">
        <v>71</v>
      </c>
      <c r="AI597" t="s">
        <v>71</v>
      </c>
      <c r="AJ597" t="s">
        <v>71</v>
      </c>
      <c r="AK597" t="s">
        <v>71</v>
      </c>
      <c r="AL597" t="s">
        <v>71</v>
      </c>
      <c r="AM597" t="s">
        <v>178</v>
      </c>
      <c r="AN597" t="s">
        <v>179</v>
      </c>
      <c r="AO597" t="s">
        <v>71</v>
      </c>
      <c r="AP597" t="s">
        <v>71</v>
      </c>
      <c r="AQ597" t="s">
        <v>71</v>
      </c>
      <c r="AR597" t="s">
        <v>71</v>
      </c>
      <c r="AS597">
        <v>2021</v>
      </c>
      <c r="AT597">
        <v>40</v>
      </c>
      <c r="AU597">
        <v>5</v>
      </c>
      <c r="AV597" t="s">
        <v>71</v>
      </c>
      <c r="AW597" t="s">
        <v>71</v>
      </c>
      <c r="AX597" t="s">
        <v>71</v>
      </c>
      <c r="AY597" t="s">
        <v>71</v>
      </c>
      <c r="AZ597">
        <v>9227</v>
      </c>
      <c r="BA597">
        <v>9236</v>
      </c>
      <c r="BB597" t="s">
        <v>71</v>
      </c>
      <c r="BC597" t="s">
        <v>5588</v>
      </c>
      <c r="BD597" t="str">
        <f>HYPERLINK("http://dx.doi.org/10.3233/JIFS-201672","http://dx.doi.org/10.3233/JIFS-201672")</f>
        <v>http://dx.doi.org/10.3233/JIFS-201672</v>
      </c>
      <c r="BE597" t="s">
        <v>71</v>
      </c>
      <c r="BF597" t="s">
        <v>71</v>
      </c>
      <c r="BG597" t="s">
        <v>71</v>
      </c>
      <c r="BH597" t="s">
        <v>71</v>
      </c>
      <c r="BI597" t="s">
        <v>71</v>
      </c>
      <c r="BJ597" t="s">
        <v>71</v>
      </c>
      <c r="BK597" t="s">
        <v>71</v>
      </c>
      <c r="BL597" t="s">
        <v>71</v>
      </c>
      <c r="BM597" t="s">
        <v>71</v>
      </c>
      <c r="BN597" t="s">
        <v>71</v>
      </c>
      <c r="BO597" t="s">
        <v>71</v>
      </c>
      <c r="BP597" t="s">
        <v>71</v>
      </c>
      <c r="BQ597" t="s">
        <v>5589</v>
      </c>
      <c r="BR597" t="str">
        <f>HYPERLINK("https%3A%2F%2Fwww.webofscience.com%2Fwos%2Fwoscc%2Ffull-record%2FWOS:000644456300040","View Full Record in Web of Science")</f>
        <v>View Full Record in Web of Science</v>
      </c>
    </row>
    <row r="598" spans="1:70" hidden="1" x14ac:dyDescent="0.25">
      <c r="A598" t="s">
        <v>83</v>
      </c>
      <c r="B598" t="s">
        <v>5590</v>
      </c>
      <c r="C598" t="s">
        <v>71</v>
      </c>
      <c r="D598" t="s">
        <v>5591</v>
      </c>
      <c r="E598" t="s">
        <v>71</v>
      </c>
      <c r="F598" t="s">
        <v>5592</v>
      </c>
      <c r="G598" t="s">
        <v>71</v>
      </c>
      <c r="H598" t="s">
        <v>71</v>
      </c>
      <c r="I598" s="1" t="s">
        <v>5593</v>
      </c>
      <c r="J598" s="6" t="s">
        <v>8590</v>
      </c>
      <c r="K598" t="s">
        <v>5594</v>
      </c>
      <c r="L598" t="s">
        <v>89</v>
      </c>
      <c r="M598" t="s">
        <v>5595</v>
      </c>
      <c r="N598" t="s">
        <v>5596</v>
      </c>
      <c r="O598" t="s">
        <v>5597</v>
      </c>
      <c r="P598" t="s">
        <v>5598</v>
      </c>
      <c r="Q598" t="s">
        <v>71</v>
      </c>
      <c r="R598" t="s">
        <v>71</v>
      </c>
      <c r="S598" t="s">
        <v>71</v>
      </c>
      <c r="T598" t="s">
        <v>5599</v>
      </c>
      <c r="U598" t="s">
        <v>71</v>
      </c>
      <c r="V598" t="s">
        <v>71</v>
      </c>
      <c r="W598" t="s">
        <v>71</v>
      </c>
      <c r="X598" t="s">
        <v>71</v>
      </c>
      <c r="Y598" t="s">
        <v>5600</v>
      </c>
      <c r="Z598" t="s">
        <v>5601</v>
      </c>
      <c r="AA598" t="s">
        <v>71</v>
      </c>
      <c r="AB598" t="s">
        <v>71</v>
      </c>
      <c r="AC598" t="s">
        <v>71</v>
      </c>
      <c r="AD598" t="s">
        <v>71</v>
      </c>
      <c r="AE598" t="s">
        <v>71</v>
      </c>
      <c r="AF598" t="s">
        <v>71</v>
      </c>
      <c r="AG598" t="s">
        <v>71</v>
      </c>
      <c r="AH598" t="s">
        <v>71</v>
      </c>
      <c r="AI598" t="s">
        <v>71</v>
      </c>
      <c r="AJ598" t="s">
        <v>71</v>
      </c>
      <c r="AK598" t="s">
        <v>71</v>
      </c>
      <c r="AL598" t="s">
        <v>71</v>
      </c>
      <c r="AM598" t="s">
        <v>97</v>
      </c>
      <c r="AN598" t="s">
        <v>71</v>
      </c>
      <c r="AO598" t="s">
        <v>5602</v>
      </c>
      <c r="AP598" t="s">
        <v>71</v>
      </c>
      <c r="AQ598" t="s">
        <v>71</v>
      </c>
      <c r="AR598" t="s">
        <v>71</v>
      </c>
      <c r="AS598">
        <v>2010</v>
      </c>
      <c r="AT598">
        <v>78</v>
      </c>
      <c r="AU598" t="s">
        <v>71</v>
      </c>
      <c r="AV598" t="s">
        <v>71</v>
      </c>
      <c r="AW598" t="s">
        <v>71</v>
      </c>
      <c r="AX598" t="s">
        <v>71</v>
      </c>
      <c r="AY598" t="s">
        <v>71</v>
      </c>
      <c r="AZ598">
        <v>563</v>
      </c>
      <c r="BA598" t="s">
        <v>99</v>
      </c>
      <c r="BB598" t="s">
        <v>71</v>
      </c>
      <c r="BC598" t="s">
        <v>71</v>
      </c>
      <c r="BD598" t="s">
        <v>71</v>
      </c>
      <c r="BE598" t="s">
        <v>71</v>
      </c>
      <c r="BF598" t="s">
        <v>71</v>
      </c>
      <c r="BG598" t="s">
        <v>71</v>
      </c>
      <c r="BH598" t="s">
        <v>71</v>
      </c>
      <c r="BI598" t="s">
        <v>71</v>
      </c>
      <c r="BJ598" t="s">
        <v>71</v>
      </c>
      <c r="BK598" t="s">
        <v>71</v>
      </c>
      <c r="BL598" t="s">
        <v>71</v>
      </c>
      <c r="BM598" t="s">
        <v>71</v>
      </c>
      <c r="BN598" t="s">
        <v>71</v>
      </c>
      <c r="BO598" t="s">
        <v>71</v>
      </c>
      <c r="BP598" t="s">
        <v>71</v>
      </c>
      <c r="BQ598" t="s">
        <v>5603</v>
      </c>
      <c r="BR598" t="str">
        <f>HYPERLINK("https%3A%2F%2Fwww.webofscience.com%2Fwos%2Fwoscc%2Ffull-record%2FWOS:000289269200062","View Full Record in Web of Science")</f>
        <v>View Full Record in Web of Science</v>
      </c>
    </row>
    <row r="599" spans="1:70" hidden="1" x14ac:dyDescent="0.25">
      <c r="A599" t="s">
        <v>83</v>
      </c>
      <c r="B599" t="s">
        <v>5604</v>
      </c>
      <c r="C599" t="s">
        <v>71</v>
      </c>
      <c r="D599" t="s">
        <v>5605</v>
      </c>
      <c r="E599" t="s">
        <v>71</v>
      </c>
      <c r="F599" t="s">
        <v>5606</v>
      </c>
      <c r="G599" t="s">
        <v>71</v>
      </c>
      <c r="H599" t="s">
        <v>71</v>
      </c>
      <c r="I599" s="1" t="s">
        <v>5607</v>
      </c>
      <c r="J599" s="6" t="s">
        <v>8590</v>
      </c>
      <c r="K599" t="s">
        <v>5608</v>
      </c>
      <c r="L599" t="s">
        <v>3895</v>
      </c>
      <c r="M599" t="s">
        <v>5609</v>
      </c>
      <c r="N599" t="s">
        <v>5610</v>
      </c>
      <c r="O599" t="s">
        <v>5611</v>
      </c>
      <c r="P599" t="s">
        <v>5612</v>
      </c>
      <c r="Q599" t="s">
        <v>71</v>
      </c>
      <c r="R599" t="s">
        <v>71</v>
      </c>
      <c r="S599" t="s">
        <v>71</v>
      </c>
      <c r="T599" t="s">
        <v>5613</v>
      </c>
      <c r="U599" t="s">
        <v>71</v>
      </c>
      <c r="V599" t="s">
        <v>71</v>
      </c>
      <c r="W599" t="s">
        <v>71</v>
      </c>
      <c r="X599" t="s">
        <v>71</v>
      </c>
      <c r="Y599" t="s">
        <v>71</v>
      </c>
      <c r="Z599" t="s">
        <v>71</v>
      </c>
      <c r="AA599" t="s">
        <v>71</v>
      </c>
      <c r="AB599" t="s">
        <v>71</v>
      </c>
      <c r="AC599" t="s">
        <v>71</v>
      </c>
      <c r="AD599" t="s">
        <v>71</v>
      </c>
      <c r="AE599" t="s">
        <v>71</v>
      </c>
      <c r="AF599" t="s">
        <v>71</v>
      </c>
      <c r="AG599" t="s">
        <v>71</v>
      </c>
      <c r="AH599" t="s">
        <v>71</v>
      </c>
      <c r="AI599" t="s">
        <v>71</v>
      </c>
      <c r="AJ599" t="s">
        <v>71</v>
      </c>
      <c r="AK599" t="s">
        <v>71</v>
      </c>
      <c r="AL599" t="s">
        <v>71</v>
      </c>
      <c r="AM599" t="s">
        <v>3900</v>
      </c>
      <c r="AN599" t="s">
        <v>71</v>
      </c>
      <c r="AO599" t="s">
        <v>71</v>
      </c>
      <c r="AP599" t="s">
        <v>71</v>
      </c>
      <c r="AQ599" t="s">
        <v>71</v>
      </c>
      <c r="AR599" t="s">
        <v>71</v>
      </c>
      <c r="AS599">
        <v>2009</v>
      </c>
      <c r="AT599">
        <v>8</v>
      </c>
      <c r="AU599" t="s">
        <v>71</v>
      </c>
      <c r="AV599" t="s">
        <v>71</v>
      </c>
      <c r="AW599" t="s">
        <v>71</v>
      </c>
      <c r="AX599" t="s">
        <v>71</v>
      </c>
      <c r="AY599" t="s">
        <v>71</v>
      </c>
      <c r="AZ599">
        <v>769</v>
      </c>
      <c r="BA599">
        <v>774</v>
      </c>
      <c r="BB599" t="s">
        <v>71</v>
      </c>
      <c r="BC599" t="s">
        <v>71</v>
      </c>
      <c r="BD599" t="s">
        <v>71</v>
      </c>
      <c r="BE599" t="s">
        <v>71</v>
      </c>
      <c r="BF599" t="s">
        <v>71</v>
      </c>
      <c r="BG599" t="s">
        <v>71</v>
      </c>
      <c r="BH599" t="s">
        <v>71</v>
      </c>
      <c r="BI599" t="s">
        <v>71</v>
      </c>
      <c r="BJ599" t="s">
        <v>71</v>
      </c>
      <c r="BK599" t="s">
        <v>71</v>
      </c>
      <c r="BL599" t="s">
        <v>71</v>
      </c>
      <c r="BM599" t="s">
        <v>71</v>
      </c>
      <c r="BN599" t="s">
        <v>71</v>
      </c>
      <c r="BO599" t="s">
        <v>71</v>
      </c>
      <c r="BP599" t="s">
        <v>71</v>
      </c>
      <c r="BQ599" t="s">
        <v>5614</v>
      </c>
      <c r="BR599" t="str">
        <f>HYPERLINK("https%3A%2F%2Fwww.webofscience.com%2Fwos%2Fwoscc%2Ffull-record%2FWOS:000270433200147","View Full Record in Web of Science")</f>
        <v>View Full Record in Web of Science</v>
      </c>
    </row>
    <row r="600" spans="1:70" hidden="1" x14ac:dyDescent="0.25">
      <c r="A600" t="s">
        <v>69</v>
      </c>
      <c r="B600" t="s">
        <v>5615</v>
      </c>
      <c r="C600" t="s">
        <v>71</v>
      </c>
      <c r="D600" t="s">
        <v>71</v>
      </c>
      <c r="E600" t="s">
        <v>71</v>
      </c>
      <c r="F600" t="s">
        <v>5615</v>
      </c>
      <c r="G600" t="s">
        <v>71</v>
      </c>
      <c r="H600" t="s">
        <v>71</v>
      </c>
      <c r="I600" s="1" t="s">
        <v>5616</v>
      </c>
      <c r="J600" s="6" t="s">
        <v>8590</v>
      </c>
      <c r="K600" t="s">
        <v>233</v>
      </c>
      <c r="L600" t="s">
        <v>71</v>
      </c>
      <c r="M600" t="s">
        <v>71</v>
      </c>
      <c r="N600" t="s">
        <v>71</v>
      </c>
      <c r="O600" t="s">
        <v>71</v>
      </c>
      <c r="P600" t="s">
        <v>71</v>
      </c>
      <c r="Q600" t="s">
        <v>71</v>
      </c>
      <c r="R600" t="s">
        <v>71</v>
      </c>
      <c r="S600" t="s">
        <v>71</v>
      </c>
      <c r="T600" t="s">
        <v>5617</v>
      </c>
      <c r="U600" t="s">
        <v>71</v>
      </c>
      <c r="V600" t="s">
        <v>71</v>
      </c>
      <c r="W600" t="s">
        <v>71</v>
      </c>
      <c r="X600" t="s">
        <v>71</v>
      </c>
      <c r="Y600" t="s">
        <v>71</v>
      </c>
      <c r="Z600" t="s">
        <v>71</v>
      </c>
      <c r="AA600" t="s">
        <v>71</v>
      </c>
      <c r="AB600" t="s">
        <v>71</v>
      </c>
      <c r="AC600" t="s">
        <v>71</v>
      </c>
      <c r="AD600" t="s">
        <v>71</v>
      </c>
      <c r="AE600" t="s">
        <v>71</v>
      </c>
      <c r="AF600" t="s">
        <v>71</v>
      </c>
      <c r="AG600" t="s">
        <v>71</v>
      </c>
      <c r="AH600" t="s">
        <v>71</v>
      </c>
      <c r="AI600" t="s">
        <v>71</v>
      </c>
      <c r="AJ600" t="s">
        <v>71</v>
      </c>
      <c r="AK600" t="s">
        <v>71</v>
      </c>
      <c r="AL600" t="s">
        <v>71</v>
      </c>
      <c r="AM600" t="s">
        <v>237</v>
      </c>
      <c r="AN600" t="s">
        <v>71</v>
      </c>
      <c r="AO600" t="s">
        <v>71</v>
      </c>
      <c r="AP600" t="s">
        <v>71</v>
      </c>
      <c r="AQ600" t="s">
        <v>71</v>
      </c>
      <c r="AR600" t="s">
        <v>479</v>
      </c>
      <c r="AS600">
        <v>2000</v>
      </c>
      <c r="AT600">
        <v>8</v>
      </c>
      <c r="AU600">
        <v>5</v>
      </c>
      <c r="AV600" t="s">
        <v>71</v>
      </c>
      <c r="AW600" t="s">
        <v>71</v>
      </c>
      <c r="AX600" t="s">
        <v>71</v>
      </c>
      <c r="AY600" t="s">
        <v>71</v>
      </c>
      <c r="AZ600">
        <v>615</v>
      </c>
      <c r="BA600">
        <v>626</v>
      </c>
      <c r="BB600" t="s">
        <v>71</v>
      </c>
      <c r="BC600" t="s">
        <v>5618</v>
      </c>
      <c r="BD600" t="str">
        <f>HYPERLINK("http://dx.doi.org/10.1109/91.873584","http://dx.doi.org/10.1109/91.873584")</f>
        <v>http://dx.doi.org/10.1109/91.873584</v>
      </c>
      <c r="BE600" t="s">
        <v>71</v>
      </c>
      <c r="BF600" t="s">
        <v>71</v>
      </c>
      <c r="BG600" t="s">
        <v>71</v>
      </c>
      <c r="BH600" t="s">
        <v>71</v>
      </c>
      <c r="BI600" t="s">
        <v>71</v>
      </c>
      <c r="BJ600" t="s">
        <v>71</v>
      </c>
      <c r="BK600" t="s">
        <v>71</v>
      </c>
      <c r="BL600" t="s">
        <v>71</v>
      </c>
      <c r="BM600" t="s">
        <v>71</v>
      </c>
      <c r="BN600" t="s">
        <v>71</v>
      </c>
      <c r="BO600" t="s">
        <v>71</v>
      </c>
      <c r="BP600" t="s">
        <v>71</v>
      </c>
      <c r="BQ600" t="s">
        <v>5619</v>
      </c>
      <c r="BR600" t="str">
        <f>HYPERLINK("https%3A%2F%2Fwww.webofscience.com%2Fwos%2Fwoscc%2Ffull-record%2FWOS:000089820400012","View Full Record in Web of Science")</f>
        <v>View Full Record in Web of Science</v>
      </c>
    </row>
    <row r="601" spans="1:70" hidden="1" x14ac:dyDescent="0.25">
      <c r="A601" t="s">
        <v>83</v>
      </c>
      <c r="B601" t="s">
        <v>5620</v>
      </c>
      <c r="C601" t="s">
        <v>71</v>
      </c>
      <c r="D601" t="s">
        <v>5621</v>
      </c>
      <c r="E601" t="s">
        <v>71</v>
      </c>
      <c r="F601" t="s">
        <v>5622</v>
      </c>
      <c r="G601" t="s">
        <v>71</v>
      </c>
      <c r="H601" t="s">
        <v>71</v>
      </c>
      <c r="I601" s="1" t="s">
        <v>5623</v>
      </c>
      <c r="J601" s="6" t="s">
        <v>8590</v>
      </c>
      <c r="K601" t="s">
        <v>5624</v>
      </c>
      <c r="L601" t="s">
        <v>526</v>
      </c>
      <c r="M601" t="s">
        <v>5625</v>
      </c>
      <c r="N601" t="s">
        <v>5626</v>
      </c>
      <c r="O601" t="s">
        <v>5627</v>
      </c>
      <c r="P601" t="s">
        <v>71</v>
      </c>
      <c r="Q601" t="s">
        <v>71</v>
      </c>
      <c r="R601" t="s">
        <v>71</v>
      </c>
      <c r="S601" t="s">
        <v>71</v>
      </c>
      <c r="T601" t="s">
        <v>5628</v>
      </c>
      <c r="U601" t="s">
        <v>71</v>
      </c>
      <c r="V601" t="s">
        <v>71</v>
      </c>
      <c r="W601" t="s">
        <v>71</v>
      </c>
      <c r="X601" t="s">
        <v>71</v>
      </c>
      <c r="Y601" t="s">
        <v>5629</v>
      </c>
      <c r="Z601" t="s">
        <v>5630</v>
      </c>
      <c r="AA601" t="s">
        <v>71</v>
      </c>
      <c r="AB601" t="s">
        <v>71</v>
      </c>
      <c r="AC601" t="s">
        <v>71</v>
      </c>
      <c r="AD601" t="s">
        <v>71</v>
      </c>
      <c r="AE601" t="s">
        <v>71</v>
      </c>
      <c r="AF601" t="s">
        <v>71</v>
      </c>
      <c r="AG601" t="s">
        <v>71</v>
      </c>
      <c r="AH601" t="s">
        <v>71</v>
      </c>
      <c r="AI601" t="s">
        <v>71</v>
      </c>
      <c r="AJ601" t="s">
        <v>71</v>
      </c>
      <c r="AK601" t="s">
        <v>71</v>
      </c>
      <c r="AL601" t="s">
        <v>71</v>
      </c>
      <c r="AM601" t="s">
        <v>530</v>
      </c>
      <c r="AN601" t="s">
        <v>531</v>
      </c>
      <c r="AO601" t="s">
        <v>5631</v>
      </c>
      <c r="AP601" t="s">
        <v>71</v>
      </c>
      <c r="AQ601" t="s">
        <v>71</v>
      </c>
      <c r="AR601" t="s">
        <v>71</v>
      </c>
      <c r="AS601">
        <v>2020</v>
      </c>
      <c r="AT601">
        <v>868</v>
      </c>
      <c r="AU601" t="s">
        <v>71</v>
      </c>
      <c r="AV601" t="s">
        <v>71</v>
      </c>
      <c r="AW601" t="s">
        <v>71</v>
      </c>
      <c r="AX601" t="s">
        <v>71</v>
      </c>
      <c r="AY601" t="s">
        <v>71</v>
      </c>
      <c r="AZ601">
        <v>365</v>
      </c>
      <c r="BA601">
        <v>373</v>
      </c>
      <c r="BB601" t="s">
        <v>71</v>
      </c>
      <c r="BC601" t="s">
        <v>5632</v>
      </c>
      <c r="BD601" t="str">
        <f>HYPERLINK("http://dx.doi.org/10.1007/978-3-030-32258-8_43","http://dx.doi.org/10.1007/978-3-030-32258-8_43")</f>
        <v>http://dx.doi.org/10.1007/978-3-030-32258-8_43</v>
      </c>
      <c r="BE601" t="s">
        <v>71</v>
      </c>
      <c r="BF601" t="s">
        <v>71</v>
      </c>
      <c r="BG601" t="s">
        <v>71</v>
      </c>
      <c r="BH601" t="s">
        <v>71</v>
      </c>
      <c r="BI601" t="s">
        <v>71</v>
      </c>
      <c r="BJ601" t="s">
        <v>71</v>
      </c>
      <c r="BK601" t="s">
        <v>71</v>
      </c>
      <c r="BL601" t="s">
        <v>71</v>
      </c>
      <c r="BM601" t="s">
        <v>71</v>
      </c>
      <c r="BN601" t="s">
        <v>71</v>
      </c>
      <c r="BO601" t="s">
        <v>71</v>
      </c>
      <c r="BP601" t="s">
        <v>71</v>
      </c>
      <c r="BQ601" t="s">
        <v>5633</v>
      </c>
      <c r="BR601" t="str">
        <f>HYPERLINK("https%3A%2F%2Fwww.webofscience.com%2Fwos%2Fwoscc%2Ffull-record%2FWOS:000570007800043","View Full Record in Web of Science")</f>
        <v>View Full Record in Web of Science</v>
      </c>
    </row>
    <row r="602" spans="1:70" hidden="1" x14ac:dyDescent="0.25">
      <c r="A602" t="s">
        <v>69</v>
      </c>
      <c r="B602" t="s">
        <v>5634</v>
      </c>
      <c r="C602" t="s">
        <v>71</v>
      </c>
      <c r="D602" t="s">
        <v>71</v>
      </c>
      <c r="E602" t="s">
        <v>71</v>
      </c>
      <c r="F602" t="s">
        <v>5635</v>
      </c>
      <c r="G602" t="s">
        <v>71</v>
      </c>
      <c r="H602" t="s">
        <v>71</v>
      </c>
      <c r="I602" s="1" t="s">
        <v>5636</v>
      </c>
      <c r="J602" s="6" t="s">
        <v>8590</v>
      </c>
      <c r="K602" t="s">
        <v>829</v>
      </c>
      <c r="L602" t="s">
        <v>71</v>
      </c>
      <c r="M602" t="s">
        <v>71</v>
      </c>
      <c r="N602" t="s">
        <v>71</v>
      </c>
      <c r="O602" t="s">
        <v>71</v>
      </c>
      <c r="P602" t="s">
        <v>71</v>
      </c>
      <c r="Q602" t="s">
        <v>71</v>
      </c>
      <c r="R602" t="s">
        <v>71</v>
      </c>
      <c r="S602" t="s">
        <v>71</v>
      </c>
      <c r="T602" t="s">
        <v>5637</v>
      </c>
      <c r="U602" t="s">
        <v>71</v>
      </c>
      <c r="V602" t="s">
        <v>71</v>
      </c>
      <c r="W602" t="s">
        <v>71</v>
      </c>
      <c r="X602" t="s">
        <v>71</v>
      </c>
      <c r="Y602" t="s">
        <v>5638</v>
      </c>
      <c r="Z602" t="s">
        <v>5639</v>
      </c>
      <c r="AA602" t="s">
        <v>71</v>
      </c>
      <c r="AB602" t="s">
        <v>71</v>
      </c>
      <c r="AC602" t="s">
        <v>71</v>
      </c>
      <c r="AD602" t="s">
        <v>71</v>
      </c>
      <c r="AE602" t="s">
        <v>71</v>
      </c>
      <c r="AF602" t="s">
        <v>71</v>
      </c>
      <c r="AG602" t="s">
        <v>71</v>
      </c>
      <c r="AH602" t="s">
        <v>71</v>
      </c>
      <c r="AI602" t="s">
        <v>71</v>
      </c>
      <c r="AJ602" t="s">
        <v>71</v>
      </c>
      <c r="AK602" t="s">
        <v>71</v>
      </c>
      <c r="AL602" t="s">
        <v>71</v>
      </c>
      <c r="AM602" t="s">
        <v>831</v>
      </c>
      <c r="AN602" t="s">
        <v>71</v>
      </c>
      <c r="AO602" t="s">
        <v>71</v>
      </c>
      <c r="AP602" t="s">
        <v>71</v>
      </c>
      <c r="AQ602" t="s">
        <v>71</v>
      </c>
      <c r="AR602" t="s">
        <v>71</v>
      </c>
      <c r="AS602">
        <v>2015</v>
      </c>
      <c r="AT602">
        <v>51</v>
      </c>
      <c r="AU602">
        <v>3</v>
      </c>
      <c r="AV602" t="s">
        <v>71</v>
      </c>
      <c r="AW602" t="s">
        <v>71</v>
      </c>
      <c r="AX602" t="s">
        <v>71</v>
      </c>
      <c r="AY602" t="s">
        <v>71</v>
      </c>
      <c r="AZ602">
        <v>408</v>
      </c>
      <c r="BA602">
        <v>419</v>
      </c>
      <c r="BB602" t="s">
        <v>71</v>
      </c>
      <c r="BC602" t="s">
        <v>71</v>
      </c>
      <c r="BD602" t="s">
        <v>71</v>
      </c>
      <c r="BE602" t="s">
        <v>71</v>
      </c>
      <c r="BF602" t="s">
        <v>71</v>
      </c>
      <c r="BG602" t="s">
        <v>71</v>
      </c>
      <c r="BH602" t="s">
        <v>71</v>
      </c>
      <c r="BI602" t="s">
        <v>71</v>
      </c>
      <c r="BJ602" t="s">
        <v>71</v>
      </c>
      <c r="BK602" t="s">
        <v>71</v>
      </c>
      <c r="BL602" t="s">
        <v>71</v>
      </c>
      <c r="BM602" t="s">
        <v>71</v>
      </c>
      <c r="BN602" t="s">
        <v>71</v>
      </c>
      <c r="BO602" t="s">
        <v>71</v>
      </c>
      <c r="BP602" t="s">
        <v>71</v>
      </c>
      <c r="BQ602" t="s">
        <v>5640</v>
      </c>
      <c r="BR602" t="str">
        <f>HYPERLINK("https%3A%2F%2Fwww.webofscience.com%2Fwos%2Fwoscc%2Ffull-record%2FWOS:000361266300003","View Full Record in Web of Science")</f>
        <v>View Full Record in Web of Science</v>
      </c>
    </row>
    <row r="603" spans="1:70" hidden="1" x14ac:dyDescent="0.25">
      <c r="A603" t="s">
        <v>83</v>
      </c>
      <c r="B603" t="s">
        <v>5641</v>
      </c>
      <c r="C603" t="s">
        <v>71</v>
      </c>
      <c r="D603" t="s">
        <v>5642</v>
      </c>
      <c r="E603" t="s">
        <v>71</v>
      </c>
      <c r="F603" t="s">
        <v>5641</v>
      </c>
      <c r="G603" t="s">
        <v>71</v>
      </c>
      <c r="H603" t="s">
        <v>71</v>
      </c>
      <c r="I603" s="1" t="s">
        <v>5643</v>
      </c>
      <c r="J603" s="6" t="s">
        <v>8590</v>
      </c>
      <c r="K603" t="s">
        <v>5644</v>
      </c>
      <c r="L603" t="s">
        <v>71</v>
      </c>
      <c r="M603" t="s">
        <v>5645</v>
      </c>
      <c r="N603" t="s">
        <v>5646</v>
      </c>
      <c r="O603" t="s">
        <v>648</v>
      </c>
      <c r="P603" t="s">
        <v>5647</v>
      </c>
      <c r="Q603" t="s">
        <v>71</v>
      </c>
      <c r="R603" t="s">
        <v>71</v>
      </c>
      <c r="S603" t="s">
        <v>71</v>
      </c>
      <c r="T603" t="s">
        <v>5648</v>
      </c>
      <c r="U603" t="s">
        <v>71</v>
      </c>
      <c r="V603" t="s">
        <v>71</v>
      </c>
      <c r="W603" t="s">
        <v>71</v>
      </c>
      <c r="X603" t="s">
        <v>71</v>
      </c>
      <c r="Y603" t="s">
        <v>71</v>
      </c>
      <c r="Z603" t="s">
        <v>71</v>
      </c>
      <c r="AA603" t="s">
        <v>71</v>
      </c>
      <c r="AB603" t="s">
        <v>71</v>
      </c>
      <c r="AC603" t="s">
        <v>71</v>
      </c>
      <c r="AD603" t="s">
        <v>71</v>
      </c>
      <c r="AE603" t="s">
        <v>71</v>
      </c>
      <c r="AF603" t="s">
        <v>71</v>
      </c>
      <c r="AG603" t="s">
        <v>71</v>
      </c>
      <c r="AH603" t="s">
        <v>71</v>
      </c>
      <c r="AI603" t="s">
        <v>71</v>
      </c>
      <c r="AJ603" t="s">
        <v>71</v>
      </c>
      <c r="AK603" t="s">
        <v>71</v>
      </c>
      <c r="AL603" t="s">
        <v>71</v>
      </c>
      <c r="AM603" t="s">
        <v>71</v>
      </c>
      <c r="AN603" t="s">
        <v>71</v>
      </c>
      <c r="AO603" t="s">
        <v>5649</v>
      </c>
      <c r="AP603" t="s">
        <v>71</v>
      </c>
      <c r="AQ603" t="s">
        <v>71</v>
      </c>
      <c r="AR603" t="s">
        <v>71</v>
      </c>
      <c r="AS603">
        <v>2004</v>
      </c>
      <c r="AT603" t="s">
        <v>71</v>
      </c>
      <c r="AU603" t="s">
        <v>71</v>
      </c>
      <c r="AV603" t="s">
        <v>71</v>
      </c>
      <c r="AW603" t="s">
        <v>71</v>
      </c>
      <c r="AX603" t="s">
        <v>71</v>
      </c>
      <c r="AY603" t="s">
        <v>71</v>
      </c>
      <c r="AZ603">
        <v>666</v>
      </c>
      <c r="BA603">
        <v>671</v>
      </c>
      <c r="BB603" t="s">
        <v>71</v>
      </c>
      <c r="BC603" t="s">
        <v>71</v>
      </c>
      <c r="BD603" t="s">
        <v>71</v>
      </c>
      <c r="BE603" t="s">
        <v>71</v>
      </c>
      <c r="BF603" t="s">
        <v>71</v>
      </c>
      <c r="BG603" t="s">
        <v>71</v>
      </c>
      <c r="BH603" t="s">
        <v>71</v>
      </c>
      <c r="BI603" t="s">
        <v>71</v>
      </c>
      <c r="BJ603" t="s">
        <v>71</v>
      </c>
      <c r="BK603" t="s">
        <v>71</v>
      </c>
      <c r="BL603" t="s">
        <v>71</v>
      </c>
      <c r="BM603" t="s">
        <v>71</v>
      </c>
      <c r="BN603" t="s">
        <v>71</v>
      </c>
      <c r="BO603" t="s">
        <v>71</v>
      </c>
      <c r="BP603" t="s">
        <v>71</v>
      </c>
      <c r="BQ603" t="s">
        <v>5650</v>
      </c>
      <c r="BR603" t="str">
        <f>HYPERLINK("https%3A%2F%2Fwww.webofscience.com%2Fwos%2Fwoscc%2Ffull-record%2FWOS:000228523400121","View Full Record in Web of Science")</f>
        <v>View Full Record in Web of Science</v>
      </c>
    </row>
    <row r="604" spans="1:70" hidden="1" x14ac:dyDescent="0.25">
      <c r="A604" t="s">
        <v>69</v>
      </c>
      <c r="B604" t="s">
        <v>5651</v>
      </c>
      <c r="C604" t="s">
        <v>71</v>
      </c>
      <c r="D604" t="s">
        <v>71</v>
      </c>
      <c r="E604" t="s">
        <v>71</v>
      </c>
      <c r="F604" t="s">
        <v>5651</v>
      </c>
      <c r="G604" t="s">
        <v>71</v>
      </c>
      <c r="H604" t="s">
        <v>71</v>
      </c>
      <c r="I604" s="1" t="s">
        <v>5652</v>
      </c>
      <c r="J604" s="6" t="s">
        <v>8590</v>
      </c>
      <c r="K604" t="s">
        <v>3775</v>
      </c>
      <c r="L604" t="s">
        <v>71</v>
      </c>
      <c r="M604" t="s">
        <v>71</v>
      </c>
      <c r="N604" t="s">
        <v>71</v>
      </c>
      <c r="O604" t="s">
        <v>71</v>
      </c>
      <c r="P604" t="s">
        <v>71</v>
      </c>
      <c r="Q604" t="s">
        <v>71</v>
      </c>
      <c r="R604" t="s">
        <v>71</v>
      </c>
      <c r="S604" t="s">
        <v>71</v>
      </c>
      <c r="T604" t="s">
        <v>5653</v>
      </c>
      <c r="U604" t="s">
        <v>71</v>
      </c>
      <c r="V604" t="s">
        <v>71</v>
      </c>
      <c r="W604" t="s">
        <v>71</v>
      </c>
      <c r="X604" t="s">
        <v>71</v>
      </c>
      <c r="Y604" t="s">
        <v>71</v>
      </c>
      <c r="Z604" t="s">
        <v>71</v>
      </c>
      <c r="AA604" t="s">
        <v>71</v>
      </c>
      <c r="AB604" t="s">
        <v>71</v>
      </c>
      <c r="AC604" t="s">
        <v>71</v>
      </c>
      <c r="AD604" t="s">
        <v>71</v>
      </c>
      <c r="AE604" t="s">
        <v>71</v>
      </c>
      <c r="AF604" t="s">
        <v>71</v>
      </c>
      <c r="AG604" t="s">
        <v>71</v>
      </c>
      <c r="AH604" t="s">
        <v>71</v>
      </c>
      <c r="AI604" t="s">
        <v>71</v>
      </c>
      <c r="AJ604" t="s">
        <v>71</v>
      </c>
      <c r="AK604" t="s">
        <v>71</v>
      </c>
      <c r="AL604" t="s">
        <v>71</v>
      </c>
      <c r="AM604" t="s">
        <v>695</v>
      </c>
      <c r="AN604" t="s">
        <v>71</v>
      </c>
      <c r="AO604" t="s">
        <v>71</v>
      </c>
      <c r="AP604" t="s">
        <v>71</v>
      </c>
      <c r="AQ604" t="s">
        <v>71</v>
      </c>
      <c r="AR604" t="s">
        <v>71</v>
      </c>
      <c r="AS604">
        <v>1991</v>
      </c>
      <c r="AT604">
        <v>511</v>
      </c>
      <c r="AU604" t="s">
        <v>71</v>
      </c>
      <c r="AV604" t="s">
        <v>71</v>
      </c>
      <c r="AW604" t="s">
        <v>71</v>
      </c>
      <c r="AX604" t="s">
        <v>71</v>
      </c>
      <c r="AY604" t="s">
        <v>71</v>
      </c>
      <c r="AZ604">
        <v>434</v>
      </c>
      <c r="BA604">
        <v>443</v>
      </c>
      <c r="BB604" t="s">
        <v>71</v>
      </c>
      <c r="BC604" t="s">
        <v>71</v>
      </c>
      <c r="BD604" t="s">
        <v>71</v>
      </c>
      <c r="BE604" t="s">
        <v>71</v>
      </c>
      <c r="BF604" t="s">
        <v>71</v>
      </c>
      <c r="BG604" t="s">
        <v>71</v>
      </c>
      <c r="BH604" t="s">
        <v>71</v>
      </c>
      <c r="BI604" t="s">
        <v>71</v>
      </c>
      <c r="BJ604" t="s">
        <v>71</v>
      </c>
      <c r="BK604" t="s">
        <v>71</v>
      </c>
      <c r="BL604" t="s">
        <v>71</v>
      </c>
      <c r="BM604" t="s">
        <v>71</v>
      </c>
      <c r="BN604" t="s">
        <v>71</v>
      </c>
      <c r="BO604" t="s">
        <v>71</v>
      </c>
      <c r="BP604" t="s">
        <v>71</v>
      </c>
      <c r="BQ604" t="s">
        <v>5654</v>
      </c>
      <c r="BR604" t="str">
        <f>HYPERLINK("https%3A%2F%2Fwww.webofscience.com%2Fwos%2Fwoscc%2Ffull-record%2FWOS:A1991GA06600034","View Full Record in Web of Science")</f>
        <v>View Full Record in Web of Science</v>
      </c>
    </row>
    <row r="605" spans="1:70" hidden="1" x14ac:dyDescent="0.25">
      <c r="A605" t="s">
        <v>69</v>
      </c>
      <c r="B605" t="s">
        <v>5655</v>
      </c>
      <c r="C605" t="s">
        <v>71</v>
      </c>
      <c r="D605" t="s">
        <v>71</v>
      </c>
      <c r="E605" t="s">
        <v>71</v>
      </c>
      <c r="F605" t="s">
        <v>5655</v>
      </c>
      <c r="G605" t="s">
        <v>71</v>
      </c>
      <c r="H605" t="s">
        <v>71</v>
      </c>
      <c r="I605" s="1" t="s">
        <v>5656</v>
      </c>
      <c r="J605" s="6" t="s">
        <v>8590</v>
      </c>
      <c r="K605" t="s">
        <v>233</v>
      </c>
      <c r="L605" t="s">
        <v>71</v>
      </c>
      <c r="M605" t="s">
        <v>71</v>
      </c>
      <c r="N605" t="s">
        <v>71</v>
      </c>
      <c r="O605" t="s">
        <v>71</v>
      </c>
      <c r="P605" t="s">
        <v>71</v>
      </c>
      <c r="Q605" t="s">
        <v>71</v>
      </c>
      <c r="R605" t="s">
        <v>71</v>
      </c>
      <c r="S605" t="s">
        <v>71</v>
      </c>
      <c r="T605" t="s">
        <v>5657</v>
      </c>
      <c r="U605" t="s">
        <v>71</v>
      </c>
      <c r="V605" t="s">
        <v>71</v>
      </c>
      <c r="W605" t="s">
        <v>71</v>
      </c>
      <c r="X605" t="s">
        <v>71</v>
      </c>
      <c r="Y605" t="s">
        <v>5658</v>
      </c>
      <c r="Z605" t="s">
        <v>5659</v>
      </c>
      <c r="AA605" t="s">
        <v>71</v>
      </c>
      <c r="AB605" t="s">
        <v>71</v>
      </c>
      <c r="AC605" t="s">
        <v>71</v>
      </c>
      <c r="AD605" t="s">
        <v>71</v>
      </c>
      <c r="AE605" t="s">
        <v>71</v>
      </c>
      <c r="AF605" t="s">
        <v>71</v>
      </c>
      <c r="AG605" t="s">
        <v>71</v>
      </c>
      <c r="AH605" t="s">
        <v>71</v>
      </c>
      <c r="AI605" t="s">
        <v>71</v>
      </c>
      <c r="AJ605" t="s">
        <v>71</v>
      </c>
      <c r="AK605" t="s">
        <v>71</v>
      </c>
      <c r="AL605" t="s">
        <v>71</v>
      </c>
      <c r="AM605" t="s">
        <v>237</v>
      </c>
      <c r="AN605" t="s">
        <v>71</v>
      </c>
      <c r="AO605" t="s">
        <v>71</v>
      </c>
      <c r="AP605" t="s">
        <v>71</v>
      </c>
      <c r="AQ605" t="s">
        <v>71</v>
      </c>
      <c r="AR605" t="s">
        <v>344</v>
      </c>
      <c r="AS605">
        <v>2001</v>
      </c>
      <c r="AT605">
        <v>9</v>
      </c>
      <c r="AU605">
        <v>3</v>
      </c>
      <c r="AV605" t="s">
        <v>71</v>
      </c>
      <c r="AW605" t="s">
        <v>71</v>
      </c>
      <c r="AX605" t="s">
        <v>71</v>
      </c>
      <c r="AY605" t="s">
        <v>71</v>
      </c>
      <c r="AZ605">
        <v>426</v>
      </c>
      <c r="BA605">
        <v>443</v>
      </c>
      <c r="BB605" t="s">
        <v>71</v>
      </c>
      <c r="BC605" t="s">
        <v>5660</v>
      </c>
      <c r="BD605" t="str">
        <f>HYPERLINK("http://dx.doi.org/10.1109/91.928739","http://dx.doi.org/10.1109/91.928739")</f>
        <v>http://dx.doi.org/10.1109/91.928739</v>
      </c>
      <c r="BE605" t="s">
        <v>71</v>
      </c>
      <c r="BF605" t="s">
        <v>71</v>
      </c>
      <c r="BG605" t="s">
        <v>71</v>
      </c>
      <c r="BH605" t="s">
        <v>71</v>
      </c>
      <c r="BI605" t="s">
        <v>71</v>
      </c>
      <c r="BJ605" t="s">
        <v>71</v>
      </c>
      <c r="BK605" t="s">
        <v>71</v>
      </c>
      <c r="BL605" t="s">
        <v>71</v>
      </c>
      <c r="BM605" t="s">
        <v>71</v>
      </c>
      <c r="BN605" t="s">
        <v>71</v>
      </c>
      <c r="BO605" t="s">
        <v>71</v>
      </c>
      <c r="BP605" t="s">
        <v>71</v>
      </c>
      <c r="BQ605" t="s">
        <v>5661</v>
      </c>
      <c r="BR605" t="str">
        <f>HYPERLINK("https%3A%2F%2Fwww.webofscience.com%2Fwos%2Fwoscc%2Ffull-record%2FWOS:000169326500005","View Full Record in Web of Science")</f>
        <v>View Full Record in Web of Science</v>
      </c>
    </row>
    <row r="606" spans="1:70" hidden="1" x14ac:dyDescent="0.25">
      <c r="A606" t="s">
        <v>69</v>
      </c>
      <c r="B606" t="s">
        <v>5662</v>
      </c>
      <c r="C606" t="s">
        <v>71</v>
      </c>
      <c r="D606" t="s">
        <v>71</v>
      </c>
      <c r="E606" t="s">
        <v>71</v>
      </c>
      <c r="F606" t="s">
        <v>5663</v>
      </c>
      <c r="G606" t="s">
        <v>71</v>
      </c>
      <c r="H606" t="s">
        <v>71</v>
      </c>
      <c r="I606" s="1" t="s">
        <v>5664</v>
      </c>
      <c r="J606" s="6" t="s">
        <v>8590</v>
      </c>
      <c r="K606" t="s">
        <v>421</v>
      </c>
      <c r="L606" t="s">
        <v>71</v>
      </c>
      <c r="M606" t="s">
        <v>71</v>
      </c>
      <c r="N606" t="s">
        <v>71</v>
      </c>
      <c r="O606" t="s">
        <v>71</v>
      </c>
      <c r="P606" t="s">
        <v>71</v>
      </c>
      <c r="Q606" t="s">
        <v>71</v>
      </c>
      <c r="R606" t="s">
        <v>71</v>
      </c>
      <c r="S606" t="s">
        <v>71</v>
      </c>
      <c r="T606" t="s">
        <v>5665</v>
      </c>
      <c r="U606" t="s">
        <v>71</v>
      </c>
      <c r="V606" t="s">
        <v>71</v>
      </c>
      <c r="W606" t="s">
        <v>71</v>
      </c>
      <c r="X606" t="s">
        <v>71</v>
      </c>
      <c r="Y606" t="s">
        <v>5666</v>
      </c>
      <c r="Z606" t="s">
        <v>5667</v>
      </c>
      <c r="AA606" t="s">
        <v>71</v>
      </c>
      <c r="AB606" t="s">
        <v>71</v>
      </c>
      <c r="AC606" t="s">
        <v>71</v>
      </c>
      <c r="AD606" t="s">
        <v>71</v>
      </c>
      <c r="AE606" t="s">
        <v>71</v>
      </c>
      <c r="AF606" t="s">
        <v>71</v>
      </c>
      <c r="AG606" t="s">
        <v>71</v>
      </c>
      <c r="AH606" t="s">
        <v>71</v>
      </c>
      <c r="AI606" t="s">
        <v>71</v>
      </c>
      <c r="AJ606" t="s">
        <v>71</v>
      </c>
      <c r="AK606" t="s">
        <v>71</v>
      </c>
      <c r="AL606" t="s">
        <v>71</v>
      </c>
      <c r="AM606" t="s">
        <v>423</v>
      </c>
      <c r="AN606" t="s">
        <v>715</v>
      </c>
      <c r="AO606" t="s">
        <v>71</v>
      </c>
      <c r="AP606" t="s">
        <v>71</v>
      </c>
      <c r="AQ606" t="s">
        <v>71</v>
      </c>
      <c r="AR606" t="s">
        <v>1392</v>
      </c>
      <c r="AS606">
        <v>2008</v>
      </c>
      <c r="AT606">
        <v>159</v>
      </c>
      <c r="AU606">
        <v>23</v>
      </c>
      <c r="AV606" t="s">
        <v>71</v>
      </c>
      <c r="AW606" t="s">
        <v>71</v>
      </c>
      <c r="AX606" t="s">
        <v>71</v>
      </c>
      <c r="AY606" t="s">
        <v>71</v>
      </c>
      <c r="AZ606">
        <v>3091</v>
      </c>
      <c r="BA606">
        <v>3131</v>
      </c>
      <c r="BB606" t="s">
        <v>71</v>
      </c>
      <c r="BC606" t="s">
        <v>5668</v>
      </c>
      <c r="BD606" t="str">
        <f>HYPERLINK("http://dx.doi.org/10.1016/j.fss.2008.05.016","http://dx.doi.org/10.1016/j.fss.2008.05.016")</f>
        <v>http://dx.doi.org/10.1016/j.fss.2008.05.016</v>
      </c>
      <c r="BE606" t="s">
        <v>71</v>
      </c>
      <c r="BF606" t="s">
        <v>71</v>
      </c>
      <c r="BG606" t="s">
        <v>71</v>
      </c>
      <c r="BH606" t="s">
        <v>71</v>
      </c>
      <c r="BI606" t="s">
        <v>71</v>
      </c>
      <c r="BJ606" t="s">
        <v>71</v>
      </c>
      <c r="BK606" t="s">
        <v>71</v>
      </c>
      <c r="BL606" t="s">
        <v>71</v>
      </c>
      <c r="BM606" t="s">
        <v>71</v>
      </c>
      <c r="BN606" t="s">
        <v>71</v>
      </c>
      <c r="BO606" t="s">
        <v>71</v>
      </c>
      <c r="BP606" t="s">
        <v>71</v>
      </c>
      <c r="BQ606" t="s">
        <v>5669</v>
      </c>
      <c r="BR606" t="str">
        <f>HYPERLINK("https%3A%2F%2Fwww.webofscience.com%2Fwos%2Fwoscc%2Ffull-record%2FWOS:000260713000001","View Full Record in Web of Science")</f>
        <v>View Full Record in Web of Science</v>
      </c>
    </row>
    <row r="607" spans="1:70" hidden="1" x14ac:dyDescent="0.25">
      <c r="A607" t="s">
        <v>83</v>
      </c>
      <c r="B607" t="s">
        <v>5670</v>
      </c>
      <c r="C607" t="s">
        <v>71</v>
      </c>
      <c r="D607" t="s">
        <v>71</v>
      </c>
      <c r="E607" t="s">
        <v>102</v>
      </c>
      <c r="F607" t="s">
        <v>5671</v>
      </c>
      <c r="G607" t="s">
        <v>71</v>
      </c>
      <c r="H607" t="s">
        <v>71</v>
      </c>
      <c r="I607" s="1" t="s">
        <v>5672</v>
      </c>
      <c r="J607" s="6" t="s">
        <v>8590</v>
      </c>
      <c r="K607" t="s">
        <v>5673</v>
      </c>
      <c r="L607" t="s">
        <v>71</v>
      </c>
      <c r="M607" t="s">
        <v>5674</v>
      </c>
      <c r="N607" t="s">
        <v>5675</v>
      </c>
      <c r="O607" t="s">
        <v>5676</v>
      </c>
      <c r="P607" t="s">
        <v>5677</v>
      </c>
      <c r="Q607" t="s">
        <v>5678</v>
      </c>
      <c r="R607" t="s">
        <v>71</v>
      </c>
      <c r="S607" t="s">
        <v>71</v>
      </c>
      <c r="T607" t="s">
        <v>5679</v>
      </c>
      <c r="U607" t="s">
        <v>71</v>
      </c>
      <c r="V607" t="s">
        <v>71</v>
      </c>
      <c r="W607" t="s">
        <v>71</v>
      </c>
      <c r="X607" t="s">
        <v>71</v>
      </c>
      <c r="Y607" t="s">
        <v>5680</v>
      </c>
      <c r="Z607" t="s">
        <v>5681</v>
      </c>
      <c r="AA607" t="s">
        <v>71</v>
      </c>
      <c r="AB607" t="s">
        <v>71</v>
      </c>
      <c r="AC607" t="s">
        <v>71</v>
      </c>
      <c r="AD607" t="s">
        <v>71</v>
      </c>
      <c r="AE607" t="s">
        <v>71</v>
      </c>
      <c r="AF607" t="s">
        <v>71</v>
      </c>
      <c r="AG607" t="s">
        <v>71</v>
      </c>
      <c r="AH607" t="s">
        <v>71</v>
      </c>
      <c r="AI607" t="s">
        <v>71</v>
      </c>
      <c r="AJ607" t="s">
        <v>71</v>
      </c>
      <c r="AK607" t="s">
        <v>71</v>
      </c>
      <c r="AL607" t="s">
        <v>71</v>
      </c>
      <c r="AM607" t="s">
        <v>71</v>
      </c>
      <c r="AN607" t="s">
        <v>71</v>
      </c>
      <c r="AO607" t="s">
        <v>5682</v>
      </c>
      <c r="AP607" t="s">
        <v>71</v>
      </c>
      <c r="AQ607" t="s">
        <v>71</v>
      </c>
      <c r="AR607" t="s">
        <v>71</v>
      </c>
      <c r="AS607">
        <v>2016</v>
      </c>
      <c r="AT607" t="s">
        <v>71</v>
      </c>
      <c r="AU607" t="s">
        <v>71</v>
      </c>
      <c r="AV607" t="s">
        <v>71</v>
      </c>
      <c r="AW607" t="s">
        <v>71</v>
      </c>
      <c r="AX607" t="s">
        <v>71</v>
      </c>
      <c r="AY607" t="s">
        <v>71</v>
      </c>
      <c r="AZ607">
        <v>17</v>
      </c>
      <c r="BA607">
        <v>22</v>
      </c>
      <c r="BB607" t="s">
        <v>71</v>
      </c>
      <c r="BC607" t="s">
        <v>71</v>
      </c>
      <c r="BD607" t="s">
        <v>71</v>
      </c>
      <c r="BE607" t="s">
        <v>71</v>
      </c>
      <c r="BF607" t="s">
        <v>71</v>
      </c>
      <c r="BG607" t="s">
        <v>71</v>
      </c>
      <c r="BH607" t="s">
        <v>71</v>
      </c>
      <c r="BI607" t="s">
        <v>71</v>
      </c>
      <c r="BJ607" t="s">
        <v>71</v>
      </c>
      <c r="BK607" t="s">
        <v>71</v>
      </c>
      <c r="BL607" t="s">
        <v>71</v>
      </c>
      <c r="BM607" t="s">
        <v>71</v>
      </c>
      <c r="BN607" t="s">
        <v>71</v>
      </c>
      <c r="BO607" t="s">
        <v>71</v>
      </c>
      <c r="BP607" t="s">
        <v>71</v>
      </c>
      <c r="BQ607" t="s">
        <v>5683</v>
      </c>
      <c r="BR607" t="str">
        <f>HYPERLINK("https%3A%2F%2Fwww.webofscience.com%2Fwos%2Fwoscc%2Ffull-record%2FWOS:000391239500004","View Full Record in Web of Science")</f>
        <v>View Full Record in Web of Science</v>
      </c>
    </row>
    <row r="608" spans="1:70" hidden="1" x14ac:dyDescent="0.25">
      <c r="A608" t="s">
        <v>69</v>
      </c>
      <c r="B608" t="s">
        <v>5684</v>
      </c>
      <c r="C608" t="s">
        <v>71</v>
      </c>
      <c r="D608" t="s">
        <v>71</v>
      </c>
      <c r="E608" t="s">
        <v>71</v>
      </c>
      <c r="F608" t="s">
        <v>5685</v>
      </c>
      <c r="G608" t="s">
        <v>71</v>
      </c>
      <c r="H608" t="s">
        <v>71</v>
      </c>
      <c r="I608" s="1" t="s">
        <v>5686</v>
      </c>
      <c r="J608" s="6" t="s">
        <v>8590</v>
      </c>
      <c r="K608" t="s">
        <v>2308</v>
      </c>
      <c r="L608" t="s">
        <v>71</v>
      </c>
      <c r="M608" t="s">
        <v>71</v>
      </c>
      <c r="N608" t="s">
        <v>71</v>
      </c>
      <c r="O608" t="s">
        <v>71</v>
      </c>
      <c r="P608" t="s">
        <v>71</v>
      </c>
      <c r="Q608" t="s">
        <v>71</v>
      </c>
      <c r="R608" t="s">
        <v>71</v>
      </c>
      <c r="S608" t="s">
        <v>71</v>
      </c>
      <c r="T608" t="s">
        <v>5687</v>
      </c>
      <c r="U608" t="s">
        <v>71</v>
      </c>
      <c r="V608" t="s">
        <v>71</v>
      </c>
      <c r="W608" t="s">
        <v>71</v>
      </c>
      <c r="X608" t="s">
        <v>71</v>
      </c>
      <c r="Y608" t="s">
        <v>2808</v>
      </c>
      <c r="Z608" t="s">
        <v>2809</v>
      </c>
      <c r="AA608" t="s">
        <v>71</v>
      </c>
      <c r="AB608" t="s">
        <v>71</v>
      </c>
      <c r="AC608" t="s">
        <v>71</v>
      </c>
      <c r="AD608" t="s">
        <v>71</v>
      </c>
      <c r="AE608" t="s">
        <v>71</v>
      </c>
      <c r="AF608" t="s">
        <v>71</v>
      </c>
      <c r="AG608" t="s">
        <v>71</v>
      </c>
      <c r="AH608" t="s">
        <v>71</v>
      </c>
      <c r="AI608" t="s">
        <v>71</v>
      </c>
      <c r="AJ608" t="s">
        <v>71</v>
      </c>
      <c r="AK608" t="s">
        <v>71</v>
      </c>
      <c r="AL608" t="s">
        <v>71</v>
      </c>
      <c r="AM608" t="s">
        <v>2312</v>
      </c>
      <c r="AN608" t="s">
        <v>2313</v>
      </c>
      <c r="AO608" t="s">
        <v>71</v>
      </c>
      <c r="AP608" t="s">
        <v>71</v>
      </c>
      <c r="AQ608" t="s">
        <v>71</v>
      </c>
      <c r="AR608" t="s">
        <v>129</v>
      </c>
      <c r="AS608">
        <v>2013</v>
      </c>
      <c r="AT608">
        <v>26</v>
      </c>
      <c r="AU608">
        <v>7</v>
      </c>
      <c r="AV608" t="s">
        <v>71</v>
      </c>
      <c r="AW608" t="s">
        <v>71</v>
      </c>
      <c r="AX608" t="s">
        <v>71</v>
      </c>
      <c r="AY608" t="s">
        <v>71</v>
      </c>
      <c r="AZ608">
        <v>1772</v>
      </c>
      <c r="BA608">
        <v>1779</v>
      </c>
      <c r="BB608" t="s">
        <v>71</v>
      </c>
      <c r="BC608" t="s">
        <v>5688</v>
      </c>
      <c r="BD608" t="str">
        <f>HYPERLINK("http://dx.doi.org/10.1016/j.engappai.2012.12.008","http://dx.doi.org/10.1016/j.engappai.2012.12.008")</f>
        <v>http://dx.doi.org/10.1016/j.engappai.2012.12.008</v>
      </c>
      <c r="BE608" t="s">
        <v>71</v>
      </c>
      <c r="BF608" t="s">
        <v>71</v>
      </c>
      <c r="BG608" t="s">
        <v>71</v>
      </c>
      <c r="BH608" t="s">
        <v>71</v>
      </c>
      <c r="BI608" t="s">
        <v>71</v>
      </c>
      <c r="BJ608" t="s">
        <v>71</v>
      </c>
      <c r="BK608" t="s">
        <v>71</v>
      </c>
      <c r="BL608" t="s">
        <v>71</v>
      </c>
      <c r="BM608" t="s">
        <v>71</v>
      </c>
      <c r="BN608" t="s">
        <v>71</v>
      </c>
      <c r="BO608" t="s">
        <v>71</v>
      </c>
      <c r="BP608" t="s">
        <v>71</v>
      </c>
      <c r="BQ608" t="s">
        <v>5689</v>
      </c>
      <c r="BR608" t="str">
        <f>HYPERLINK("https%3A%2F%2Fwww.webofscience.com%2Fwos%2Fwoscc%2Ffull-record%2FWOS:000320744200014","View Full Record in Web of Science")</f>
        <v>View Full Record in Web of Science</v>
      </c>
    </row>
    <row r="609" spans="1:70" hidden="1" x14ac:dyDescent="0.25">
      <c r="A609" t="s">
        <v>83</v>
      </c>
      <c r="B609" t="s">
        <v>5690</v>
      </c>
      <c r="C609" t="s">
        <v>71</v>
      </c>
      <c r="D609" t="s">
        <v>3512</v>
      </c>
      <c r="E609" t="s">
        <v>71</v>
      </c>
      <c r="F609" t="s">
        <v>5691</v>
      </c>
      <c r="G609" t="s">
        <v>71</v>
      </c>
      <c r="H609" t="s">
        <v>71</v>
      </c>
      <c r="I609" s="1" t="s">
        <v>5692</v>
      </c>
      <c r="J609" s="6" t="s">
        <v>8590</v>
      </c>
      <c r="K609" t="s">
        <v>4362</v>
      </c>
      <c r="L609" t="s">
        <v>601</v>
      </c>
      <c r="M609" t="s">
        <v>3515</v>
      </c>
      <c r="N609" t="s">
        <v>3516</v>
      </c>
      <c r="O609" t="s">
        <v>3517</v>
      </c>
      <c r="P609" t="s">
        <v>3518</v>
      </c>
      <c r="Q609" t="s">
        <v>71</v>
      </c>
      <c r="R609" t="s">
        <v>71</v>
      </c>
      <c r="S609" t="s">
        <v>71</v>
      </c>
      <c r="T609" t="s">
        <v>5693</v>
      </c>
      <c r="U609" t="s">
        <v>71</v>
      </c>
      <c r="V609" t="s">
        <v>71</v>
      </c>
      <c r="W609" t="s">
        <v>71</v>
      </c>
      <c r="X609" t="s">
        <v>71</v>
      </c>
      <c r="Y609" t="s">
        <v>5694</v>
      </c>
      <c r="Z609" t="s">
        <v>5695</v>
      </c>
      <c r="AA609" t="s">
        <v>71</v>
      </c>
      <c r="AB609" t="s">
        <v>71</v>
      </c>
      <c r="AC609" t="s">
        <v>71</v>
      </c>
      <c r="AD609" t="s">
        <v>71</v>
      </c>
      <c r="AE609" t="s">
        <v>71</v>
      </c>
      <c r="AF609" t="s">
        <v>71</v>
      </c>
      <c r="AG609" t="s">
        <v>71</v>
      </c>
      <c r="AH609" t="s">
        <v>71</v>
      </c>
      <c r="AI609" t="s">
        <v>71</v>
      </c>
      <c r="AJ609" t="s">
        <v>71</v>
      </c>
      <c r="AK609" t="s">
        <v>71</v>
      </c>
      <c r="AL609" t="s">
        <v>71</v>
      </c>
      <c r="AM609" t="s">
        <v>606</v>
      </c>
      <c r="AN609" t="s">
        <v>607</v>
      </c>
      <c r="AO609" t="s">
        <v>4366</v>
      </c>
      <c r="AP609" t="s">
        <v>71</v>
      </c>
      <c r="AQ609" t="s">
        <v>71</v>
      </c>
      <c r="AR609" t="s">
        <v>71</v>
      </c>
      <c r="AS609">
        <v>2018</v>
      </c>
      <c r="AT609">
        <v>642</v>
      </c>
      <c r="AU609" t="s">
        <v>71</v>
      </c>
      <c r="AV609" t="s">
        <v>71</v>
      </c>
      <c r="AW609" t="s">
        <v>71</v>
      </c>
      <c r="AX609" t="s">
        <v>71</v>
      </c>
      <c r="AY609" t="s">
        <v>71</v>
      </c>
      <c r="AZ609">
        <v>200</v>
      </c>
      <c r="BA609">
        <v>212</v>
      </c>
      <c r="BB609" t="s">
        <v>71</v>
      </c>
      <c r="BC609" t="s">
        <v>5696</v>
      </c>
      <c r="BD609" t="str">
        <f>HYPERLINK("http://dx.doi.org/10.1007/978-3-319-66824-6_18","http://dx.doi.org/10.1007/978-3-319-66824-6_18")</f>
        <v>http://dx.doi.org/10.1007/978-3-319-66824-6_18</v>
      </c>
      <c r="BE609" t="s">
        <v>71</v>
      </c>
      <c r="BF609" t="s">
        <v>71</v>
      </c>
      <c r="BG609" t="s">
        <v>71</v>
      </c>
      <c r="BH609" t="s">
        <v>71</v>
      </c>
      <c r="BI609" t="s">
        <v>71</v>
      </c>
      <c r="BJ609" t="s">
        <v>71</v>
      </c>
      <c r="BK609" t="s">
        <v>71</v>
      </c>
      <c r="BL609" t="s">
        <v>71</v>
      </c>
      <c r="BM609" t="s">
        <v>71</v>
      </c>
      <c r="BN609" t="s">
        <v>71</v>
      </c>
      <c r="BO609" t="s">
        <v>71</v>
      </c>
      <c r="BP609" t="s">
        <v>71</v>
      </c>
      <c r="BQ609" t="s">
        <v>5697</v>
      </c>
      <c r="BR609" t="str">
        <f>HYPERLINK("https%3A%2F%2Fwww.webofscience.com%2Fwos%2Fwoscc%2Ffull-record%2FWOS:000432807900018","View Full Record in Web of Science")</f>
        <v>View Full Record in Web of Science</v>
      </c>
    </row>
    <row r="610" spans="1:70" hidden="1" x14ac:dyDescent="0.25">
      <c r="A610" t="s">
        <v>460</v>
      </c>
      <c r="B610" t="s">
        <v>5698</v>
      </c>
      <c r="C610" t="s">
        <v>71</v>
      </c>
      <c r="D610" t="s">
        <v>5699</v>
      </c>
      <c r="E610" t="s">
        <v>71</v>
      </c>
      <c r="F610" t="s">
        <v>5700</v>
      </c>
      <c r="G610" t="s">
        <v>71</v>
      </c>
      <c r="H610" t="s">
        <v>71</v>
      </c>
      <c r="I610" s="1" t="s">
        <v>5701</v>
      </c>
      <c r="J610" s="6" t="s">
        <v>8590</v>
      </c>
      <c r="K610" t="s">
        <v>5702</v>
      </c>
      <c r="L610" t="s">
        <v>526</v>
      </c>
      <c r="M610" t="s">
        <v>71</v>
      </c>
      <c r="N610" t="s">
        <v>71</v>
      </c>
      <c r="O610" t="s">
        <v>71</v>
      </c>
      <c r="P610" t="s">
        <v>71</v>
      </c>
      <c r="Q610" t="s">
        <v>71</v>
      </c>
      <c r="R610" t="s">
        <v>71</v>
      </c>
      <c r="S610" t="s">
        <v>71</v>
      </c>
      <c r="T610" t="s">
        <v>5703</v>
      </c>
      <c r="U610" t="s">
        <v>71</v>
      </c>
      <c r="V610" t="s">
        <v>71</v>
      </c>
      <c r="W610" t="s">
        <v>71</v>
      </c>
      <c r="X610" t="s">
        <v>71</v>
      </c>
      <c r="Y610" t="s">
        <v>5704</v>
      </c>
      <c r="Z610" t="s">
        <v>5705</v>
      </c>
      <c r="AA610" t="s">
        <v>71</v>
      </c>
      <c r="AB610" t="s">
        <v>71</v>
      </c>
      <c r="AC610" t="s">
        <v>71</v>
      </c>
      <c r="AD610" t="s">
        <v>71</v>
      </c>
      <c r="AE610" t="s">
        <v>71</v>
      </c>
      <c r="AF610" t="s">
        <v>71</v>
      </c>
      <c r="AG610" t="s">
        <v>71</v>
      </c>
      <c r="AH610" t="s">
        <v>71</v>
      </c>
      <c r="AI610" t="s">
        <v>71</v>
      </c>
      <c r="AJ610" t="s">
        <v>71</v>
      </c>
      <c r="AK610" t="s">
        <v>71</v>
      </c>
      <c r="AL610" t="s">
        <v>71</v>
      </c>
      <c r="AM610" t="s">
        <v>530</v>
      </c>
      <c r="AN610" t="s">
        <v>531</v>
      </c>
      <c r="AO610" t="s">
        <v>5706</v>
      </c>
      <c r="AP610" t="s">
        <v>71</v>
      </c>
      <c r="AQ610" t="s">
        <v>71</v>
      </c>
      <c r="AR610" t="s">
        <v>71</v>
      </c>
      <c r="AS610">
        <v>2008</v>
      </c>
      <c r="AT610">
        <v>96</v>
      </c>
      <c r="AU610" t="s">
        <v>71</v>
      </c>
      <c r="AV610" t="s">
        <v>71</v>
      </c>
      <c r="AW610" t="s">
        <v>71</v>
      </c>
      <c r="AX610" t="s">
        <v>71</v>
      </c>
      <c r="AY610" t="s">
        <v>71</v>
      </c>
      <c r="AZ610">
        <v>3</v>
      </c>
      <c r="BA610">
        <v>49</v>
      </c>
      <c r="BB610" t="s">
        <v>71</v>
      </c>
      <c r="BC610" t="s">
        <v>71</v>
      </c>
      <c r="BD610" t="s">
        <v>71</v>
      </c>
      <c r="BE610" t="s">
        <v>5707</v>
      </c>
      <c r="BF610" t="s">
        <v>71</v>
      </c>
      <c r="BG610" t="s">
        <v>71</v>
      </c>
      <c r="BH610" t="s">
        <v>71</v>
      </c>
      <c r="BI610" t="s">
        <v>71</v>
      </c>
      <c r="BJ610" t="s">
        <v>71</v>
      </c>
      <c r="BK610" t="s">
        <v>71</v>
      </c>
      <c r="BL610" t="s">
        <v>71</v>
      </c>
      <c r="BM610" t="s">
        <v>71</v>
      </c>
      <c r="BN610" t="s">
        <v>71</v>
      </c>
      <c r="BO610" t="s">
        <v>71</v>
      </c>
      <c r="BP610" t="s">
        <v>71</v>
      </c>
      <c r="BQ610" t="s">
        <v>5708</v>
      </c>
      <c r="BR610" t="str">
        <f>HYPERLINK("https%3A%2F%2Fwww.webofscience.com%2Fwos%2Fwoscc%2Ffull-record%2FWOS:000271430000001","View Full Record in Web of Science")</f>
        <v>View Full Record in Web of Science</v>
      </c>
    </row>
    <row r="611" spans="1:70" hidden="1" x14ac:dyDescent="0.25">
      <c r="A611" t="s">
        <v>83</v>
      </c>
      <c r="B611" t="s">
        <v>5709</v>
      </c>
      <c r="C611" t="s">
        <v>71</v>
      </c>
      <c r="D611" t="s">
        <v>71</v>
      </c>
      <c r="E611" t="s">
        <v>102</v>
      </c>
      <c r="F611" t="s">
        <v>5710</v>
      </c>
      <c r="G611" t="s">
        <v>71</v>
      </c>
      <c r="H611" t="s">
        <v>71</v>
      </c>
      <c r="I611" s="1" t="s">
        <v>5711</v>
      </c>
      <c r="J611" s="6" t="s">
        <v>8590</v>
      </c>
      <c r="K611" t="s">
        <v>5712</v>
      </c>
      <c r="L611" t="s">
        <v>5713</v>
      </c>
      <c r="M611" t="s">
        <v>5714</v>
      </c>
      <c r="N611" t="s">
        <v>5715</v>
      </c>
      <c r="O611" t="s">
        <v>5716</v>
      </c>
      <c r="P611" t="s">
        <v>5717</v>
      </c>
      <c r="Q611" t="s">
        <v>5718</v>
      </c>
      <c r="R611" t="s">
        <v>71</v>
      </c>
      <c r="S611" t="s">
        <v>71</v>
      </c>
      <c r="T611" t="s">
        <v>5719</v>
      </c>
      <c r="U611" t="s">
        <v>71</v>
      </c>
      <c r="V611" t="s">
        <v>71</v>
      </c>
      <c r="W611" t="s">
        <v>71</v>
      </c>
      <c r="X611" t="s">
        <v>71</v>
      </c>
      <c r="Y611" t="s">
        <v>71</v>
      </c>
      <c r="Z611" t="s">
        <v>71</v>
      </c>
      <c r="AA611" t="s">
        <v>71</v>
      </c>
      <c r="AB611" t="s">
        <v>71</v>
      </c>
      <c r="AC611" t="s">
        <v>71</v>
      </c>
      <c r="AD611" t="s">
        <v>71</v>
      </c>
      <c r="AE611" t="s">
        <v>71</v>
      </c>
      <c r="AF611" t="s">
        <v>71</v>
      </c>
      <c r="AG611" t="s">
        <v>71</v>
      </c>
      <c r="AH611" t="s">
        <v>71</v>
      </c>
      <c r="AI611" t="s">
        <v>71</v>
      </c>
      <c r="AJ611" t="s">
        <v>71</v>
      </c>
      <c r="AK611" t="s">
        <v>71</v>
      </c>
      <c r="AL611" t="s">
        <v>71</v>
      </c>
      <c r="AM611" t="s">
        <v>5720</v>
      </c>
      <c r="AN611" t="s">
        <v>71</v>
      </c>
      <c r="AO611" t="s">
        <v>5721</v>
      </c>
      <c r="AP611" t="s">
        <v>71</v>
      </c>
      <c r="AQ611" t="s">
        <v>71</v>
      </c>
      <c r="AR611" t="s">
        <v>71</v>
      </c>
      <c r="AS611">
        <v>2009</v>
      </c>
      <c r="AT611" t="s">
        <v>71</v>
      </c>
      <c r="AU611" t="s">
        <v>71</v>
      </c>
      <c r="AV611" t="s">
        <v>71</v>
      </c>
      <c r="AW611" t="s">
        <v>71</v>
      </c>
      <c r="AX611" t="s">
        <v>71</v>
      </c>
      <c r="AY611" t="s">
        <v>71</v>
      </c>
      <c r="AZ611">
        <v>146</v>
      </c>
      <c r="BA611" t="s">
        <v>99</v>
      </c>
      <c r="BB611" t="s">
        <v>71</v>
      </c>
      <c r="BC611" t="s">
        <v>5722</v>
      </c>
      <c r="BD611" t="str">
        <f>HYPERLINK("http://dx.doi.org/10.1109/ISDA.2009.37","http://dx.doi.org/10.1109/ISDA.2009.37")</f>
        <v>http://dx.doi.org/10.1109/ISDA.2009.37</v>
      </c>
      <c r="BE611" t="s">
        <v>71</v>
      </c>
      <c r="BF611" t="s">
        <v>71</v>
      </c>
      <c r="BG611" t="s">
        <v>71</v>
      </c>
      <c r="BH611" t="s">
        <v>71</v>
      </c>
      <c r="BI611" t="s">
        <v>71</v>
      </c>
      <c r="BJ611" t="s">
        <v>71</v>
      </c>
      <c r="BK611" t="s">
        <v>71</v>
      </c>
      <c r="BL611" t="s">
        <v>71</v>
      </c>
      <c r="BM611" t="s">
        <v>71</v>
      </c>
      <c r="BN611" t="s">
        <v>71</v>
      </c>
      <c r="BO611" t="s">
        <v>71</v>
      </c>
      <c r="BP611" t="s">
        <v>71</v>
      </c>
      <c r="BQ611" t="s">
        <v>5723</v>
      </c>
      <c r="BR611" t="str">
        <f>HYPERLINK("https%3A%2F%2Fwww.webofscience.com%2Fwos%2Fwoscc%2Ffull-record%2FWOS:000288405800025","View Full Record in Web of Science")</f>
        <v>View Full Record in Web of Science</v>
      </c>
    </row>
    <row r="612" spans="1:70" hidden="1" x14ac:dyDescent="0.25">
      <c r="A612" t="s">
        <v>69</v>
      </c>
      <c r="B612" t="s">
        <v>5724</v>
      </c>
      <c r="C612" t="s">
        <v>71</v>
      </c>
      <c r="D612" t="s">
        <v>71</v>
      </c>
      <c r="E612" t="s">
        <v>71</v>
      </c>
      <c r="F612" t="s">
        <v>5724</v>
      </c>
      <c r="G612" t="s">
        <v>71</v>
      </c>
      <c r="H612" t="s">
        <v>71</v>
      </c>
      <c r="I612" s="1" t="s">
        <v>5725</v>
      </c>
      <c r="J612" s="6" t="s">
        <v>8590</v>
      </c>
      <c r="K612" t="s">
        <v>1857</v>
      </c>
      <c r="L612" t="s">
        <v>71</v>
      </c>
      <c r="M612" t="s">
        <v>71</v>
      </c>
      <c r="N612" t="s">
        <v>71</v>
      </c>
      <c r="O612" t="s">
        <v>71</v>
      </c>
      <c r="P612" t="s">
        <v>71</v>
      </c>
      <c r="Q612" t="s">
        <v>71</v>
      </c>
      <c r="R612" t="s">
        <v>71</v>
      </c>
      <c r="S612" t="s">
        <v>71</v>
      </c>
      <c r="T612" t="s">
        <v>5726</v>
      </c>
      <c r="U612" t="s">
        <v>71</v>
      </c>
      <c r="V612" t="s">
        <v>71</v>
      </c>
      <c r="W612" t="s">
        <v>71</v>
      </c>
      <c r="X612" t="s">
        <v>71</v>
      </c>
      <c r="Y612" t="s">
        <v>71</v>
      </c>
      <c r="Z612" t="s">
        <v>71</v>
      </c>
      <c r="AA612" t="s">
        <v>71</v>
      </c>
      <c r="AB612" t="s">
        <v>71</v>
      </c>
      <c r="AC612" t="s">
        <v>71</v>
      </c>
      <c r="AD612" t="s">
        <v>71</v>
      </c>
      <c r="AE612" t="s">
        <v>71</v>
      </c>
      <c r="AF612" t="s">
        <v>71</v>
      </c>
      <c r="AG612" t="s">
        <v>71</v>
      </c>
      <c r="AH612" t="s">
        <v>71</v>
      </c>
      <c r="AI612" t="s">
        <v>71</v>
      </c>
      <c r="AJ612" t="s">
        <v>71</v>
      </c>
      <c r="AK612" t="s">
        <v>71</v>
      </c>
      <c r="AL612" t="s">
        <v>71</v>
      </c>
      <c r="AM612" t="s">
        <v>1861</v>
      </c>
      <c r="AN612" t="s">
        <v>71</v>
      </c>
      <c r="AO612" t="s">
        <v>71</v>
      </c>
      <c r="AP612" t="s">
        <v>71</v>
      </c>
      <c r="AQ612" t="s">
        <v>71</v>
      </c>
      <c r="AR612" t="s">
        <v>479</v>
      </c>
      <c r="AS612">
        <v>2005</v>
      </c>
      <c r="AT612">
        <v>32</v>
      </c>
      <c r="AU612">
        <v>10</v>
      </c>
      <c r="AV612" t="s">
        <v>71</v>
      </c>
      <c r="AW612" t="s">
        <v>71</v>
      </c>
      <c r="AX612" t="s">
        <v>71</v>
      </c>
      <c r="AY612" t="s">
        <v>71</v>
      </c>
      <c r="AZ612">
        <v>2583</v>
      </c>
      <c r="BA612">
        <v>2594</v>
      </c>
      <c r="BB612" t="s">
        <v>71</v>
      </c>
      <c r="BC612" t="s">
        <v>5727</v>
      </c>
      <c r="BD612" t="str">
        <f>HYPERLINK("http://dx.doi.org/10.1016/j.cor.2004.03.018","http://dx.doi.org/10.1016/j.cor.2004.03.018")</f>
        <v>http://dx.doi.org/10.1016/j.cor.2004.03.018</v>
      </c>
      <c r="BE612" t="s">
        <v>71</v>
      </c>
      <c r="BF612" t="s">
        <v>71</v>
      </c>
      <c r="BG612" t="s">
        <v>71</v>
      </c>
      <c r="BH612" t="s">
        <v>71</v>
      </c>
      <c r="BI612" t="s">
        <v>71</v>
      </c>
      <c r="BJ612" t="s">
        <v>71</v>
      </c>
      <c r="BK612" t="s">
        <v>71</v>
      </c>
      <c r="BL612" t="s">
        <v>71</v>
      </c>
      <c r="BM612" t="s">
        <v>71</v>
      </c>
      <c r="BN612" t="s">
        <v>71</v>
      </c>
      <c r="BO612" t="s">
        <v>71</v>
      </c>
      <c r="BP612" t="s">
        <v>71</v>
      </c>
      <c r="BQ612" t="s">
        <v>5728</v>
      </c>
      <c r="BR612" t="str">
        <f>HYPERLINK("https%3A%2F%2Fwww.webofscience.com%2Fwos%2Fwoscc%2Ffull-record%2FWOS:000228207700007","View Full Record in Web of Science")</f>
        <v>View Full Record in Web of Science</v>
      </c>
    </row>
    <row r="613" spans="1:70" hidden="1" x14ac:dyDescent="0.25">
      <c r="A613" t="s">
        <v>69</v>
      </c>
      <c r="B613" t="s">
        <v>5729</v>
      </c>
      <c r="C613" t="s">
        <v>71</v>
      </c>
      <c r="D613" t="s">
        <v>71</v>
      </c>
      <c r="E613" t="s">
        <v>71</v>
      </c>
      <c r="F613" t="s">
        <v>5729</v>
      </c>
      <c r="G613" t="s">
        <v>71</v>
      </c>
      <c r="H613" t="s">
        <v>71</v>
      </c>
      <c r="I613" s="1" t="s">
        <v>5730</v>
      </c>
      <c r="J613" s="6" t="s">
        <v>8596</v>
      </c>
      <c r="K613" t="s">
        <v>3775</v>
      </c>
      <c r="L613" t="s">
        <v>71</v>
      </c>
      <c r="M613" t="s">
        <v>71</v>
      </c>
      <c r="N613" t="s">
        <v>71</v>
      </c>
      <c r="O613" t="s">
        <v>71</v>
      </c>
      <c r="P613" t="s">
        <v>71</v>
      </c>
      <c r="Q613" t="s">
        <v>71</v>
      </c>
      <c r="R613" t="s">
        <v>71</v>
      </c>
      <c r="S613" t="s">
        <v>71</v>
      </c>
      <c r="T613" t="s">
        <v>5731</v>
      </c>
      <c r="U613" t="s">
        <v>71</v>
      </c>
      <c r="V613" t="s">
        <v>71</v>
      </c>
      <c r="W613" t="s">
        <v>71</v>
      </c>
      <c r="X613" t="s">
        <v>71</v>
      </c>
      <c r="Y613" t="s">
        <v>71</v>
      </c>
      <c r="Z613" t="s">
        <v>71</v>
      </c>
      <c r="AA613" t="s">
        <v>71</v>
      </c>
      <c r="AB613" t="s">
        <v>71</v>
      </c>
      <c r="AC613" t="s">
        <v>71</v>
      </c>
      <c r="AD613" t="s">
        <v>71</v>
      </c>
      <c r="AE613" t="s">
        <v>71</v>
      </c>
      <c r="AF613" t="s">
        <v>71</v>
      </c>
      <c r="AG613" t="s">
        <v>71</v>
      </c>
      <c r="AH613" t="s">
        <v>71</v>
      </c>
      <c r="AI613" t="s">
        <v>71</v>
      </c>
      <c r="AJ613" t="s">
        <v>71</v>
      </c>
      <c r="AK613" t="s">
        <v>71</v>
      </c>
      <c r="AL613" t="s">
        <v>71</v>
      </c>
      <c r="AM613" t="s">
        <v>695</v>
      </c>
      <c r="AN613" t="s">
        <v>71</v>
      </c>
      <c r="AO613" t="s">
        <v>71</v>
      </c>
      <c r="AP613" t="s">
        <v>71</v>
      </c>
      <c r="AQ613" t="s">
        <v>71</v>
      </c>
      <c r="AR613" t="s">
        <v>71</v>
      </c>
      <c r="AS613">
        <v>1991</v>
      </c>
      <c r="AT613">
        <v>521</v>
      </c>
      <c r="AU613" t="s">
        <v>71</v>
      </c>
      <c r="AV613" t="s">
        <v>71</v>
      </c>
      <c r="AW613" t="s">
        <v>71</v>
      </c>
      <c r="AX613" t="s">
        <v>71</v>
      </c>
      <c r="AY613" t="s">
        <v>71</v>
      </c>
      <c r="AZ613">
        <v>58</v>
      </c>
      <c r="BA613">
        <v>67</v>
      </c>
      <c r="BB613" t="s">
        <v>71</v>
      </c>
      <c r="BC613" t="s">
        <v>71</v>
      </c>
      <c r="BD613" t="s">
        <v>71</v>
      </c>
      <c r="BE613" t="s">
        <v>71</v>
      </c>
      <c r="BF613" t="s">
        <v>71</v>
      </c>
      <c r="BG613" t="s">
        <v>71</v>
      </c>
      <c r="BH613" t="s">
        <v>71</v>
      </c>
      <c r="BI613" t="s">
        <v>71</v>
      </c>
      <c r="BJ613" t="s">
        <v>71</v>
      </c>
      <c r="BK613" t="s">
        <v>71</v>
      </c>
      <c r="BL613" t="s">
        <v>71</v>
      </c>
      <c r="BM613" t="s">
        <v>71</v>
      </c>
      <c r="BN613" t="s">
        <v>71</v>
      </c>
      <c r="BO613" t="s">
        <v>71</v>
      </c>
      <c r="BP613" t="s">
        <v>71</v>
      </c>
      <c r="BQ613" t="s">
        <v>5732</v>
      </c>
      <c r="BR613" t="str">
        <f>HYPERLINK("https%3A%2F%2Fwww.webofscience.com%2Fwos%2Fwoscc%2Ffull-record%2FWOS:A1991KQ17600007","View Full Record in Web of Science")</f>
        <v>View Full Record in Web of Science</v>
      </c>
    </row>
    <row r="614" spans="1:70" hidden="1" x14ac:dyDescent="0.25">
      <c r="A614" t="s">
        <v>69</v>
      </c>
      <c r="B614" t="s">
        <v>5733</v>
      </c>
      <c r="C614" t="s">
        <v>71</v>
      </c>
      <c r="D614" t="s">
        <v>71</v>
      </c>
      <c r="E614" t="s">
        <v>71</v>
      </c>
      <c r="F614" t="s">
        <v>5734</v>
      </c>
      <c r="G614" t="s">
        <v>71</v>
      </c>
      <c r="H614" t="s">
        <v>71</v>
      </c>
      <c r="I614" s="1" t="s">
        <v>5735</v>
      </c>
      <c r="J614" s="6" t="s">
        <v>8590</v>
      </c>
      <c r="K614" t="s">
        <v>3069</v>
      </c>
      <c r="L614" t="s">
        <v>71</v>
      </c>
      <c r="M614" t="s">
        <v>71</v>
      </c>
      <c r="N614" t="s">
        <v>71</v>
      </c>
      <c r="O614" t="s">
        <v>71</v>
      </c>
      <c r="P614" t="s">
        <v>71</v>
      </c>
      <c r="Q614" t="s">
        <v>71</v>
      </c>
      <c r="R614" t="s">
        <v>71</v>
      </c>
      <c r="S614" t="s">
        <v>71</v>
      </c>
      <c r="T614" t="s">
        <v>5736</v>
      </c>
      <c r="U614" t="s">
        <v>71</v>
      </c>
      <c r="V614" t="s">
        <v>71</v>
      </c>
      <c r="W614" t="s">
        <v>71</v>
      </c>
      <c r="X614" t="s">
        <v>71</v>
      </c>
      <c r="Y614" t="s">
        <v>5737</v>
      </c>
      <c r="Z614" t="s">
        <v>5738</v>
      </c>
      <c r="AA614" t="s">
        <v>71</v>
      </c>
      <c r="AB614" t="s">
        <v>71</v>
      </c>
      <c r="AC614" t="s">
        <v>71</v>
      </c>
      <c r="AD614" t="s">
        <v>71</v>
      </c>
      <c r="AE614" t="s">
        <v>71</v>
      </c>
      <c r="AF614" t="s">
        <v>71</v>
      </c>
      <c r="AG614" t="s">
        <v>71</v>
      </c>
      <c r="AH614" t="s">
        <v>71</v>
      </c>
      <c r="AI614" t="s">
        <v>71</v>
      </c>
      <c r="AJ614" t="s">
        <v>71</v>
      </c>
      <c r="AK614" t="s">
        <v>71</v>
      </c>
      <c r="AL614" t="s">
        <v>71</v>
      </c>
      <c r="AM614" t="s">
        <v>3073</v>
      </c>
      <c r="AN614" t="s">
        <v>3074</v>
      </c>
      <c r="AO614" t="s">
        <v>71</v>
      </c>
      <c r="AP614" t="s">
        <v>71</v>
      </c>
      <c r="AQ614" t="s">
        <v>71</v>
      </c>
      <c r="AR614" t="s">
        <v>71</v>
      </c>
      <c r="AS614">
        <v>2011</v>
      </c>
      <c r="AT614">
        <v>111</v>
      </c>
      <c r="AU614" t="s">
        <v>567</v>
      </c>
      <c r="AV614" t="s">
        <v>71</v>
      </c>
      <c r="AW614" t="s">
        <v>71</v>
      </c>
      <c r="AX614" t="s">
        <v>71</v>
      </c>
      <c r="AY614" t="s">
        <v>71</v>
      </c>
      <c r="AZ614">
        <v>869</v>
      </c>
      <c r="BA614">
        <v>889</v>
      </c>
      <c r="BB614" t="s">
        <v>71</v>
      </c>
      <c r="BC614" t="s">
        <v>5739</v>
      </c>
      <c r="BD614" t="str">
        <f>HYPERLINK("http://dx.doi.org/10.1108/02635571111144955","http://dx.doi.org/10.1108/02635571111144955")</f>
        <v>http://dx.doi.org/10.1108/02635571111144955</v>
      </c>
      <c r="BE614" t="s">
        <v>71</v>
      </c>
      <c r="BF614" t="s">
        <v>71</v>
      </c>
      <c r="BG614" t="s">
        <v>71</v>
      </c>
      <c r="BH614" t="s">
        <v>71</v>
      </c>
      <c r="BI614" t="s">
        <v>71</v>
      </c>
      <c r="BJ614" t="s">
        <v>71</v>
      </c>
      <c r="BK614" t="s">
        <v>71</v>
      </c>
      <c r="BL614" t="s">
        <v>71</v>
      </c>
      <c r="BM614" t="s">
        <v>71</v>
      </c>
      <c r="BN614" t="s">
        <v>71</v>
      </c>
      <c r="BO614" t="s">
        <v>71</v>
      </c>
      <c r="BP614" t="s">
        <v>71</v>
      </c>
      <c r="BQ614" t="s">
        <v>5740</v>
      </c>
      <c r="BR614" t="str">
        <f>HYPERLINK("https%3A%2F%2Fwww.webofscience.com%2Fwos%2Fwoscc%2Ffull-record%2FWOS:000294378200012","View Full Record in Web of Science")</f>
        <v>View Full Record in Web of Science</v>
      </c>
    </row>
    <row r="615" spans="1:70" hidden="1" x14ac:dyDescent="0.25">
      <c r="A615" t="s">
        <v>69</v>
      </c>
      <c r="B615" t="s">
        <v>5741</v>
      </c>
      <c r="C615" t="s">
        <v>71</v>
      </c>
      <c r="D615" t="s">
        <v>71</v>
      </c>
      <c r="E615" t="s">
        <v>71</v>
      </c>
      <c r="F615" t="s">
        <v>5742</v>
      </c>
      <c r="G615" t="s">
        <v>71</v>
      </c>
      <c r="H615" t="s">
        <v>71</v>
      </c>
      <c r="I615" s="1" t="s">
        <v>5743</v>
      </c>
      <c r="J615" s="6" t="s">
        <v>8590</v>
      </c>
      <c r="K615" t="s">
        <v>4838</v>
      </c>
      <c r="L615" t="s">
        <v>71</v>
      </c>
      <c r="M615" t="s">
        <v>71</v>
      </c>
      <c r="N615" t="s">
        <v>71</v>
      </c>
      <c r="O615" t="s">
        <v>71</v>
      </c>
      <c r="P615" t="s">
        <v>71</v>
      </c>
      <c r="Q615" t="s">
        <v>71</v>
      </c>
      <c r="R615" t="s">
        <v>71</v>
      </c>
      <c r="S615" t="s">
        <v>71</v>
      </c>
      <c r="T615" t="s">
        <v>5744</v>
      </c>
      <c r="U615" t="s">
        <v>71</v>
      </c>
      <c r="V615" t="s">
        <v>71</v>
      </c>
      <c r="W615" t="s">
        <v>71</v>
      </c>
      <c r="X615" t="s">
        <v>71</v>
      </c>
      <c r="Y615" t="s">
        <v>5745</v>
      </c>
      <c r="Z615" t="s">
        <v>5746</v>
      </c>
      <c r="AA615" t="s">
        <v>71</v>
      </c>
      <c r="AB615" t="s">
        <v>71</v>
      </c>
      <c r="AC615" t="s">
        <v>71</v>
      </c>
      <c r="AD615" t="s">
        <v>71</v>
      </c>
      <c r="AE615" t="s">
        <v>71</v>
      </c>
      <c r="AF615" t="s">
        <v>71</v>
      </c>
      <c r="AG615" t="s">
        <v>71</v>
      </c>
      <c r="AH615" t="s">
        <v>71</v>
      </c>
      <c r="AI615" t="s">
        <v>71</v>
      </c>
      <c r="AJ615" t="s">
        <v>71</v>
      </c>
      <c r="AK615" t="s">
        <v>71</v>
      </c>
      <c r="AL615" t="s">
        <v>71</v>
      </c>
      <c r="AM615" t="s">
        <v>4841</v>
      </c>
      <c r="AN615" t="s">
        <v>4842</v>
      </c>
      <c r="AO615" t="s">
        <v>71</v>
      </c>
      <c r="AP615" t="s">
        <v>71</v>
      </c>
      <c r="AQ615" t="s">
        <v>71</v>
      </c>
      <c r="AR615" t="s">
        <v>794</v>
      </c>
      <c r="AS615">
        <v>2021</v>
      </c>
      <c r="AT615">
        <v>65</v>
      </c>
      <c r="AU615" t="s">
        <v>71</v>
      </c>
      <c r="AV615" t="s">
        <v>71</v>
      </c>
      <c r="AW615" t="s">
        <v>71</v>
      </c>
      <c r="AX615" t="s">
        <v>71</v>
      </c>
      <c r="AY615" t="s">
        <v>71</v>
      </c>
      <c r="AZ615">
        <v>165</v>
      </c>
      <c r="BA615">
        <v>178</v>
      </c>
      <c r="BB615" t="s">
        <v>71</v>
      </c>
      <c r="BC615" t="s">
        <v>5747</v>
      </c>
      <c r="BD615" t="str">
        <f>HYPERLINK("http://dx.doi.org/10.1016/j.inffus.2020.08.018","http://dx.doi.org/10.1016/j.inffus.2020.08.018")</f>
        <v>http://dx.doi.org/10.1016/j.inffus.2020.08.018</v>
      </c>
      <c r="BE615" t="s">
        <v>71</v>
      </c>
      <c r="BF615" t="s">
        <v>71</v>
      </c>
      <c r="BG615" t="s">
        <v>71</v>
      </c>
      <c r="BH615" t="s">
        <v>71</v>
      </c>
      <c r="BI615" t="s">
        <v>71</v>
      </c>
      <c r="BJ615" t="s">
        <v>71</v>
      </c>
      <c r="BK615" t="s">
        <v>71</v>
      </c>
      <c r="BL615" t="s">
        <v>71</v>
      </c>
      <c r="BM615" t="s">
        <v>71</v>
      </c>
      <c r="BN615" t="s">
        <v>71</v>
      </c>
      <c r="BO615" t="s">
        <v>71</v>
      </c>
      <c r="BP615" t="s">
        <v>71</v>
      </c>
      <c r="BQ615" t="s">
        <v>5748</v>
      </c>
      <c r="BR615" t="str">
        <f>HYPERLINK("https%3A%2F%2Fwww.webofscience.com%2Fwos%2Fwoscc%2Ffull-record%2FWOS:000587595900014","View Full Record in Web of Science")</f>
        <v>View Full Record in Web of Science</v>
      </c>
    </row>
    <row r="616" spans="1:70" hidden="1" x14ac:dyDescent="0.25">
      <c r="A616" t="s">
        <v>83</v>
      </c>
      <c r="B616" t="s">
        <v>5749</v>
      </c>
      <c r="C616" t="s">
        <v>71</v>
      </c>
      <c r="D616" t="s">
        <v>5750</v>
      </c>
      <c r="E616" t="s">
        <v>71</v>
      </c>
      <c r="F616" t="s">
        <v>5751</v>
      </c>
      <c r="G616" t="s">
        <v>71</v>
      </c>
      <c r="H616" t="s">
        <v>71</v>
      </c>
      <c r="I616" s="1" t="s">
        <v>5752</v>
      </c>
      <c r="J616" s="6" t="s">
        <v>8590</v>
      </c>
      <c r="K616" t="s">
        <v>5753</v>
      </c>
      <c r="L616" t="s">
        <v>5754</v>
      </c>
      <c r="M616" t="s">
        <v>5755</v>
      </c>
      <c r="N616" t="s">
        <v>5756</v>
      </c>
      <c r="O616" t="s">
        <v>5286</v>
      </c>
      <c r="P616" t="s">
        <v>71</v>
      </c>
      <c r="Q616" t="s">
        <v>71</v>
      </c>
      <c r="R616" t="s">
        <v>71</v>
      </c>
      <c r="S616" t="s">
        <v>71</v>
      </c>
      <c r="T616" t="s">
        <v>5757</v>
      </c>
      <c r="U616" t="s">
        <v>71</v>
      </c>
      <c r="V616" t="s">
        <v>71</v>
      </c>
      <c r="W616" t="s">
        <v>71</v>
      </c>
      <c r="X616" t="s">
        <v>71</v>
      </c>
      <c r="Y616" t="s">
        <v>5758</v>
      </c>
      <c r="Z616" t="s">
        <v>71</v>
      </c>
      <c r="AA616" t="s">
        <v>71</v>
      </c>
      <c r="AB616" t="s">
        <v>71</v>
      </c>
      <c r="AC616" t="s">
        <v>71</v>
      </c>
      <c r="AD616" t="s">
        <v>71</v>
      </c>
      <c r="AE616" t="s">
        <v>71</v>
      </c>
      <c r="AF616" t="s">
        <v>71</v>
      </c>
      <c r="AG616" t="s">
        <v>71</v>
      </c>
      <c r="AH616" t="s">
        <v>71</v>
      </c>
      <c r="AI616" t="s">
        <v>71</v>
      </c>
      <c r="AJ616" t="s">
        <v>71</v>
      </c>
      <c r="AK616" t="s">
        <v>71</v>
      </c>
      <c r="AL616" t="s">
        <v>71</v>
      </c>
      <c r="AM616" t="s">
        <v>5759</v>
      </c>
      <c r="AN616" t="s">
        <v>71</v>
      </c>
      <c r="AO616" t="s">
        <v>71</v>
      </c>
      <c r="AP616" t="s">
        <v>71</v>
      </c>
      <c r="AQ616" t="s">
        <v>71</v>
      </c>
      <c r="AR616" t="s">
        <v>71</v>
      </c>
      <c r="AS616">
        <v>2012</v>
      </c>
      <c r="AT616">
        <v>1</v>
      </c>
      <c r="AU616" t="s">
        <v>71</v>
      </c>
      <c r="AV616" t="s">
        <v>71</v>
      </c>
      <c r="AW616" t="s">
        <v>71</v>
      </c>
      <c r="AX616" t="s">
        <v>71</v>
      </c>
      <c r="AY616" t="s">
        <v>71</v>
      </c>
      <c r="AZ616">
        <v>92</v>
      </c>
      <c r="BA616">
        <v>99</v>
      </c>
      <c r="BB616" t="s">
        <v>71</v>
      </c>
      <c r="BC616" t="s">
        <v>5760</v>
      </c>
      <c r="BD616" t="str">
        <f>HYPERLINK("http://dx.doi.org/10.1016/j.aasri.2012.06.017","http://dx.doi.org/10.1016/j.aasri.2012.06.017")</f>
        <v>http://dx.doi.org/10.1016/j.aasri.2012.06.017</v>
      </c>
      <c r="BE616" t="s">
        <v>71</v>
      </c>
      <c r="BF616" t="s">
        <v>71</v>
      </c>
      <c r="BG616" t="s">
        <v>71</v>
      </c>
      <c r="BH616" t="s">
        <v>71</v>
      </c>
      <c r="BI616" t="s">
        <v>71</v>
      </c>
      <c r="BJ616" t="s">
        <v>71</v>
      </c>
      <c r="BK616" t="s">
        <v>71</v>
      </c>
      <c r="BL616" t="s">
        <v>71</v>
      </c>
      <c r="BM616" t="s">
        <v>71</v>
      </c>
      <c r="BN616" t="s">
        <v>71</v>
      </c>
      <c r="BO616" t="s">
        <v>71</v>
      </c>
      <c r="BP616" t="s">
        <v>71</v>
      </c>
      <c r="BQ616" t="s">
        <v>5761</v>
      </c>
      <c r="BR616" t="str">
        <f>HYPERLINK("https%3A%2F%2Fwww.webofscience.com%2Fwos%2Fwoscc%2Ffull-record%2FWOS:000314108200016","View Full Record in Web of Science")</f>
        <v>View Full Record in Web of Science</v>
      </c>
    </row>
    <row r="617" spans="1:70" hidden="1" x14ac:dyDescent="0.25">
      <c r="A617" t="s">
        <v>83</v>
      </c>
      <c r="B617" t="s">
        <v>5762</v>
      </c>
      <c r="C617" t="s">
        <v>71</v>
      </c>
      <c r="D617" t="s">
        <v>5763</v>
      </c>
      <c r="E617" t="s">
        <v>71</v>
      </c>
      <c r="F617" t="s">
        <v>5762</v>
      </c>
      <c r="G617" t="s">
        <v>71</v>
      </c>
      <c r="H617" t="s">
        <v>71</v>
      </c>
      <c r="I617" s="1" t="s">
        <v>5764</v>
      </c>
      <c r="J617" s="6" t="s">
        <v>8590</v>
      </c>
      <c r="K617" t="s">
        <v>5765</v>
      </c>
      <c r="L617" t="s">
        <v>71</v>
      </c>
      <c r="M617" t="s">
        <v>5766</v>
      </c>
      <c r="N617" t="s">
        <v>5767</v>
      </c>
      <c r="O617" t="s">
        <v>5768</v>
      </c>
      <c r="P617" t="s">
        <v>5769</v>
      </c>
      <c r="Q617" t="s">
        <v>71</v>
      </c>
      <c r="R617" t="s">
        <v>71</v>
      </c>
      <c r="S617" t="s">
        <v>71</v>
      </c>
      <c r="T617" t="s">
        <v>5770</v>
      </c>
      <c r="U617" t="s">
        <v>71</v>
      </c>
      <c r="V617" t="s">
        <v>71</v>
      </c>
      <c r="W617" t="s">
        <v>71</v>
      </c>
      <c r="X617" t="s">
        <v>71</v>
      </c>
      <c r="Y617" t="s">
        <v>71</v>
      </c>
      <c r="Z617" t="s">
        <v>71</v>
      </c>
      <c r="AA617" t="s">
        <v>71</v>
      </c>
      <c r="AB617" t="s">
        <v>71</v>
      </c>
      <c r="AC617" t="s">
        <v>71</v>
      </c>
      <c r="AD617" t="s">
        <v>71</v>
      </c>
      <c r="AE617" t="s">
        <v>71</v>
      </c>
      <c r="AF617" t="s">
        <v>71</v>
      </c>
      <c r="AG617" t="s">
        <v>71</v>
      </c>
      <c r="AH617" t="s">
        <v>71</v>
      </c>
      <c r="AI617" t="s">
        <v>71</v>
      </c>
      <c r="AJ617" t="s">
        <v>71</v>
      </c>
      <c r="AK617" t="s">
        <v>71</v>
      </c>
      <c r="AL617" t="s">
        <v>71</v>
      </c>
      <c r="AM617" t="s">
        <v>71</v>
      </c>
      <c r="AN617" t="s">
        <v>71</v>
      </c>
      <c r="AO617" t="s">
        <v>71</v>
      </c>
      <c r="AP617" t="s">
        <v>71</v>
      </c>
      <c r="AQ617" t="s">
        <v>71</v>
      </c>
      <c r="AR617" t="s">
        <v>71</v>
      </c>
      <c r="AS617">
        <v>1999</v>
      </c>
      <c r="AT617" t="s">
        <v>71</v>
      </c>
      <c r="AU617" t="s">
        <v>71</v>
      </c>
      <c r="AV617" t="s">
        <v>71</v>
      </c>
      <c r="AW617" t="s">
        <v>71</v>
      </c>
      <c r="AX617" t="s">
        <v>71</v>
      </c>
      <c r="AY617" t="s">
        <v>71</v>
      </c>
      <c r="AZ617">
        <v>58</v>
      </c>
      <c r="BA617">
        <v>60</v>
      </c>
      <c r="BB617" t="s">
        <v>71</v>
      </c>
      <c r="BC617" t="s">
        <v>71</v>
      </c>
      <c r="BD617" t="s">
        <v>71</v>
      </c>
      <c r="BE617" t="s">
        <v>71</v>
      </c>
      <c r="BF617" t="s">
        <v>71</v>
      </c>
      <c r="BG617" t="s">
        <v>71</v>
      </c>
      <c r="BH617" t="s">
        <v>71</v>
      </c>
      <c r="BI617" t="s">
        <v>71</v>
      </c>
      <c r="BJ617" t="s">
        <v>71</v>
      </c>
      <c r="BK617" t="s">
        <v>71</v>
      </c>
      <c r="BL617" t="s">
        <v>71</v>
      </c>
      <c r="BM617" t="s">
        <v>71</v>
      </c>
      <c r="BN617" t="s">
        <v>71</v>
      </c>
      <c r="BO617" t="s">
        <v>71</v>
      </c>
      <c r="BP617" t="s">
        <v>71</v>
      </c>
      <c r="BQ617" t="s">
        <v>5771</v>
      </c>
      <c r="BR617" t="str">
        <f>HYPERLINK("https%3A%2F%2Fwww.webofscience.com%2Fwos%2Fwoscc%2Ffull-record%2FWOS:000086012100020","View Full Record in Web of Science")</f>
        <v>View Full Record in Web of Science</v>
      </c>
    </row>
    <row r="618" spans="1:70" hidden="1" x14ac:dyDescent="0.25">
      <c r="A618" t="s">
        <v>69</v>
      </c>
      <c r="B618" t="s">
        <v>5772</v>
      </c>
      <c r="C618" t="s">
        <v>71</v>
      </c>
      <c r="D618" t="s">
        <v>71</v>
      </c>
      <c r="E618" t="s">
        <v>71</v>
      </c>
      <c r="F618" t="s">
        <v>5773</v>
      </c>
      <c r="G618" t="s">
        <v>71</v>
      </c>
      <c r="H618" t="s">
        <v>71</v>
      </c>
      <c r="I618" s="1" t="s">
        <v>5774</v>
      </c>
      <c r="J618" s="6" t="s">
        <v>8590</v>
      </c>
      <c r="K618" t="s">
        <v>269</v>
      </c>
      <c r="L618" t="s">
        <v>71</v>
      </c>
      <c r="M618" t="s">
        <v>71</v>
      </c>
      <c r="N618" t="s">
        <v>71</v>
      </c>
      <c r="O618" t="s">
        <v>71</v>
      </c>
      <c r="P618" t="s">
        <v>71</v>
      </c>
      <c r="Q618" t="s">
        <v>71</v>
      </c>
      <c r="R618" t="s">
        <v>71</v>
      </c>
      <c r="S618" t="s">
        <v>71</v>
      </c>
      <c r="T618" t="s">
        <v>5775</v>
      </c>
      <c r="U618" t="s">
        <v>71</v>
      </c>
      <c r="V618" t="s">
        <v>71</v>
      </c>
      <c r="W618" t="s">
        <v>71</v>
      </c>
      <c r="X618" t="s">
        <v>71</v>
      </c>
      <c r="Y618" t="s">
        <v>71</v>
      </c>
      <c r="Z618" t="s">
        <v>5776</v>
      </c>
      <c r="AA618" t="s">
        <v>71</v>
      </c>
      <c r="AB618" t="s">
        <v>71</v>
      </c>
      <c r="AC618" t="s">
        <v>71</v>
      </c>
      <c r="AD618" t="s">
        <v>71</v>
      </c>
      <c r="AE618" t="s">
        <v>71</v>
      </c>
      <c r="AF618" t="s">
        <v>71</v>
      </c>
      <c r="AG618" t="s">
        <v>71</v>
      </c>
      <c r="AH618" t="s">
        <v>71</v>
      </c>
      <c r="AI618" t="s">
        <v>71</v>
      </c>
      <c r="AJ618" t="s">
        <v>71</v>
      </c>
      <c r="AK618" t="s">
        <v>71</v>
      </c>
      <c r="AL618" t="s">
        <v>71</v>
      </c>
      <c r="AM618" t="s">
        <v>271</v>
      </c>
      <c r="AN618" t="s">
        <v>71</v>
      </c>
      <c r="AO618" t="s">
        <v>71</v>
      </c>
      <c r="AP618" t="s">
        <v>71</v>
      </c>
      <c r="AQ618" t="s">
        <v>71</v>
      </c>
      <c r="AR618" t="s">
        <v>71</v>
      </c>
      <c r="AS618">
        <v>2021</v>
      </c>
      <c r="AT618">
        <v>9</v>
      </c>
      <c r="AU618" t="s">
        <v>71</v>
      </c>
      <c r="AV618" t="s">
        <v>71</v>
      </c>
      <c r="AW618" t="s">
        <v>71</v>
      </c>
      <c r="AX618" t="s">
        <v>71</v>
      </c>
      <c r="AY618" t="s">
        <v>71</v>
      </c>
      <c r="AZ618">
        <v>56523</v>
      </c>
      <c r="BA618">
        <v>56538</v>
      </c>
      <c r="BB618" t="s">
        <v>71</v>
      </c>
      <c r="BC618" t="s">
        <v>5777</v>
      </c>
      <c r="BD618" t="str">
        <f>HYPERLINK("http://dx.doi.org/10.1109/ACCESS.2021.3072239","http://dx.doi.org/10.1109/ACCESS.2021.3072239")</f>
        <v>http://dx.doi.org/10.1109/ACCESS.2021.3072239</v>
      </c>
      <c r="BE618" t="s">
        <v>71</v>
      </c>
      <c r="BF618" t="s">
        <v>71</v>
      </c>
      <c r="BG618" t="s">
        <v>71</v>
      </c>
      <c r="BH618" t="s">
        <v>71</v>
      </c>
      <c r="BI618" t="s">
        <v>71</v>
      </c>
      <c r="BJ618" t="s">
        <v>71</v>
      </c>
      <c r="BK618" t="s">
        <v>71</v>
      </c>
      <c r="BL618" t="s">
        <v>71</v>
      </c>
      <c r="BM618" t="s">
        <v>71</v>
      </c>
      <c r="BN618" t="s">
        <v>71</v>
      </c>
      <c r="BO618" t="s">
        <v>71</v>
      </c>
      <c r="BP618" t="s">
        <v>71</v>
      </c>
      <c r="BQ618" t="s">
        <v>5778</v>
      </c>
      <c r="BR618" t="str">
        <f>HYPERLINK("https%3A%2F%2Fwww.webofscience.com%2Fwos%2Fwoscc%2Ffull-record%2FWOS:000641939300001","View Full Record in Web of Science")</f>
        <v>View Full Record in Web of Science</v>
      </c>
    </row>
    <row r="619" spans="1:70" hidden="1" x14ac:dyDescent="0.25">
      <c r="A619" t="s">
        <v>83</v>
      </c>
      <c r="B619" t="s">
        <v>5779</v>
      </c>
      <c r="C619" t="s">
        <v>71</v>
      </c>
      <c r="D619" t="s">
        <v>5780</v>
      </c>
      <c r="E619" t="s">
        <v>71</v>
      </c>
      <c r="F619" t="s">
        <v>5781</v>
      </c>
      <c r="G619" t="s">
        <v>71</v>
      </c>
      <c r="H619" t="s">
        <v>71</v>
      </c>
      <c r="I619" s="1" t="s">
        <v>5782</v>
      </c>
      <c r="J619" s="6" t="s">
        <v>8590</v>
      </c>
      <c r="K619" t="s">
        <v>5783</v>
      </c>
      <c r="L619" t="s">
        <v>1179</v>
      </c>
      <c r="M619" t="s">
        <v>5784</v>
      </c>
      <c r="N619" t="s">
        <v>5785</v>
      </c>
      <c r="O619" t="s">
        <v>5786</v>
      </c>
      <c r="P619" t="s">
        <v>3531</v>
      </c>
      <c r="Q619" t="s">
        <v>71</v>
      </c>
      <c r="R619" t="s">
        <v>71</v>
      </c>
      <c r="S619" t="s">
        <v>71</v>
      </c>
      <c r="T619" t="s">
        <v>5787</v>
      </c>
      <c r="U619" t="s">
        <v>71</v>
      </c>
      <c r="V619" t="s">
        <v>71</v>
      </c>
      <c r="W619" t="s">
        <v>71</v>
      </c>
      <c r="X619" t="s">
        <v>71</v>
      </c>
      <c r="Y619" t="s">
        <v>71</v>
      </c>
      <c r="Z619" t="s">
        <v>71</v>
      </c>
      <c r="AA619" t="s">
        <v>71</v>
      </c>
      <c r="AB619" t="s">
        <v>71</v>
      </c>
      <c r="AC619" t="s">
        <v>71</v>
      </c>
      <c r="AD619" t="s">
        <v>71</v>
      </c>
      <c r="AE619" t="s">
        <v>71</v>
      </c>
      <c r="AF619" t="s">
        <v>71</v>
      </c>
      <c r="AG619" t="s">
        <v>71</v>
      </c>
      <c r="AH619" t="s">
        <v>71</v>
      </c>
      <c r="AI619" t="s">
        <v>71</v>
      </c>
      <c r="AJ619" t="s">
        <v>71</v>
      </c>
      <c r="AK619" t="s">
        <v>71</v>
      </c>
      <c r="AL619" t="s">
        <v>71</v>
      </c>
      <c r="AM619" t="s">
        <v>1187</v>
      </c>
      <c r="AN619" t="s">
        <v>71</v>
      </c>
      <c r="AO619" t="s">
        <v>71</v>
      </c>
      <c r="AP619" t="s">
        <v>71</v>
      </c>
      <c r="AQ619" t="s">
        <v>71</v>
      </c>
      <c r="AR619" t="s">
        <v>71</v>
      </c>
      <c r="AS619">
        <v>2021</v>
      </c>
      <c r="AT619">
        <v>192</v>
      </c>
      <c r="AU619" t="s">
        <v>71</v>
      </c>
      <c r="AV619" t="s">
        <v>71</v>
      </c>
      <c r="AW619" t="s">
        <v>71</v>
      </c>
      <c r="AX619" t="s">
        <v>71</v>
      </c>
      <c r="AY619" t="s">
        <v>71</v>
      </c>
      <c r="AZ619">
        <v>3979</v>
      </c>
      <c r="BA619">
        <v>3986</v>
      </c>
      <c r="BB619" t="s">
        <v>71</v>
      </c>
      <c r="BC619" t="s">
        <v>5788</v>
      </c>
      <c r="BD619" t="str">
        <f>HYPERLINK("http://dx.doi.org/10.1016/j.procs.2021.09.172","http://dx.doi.org/10.1016/j.procs.2021.09.172")</f>
        <v>http://dx.doi.org/10.1016/j.procs.2021.09.172</v>
      </c>
      <c r="BE619" t="s">
        <v>71</v>
      </c>
      <c r="BF619" t="s">
        <v>71</v>
      </c>
      <c r="BG619" t="s">
        <v>71</v>
      </c>
      <c r="BH619" t="s">
        <v>71</v>
      </c>
      <c r="BI619" t="s">
        <v>71</v>
      </c>
      <c r="BJ619" t="s">
        <v>71</v>
      </c>
      <c r="BK619" t="s">
        <v>71</v>
      </c>
      <c r="BL619" t="s">
        <v>71</v>
      </c>
      <c r="BM619" t="s">
        <v>71</v>
      </c>
      <c r="BN619" t="s">
        <v>71</v>
      </c>
      <c r="BO619" t="s">
        <v>71</v>
      </c>
      <c r="BP619" t="s">
        <v>71</v>
      </c>
      <c r="BQ619" t="s">
        <v>5789</v>
      </c>
      <c r="BR619" t="str">
        <f>HYPERLINK("https%3A%2F%2Fwww.webofscience.com%2Fwos%2Fwoscc%2Ffull-record%2FWOS:000720289004004","View Full Record in Web of Science")</f>
        <v>View Full Record in Web of Science</v>
      </c>
    </row>
    <row r="620" spans="1:70" hidden="1" x14ac:dyDescent="0.25">
      <c r="A620" t="s">
        <v>83</v>
      </c>
      <c r="B620" t="s">
        <v>5790</v>
      </c>
      <c r="C620" t="s">
        <v>71</v>
      </c>
      <c r="D620" t="s">
        <v>5791</v>
      </c>
      <c r="E620" t="s">
        <v>71</v>
      </c>
      <c r="F620" t="s">
        <v>5792</v>
      </c>
      <c r="G620" t="s">
        <v>71</v>
      </c>
      <c r="H620" t="s">
        <v>71</v>
      </c>
      <c r="I620" s="1" t="s">
        <v>5793</v>
      </c>
      <c r="J620" s="6" t="s">
        <v>8590</v>
      </c>
      <c r="K620" t="s">
        <v>5794</v>
      </c>
      <c r="L620" t="s">
        <v>71</v>
      </c>
      <c r="M620" t="s">
        <v>5795</v>
      </c>
      <c r="N620" t="s">
        <v>5796</v>
      </c>
      <c r="O620" t="s">
        <v>5797</v>
      </c>
      <c r="P620" t="s">
        <v>5798</v>
      </c>
      <c r="Q620" t="s">
        <v>71</v>
      </c>
      <c r="R620" t="s">
        <v>71</v>
      </c>
      <c r="S620" t="s">
        <v>71</v>
      </c>
      <c r="T620" t="s">
        <v>5799</v>
      </c>
      <c r="U620" t="s">
        <v>71</v>
      </c>
      <c r="V620" t="s">
        <v>71</v>
      </c>
      <c r="W620" t="s">
        <v>71</v>
      </c>
      <c r="X620" t="s">
        <v>71</v>
      </c>
      <c r="Y620" t="s">
        <v>71</v>
      </c>
      <c r="Z620" t="s">
        <v>71</v>
      </c>
      <c r="AA620" t="s">
        <v>71</v>
      </c>
      <c r="AB620" t="s">
        <v>71</v>
      </c>
      <c r="AC620" t="s">
        <v>71</v>
      </c>
      <c r="AD620" t="s">
        <v>71</v>
      </c>
      <c r="AE620" t="s">
        <v>71</v>
      </c>
      <c r="AF620" t="s">
        <v>71</v>
      </c>
      <c r="AG620" t="s">
        <v>71</v>
      </c>
      <c r="AH620" t="s">
        <v>71</v>
      </c>
      <c r="AI620" t="s">
        <v>71</v>
      </c>
      <c r="AJ620" t="s">
        <v>71</v>
      </c>
      <c r="AK620" t="s">
        <v>71</v>
      </c>
      <c r="AL620" t="s">
        <v>71</v>
      </c>
      <c r="AM620" t="s">
        <v>71</v>
      </c>
      <c r="AN620" t="s">
        <v>71</v>
      </c>
      <c r="AO620" t="s">
        <v>5800</v>
      </c>
      <c r="AP620" t="s">
        <v>71</v>
      </c>
      <c r="AQ620" t="s">
        <v>71</v>
      </c>
      <c r="AR620" t="s">
        <v>71</v>
      </c>
      <c r="AS620">
        <v>2018</v>
      </c>
      <c r="AT620" t="s">
        <v>71</v>
      </c>
      <c r="AU620" t="s">
        <v>71</v>
      </c>
      <c r="AV620" t="s">
        <v>71</v>
      </c>
      <c r="AW620" t="s">
        <v>71</v>
      </c>
      <c r="AX620" t="s">
        <v>71</v>
      </c>
      <c r="AY620" t="s">
        <v>71</v>
      </c>
      <c r="AZ620">
        <v>3996</v>
      </c>
      <c r="BA620">
        <v>4005</v>
      </c>
      <c r="BB620" t="s">
        <v>71</v>
      </c>
      <c r="BC620" t="s">
        <v>71</v>
      </c>
      <c r="BD620" t="s">
        <v>71</v>
      </c>
      <c r="BE620" t="s">
        <v>71</v>
      </c>
      <c r="BF620" t="s">
        <v>71</v>
      </c>
      <c r="BG620" t="s">
        <v>71</v>
      </c>
      <c r="BH620" t="s">
        <v>71</v>
      </c>
      <c r="BI620" t="s">
        <v>71</v>
      </c>
      <c r="BJ620" t="s">
        <v>71</v>
      </c>
      <c r="BK620" t="s">
        <v>71</v>
      </c>
      <c r="BL620" t="s">
        <v>71</v>
      </c>
      <c r="BM620" t="s">
        <v>71</v>
      </c>
      <c r="BN620" t="s">
        <v>71</v>
      </c>
      <c r="BO620" t="s">
        <v>71</v>
      </c>
      <c r="BP620" t="s">
        <v>71</v>
      </c>
      <c r="BQ620" t="s">
        <v>5801</v>
      </c>
      <c r="BR620" t="str">
        <f>HYPERLINK("https%3A%2F%2Fwww.webofscience.com%2Fwos%2Fwoscc%2Ffull-record%2FWOS:000625208504010","View Full Record in Web of Science")</f>
        <v>View Full Record in Web of Science</v>
      </c>
    </row>
    <row r="621" spans="1:70" hidden="1" x14ac:dyDescent="0.25">
      <c r="A621" t="s">
        <v>69</v>
      </c>
      <c r="B621" t="s">
        <v>5802</v>
      </c>
      <c r="C621" t="s">
        <v>71</v>
      </c>
      <c r="D621" t="s">
        <v>71</v>
      </c>
      <c r="E621" t="s">
        <v>71</v>
      </c>
      <c r="F621" t="s">
        <v>5803</v>
      </c>
      <c r="G621" t="s">
        <v>71</v>
      </c>
      <c r="H621" t="s">
        <v>5804</v>
      </c>
      <c r="I621" s="1" t="s">
        <v>5805</v>
      </c>
      <c r="J621" s="6" t="s">
        <v>8590</v>
      </c>
      <c r="K621" t="s">
        <v>257</v>
      </c>
      <c r="L621" t="s">
        <v>71</v>
      </c>
      <c r="M621" t="s">
        <v>71</v>
      </c>
      <c r="N621" t="s">
        <v>71</v>
      </c>
      <c r="O621" t="s">
        <v>71</v>
      </c>
      <c r="P621" t="s">
        <v>71</v>
      </c>
      <c r="Q621" t="s">
        <v>71</v>
      </c>
      <c r="R621" t="s">
        <v>71</v>
      </c>
      <c r="S621" t="s">
        <v>71</v>
      </c>
      <c r="T621" t="s">
        <v>5806</v>
      </c>
      <c r="U621" t="s">
        <v>71</v>
      </c>
      <c r="V621" t="s">
        <v>71</v>
      </c>
      <c r="W621" t="s">
        <v>71</v>
      </c>
      <c r="X621" t="s">
        <v>71</v>
      </c>
      <c r="Y621" t="s">
        <v>5807</v>
      </c>
      <c r="Z621" t="s">
        <v>5808</v>
      </c>
      <c r="AA621" t="s">
        <v>71</v>
      </c>
      <c r="AB621" t="s">
        <v>71</v>
      </c>
      <c r="AC621" t="s">
        <v>71</v>
      </c>
      <c r="AD621" t="s">
        <v>71</v>
      </c>
      <c r="AE621" t="s">
        <v>71</v>
      </c>
      <c r="AF621" t="s">
        <v>71</v>
      </c>
      <c r="AG621" t="s">
        <v>71</v>
      </c>
      <c r="AH621" t="s">
        <v>71</v>
      </c>
      <c r="AI621" t="s">
        <v>71</v>
      </c>
      <c r="AJ621" t="s">
        <v>71</v>
      </c>
      <c r="AK621" t="s">
        <v>71</v>
      </c>
      <c r="AL621" t="s">
        <v>71</v>
      </c>
      <c r="AM621" t="s">
        <v>261</v>
      </c>
      <c r="AN621" t="s">
        <v>262</v>
      </c>
      <c r="AO621" t="s">
        <v>71</v>
      </c>
      <c r="AP621" t="s">
        <v>71</v>
      </c>
      <c r="AQ621" t="s">
        <v>71</v>
      </c>
      <c r="AR621" t="s">
        <v>479</v>
      </c>
      <c r="AS621">
        <v>2014</v>
      </c>
      <c r="AT621">
        <v>55</v>
      </c>
      <c r="AU621">
        <v>7</v>
      </c>
      <c r="AV621" t="s">
        <v>71</v>
      </c>
      <c r="AW621" t="s">
        <v>71</v>
      </c>
      <c r="AX621" t="s">
        <v>180</v>
      </c>
      <c r="AY621" t="s">
        <v>71</v>
      </c>
      <c r="AZ621">
        <v>1487</v>
      </c>
      <c r="BA621">
        <v>1501</v>
      </c>
      <c r="BB621" t="s">
        <v>71</v>
      </c>
      <c r="BC621" t="s">
        <v>5809</v>
      </c>
      <c r="BD621" t="str">
        <f>HYPERLINK("http://dx.doi.org/10.1016/j.ijar.2013.09.020","http://dx.doi.org/10.1016/j.ijar.2013.09.020")</f>
        <v>http://dx.doi.org/10.1016/j.ijar.2013.09.020</v>
      </c>
      <c r="BE621" t="s">
        <v>71</v>
      </c>
      <c r="BF621" t="s">
        <v>71</v>
      </c>
      <c r="BG621" t="s">
        <v>71</v>
      </c>
      <c r="BH621" t="s">
        <v>71</v>
      </c>
      <c r="BI621" t="s">
        <v>71</v>
      </c>
      <c r="BJ621" t="s">
        <v>71</v>
      </c>
      <c r="BK621" t="s">
        <v>71</v>
      </c>
      <c r="BL621" t="s">
        <v>71</v>
      </c>
      <c r="BM621" t="s">
        <v>71</v>
      </c>
      <c r="BN621" t="s">
        <v>71</v>
      </c>
      <c r="BO621" t="s">
        <v>71</v>
      </c>
      <c r="BP621" t="s">
        <v>71</v>
      </c>
      <c r="BQ621" t="s">
        <v>5810</v>
      </c>
      <c r="BR621" t="str">
        <f>HYPERLINK("https%3A%2F%2Fwww.webofscience.com%2Fwos%2Fwoscc%2Ffull-record%2FWOS:000340692200002","View Full Record in Web of Science")</f>
        <v>View Full Record in Web of Science</v>
      </c>
    </row>
    <row r="622" spans="1:70" hidden="1" x14ac:dyDescent="0.25">
      <c r="A622" t="s">
        <v>83</v>
      </c>
      <c r="B622" t="s">
        <v>5811</v>
      </c>
      <c r="C622" t="s">
        <v>71</v>
      </c>
      <c r="D622" t="s">
        <v>5812</v>
      </c>
      <c r="E622" t="s">
        <v>71</v>
      </c>
      <c r="F622" t="s">
        <v>5813</v>
      </c>
      <c r="G622" t="s">
        <v>71</v>
      </c>
      <c r="H622" t="s">
        <v>71</v>
      </c>
      <c r="I622" s="1" t="s">
        <v>5814</v>
      </c>
      <c r="J622" s="6" t="s">
        <v>8590</v>
      </c>
      <c r="K622" t="s">
        <v>5815</v>
      </c>
      <c r="L622" t="s">
        <v>5816</v>
      </c>
      <c r="M622" t="s">
        <v>5817</v>
      </c>
      <c r="N622" t="s">
        <v>5818</v>
      </c>
      <c r="O622" t="s">
        <v>3160</v>
      </c>
      <c r="P622" t="s">
        <v>71</v>
      </c>
      <c r="Q622" t="s">
        <v>71</v>
      </c>
      <c r="R622" t="s">
        <v>71</v>
      </c>
      <c r="S622" t="s">
        <v>71</v>
      </c>
      <c r="T622" t="s">
        <v>5819</v>
      </c>
      <c r="U622" t="s">
        <v>71</v>
      </c>
      <c r="V622" t="s">
        <v>71</v>
      </c>
      <c r="W622" t="s">
        <v>71</v>
      </c>
      <c r="X622" t="s">
        <v>71</v>
      </c>
      <c r="Y622" t="s">
        <v>71</v>
      </c>
      <c r="Z622" t="s">
        <v>71</v>
      </c>
      <c r="AA622" t="s">
        <v>71</v>
      </c>
      <c r="AB622" t="s">
        <v>71</v>
      </c>
      <c r="AC622" t="s">
        <v>71</v>
      </c>
      <c r="AD622" t="s">
        <v>71</v>
      </c>
      <c r="AE622" t="s">
        <v>71</v>
      </c>
      <c r="AF622" t="s">
        <v>71</v>
      </c>
      <c r="AG622" t="s">
        <v>71</v>
      </c>
      <c r="AH622" t="s">
        <v>71</v>
      </c>
      <c r="AI622" t="s">
        <v>71</v>
      </c>
      <c r="AJ622" t="s">
        <v>71</v>
      </c>
      <c r="AK622" t="s">
        <v>71</v>
      </c>
      <c r="AL622" t="s">
        <v>71</v>
      </c>
      <c r="AM622" t="s">
        <v>5820</v>
      </c>
      <c r="AN622" t="s">
        <v>71</v>
      </c>
      <c r="AO622" t="s">
        <v>71</v>
      </c>
      <c r="AP622" t="s">
        <v>71</v>
      </c>
      <c r="AQ622" t="s">
        <v>71</v>
      </c>
      <c r="AR622" t="s">
        <v>71</v>
      </c>
      <c r="AS622">
        <v>2011</v>
      </c>
      <c r="AT622">
        <v>11</v>
      </c>
      <c r="AU622" t="s">
        <v>71</v>
      </c>
      <c r="AV622" t="s">
        <v>1968</v>
      </c>
      <c r="AW622" t="s">
        <v>71</v>
      </c>
      <c r="AX622" t="s">
        <v>71</v>
      </c>
      <c r="AY622" t="s">
        <v>71</v>
      </c>
      <c r="AZ622">
        <v>452</v>
      </c>
      <c r="BA622">
        <v>459</v>
      </c>
      <c r="BB622" t="s">
        <v>71</v>
      </c>
      <c r="BC622" t="s">
        <v>5821</v>
      </c>
      <c r="BD622" t="str">
        <f>HYPERLINK("http://dx.doi.org/10.1016/j.proenv.2011.12.072","http://dx.doi.org/10.1016/j.proenv.2011.12.072")</f>
        <v>http://dx.doi.org/10.1016/j.proenv.2011.12.072</v>
      </c>
      <c r="BE622" t="s">
        <v>71</v>
      </c>
      <c r="BF622" t="s">
        <v>71</v>
      </c>
      <c r="BG622" t="s">
        <v>71</v>
      </c>
      <c r="BH622" t="s">
        <v>71</v>
      </c>
      <c r="BI622" t="s">
        <v>71</v>
      </c>
      <c r="BJ622" t="s">
        <v>71</v>
      </c>
      <c r="BK622" t="s">
        <v>71</v>
      </c>
      <c r="BL622" t="s">
        <v>71</v>
      </c>
      <c r="BM622" t="s">
        <v>71</v>
      </c>
      <c r="BN622" t="s">
        <v>71</v>
      </c>
      <c r="BO622" t="s">
        <v>71</v>
      </c>
      <c r="BP622" t="s">
        <v>71</v>
      </c>
      <c r="BQ622" t="s">
        <v>5822</v>
      </c>
      <c r="BR622" t="str">
        <f>HYPERLINK("https%3A%2F%2Fwww.webofscience.com%2Fwos%2Fwoscc%2Ffull-record%2FWOS:000312367700071","View Full Record in Web of Science")</f>
        <v>View Full Record in Web of Science</v>
      </c>
    </row>
    <row r="623" spans="1:70" hidden="1" x14ac:dyDescent="0.25">
      <c r="A623" t="s">
        <v>83</v>
      </c>
      <c r="B623" t="s">
        <v>5823</v>
      </c>
      <c r="C623" t="s">
        <v>71</v>
      </c>
      <c r="D623" t="s">
        <v>5824</v>
      </c>
      <c r="E623" t="s">
        <v>71</v>
      </c>
      <c r="F623" t="s">
        <v>5825</v>
      </c>
      <c r="G623" t="s">
        <v>71</v>
      </c>
      <c r="H623" t="s">
        <v>71</v>
      </c>
      <c r="I623" s="1" t="s">
        <v>5826</v>
      </c>
      <c r="J623" s="6" t="s">
        <v>8588</v>
      </c>
      <c r="K623" t="s">
        <v>5827</v>
      </c>
      <c r="L623" t="s">
        <v>71</v>
      </c>
      <c r="M623" t="s">
        <v>5828</v>
      </c>
      <c r="N623" t="s">
        <v>5829</v>
      </c>
      <c r="O623" t="s">
        <v>5830</v>
      </c>
      <c r="P623" t="s">
        <v>5831</v>
      </c>
      <c r="Q623" t="s">
        <v>71</v>
      </c>
      <c r="R623" t="s">
        <v>71</v>
      </c>
      <c r="S623" t="s">
        <v>71</v>
      </c>
      <c r="T623" s="10" t="s">
        <v>5832</v>
      </c>
      <c r="U623" t="s">
        <v>71</v>
      </c>
      <c r="V623" t="s">
        <v>71</v>
      </c>
      <c r="W623" t="s">
        <v>71</v>
      </c>
      <c r="X623" t="s">
        <v>71</v>
      </c>
      <c r="Y623" t="s">
        <v>71</v>
      </c>
      <c r="Z623" t="s">
        <v>71</v>
      </c>
      <c r="AA623" t="s">
        <v>71</v>
      </c>
      <c r="AB623" t="s">
        <v>71</v>
      </c>
      <c r="AC623" t="s">
        <v>71</v>
      </c>
      <c r="AD623" t="s">
        <v>71</v>
      </c>
      <c r="AE623" t="s">
        <v>71</v>
      </c>
      <c r="AF623" t="s">
        <v>71</v>
      </c>
      <c r="AG623" t="s">
        <v>71</v>
      </c>
      <c r="AH623" t="s">
        <v>71</v>
      </c>
      <c r="AI623" t="s">
        <v>71</v>
      </c>
      <c r="AJ623" t="s">
        <v>71</v>
      </c>
      <c r="AK623" t="s">
        <v>71</v>
      </c>
      <c r="AL623" t="s">
        <v>71</v>
      </c>
      <c r="AM623" t="s">
        <v>71</v>
      </c>
      <c r="AN623" t="s">
        <v>71</v>
      </c>
      <c r="AO623" t="s">
        <v>5833</v>
      </c>
      <c r="AP623" t="s">
        <v>71</v>
      </c>
      <c r="AQ623" t="s">
        <v>71</v>
      </c>
      <c r="AR623" t="s">
        <v>71</v>
      </c>
      <c r="AS623">
        <v>2007</v>
      </c>
      <c r="AT623" t="s">
        <v>71</v>
      </c>
      <c r="AU623" t="s">
        <v>71</v>
      </c>
      <c r="AV623" t="s">
        <v>71</v>
      </c>
      <c r="AW623" t="s">
        <v>71</v>
      </c>
      <c r="AX623" t="s">
        <v>71</v>
      </c>
      <c r="AY623" t="s">
        <v>71</v>
      </c>
      <c r="AZ623">
        <v>547</v>
      </c>
      <c r="BA623">
        <v>552</v>
      </c>
      <c r="BB623" t="s">
        <v>71</v>
      </c>
      <c r="BC623" t="s">
        <v>71</v>
      </c>
      <c r="BD623" t="s">
        <v>71</v>
      </c>
      <c r="BE623" t="s">
        <v>71</v>
      </c>
      <c r="BF623" t="s">
        <v>71</v>
      </c>
      <c r="BG623" t="s">
        <v>71</v>
      </c>
      <c r="BH623" t="s">
        <v>71</v>
      </c>
      <c r="BI623" t="s">
        <v>71</v>
      </c>
      <c r="BJ623" t="s">
        <v>71</v>
      </c>
      <c r="BK623" t="s">
        <v>71</v>
      </c>
      <c r="BL623" t="s">
        <v>71</v>
      </c>
      <c r="BM623" t="s">
        <v>71</v>
      </c>
      <c r="BN623" t="s">
        <v>71</v>
      </c>
      <c r="BO623" t="s">
        <v>71</v>
      </c>
      <c r="BP623" t="s">
        <v>71</v>
      </c>
      <c r="BQ623" t="s">
        <v>5834</v>
      </c>
      <c r="BR623" t="str">
        <f>HYPERLINK("https%3A%2F%2Fwww.webofscience.com%2Fwos%2Fwoscc%2Ffull-record%2FWOS:000252984300108","View Full Record in Web of Science")</f>
        <v>View Full Record in Web of Science</v>
      </c>
    </row>
    <row r="624" spans="1:70" hidden="1" x14ac:dyDescent="0.25">
      <c r="A624" t="s">
        <v>69</v>
      </c>
      <c r="B624" t="s">
        <v>5835</v>
      </c>
      <c r="C624" t="s">
        <v>71</v>
      </c>
      <c r="D624" t="s">
        <v>71</v>
      </c>
      <c r="E624" t="s">
        <v>71</v>
      </c>
      <c r="F624" t="s">
        <v>5835</v>
      </c>
      <c r="G624" t="s">
        <v>71</v>
      </c>
      <c r="H624" t="s">
        <v>71</v>
      </c>
      <c r="I624" s="1" t="s">
        <v>5836</v>
      </c>
      <c r="J624" s="6" t="s">
        <v>8588</v>
      </c>
      <c r="K624" t="s">
        <v>421</v>
      </c>
      <c r="L624" t="s">
        <v>71</v>
      </c>
      <c r="M624" t="s">
        <v>71</v>
      </c>
      <c r="N624" t="s">
        <v>71</v>
      </c>
      <c r="O624" t="s">
        <v>71</v>
      </c>
      <c r="P624" t="s">
        <v>71</v>
      </c>
      <c r="Q624" t="s">
        <v>71</v>
      </c>
      <c r="R624" t="s">
        <v>71</v>
      </c>
      <c r="S624" t="s">
        <v>71</v>
      </c>
      <c r="T624" t="s">
        <v>5837</v>
      </c>
      <c r="U624" t="s">
        <v>71</v>
      </c>
      <c r="V624" t="s">
        <v>71</v>
      </c>
      <c r="W624" t="s">
        <v>71</v>
      </c>
      <c r="X624" t="s">
        <v>71</v>
      </c>
      <c r="Y624" t="s">
        <v>71</v>
      </c>
      <c r="Z624" t="s">
        <v>71</v>
      </c>
      <c r="AA624" t="s">
        <v>71</v>
      </c>
      <c r="AB624" t="s">
        <v>71</v>
      </c>
      <c r="AC624" t="s">
        <v>71</v>
      </c>
      <c r="AD624" t="s">
        <v>71</v>
      </c>
      <c r="AE624" t="s">
        <v>71</v>
      </c>
      <c r="AF624" t="s">
        <v>71</v>
      </c>
      <c r="AG624" t="s">
        <v>71</v>
      </c>
      <c r="AH624" t="s">
        <v>71</v>
      </c>
      <c r="AI624" t="s">
        <v>71</v>
      </c>
      <c r="AJ624" t="s">
        <v>71</v>
      </c>
      <c r="AK624" t="s">
        <v>71</v>
      </c>
      <c r="AL624" t="s">
        <v>71</v>
      </c>
      <c r="AM624" t="s">
        <v>423</v>
      </c>
      <c r="AN624" t="s">
        <v>71</v>
      </c>
      <c r="AO624" t="s">
        <v>71</v>
      </c>
      <c r="AP624" t="s">
        <v>71</v>
      </c>
      <c r="AQ624" t="s">
        <v>71</v>
      </c>
      <c r="AR624" t="s">
        <v>5838</v>
      </c>
      <c r="AS624">
        <v>1992</v>
      </c>
      <c r="AT624">
        <v>51</v>
      </c>
      <c r="AU624">
        <v>2</v>
      </c>
      <c r="AV624" t="s">
        <v>71</v>
      </c>
      <c r="AW624" t="s">
        <v>71</v>
      </c>
      <c r="AX624" t="s">
        <v>71</v>
      </c>
      <c r="AY624" t="s">
        <v>71</v>
      </c>
      <c r="AZ624">
        <v>131</v>
      </c>
      <c r="BA624">
        <v>146</v>
      </c>
      <c r="BB624" t="s">
        <v>71</v>
      </c>
      <c r="BC624" t="s">
        <v>5839</v>
      </c>
      <c r="BD624" t="str">
        <f>HYPERLINK("http://dx.doi.org/10.1016/0165-0114(92)90186-8","http://dx.doi.org/10.1016/0165-0114(92)90186-8")</f>
        <v>http://dx.doi.org/10.1016/0165-0114(92)90186-8</v>
      </c>
      <c r="BE624" t="s">
        <v>71</v>
      </c>
      <c r="BF624" t="s">
        <v>71</v>
      </c>
      <c r="BG624" t="s">
        <v>71</v>
      </c>
      <c r="BH624" t="s">
        <v>71</v>
      </c>
      <c r="BI624" t="s">
        <v>71</v>
      </c>
      <c r="BJ624" t="s">
        <v>71</v>
      </c>
      <c r="BK624" t="s">
        <v>71</v>
      </c>
      <c r="BL624" t="s">
        <v>71</v>
      </c>
      <c r="BM624" t="s">
        <v>71</v>
      </c>
      <c r="BN624" t="s">
        <v>71</v>
      </c>
      <c r="BO624" t="s">
        <v>71</v>
      </c>
      <c r="BP624" t="s">
        <v>71</v>
      </c>
      <c r="BQ624" t="s">
        <v>5840</v>
      </c>
      <c r="BR624" t="str">
        <f>HYPERLINK("https%3A%2F%2Fwww.webofscience.com%2Fwos%2Fwoscc%2Ffull-record%2FWOS:A1992KA54700001","View Full Record in Web of Science")</f>
        <v>View Full Record in Web of Science</v>
      </c>
    </row>
    <row r="625" spans="1:70" hidden="1" x14ac:dyDescent="0.25">
      <c r="A625" t="s">
        <v>69</v>
      </c>
      <c r="B625" t="s">
        <v>5841</v>
      </c>
      <c r="C625" t="s">
        <v>71</v>
      </c>
      <c r="D625" t="s">
        <v>71</v>
      </c>
      <c r="E625" t="s">
        <v>71</v>
      </c>
      <c r="F625" t="s">
        <v>5842</v>
      </c>
      <c r="G625" t="s">
        <v>71</v>
      </c>
      <c r="H625" t="s">
        <v>71</v>
      </c>
      <c r="I625" s="1" t="s">
        <v>5843</v>
      </c>
      <c r="J625" s="6" t="s">
        <v>8590</v>
      </c>
      <c r="K625" t="s">
        <v>174</v>
      </c>
      <c r="L625" t="s">
        <v>71</v>
      </c>
      <c r="M625" t="s">
        <v>71</v>
      </c>
      <c r="N625" t="s">
        <v>71</v>
      </c>
      <c r="O625" t="s">
        <v>71</v>
      </c>
      <c r="P625" t="s">
        <v>71</v>
      </c>
      <c r="Q625" t="s">
        <v>71</v>
      </c>
      <c r="R625" t="s">
        <v>71</v>
      </c>
      <c r="S625" t="s">
        <v>71</v>
      </c>
      <c r="T625" s="10" t="s">
        <v>5844</v>
      </c>
      <c r="U625" t="s">
        <v>71</v>
      </c>
      <c r="V625" t="s">
        <v>71</v>
      </c>
      <c r="W625" t="s">
        <v>71</v>
      </c>
      <c r="X625" t="s">
        <v>71</v>
      </c>
      <c r="Y625" t="s">
        <v>71</v>
      </c>
      <c r="Z625" t="s">
        <v>71</v>
      </c>
      <c r="AA625" t="s">
        <v>71</v>
      </c>
      <c r="AB625" t="s">
        <v>71</v>
      </c>
      <c r="AC625" t="s">
        <v>71</v>
      </c>
      <c r="AD625" t="s">
        <v>71</v>
      </c>
      <c r="AE625" t="s">
        <v>71</v>
      </c>
      <c r="AF625" t="s">
        <v>71</v>
      </c>
      <c r="AG625" t="s">
        <v>71</v>
      </c>
      <c r="AH625" t="s">
        <v>71</v>
      </c>
      <c r="AI625" t="s">
        <v>71</v>
      </c>
      <c r="AJ625" t="s">
        <v>71</v>
      </c>
      <c r="AK625" t="s">
        <v>71</v>
      </c>
      <c r="AL625" t="s">
        <v>71</v>
      </c>
      <c r="AM625" t="s">
        <v>178</v>
      </c>
      <c r="AN625" t="s">
        <v>179</v>
      </c>
      <c r="AO625" t="s">
        <v>71</v>
      </c>
      <c r="AP625" t="s">
        <v>71</v>
      </c>
      <c r="AQ625" t="s">
        <v>71</v>
      </c>
      <c r="AR625" t="s">
        <v>71</v>
      </c>
      <c r="AS625">
        <v>2021</v>
      </c>
      <c r="AT625">
        <v>41</v>
      </c>
      <c r="AU625">
        <v>1</v>
      </c>
      <c r="AV625" t="s">
        <v>71</v>
      </c>
      <c r="AW625" t="s">
        <v>71</v>
      </c>
      <c r="AX625" t="s">
        <v>71</v>
      </c>
      <c r="AY625" t="s">
        <v>71</v>
      </c>
      <c r="AZ625">
        <v>1499</v>
      </c>
      <c r="BA625">
        <v>1508</v>
      </c>
      <c r="BB625" t="s">
        <v>71</v>
      </c>
      <c r="BC625" t="s">
        <v>5845</v>
      </c>
      <c r="BD625" t="str">
        <f>HYPERLINK("http://dx.doi.org/10.3233/JIFS-210366","http://dx.doi.org/10.3233/JIFS-210366")</f>
        <v>http://dx.doi.org/10.3233/JIFS-210366</v>
      </c>
      <c r="BE625" t="s">
        <v>71</v>
      </c>
      <c r="BF625" t="s">
        <v>71</v>
      </c>
      <c r="BG625" t="s">
        <v>71</v>
      </c>
      <c r="BH625" t="s">
        <v>71</v>
      </c>
      <c r="BI625" t="s">
        <v>71</v>
      </c>
      <c r="BJ625" t="s">
        <v>71</v>
      </c>
      <c r="BK625" t="s">
        <v>71</v>
      </c>
      <c r="BL625" t="s">
        <v>71</v>
      </c>
      <c r="BM625" t="s">
        <v>71</v>
      </c>
      <c r="BN625" t="s">
        <v>71</v>
      </c>
      <c r="BO625" t="s">
        <v>71</v>
      </c>
      <c r="BP625" t="s">
        <v>71</v>
      </c>
      <c r="BQ625" t="s">
        <v>5846</v>
      </c>
      <c r="BR625" t="str">
        <f>HYPERLINK("https%3A%2F%2Fwww.webofscience.com%2Fwos%2Fwoscc%2Ffull-record%2FWOS:000685896700090","View Full Record in Web of Science")</f>
        <v>View Full Record in Web of Science</v>
      </c>
    </row>
    <row r="626" spans="1:70" hidden="1" x14ac:dyDescent="0.25">
      <c r="A626" t="s">
        <v>83</v>
      </c>
      <c r="B626" t="s">
        <v>5847</v>
      </c>
      <c r="C626" t="s">
        <v>71</v>
      </c>
      <c r="D626" t="s">
        <v>5848</v>
      </c>
      <c r="E626" t="s">
        <v>71</v>
      </c>
      <c r="F626" t="s">
        <v>5849</v>
      </c>
      <c r="G626" t="s">
        <v>71</v>
      </c>
      <c r="H626" t="s">
        <v>71</v>
      </c>
      <c r="I626" s="1" t="s">
        <v>5850</v>
      </c>
      <c r="J626" s="6" t="s">
        <v>8590</v>
      </c>
      <c r="K626" t="s">
        <v>5851</v>
      </c>
      <c r="L626" t="s">
        <v>71</v>
      </c>
      <c r="M626" t="s">
        <v>5852</v>
      </c>
      <c r="N626" t="s">
        <v>5853</v>
      </c>
      <c r="O626" t="s">
        <v>5854</v>
      </c>
      <c r="P626" t="s">
        <v>5855</v>
      </c>
      <c r="Q626" t="s">
        <v>71</v>
      </c>
      <c r="R626" t="s">
        <v>71</v>
      </c>
      <c r="S626" t="s">
        <v>71</v>
      </c>
      <c r="T626" t="s">
        <v>5856</v>
      </c>
      <c r="U626" t="s">
        <v>71</v>
      </c>
      <c r="V626" t="s">
        <v>71</v>
      </c>
      <c r="W626" t="s">
        <v>71</v>
      </c>
      <c r="X626" t="s">
        <v>71</v>
      </c>
      <c r="Y626" t="s">
        <v>5857</v>
      </c>
      <c r="Z626" t="s">
        <v>5858</v>
      </c>
      <c r="AA626" t="s">
        <v>71</v>
      </c>
      <c r="AB626" t="s">
        <v>71</v>
      </c>
      <c r="AC626" t="s">
        <v>71</v>
      </c>
      <c r="AD626" t="s">
        <v>71</v>
      </c>
      <c r="AE626" t="s">
        <v>71</v>
      </c>
      <c r="AF626" t="s">
        <v>71</v>
      </c>
      <c r="AG626" t="s">
        <v>71</v>
      </c>
      <c r="AH626" t="s">
        <v>71</v>
      </c>
      <c r="AI626" t="s">
        <v>71</v>
      </c>
      <c r="AJ626" t="s">
        <v>71</v>
      </c>
      <c r="AK626" t="s">
        <v>71</v>
      </c>
      <c r="AL626" t="s">
        <v>71</v>
      </c>
      <c r="AM626" t="s">
        <v>71</v>
      </c>
      <c r="AN626" t="s">
        <v>71</v>
      </c>
      <c r="AO626" t="s">
        <v>5859</v>
      </c>
      <c r="AP626" t="s">
        <v>71</v>
      </c>
      <c r="AQ626" t="s">
        <v>71</v>
      </c>
      <c r="AR626" t="s">
        <v>71</v>
      </c>
      <c r="AS626">
        <v>2019</v>
      </c>
      <c r="AT626" t="s">
        <v>71</v>
      </c>
      <c r="AU626" t="s">
        <v>71</v>
      </c>
      <c r="AV626" t="s">
        <v>71</v>
      </c>
      <c r="AW626" t="s">
        <v>71</v>
      </c>
      <c r="AX626" t="s">
        <v>71</v>
      </c>
      <c r="AY626" t="s">
        <v>71</v>
      </c>
      <c r="AZ626">
        <v>509</v>
      </c>
      <c r="BA626">
        <v>514</v>
      </c>
      <c r="BB626" t="s">
        <v>71</v>
      </c>
      <c r="BC626" t="s">
        <v>71</v>
      </c>
      <c r="BD626" t="s">
        <v>71</v>
      </c>
      <c r="BE626" t="s">
        <v>71</v>
      </c>
      <c r="BF626" t="s">
        <v>71</v>
      </c>
      <c r="BG626" t="s">
        <v>71</v>
      </c>
      <c r="BH626" t="s">
        <v>71</v>
      </c>
      <c r="BI626" t="s">
        <v>71</v>
      </c>
      <c r="BJ626" t="s">
        <v>71</v>
      </c>
      <c r="BK626" t="s">
        <v>71</v>
      </c>
      <c r="BL626" t="s">
        <v>71</v>
      </c>
      <c r="BM626" t="s">
        <v>71</v>
      </c>
      <c r="BN626" t="s">
        <v>71</v>
      </c>
      <c r="BO626" t="s">
        <v>71</v>
      </c>
      <c r="BP626" t="s">
        <v>71</v>
      </c>
      <c r="BQ626" t="s">
        <v>5860</v>
      </c>
      <c r="BR626" t="str">
        <f>HYPERLINK("https%3A%2F%2Fwww.webofscience.com%2Fwos%2Fwoscc%2Ffull-record%2FWOS:000542980800093","View Full Record in Web of Science")</f>
        <v>View Full Record in Web of Science</v>
      </c>
    </row>
    <row r="627" spans="1:70" hidden="1" x14ac:dyDescent="0.25">
      <c r="A627" t="s">
        <v>69</v>
      </c>
      <c r="B627" t="s">
        <v>5444</v>
      </c>
      <c r="C627" t="s">
        <v>71</v>
      </c>
      <c r="D627" t="s">
        <v>71</v>
      </c>
      <c r="E627" t="s">
        <v>71</v>
      </c>
      <c r="F627" t="s">
        <v>5444</v>
      </c>
      <c r="G627" t="s">
        <v>71</v>
      </c>
      <c r="H627" t="s">
        <v>71</v>
      </c>
      <c r="I627" s="1" t="s">
        <v>5446</v>
      </c>
      <c r="J627" s="6" t="s">
        <v>8590</v>
      </c>
      <c r="K627" t="s">
        <v>510</v>
      </c>
      <c r="L627" t="s">
        <v>71</v>
      </c>
      <c r="M627" t="s">
        <v>71</v>
      </c>
      <c r="N627" t="s">
        <v>71</v>
      </c>
      <c r="O627" t="s">
        <v>71</v>
      </c>
      <c r="P627" t="s">
        <v>71</v>
      </c>
      <c r="Q627" t="s">
        <v>71</v>
      </c>
      <c r="R627" t="s">
        <v>71</v>
      </c>
      <c r="S627" t="s">
        <v>71</v>
      </c>
      <c r="T627" t="s">
        <v>5861</v>
      </c>
      <c r="U627" t="s">
        <v>71</v>
      </c>
      <c r="V627" t="s">
        <v>71</v>
      </c>
      <c r="W627" t="s">
        <v>71</v>
      </c>
      <c r="X627" t="s">
        <v>71</v>
      </c>
      <c r="Y627" t="s">
        <v>71</v>
      </c>
      <c r="Z627" t="s">
        <v>71</v>
      </c>
      <c r="AA627" t="s">
        <v>71</v>
      </c>
      <c r="AB627" t="s">
        <v>71</v>
      </c>
      <c r="AC627" t="s">
        <v>71</v>
      </c>
      <c r="AD627" t="s">
        <v>71</v>
      </c>
      <c r="AE627" t="s">
        <v>71</v>
      </c>
      <c r="AF627" t="s">
        <v>71</v>
      </c>
      <c r="AG627" t="s">
        <v>71</v>
      </c>
      <c r="AH627" t="s">
        <v>71</v>
      </c>
      <c r="AI627" t="s">
        <v>71</v>
      </c>
      <c r="AJ627" t="s">
        <v>71</v>
      </c>
      <c r="AK627" t="s">
        <v>71</v>
      </c>
      <c r="AL627" t="s">
        <v>71</v>
      </c>
      <c r="AM627" t="s">
        <v>512</v>
      </c>
      <c r="AN627" t="s">
        <v>71</v>
      </c>
      <c r="AO627" t="s">
        <v>71</v>
      </c>
      <c r="AP627" t="s">
        <v>71</v>
      </c>
      <c r="AQ627" t="s">
        <v>71</v>
      </c>
      <c r="AR627" t="s">
        <v>71</v>
      </c>
      <c r="AS627">
        <v>1999</v>
      </c>
      <c r="AT627">
        <v>28</v>
      </c>
      <c r="AU627" t="s">
        <v>5862</v>
      </c>
      <c r="AV627" t="s">
        <v>71</v>
      </c>
      <c r="AW627" t="s">
        <v>71</v>
      </c>
      <c r="AX627" t="s">
        <v>71</v>
      </c>
      <c r="AY627" t="s">
        <v>71</v>
      </c>
      <c r="AZ627">
        <v>515</v>
      </c>
      <c r="BA627">
        <v>526</v>
      </c>
      <c r="BB627" t="s">
        <v>71</v>
      </c>
      <c r="BC627" t="s">
        <v>5863</v>
      </c>
      <c r="BD627" t="str">
        <f>HYPERLINK("http://dx.doi.org/10.1108/03684929910277742","http://dx.doi.org/10.1108/03684929910277742")</f>
        <v>http://dx.doi.org/10.1108/03684929910277742</v>
      </c>
      <c r="BE627" t="s">
        <v>71</v>
      </c>
      <c r="BF627" t="s">
        <v>71</v>
      </c>
      <c r="BG627" t="s">
        <v>71</v>
      </c>
      <c r="BH627" t="s">
        <v>71</v>
      </c>
      <c r="BI627" t="s">
        <v>71</v>
      </c>
      <c r="BJ627" t="s">
        <v>71</v>
      </c>
      <c r="BK627" t="s">
        <v>71</v>
      </c>
      <c r="BL627" t="s">
        <v>71</v>
      </c>
      <c r="BM627" t="s">
        <v>71</v>
      </c>
      <c r="BN627" t="s">
        <v>71</v>
      </c>
      <c r="BO627" t="s">
        <v>71</v>
      </c>
      <c r="BP627" t="s">
        <v>71</v>
      </c>
      <c r="BQ627" t="s">
        <v>5864</v>
      </c>
      <c r="BR627" t="str">
        <f>HYPERLINK("https%3A%2F%2Fwww.webofscience.com%2Fwos%2Fwoscc%2Ffull-record%2FWOS:000081952300012","View Full Record in Web of Science")</f>
        <v>View Full Record in Web of Science</v>
      </c>
    </row>
    <row r="628" spans="1:70" hidden="1" x14ac:dyDescent="0.25">
      <c r="A628" t="s">
        <v>83</v>
      </c>
      <c r="B628" t="s">
        <v>5865</v>
      </c>
      <c r="C628" t="s">
        <v>71</v>
      </c>
      <c r="D628" t="s">
        <v>71</v>
      </c>
      <c r="E628" t="s">
        <v>102</v>
      </c>
      <c r="F628" t="s">
        <v>5866</v>
      </c>
      <c r="G628" t="s">
        <v>71</v>
      </c>
      <c r="H628" t="s">
        <v>71</v>
      </c>
      <c r="I628" s="1" t="s">
        <v>5867</v>
      </c>
      <c r="J628" s="6" t="s">
        <v>8590</v>
      </c>
      <c r="K628" t="s">
        <v>5868</v>
      </c>
      <c r="L628" t="s">
        <v>4779</v>
      </c>
      <c r="M628" t="s">
        <v>5869</v>
      </c>
      <c r="N628" t="s">
        <v>5870</v>
      </c>
      <c r="O628" t="s">
        <v>5871</v>
      </c>
      <c r="P628" t="s">
        <v>5872</v>
      </c>
      <c r="Q628" t="s">
        <v>71</v>
      </c>
      <c r="R628" t="s">
        <v>71</v>
      </c>
      <c r="S628" t="s">
        <v>71</v>
      </c>
      <c r="T628" t="s">
        <v>5873</v>
      </c>
      <c r="U628" t="s">
        <v>71</v>
      </c>
      <c r="V628" t="s">
        <v>71</v>
      </c>
      <c r="W628" t="s">
        <v>71</v>
      </c>
      <c r="X628" t="s">
        <v>71</v>
      </c>
      <c r="Y628" t="s">
        <v>71</v>
      </c>
      <c r="Z628" t="s">
        <v>71</v>
      </c>
      <c r="AA628" t="s">
        <v>71</v>
      </c>
      <c r="AB628" t="s">
        <v>71</v>
      </c>
      <c r="AC628" t="s">
        <v>71</v>
      </c>
      <c r="AD628" t="s">
        <v>71</v>
      </c>
      <c r="AE628" t="s">
        <v>71</v>
      </c>
      <c r="AF628" t="s">
        <v>71</v>
      </c>
      <c r="AG628" t="s">
        <v>71</v>
      </c>
      <c r="AH628" t="s">
        <v>71</v>
      </c>
      <c r="AI628" t="s">
        <v>71</v>
      </c>
      <c r="AJ628" t="s">
        <v>71</v>
      </c>
      <c r="AK628" t="s">
        <v>71</v>
      </c>
      <c r="AL628" t="s">
        <v>71</v>
      </c>
      <c r="AM628" t="s">
        <v>4786</v>
      </c>
      <c r="AN628" t="s">
        <v>71</v>
      </c>
      <c r="AO628" t="s">
        <v>5874</v>
      </c>
      <c r="AP628" t="s">
        <v>71</v>
      </c>
      <c r="AQ628" t="s">
        <v>71</v>
      </c>
      <c r="AR628" t="s">
        <v>71</v>
      </c>
      <c r="AS628">
        <v>2017</v>
      </c>
      <c r="AT628" t="s">
        <v>71</v>
      </c>
      <c r="AU628" t="s">
        <v>71</v>
      </c>
      <c r="AV628" t="s">
        <v>71</v>
      </c>
      <c r="AW628" t="s">
        <v>71</v>
      </c>
      <c r="AX628" t="s">
        <v>71</v>
      </c>
      <c r="AY628" t="s">
        <v>71</v>
      </c>
      <c r="AZ628" t="s">
        <v>71</v>
      </c>
      <c r="BA628" t="s">
        <v>71</v>
      </c>
      <c r="BB628" t="s">
        <v>71</v>
      </c>
      <c r="BC628" t="s">
        <v>71</v>
      </c>
      <c r="BD628" t="s">
        <v>71</v>
      </c>
      <c r="BE628" t="s">
        <v>71</v>
      </c>
      <c r="BF628" t="s">
        <v>71</v>
      </c>
      <c r="BG628" t="s">
        <v>71</v>
      </c>
      <c r="BH628" t="s">
        <v>71</v>
      </c>
      <c r="BI628" t="s">
        <v>71</v>
      </c>
      <c r="BJ628" t="s">
        <v>71</v>
      </c>
      <c r="BK628" t="s">
        <v>71</v>
      </c>
      <c r="BL628" t="s">
        <v>71</v>
      </c>
      <c r="BM628" t="s">
        <v>71</v>
      </c>
      <c r="BN628" t="s">
        <v>71</v>
      </c>
      <c r="BO628" t="s">
        <v>71</v>
      </c>
      <c r="BP628" t="s">
        <v>71</v>
      </c>
      <c r="BQ628" t="s">
        <v>5875</v>
      </c>
      <c r="BR628" t="str">
        <f>HYPERLINK("https%3A%2F%2Fwww.webofscience.com%2Fwos%2Fwoscc%2Ffull-record%2FWOS:000427063700134","View Full Record in Web of Science")</f>
        <v>View Full Record in Web of Science</v>
      </c>
    </row>
    <row r="629" spans="1:70" hidden="1" x14ac:dyDescent="0.25">
      <c r="A629" t="s">
        <v>69</v>
      </c>
      <c r="B629" t="s">
        <v>5876</v>
      </c>
      <c r="C629" t="s">
        <v>71</v>
      </c>
      <c r="D629" t="s">
        <v>71</v>
      </c>
      <c r="E629" t="s">
        <v>71</v>
      </c>
      <c r="F629" t="s">
        <v>5877</v>
      </c>
      <c r="G629" t="s">
        <v>71</v>
      </c>
      <c r="H629" t="s">
        <v>71</v>
      </c>
      <c r="I629" s="1" t="s">
        <v>5878</v>
      </c>
      <c r="J629" s="6" t="s">
        <v>8590</v>
      </c>
      <c r="K629" t="s">
        <v>421</v>
      </c>
      <c r="L629" t="s">
        <v>71</v>
      </c>
      <c r="M629" t="s">
        <v>5879</v>
      </c>
      <c r="N629" t="s">
        <v>5880</v>
      </c>
      <c r="O629" t="s">
        <v>5881</v>
      </c>
      <c r="P629" t="s">
        <v>71</v>
      </c>
      <c r="Q629" t="s">
        <v>71</v>
      </c>
      <c r="R629" t="s">
        <v>71</v>
      </c>
      <c r="S629" t="s">
        <v>71</v>
      </c>
      <c r="T629" t="s">
        <v>5882</v>
      </c>
      <c r="U629" t="s">
        <v>71</v>
      </c>
      <c r="V629" t="s">
        <v>71</v>
      </c>
      <c r="W629" t="s">
        <v>71</v>
      </c>
      <c r="X629" t="s">
        <v>71</v>
      </c>
      <c r="Y629" t="s">
        <v>71</v>
      </c>
      <c r="Z629" t="s">
        <v>5883</v>
      </c>
      <c r="AA629" t="s">
        <v>71</v>
      </c>
      <c r="AB629" t="s">
        <v>71</v>
      </c>
      <c r="AC629" t="s">
        <v>71</v>
      </c>
      <c r="AD629" t="s">
        <v>71</v>
      </c>
      <c r="AE629" t="s">
        <v>71</v>
      </c>
      <c r="AF629" t="s">
        <v>71</v>
      </c>
      <c r="AG629" t="s">
        <v>71</v>
      </c>
      <c r="AH629" t="s">
        <v>71</v>
      </c>
      <c r="AI629" t="s">
        <v>71</v>
      </c>
      <c r="AJ629" t="s">
        <v>71</v>
      </c>
      <c r="AK629" t="s">
        <v>71</v>
      </c>
      <c r="AL629" t="s">
        <v>71</v>
      </c>
      <c r="AM629" t="s">
        <v>423</v>
      </c>
      <c r="AN629" t="s">
        <v>715</v>
      </c>
      <c r="AO629" t="s">
        <v>71</v>
      </c>
      <c r="AP629" t="s">
        <v>71</v>
      </c>
      <c r="AQ629" t="s">
        <v>71</v>
      </c>
      <c r="AR629" t="s">
        <v>5884</v>
      </c>
      <c r="AS629">
        <v>2010</v>
      </c>
      <c r="AT629">
        <v>161</v>
      </c>
      <c r="AU629">
        <v>2</v>
      </c>
      <c r="AV629" t="s">
        <v>71</v>
      </c>
      <c r="AW629" t="s">
        <v>71</v>
      </c>
      <c r="AX629" t="s">
        <v>71</v>
      </c>
      <c r="AY629" t="s">
        <v>71</v>
      </c>
      <c r="AZ629">
        <v>202</v>
      </c>
      <c r="BA629">
        <v>215</v>
      </c>
      <c r="BB629" t="s">
        <v>71</v>
      </c>
      <c r="BC629" t="s">
        <v>5885</v>
      </c>
      <c r="BD629" t="str">
        <f>HYPERLINK("http://dx.doi.org/10.1016/j.fss.2009.08.011","http://dx.doi.org/10.1016/j.fss.2009.08.011")</f>
        <v>http://dx.doi.org/10.1016/j.fss.2009.08.011</v>
      </c>
      <c r="BE629" t="s">
        <v>71</v>
      </c>
      <c r="BF629" t="s">
        <v>71</v>
      </c>
      <c r="BG629" t="s">
        <v>71</v>
      </c>
      <c r="BH629" t="s">
        <v>71</v>
      </c>
      <c r="BI629" t="s">
        <v>71</v>
      </c>
      <c r="BJ629" t="s">
        <v>71</v>
      </c>
      <c r="BK629" t="s">
        <v>71</v>
      </c>
      <c r="BL629" t="s">
        <v>71</v>
      </c>
      <c r="BM629" t="s">
        <v>71</v>
      </c>
      <c r="BN629" t="s">
        <v>71</v>
      </c>
      <c r="BO629" t="s">
        <v>71</v>
      </c>
      <c r="BP629" t="s">
        <v>71</v>
      </c>
      <c r="BQ629" t="s">
        <v>5886</v>
      </c>
      <c r="BR629" t="str">
        <f>HYPERLINK("https%3A%2F%2Fwww.webofscience.com%2Fwos%2Fwoscc%2Ffull-record%2FWOS:000273171500005","View Full Record in Web of Science")</f>
        <v>View Full Record in Web of Science</v>
      </c>
    </row>
    <row r="630" spans="1:70" hidden="1" x14ac:dyDescent="0.25">
      <c r="A630" t="s">
        <v>83</v>
      </c>
      <c r="B630" t="s">
        <v>5887</v>
      </c>
      <c r="C630" t="s">
        <v>71</v>
      </c>
      <c r="D630" t="s">
        <v>5888</v>
      </c>
      <c r="E630" t="s">
        <v>71</v>
      </c>
      <c r="F630" t="s">
        <v>5887</v>
      </c>
      <c r="G630" t="s">
        <v>71</v>
      </c>
      <c r="H630" t="s">
        <v>71</v>
      </c>
      <c r="I630" s="1" t="s">
        <v>5889</v>
      </c>
      <c r="J630" s="6" t="s">
        <v>8590</v>
      </c>
      <c r="K630" t="s">
        <v>5890</v>
      </c>
      <c r="L630" t="s">
        <v>71</v>
      </c>
      <c r="M630" t="s">
        <v>5891</v>
      </c>
      <c r="N630" t="s">
        <v>5892</v>
      </c>
      <c r="O630" t="s">
        <v>5893</v>
      </c>
      <c r="P630" t="s">
        <v>5894</v>
      </c>
      <c r="Q630" t="s">
        <v>71</v>
      </c>
      <c r="R630" t="s">
        <v>71</v>
      </c>
      <c r="S630" t="s">
        <v>71</v>
      </c>
      <c r="T630" t="s">
        <v>5895</v>
      </c>
      <c r="U630" t="s">
        <v>71</v>
      </c>
      <c r="V630" t="s">
        <v>71</v>
      </c>
      <c r="W630" t="s">
        <v>71</v>
      </c>
      <c r="X630" t="s">
        <v>71</v>
      </c>
      <c r="Y630" t="s">
        <v>71</v>
      </c>
      <c r="Z630" t="s">
        <v>71</v>
      </c>
      <c r="AA630" t="s">
        <v>71</v>
      </c>
      <c r="AB630" t="s">
        <v>71</v>
      </c>
      <c r="AC630" t="s">
        <v>71</v>
      </c>
      <c r="AD630" t="s">
        <v>71</v>
      </c>
      <c r="AE630" t="s">
        <v>71</v>
      </c>
      <c r="AF630" t="s">
        <v>71</v>
      </c>
      <c r="AG630" t="s">
        <v>71</v>
      </c>
      <c r="AH630" t="s">
        <v>71</v>
      </c>
      <c r="AI630" t="s">
        <v>71</v>
      </c>
      <c r="AJ630" t="s">
        <v>71</v>
      </c>
      <c r="AK630" t="s">
        <v>71</v>
      </c>
      <c r="AL630" t="s">
        <v>71</v>
      </c>
      <c r="AM630" t="s">
        <v>71</v>
      </c>
      <c r="AN630" t="s">
        <v>71</v>
      </c>
      <c r="AO630" t="s">
        <v>5896</v>
      </c>
      <c r="AP630" t="s">
        <v>71</v>
      </c>
      <c r="AQ630" t="s">
        <v>71</v>
      </c>
      <c r="AR630" t="s">
        <v>71</v>
      </c>
      <c r="AS630">
        <v>2005</v>
      </c>
      <c r="AT630" t="s">
        <v>71</v>
      </c>
      <c r="AU630" t="s">
        <v>71</v>
      </c>
      <c r="AV630" t="s">
        <v>71</v>
      </c>
      <c r="AW630" t="s">
        <v>71</v>
      </c>
      <c r="AX630" t="s">
        <v>71</v>
      </c>
      <c r="AY630" t="s">
        <v>71</v>
      </c>
      <c r="AZ630">
        <v>113</v>
      </c>
      <c r="BA630">
        <v>116</v>
      </c>
      <c r="BB630" t="s">
        <v>71</v>
      </c>
      <c r="BC630" t="s">
        <v>71</v>
      </c>
      <c r="BD630" t="s">
        <v>71</v>
      </c>
      <c r="BE630" t="s">
        <v>71</v>
      </c>
      <c r="BF630" t="s">
        <v>71</v>
      </c>
      <c r="BG630" t="s">
        <v>71</v>
      </c>
      <c r="BH630" t="s">
        <v>71</v>
      </c>
      <c r="BI630" t="s">
        <v>71</v>
      </c>
      <c r="BJ630" t="s">
        <v>71</v>
      </c>
      <c r="BK630" t="s">
        <v>71</v>
      </c>
      <c r="BL630" t="s">
        <v>71</v>
      </c>
      <c r="BM630" t="s">
        <v>71</v>
      </c>
      <c r="BN630" t="s">
        <v>71</v>
      </c>
      <c r="BO630" t="s">
        <v>71</v>
      </c>
      <c r="BP630" t="s">
        <v>71</v>
      </c>
      <c r="BQ630" t="s">
        <v>5897</v>
      </c>
      <c r="BR630" t="str">
        <f>HYPERLINK("https%3A%2F%2Fwww.webofscience.com%2Fwos%2Fwoscc%2Ffull-record%2FWOS:000234475300026","View Full Record in Web of Science")</f>
        <v>View Full Record in Web of Science</v>
      </c>
    </row>
    <row r="631" spans="1:70" hidden="1" x14ac:dyDescent="0.25">
      <c r="A631" t="s">
        <v>83</v>
      </c>
      <c r="B631" t="s">
        <v>5898</v>
      </c>
      <c r="C631" t="s">
        <v>71</v>
      </c>
      <c r="D631" t="s">
        <v>5899</v>
      </c>
      <c r="E631" t="s">
        <v>71</v>
      </c>
      <c r="F631" t="s">
        <v>5900</v>
      </c>
      <c r="G631" t="s">
        <v>71</v>
      </c>
      <c r="H631" t="s">
        <v>71</v>
      </c>
      <c r="I631" s="1" t="s">
        <v>5901</v>
      </c>
      <c r="J631" s="6" t="s">
        <v>8596</v>
      </c>
      <c r="K631" t="s">
        <v>5902</v>
      </c>
      <c r="L631" t="s">
        <v>601</v>
      </c>
      <c r="M631" t="s">
        <v>5903</v>
      </c>
      <c r="N631" t="s">
        <v>5904</v>
      </c>
      <c r="O631" t="s">
        <v>3992</v>
      </c>
      <c r="P631" t="s">
        <v>5905</v>
      </c>
      <c r="Q631" t="s">
        <v>71</v>
      </c>
      <c r="R631" t="s">
        <v>71</v>
      </c>
      <c r="S631" t="s">
        <v>71</v>
      </c>
      <c r="T631" s="10" t="s">
        <v>5906</v>
      </c>
      <c r="U631" t="s">
        <v>71</v>
      </c>
      <c r="V631" t="s">
        <v>71</v>
      </c>
      <c r="W631" t="s">
        <v>71</v>
      </c>
      <c r="X631" t="s">
        <v>71</v>
      </c>
      <c r="Y631" t="s">
        <v>5907</v>
      </c>
      <c r="Z631" t="s">
        <v>5908</v>
      </c>
      <c r="AA631" t="s">
        <v>71</v>
      </c>
      <c r="AB631" t="s">
        <v>71</v>
      </c>
      <c r="AC631" t="s">
        <v>71</v>
      </c>
      <c r="AD631" t="s">
        <v>71</v>
      </c>
      <c r="AE631" t="s">
        <v>71</v>
      </c>
      <c r="AF631" t="s">
        <v>71</v>
      </c>
      <c r="AG631" t="s">
        <v>71</v>
      </c>
      <c r="AH631" t="s">
        <v>71</v>
      </c>
      <c r="AI631" t="s">
        <v>71</v>
      </c>
      <c r="AJ631" t="s">
        <v>71</v>
      </c>
      <c r="AK631" t="s">
        <v>71</v>
      </c>
      <c r="AL631" t="s">
        <v>71</v>
      </c>
      <c r="AM631" t="s">
        <v>606</v>
      </c>
      <c r="AN631" t="s">
        <v>607</v>
      </c>
      <c r="AO631" t="s">
        <v>5909</v>
      </c>
      <c r="AP631" t="s">
        <v>71</v>
      </c>
      <c r="AQ631" t="s">
        <v>71</v>
      </c>
      <c r="AR631" t="s">
        <v>71</v>
      </c>
      <c r="AS631">
        <v>2014</v>
      </c>
      <c r="AT631">
        <v>247</v>
      </c>
      <c r="AU631" t="s">
        <v>71</v>
      </c>
      <c r="AV631" t="s">
        <v>71</v>
      </c>
      <c r="AW631" t="s">
        <v>71</v>
      </c>
      <c r="AX631" t="s">
        <v>71</v>
      </c>
      <c r="AY631" t="s">
        <v>71</v>
      </c>
      <c r="AZ631">
        <v>401</v>
      </c>
      <c r="BA631">
        <v>408</v>
      </c>
      <c r="BB631" t="s">
        <v>71</v>
      </c>
      <c r="BC631" t="s">
        <v>5910</v>
      </c>
      <c r="BD631" t="str">
        <f>HYPERLINK("http://dx.doi.org/10.1007/978-3-319-02931-3_45","http://dx.doi.org/10.1007/978-3-319-02931-3_45")</f>
        <v>http://dx.doi.org/10.1007/978-3-319-02931-3_45</v>
      </c>
      <c r="BE631" t="s">
        <v>71</v>
      </c>
      <c r="BF631" t="s">
        <v>71</v>
      </c>
      <c r="BG631" t="s">
        <v>71</v>
      </c>
      <c r="BH631" t="s">
        <v>71</v>
      </c>
      <c r="BI631" t="s">
        <v>71</v>
      </c>
      <c r="BJ631" t="s">
        <v>71</v>
      </c>
      <c r="BK631" t="s">
        <v>71</v>
      </c>
      <c r="BL631" t="s">
        <v>71</v>
      </c>
      <c r="BM631" t="s">
        <v>71</v>
      </c>
      <c r="BN631" t="s">
        <v>71</v>
      </c>
      <c r="BO631" t="s">
        <v>71</v>
      </c>
      <c r="BP631" t="s">
        <v>71</v>
      </c>
      <c r="BQ631" t="s">
        <v>5911</v>
      </c>
      <c r="BR631" t="str">
        <f>HYPERLINK("https%3A%2F%2Fwww.webofscience.com%2Fwos%2Fwoscc%2Ffull-record%2FWOS:000339490600045","View Full Record in Web of Science")</f>
        <v>View Full Record in Web of Science</v>
      </c>
    </row>
    <row r="632" spans="1:70" hidden="1" x14ac:dyDescent="0.25">
      <c r="A632" t="s">
        <v>83</v>
      </c>
      <c r="B632" t="s">
        <v>5912</v>
      </c>
      <c r="C632" t="s">
        <v>71</v>
      </c>
      <c r="D632" t="s">
        <v>5913</v>
      </c>
      <c r="E632" t="s">
        <v>71</v>
      </c>
      <c r="F632" t="s">
        <v>5914</v>
      </c>
      <c r="G632" t="s">
        <v>71</v>
      </c>
      <c r="H632" t="s">
        <v>71</v>
      </c>
      <c r="I632" s="1" t="s">
        <v>5915</v>
      </c>
      <c r="J632" s="6" t="s">
        <v>8590</v>
      </c>
      <c r="K632" t="s">
        <v>5916</v>
      </c>
      <c r="L632" t="s">
        <v>5917</v>
      </c>
      <c r="M632" t="s">
        <v>5918</v>
      </c>
      <c r="N632" t="s">
        <v>5919</v>
      </c>
      <c r="O632" t="s">
        <v>577</v>
      </c>
      <c r="P632" t="s">
        <v>5920</v>
      </c>
      <c r="Q632" t="s">
        <v>71</v>
      </c>
      <c r="R632" t="s">
        <v>71</v>
      </c>
      <c r="S632" t="s">
        <v>71</v>
      </c>
      <c r="T632" t="s">
        <v>5921</v>
      </c>
      <c r="U632" t="s">
        <v>71</v>
      </c>
      <c r="V632" t="s">
        <v>71</v>
      </c>
      <c r="W632" t="s">
        <v>71</v>
      </c>
      <c r="X632" t="s">
        <v>71</v>
      </c>
      <c r="Y632" t="s">
        <v>5922</v>
      </c>
      <c r="Z632" t="s">
        <v>71</v>
      </c>
      <c r="AA632" t="s">
        <v>71</v>
      </c>
      <c r="AB632" t="s">
        <v>71</v>
      </c>
      <c r="AC632" t="s">
        <v>71</v>
      </c>
      <c r="AD632" t="s">
        <v>71</v>
      </c>
      <c r="AE632" t="s">
        <v>71</v>
      </c>
      <c r="AF632" t="s">
        <v>71</v>
      </c>
      <c r="AG632" t="s">
        <v>71</v>
      </c>
      <c r="AH632" t="s">
        <v>71</v>
      </c>
      <c r="AI632" t="s">
        <v>71</v>
      </c>
      <c r="AJ632" t="s">
        <v>71</v>
      </c>
      <c r="AK632" t="s">
        <v>71</v>
      </c>
      <c r="AL632" t="s">
        <v>71</v>
      </c>
      <c r="AM632" t="s">
        <v>3954</v>
      </c>
      <c r="AN632" t="s">
        <v>5923</v>
      </c>
      <c r="AO632" t="s">
        <v>5924</v>
      </c>
      <c r="AP632" t="s">
        <v>71</v>
      </c>
      <c r="AQ632" t="s">
        <v>71</v>
      </c>
      <c r="AR632" t="s">
        <v>71</v>
      </c>
      <c r="AS632">
        <v>2009</v>
      </c>
      <c r="AT632">
        <v>7146</v>
      </c>
      <c r="AU632" t="s">
        <v>71</v>
      </c>
      <c r="AV632" t="s">
        <v>71</v>
      </c>
      <c r="AW632" t="s">
        <v>71</v>
      </c>
      <c r="AX632" t="s">
        <v>71</v>
      </c>
      <c r="AY632" t="s">
        <v>71</v>
      </c>
      <c r="AZ632" t="s">
        <v>71</v>
      </c>
      <c r="BA632" t="s">
        <v>71</v>
      </c>
      <c r="BB632">
        <v>714616</v>
      </c>
      <c r="BC632" t="s">
        <v>5925</v>
      </c>
      <c r="BD632" t="str">
        <f>HYPERLINK("http://dx.doi.org/10.1117/12.813133","http://dx.doi.org/10.1117/12.813133")</f>
        <v>http://dx.doi.org/10.1117/12.813133</v>
      </c>
      <c r="BE632" t="s">
        <v>71</v>
      </c>
      <c r="BF632" t="s">
        <v>71</v>
      </c>
      <c r="BG632" t="s">
        <v>71</v>
      </c>
      <c r="BH632" t="s">
        <v>71</v>
      </c>
      <c r="BI632" t="s">
        <v>71</v>
      </c>
      <c r="BJ632" t="s">
        <v>71</v>
      </c>
      <c r="BK632" t="s">
        <v>71</v>
      </c>
      <c r="BL632" t="s">
        <v>71</v>
      </c>
      <c r="BM632" t="s">
        <v>71</v>
      </c>
      <c r="BN632" t="s">
        <v>71</v>
      </c>
      <c r="BO632" t="s">
        <v>71</v>
      </c>
      <c r="BP632" t="s">
        <v>71</v>
      </c>
      <c r="BQ632" t="s">
        <v>5926</v>
      </c>
      <c r="BR632" t="str">
        <f>HYPERLINK("https%3A%2F%2Fwww.webofscience.com%2Fwos%2Fwoscc%2Ffull-record%2FWOS:000285716400041","View Full Record in Web of Science")</f>
        <v>View Full Record in Web of Science</v>
      </c>
    </row>
    <row r="633" spans="1:70" hidden="1" x14ac:dyDescent="0.25">
      <c r="A633" t="s">
        <v>69</v>
      </c>
      <c r="B633" t="s">
        <v>5927</v>
      </c>
      <c r="C633" t="s">
        <v>71</v>
      </c>
      <c r="D633" t="s">
        <v>71</v>
      </c>
      <c r="E633" t="s">
        <v>71</v>
      </c>
      <c r="F633" t="s">
        <v>5927</v>
      </c>
      <c r="G633" t="s">
        <v>71</v>
      </c>
      <c r="H633" t="s">
        <v>71</v>
      </c>
      <c r="I633" s="1" t="s">
        <v>5928</v>
      </c>
      <c r="J633" s="6" t="s">
        <v>8590</v>
      </c>
      <c r="K633" t="s">
        <v>4001</v>
      </c>
      <c r="L633" t="s">
        <v>71</v>
      </c>
      <c r="M633" t="s">
        <v>71</v>
      </c>
      <c r="N633" t="s">
        <v>71</v>
      </c>
      <c r="O633" t="s">
        <v>71</v>
      </c>
      <c r="P633" t="s">
        <v>71</v>
      </c>
      <c r="Q633" t="s">
        <v>71</v>
      </c>
      <c r="R633" t="s">
        <v>71</v>
      </c>
      <c r="S633" t="s">
        <v>71</v>
      </c>
      <c r="T633" t="s">
        <v>5929</v>
      </c>
      <c r="U633" t="s">
        <v>71</v>
      </c>
      <c r="V633" t="s">
        <v>71</v>
      </c>
      <c r="W633" t="s">
        <v>71</v>
      </c>
      <c r="X633" t="s">
        <v>71</v>
      </c>
      <c r="Y633" t="s">
        <v>71</v>
      </c>
      <c r="Z633" t="s">
        <v>71</v>
      </c>
      <c r="AA633" t="s">
        <v>71</v>
      </c>
      <c r="AB633" t="s">
        <v>71</v>
      </c>
      <c r="AC633" t="s">
        <v>71</v>
      </c>
      <c r="AD633" t="s">
        <v>71</v>
      </c>
      <c r="AE633" t="s">
        <v>71</v>
      </c>
      <c r="AF633" t="s">
        <v>71</v>
      </c>
      <c r="AG633" t="s">
        <v>71</v>
      </c>
      <c r="AH633" t="s">
        <v>71</v>
      </c>
      <c r="AI633" t="s">
        <v>71</v>
      </c>
      <c r="AJ633" t="s">
        <v>71</v>
      </c>
      <c r="AK633" t="s">
        <v>71</v>
      </c>
      <c r="AL633" t="s">
        <v>71</v>
      </c>
      <c r="AM633" t="s">
        <v>4003</v>
      </c>
      <c r="AN633" t="s">
        <v>4004</v>
      </c>
      <c r="AO633" t="s">
        <v>71</v>
      </c>
      <c r="AP633" t="s">
        <v>71</v>
      </c>
      <c r="AQ633" t="s">
        <v>71</v>
      </c>
      <c r="AR633" t="s">
        <v>129</v>
      </c>
      <c r="AS633">
        <v>2000</v>
      </c>
      <c r="AT633">
        <v>30</v>
      </c>
      <c r="AU633">
        <v>3</v>
      </c>
      <c r="AV633" t="s">
        <v>71</v>
      </c>
      <c r="AW633" t="s">
        <v>71</v>
      </c>
      <c r="AX633" t="s">
        <v>71</v>
      </c>
      <c r="AY633" t="s">
        <v>71</v>
      </c>
      <c r="AZ633">
        <v>329</v>
      </c>
      <c r="BA633">
        <v>339</v>
      </c>
      <c r="BB633" t="s">
        <v>71</v>
      </c>
      <c r="BC633" t="s">
        <v>71</v>
      </c>
      <c r="BD633" t="s">
        <v>71</v>
      </c>
      <c r="BE633" t="s">
        <v>71</v>
      </c>
      <c r="BF633" t="s">
        <v>71</v>
      </c>
      <c r="BG633" t="s">
        <v>71</v>
      </c>
      <c r="BH633" t="s">
        <v>71</v>
      </c>
      <c r="BI633" t="s">
        <v>71</v>
      </c>
      <c r="BJ633" t="s">
        <v>71</v>
      </c>
      <c r="BK633" t="s">
        <v>71</v>
      </c>
      <c r="BL633" t="s">
        <v>71</v>
      </c>
      <c r="BM633" t="s">
        <v>71</v>
      </c>
      <c r="BN633" t="s">
        <v>71</v>
      </c>
      <c r="BO633" t="s">
        <v>71</v>
      </c>
      <c r="BP633" t="s">
        <v>71</v>
      </c>
      <c r="BQ633" t="s">
        <v>5930</v>
      </c>
      <c r="BR633" t="str">
        <f>HYPERLINK("https%3A%2F%2Fwww.webofscience.com%2Fwos%2Fwoscc%2Ffull-record%2FWOS:000165458600004","View Full Record in Web of Science")</f>
        <v>View Full Record in Web of Science</v>
      </c>
    </row>
    <row r="634" spans="1:70" hidden="1" x14ac:dyDescent="0.25">
      <c r="A634" t="s">
        <v>83</v>
      </c>
      <c r="B634" t="s">
        <v>5931</v>
      </c>
      <c r="C634" t="s">
        <v>71</v>
      </c>
      <c r="D634" t="s">
        <v>5932</v>
      </c>
      <c r="E634" t="s">
        <v>71</v>
      </c>
      <c r="F634" t="s">
        <v>5933</v>
      </c>
      <c r="G634" t="s">
        <v>71</v>
      </c>
      <c r="H634" t="s">
        <v>71</v>
      </c>
      <c r="I634" s="1" t="s">
        <v>5934</v>
      </c>
      <c r="J634" s="6" t="s">
        <v>8590</v>
      </c>
      <c r="K634" t="s">
        <v>5935</v>
      </c>
      <c r="L634" t="s">
        <v>71</v>
      </c>
      <c r="M634" t="s">
        <v>5936</v>
      </c>
      <c r="N634" t="s">
        <v>5937</v>
      </c>
      <c r="O634" t="s">
        <v>5938</v>
      </c>
      <c r="P634" t="s">
        <v>5939</v>
      </c>
      <c r="Q634" t="s">
        <v>5940</v>
      </c>
      <c r="R634" t="s">
        <v>71</v>
      </c>
      <c r="S634" t="s">
        <v>71</v>
      </c>
      <c r="T634" t="s">
        <v>5941</v>
      </c>
      <c r="U634" t="s">
        <v>71</v>
      </c>
      <c r="V634" t="s">
        <v>71</v>
      </c>
      <c r="W634" t="s">
        <v>71</v>
      </c>
      <c r="X634" t="s">
        <v>71</v>
      </c>
      <c r="Y634" t="s">
        <v>5942</v>
      </c>
      <c r="Z634" t="s">
        <v>5943</v>
      </c>
      <c r="AA634" t="s">
        <v>71</v>
      </c>
      <c r="AB634" t="s">
        <v>71</v>
      </c>
      <c r="AC634" t="s">
        <v>71</v>
      </c>
      <c r="AD634" t="s">
        <v>71</v>
      </c>
      <c r="AE634" t="s">
        <v>71</v>
      </c>
      <c r="AF634" t="s">
        <v>71</v>
      </c>
      <c r="AG634" t="s">
        <v>71</v>
      </c>
      <c r="AH634" t="s">
        <v>71</v>
      </c>
      <c r="AI634" t="s">
        <v>71</v>
      </c>
      <c r="AJ634" t="s">
        <v>71</v>
      </c>
      <c r="AK634" t="s">
        <v>71</v>
      </c>
      <c r="AL634" t="s">
        <v>71</v>
      </c>
      <c r="AM634" t="s">
        <v>71</v>
      </c>
      <c r="AN634" t="s">
        <v>71</v>
      </c>
      <c r="AO634" t="s">
        <v>5944</v>
      </c>
      <c r="AP634" t="s">
        <v>71</v>
      </c>
      <c r="AQ634" t="s">
        <v>71</v>
      </c>
      <c r="AR634" t="s">
        <v>71</v>
      </c>
      <c r="AS634">
        <v>2013</v>
      </c>
      <c r="AT634" t="s">
        <v>71</v>
      </c>
      <c r="AU634" t="s">
        <v>71</v>
      </c>
      <c r="AV634" t="s">
        <v>71</v>
      </c>
      <c r="AW634" t="s">
        <v>71</v>
      </c>
      <c r="AX634" t="s">
        <v>71</v>
      </c>
      <c r="AY634" t="s">
        <v>71</v>
      </c>
      <c r="AZ634">
        <v>95</v>
      </c>
      <c r="BA634">
        <v>101</v>
      </c>
      <c r="BB634" t="s">
        <v>71</v>
      </c>
      <c r="BC634" t="s">
        <v>71</v>
      </c>
      <c r="BD634" t="s">
        <v>71</v>
      </c>
      <c r="BE634" t="s">
        <v>71</v>
      </c>
      <c r="BF634" t="s">
        <v>71</v>
      </c>
      <c r="BG634" t="s">
        <v>71</v>
      </c>
      <c r="BH634" t="s">
        <v>71</v>
      </c>
      <c r="BI634" t="s">
        <v>71</v>
      </c>
      <c r="BJ634" t="s">
        <v>71</v>
      </c>
      <c r="BK634" t="s">
        <v>71</v>
      </c>
      <c r="BL634" t="s">
        <v>71</v>
      </c>
      <c r="BM634" t="s">
        <v>71</v>
      </c>
      <c r="BN634" t="s">
        <v>71</v>
      </c>
      <c r="BO634" t="s">
        <v>71</v>
      </c>
      <c r="BP634" t="s">
        <v>71</v>
      </c>
      <c r="BQ634" t="s">
        <v>5945</v>
      </c>
      <c r="BR634" t="str">
        <f>HYPERLINK("https%3A%2F%2Fwww.webofscience.com%2Fwos%2Fwoscc%2Ffull-record%2FWOS:000350165500022","View Full Record in Web of Science")</f>
        <v>View Full Record in Web of Science</v>
      </c>
    </row>
    <row r="635" spans="1:70" hidden="1" x14ac:dyDescent="0.25">
      <c r="A635" t="s">
        <v>83</v>
      </c>
      <c r="B635" t="s">
        <v>5946</v>
      </c>
      <c r="C635" t="s">
        <v>71</v>
      </c>
      <c r="D635" t="s">
        <v>5947</v>
      </c>
      <c r="E635" t="s">
        <v>71</v>
      </c>
      <c r="F635" t="s">
        <v>5948</v>
      </c>
      <c r="G635" t="s">
        <v>71</v>
      </c>
      <c r="H635" t="s">
        <v>71</v>
      </c>
      <c r="I635" s="1" t="s">
        <v>5949</v>
      </c>
      <c r="J635" s="6" t="s">
        <v>8590</v>
      </c>
      <c r="K635" t="s">
        <v>5950</v>
      </c>
      <c r="L635" t="s">
        <v>71</v>
      </c>
      <c r="M635" t="s">
        <v>5951</v>
      </c>
      <c r="N635" t="s">
        <v>5952</v>
      </c>
      <c r="O635" t="s">
        <v>5953</v>
      </c>
      <c r="P635" t="s">
        <v>5954</v>
      </c>
      <c r="Q635" t="s">
        <v>5955</v>
      </c>
      <c r="R635" t="s">
        <v>71</v>
      </c>
      <c r="S635" t="s">
        <v>71</v>
      </c>
      <c r="T635" t="s">
        <v>5956</v>
      </c>
      <c r="U635" t="s">
        <v>71</v>
      </c>
      <c r="V635" t="s">
        <v>71</v>
      </c>
      <c r="W635" t="s">
        <v>71</v>
      </c>
      <c r="X635" t="s">
        <v>71</v>
      </c>
      <c r="Y635" t="s">
        <v>5957</v>
      </c>
      <c r="Z635" t="s">
        <v>5958</v>
      </c>
      <c r="AA635" t="s">
        <v>71</v>
      </c>
      <c r="AB635" t="s">
        <v>71</v>
      </c>
      <c r="AC635" t="s">
        <v>71</v>
      </c>
      <c r="AD635" t="s">
        <v>71</v>
      </c>
      <c r="AE635" t="s">
        <v>71</v>
      </c>
      <c r="AF635" t="s">
        <v>71</v>
      </c>
      <c r="AG635" t="s">
        <v>71</v>
      </c>
      <c r="AH635" t="s">
        <v>71</v>
      </c>
      <c r="AI635" t="s">
        <v>71</v>
      </c>
      <c r="AJ635" t="s">
        <v>71</v>
      </c>
      <c r="AK635" t="s">
        <v>71</v>
      </c>
      <c r="AL635" t="s">
        <v>71</v>
      </c>
      <c r="AM635" t="s">
        <v>71</v>
      </c>
      <c r="AN635" t="s">
        <v>71</v>
      </c>
      <c r="AO635" t="s">
        <v>5959</v>
      </c>
      <c r="AP635" t="s">
        <v>71</v>
      </c>
      <c r="AQ635" t="s">
        <v>71</v>
      </c>
      <c r="AR635" t="s">
        <v>71</v>
      </c>
      <c r="AS635">
        <v>2012</v>
      </c>
      <c r="AT635" t="s">
        <v>71</v>
      </c>
      <c r="AU635" t="s">
        <v>71</v>
      </c>
      <c r="AV635" t="s">
        <v>71</v>
      </c>
      <c r="AW635" t="s">
        <v>71</v>
      </c>
      <c r="AX635" t="s">
        <v>71</v>
      </c>
      <c r="AY635" t="s">
        <v>71</v>
      </c>
      <c r="AZ635">
        <v>51</v>
      </c>
      <c r="BA635">
        <v>55</v>
      </c>
      <c r="BB635" t="s">
        <v>71</v>
      </c>
      <c r="BC635" t="s">
        <v>71</v>
      </c>
      <c r="BD635" t="s">
        <v>71</v>
      </c>
      <c r="BE635" t="s">
        <v>71</v>
      </c>
      <c r="BF635" t="s">
        <v>71</v>
      </c>
      <c r="BG635" t="s">
        <v>71</v>
      </c>
      <c r="BH635" t="s">
        <v>71</v>
      </c>
      <c r="BI635" t="s">
        <v>71</v>
      </c>
      <c r="BJ635" t="s">
        <v>71</v>
      </c>
      <c r="BK635" t="s">
        <v>71</v>
      </c>
      <c r="BL635" t="s">
        <v>71</v>
      </c>
      <c r="BM635" t="s">
        <v>71</v>
      </c>
      <c r="BN635" t="s">
        <v>71</v>
      </c>
      <c r="BO635" t="s">
        <v>71</v>
      </c>
      <c r="BP635" t="s">
        <v>71</v>
      </c>
      <c r="BQ635" t="s">
        <v>5960</v>
      </c>
      <c r="BR635" t="str">
        <f>HYPERLINK("https%3A%2F%2Fwww.webofscience.com%2Fwos%2Fwoscc%2Ffull-record%2FWOS:000344909600007","View Full Record in Web of Science")</f>
        <v>View Full Record in Web of Science</v>
      </c>
    </row>
    <row r="636" spans="1:70" hidden="1" x14ac:dyDescent="0.25">
      <c r="A636" t="s">
        <v>69</v>
      </c>
      <c r="B636" t="s">
        <v>5961</v>
      </c>
      <c r="C636" t="s">
        <v>71</v>
      </c>
      <c r="D636" t="s">
        <v>71</v>
      </c>
      <c r="E636" t="s">
        <v>71</v>
      </c>
      <c r="F636" t="s">
        <v>5961</v>
      </c>
      <c r="G636" t="s">
        <v>71</v>
      </c>
      <c r="H636" t="s">
        <v>71</v>
      </c>
      <c r="I636" s="1" t="s">
        <v>5962</v>
      </c>
      <c r="J636" s="6" t="s">
        <v>8590</v>
      </c>
      <c r="K636" t="s">
        <v>5963</v>
      </c>
      <c r="L636" t="s">
        <v>71</v>
      </c>
      <c r="M636" t="s">
        <v>71</v>
      </c>
      <c r="N636" t="s">
        <v>71</v>
      </c>
      <c r="O636" t="s">
        <v>71</v>
      </c>
      <c r="P636" t="s">
        <v>71</v>
      </c>
      <c r="Q636" t="s">
        <v>71</v>
      </c>
      <c r="R636" t="s">
        <v>71</v>
      </c>
      <c r="S636" t="s">
        <v>71</v>
      </c>
      <c r="T636" t="s">
        <v>5964</v>
      </c>
      <c r="U636" t="s">
        <v>71</v>
      </c>
      <c r="V636" t="s">
        <v>71</v>
      </c>
      <c r="W636" t="s">
        <v>71</v>
      </c>
      <c r="X636" t="s">
        <v>71</v>
      </c>
      <c r="Y636" t="s">
        <v>71</v>
      </c>
      <c r="Z636" t="s">
        <v>71</v>
      </c>
      <c r="AA636" t="s">
        <v>71</v>
      </c>
      <c r="AB636" t="s">
        <v>71</v>
      </c>
      <c r="AC636" t="s">
        <v>71</v>
      </c>
      <c r="AD636" t="s">
        <v>71</v>
      </c>
      <c r="AE636" t="s">
        <v>71</v>
      </c>
      <c r="AF636" t="s">
        <v>71</v>
      </c>
      <c r="AG636" t="s">
        <v>71</v>
      </c>
      <c r="AH636" t="s">
        <v>71</v>
      </c>
      <c r="AI636" t="s">
        <v>71</v>
      </c>
      <c r="AJ636" t="s">
        <v>71</v>
      </c>
      <c r="AK636" t="s">
        <v>71</v>
      </c>
      <c r="AL636" t="s">
        <v>71</v>
      </c>
      <c r="AM636" t="s">
        <v>5965</v>
      </c>
      <c r="AN636" t="s">
        <v>71</v>
      </c>
      <c r="AO636" t="s">
        <v>71</v>
      </c>
      <c r="AP636" t="s">
        <v>71</v>
      </c>
      <c r="AQ636" t="s">
        <v>71</v>
      </c>
      <c r="AR636" t="s">
        <v>960</v>
      </c>
      <c r="AS636">
        <v>1993</v>
      </c>
      <c r="AT636">
        <v>7</v>
      </c>
      <c r="AU636">
        <v>2</v>
      </c>
      <c r="AV636" t="s">
        <v>71</v>
      </c>
      <c r="AW636" t="s">
        <v>71</v>
      </c>
      <c r="AX636" t="s">
        <v>71</v>
      </c>
      <c r="AY636" t="s">
        <v>71</v>
      </c>
      <c r="AZ636">
        <v>115</v>
      </c>
      <c r="BA636">
        <v>137</v>
      </c>
      <c r="BB636" t="s">
        <v>71</v>
      </c>
      <c r="BC636" t="s">
        <v>5966</v>
      </c>
      <c r="BD636" t="str">
        <f>HYPERLINK("http://dx.doi.org/10.1007/BF01257815","http://dx.doi.org/10.1007/BF01257815")</f>
        <v>http://dx.doi.org/10.1007/BF01257815</v>
      </c>
      <c r="BE636" t="s">
        <v>71</v>
      </c>
      <c r="BF636" t="s">
        <v>71</v>
      </c>
      <c r="BG636" t="s">
        <v>71</v>
      </c>
      <c r="BH636" t="s">
        <v>71</v>
      </c>
      <c r="BI636" t="s">
        <v>71</v>
      </c>
      <c r="BJ636" t="s">
        <v>71</v>
      </c>
      <c r="BK636" t="s">
        <v>71</v>
      </c>
      <c r="BL636" t="s">
        <v>71</v>
      </c>
      <c r="BM636" t="s">
        <v>71</v>
      </c>
      <c r="BN636" t="s">
        <v>71</v>
      </c>
      <c r="BO636" t="s">
        <v>71</v>
      </c>
      <c r="BP636" t="s">
        <v>71</v>
      </c>
      <c r="BQ636" t="s">
        <v>5967</v>
      </c>
      <c r="BR636" t="str">
        <f>HYPERLINK("https%3A%2F%2Fwww.webofscience.com%2Fwos%2Fwoscc%2Ffull-record%2FWOS:A1993KQ70800001","View Full Record in Web of Science")</f>
        <v>View Full Record in Web of Science</v>
      </c>
    </row>
    <row r="637" spans="1:70" hidden="1" x14ac:dyDescent="0.25">
      <c r="A637" t="s">
        <v>83</v>
      </c>
      <c r="B637" t="s">
        <v>5968</v>
      </c>
      <c r="C637" t="s">
        <v>71</v>
      </c>
      <c r="D637" t="s">
        <v>4811</v>
      </c>
      <c r="E637" t="s">
        <v>71</v>
      </c>
      <c r="F637" t="s">
        <v>5969</v>
      </c>
      <c r="G637" t="s">
        <v>71</v>
      </c>
      <c r="H637" t="s">
        <v>71</v>
      </c>
      <c r="I637" s="1" t="s">
        <v>5970</v>
      </c>
      <c r="J637" s="6" t="s">
        <v>8590</v>
      </c>
      <c r="K637" t="s">
        <v>5971</v>
      </c>
      <c r="L637" t="s">
        <v>2884</v>
      </c>
      <c r="M637" t="s">
        <v>4815</v>
      </c>
      <c r="N637" t="s">
        <v>4816</v>
      </c>
      <c r="O637" t="s">
        <v>4817</v>
      </c>
      <c r="P637" t="s">
        <v>71</v>
      </c>
      <c r="Q637" t="s">
        <v>71</v>
      </c>
      <c r="R637" t="s">
        <v>71</v>
      </c>
      <c r="S637" t="s">
        <v>71</v>
      </c>
      <c r="T637" t="s">
        <v>5972</v>
      </c>
      <c r="U637" t="s">
        <v>71</v>
      </c>
      <c r="V637" t="s">
        <v>71</v>
      </c>
      <c r="W637" t="s">
        <v>71</v>
      </c>
      <c r="X637" t="s">
        <v>71</v>
      </c>
      <c r="Y637" t="s">
        <v>5973</v>
      </c>
      <c r="Z637" t="s">
        <v>5974</v>
      </c>
      <c r="AA637" t="s">
        <v>71</v>
      </c>
      <c r="AB637" t="s">
        <v>71</v>
      </c>
      <c r="AC637" t="s">
        <v>71</v>
      </c>
      <c r="AD637" t="s">
        <v>71</v>
      </c>
      <c r="AE637" t="s">
        <v>71</v>
      </c>
      <c r="AF637" t="s">
        <v>71</v>
      </c>
      <c r="AG637" t="s">
        <v>71</v>
      </c>
      <c r="AH637" t="s">
        <v>71</v>
      </c>
      <c r="AI637" t="s">
        <v>71</v>
      </c>
      <c r="AJ637" t="s">
        <v>71</v>
      </c>
      <c r="AK637" t="s">
        <v>71</v>
      </c>
      <c r="AL637" t="s">
        <v>71</v>
      </c>
      <c r="AM637" t="s">
        <v>2889</v>
      </c>
      <c r="AN637" t="s">
        <v>2890</v>
      </c>
      <c r="AO637" t="s">
        <v>5975</v>
      </c>
      <c r="AP637" t="s">
        <v>71</v>
      </c>
      <c r="AQ637" t="s">
        <v>71</v>
      </c>
      <c r="AR637" t="s">
        <v>71</v>
      </c>
      <c r="AS637">
        <v>2018</v>
      </c>
      <c r="AT637">
        <v>854</v>
      </c>
      <c r="AU637" t="s">
        <v>71</v>
      </c>
      <c r="AV637" t="s">
        <v>5976</v>
      </c>
      <c r="AW637" t="s">
        <v>71</v>
      </c>
      <c r="AX637" t="s">
        <v>71</v>
      </c>
      <c r="AY637" t="s">
        <v>71</v>
      </c>
      <c r="AZ637">
        <v>583</v>
      </c>
      <c r="BA637">
        <v>595</v>
      </c>
      <c r="BB637" t="s">
        <v>71</v>
      </c>
      <c r="BC637" t="s">
        <v>5977</v>
      </c>
      <c r="BD637" t="str">
        <f>HYPERLINK("http://dx.doi.org/10.1007/978-3-319-91476-3_48","http://dx.doi.org/10.1007/978-3-319-91476-3_48")</f>
        <v>http://dx.doi.org/10.1007/978-3-319-91476-3_48</v>
      </c>
      <c r="BE637" t="s">
        <v>71</v>
      </c>
      <c r="BF637" t="s">
        <v>71</v>
      </c>
      <c r="BG637" t="s">
        <v>71</v>
      </c>
      <c r="BH637" t="s">
        <v>71</v>
      </c>
      <c r="BI637" t="s">
        <v>71</v>
      </c>
      <c r="BJ637" t="s">
        <v>71</v>
      </c>
      <c r="BK637" t="s">
        <v>71</v>
      </c>
      <c r="BL637" t="s">
        <v>71</v>
      </c>
      <c r="BM637" t="s">
        <v>71</v>
      </c>
      <c r="BN637" t="s">
        <v>71</v>
      </c>
      <c r="BO637" t="s">
        <v>71</v>
      </c>
      <c r="BP637" t="s">
        <v>71</v>
      </c>
      <c r="BQ637" t="s">
        <v>5978</v>
      </c>
      <c r="BR637" t="str">
        <f>HYPERLINK("https%3A%2F%2Fwww.webofscience.com%2Fwos%2Fwoscc%2Ffull-record%2FWOS:000481660000047","View Full Record in Web of Science")</f>
        <v>View Full Record in Web of Science</v>
      </c>
    </row>
    <row r="638" spans="1:70" hidden="1" x14ac:dyDescent="0.25">
      <c r="A638" t="s">
        <v>69</v>
      </c>
      <c r="B638" t="s">
        <v>5979</v>
      </c>
      <c r="C638" t="s">
        <v>71</v>
      </c>
      <c r="D638" t="s">
        <v>71</v>
      </c>
      <c r="E638" t="s">
        <v>71</v>
      </c>
      <c r="F638" t="s">
        <v>5980</v>
      </c>
      <c r="G638" t="s">
        <v>71</v>
      </c>
      <c r="H638" t="s">
        <v>71</v>
      </c>
      <c r="I638" s="1" t="s">
        <v>5981</v>
      </c>
      <c r="J638" s="6" t="s">
        <v>8590</v>
      </c>
      <c r="K638" t="s">
        <v>288</v>
      </c>
      <c r="L638" t="s">
        <v>71</v>
      </c>
      <c r="M638" t="s">
        <v>71</v>
      </c>
      <c r="N638" t="s">
        <v>71</v>
      </c>
      <c r="O638" t="s">
        <v>71</v>
      </c>
      <c r="P638" t="s">
        <v>71</v>
      </c>
      <c r="Q638" t="s">
        <v>71</v>
      </c>
      <c r="R638" t="s">
        <v>71</v>
      </c>
      <c r="S638" t="s">
        <v>71</v>
      </c>
      <c r="T638" t="s">
        <v>5982</v>
      </c>
      <c r="U638" t="s">
        <v>71</v>
      </c>
      <c r="V638" t="s">
        <v>71</v>
      </c>
      <c r="W638" t="s">
        <v>71</v>
      </c>
      <c r="X638" t="s">
        <v>71</v>
      </c>
      <c r="Y638" t="s">
        <v>71</v>
      </c>
      <c r="Z638" t="s">
        <v>71</v>
      </c>
      <c r="AA638" t="s">
        <v>71</v>
      </c>
      <c r="AB638" t="s">
        <v>71</v>
      </c>
      <c r="AC638" t="s">
        <v>71</v>
      </c>
      <c r="AD638" t="s">
        <v>71</v>
      </c>
      <c r="AE638" t="s">
        <v>71</v>
      </c>
      <c r="AF638" t="s">
        <v>71</v>
      </c>
      <c r="AG638" t="s">
        <v>71</v>
      </c>
      <c r="AH638" t="s">
        <v>71</v>
      </c>
      <c r="AI638" t="s">
        <v>71</v>
      </c>
      <c r="AJ638" t="s">
        <v>71</v>
      </c>
      <c r="AK638" t="s">
        <v>71</v>
      </c>
      <c r="AL638" t="s">
        <v>71</v>
      </c>
      <c r="AM638" t="s">
        <v>291</v>
      </c>
      <c r="AN638" t="s">
        <v>292</v>
      </c>
      <c r="AO638" t="s">
        <v>71</v>
      </c>
      <c r="AP638" t="s">
        <v>71</v>
      </c>
      <c r="AQ638" t="s">
        <v>71</v>
      </c>
      <c r="AR638" t="s">
        <v>794</v>
      </c>
      <c r="AS638">
        <v>2023</v>
      </c>
      <c r="AT638">
        <v>211</v>
      </c>
      <c r="AU638" t="s">
        <v>71</v>
      </c>
      <c r="AV638" t="s">
        <v>71</v>
      </c>
      <c r="AW638" t="s">
        <v>71</v>
      </c>
      <c r="AX638" t="s">
        <v>71</v>
      </c>
      <c r="AY638" t="s">
        <v>71</v>
      </c>
      <c r="AZ638" t="s">
        <v>71</v>
      </c>
      <c r="BA638" t="s">
        <v>71</v>
      </c>
      <c r="BB638">
        <v>118497</v>
      </c>
      <c r="BC638" t="s">
        <v>5983</v>
      </c>
      <c r="BD638" t="str">
        <f>HYPERLINK("http://dx.doi.org/10.1016/j.eswa.2022.118497","http://dx.doi.org/10.1016/j.eswa.2022.118497")</f>
        <v>http://dx.doi.org/10.1016/j.eswa.2022.118497</v>
      </c>
      <c r="BE638" t="s">
        <v>71</v>
      </c>
      <c r="BF638" t="s">
        <v>71</v>
      </c>
      <c r="BG638" t="s">
        <v>71</v>
      </c>
      <c r="BH638" t="s">
        <v>71</v>
      </c>
      <c r="BI638" t="s">
        <v>71</v>
      </c>
      <c r="BJ638" t="s">
        <v>71</v>
      </c>
      <c r="BK638" t="s">
        <v>71</v>
      </c>
      <c r="BL638" t="s">
        <v>71</v>
      </c>
      <c r="BM638" t="s">
        <v>71</v>
      </c>
      <c r="BN638" t="s">
        <v>71</v>
      </c>
      <c r="BO638" t="s">
        <v>71</v>
      </c>
      <c r="BP638" t="s">
        <v>71</v>
      </c>
      <c r="BQ638" t="s">
        <v>5984</v>
      </c>
      <c r="BR638" t="str">
        <f>HYPERLINK("https%3A%2F%2Fwww.webofscience.com%2Fwos%2Fwoscc%2Ffull-record%2FWOS:000884679500006","View Full Record in Web of Science")</f>
        <v>View Full Record in Web of Science</v>
      </c>
    </row>
    <row r="639" spans="1:70" hidden="1" x14ac:dyDescent="0.25">
      <c r="A639" t="s">
        <v>69</v>
      </c>
      <c r="B639" t="s">
        <v>5985</v>
      </c>
      <c r="C639" t="s">
        <v>71</v>
      </c>
      <c r="D639" t="s">
        <v>71</v>
      </c>
      <c r="E639" t="s">
        <v>71</v>
      </c>
      <c r="F639" t="s">
        <v>5986</v>
      </c>
      <c r="G639" t="s">
        <v>71</v>
      </c>
      <c r="H639" t="s">
        <v>71</v>
      </c>
      <c r="I639" s="1" t="s">
        <v>5987</v>
      </c>
      <c r="J639" s="6" t="s">
        <v>8590</v>
      </c>
      <c r="K639" t="s">
        <v>233</v>
      </c>
      <c r="L639" t="s">
        <v>71</v>
      </c>
      <c r="M639" t="s">
        <v>71</v>
      </c>
      <c r="N639" t="s">
        <v>71</v>
      </c>
      <c r="O639" t="s">
        <v>71</v>
      </c>
      <c r="P639" t="s">
        <v>71</v>
      </c>
      <c r="Q639" t="s">
        <v>71</v>
      </c>
      <c r="R639" t="s">
        <v>71</v>
      </c>
      <c r="S639" t="s">
        <v>71</v>
      </c>
      <c r="T639" t="s">
        <v>5988</v>
      </c>
      <c r="U639" t="s">
        <v>71</v>
      </c>
      <c r="V639" t="s">
        <v>71</v>
      </c>
      <c r="W639" t="s">
        <v>71</v>
      </c>
      <c r="X639" t="s">
        <v>71</v>
      </c>
      <c r="Y639" t="s">
        <v>71</v>
      </c>
      <c r="Z639" t="s">
        <v>71</v>
      </c>
      <c r="AA639" t="s">
        <v>71</v>
      </c>
      <c r="AB639" t="s">
        <v>71</v>
      </c>
      <c r="AC639" t="s">
        <v>71</v>
      </c>
      <c r="AD639" t="s">
        <v>71</v>
      </c>
      <c r="AE639" t="s">
        <v>71</v>
      </c>
      <c r="AF639" t="s">
        <v>71</v>
      </c>
      <c r="AG639" t="s">
        <v>71</v>
      </c>
      <c r="AH639" t="s">
        <v>71</v>
      </c>
      <c r="AI639" t="s">
        <v>71</v>
      </c>
      <c r="AJ639" t="s">
        <v>71</v>
      </c>
      <c r="AK639" t="s">
        <v>71</v>
      </c>
      <c r="AL639" t="s">
        <v>71</v>
      </c>
      <c r="AM639" t="s">
        <v>237</v>
      </c>
      <c r="AN639" t="s">
        <v>238</v>
      </c>
      <c r="AO639" t="s">
        <v>71</v>
      </c>
      <c r="AP639" t="s">
        <v>71</v>
      </c>
      <c r="AQ639" t="s">
        <v>71</v>
      </c>
      <c r="AR639" t="s">
        <v>960</v>
      </c>
      <c r="AS639">
        <v>2014</v>
      </c>
      <c r="AT639">
        <v>22</v>
      </c>
      <c r="AU639">
        <v>2</v>
      </c>
      <c r="AV639" t="s">
        <v>71</v>
      </c>
      <c r="AW639" t="s">
        <v>71</v>
      </c>
      <c r="AX639" t="s">
        <v>71</v>
      </c>
      <c r="AY639" t="s">
        <v>71</v>
      </c>
      <c r="AZ639">
        <v>465</v>
      </c>
      <c r="BA639" t="s">
        <v>99</v>
      </c>
      <c r="BB639" t="s">
        <v>71</v>
      </c>
      <c r="BC639" t="s">
        <v>5989</v>
      </c>
      <c r="BD639" t="str">
        <f>HYPERLINK("http://dx.doi.org/10.1109/TFUZZ.2013.2258160","http://dx.doi.org/10.1109/TFUZZ.2013.2258160")</f>
        <v>http://dx.doi.org/10.1109/TFUZZ.2013.2258160</v>
      </c>
      <c r="BE639" t="s">
        <v>71</v>
      </c>
      <c r="BF639" t="s">
        <v>71</v>
      </c>
      <c r="BG639" t="s">
        <v>71</v>
      </c>
      <c r="BH639" t="s">
        <v>71</v>
      </c>
      <c r="BI639" t="s">
        <v>71</v>
      </c>
      <c r="BJ639" t="s">
        <v>71</v>
      </c>
      <c r="BK639" t="s">
        <v>71</v>
      </c>
      <c r="BL639" t="s">
        <v>71</v>
      </c>
      <c r="BM639" t="s">
        <v>71</v>
      </c>
      <c r="BN639" t="s">
        <v>71</v>
      </c>
      <c r="BO639" t="s">
        <v>71</v>
      </c>
      <c r="BP639" t="s">
        <v>71</v>
      </c>
      <c r="BQ639" t="s">
        <v>5990</v>
      </c>
      <c r="BR639" t="str">
        <f>HYPERLINK("https%3A%2F%2Fwww.webofscience.com%2Fwos%2Fwoscc%2Ffull-record%2FWOS:000334178800019","View Full Record in Web of Science")</f>
        <v>View Full Record in Web of Science</v>
      </c>
    </row>
    <row r="640" spans="1:70" hidden="1" x14ac:dyDescent="0.25">
      <c r="A640" t="s">
        <v>460</v>
      </c>
      <c r="B640" t="s">
        <v>5991</v>
      </c>
      <c r="C640" t="s">
        <v>71</v>
      </c>
      <c r="D640" t="s">
        <v>1324</v>
      </c>
      <c r="E640" t="s">
        <v>71</v>
      </c>
      <c r="F640" t="s">
        <v>5992</v>
      </c>
      <c r="G640" t="s">
        <v>71</v>
      </c>
      <c r="H640" t="s">
        <v>71</v>
      </c>
      <c r="I640" s="1" t="s">
        <v>5993</v>
      </c>
      <c r="J640" s="6" t="s">
        <v>8590</v>
      </c>
      <c r="K640" t="s">
        <v>1327</v>
      </c>
      <c r="L640" t="s">
        <v>466</v>
      </c>
      <c r="M640" t="s">
        <v>71</v>
      </c>
      <c r="N640" t="s">
        <v>71</v>
      </c>
      <c r="O640" t="s">
        <v>71</v>
      </c>
      <c r="P640" t="s">
        <v>71</v>
      </c>
      <c r="Q640" t="s">
        <v>71</v>
      </c>
      <c r="R640" t="s">
        <v>71</v>
      </c>
      <c r="S640" t="s">
        <v>71</v>
      </c>
      <c r="T640" t="s">
        <v>5994</v>
      </c>
      <c r="U640" t="s">
        <v>71</v>
      </c>
      <c r="V640" t="s">
        <v>71</v>
      </c>
      <c r="W640" t="s">
        <v>71</v>
      </c>
      <c r="X640" t="s">
        <v>71</v>
      </c>
      <c r="Y640" t="s">
        <v>5995</v>
      </c>
      <c r="Z640" t="s">
        <v>5996</v>
      </c>
      <c r="AA640" t="s">
        <v>71</v>
      </c>
      <c r="AB640" t="s">
        <v>71</v>
      </c>
      <c r="AC640" t="s">
        <v>71</v>
      </c>
      <c r="AD640" t="s">
        <v>71</v>
      </c>
      <c r="AE640" t="s">
        <v>71</v>
      </c>
      <c r="AF640" t="s">
        <v>71</v>
      </c>
      <c r="AG640" t="s">
        <v>71</v>
      </c>
      <c r="AH640" t="s">
        <v>71</v>
      </c>
      <c r="AI640" t="s">
        <v>71</v>
      </c>
      <c r="AJ640" t="s">
        <v>71</v>
      </c>
      <c r="AK640" t="s">
        <v>71</v>
      </c>
      <c r="AL640" t="s">
        <v>71</v>
      </c>
      <c r="AM640" t="s">
        <v>468</v>
      </c>
      <c r="AN640" t="s">
        <v>71</v>
      </c>
      <c r="AO640" t="s">
        <v>1330</v>
      </c>
      <c r="AP640" t="s">
        <v>71</v>
      </c>
      <c r="AQ640" t="s">
        <v>71</v>
      </c>
      <c r="AR640" t="s">
        <v>71</v>
      </c>
      <c r="AS640">
        <v>2007</v>
      </c>
      <c r="AT640">
        <v>215</v>
      </c>
      <c r="AU640" t="s">
        <v>71</v>
      </c>
      <c r="AV640" t="s">
        <v>71</v>
      </c>
      <c r="AW640" t="s">
        <v>71</v>
      </c>
      <c r="AX640" t="s">
        <v>71</v>
      </c>
      <c r="AY640" t="s">
        <v>71</v>
      </c>
      <c r="AZ640">
        <v>193</v>
      </c>
      <c r="BA640">
        <v>218</v>
      </c>
      <c r="BB640" t="s">
        <v>71</v>
      </c>
      <c r="BC640" t="s">
        <v>71</v>
      </c>
      <c r="BD640" t="s">
        <v>71</v>
      </c>
      <c r="BE640" t="s">
        <v>1331</v>
      </c>
      <c r="BF640" t="s">
        <v>71</v>
      </c>
      <c r="BG640" t="s">
        <v>71</v>
      </c>
      <c r="BH640" t="s">
        <v>71</v>
      </c>
      <c r="BI640" t="s">
        <v>71</v>
      </c>
      <c r="BJ640" t="s">
        <v>71</v>
      </c>
      <c r="BK640" t="s">
        <v>71</v>
      </c>
      <c r="BL640" t="s">
        <v>71</v>
      </c>
      <c r="BM640" t="s">
        <v>71</v>
      </c>
      <c r="BN640" t="s">
        <v>71</v>
      </c>
      <c r="BO640" t="s">
        <v>71</v>
      </c>
      <c r="BP640" t="s">
        <v>71</v>
      </c>
      <c r="BQ640" t="s">
        <v>5997</v>
      </c>
      <c r="BR640" t="str">
        <f>HYPERLINK("https%3A%2F%2Fwww.webofscience.com%2Fwos%2Fwoscc%2Ffull-record%2FWOS:000271338800012","View Full Record in Web of Science")</f>
        <v>View Full Record in Web of Science</v>
      </c>
    </row>
    <row r="641" spans="1:70" hidden="1" x14ac:dyDescent="0.25">
      <c r="A641" t="s">
        <v>69</v>
      </c>
      <c r="B641" t="s">
        <v>5998</v>
      </c>
      <c r="C641" t="s">
        <v>71</v>
      </c>
      <c r="D641" t="s">
        <v>71</v>
      </c>
      <c r="E641" t="s">
        <v>71</v>
      </c>
      <c r="F641" t="s">
        <v>5999</v>
      </c>
      <c r="G641" t="s">
        <v>71</v>
      </c>
      <c r="H641" t="s">
        <v>71</v>
      </c>
      <c r="I641" s="1" t="s">
        <v>6000</v>
      </c>
      <c r="J641" s="6" t="s">
        <v>8590</v>
      </c>
      <c r="K641" t="s">
        <v>563</v>
      </c>
      <c r="L641" t="s">
        <v>71</v>
      </c>
      <c r="M641" t="s">
        <v>71</v>
      </c>
      <c r="N641" t="s">
        <v>71</v>
      </c>
      <c r="O641" t="s">
        <v>71</v>
      </c>
      <c r="P641" t="s">
        <v>71</v>
      </c>
      <c r="Q641" t="s">
        <v>71</v>
      </c>
      <c r="R641" t="s">
        <v>71</v>
      </c>
      <c r="S641" t="s">
        <v>71</v>
      </c>
      <c r="T641" t="s">
        <v>6001</v>
      </c>
      <c r="U641" t="s">
        <v>71</v>
      </c>
      <c r="V641" t="s">
        <v>71</v>
      </c>
      <c r="W641" t="s">
        <v>71</v>
      </c>
      <c r="X641" t="s">
        <v>71</v>
      </c>
      <c r="Y641" t="s">
        <v>6002</v>
      </c>
      <c r="Z641" t="s">
        <v>6003</v>
      </c>
      <c r="AA641" t="s">
        <v>71</v>
      </c>
      <c r="AB641" t="s">
        <v>71</v>
      </c>
      <c r="AC641" t="s">
        <v>71</v>
      </c>
      <c r="AD641" t="s">
        <v>71</v>
      </c>
      <c r="AE641" t="s">
        <v>71</v>
      </c>
      <c r="AF641" t="s">
        <v>71</v>
      </c>
      <c r="AG641" t="s">
        <v>71</v>
      </c>
      <c r="AH641" t="s">
        <v>71</v>
      </c>
      <c r="AI641" t="s">
        <v>71</v>
      </c>
      <c r="AJ641" t="s">
        <v>71</v>
      </c>
      <c r="AK641" t="s">
        <v>71</v>
      </c>
      <c r="AL641" t="s">
        <v>71</v>
      </c>
      <c r="AM641" t="s">
        <v>565</v>
      </c>
      <c r="AN641" t="s">
        <v>71</v>
      </c>
      <c r="AO641" t="s">
        <v>71</v>
      </c>
      <c r="AP641" t="s">
        <v>71</v>
      </c>
      <c r="AQ641" t="s">
        <v>71</v>
      </c>
      <c r="AR641" t="s">
        <v>71</v>
      </c>
      <c r="AS641">
        <v>2009</v>
      </c>
      <c r="AT641">
        <v>15</v>
      </c>
      <c r="AU641">
        <v>1</v>
      </c>
      <c r="AV641" t="s">
        <v>71</v>
      </c>
      <c r="AW641" t="s">
        <v>71</v>
      </c>
      <c r="AX641" t="s">
        <v>71</v>
      </c>
      <c r="AY641" t="s">
        <v>71</v>
      </c>
      <c r="AZ641">
        <v>65</v>
      </c>
      <c r="BA641">
        <v>79</v>
      </c>
      <c r="BB641" t="s">
        <v>71</v>
      </c>
      <c r="BC641" t="s">
        <v>71</v>
      </c>
      <c r="BD641" t="s">
        <v>71</v>
      </c>
      <c r="BE641" t="s">
        <v>71</v>
      </c>
      <c r="BF641" t="s">
        <v>71</v>
      </c>
      <c r="BG641" t="s">
        <v>71</v>
      </c>
      <c r="BH641" t="s">
        <v>71</v>
      </c>
      <c r="BI641" t="s">
        <v>71</v>
      </c>
      <c r="BJ641" t="s">
        <v>71</v>
      </c>
      <c r="BK641" t="s">
        <v>71</v>
      </c>
      <c r="BL641" t="s">
        <v>71</v>
      </c>
      <c r="BM641" t="s">
        <v>71</v>
      </c>
      <c r="BN641" t="s">
        <v>71</v>
      </c>
      <c r="BO641" t="s">
        <v>71</v>
      </c>
      <c r="BP641" t="s">
        <v>71</v>
      </c>
      <c r="BQ641" t="s">
        <v>6004</v>
      </c>
      <c r="BR641" t="str">
        <f>HYPERLINK("https%3A%2F%2Fwww.webofscience.com%2Fwos%2Fwoscc%2Ffull-record%2FWOS:000266447000005","View Full Record in Web of Science")</f>
        <v>View Full Record in Web of Science</v>
      </c>
    </row>
    <row r="642" spans="1:70" hidden="1" x14ac:dyDescent="0.25">
      <c r="A642" t="s">
        <v>83</v>
      </c>
      <c r="B642" t="s">
        <v>6005</v>
      </c>
      <c r="C642" t="s">
        <v>71</v>
      </c>
      <c r="D642" t="s">
        <v>71</v>
      </c>
      <c r="E642" t="s">
        <v>102</v>
      </c>
      <c r="F642" t="s">
        <v>6006</v>
      </c>
      <c r="G642" t="s">
        <v>71</v>
      </c>
      <c r="H642" t="s">
        <v>71</v>
      </c>
      <c r="I642" s="1" t="s">
        <v>6007</v>
      </c>
      <c r="J642" s="6" t="s">
        <v>8588</v>
      </c>
      <c r="K642" t="s">
        <v>3292</v>
      </c>
      <c r="L642" t="s">
        <v>817</v>
      </c>
      <c r="M642" t="s">
        <v>3293</v>
      </c>
      <c r="N642" t="s">
        <v>3294</v>
      </c>
      <c r="O642" t="s">
        <v>3295</v>
      </c>
      <c r="P642" t="s">
        <v>3296</v>
      </c>
      <c r="Q642" t="s">
        <v>71</v>
      </c>
      <c r="R642" t="s">
        <v>71</v>
      </c>
      <c r="S642" t="s">
        <v>71</v>
      </c>
      <c r="T642" t="s">
        <v>6008</v>
      </c>
      <c r="U642" t="s">
        <v>71</v>
      </c>
      <c r="V642" t="s">
        <v>71</v>
      </c>
      <c r="W642" t="s">
        <v>71</v>
      </c>
      <c r="X642" t="s">
        <v>71</v>
      </c>
      <c r="Y642" t="s">
        <v>71</v>
      </c>
      <c r="Z642" t="s">
        <v>71</v>
      </c>
      <c r="AA642" t="s">
        <v>71</v>
      </c>
      <c r="AB642" t="s">
        <v>71</v>
      </c>
      <c r="AC642" t="s">
        <v>71</v>
      </c>
      <c r="AD642" t="s">
        <v>71</v>
      </c>
      <c r="AE642" t="s">
        <v>71</v>
      </c>
      <c r="AF642" t="s">
        <v>71</v>
      </c>
      <c r="AG642" t="s">
        <v>71</v>
      </c>
      <c r="AH642" t="s">
        <v>71</v>
      </c>
      <c r="AI642" t="s">
        <v>71</v>
      </c>
      <c r="AJ642" t="s">
        <v>71</v>
      </c>
      <c r="AK642" t="s">
        <v>71</v>
      </c>
      <c r="AL642" t="s">
        <v>71</v>
      </c>
      <c r="AM642" t="s">
        <v>824</v>
      </c>
      <c r="AN642" t="s">
        <v>71</v>
      </c>
      <c r="AO642" t="s">
        <v>3298</v>
      </c>
      <c r="AP642" t="s">
        <v>71</v>
      </c>
      <c r="AQ642" t="s">
        <v>71</v>
      </c>
      <c r="AR642" t="s">
        <v>71</v>
      </c>
      <c r="AS642">
        <v>2010</v>
      </c>
      <c r="AT642" t="s">
        <v>71</v>
      </c>
      <c r="AU642" t="s">
        <v>71</v>
      </c>
      <c r="AV642" t="s">
        <v>71</v>
      </c>
      <c r="AW642" t="s">
        <v>71</v>
      </c>
      <c r="AX642" t="s">
        <v>71</v>
      </c>
      <c r="AY642" t="s">
        <v>71</v>
      </c>
      <c r="AZ642" t="s">
        <v>71</v>
      </c>
      <c r="BA642" t="s">
        <v>71</v>
      </c>
      <c r="BB642" t="s">
        <v>71</v>
      </c>
      <c r="BC642" t="s">
        <v>71</v>
      </c>
      <c r="BD642" t="s">
        <v>71</v>
      </c>
      <c r="BE642" t="s">
        <v>71</v>
      </c>
      <c r="BF642" t="s">
        <v>71</v>
      </c>
      <c r="BG642" t="s">
        <v>71</v>
      </c>
      <c r="BH642" t="s">
        <v>71</v>
      </c>
      <c r="BI642" t="s">
        <v>71</v>
      </c>
      <c r="BJ642" t="s">
        <v>71</v>
      </c>
      <c r="BK642" t="s">
        <v>71</v>
      </c>
      <c r="BL642" t="s">
        <v>71</v>
      </c>
      <c r="BM642" t="s">
        <v>71</v>
      </c>
      <c r="BN642" t="s">
        <v>71</v>
      </c>
      <c r="BO642" t="s">
        <v>71</v>
      </c>
      <c r="BP642" t="s">
        <v>71</v>
      </c>
      <c r="BQ642" t="s">
        <v>6009</v>
      </c>
      <c r="BR642" t="str">
        <f>HYPERLINK("https%3A%2F%2Fwww.webofscience.com%2Fwos%2Fwoscc%2Ffull-record%2FWOS:000287453603037","View Full Record in Web of Science")</f>
        <v>View Full Record in Web of Science</v>
      </c>
    </row>
    <row r="643" spans="1:70" hidden="1" x14ac:dyDescent="0.25">
      <c r="A643" t="s">
        <v>69</v>
      </c>
      <c r="B643" t="s">
        <v>6010</v>
      </c>
      <c r="C643" t="s">
        <v>71</v>
      </c>
      <c r="D643" t="s">
        <v>71</v>
      </c>
      <c r="E643" t="s">
        <v>71</v>
      </c>
      <c r="F643" t="s">
        <v>6011</v>
      </c>
      <c r="G643" t="s">
        <v>71</v>
      </c>
      <c r="H643" t="s">
        <v>71</v>
      </c>
      <c r="I643" s="1" t="s">
        <v>6012</v>
      </c>
      <c r="J643" s="6" t="s">
        <v>8588</v>
      </c>
      <c r="K643" t="s">
        <v>6013</v>
      </c>
      <c r="L643" t="s">
        <v>71</v>
      </c>
      <c r="M643" t="s">
        <v>6014</v>
      </c>
      <c r="N643" t="s">
        <v>6015</v>
      </c>
      <c r="O643" t="s">
        <v>6016</v>
      </c>
      <c r="P643" t="s">
        <v>6017</v>
      </c>
      <c r="Q643" t="s">
        <v>71</v>
      </c>
      <c r="R643" t="s">
        <v>71</v>
      </c>
      <c r="S643" t="s">
        <v>71</v>
      </c>
      <c r="T643" t="s">
        <v>6018</v>
      </c>
      <c r="U643" t="s">
        <v>71</v>
      </c>
      <c r="V643" t="s">
        <v>71</v>
      </c>
      <c r="W643" t="s">
        <v>71</v>
      </c>
      <c r="X643" t="s">
        <v>71</v>
      </c>
      <c r="Y643" t="s">
        <v>6019</v>
      </c>
      <c r="Z643" t="s">
        <v>6020</v>
      </c>
      <c r="AA643" t="s">
        <v>71</v>
      </c>
      <c r="AB643" t="s">
        <v>71</v>
      </c>
      <c r="AC643" t="s">
        <v>71</v>
      </c>
      <c r="AD643" t="s">
        <v>71</v>
      </c>
      <c r="AE643" t="s">
        <v>71</v>
      </c>
      <c r="AF643" t="s">
        <v>71</v>
      </c>
      <c r="AG643" t="s">
        <v>71</v>
      </c>
      <c r="AH643" t="s">
        <v>71</v>
      </c>
      <c r="AI643" t="s">
        <v>71</v>
      </c>
      <c r="AJ643" t="s">
        <v>71</v>
      </c>
      <c r="AK643" t="s">
        <v>71</v>
      </c>
      <c r="AL643" t="s">
        <v>71</v>
      </c>
      <c r="AM643" t="s">
        <v>6021</v>
      </c>
      <c r="AN643" t="s">
        <v>6022</v>
      </c>
      <c r="AO643" t="s">
        <v>71</v>
      </c>
      <c r="AP643" t="s">
        <v>71</v>
      </c>
      <c r="AQ643" t="s">
        <v>71</v>
      </c>
      <c r="AR643" t="s">
        <v>1454</v>
      </c>
      <c r="AS643">
        <v>2006</v>
      </c>
      <c r="AT643">
        <v>36</v>
      </c>
      <c r="AU643">
        <v>4</v>
      </c>
      <c r="AV643" t="s">
        <v>71</v>
      </c>
      <c r="AW643" t="s">
        <v>71</v>
      </c>
      <c r="AX643" t="s">
        <v>71</v>
      </c>
      <c r="AY643" t="s">
        <v>71</v>
      </c>
      <c r="AZ643">
        <v>804</v>
      </c>
      <c r="BA643">
        <v>822</v>
      </c>
      <c r="BB643" t="s">
        <v>71</v>
      </c>
      <c r="BC643" t="s">
        <v>6023</v>
      </c>
      <c r="BD643" t="str">
        <f>HYPERLINK("http://dx.doi.org/10.1109/TSMCA.2005.855778","http://dx.doi.org/10.1109/TSMCA.2005.855778")</f>
        <v>http://dx.doi.org/10.1109/TSMCA.2005.855778</v>
      </c>
      <c r="BE643" t="s">
        <v>71</v>
      </c>
      <c r="BF643" t="s">
        <v>71</v>
      </c>
      <c r="BG643" t="s">
        <v>71</v>
      </c>
      <c r="BH643" t="s">
        <v>71</v>
      </c>
      <c r="BI643" t="s">
        <v>71</v>
      </c>
      <c r="BJ643" t="s">
        <v>71</v>
      </c>
      <c r="BK643" t="s">
        <v>71</v>
      </c>
      <c r="BL643" t="s">
        <v>71</v>
      </c>
      <c r="BM643" t="s">
        <v>71</v>
      </c>
      <c r="BN643" t="s">
        <v>71</v>
      </c>
      <c r="BO643" t="s">
        <v>71</v>
      </c>
      <c r="BP643" t="s">
        <v>71</v>
      </c>
      <c r="BQ643" t="s">
        <v>6024</v>
      </c>
      <c r="BR643" t="str">
        <f>HYPERLINK("https%3A%2F%2Fwww.webofscience.com%2Fwos%2Fwoscc%2Ffull-record%2FWOS:000238321700015","View Full Record in Web of Science")</f>
        <v>View Full Record in Web of Science</v>
      </c>
    </row>
    <row r="644" spans="1:70" hidden="1" x14ac:dyDescent="0.25">
      <c r="A644" t="s">
        <v>83</v>
      </c>
      <c r="B644" t="s">
        <v>624</v>
      </c>
      <c r="C644" t="s">
        <v>71</v>
      </c>
      <c r="D644" t="s">
        <v>6025</v>
      </c>
      <c r="E644" t="s">
        <v>71</v>
      </c>
      <c r="F644" t="s">
        <v>624</v>
      </c>
      <c r="G644" t="s">
        <v>71</v>
      </c>
      <c r="H644" t="s">
        <v>71</v>
      </c>
      <c r="I644" s="1" t="s">
        <v>6026</v>
      </c>
      <c r="J644" s="6" t="s">
        <v>8588</v>
      </c>
      <c r="K644" t="s">
        <v>6027</v>
      </c>
      <c r="L644" t="s">
        <v>71</v>
      </c>
      <c r="M644" t="s">
        <v>6028</v>
      </c>
      <c r="N644" t="s">
        <v>6029</v>
      </c>
      <c r="O644" t="s">
        <v>6030</v>
      </c>
      <c r="P644" t="s">
        <v>6031</v>
      </c>
      <c r="Q644" t="s">
        <v>71</v>
      </c>
      <c r="R644" t="s">
        <v>71</v>
      </c>
      <c r="S644" t="s">
        <v>71</v>
      </c>
      <c r="T644" t="s">
        <v>6032</v>
      </c>
      <c r="U644" t="s">
        <v>71</v>
      </c>
      <c r="V644" t="s">
        <v>71</v>
      </c>
      <c r="W644" t="s">
        <v>71</v>
      </c>
      <c r="X644" t="s">
        <v>71</v>
      </c>
      <c r="Y644" t="s">
        <v>71</v>
      </c>
      <c r="Z644" t="s">
        <v>71</v>
      </c>
      <c r="AA644" t="s">
        <v>71</v>
      </c>
      <c r="AB644" t="s">
        <v>71</v>
      </c>
      <c r="AC644" t="s">
        <v>71</v>
      </c>
      <c r="AD644" t="s">
        <v>71</v>
      </c>
      <c r="AE644" t="s">
        <v>71</v>
      </c>
      <c r="AF644" t="s">
        <v>71</v>
      </c>
      <c r="AG644" t="s">
        <v>71</v>
      </c>
      <c r="AH644" t="s">
        <v>71</v>
      </c>
      <c r="AI644" t="s">
        <v>71</v>
      </c>
      <c r="AJ644" t="s">
        <v>71</v>
      </c>
      <c r="AK644" t="s">
        <v>71</v>
      </c>
      <c r="AL644" t="s">
        <v>71</v>
      </c>
      <c r="AM644" t="s">
        <v>71</v>
      </c>
      <c r="AN644" t="s">
        <v>71</v>
      </c>
      <c r="AO644" t="s">
        <v>6033</v>
      </c>
      <c r="AP644" t="s">
        <v>71</v>
      </c>
      <c r="AQ644" t="s">
        <v>71</v>
      </c>
      <c r="AR644" t="s">
        <v>71</v>
      </c>
      <c r="AS644">
        <v>2002</v>
      </c>
      <c r="AT644" t="s">
        <v>71</v>
      </c>
      <c r="AU644" t="s">
        <v>71</v>
      </c>
      <c r="AV644" t="s">
        <v>71</v>
      </c>
      <c r="AW644" t="s">
        <v>71</v>
      </c>
      <c r="AX644" t="s">
        <v>71</v>
      </c>
      <c r="AY644" t="s">
        <v>71</v>
      </c>
      <c r="AZ644">
        <v>23</v>
      </c>
      <c r="BA644">
        <v>24</v>
      </c>
      <c r="BB644" t="s">
        <v>71</v>
      </c>
      <c r="BC644" t="s">
        <v>6034</v>
      </c>
      <c r="BD644" t="str">
        <f>HYPERLINK("http://dx.doi.org/10.1142/9789812777102_0003","http://dx.doi.org/10.1142/9789812777102_0003")</f>
        <v>http://dx.doi.org/10.1142/9789812777102_0003</v>
      </c>
      <c r="BE644" t="s">
        <v>71</v>
      </c>
      <c r="BF644" t="s">
        <v>71</v>
      </c>
      <c r="BG644" t="s">
        <v>71</v>
      </c>
      <c r="BH644" t="s">
        <v>71</v>
      </c>
      <c r="BI644" t="s">
        <v>71</v>
      </c>
      <c r="BJ644" t="s">
        <v>71</v>
      </c>
      <c r="BK644" t="s">
        <v>71</v>
      </c>
      <c r="BL644" t="s">
        <v>71</v>
      </c>
      <c r="BM644" t="s">
        <v>71</v>
      </c>
      <c r="BN644" t="s">
        <v>71</v>
      </c>
      <c r="BO644" t="s">
        <v>71</v>
      </c>
      <c r="BP644" t="s">
        <v>71</v>
      </c>
      <c r="BQ644" t="s">
        <v>6035</v>
      </c>
      <c r="BR644" t="str">
        <f>HYPERLINK("https%3A%2F%2Fwww.webofscience.com%2Fwos%2Fwoscc%2Ffull-record%2FWOS:000186233300003","View Full Record in Web of Science")</f>
        <v>View Full Record in Web of Science</v>
      </c>
    </row>
    <row r="645" spans="1:70" hidden="1" x14ac:dyDescent="0.25">
      <c r="A645" t="s">
        <v>83</v>
      </c>
      <c r="B645" t="s">
        <v>6036</v>
      </c>
      <c r="C645" t="s">
        <v>71</v>
      </c>
      <c r="D645" t="s">
        <v>71</v>
      </c>
      <c r="E645" t="s">
        <v>102</v>
      </c>
      <c r="F645" t="s">
        <v>6037</v>
      </c>
      <c r="G645" t="s">
        <v>71</v>
      </c>
      <c r="H645" t="s">
        <v>71</v>
      </c>
      <c r="I645" s="1" t="s">
        <v>6038</v>
      </c>
      <c r="J645" s="6" t="s">
        <v>8588</v>
      </c>
      <c r="K645" t="s">
        <v>6039</v>
      </c>
      <c r="L645" t="s">
        <v>71</v>
      </c>
      <c r="M645" t="s">
        <v>6040</v>
      </c>
      <c r="N645" t="s">
        <v>6041</v>
      </c>
      <c r="O645" t="s">
        <v>6042</v>
      </c>
      <c r="P645" t="s">
        <v>71</v>
      </c>
      <c r="Q645" t="s">
        <v>6043</v>
      </c>
      <c r="R645" t="s">
        <v>71</v>
      </c>
      <c r="S645" t="s">
        <v>71</v>
      </c>
      <c r="T645" t="s">
        <v>6044</v>
      </c>
      <c r="U645" t="s">
        <v>71</v>
      </c>
      <c r="V645" t="s">
        <v>71</v>
      </c>
      <c r="W645" t="s">
        <v>71</v>
      </c>
      <c r="X645" t="s">
        <v>71</v>
      </c>
      <c r="Y645" t="s">
        <v>71</v>
      </c>
      <c r="Z645" t="s">
        <v>71</v>
      </c>
      <c r="AA645" t="s">
        <v>71</v>
      </c>
      <c r="AB645" t="s">
        <v>71</v>
      </c>
      <c r="AC645" t="s">
        <v>71</v>
      </c>
      <c r="AD645" t="s">
        <v>71</v>
      </c>
      <c r="AE645" t="s">
        <v>71</v>
      </c>
      <c r="AF645" t="s">
        <v>71</v>
      </c>
      <c r="AG645" t="s">
        <v>71</v>
      </c>
      <c r="AH645" t="s">
        <v>71</v>
      </c>
      <c r="AI645" t="s">
        <v>71</v>
      </c>
      <c r="AJ645" t="s">
        <v>71</v>
      </c>
      <c r="AK645" t="s">
        <v>71</v>
      </c>
      <c r="AL645" t="s">
        <v>71</v>
      </c>
      <c r="AM645" t="s">
        <v>71</v>
      </c>
      <c r="AN645" t="s">
        <v>71</v>
      </c>
      <c r="AO645" t="s">
        <v>6045</v>
      </c>
      <c r="AP645" t="s">
        <v>71</v>
      </c>
      <c r="AQ645" t="s">
        <v>71</v>
      </c>
      <c r="AR645" t="s">
        <v>71</v>
      </c>
      <c r="AS645">
        <v>2017</v>
      </c>
      <c r="AT645" t="s">
        <v>71</v>
      </c>
      <c r="AU645" t="s">
        <v>71</v>
      </c>
      <c r="AV645" t="s">
        <v>71</v>
      </c>
      <c r="AW645" t="s">
        <v>71</v>
      </c>
      <c r="AX645" t="s">
        <v>71</v>
      </c>
      <c r="AY645" t="s">
        <v>71</v>
      </c>
      <c r="AZ645">
        <v>93</v>
      </c>
      <c r="BA645">
        <v>96</v>
      </c>
      <c r="BB645" t="s">
        <v>71</v>
      </c>
      <c r="BC645" t="s">
        <v>71</v>
      </c>
      <c r="BD645" t="s">
        <v>71</v>
      </c>
      <c r="BE645" t="s">
        <v>71</v>
      </c>
      <c r="BF645" t="s">
        <v>71</v>
      </c>
      <c r="BG645" t="s">
        <v>71</v>
      </c>
      <c r="BH645" t="s">
        <v>71</v>
      </c>
      <c r="BI645" t="s">
        <v>71</v>
      </c>
      <c r="BJ645" t="s">
        <v>71</v>
      </c>
      <c r="BK645" t="s">
        <v>71</v>
      </c>
      <c r="BL645" t="s">
        <v>71</v>
      </c>
      <c r="BM645" t="s">
        <v>71</v>
      </c>
      <c r="BN645" t="s">
        <v>71</v>
      </c>
      <c r="BO645" t="s">
        <v>71</v>
      </c>
      <c r="BP645" t="s">
        <v>71</v>
      </c>
      <c r="BQ645" t="s">
        <v>6046</v>
      </c>
      <c r="BR645" t="str">
        <f>HYPERLINK("https%3A%2F%2Fwww.webofscience.com%2Fwos%2Fwoscc%2Ffull-record%2FWOS:000403387400018","View Full Record in Web of Science")</f>
        <v>View Full Record in Web of Science</v>
      </c>
    </row>
    <row r="646" spans="1:70" hidden="1" x14ac:dyDescent="0.25">
      <c r="A646" t="s">
        <v>69</v>
      </c>
      <c r="B646" t="s">
        <v>6047</v>
      </c>
      <c r="C646" t="s">
        <v>71</v>
      </c>
      <c r="D646" t="s">
        <v>71</v>
      </c>
      <c r="E646" t="s">
        <v>71</v>
      </c>
      <c r="F646" t="s">
        <v>6048</v>
      </c>
      <c r="G646" t="s">
        <v>71</v>
      </c>
      <c r="H646" t="s">
        <v>71</v>
      </c>
      <c r="I646" s="1" t="s">
        <v>6049</v>
      </c>
      <c r="J646" s="6" t="s">
        <v>8588</v>
      </c>
      <c r="K646" t="s">
        <v>74</v>
      </c>
      <c r="L646" t="s">
        <v>71</v>
      </c>
      <c r="M646" t="s">
        <v>6050</v>
      </c>
      <c r="N646" t="s">
        <v>6051</v>
      </c>
      <c r="O646" t="s">
        <v>6052</v>
      </c>
      <c r="P646" t="s">
        <v>71</v>
      </c>
      <c r="Q646" t="s">
        <v>6053</v>
      </c>
      <c r="R646" t="s">
        <v>71</v>
      </c>
      <c r="S646" t="s">
        <v>71</v>
      </c>
      <c r="T646" t="s">
        <v>6054</v>
      </c>
      <c r="U646" t="s">
        <v>71</v>
      </c>
      <c r="V646" t="s">
        <v>71</v>
      </c>
      <c r="W646" t="s">
        <v>71</v>
      </c>
      <c r="X646" t="s">
        <v>71</v>
      </c>
      <c r="Y646" t="s">
        <v>6055</v>
      </c>
      <c r="Z646" t="s">
        <v>6056</v>
      </c>
      <c r="AA646" t="s">
        <v>71</v>
      </c>
      <c r="AB646" t="s">
        <v>71</v>
      </c>
      <c r="AC646" t="s">
        <v>71</v>
      </c>
      <c r="AD646" t="s">
        <v>71</v>
      </c>
      <c r="AE646" t="s">
        <v>71</v>
      </c>
      <c r="AF646" t="s">
        <v>71</v>
      </c>
      <c r="AG646" t="s">
        <v>71</v>
      </c>
      <c r="AH646" t="s">
        <v>71</v>
      </c>
      <c r="AI646" t="s">
        <v>71</v>
      </c>
      <c r="AJ646" t="s">
        <v>71</v>
      </c>
      <c r="AK646" t="s">
        <v>71</v>
      </c>
      <c r="AL646" t="s">
        <v>71</v>
      </c>
      <c r="AM646" t="s">
        <v>77</v>
      </c>
      <c r="AN646" t="s">
        <v>78</v>
      </c>
      <c r="AO646" t="s">
        <v>71</v>
      </c>
      <c r="AP646" t="s">
        <v>71</v>
      </c>
      <c r="AQ646" t="s">
        <v>71</v>
      </c>
      <c r="AR646" t="s">
        <v>794</v>
      </c>
      <c r="AS646">
        <v>2008</v>
      </c>
      <c r="AT646">
        <v>12</v>
      </c>
      <c r="AU646">
        <v>2</v>
      </c>
      <c r="AV646" t="s">
        <v>71</v>
      </c>
      <c r="AW646" t="s">
        <v>71</v>
      </c>
      <c r="AX646" t="s">
        <v>71</v>
      </c>
      <c r="AY646" t="s">
        <v>71</v>
      </c>
      <c r="AZ646">
        <v>177</v>
      </c>
      <c r="BA646">
        <v>182</v>
      </c>
      <c r="BB646" t="s">
        <v>71</v>
      </c>
      <c r="BC646" t="s">
        <v>6057</v>
      </c>
      <c r="BD646" t="str">
        <f>HYPERLINK("http://dx.doi.org/10.1007/s00500-007-0188-5","http://dx.doi.org/10.1007/s00500-007-0188-5")</f>
        <v>http://dx.doi.org/10.1007/s00500-007-0188-5</v>
      </c>
      <c r="BE646" t="s">
        <v>71</v>
      </c>
      <c r="BF646" t="s">
        <v>71</v>
      </c>
      <c r="BG646" t="s">
        <v>71</v>
      </c>
      <c r="BH646" t="s">
        <v>71</v>
      </c>
      <c r="BI646" t="s">
        <v>71</v>
      </c>
      <c r="BJ646" t="s">
        <v>71</v>
      </c>
      <c r="BK646" t="s">
        <v>71</v>
      </c>
      <c r="BL646" t="s">
        <v>71</v>
      </c>
      <c r="BM646" t="s">
        <v>71</v>
      </c>
      <c r="BN646" t="s">
        <v>71</v>
      </c>
      <c r="BO646" t="s">
        <v>71</v>
      </c>
      <c r="BP646" t="s">
        <v>71</v>
      </c>
      <c r="BQ646" t="s">
        <v>6058</v>
      </c>
      <c r="BR646" t="str">
        <f>HYPERLINK("https%3A%2F%2Fwww.webofscience.com%2Fwos%2Fwoscc%2Ffull-record%2FWOS:000249312300009","View Full Record in Web of Science")</f>
        <v>View Full Record in Web of Science</v>
      </c>
    </row>
    <row r="647" spans="1:70" hidden="1" x14ac:dyDescent="0.25">
      <c r="A647" t="s">
        <v>69</v>
      </c>
      <c r="B647" t="s">
        <v>6059</v>
      </c>
      <c r="C647" t="s">
        <v>71</v>
      </c>
      <c r="D647" t="s">
        <v>71</v>
      </c>
      <c r="E647" t="s">
        <v>71</v>
      </c>
      <c r="F647" t="s">
        <v>6060</v>
      </c>
      <c r="G647" t="s">
        <v>71</v>
      </c>
      <c r="H647" t="s">
        <v>71</v>
      </c>
      <c r="I647" s="1" t="s">
        <v>6061</v>
      </c>
      <c r="J647" s="6" t="s">
        <v>8588</v>
      </c>
      <c r="K647" t="s">
        <v>510</v>
      </c>
      <c r="L647" t="s">
        <v>71</v>
      </c>
      <c r="M647" t="s">
        <v>71</v>
      </c>
      <c r="N647" t="s">
        <v>71</v>
      </c>
      <c r="O647" t="s">
        <v>71</v>
      </c>
      <c r="P647" t="s">
        <v>71</v>
      </c>
      <c r="Q647" t="s">
        <v>71</v>
      </c>
      <c r="R647" t="s">
        <v>71</v>
      </c>
      <c r="S647" t="s">
        <v>71</v>
      </c>
      <c r="T647" t="s">
        <v>6062</v>
      </c>
      <c r="U647" t="s">
        <v>71</v>
      </c>
      <c r="V647" t="s">
        <v>71</v>
      </c>
      <c r="W647" t="s">
        <v>71</v>
      </c>
      <c r="X647" t="s">
        <v>71</v>
      </c>
      <c r="Y647" t="s">
        <v>6063</v>
      </c>
      <c r="Z647" t="s">
        <v>6064</v>
      </c>
      <c r="AA647" t="s">
        <v>71</v>
      </c>
      <c r="AB647" t="s">
        <v>71</v>
      </c>
      <c r="AC647" t="s">
        <v>71</v>
      </c>
      <c r="AD647" t="s">
        <v>71</v>
      </c>
      <c r="AE647" t="s">
        <v>71</v>
      </c>
      <c r="AF647" t="s">
        <v>71</v>
      </c>
      <c r="AG647" t="s">
        <v>71</v>
      </c>
      <c r="AH647" t="s">
        <v>71</v>
      </c>
      <c r="AI647" t="s">
        <v>71</v>
      </c>
      <c r="AJ647" t="s">
        <v>71</v>
      </c>
      <c r="AK647" t="s">
        <v>71</v>
      </c>
      <c r="AL647" t="s">
        <v>71</v>
      </c>
      <c r="AM647" t="s">
        <v>512</v>
      </c>
      <c r="AN647" t="s">
        <v>513</v>
      </c>
      <c r="AO647" t="s">
        <v>71</v>
      </c>
      <c r="AP647" t="s">
        <v>71</v>
      </c>
      <c r="AQ647" t="s">
        <v>71</v>
      </c>
      <c r="AR647" t="s">
        <v>6065</v>
      </c>
      <c r="AS647">
        <v>2019</v>
      </c>
      <c r="AT647">
        <v>49</v>
      </c>
      <c r="AU647">
        <v>6</v>
      </c>
      <c r="AV647" t="s">
        <v>71</v>
      </c>
      <c r="AW647" t="s">
        <v>71</v>
      </c>
      <c r="AX647" t="s">
        <v>71</v>
      </c>
      <c r="AY647" t="s">
        <v>71</v>
      </c>
      <c r="AZ647">
        <v>1741</v>
      </c>
      <c r="BA647">
        <v>1765</v>
      </c>
      <c r="BB647" t="s">
        <v>71</v>
      </c>
      <c r="BC647" t="s">
        <v>6066</v>
      </c>
      <c r="BD647" t="str">
        <f>HYPERLINK("http://dx.doi.org/10.1108/K-05-2019-0345","http://dx.doi.org/10.1108/K-05-2019-0345")</f>
        <v>http://dx.doi.org/10.1108/K-05-2019-0345</v>
      </c>
      <c r="BE647" t="s">
        <v>71</v>
      </c>
      <c r="BF647" t="s">
        <v>6067</v>
      </c>
      <c r="BG647" t="s">
        <v>71</v>
      </c>
      <c r="BH647" t="s">
        <v>71</v>
      </c>
      <c r="BI647" t="s">
        <v>71</v>
      </c>
      <c r="BJ647" t="s">
        <v>71</v>
      </c>
      <c r="BK647" t="s">
        <v>71</v>
      </c>
      <c r="BL647" t="s">
        <v>71</v>
      </c>
      <c r="BM647" t="s">
        <v>71</v>
      </c>
      <c r="BN647" t="s">
        <v>71</v>
      </c>
      <c r="BO647" t="s">
        <v>71</v>
      </c>
      <c r="BP647" t="s">
        <v>71</v>
      </c>
      <c r="BQ647" t="s">
        <v>6068</v>
      </c>
      <c r="BR647" t="str">
        <f>HYPERLINK("https%3A%2F%2Fwww.webofscience.com%2Fwos%2Fwoscc%2Ffull-record%2FWOS:000501914100001","View Full Record in Web of Science")</f>
        <v>View Full Record in Web of Science</v>
      </c>
    </row>
    <row r="648" spans="1:70" hidden="1" x14ac:dyDescent="0.25">
      <c r="A648" t="s">
        <v>83</v>
      </c>
      <c r="B648" t="s">
        <v>6069</v>
      </c>
      <c r="C648" t="s">
        <v>71</v>
      </c>
      <c r="D648" t="s">
        <v>6070</v>
      </c>
      <c r="E648" t="s">
        <v>71</v>
      </c>
      <c r="F648" t="s">
        <v>6071</v>
      </c>
      <c r="G648" t="s">
        <v>71</v>
      </c>
      <c r="H648" t="s">
        <v>71</v>
      </c>
      <c r="I648" s="1" t="s">
        <v>6072</v>
      </c>
      <c r="J648" s="6" t="s">
        <v>8588</v>
      </c>
      <c r="K648" t="s">
        <v>6073</v>
      </c>
      <c r="L648" t="s">
        <v>1280</v>
      </c>
      <c r="M648" t="s">
        <v>6074</v>
      </c>
      <c r="N648" t="s">
        <v>6075</v>
      </c>
      <c r="O648" t="s">
        <v>1292</v>
      </c>
      <c r="P648" t="s">
        <v>71</v>
      </c>
      <c r="Q648" t="s">
        <v>71</v>
      </c>
      <c r="R648" t="s">
        <v>71</v>
      </c>
      <c r="S648" t="s">
        <v>71</v>
      </c>
      <c r="T648" t="s">
        <v>6076</v>
      </c>
      <c r="U648" t="s">
        <v>71</v>
      </c>
      <c r="V648" t="s">
        <v>71</v>
      </c>
      <c r="W648" t="s">
        <v>71</v>
      </c>
      <c r="X648" t="s">
        <v>71</v>
      </c>
      <c r="Y648" t="s">
        <v>6077</v>
      </c>
      <c r="Z648" t="s">
        <v>71</v>
      </c>
      <c r="AA648" t="s">
        <v>71</v>
      </c>
      <c r="AB648" t="s">
        <v>71</v>
      </c>
      <c r="AC648" t="s">
        <v>71</v>
      </c>
      <c r="AD648" t="s">
        <v>71</v>
      </c>
      <c r="AE648" t="s">
        <v>71</v>
      </c>
      <c r="AF648" t="s">
        <v>71</v>
      </c>
      <c r="AG648" t="s">
        <v>71</v>
      </c>
      <c r="AH648" t="s">
        <v>71</v>
      </c>
      <c r="AI648" t="s">
        <v>71</v>
      </c>
      <c r="AJ648" t="s">
        <v>71</v>
      </c>
      <c r="AK648" t="s">
        <v>71</v>
      </c>
      <c r="AL648" t="s">
        <v>71</v>
      </c>
      <c r="AM648" t="s">
        <v>695</v>
      </c>
      <c r="AN648" t="s">
        <v>71</v>
      </c>
      <c r="AO648" t="s">
        <v>6078</v>
      </c>
      <c r="AP648" t="s">
        <v>71</v>
      </c>
      <c r="AQ648" t="s">
        <v>71</v>
      </c>
      <c r="AR648" t="s">
        <v>71</v>
      </c>
      <c r="AS648">
        <v>2010</v>
      </c>
      <c r="AT648">
        <v>6146</v>
      </c>
      <c r="AU648" t="s">
        <v>71</v>
      </c>
      <c r="AV648" t="s">
        <v>71</v>
      </c>
      <c r="AW648" t="s">
        <v>71</v>
      </c>
      <c r="AX648" t="s">
        <v>71</v>
      </c>
      <c r="AY648" t="s">
        <v>71</v>
      </c>
      <c r="AZ648">
        <v>77</v>
      </c>
      <c r="BA648" t="s">
        <v>99</v>
      </c>
      <c r="BB648" t="s">
        <v>71</v>
      </c>
      <c r="BC648" t="s">
        <v>71</v>
      </c>
      <c r="BD648" t="s">
        <v>71</v>
      </c>
      <c r="BE648" t="s">
        <v>71</v>
      </c>
      <c r="BF648" t="s">
        <v>71</v>
      </c>
      <c r="BG648" t="s">
        <v>71</v>
      </c>
      <c r="BH648" t="s">
        <v>71</v>
      </c>
      <c r="BI648" t="s">
        <v>71</v>
      </c>
      <c r="BJ648" t="s">
        <v>71</v>
      </c>
      <c r="BK648" t="s">
        <v>71</v>
      </c>
      <c r="BL648" t="s">
        <v>71</v>
      </c>
      <c r="BM648" t="s">
        <v>71</v>
      </c>
      <c r="BN648" t="s">
        <v>71</v>
      </c>
      <c r="BO648" t="s">
        <v>71</v>
      </c>
      <c r="BP648" t="s">
        <v>71</v>
      </c>
      <c r="BQ648" t="s">
        <v>6079</v>
      </c>
      <c r="BR648" t="str">
        <f>HYPERLINK("https%3A%2F%2Fwww.webofscience.com%2Fwos%2Fwoscc%2Ffull-record%2FWOS:000280407000011","View Full Record in Web of Science")</f>
        <v>View Full Record in Web of Science</v>
      </c>
    </row>
    <row r="649" spans="1:70" hidden="1" x14ac:dyDescent="0.25">
      <c r="A649" t="s">
        <v>69</v>
      </c>
      <c r="B649" t="s">
        <v>6080</v>
      </c>
      <c r="C649" t="s">
        <v>71</v>
      </c>
      <c r="D649" t="s">
        <v>71</v>
      </c>
      <c r="E649" t="s">
        <v>71</v>
      </c>
      <c r="F649" t="s">
        <v>6081</v>
      </c>
      <c r="G649" t="s">
        <v>71</v>
      </c>
      <c r="H649" t="s">
        <v>71</v>
      </c>
      <c r="I649" s="1" t="s">
        <v>6082</v>
      </c>
      <c r="J649" s="6" t="s">
        <v>8588</v>
      </c>
      <c r="K649" t="s">
        <v>4838</v>
      </c>
      <c r="L649" t="s">
        <v>71</v>
      </c>
      <c r="M649" t="s">
        <v>71</v>
      </c>
      <c r="N649" t="s">
        <v>71</v>
      </c>
      <c r="O649" t="s">
        <v>71</v>
      </c>
      <c r="P649" t="s">
        <v>71</v>
      </c>
      <c r="Q649" t="s">
        <v>71</v>
      </c>
      <c r="R649" t="s">
        <v>71</v>
      </c>
      <c r="S649" t="s">
        <v>71</v>
      </c>
      <c r="T649" t="s">
        <v>6083</v>
      </c>
      <c r="U649" t="s">
        <v>71</v>
      </c>
      <c r="V649" t="s">
        <v>71</v>
      </c>
      <c r="W649" t="s">
        <v>71</v>
      </c>
      <c r="X649" t="s">
        <v>71</v>
      </c>
      <c r="Y649" t="s">
        <v>6084</v>
      </c>
      <c r="Z649" t="s">
        <v>6085</v>
      </c>
      <c r="AA649" t="s">
        <v>71</v>
      </c>
      <c r="AB649" t="s">
        <v>71</v>
      </c>
      <c r="AC649" t="s">
        <v>71</v>
      </c>
      <c r="AD649" t="s">
        <v>71</v>
      </c>
      <c r="AE649" t="s">
        <v>71</v>
      </c>
      <c r="AF649" t="s">
        <v>71</v>
      </c>
      <c r="AG649" t="s">
        <v>71</v>
      </c>
      <c r="AH649" t="s">
        <v>71</v>
      </c>
      <c r="AI649" t="s">
        <v>71</v>
      </c>
      <c r="AJ649" t="s">
        <v>71</v>
      </c>
      <c r="AK649" t="s">
        <v>71</v>
      </c>
      <c r="AL649" t="s">
        <v>71</v>
      </c>
      <c r="AM649" t="s">
        <v>4841</v>
      </c>
      <c r="AN649" t="s">
        <v>4842</v>
      </c>
      <c r="AO649" t="s">
        <v>71</v>
      </c>
      <c r="AP649" t="s">
        <v>71</v>
      </c>
      <c r="AQ649" t="s">
        <v>71</v>
      </c>
      <c r="AR649" t="s">
        <v>1454</v>
      </c>
      <c r="AS649">
        <v>2009</v>
      </c>
      <c r="AT649">
        <v>10</v>
      </c>
      <c r="AU649">
        <v>3</v>
      </c>
      <c r="AV649" t="s">
        <v>71</v>
      </c>
      <c r="AW649" t="s">
        <v>71</v>
      </c>
      <c r="AX649" t="s">
        <v>180</v>
      </c>
      <c r="AY649" t="s">
        <v>71</v>
      </c>
      <c r="AZ649">
        <v>211</v>
      </c>
      <c r="BA649">
        <v>216</v>
      </c>
      <c r="BB649" t="s">
        <v>71</v>
      </c>
      <c r="BC649" t="s">
        <v>6086</v>
      </c>
      <c r="BD649" t="str">
        <f>HYPERLINK("http://dx.doi.org/10.1016/j.inffus.2008.12.002","http://dx.doi.org/10.1016/j.inffus.2008.12.002")</f>
        <v>http://dx.doi.org/10.1016/j.inffus.2008.12.002</v>
      </c>
      <c r="BE649" t="s">
        <v>71</v>
      </c>
      <c r="BF649" t="s">
        <v>71</v>
      </c>
      <c r="BG649" t="s">
        <v>71</v>
      </c>
      <c r="BH649" t="s">
        <v>71</v>
      </c>
      <c r="BI649" t="s">
        <v>71</v>
      </c>
      <c r="BJ649" t="s">
        <v>71</v>
      </c>
      <c r="BK649" t="s">
        <v>71</v>
      </c>
      <c r="BL649" t="s">
        <v>71</v>
      </c>
      <c r="BM649" t="s">
        <v>71</v>
      </c>
      <c r="BN649" t="s">
        <v>71</v>
      </c>
      <c r="BO649" t="s">
        <v>71</v>
      </c>
      <c r="BP649" t="s">
        <v>71</v>
      </c>
      <c r="BQ649" t="s">
        <v>6087</v>
      </c>
      <c r="BR649" t="str">
        <f>HYPERLINK("https%3A%2F%2Fwww.webofscience.com%2Fwos%2Fwoscc%2Ffull-record%2FWOS:000265165700003","View Full Record in Web of Science")</f>
        <v>View Full Record in Web of Science</v>
      </c>
    </row>
    <row r="650" spans="1:70" hidden="1" x14ac:dyDescent="0.25">
      <c r="A650" t="s">
        <v>69</v>
      </c>
      <c r="B650" t="s">
        <v>6088</v>
      </c>
      <c r="C650" t="s">
        <v>71</v>
      </c>
      <c r="D650" t="s">
        <v>71</v>
      </c>
      <c r="E650" t="s">
        <v>71</v>
      </c>
      <c r="F650" t="s">
        <v>6089</v>
      </c>
      <c r="G650" t="s">
        <v>71</v>
      </c>
      <c r="H650" t="s">
        <v>71</v>
      </c>
      <c r="I650" s="1" t="s">
        <v>6090</v>
      </c>
      <c r="J650" s="6" t="s">
        <v>8588</v>
      </c>
      <c r="K650" t="s">
        <v>194</v>
      </c>
      <c r="L650" t="s">
        <v>71</v>
      </c>
      <c r="M650" t="s">
        <v>71</v>
      </c>
      <c r="N650" t="s">
        <v>71</v>
      </c>
      <c r="O650" t="s">
        <v>71</v>
      </c>
      <c r="P650" t="s">
        <v>71</v>
      </c>
      <c r="Q650" t="s">
        <v>71</v>
      </c>
      <c r="R650" t="s">
        <v>71</v>
      </c>
      <c r="S650" t="s">
        <v>71</v>
      </c>
      <c r="T650" t="s">
        <v>6091</v>
      </c>
      <c r="U650" t="s">
        <v>71</v>
      </c>
      <c r="V650" t="s">
        <v>71</v>
      </c>
      <c r="W650" t="s">
        <v>71</v>
      </c>
      <c r="X650" t="s">
        <v>71</v>
      </c>
      <c r="Y650" t="s">
        <v>6092</v>
      </c>
      <c r="Z650" t="s">
        <v>6093</v>
      </c>
      <c r="AA650" t="s">
        <v>71</v>
      </c>
      <c r="AB650" t="s">
        <v>71</v>
      </c>
      <c r="AC650" t="s">
        <v>71</v>
      </c>
      <c r="AD650" t="s">
        <v>71</v>
      </c>
      <c r="AE650" t="s">
        <v>71</v>
      </c>
      <c r="AF650" t="s">
        <v>71</v>
      </c>
      <c r="AG650" t="s">
        <v>71</v>
      </c>
      <c r="AH650" t="s">
        <v>71</v>
      </c>
      <c r="AI650" t="s">
        <v>71</v>
      </c>
      <c r="AJ650" t="s">
        <v>71</v>
      </c>
      <c r="AK650" t="s">
        <v>71</v>
      </c>
      <c r="AL650" t="s">
        <v>71</v>
      </c>
      <c r="AM650" t="s">
        <v>198</v>
      </c>
      <c r="AN650" t="s">
        <v>199</v>
      </c>
      <c r="AO650" t="s">
        <v>71</v>
      </c>
      <c r="AP650" t="s">
        <v>71</v>
      </c>
      <c r="AQ650" t="s">
        <v>71</v>
      </c>
      <c r="AR650" t="s">
        <v>71</v>
      </c>
      <c r="AS650">
        <v>2018</v>
      </c>
      <c r="AT650">
        <v>11</v>
      </c>
      <c r="AU650">
        <v>1</v>
      </c>
      <c r="AV650" t="s">
        <v>71</v>
      </c>
      <c r="AW650" t="s">
        <v>71</v>
      </c>
      <c r="AX650" t="s">
        <v>71</v>
      </c>
      <c r="AY650" t="s">
        <v>71</v>
      </c>
      <c r="AZ650">
        <v>575</v>
      </c>
      <c r="BA650">
        <v>590</v>
      </c>
      <c r="BB650" t="s">
        <v>71</v>
      </c>
      <c r="BC650" t="s">
        <v>6094</v>
      </c>
      <c r="BD650" t="str">
        <f>HYPERLINK("http://dx.doi.org/10.2991/ijcis.11.1.43","http://dx.doi.org/10.2991/ijcis.11.1.43")</f>
        <v>http://dx.doi.org/10.2991/ijcis.11.1.43</v>
      </c>
      <c r="BE650" t="s">
        <v>71</v>
      </c>
      <c r="BF650" t="s">
        <v>71</v>
      </c>
      <c r="BG650" t="s">
        <v>71</v>
      </c>
      <c r="BH650" t="s">
        <v>71</v>
      </c>
      <c r="BI650" t="s">
        <v>71</v>
      </c>
      <c r="BJ650" t="s">
        <v>71</v>
      </c>
      <c r="BK650" t="s">
        <v>71</v>
      </c>
      <c r="BL650" t="s">
        <v>71</v>
      </c>
      <c r="BM650" t="s">
        <v>71</v>
      </c>
      <c r="BN650" t="s">
        <v>71</v>
      </c>
      <c r="BO650" t="s">
        <v>71</v>
      </c>
      <c r="BP650" t="s">
        <v>71</v>
      </c>
      <c r="BQ650" t="s">
        <v>6095</v>
      </c>
      <c r="BR650" t="str">
        <f>HYPERLINK("https%3A%2F%2Fwww.webofscience.com%2Fwos%2Fwoscc%2Ffull-record%2FWOS:000430620000043","View Full Record in Web of Science")</f>
        <v>View Full Record in Web of Science</v>
      </c>
    </row>
    <row r="651" spans="1:70" hidden="1" x14ac:dyDescent="0.25">
      <c r="A651" t="s">
        <v>69</v>
      </c>
      <c r="B651" t="s">
        <v>6096</v>
      </c>
      <c r="C651" t="s">
        <v>71</v>
      </c>
      <c r="D651" t="s">
        <v>71</v>
      </c>
      <c r="E651" t="s">
        <v>71</v>
      </c>
      <c r="F651" t="s">
        <v>6097</v>
      </c>
      <c r="G651" t="s">
        <v>71</v>
      </c>
      <c r="H651" t="s">
        <v>71</v>
      </c>
      <c r="I651" s="1" t="s">
        <v>6098</v>
      </c>
      <c r="J651" s="6" t="s">
        <v>8588</v>
      </c>
      <c r="K651" t="s">
        <v>6099</v>
      </c>
      <c r="L651" t="s">
        <v>71</v>
      </c>
      <c r="M651" t="s">
        <v>71</v>
      </c>
      <c r="N651" t="s">
        <v>71</v>
      </c>
      <c r="O651" t="s">
        <v>71</v>
      </c>
      <c r="P651" t="s">
        <v>71</v>
      </c>
      <c r="Q651" t="s">
        <v>71</v>
      </c>
      <c r="R651" t="s">
        <v>71</v>
      </c>
      <c r="S651" t="s">
        <v>71</v>
      </c>
      <c r="T651" t="s">
        <v>6100</v>
      </c>
      <c r="U651" t="s">
        <v>71</v>
      </c>
      <c r="V651" t="s">
        <v>71</v>
      </c>
      <c r="W651" t="s">
        <v>71</v>
      </c>
      <c r="X651" t="s">
        <v>71</v>
      </c>
      <c r="Y651" t="s">
        <v>6101</v>
      </c>
      <c r="Z651" t="s">
        <v>6102</v>
      </c>
      <c r="AA651" t="s">
        <v>71</v>
      </c>
      <c r="AB651" t="s">
        <v>71</v>
      </c>
      <c r="AC651" t="s">
        <v>71</v>
      </c>
      <c r="AD651" t="s">
        <v>71</v>
      </c>
      <c r="AE651" t="s">
        <v>71</v>
      </c>
      <c r="AF651" t="s">
        <v>71</v>
      </c>
      <c r="AG651" t="s">
        <v>71</v>
      </c>
      <c r="AH651" t="s">
        <v>71</v>
      </c>
      <c r="AI651" t="s">
        <v>71</v>
      </c>
      <c r="AJ651" t="s">
        <v>71</v>
      </c>
      <c r="AK651" t="s">
        <v>71</v>
      </c>
      <c r="AL651" t="s">
        <v>71</v>
      </c>
      <c r="AM651" t="s">
        <v>6103</v>
      </c>
      <c r="AN651" t="s">
        <v>6104</v>
      </c>
      <c r="AO651" t="s">
        <v>71</v>
      </c>
      <c r="AP651" t="s">
        <v>71</v>
      </c>
      <c r="AQ651" t="s">
        <v>71</v>
      </c>
      <c r="AR651" t="s">
        <v>71</v>
      </c>
      <c r="AS651" t="s">
        <v>71</v>
      </c>
      <c r="AT651" t="s">
        <v>71</v>
      </c>
      <c r="AU651" t="s">
        <v>71</v>
      </c>
      <c r="AV651" t="s">
        <v>71</v>
      </c>
      <c r="AW651" t="s">
        <v>71</v>
      </c>
      <c r="AX651" t="s">
        <v>71</v>
      </c>
      <c r="AY651" t="s">
        <v>71</v>
      </c>
      <c r="AZ651" t="s">
        <v>71</v>
      </c>
      <c r="BA651" t="s">
        <v>71</v>
      </c>
      <c r="BB651" t="s">
        <v>71</v>
      </c>
      <c r="BC651" t="s">
        <v>6105</v>
      </c>
      <c r="BD651" t="str">
        <f>HYPERLINK("http://dx.doi.org/10.1007/s10796-022-10242-z","http://dx.doi.org/10.1007/s10796-022-10242-z")</f>
        <v>http://dx.doi.org/10.1007/s10796-022-10242-z</v>
      </c>
      <c r="BE651" t="s">
        <v>71</v>
      </c>
      <c r="BF651" t="s">
        <v>1054</v>
      </c>
      <c r="BG651" t="s">
        <v>71</v>
      </c>
      <c r="BH651" t="s">
        <v>71</v>
      </c>
      <c r="BI651" t="s">
        <v>71</v>
      </c>
      <c r="BJ651" t="s">
        <v>71</v>
      </c>
      <c r="BK651" t="s">
        <v>71</v>
      </c>
      <c r="BL651">
        <v>35068999</v>
      </c>
      <c r="BM651" t="s">
        <v>71</v>
      </c>
      <c r="BN651" t="s">
        <v>71</v>
      </c>
      <c r="BO651" t="s">
        <v>71</v>
      </c>
      <c r="BP651" t="s">
        <v>71</v>
      </c>
      <c r="BQ651" t="s">
        <v>6106</v>
      </c>
      <c r="BR651" t="str">
        <f>HYPERLINK("https%3A%2F%2Fwww.webofscience.com%2Fwos%2Fwoscc%2Ffull-record%2FWOS:000745775000001","View Full Record in Web of Science")</f>
        <v>View Full Record in Web of Science</v>
      </c>
    </row>
    <row r="652" spans="1:70" hidden="1" x14ac:dyDescent="0.25">
      <c r="A652" t="s">
        <v>69</v>
      </c>
      <c r="B652" t="s">
        <v>6107</v>
      </c>
      <c r="C652" t="s">
        <v>71</v>
      </c>
      <c r="D652" t="s">
        <v>71</v>
      </c>
      <c r="E652" t="s">
        <v>71</v>
      </c>
      <c r="F652" t="s">
        <v>6108</v>
      </c>
      <c r="G652" t="s">
        <v>71</v>
      </c>
      <c r="H652" t="s">
        <v>71</v>
      </c>
      <c r="I652" s="1" t="s">
        <v>6109</v>
      </c>
      <c r="J652" s="6" t="s">
        <v>8588</v>
      </c>
      <c r="K652" t="s">
        <v>563</v>
      </c>
      <c r="L652" t="s">
        <v>71</v>
      </c>
      <c r="M652" t="s">
        <v>71</v>
      </c>
      <c r="N652" t="s">
        <v>71</v>
      </c>
      <c r="O652" t="s">
        <v>71</v>
      </c>
      <c r="P652" t="s">
        <v>71</v>
      </c>
      <c r="Q652" t="s">
        <v>71</v>
      </c>
      <c r="R652" t="s">
        <v>71</v>
      </c>
      <c r="S652" t="s">
        <v>71</v>
      </c>
      <c r="T652" t="s">
        <v>6110</v>
      </c>
      <c r="U652" t="s">
        <v>71</v>
      </c>
      <c r="V652" t="s">
        <v>71</v>
      </c>
      <c r="W652" t="s">
        <v>71</v>
      </c>
      <c r="X652" t="s">
        <v>71</v>
      </c>
      <c r="Y652" t="s">
        <v>6111</v>
      </c>
      <c r="Z652" t="s">
        <v>6112</v>
      </c>
      <c r="AA652" t="s">
        <v>71</v>
      </c>
      <c r="AB652" t="s">
        <v>71</v>
      </c>
      <c r="AC652" t="s">
        <v>71</v>
      </c>
      <c r="AD652" t="s">
        <v>71</v>
      </c>
      <c r="AE652" t="s">
        <v>71</v>
      </c>
      <c r="AF652" t="s">
        <v>71</v>
      </c>
      <c r="AG652" t="s">
        <v>71</v>
      </c>
      <c r="AH652" t="s">
        <v>71</v>
      </c>
      <c r="AI652" t="s">
        <v>71</v>
      </c>
      <c r="AJ652" t="s">
        <v>71</v>
      </c>
      <c r="AK652" t="s">
        <v>71</v>
      </c>
      <c r="AL652" t="s">
        <v>71</v>
      </c>
      <c r="AM652" t="s">
        <v>565</v>
      </c>
      <c r="AN652" t="s">
        <v>566</v>
      </c>
      <c r="AO652" t="s">
        <v>71</v>
      </c>
      <c r="AP652" t="s">
        <v>71</v>
      </c>
      <c r="AQ652" t="s">
        <v>71</v>
      </c>
      <c r="AR652" t="s">
        <v>71</v>
      </c>
      <c r="AS652">
        <v>2021</v>
      </c>
      <c r="AT652">
        <v>37</v>
      </c>
      <c r="AU652" t="s">
        <v>862</v>
      </c>
      <c r="AV652" t="s">
        <v>71</v>
      </c>
      <c r="AW652" t="s">
        <v>71</v>
      </c>
      <c r="AX652" t="s">
        <v>71</v>
      </c>
      <c r="AY652" t="s">
        <v>71</v>
      </c>
      <c r="AZ652">
        <v>151</v>
      </c>
      <c r="BA652">
        <v>167</v>
      </c>
      <c r="BB652" t="s">
        <v>71</v>
      </c>
      <c r="BC652" t="s">
        <v>71</v>
      </c>
      <c r="BD652" t="s">
        <v>71</v>
      </c>
      <c r="BE652" t="s">
        <v>71</v>
      </c>
      <c r="BF652" t="s">
        <v>71</v>
      </c>
      <c r="BG652" t="s">
        <v>71</v>
      </c>
      <c r="BH652" t="s">
        <v>71</v>
      </c>
      <c r="BI652" t="s">
        <v>71</v>
      </c>
      <c r="BJ652" t="s">
        <v>71</v>
      </c>
      <c r="BK652" t="s">
        <v>71</v>
      </c>
      <c r="BL652" t="s">
        <v>71</v>
      </c>
      <c r="BM652" t="s">
        <v>71</v>
      </c>
      <c r="BN652" t="s">
        <v>71</v>
      </c>
      <c r="BO652" t="s">
        <v>71</v>
      </c>
      <c r="BP652" t="s">
        <v>71</v>
      </c>
      <c r="BQ652" t="s">
        <v>6113</v>
      </c>
      <c r="BR652" t="str">
        <f>HYPERLINK("https%3A%2F%2Fwww.webofscience.com%2Fwos%2Fwoscc%2Ffull-record%2FWOS:000664458800007","View Full Record in Web of Science")</f>
        <v>View Full Record in Web of Science</v>
      </c>
    </row>
    <row r="653" spans="1:70" hidden="1" x14ac:dyDescent="0.25">
      <c r="A653" t="s">
        <v>69</v>
      </c>
      <c r="B653" t="s">
        <v>1377</v>
      </c>
      <c r="C653" t="s">
        <v>71</v>
      </c>
      <c r="D653" t="s">
        <v>71</v>
      </c>
      <c r="E653" t="s">
        <v>71</v>
      </c>
      <c r="F653" t="s">
        <v>1377</v>
      </c>
      <c r="G653" t="s">
        <v>71</v>
      </c>
      <c r="H653" t="s">
        <v>71</v>
      </c>
      <c r="I653" s="1" t="s">
        <v>6114</v>
      </c>
      <c r="J653" s="6" t="s">
        <v>8588</v>
      </c>
      <c r="K653" t="s">
        <v>421</v>
      </c>
      <c r="L653" t="s">
        <v>71</v>
      </c>
      <c r="M653" t="s">
        <v>71</v>
      </c>
      <c r="N653" t="s">
        <v>71</v>
      </c>
      <c r="O653" t="s">
        <v>71</v>
      </c>
      <c r="P653" t="s">
        <v>71</v>
      </c>
      <c r="Q653" t="s">
        <v>71</v>
      </c>
      <c r="R653" t="s">
        <v>71</v>
      </c>
      <c r="S653" t="s">
        <v>71</v>
      </c>
      <c r="T653" t="s">
        <v>6115</v>
      </c>
      <c r="U653" t="s">
        <v>71</v>
      </c>
      <c r="V653" t="s">
        <v>71</v>
      </c>
      <c r="W653" t="s">
        <v>71</v>
      </c>
      <c r="X653" t="s">
        <v>71</v>
      </c>
      <c r="Y653" t="s">
        <v>71</v>
      </c>
      <c r="Z653" t="s">
        <v>71</v>
      </c>
      <c r="AA653" t="s">
        <v>71</v>
      </c>
      <c r="AB653" t="s">
        <v>71</v>
      </c>
      <c r="AC653" t="s">
        <v>71</v>
      </c>
      <c r="AD653" t="s">
        <v>71</v>
      </c>
      <c r="AE653" t="s">
        <v>71</v>
      </c>
      <c r="AF653" t="s">
        <v>71</v>
      </c>
      <c r="AG653" t="s">
        <v>71</v>
      </c>
      <c r="AH653" t="s">
        <v>71</v>
      </c>
      <c r="AI653" t="s">
        <v>71</v>
      </c>
      <c r="AJ653" t="s">
        <v>71</v>
      </c>
      <c r="AK653" t="s">
        <v>71</v>
      </c>
      <c r="AL653" t="s">
        <v>71</v>
      </c>
      <c r="AM653" t="s">
        <v>423</v>
      </c>
      <c r="AN653" t="s">
        <v>71</v>
      </c>
      <c r="AO653" t="s">
        <v>71</v>
      </c>
      <c r="AP653" t="s">
        <v>71</v>
      </c>
      <c r="AQ653" t="s">
        <v>71</v>
      </c>
      <c r="AR653" t="s">
        <v>6116</v>
      </c>
      <c r="AS653">
        <v>1995</v>
      </c>
      <c r="AT653">
        <v>75</v>
      </c>
      <c r="AU653">
        <v>2</v>
      </c>
      <c r="AV653" t="s">
        <v>71</v>
      </c>
      <c r="AW653" t="s">
        <v>71</v>
      </c>
      <c r="AX653" t="s">
        <v>71</v>
      </c>
      <c r="AY653" t="s">
        <v>71</v>
      </c>
      <c r="AZ653">
        <v>119</v>
      </c>
      <c r="BA653">
        <v>134</v>
      </c>
      <c r="BB653" t="s">
        <v>71</v>
      </c>
      <c r="BC653" t="s">
        <v>6117</v>
      </c>
      <c r="BD653" t="str">
        <f>HYPERLINK("http://dx.doi.org/10.1016/0165-0114(95)00105-T","http://dx.doi.org/10.1016/0165-0114(95)00105-T")</f>
        <v>http://dx.doi.org/10.1016/0165-0114(95)00105-T</v>
      </c>
      <c r="BE653" t="s">
        <v>71</v>
      </c>
      <c r="BF653" t="s">
        <v>71</v>
      </c>
      <c r="BG653" t="s">
        <v>71</v>
      </c>
      <c r="BH653" t="s">
        <v>71</v>
      </c>
      <c r="BI653" t="s">
        <v>71</v>
      </c>
      <c r="BJ653" t="s">
        <v>71</v>
      </c>
      <c r="BK653" t="s">
        <v>71</v>
      </c>
      <c r="BL653" t="s">
        <v>71</v>
      </c>
      <c r="BM653" t="s">
        <v>71</v>
      </c>
      <c r="BN653" t="s">
        <v>71</v>
      </c>
      <c r="BO653" t="s">
        <v>71</v>
      </c>
      <c r="BP653" t="s">
        <v>71</v>
      </c>
      <c r="BQ653" t="s">
        <v>6118</v>
      </c>
      <c r="BR653" t="str">
        <f>HYPERLINK("https%3A%2F%2Fwww.webofscience.com%2Fwos%2Fwoscc%2Ffull-record%2FWOS:A1995RZ02900002","View Full Record in Web of Science")</f>
        <v>View Full Record in Web of Science</v>
      </c>
    </row>
    <row r="654" spans="1:70" hidden="1" x14ac:dyDescent="0.25">
      <c r="A654" t="s">
        <v>83</v>
      </c>
      <c r="B654" t="s">
        <v>6119</v>
      </c>
      <c r="C654" t="s">
        <v>71</v>
      </c>
      <c r="D654" t="s">
        <v>6120</v>
      </c>
      <c r="E654" t="s">
        <v>71</v>
      </c>
      <c r="F654" t="s">
        <v>6121</v>
      </c>
      <c r="G654" t="s">
        <v>71</v>
      </c>
      <c r="H654" t="s">
        <v>71</v>
      </c>
      <c r="I654" s="1" t="s">
        <v>6122</v>
      </c>
      <c r="J654" s="6" t="s">
        <v>8588</v>
      </c>
      <c r="K654" t="s">
        <v>6123</v>
      </c>
      <c r="L654" t="s">
        <v>71</v>
      </c>
      <c r="M654" t="s">
        <v>6124</v>
      </c>
      <c r="N654" t="s">
        <v>6125</v>
      </c>
      <c r="O654" t="s">
        <v>5286</v>
      </c>
      <c r="P654" t="s">
        <v>6126</v>
      </c>
      <c r="Q654" t="s">
        <v>71</v>
      </c>
      <c r="R654" t="s">
        <v>71</v>
      </c>
      <c r="S654" t="s">
        <v>71</v>
      </c>
      <c r="T654" t="s">
        <v>6127</v>
      </c>
      <c r="U654" t="s">
        <v>71</v>
      </c>
      <c r="V654" t="s">
        <v>71</v>
      </c>
      <c r="W654" t="s">
        <v>71</v>
      </c>
      <c r="X654" t="s">
        <v>71</v>
      </c>
      <c r="Y654" t="s">
        <v>6128</v>
      </c>
      <c r="Z654" t="s">
        <v>6129</v>
      </c>
      <c r="AA654" t="s">
        <v>71</v>
      </c>
      <c r="AB654" t="s">
        <v>71</v>
      </c>
      <c r="AC654" t="s">
        <v>71</v>
      </c>
      <c r="AD654" t="s">
        <v>71</v>
      </c>
      <c r="AE654" t="s">
        <v>71</v>
      </c>
      <c r="AF654" t="s">
        <v>71</v>
      </c>
      <c r="AG654" t="s">
        <v>71</v>
      </c>
      <c r="AH654" t="s">
        <v>71</v>
      </c>
      <c r="AI654" t="s">
        <v>71</v>
      </c>
      <c r="AJ654" t="s">
        <v>71</v>
      </c>
      <c r="AK654" t="s">
        <v>71</v>
      </c>
      <c r="AL654" t="s">
        <v>71</v>
      </c>
      <c r="AM654" t="s">
        <v>71</v>
      </c>
      <c r="AN654" t="s">
        <v>71</v>
      </c>
      <c r="AO654" t="s">
        <v>6130</v>
      </c>
      <c r="AP654" t="s">
        <v>71</v>
      </c>
      <c r="AQ654" t="s">
        <v>71</v>
      </c>
      <c r="AR654" t="s">
        <v>71</v>
      </c>
      <c r="AS654">
        <v>2009</v>
      </c>
      <c r="AT654" t="s">
        <v>71</v>
      </c>
      <c r="AU654" t="s">
        <v>71</v>
      </c>
      <c r="AV654" t="s">
        <v>71</v>
      </c>
      <c r="AW654" t="s">
        <v>71</v>
      </c>
      <c r="AX654" t="s">
        <v>71</v>
      </c>
      <c r="AY654" t="s">
        <v>71</v>
      </c>
      <c r="AZ654">
        <v>80</v>
      </c>
      <c r="BA654" t="s">
        <v>99</v>
      </c>
      <c r="BB654" t="s">
        <v>71</v>
      </c>
      <c r="BC654" t="s">
        <v>71</v>
      </c>
      <c r="BD654" t="s">
        <v>71</v>
      </c>
      <c r="BE654" t="s">
        <v>71</v>
      </c>
      <c r="BF654" t="s">
        <v>71</v>
      </c>
      <c r="BG654" t="s">
        <v>71</v>
      </c>
      <c r="BH654" t="s">
        <v>71</v>
      </c>
      <c r="BI654" t="s">
        <v>71</v>
      </c>
      <c r="BJ654" t="s">
        <v>71</v>
      </c>
      <c r="BK654" t="s">
        <v>71</v>
      </c>
      <c r="BL654" t="s">
        <v>71</v>
      </c>
      <c r="BM654" t="s">
        <v>71</v>
      </c>
      <c r="BN654" t="s">
        <v>71</v>
      </c>
      <c r="BO654" t="s">
        <v>71</v>
      </c>
      <c r="BP654" t="s">
        <v>71</v>
      </c>
      <c r="BQ654" t="s">
        <v>6131</v>
      </c>
      <c r="BR654" t="str">
        <f>HYPERLINK("https%3A%2F%2Fwww.webofscience.com%2Fwos%2Fwoscc%2Ffull-record%2FWOS:000271282600015","View Full Record in Web of Science")</f>
        <v>View Full Record in Web of Science</v>
      </c>
    </row>
    <row r="655" spans="1:70" hidden="1" x14ac:dyDescent="0.25">
      <c r="A655" t="s">
        <v>460</v>
      </c>
      <c r="B655" t="s">
        <v>1035</v>
      </c>
      <c r="C655" t="s">
        <v>71</v>
      </c>
      <c r="D655" t="s">
        <v>1035</v>
      </c>
      <c r="E655" t="s">
        <v>71</v>
      </c>
      <c r="F655" t="s">
        <v>6132</v>
      </c>
      <c r="G655" t="s">
        <v>71</v>
      </c>
      <c r="H655" t="s">
        <v>71</v>
      </c>
      <c r="I655" s="1" t="s">
        <v>6133</v>
      </c>
      <c r="J655" s="6" t="s">
        <v>8588</v>
      </c>
      <c r="K655" t="s">
        <v>6134</v>
      </c>
      <c r="L655" t="s">
        <v>466</v>
      </c>
      <c r="M655" t="s">
        <v>71</v>
      </c>
      <c r="N655" t="s">
        <v>71</v>
      </c>
      <c r="O655" t="s">
        <v>71</v>
      </c>
      <c r="P655" t="s">
        <v>71</v>
      </c>
      <c r="Q655" t="s">
        <v>71</v>
      </c>
      <c r="R655" t="s">
        <v>71</v>
      </c>
      <c r="S655" t="s">
        <v>71</v>
      </c>
      <c r="T655" t="s">
        <v>6135</v>
      </c>
      <c r="U655" t="s">
        <v>71</v>
      </c>
      <c r="V655" t="s">
        <v>71</v>
      </c>
      <c r="W655" t="s">
        <v>71</v>
      </c>
      <c r="X655" t="s">
        <v>71</v>
      </c>
      <c r="Y655" t="s">
        <v>6136</v>
      </c>
      <c r="Z655" t="s">
        <v>6137</v>
      </c>
      <c r="AA655" t="s">
        <v>71</v>
      </c>
      <c r="AB655" t="s">
        <v>71</v>
      </c>
      <c r="AC655" t="s">
        <v>71</v>
      </c>
      <c r="AD655" t="s">
        <v>71</v>
      </c>
      <c r="AE655" t="s">
        <v>71</v>
      </c>
      <c r="AF655" t="s">
        <v>71</v>
      </c>
      <c r="AG655" t="s">
        <v>71</v>
      </c>
      <c r="AH655" t="s">
        <v>71</v>
      </c>
      <c r="AI655" t="s">
        <v>71</v>
      </c>
      <c r="AJ655" t="s">
        <v>71</v>
      </c>
      <c r="AK655" t="s">
        <v>71</v>
      </c>
      <c r="AL655" t="s">
        <v>71</v>
      </c>
      <c r="AM655" t="s">
        <v>468</v>
      </c>
      <c r="AN655" t="s">
        <v>71</v>
      </c>
      <c r="AO655" t="s">
        <v>1042</v>
      </c>
      <c r="AP655" t="s">
        <v>71</v>
      </c>
      <c r="AQ655" t="s">
        <v>71</v>
      </c>
      <c r="AR655" t="s">
        <v>71</v>
      </c>
      <c r="AS655">
        <v>2016</v>
      </c>
      <c r="AT655">
        <v>343</v>
      </c>
      <c r="AU655" t="s">
        <v>71</v>
      </c>
      <c r="AV655" t="s">
        <v>71</v>
      </c>
      <c r="AW655" t="s">
        <v>71</v>
      </c>
      <c r="AX655" t="s">
        <v>71</v>
      </c>
      <c r="AY655" t="s">
        <v>71</v>
      </c>
      <c r="AZ655">
        <v>1</v>
      </c>
      <c r="BA655">
        <v>12</v>
      </c>
      <c r="BB655" t="s">
        <v>71</v>
      </c>
      <c r="BC655" t="s">
        <v>6138</v>
      </c>
      <c r="BD655" t="str">
        <f>HYPERLINK("http://dx.doi.org/10.1007/978-3-319-39014-7_1","http://dx.doi.org/10.1007/978-3-319-39014-7_1")</f>
        <v>http://dx.doi.org/10.1007/978-3-319-39014-7_1</v>
      </c>
      <c r="BE655" t="s">
        <v>1044</v>
      </c>
      <c r="BF655" t="s">
        <v>71</v>
      </c>
      <c r="BG655" t="s">
        <v>71</v>
      </c>
      <c r="BH655" t="s">
        <v>71</v>
      </c>
      <c r="BI655" t="s">
        <v>71</v>
      </c>
      <c r="BJ655" t="s">
        <v>71</v>
      </c>
      <c r="BK655" t="s">
        <v>71</v>
      </c>
      <c r="BL655" t="s">
        <v>71</v>
      </c>
      <c r="BM655" t="s">
        <v>71</v>
      </c>
      <c r="BN655" t="s">
        <v>71</v>
      </c>
      <c r="BO655" t="s">
        <v>71</v>
      </c>
      <c r="BP655" t="s">
        <v>71</v>
      </c>
      <c r="BQ655" t="s">
        <v>6139</v>
      </c>
      <c r="BR655" t="str">
        <f>HYPERLINK("https%3A%2F%2Fwww.webofscience.com%2Fwos%2Fwoscc%2Ffull-record%2FWOS:000389034800002","View Full Record in Web of Science")</f>
        <v>View Full Record in Web of Science</v>
      </c>
    </row>
    <row r="656" spans="1:70" hidden="1" x14ac:dyDescent="0.25">
      <c r="A656" t="s">
        <v>83</v>
      </c>
      <c r="B656" t="s">
        <v>6140</v>
      </c>
      <c r="C656" t="s">
        <v>71</v>
      </c>
      <c r="D656" t="s">
        <v>1687</v>
      </c>
      <c r="E656" t="s">
        <v>71</v>
      </c>
      <c r="F656" t="s">
        <v>6141</v>
      </c>
      <c r="G656" t="s">
        <v>71</v>
      </c>
      <c r="H656" t="s">
        <v>71</v>
      </c>
      <c r="I656" s="1" t="s">
        <v>6142</v>
      </c>
      <c r="J656" s="6" t="s">
        <v>8588</v>
      </c>
      <c r="K656" t="s">
        <v>1690</v>
      </c>
      <c r="L656" t="s">
        <v>71</v>
      </c>
      <c r="M656" t="s">
        <v>1691</v>
      </c>
      <c r="N656" t="s">
        <v>1692</v>
      </c>
      <c r="O656" t="s">
        <v>1693</v>
      </c>
      <c r="P656" t="s">
        <v>1694</v>
      </c>
      <c r="Q656" t="s">
        <v>71</v>
      </c>
      <c r="R656" t="s">
        <v>71</v>
      </c>
      <c r="S656" t="s">
        <v>71</v>
      </c>
      <c r="T656" t="s">
        <v>6143</v>
      </c>
      <c r="U656" t="s">
        <v>71</v>
      </c>
      <c r="V656" t="s">
        <v>71</v>
      </c>
      <c r="W656" t="s">
        <v>71</v>
      </c>
      <c r="X656" t="s">
        <v>71</v>
      </c>
      <c r="Y656" t="s">
        <v>71</v>
      </c>
      <c r="Z656" t="s">
        <v>71</v>
      </c>
      <c r="AA656" t="s">
        <v>71</v>
      </c>
      <c r="AB656" t="s">
        <v>71</v>
      </c>
      <c r="AC656" t="s">
        <v>71</v>
      </c>
      <c r="AD656" t="s">
        <v>71</v>
      </c>
      <c r="AE656" t="s">
        <v>71</v>
      </c>
      <c r="AF656" t="s">
        <v>71</v>
      </c>
      <c r="AG656" t="s">
        <v>71</v>
      </c>
      <c r="AH656" t="s">
        <v>71</v>
      </c>
      <c r="AI656" t="s">
        <v>71</v>
      </c>
      <c r="AJ656" t="s">
        <v>71</v>
      </c>
      <c r="AK656" t="s">
        <v>71</v>
      </c>
      <c r="AL656" t="s">
        <v>71</v>
      </c>
      <c r="AM656" t="s">
        <v>71</v>
      </c>
      <c r="AN656" t="s">
        <v>71</v>
      </c>
      <c r="AO656" t="s">
        <v>1696</v>
      </c>
      <c r="AP656" t="s">
        <v>71</v>
      </c>
      <c r="AQ656" t="s">
        <v>71</v>
      </c>
      <c r="AR656" t="s">
        <v>71</v>
      </c>
      <c r="AS656">
        <v>2008</v>
      </c>
      <c r="AT656" t="s">
        <v>71</v>
      </c>
      <c r="AU656" t="s">
        <v>71</v>
      </c>
      <c r="AV656" t="s">
        <v>71</v>
      </c>
      <c r="AW656" t="s">
        <v>71</v>
      </c>
      <c r="AX656" t="s">
        <v>71</v>
      </c>
      <c r="AY656" t="s">
        <v>71</v>
      </c>
      <c r="AZ656">
        <v>34</v>
      </c>
      <c r="BA656">
        <v>38</v>
      </c>
      <c r="BB656" t="s">
        <v>71</v>
      </c>
      <c r="BC656" t="s">
        <v>6144</v>
      </c>
      <c r="BD656" t="str">
        <f>HYPERLINK("http://dx.doi.org/10.1109/FSKD.2008.9","http://dx.doi.org/10.1109/FSKD.2008.9")</f>
        <v>http://dx.doi.org/10.1109/FSKD.2008.9</v>
      </c>
      <c r="BE656" t="s">
        <v>71</v>
      </c>
      <c r="BF656" t="s">
        <v>71</v>
      </c>
      <c r="BG656" t="s">
        <v>71</v>
      </c>
      <c r="BH656" t="s">
        <v>71</v>
      </c>
      <c r="BI656" t="s">
        <v>71</v>
      </c>
      <c r="BJ656" t="s">
        <v>71</v>
      </c>
      <c r="BK656" t="s">
        <v>71</v>
      </c>
      <c r="BL656" t="s">
        <v>71</v>
      </c>
      <c r="BM656" t="s">
        <v>71</v>
      </c>
      <c r="BN656" t="s">
        <v>71</v>
      </c>
      <c r="BO656" t="s">
        <v>71</v>
      </c>
      <c r="BP656" t="s">
        <v>71</v>
      </c>
      <c r="BQ656" t="s">
        <v>6145</v>
      </c>
      <c r="BR656" t="str">
        <f>HYPERLINK("https%3A%2F%2Fwww.webofscience.com%2Fwos%2Fwoscc%2Ffull-record%2FWOS:000264270500007","View Full Record in Web of Science")</f>
        <v>View Full Record in Web of Science</v>
      </c>
    </row>
    <row r="657" spans="1:70" hidden="1" x14ac:dyDescent="0.25">
      <c r="A657" t="s">
        <v>69</v>
      </c>
      <c r="B657" t="s">
        <v>6146</v>
      </c>
      <c r="C657" t="s">
        <v>71</v>
      </c>
      <c r="D657" t="s">
        <v>71</v>
      </c>
      <c r="E657" t="s">
        <v>71</v>
      </c>
      <c r="F657" t="s">
        <v>6146</v>
      </c>
      <c r="G657" t="s">
        <v>71</v>
      </c>
      <c r="H657" t="s">
        <v>71</v>
      </c>
      <c r="I657" s="1" t="s">
        <v>6147</v>
      </c>
      <c r="J657" s="6" t="s">
        <v>8588</v>
      </c>
      <c r="K657" t="s">
        <v>421</v>
      </c>
      <c r="L657" t="s">
        <v>71</v>
      </c>
      <c r="M657" t="s">
        <v>71</v>
      </c>
      <c r="N657" t="s">
        <v>71</v>
      </c>
      <c r="O657" t="s">
        <v>71</v>
      </c>
      <c r="P657" t="s">
        <v>71</v>
      </c>
      <c r="Q657" t="s">
        <v>71</v>
      </c>
      <c r="R657" t="s">
        <v>71</v>
      </c>
      <c r="S657" t="s">
        <v>71</v>
      </c>
      <c r="T657" t="s">
        <v>6148</v>
      </c>
      <c r="U657" t="s">
        <v>71</v>
      </c>
      <c r="V657" t="s">
        <v>71</v>
      </c>
      <c r="W657" t="s">
        <v>71</v>
      </c>
      <c r="X657" t="s">
        <v>71</v>
      </c>
      <c r="Y657" t="s">
        <v>3937</v>
      </c>
      <c r="Z657" t="s">
        <v>3938</v>
      </c>
      <c r="AA657" t="s">
        <v>71</v>
      </c>
      <c r="AB657" t="s">
        <v>71</v>
      </c>
      <c r="AC657" t="s">
        <v>71</v>
      </c>
      <c r="AD657" t="s">
        <v>71</v>
      </c>
      <c r="AE657" t="s">
        <v>71</v>
      </c>
      <c r="AF657" t="s">
        <v>71</v>
      </c>
      <c r="AG657" t="s">
        <v>71</v>
      </c>
      <c r="AH657" t="s">
        <v>71</v>
      </c>
      <c r="AI657" t="s">
        <v>71</v>
      </c>
      <c r="AJ657" t="s">
        <v>71</v>
      </c>
      <c r="AK657" t="s">
        <v>71</v>
      </c>
      <c r="AL657" t="s">
        <v>71</v>
      </c>
      <c r="AM657" t="s">
        <v>423</v>
      </c>
      <c r="AN657" t="s">
        <v>71</v>
      </c>
      <c r="AO657" t="s">
        <v>71</v>
      </c>
      <c r="AP657" t="s">
        <v>71</v>
      </c>
      <c r="AQ657" t="s">
        <v>71</v>
      </c>
      <c r="AR657" t="s">
        <v>1073</v>
      </c>
      <c r="AS657">
        <v>1998</v>
      </c>
      <c r="AT657">
        <v>100</v>
      </c>
      <c r="AU657" t="s">
        <v>401</v>
      </c>
      <c r="AV657" t="s">
        <v>71</v>
      </c>
      <c r="AW657" t="s">
        <v>71</v>
      </c>
      <c r="AX657" t="s">
        <v>71</v>
      </c>
      <c r="AY657" t="s">
        <v>71</v>
      </c>
      <c r="AZ657">
        <v>217</v>
      </c>
      <c r="BA657">
        <v>228</v>
      </c>
      <c r="BB657" t="s">
        <v>71</v>
      </c>
      <c r="BC657" t="s">
        <v>6149</v>
      </c>
      <c r="BD657" t="str">
        <f>HYPERLINK("http://dx.doi.org/10.1016/S0165-0114(97)00121-8","http://dx.doi.org/10.1016/S0165-0114(97)00121-8")</f>
        <v>http://dx.doi.org/10.1016/S0165-0114(97)00121-8</v>
      </c>
      <c r="BE657" t="s">
        <v>71</v>
      </c>
      <c r="BF657" t="s">
        <v>71</v>
      </c>
      <c r="BG657" t="s">
        <v>71</v>
      </c>
      <c r="BH657" t="s">
        <v>71</v>
      </c>
      <c r="BI657" t="s">
        <v>71</v>
      </c>
      <c r="BJ657" t="s">
        <v>71</v>
      </c>
      <c r="BK657" t="s">
        <v>71</v>
      </c>
      <c r="BL657" t="s">
        <v>71</v>
      </c>
      <c r="BM657" t="s">
        <v>71</v>
      </c>
      <c r="BN657" t="s">
        <v>71</v>
      </c>
      <c r="BO657" t="s">
        <v>71</v>
      </c>
      <c r="BP657" t="s">
        <v>71</v>
      </c>
      <c r="BQ657" t="s">
        <v>6150</v>
      </c>
      <c r="BR657" t="str">
        <f>HYPERLINK("https%3A%2F%2Fwww.webofscience.com%2Fwos%2Fwoscc%2Ffull-record%2FWOS:000077238100017","View Full Record in Web of Science")</f>
        <v>View Full Record in Web of Science</v>
      </c>
    </row>
    <row r="658" spans="1:70" hidden="1" x14ac:dyDescent="0.25">
      <c r="A658" t="s">
        <v>83</v>
      </c>
      <c r="B658" t="s">
        <v>6151</v>
      </c>
      <c r="C658" t="s">
        <v>71</v>
      </c>
      <c r="D658" t="s">
        <v>71</v>
      </c>
      <c r="E658" t="s">
        <v>5769</v>
      </c>
      <c r="F658" t="s">
        <v>6152</v>
      </c>
      <c r="G658" t="s">
        <v>71</v>
      </c>
      <c r="H658" t="s">
        <v>71</v>
      </c>
      <c r="I658" s="1" t="s">
        <v>6153</v>
      </c>
      <c r="J658" s="6" t="s">
        <v>8588</v>
      </c>
      <c r="K658" t="s">
        <v>6154</v>
      </c>
      <c r="L658" t="s">
        <v>71</v>
      </c>
      <c r="M658" t="s">
        <v>6155</v>
      </c>
      <c r="N658" t="s">
        <v>6156</v>
      </c>
      <c r="O658" t="s">
        <v>1661</v>
      </c>
      <c r="P658" t="s">
        <v>5769</v>
      </c>
      <c r="Q658" t="s">
        <v>71</v>
      </c>
      <c r="R658" t="s">
        <v>71</v>
      </c>
      <c r="S658" t="s">
        <v>71</v>
      </c>
      <c r="T658" t="s">
        <v>6157</v>
      </c>
      <c r="U658" t="s">
        <v>71</v>
      </c>
      <c r="V658" t="s">
        <v>71</v>
      </c>
      <c r="W658" t="s">
        <v>71</v>
      </c>
      <c r="X658" t="s">
        <v>71</v>
      </c>
      <c r="Y658" t="s">
        <v>6158</v>
      </c>
      <c r="Z658" t="s">
        <v>6159</v>
      </c>
      <c r="AA658" t="s">
        <v>71</v>
      </c>
      <c r="AB658" t="s">
        <v>71</v>
      </c>
      <c r="AC658" t="s">
        <v>71</v>
      </c>
      <c r="AD658" t="s">
        <v>71</v>
      </c>
      <c r="AE658" t="s">
        <v>71</v>
      </c>
      <c r="AF658" t="s">
        <v>71</v>
      </c>
      <c r="AG658" t="s">
        <v>71</v>
      </c>
      <c r="AH658" t="s">
        <v>71</v>
      </c>
      <c r="AI658" t="s">
        <v>71</v>
      </c>
      <c r="AJ658" t="s">
        <v>71</v>
      </c>
      <c r="AK658" t="s">
        <v>71</v>
      </c>
      <c r="AL658" t="s">
        <v>71</v>
      </c>
      <c r="AM658" t="s">
        <v>71</v>
      </c>
      <c r="AN658" t="s">
        <v>71</v>
      </c>
      <c r="AO658" t="s">
        <v>6160</v>
      </c>
      <c r="AP658" t="s">
        <v>71</v>
      </c>
      <c r="AQ658" t="s">
        <v>71</v>
      </c>
      <c r="AR658" t="s">
        <v>71</v>
      </c>
      <c r="AS658">
        <v>2020</v>
      </c>
      <c r="AT658" t="s">
        <v>71</v>
      </c>
      <c r="AU658" t="s">
        <v>71</v>
      </c>
      <c r="AV658" t="s">
        <v>71</v>
      </c>
      <c r="AW658" t="s">
        <v>71</v>
      </c>
      <c r="AX658" t="s">
        <v>71</v>
      </c>
      <c r="AY658" t="s">
        <v>71</v>
      </c>
      <c r="AZ658" t="s">
        <v>71</v>
      </c>
      <c r="BA658" t="s">
        <v>71</v>
      </c>
      <c r="BB658" t="s">
        <v>71</v>
      </c>
      <c r="BC658" t="s">
        <v>71</v>
      </c>
      <c r="BD658" t="s">
        <v>71</v>
      </c>
      <c r="BE658" t="s">
        <v>71</v>
      </c>
      <c r="BF658" t="s">
        <v>71</v>
      </c>
      <c r="BG658" t="s">
        <v>71</v>
      </c>
      <c r="BH658" t="s">
        <v>71</v>
      </c>
      <c r="BI658" t="s">
        <v>71</v>
      </c>
      <c r="BJ658" t="s">
        <v>71</v>
      </c>
      <c r="BK658" t="s">
        <v>71</v>
      </c>
      <c r="BL658" t="s">
        <v>71</v>
      </c>
      <c r="BM658" t="s">
        <v>71</v>
      </c>
      <c r="BN658" t="s">
        <v>71</v>
      </c>
      <c r="BO658" t="s">
        <v>71</v>
      </c>
      <c r="BP658" t="s">
        <v>71</v>
      </c>
      <c r="BQ658" t="s">
        <v>6161</v>
      </c>
      <c r="BR658" t="str">
        <f>HYPERLINK("https%3A%2F%2Fwww.webofscience.com%2Fwos%2Fwoscc%2Ffull-record%2FWOS:000559924502038","View Full Record in Web of Science")</f>
        <v>View Full Record in Web of Science</v>
      </c>
    </row>
    <row r="659" spans="1:70" hidden="1" x14ac:dyDescent="0.25">
      <c r="A659" t="s">
        <v>83</v>
      </c>
      <c r="B659" t="s">
        <v>6162</v>
      </c>
      <c r="C659" t="s">
        <v>71</v>
      </c>
      <c r="D659" t="s">
        <v>71</v>
      </c>
      <c r="E659" t="s">
        <v>102</v>
      </c>
      <c r="F659" t="s">
        <v>6162</v>
      </c>
      <c r="G659" t="s">
        <v>71</v>
      </c>
      <c r="H659" t="s">
        <v>71</v>
      </c>
      <c r="I659" s="1" t="s">
        <v>6163</v>
      </c>
      <c r="J659" s="6" t="s">
        <v>8588</v>
      </c>
      <c r="K659" t="s">
        <v>6164</v>
      </c>
      <c r="L659" t="s">
        <v>71</v>
      </c>
      <c r="M659" t="s">
        <v>6165</v>
      </c>
      <c r="N659" t="s">
        <v>6166</v>
      </c>
      <c r="O659" t="s">
        <v>6167</v>
      </c>
      <c r="P659" t="s">
        <v>6168</v>
      </c>
      <c r="Q659" t="s">
        <v>71</v>
      </c>
      <c r="R659" t="s">
        <v>71</v>
      </c>
      <c r="S659" t="s">
        <v>71</v>
      </c>
      <c r="T659" t="s">
        <v>6169</v>
      </c>
      <c r="U659" t="s">
        <v>71</v>
      </c>
      <c r="V659" t="s">
        <v>71</v>
      </c>
      <c r="W659" t="s">
        <v>71</v>
      </c>
      <c r="X659" t="s">
        <v>71</v>
      </c>
      <c r="Y659" t="s">
        <v>71</v>
      </c>
      <c r="Z659" t="s">
        <v>71</v>
      </c>
      <c r="AA659" t="s">
        <v>71</v>
      </c>
      <c r="AB659" t="s">
        <v>71</v>
      </c>
      <c r="AC659" t="s">
        <v>71</v>
      </c>
      <c r="AD659" t="s">
        <v>71</v>
      </c>
      <c r="AE659" t="s">
        <v>71</v>
      </c>
      <c r="AF659" t="s">
        <v>71</v>
      </c>
      <c r="AG659" t="s">
        <v>71</v>
      </c>
      <c r="AH659" t="s">
        <v>71</v>
      </c>
      <c r="AI659" t="s">
        <v>71</v>
      </c>
      <c r="AJ659" t="s">
        <v>71</v>
      </c>
      <c r="AK659" t="s">
        <v>71</v>
      </c>
      <c r="AL659" t="s">
        <v>71</v>
      </c>
      <c r="AM659" t="s">
        <v>71</v>
      </c>
      <c r="AN659" t="s">
        <v>71</v>
      </c>
      <c r="AO659" t="s">
        <v>6170</v>
      </c>
      <c r="AP659" t="s">
        <v>71</v>
      </c>
      <c r="AQ659" t="s">
        <v>71</v>
      </c>
      <c r="AR659" t="s">
        <v>71</v>
      </c>
      <c r="AS659">
        <v>2004</v>
      </c>
      <c r="AT659" t="s">
        <v>71</v>
      </c>
      <c r="AU659" t="s">
        <v>71</v>
      </c>
      <c r="AV659" t="s">
        <v>71</v>
      </c>
      <c r="AW659" t="s">
        <v>71</v>
      </c>
      <c r="AX659" t="s">
        <v>71</v>
      </c>
      <c r="AY659" t="s">
        <v>71</v>
      </c>
      <c r="AZ659">
        <v>379</v>
      </c>
      <c r="BA659">
        <v>384</v>
      </c>
      <c r="BB659" t="s">
        <v>71</v>
      </c>
      <c r="BC659" t="s">
        <v>71</v>
      </c>
      <c r="BD659" t="s">
        <v>71</v>
      </c>
      <c r="BE659" t="s">
        <v>71</v>
      </c>
      <c r="BF659" t="s">
        <v>71</v>
      </c>
      <c r="BG659" t="s">
        <v>71</v>
      </c>
      <c r="BH659" t="s">
        <v>71</v>
      </c>
      <c r="BI659" t="s">
        <v>71</v>
      </c>
      <c r="BJ659" t="s">
        <v>71</v>
      </c>
      <c r="BK659" t="s">
        <v>71</v>
      </c>
      <c r="BL659" t="s">
        <v>71</v>
      </c>
      <c r="BM659" t="s">
        <v>71</v>
      </c>
      <c r="BN659" t="s">
        <v>71</v>
      </c>
      <c r="BO659" t="s">
        <v>71</v>
      </c>
      <c r="BP659" t="s">
        <v>71</v>
      </c>
      <c r="BQ659" t="s">
        <v>6171</v>
      </c>
      <c r="BR659" t="str">
        <f>HYPERLINK("https%3A%2F%2Fwww.webofscience.com%2Fwos%2Fwoscc%2Ffull-record%2FWOS:000189435100074","View Full Record in Web of Science")</f>
        <v>View Full Record in Web of Science</v>
      </c>
    </row>
    <row r="660" spans="1:70" hidden="1" x14ac:dyDescent="0.25">
      <c r="A660" t="s">
        <v>83</v>
      </c>
      <c r="B660" t="s">
        <v>6172</v>
      </c>
      <c r="C660" t="s">
        <v>71</v>
      </c>
      <c r="D660" t="s">
        <v>6173</v>
      </c>
      <c r="E660" t="s">
        <v>71</v>
      </c>
      <c r="F660" t="s">
        <v>6174</v>
      </c>
      <c r="G660" t="s">
        <v>71</v>
      </c>
      <c r="H660" t="s">
        <v>71</v>
      </c>
      <c r="I660" s="1" t="s">
        <v>6175</v>
      </c>
      <c r="J660" s="6" t="s">
        <v>8588</v>
      </c>
      <c r="K660" t="s">
        <v>6176</v>
      </c>
      <c r="L660" t="s">
        <v>1179</v>
      </c>
      <c r="M660" t="s">
        <v>6177</v>
      </c>
      <c r="N660" t="s">
        <v>6178</v>
      </c>
      <c r="O660" t="s">
        <v>6179</v>
      </c>
      <c r="P660" t="s">
        <v>6180</v>
      </c>
      <c r="Q660" t="s">
        <v>6181</v>
      </c>
      <c r="R660" t="s">
        <v>71</v>
      </c>
      <c r="S660" t="s">
        <v>71</v>
      </c>
      <c r="T660" t="s">
        <v>6182</v>
      </c>
      <c r="U660" t="s">
        <v>71</v>
      </c>
      <c r="V660" t="s">
        <v>71</v>
      </c>
      <c r="W660" t="s">
        <v>71</v>
      </c>
      <c r="X660" t="s">
        <v>71</v>
      </c>
      <c r="Y660" t="s">
        <v>71</v>
      </c>
      <c r="Z660" t="s">
        <v>71</v>
      </c>
      <c r="AA660" t="s">
        <v>71</v>
      </c>
      <c r="AB660" t="s">
        <v>71</v>
      </c>
      <c r="AC660" t="s">
        <v>71</v>
      </c>
      <c r="AD660" t="s">
        <v>71</v>
      </c>
      <c r="AE660" t="s">
        <v>71</v>
      </c>
      <c r="AF660" t="s">
        <v>71</v>
      </c>
      <c r="AG660" t="s">
        <v>71</v>
      </c>
      <c r="AH660" t="s">
        <v>71</v>
      </c>
      <c r="AI660" t="s">
        <v>71</v>
      </c>
      <c r="AJ660" t="s">
        <v>71</v>
      </c>
      <c r="AK660" t="s">
        <v>71</v>
      </c>
      <c r="AL660" t="s">
        <v>71</v>
      </c>
      <c r="AM660" t="s">
        <v>1187</v>
      </c>
      <c r="AN660" t="s">
        <v>71</v>
      </c>
      <c r="AO660" t="s">
        <v>71</v>
      </c>
      <c r="AP660" t="s">
        <v>71</v>
      </c>
      <c r="AQ660" t="s">
        <v>71</v>
      </c>
      <c r="AR660" t="s">
        <v>71</v>
      </c>
      <c r="AS660">
        <v>2019</v>
      </c>
      <c r="AT660">
        <v>150</v>
      </c>
      <c r="AU660" t="s">
        <v>71</v>
      </c>
      <c r="AV660" t="s">
        <v>71</v>
      </c>
      <c r="AW660" t="s">
        <v>71</v>
      </c>
      <c r="AX660" t="s">
        <v>71</v>
      </c>
      <c r="AY660" t="s">
        <v>71</v>
      </c>
      <c r="AZ660">
        <v>193</v>
      </c>
      <c r="BA660">
        <v>200</v>
      </c>
      <c r="BB660" t="s">
        <v>71</v>
      </c>
      <c r="BC660" t="s">
        <v>6183</v>
      </c>
      <c r="BD660" t="str">
        <f>HYPERLINK("http://dx.doi.org/10.1016/j.procs.2019.02.038","http://dx.doi.org/10.1016/j.procs.2019.02.038")</f>
        <v>http://dx.doi.org/10.1016/j.procs.2019.02.038</v>
      </c>
      <c r="BE660" t="s">
        <v>71</v>
      </c>
      <c r="BF660" t="s">
        <v>71</v>
      </c>
      <c r="BG660" t="s">
        <v>71</v>
      </c>
      <c r="BH660" t="s">
        <v>71</v>
      </c>
      <c r="BI660" t="s">
        <v>71</v>
      </c>
      <c r="BJ660" t="s">
        <v>71</v>
      </c>
      <c r="BK660" t="s">
        <v>71</v>
      </c>
      <c r="BL660" t="s">
        <v>71</v>
      </c>
      <c r="BM660" t="s">
        <v>71</v>
      </c>
      <c r="BN660" t="s">
        <v>71</v>
      </c>
      <c r="BO660" t="s">
        <v>71</v>
      </c>
      <c r="BP660" t="s">
        <v>71</v>
      </c>
      <c r="BQ660" t="s">
        <v>6184</v>
      </c>
      <c r="BR660" t="str">
        <f>HYPERLINK("https%3A%2F%2Fwww.webofscience.com%2Fwos%2Fwoscc%2Ffull-record%2FWOS:000560432200024","View Full Record in Web of Science")</f>
        <v>View Full Record in Web of Science</v>
      </c>
    </row>
    <row r="661" spans="1:70" hidden="1" x14ac:dyDescent="0.25">
      <c r="A661" t="s">
        <v>83</v>
      </c>
      <c r="B661" t="s">
        <v>6185</v>
      </c>
      <c r="C661" t="s">
        <v>71</v>
      </c>
      <c r="D661" t="s">
        <v>71</v>
      </c>
      <c r="E661" t="s">
        <v>102</v>
      </c>
      <c r="F661" t="s">
        <v>6186</v>
      </c>
      <c r="G661" t="s">
        <v>71</v>
      </c>
      <c r="H661" t="s">
        <v>71</v>
      </c>
      <c r="I661" s="1" t="s">
        <v>6187</v>
      </c>
      <c r="J661" s="6" t="s">
        <v>8588</v>
      </c>
      <c r="K661" t="s">
        <v>6188</v>
      </c>
      <c r="L661" t="s">
        <v>71</v>
      </c>
      <c r="M661" t="s">
        <v>6189</v>
      </c>
      <c r="N661" t="s">
        <v>6190</v>
      </c>
      <c r="O661" t="s">
        <v>6191</v>
      </c>
      <c r="P661" t="s">
        <v>71</v>
      </c>
      <c r="Q661" t="s">
        <v>6192</v>
      </c>
      <c r="R661" t="s">
        <v>71</v>
      </c>
      <c r="S661" t="s">
        <v>71</v>
      </c>
      <c r="T661" t="s">
        <v>6193</v>
      </c>
      <c r="U661" t="s">
        <v>71</v>
      </c>
      <c r="V661" t="s">
        <v>71</v>
      </c>
      <c r="W661" t="s">
        <v>71</v>
      </c>
      <c r="X661" t="s">
        <v>71</v>
      </c>
      <c r="Y661" t="s">
        <v>6194</v>
      </c>
      <c r="Z661" t="s">
        <v>6195</v>
      </c>
      <c r="AA661" t="s">
        <v>71</v>
      </c>
      <c r="AB661" t="s">
        <v>71</v>
      </c>
      <c r="AC661" t="s">
        <v>71</v>
      </c>
      <c r="AD661" t="s">
        <v>71</v>
      </c>
      <c r="AE661" t="s">
        <v>71</v>
      </c>
      <c r="AF661" t="s">
        <v>71</v>
      </c>
      <c r="AG661" t="s">
        <v>71</v>
      </c>
      <c r="AH661" t="s">
        <v>71</v>
      </c>
      <c r="AI661" t="s">
        <v>71</v>
      </c>
      <c r="AJ661" t="s">
        <v>71</v>
      </c>
      <c r="AK661" t="s">
        <v>71</v>
      </c>
      <c r="AL661" t="s">
        <v>71</v>
      </c>
      <c r="AM661" t="s">
        <v>71</v>
      </c>
      <c r="AN661" t="s">
        <v>71</v>
      </c>
      <c r="AO661" t="s">
        <v>6196</v>
      </c>
      <c r="AP661" t="s">
        <v>71</v>
      </c>
      <c r="AQ661" t="s">
        <v>71</v>
      </c>
      <c r="AR661" t="s">
        <v>71</v>
      </c>
      <c r="AS661">
        <v>2015</v>
      </c>
      <c r="AT661" t="s">
        <v>71</v>
      </c>
      <c r="AU661" t="s">
        <v>71</v>
      </c>
      <c r="AV661" t="s">
        <v>71</v>
      </c>
      <c r="AW661" t="s">
        <v>71</v>
      </c>
      <c r="AX661" t="s">
        <v>71</v>
      </c>
      <c r="AY661" t="s">
        <v>71</v>
      </c>
      <c r="AZ661">
        <v>98</v>
      </c>
      <c r="BA661">
        <v>103</v>
      </c>
      <c r="BB661" t="s">
        <v>71</v>
      </c>
      <c r="BC661" t="s">
        <v>71</v>
      </c>
      <c r="BD661" t="s">
        <v>71</v>
      </c>
      <c r="BE661" t="s">
        <v>71</v>
      </c>
      <c r="BF661" t="s">
        <v>71</v>
      </c>
      <c r="BG661" t="s">
        <v>71</v>
      </c>
      <c r="BH661" t="s">
        <v>71</v>
      </c>
      <c r="BI661" t="s">
        <v>71</v>
      </c>
      <c r="BJ661" t="s">
        <v>71</v>
      </c>
      <c r="BK661" t="s">
        <v>71</v>
      </c>
      <c r="BL661" t="s">
        <v>71</v>
      </c>
      <c r="BM661" t="s">
        <v>71</v>
      </c>
      <c r="BN661" t="s">
        <v>71</v>
      </c>
      <c r="BO661" t="s">
        <v>71</v>
      </c>
      <c r="BP661" t="s">
        <v>71</v>
      </c>
      <c r="BQ661" t="s">
        <v>6197</v>
      </c>
      <c r="BR661" t="str">
        <f>HYPERLINK("https%3A%2F%2Fwww.webofscience.com%2Fwos%2Fwoscc%2Ffull-record%2FWOS:000380439600020","View Full Record in Web of Science")</f>
        <v>View Full Record in Web of Science</v>
      </c>
    </row>
    <row r="662" spans="1:70" hidden="1" x14ac:dyDescent="0.25">
      <c r="A662" t="s">
        <v>83</v>
      </c>
      <c r="B662" t="s">
        <v>6198</v>
      </c>
      <c r="C662" t="s">
        <v>71</v>
      </c>
      <c r="D662" t="s">
        <v>71</v>
      </c>
      <c r="E662" t="s">
        <v>6199</v>
      </c>
      <c r="F662" t="s">
        <v>6198</v>
      </c>
      <c r="G662" t="s">
        <v>71</v>
      </c>
      <c r="H662" t="s">
        <v>71</v>
      </c>
      <c r="I662" s="1" t="s">
        <v>6200</v>
      </c>
      <c r="J662" s="6" t="s">
        <v>8588</v>
      </c>
      <c r="K662" t="s">
        <v>6201</v>
      </c>
      <c r="L662" t="s">
        <v>71</v>
      </c>
      <c r="M662" t="s">
        <v>6202</v>
      </c>
      <c r="N662" t="s">
        <v>6203</v>
      </c>
      <c r="O662" t="s">
        <v>6204</v>
      </c>
      <c r="P662" t="s">
        <v>6205</v>
      </c>
      <c r="Q662" t="s">
        <v>71</v>
      </c>
      <c r="R662" t="s">
        <v>71</v>
      </c>
      <c r="S662" t="s">
        <v>71</v>
      </c>
      <c r="T662" t="s">
        <v>6206</v>
      </c>
      <c r="U662" t="s">
        <v>71</v>
      </c>
      <c r="V662" t="s">
        <v>71</v>
      </c>
      <c r="W662" t="s">
        <v>71</v>
      </c>
      <c r="X662" t="s">
        <v>71</v>
      </c>
      <c r="Y662" t="s">
        <v>6207</v>
      </c>
      <c r="Z662" t="s">
        <v>6208</v>
      </c>
      <c r="AA662" t="s">
        <v>71</v>
      </c>
      <c r="AB662" t="s">
        <v>71</v>
      </c>
      <c r="AC662" t="s">
        <v>71</v>
      </c>
      <c r="AD662" t="s">
        <v>71</v>
      </c>
      <c r="AE662" t="s">
        <v>71</v>
      </c>
      <c r="AF662" t="s">
        <v>71</v>
      </c>
      <c r="AG662" t="s">
        <v>71</v>
      </c>
      <c r="AH662" t="s">
        <v>71</v>
      </c>
      <c r="AI662" t="s">
        <v>71</v>
      </c>
      <c r="AJ662" t="s">
        <v>71</v>
      </c>
      <c r="AK662" t="s">
        <v>71</v>
      </c>
      <c r="AL662" t="s">
        <v>71</v>
      </c>
      <c r="AM662" t="s">
        <v>71</v>
      </c>
      <c r="AN662" t="s">
        <v>71</v>
      </c>
      <c r="AO662" t="s">
        <v>6209</v>
      </c>
      <c r="AP662" t="s">
        <v>71</v>
      </c>
      <c r="AQ662" t="s">
        <v>71</v>
      </c>
      <c r="AR662" t="s">
        <v>71</v>
      </c>
      <c r="AS662">
        <v>2002</v>
      </c>
      <c r="AT662" t="s">
        <v>71</v>
      </c>
      <c r="AU662" t="s">
        <v>71</v>
      </c>
      <c r="AV662" t="s">
        <v>71</v>
      </c>
      <c r="AW662" t="s">
        <v>71</v>
      </c>
      <c r="AX662" t="s">
        <v>71</v>
      </c>
      <c r="AY662" t="s">
        <v>71</v>
      </c>
      <c r="AZ662">
        <v>1194</v>
      </c>
      <c r="BA662">
        <v>1199</v>
      </c>
      <c r="BB662" t="s">
        <v>71</v>
      </c>
      <c r="BC662" t="s">
        <v>71</v>
      </c>
      <c r="BD662" t="s">
        <v>71</v>
      </c>
      <c r="BE662" t="s">
        <v>71</v>
      </c>
      <c r="BF662" t="s">
        <v>71</v>
      </c>
      <c r="BG662" t="s">
        <v>71</v>
      </c>
      <c r="BH662" t="s">
        <v>71</v>
      </c>
      <c r="BI662" t="s">
        <v>71</v>
      </c>
      <c r="BJ662" t="s">
        <v>71</v>
      </c>
      <c r="BK662" t="s">
        <v>71</v>
      </c>
      <c r="BL662" t="s">
        <v>71</v>
      </c>
      <c r="BM662" t="s">
        <v>71</v>
      </c>
      <c r="BN662" t="s">
        <v>71</v>
      </c>
      <c r="BO662" t="s">
        <v>71</v>
      </c>
      <c r="BP662" t="s">
        <v>71</v>
      </c>
      <c r="BQ662" t="s">
        <v>6210</v>
      </c>
      <c r="BR662" t="str">
        <f>HYPERLINK("https%3A%2F%2Fwww.webofscience.com%2Fwos%2Fwoscc%2Ffull-record%2FWOS:000179017500255","View Full Record in Web of Science")</f>
        <v>View Full Record in Web of Science</v>
      </c>
    </row>
    <row r="663" spans="1:70" hidden="1" x14ac:dyDescent="0.25">
      <c r="A663" t="s">
        <v>69</v>
      </c>
      <c r="B663" t="s">
        <v>6211</v>
      </c>
      <c r="C663" t="s">
        <v>71</v>
      </c>
      <c r="D663" t="s">
        <v>71</v>
      </c>
      <c r="E663" t="s">
        <v>71</v>
      </c>
      <c r="F663" t="s">
        <v>6212</v>
      </c>
      <c r="G663" t="s">
        <v>71</v>
      </c>
      <c r="H663" t="s">
        <v>71</v>
      </c>
      <c r="I663" s="1" t="s">
        <v>6213</v>
      </c>
      <c r="J663" s="6" t="s">
        <v>8588</v>
      </c>
      <c r="K663" t="s">
        <v>123</v>
      </c>
      <c r="L663" t="s">
        <v>71</v>
      </c>
      <c r="M663" t="s">
        <v>71</v>
      </c>
      <c r="N663" t="s">
        <v>71</v>
      </c>
      <c r="O663" t="s">
        <v>71</v>
      </c>
      <c r="P663" t="s">
        <v>71</v>
      </c>
      <c r="Q663" t="s">
        <v>71</v>
      </c>
      <c r="R663" t="s">
        <v>71</v>
      </c>
      <c r="S663" t="s">
        <v>71</v>
      </c>
      <c r="T663" t="s">
        <v>6214</v>
      </c>
      <c r="U663" t="s">
        <v>71</v>
      </c>
      <c r="V663" t="s">
        <v>71</v>
      </c>
      <c r="W663" t="s">
        <v>71</v>
      </c>
      <c r="X663" t="s">
        <v>71</v>
      </c>
      <c r="Y663" t="s">
        <v>6215</v>
      </c>
      <c r="Z663" t="s">
        <v>6216</v>
      </c>
      <c r="AA663" t="s">
        <v>71</v>
      </c>
      <c r="AB663" t="s">
        <v>71</v>
      </c>
      <c r="AC663" t="s">
        <v>71</v>
      </c>
      <c r="AD663" t="s">
        <v>71</v>
      </c>
      <c r="AE663" t="s">
        <v>71</v>
      </c>
      <c r="AF663" t="s">
        <v>71</v>
      </c>
      <c r="AG663" t="s">
        <v>71</v>
      </c>
      <c r="AH663" t="s">
        <v>71</v>
      </c>
      <c r="AI663" t="s">
        <v>71</v>
      </c>
      <c r="AJ663" t="s">
        <v>71</v>
      </c>
      <c r="AK663" t="s">
        <v>71</v>
      </c>
      <c r="AL663" t="s">
        <v>71</v>
      </c>
      <c r="AM663" t="s">
        <v>127</v>
      </c>
      <c r="AN663" t="s">
        <v>128</v>
      </c>
      <c r="AO663" t="s">
        <v>71</v>
      </c>
      <c r="AP663" t="s">
        <v>71</v>
      </c>
      <c r="AQ663" t="s">
        <v>71</v>
      </c>
      <c r="AR663" t="s">
        <v>5044</v>
      </c>
      <c r="AS663">
        <v>2016</v>
      </c>
      <c r="AT663">
        <v>329</v>
      </c>
      <c r="AU663" t="s">
        <v>71</v>
      </c>
      <c r="AV663" t="s">
        <v>71</v>
      </c>
      <c r="AW663" t="s">
        <v>71</v>
      </c>
      <c r="AX663" t="s">
        <v>180</v>
      </c>
      <c r="AY663" t="s">
        <v>71</v>
      </c>
      <c r="AZ663">
        <v>736</v>
      </c>
      <c r="BA663">
        <v>752</v>
      </c>
      <c r="BB663" t="s">
        <v>71</v>
      </c>
      <c r="BC663" t="s">
        <v>6217</v>
      </c>
      <c r="BD663" t="str">
        <f>HYPERLINK("http://dx.doi.org/10.1016/j.ins.2015.09.042","http://dx.doi.org/10.1016/j.ins.2015.09.042")</f>
        <v>http://dx.doi.org/10.1016/j.ins.2015.09.042</v>
      </c>
      <c r="BE663" t="s">
        <v>71</v>
      </c>
      <c r="BF663" t="s">
        <v>71</v>
      </c>
      <c r="BG663" t="s">
        <v>71</v>
      </c>
      <c r="BH663" t="s">
        <v>71</v>
      </c>
      <c r="BI663" t="s">
        <v>71</v>
      </c>
      <c r="BJ663" t="s">
        <v>71</v>
      </c>
      <c r="BK663" t="s">
        <v>71</v>
      </c>
      <c r="BL663" t="s">
        <v>71</v>
      </c>
      <c r="BM663" t="s">
        <v>71</v>
      </c>
      <c r="BN663" t="s">
        <v>71</v>
      </c>
      <c r="BO663" t="s">
        <v>71</v>
      </c>
      <c r="BP663" t="s">
        <v>71</v>
      </c>
      <c r="BQ663" t="s">
        <v>6218</v>
      </c>
      <c r="BR663" t="str">
        <f>HYPERLINK("https%3A%2F%2Fwww.webofscience.com%2Fwos%2Fwoscc%2Ffull-record%2FWOS:000367485000046","View Full Record in Web of Science")</f>
        <v>View Full Record in Web of Science</v>
      </c>
    </row>
    <row r="664" spans="1:70" hidden="1" x14ac:dyDescent="0.25">
      <c r="A664" t="s">
        <v>83</v>
      </c>
      <c r="B664" t="s">
        <v>6219</v>
      </c>
      <c r="C664" t="s">
        <v>71</v>
      </c>
      <c r="D664" t="s">
        <v>71</v>
      </c>
      <c r="E664" t="s">
        <v>102</v>
      </c>
      <c r="F664" t="s">
        <v>6220</v>
      </c>
      <c r="G664" t="s">
        <v>71</v>
      </c>
      <c r="H664" t="s">
        <v>71</v>
      </c>
      <c r="I664" s="1" t="s">
        <v>6221</v>
      </c>
      <c r="J664" s="6" t="s">
        <v>8588</v>
      </c>
      <c r="K664" t="s">
        <v>6222</v>
      </c>
      <c r="L664" t="s">
        <v>71</v>
      </c>
      <c r="M664" t="s">
        <v>6223</v>
      </c>
      <c r="N664" t="s">
        <v>6224</v>
      </c>
      <c r="O664" t="s">
        <v>6225</v>
      </c>
      <c r="P664" t="s">
        <v>102</v>
      </c>
      <c r="Q664" t="s">
        <v>71</v>
      </c>
      <c r="R664" t="s">
        <v>71</v>
      </c>
      <c r="S664" t="s">
        <v>71</v>
      </c>
      <c r="T664" t="s">
        <v>6226</v>
      </c>
      <c r="U664" t="s">
        <v>71</v>
      </c>
      <c r="V664" t="s">
        <v>71</v>
      </c>
      <c r="W664" t="s">
        <v>71</v>
      </c>
      <c r="X664" t="s">
        <v>71</v>
      </c>
      <c r="Y664" t="s">
        <v>6227</v>
      </c>
      <c r="Z664" t="s">
        <v>6228</v>
      </c>
      <c r="AA664" t="s">
        <v>71</v>
      </c>
      <c r="AB664" t="s">
        <v>71</v>
      </c>
      <c r="AC664" t="s">
        <v>71</v>
      </c>
      <c r="AD664" t="s">
        <v>71</v>
      </c>
      <c r="AE664" t="s">
        <v>71</v>
      </c>
      <c r="AF664" t="s">
        <v>71</v>
      </c>
      <c r="AG664" t="s">
        <v>71</v>
      </c>
      <c r="AH664" t="s">
        <v>71</v>
      </c>
      <c r="AI664" t="s">
        <v>71</v>
      </c>
      <c r="AJ664" t="s">
        <v>71</v>
      </c>
      <c r="AK664" t="s">
        <v>71</v>
      </c>
      <c r="AL664" t="s">
        <v>71</v>
      </c>
      <c r="AM664" t="s">
        <v>71</v>
      </c>
      <c r="AN664" t="s">
        <v>71</v>
      </c>
      <c r="AO664" t="s">
        <v>6229</v>
      </c>
      <c r="AP664" t="s">
        <v>71</v>
      </c>
      <c r="AQ664" t="s">
        <v>71</v>
      </c>
      <c r="AR664" t="s">
        <v>71</v>
      </c>
      <c r="AS664">
        <v>2017</v>
      </c>
      <c r="AT664" t="s">
        <v>71</v>
      </c>
      <c r="AU664" t="s">
        <v>71</v>
      </c>
      <c r="AV664" t="s">
        <v>71</v>
      </c>
      <c r="AW664" t="s">
        <v>71</v>
      </c>
      <c r="AX664" t="s">
        <v>71</v>
      </c>
      <c r="AY664" t="s">
        <v>71</v>
      </c>
      <c r="AZ664">
        <v>140</v>
      </c>
      <c r="BA664">
        <v>144</v>
      </c>
      <c r="BB664" t="s">
        <v>71</v>
      </c>
      <c r="BC664" t="s">
        <v>71</v>
      </c>
      <c r="BD664" t="s">
        <v>71</v>
      </c>
      <c r="BE664" t="s">
        <v>71</v>
      </c>
      <c r="BF664" t="s">
        <v>71</v>
      </c>
      <c r="BG664" t="s">
        <v>71</v>
      </c>
      <c r="BH664" t="s">
        <v>71</v>
      </c>
      <c r="BI664" t="s">
        <v>71</v>
      </c>
      <c r="BJ664" t="s">
        <v>71</v>
      </c>
      <c r="BK664" t="s">
        <v>71</v>
      </c>
      <c r="BL664" t="s">
        <v>71</v>
      </c>
      <c r="BM664" t="s">
        <v>71</v>
      </c>
      <c r="BN664" t="s">
        <v>71</v>
      </c>
      <c r="BO664" t="s">
        <v>71</v>
      </c>
      <c r="BP664" t="s">
        <v>71</v>
      </c>
      <c r="BQ664" t="s">
        <v>6230</v>
      </c>
      <c r="BR664" t="str">
        <f>HYPERLINK("https%3A%2F%2Fwww.webofscience.com%2Fwos%2Fwoscc%2Ffull-record%2FWOS:000426730100022","View Full Record in Web of Science")</f>
        <v>View Full Record in Web of Science</v>
      </c>
    </row>
    <row r="665" spans="1:70" hidden="1" x14ac:dyDescent="0.25">
      <c r="A665" t="s">
        <v>83</v>
      </c>
      <c r="B665" t="s">
        <v>6231</v>
      </c>
      <c r="C665" t="s">
        <v>71</v>
      </c>
      <c r="D665" t="s">
        <v>71</v>
      </c>
      <c r="E665" t="s">
        <v>102</v>
      </c>
      <c r="F665" t="s">
        <v>6232</v>
      </c>
      <c r="G665" t="s">
        <v>71</v>
      </c>
      <c r="H665" t="s">
        <v>71</v>
      </c>
      <c r="I665" s="1" t="s">
        <v>6233</v>
      </c>
      <c r="J665" s="6" t="s">
        <v>8588</v>
      </c>
      <c r="K665" t="s">
        <v>6234</v>
      </c>
      <c r="L665" t="s">
        <v>71</v>
      </c>
      <c r="M665" t="s">
        <v>4801</v>
      </c>
      <c r="N665" t="s">
        <v>6235</v>
      </c>
      <c r="O665" t="s">
        <v>6236</v>
      </c>
      <c r="P665" t="s">
        <v>6237</v>
      </c>
      <c r="Q665" t="s">
        <v>6238</v>
      </c>
      <c r="R665" t="s">
        <v>71</v>
      </c>
      <c r="S665" t="s">
        <v>71</v>
      </c>
      <c r="T665" t="s">
        <v>6239</v>
      </c>
      <c r="U665" t="s">
        <v>71</v>
      </c>
      <c r="V665" t="s">
        <v>71</v>
      </c>
      <c r="W665" t="s">
        <v>71</v>
      </c>
      <c r="X665" t="s">
        <v>71</v>
      </c>
      <c r="Y665" t="s">
        <v>71</v>
      </c>
      <c r="Z665" t="s">
        <v>71</v>
      </c>
      <c r="AA665" t="s">
        <v>71</v>
      </c>
      <c r="AB665" t="s">
        <v>71</v>
      </c>
      <c r="AC665" t="s">
        <v>71</v>
      </c>
      <c r="AD665" t="s">
        <v>71</v>
      </c>
      <c r="AE665" t="s">
        <v>71</v>
      </c>
      <c r="AF665" t="s">
        <v>71</v>
      </c>
      <c r="AG665" t="s">
        <v>71</v>
      </c>
      <c r="AH665" t="s">
        <v>71</v>
      </c>
      <c r="AI665" t="s">
        <v>71</v>
      </c>
      <c r="AJ665" t="s">
        <v>71</v>
      </c>
      <c r="AK665" t="s">
        <v>71</v>
      </c>
      <c r="AL665" t="s">
        <v>71</v>
      </c>
      <c r="AM665" t="s">
        <v>71</v>
      </c>
      <c r="AN665" t="s">
        <v>71</v>
      </c>
      <c r="AO665" t="s">
        <v>6240</v>
      </c>
      <c r="AP665" t="s">
        <v>71</v>
      </c>
      <c r="AQ665" t="s">
        <v>71</v>
      </c>
      <c r="AR665" t="s">
        <v>71</v>
      </c>
      <c r="AS665">
        <v>2012</v>
      </c>
      <c r="AT665" t="s">
        <v>71</v>
      </c>
      <c r="AU665" t="s">
        <v>71</v>
      </c>
      <c r="AV665" t="s">
        <v>71</v>
      </c>
      <c r="AW665" t="s">
        <v>71</v>
      </c>
      <c r="AX665" t="s">
        <v>71</v>
      </c>
      <c r="AY665" t="s">
        <v>71</v>
      </c>
      <c r="AZ665">
        <v>348</v>
      </c>
      <c r="BA665">
        <v>353</v>
      </c>
      <c r="BB665" t="s">
        <v>71</v>
      </c>
      <c r="BC665" t="s">
        <v>71</v>
      </c>
      <c r="BD665" t="s">
        <v>71</v>
      </c>
      <c r="BE665" t="s">
        <v>71</v>
      </c>
      <c r="BF665" t="s">
        <v>71</v>
      </c>
      <c r="BG665" t="s">
        <v>71</v>
      </c>
      <c r="BH665" t="s">
        <v>71</v>
      </c>
      <c r="BI665" t="s">
        <v>71</v>
      </c>
      <c r="BJ665" t="s">
        <v>71</v>
      </c>
      <c r="BK665" t="s">
        <v>71</v>
      </c>
      <c r="BL665" t="s">
        <v>71</v>
      </c>
      <c r="BM665" t="s">
        <v>71</v>
      </c>
      <c r="BN665" t="s">
        <v>71</v>
      </c>
      <c r="BO665" t="s">
        <v>71</v>
      </c>
      <c r="BP665" t="s">
        <v>71</v>
      </c>
      <c r="BQ665" t="s">
        <v>6241</v>
      </c>
      <c r="BR665" t="str">
        <f>HYPERLINK("https%3A%2F%2Fwww.webofscience.com%2Fwos%2Fwoscc%2Ffull-record%2FWOS:000326810700062","View Full Record in Web of Science")</f>
        <v>View Full Record in Web of Science</v>
      </c>
    </row>
    <row r="666" spans="1:70" hidden="1" x14ac:dyDescent="0.25">
      <c r="A666" t="s">
        <v>83</v>
      </c>
      <c r="B666" t="s">
        <v>6242</v>
      </c>
      <c r="C666" t="s">
        <v>71</v>
      </c>
      <c r="D666" t="s">
        <v>71</v>
      </c>
      <c r="E666" t="s">
        <v>102</v>
      </c>
      <c r="F666" t="s">
        <v>6243</v>
      </c>
      <c r="G666" t="s">
        <v>71</v>
      </c>
      <c r="H666" t="s">
        <v>71</v>
      </c>
      <c r="I666" s="1" t="s">
        <v>6244</v>
      </c>
      <c r="J666" s="6" t="s">
        <v>8588</v>
      </c>
      <c r="K666" t="s">
        <v>6245</v>
      </c>
      <c r="L666" t="s">
        <v>71</v>
      </c>
      <c r="M666" t="s">
        <v>6246</v>
      </c>
      <c r="N666" t="s">
        <v>6247</v>
      </c>
      <c r="O666" t="s">
        <v>1350</v>
      </c>
      <c r="P666" t="s">
        <v>6248</v>
      </c>
      <c r="Q666" t="s">
        <v>71</v>
      </c>
      <c r="R666" t="s">
        <v>71</v>
      </c>
      <c r="S666" t="s">
        <v>71</v>
      </c>
      <c r="T666" t="s">
        <v>6249</v>
      </c>
      <c r="U666" t="s">
        <v>71</v>
      </c>
      <c r="V666" t="s">
        <v>71</v>
      </c>
      <c r="W666" t="s">
        <v>71</v>
      </c>
      <c r="X666" t="s">
        <v>71</v>
      </c>
      <c r="Y666" t="s">
        <v>71</v>
      </c>
      <c r="Z666" t="s">
        <v>71</v>
      </c>
      <c r="AA666" t="s">
        <v>71</v>
      </c>
      <c r="AB666" t="s">
        <v>71</v>
      </c>
      <c r="AC666" t="s">
        <v>71</v>
      </c>
      <c r="AD666" t="s">
        <v>71</v>
      </c>
      <c r="AE666" t="s">
        <v>71</v>
      </c>
      <c r="AF666" t="s">
        <v>71</v>
      </c>
      <c r="AG666" t="s">
        <v>71</v>
      </c>
      <c r="AH666" t="s">
        <v>71</v>
      </c>
      <c r="AI666" t="s">
        <v>71</v>
      </c>
      <c r="AJ666" t="s">
        <v>71</v>
      </c>
      <c r="AK666" t="s">
        <v>71</v>
      </c>
      <c r="AL666" t="s">
        <v>71</v>
      </c>
      <c r="AM666" t="s">
        <v>71</v>
      </c>
      <c r="AN666" t="s">
        <v>71</v>
      </c>
      <c r="AO666" t="s">
        <v>6250</v>
      </c>
      <c r="AP666" t="s">
        <v>71</v>
      </c>
      <c r="AQ666" t="s">
        <v>71</v>
      </c>
      <c r="AR666" t="s">
        <v>71</v>
      </c>
      <c r="AS666">
        <v>2009</v>
      </c>
      <c r="AT666" t="s">
        <v>71</v>
      </c>
      <c r="AU666" t="s">
        <v>71</v>
      </c>
      <c r="AV666" t="s">
        <v>71</v>
      </c>
      <c r="AW666" t="s">
        <v>71</v>
      </c>
      <c r="AX666" t="s">
        <v>71</v>
      </c>
      <c r="AY666" t="s">
        <v>71</v>
      </c>
      <c r="AZ666">
        <v>7</v>
      </c>
      <c r="BA666" t="s">
        <v>99</v>
      </c>
      <c r="BB666" t="s">
        <v>71</v>
      </c>
      <c r="BC666" t="s">
        <v>6251</v>
      </c>
      <c r="BD666" t="str">
        <f>HYPERLINK("http://dx.doi.org/10.1109/AICI.2009.67","http://dx.doi.org/10.1109/AICI.2009.67")</f>
        <v>http://dx.doi.org/10.1109/AICI.2009.67</v>
      </c>
      <c r="BE666" t="s">
        <v>71</v>
      </c>
      <c r="BF666" t="s">
        <v>71</v>
      </c>
      <c r="BG666" t="s">
        <v>71</v>
      </c>
      <c r="BH666" t="s">
        <v>71</v>
      </c>
      <c r="BI666" t="s">
        <v>71</v>
      </c>
      <c r="BJ666" t="s">
        <v>71</v>
      </c>
      <c r="BK666" t="s">
        <v>71</v>
      </c>
      <c r="BL666" t="s">
        <v>71</v>
      </c>
      <c r="BM666" t="s">
        <v>71</v>
      </c>
      <c r="BN666" t="s">
        <v>71</v>
      </c>
      <c r="BO666" t="s">
        <v>71</v>
      </c>
      <c r="BP666" t="s">
        <v>71</v>
      </c>
      <c r="BQ666" t="s">
        <v>6252</v>
      </c>
      <c r="BR666" t="str">
        <f>HYPERLINK("https%3A%2F%2Fwww.webofscience.com%2Fwos%2Fwoscc%2Ffull-record%2FWOS:000276224200002","View Full Record in Web of Science")</f>
        <v>View Full Record in Web of Science</v>
      </c>
    </row>
    <row r="667" spans="1:70" hidden="1" x14ac:dyDescent="0.25">
      <c r="A667" t="s">
        <v>69</v>
      </c>
      <c r="B667" t="s">
        <v>6253</v>
      </c>
      <c r="C667" t="s">
        <v>71</v>
      </c>
      <c r="D667" t="s">
        <v>71</v>
      </c>
      <c r="E667" t="s">
        <v>71</v>
      </c>
      <c r="F667" t="s">
        <v>6253</v>
      </c>
      <c r="G667" t="s">
        <v>71</v>
      </c>
      <c r="H667" t="s">
        <v>71</v>
      </c>
      <c r="I667" s="1" t="s">
        <v>6254</v>
      </c>
      <c r="J667" s="6" t="s">
        <v>8588</v>
      </c>
      <c r="K667" t="s">
        <v>1471</v>
      </c>
      <c r="L667" t="s">
        <v>71</v>
      </c>
      <c r="M667" t="s">
        <v>71</v>
      </c>
      <c r="N667" t="s">
        <v>71</v>
      </c>
      <c r="O667" t="s">
        <v>71</v>
      </c>
      <c r="P667" t="s">
        <v>71</v>
      </c>
      <c r="Q667" t="s">
        <v>71</v>
      </c>
      <c r="R667" t="s">
        <v>71</v>
      </c>
      <c r="S667" t="s">
        <v>71</v>
      </c>
      <c r="T667" t="s">
        <v>6255</v>
      </c>
      <c r="U667" t="s">
        <v>71</v>
      </c>
      <c r="V667" t="s">
        <v>71</v>
      </c>
      <c r="W667" t="s">
        <v>71</v>
      </c>
      <c r="X667" t="s">
        <v>71</v>
      </c>
      <c r="Y667" t="s">
        <v>71</v>
      </c>
      <c r="Z667" t="s">
        <v>71</v>
      </c>
      <c r="AA667" t="s">
        <v>71</v>
      </c>
      <c r="AB667" t="s">
        <v>71</v>
      </c>
      <c r="AC667" t="s">
        <v>71</v>
      </c>
      <c r="AD667" t="s">
        <v>71</v>
      </c>
      <c r="AE667" t="s">
        <v>71</v>
      </c>
      <c r="AF667" t="s">
        <v>71</v>
      </c>
      <c r="AG667" t="s">
        <v>71</v>
      </c>
      <c r="AH667" t="s">
        <v>71</v>
      </c>
      <c r="AI667" t="s">
        <v>71</v>
      </c>
      <c r="AJ667" t="s">
        <v>71</v>
      </c>
      <c r="AK667" t="s">
        <v>71</v>
      </c>
      <c r="AL667" t="s">
        <v>71</v>
      </c>
      <c r="AM667" t="s">
        <v>1475</v>
      </c>
      <c r="AN667" t="s">
        <v>1476</v>
      </c>
      <c r="AO667" t="s">
        <v>71</v>
      </c>
      <c r="AP667" t="s">
        <v>71</v>
      </c>
      <c r="AQ667" t="s">
        <v>71</v>
      </c>
      <c r="AR667" t="s">
        <v>1454</v>
      </c>
      <c r="AS667">
        <v>2003</v>
      </c>
      <c r="AT667">
        <v>36</v>
      </c>
      <c r="AU667">
        <v>7</v>
      </c>
      <c r="AV667" t="s">
        <v>71</v>
      </c>
      <c r="AW667" t="s">
        <v>71</v>
      </c>
      <c r="AX667" t="s">
        <v>71</v>
      </c>
      <c r="AY667" t="s">
        <v>71</v>
      </c>
      <c r="AZ667">
        <v>1563</v>
      </c>
      <c r="BA667">
        <v>1582</v>
      </c>
      <c r="BB667" t="s">
        <v>6256</v>
      </c>
      <c r="BC667" t="s">
        <v>6257</v>
      </c>
      <c r="BD667" t="str">
        <f>HYPERLINK("http://dx.doi.org/10.1016/S0031-3203(02)00263-7","http://dx.doi.org/10.1016/S0031-3203(02)00263-7")</f>
        <v>http://dx.doi.org/10.1016/S0031-3203(02)00263-7</v>
      </c>
      <c r="BE667" t="s">
        <v>71</v>
      </c>
      <c r="BF667" t="s">
        <v>71</v>
      </c>
      <c r="BG667" t="s">
        <v>71</v>
      </c>
      <c r="BH667" t="s">
        <v>71</v>
      </c>
      <c r="BI667" t="s">
        <v>71</v>
      </c>
      <c r="BJ667" t="s">
        <v>71</v>
      </c>
      <c r="BK667" t="s">
        <v>71</v>
      </c>
      <c r="BL667" t="s">
        <v>71</v>
      </c>
      <c r="BM667" t="s">
        <v>71</v>
      </c>
      <c r="BN667" t="s">
        <v>71</v>
      </c>
      <c r="BO667" t="s">
        <v>71</v>
      </c>
      <c r="BP667" t="s">
        <v>71</v>
      </c>
      <c r="BQ667" t="s">
        <v>6258</v>
      </c>
      <c r="BR667" t="str">
        <f>HYPERLINK("https%3A%2F%2Fwww.webofscience.com%2Fwos%2Fwoscc%2Ffull-record%2FWOS:000182303300009","View Full Record in Web of Science")</f>
        <v>View Full Record in Web of Science</v>
      </c>
    </row>
    <row r="668" spans="1:70" hidden="1" x14ac:dyDescent="0.25">
      <c r="A668" t="s">
        <v>83</v>
      </c>
      <c r="B668" t="s">
        <v>6259</v>
      </c>
      <c r="C668" t="s">
        <v>71</v>
      </c>
      <c r="D668" t="s">
        <v>2729</v>
      </c>
      <c r="E668" t="s">
        <v>71</v>
      </c>
      <c r="F668" t="s">
        <v>6259</v>
      </c>
      <c r="G668" t="s">
        <v>71</v>
      </c>
      <c r="H668" t="s">
        <v>71</v>
      </c>
      <c r="I668" s="1" t="s">
        <v>6260</v>
      </c>
      <c r="J668" s="6" t="s">
        <v>8588</v>
      </c>
      <c r="K668" t="s">
        <v>2731</v>
      </c>
      <c r="L668" t="s">
        <v>71</v>
      </c>
      <c r="M668" t="s">
        <v>2732</v>
      </c>
      <c r="N668" t="s">
        <v>2733</v>
      </c>
      <c r="O668" t="s">
        <v>2073</v>
      </c>
      <c r="P668" t="s">
        <v>2734</v>
      </c>
      <c r="Q668" t="s">
        <v>71</v>
      </c>
      <c r="R668" t="s">
        <v>71</v>
      </c>
      <c r="S668" t="s">
        <v>71</v>
      </c>
      <c r="T668" t="s">
        <v>6261</v>
      </c>
      <c r="U668" t="s">
        <v>71</v>
      </c>
      <c r="V668" t="s">
        <v>71</v>
      </c>
      <c r="W668" t="s">
        <v>71</v>
      </c>
      <c r="X668" t="s">
        <v>71</v>
      </c>
      <c r="Y668" t="s">
        <v>71</v>
      </c>
      <c r="Z668" t="s">
        <v>71</v>
      </c>
      <c r="AA668" t="s">
        <v>71</v>
      </c>
      <c r="AB668" t="s">
        <v>71</v>
      </c>
      <c r="AC668" t="s">
        <v>71</v>
      </c>
      <c r="AD668" t="s">
        <v>71</v>
      </c>
      <c r="AE668" t="s">
        <v>71</v>
      </c>
      <c r="AF668" t="s">
        <v>71</v>
      </c>
      <c r="AG668" t="s">
        <v>71</v>
      </c>
      <c r="AH668" t="s">
        <v>71</v>
      </c>
      <c r="AI668" t="s">
        <v>71</v>
      </c>
      <c r="AJ668" t="s">
        <v>71</v>
      </c>
      <c r="AK668" t="s">
        <v>71</v>
      </c>
      <c r="AL668" t="s">
        <v>71</v>
      </c>
      <c r="AM668" t="s">
        <v>71</v>
      </c>
      <c r="AN668" t="s">
        <v>71</v>
      </c>
      <c r="AO668" t="s">
        <v>2736</v>
      </c>
      <c r="AP668" t="s">
        <v>71</v>
      </c>
      <c r="AQ668" t="s">
        <v>71</v>
      </c>
      <c r="AR668" t="s">
        <v>71</v>
      </c>
      <c r="AS668">
        <v>1998</v>
      </c>
      <c r="AT668" t="s">
        <v>71</v>
      </c>
      <c r="AU668" t="s">
        <v>71</v>
      </c>
      <c r="AV668" t="s">
        <v>71</v>
      </c>
      <c r="AW668" t="s">
        <v>71</v>
      </c>
      <c r="AX668" t="s">
        <v>71</v>
      </c>
      <c r="AY668" t="s">
        <v>71</v>
      </c>
      <c r="AZ668">
        <v>725</v>
      </c>
      <c r="BA668">
        <v>732</v>
      </c>
      <c r="BB668" t="s">
        <v>71</v>
      </c>
      <c r="BC668" t="s">
        <v>71</v>
      </c>
      <c r="BD668" t="s">
        <v>71</v>
      </c>
      <c r="BE668" t="s">
        <v>71</v>
      </c>
      <c r="BF668" t="s">
        <v>71</v>
      </c>
      <c r="BG668" t="s">
        <v>71</v>
      </c>
      <c r="BH668" t="s">
        <v>71</v>
      </c>
      <c r="BI668" t="s">
        <v>71</v>
      </c>
      <c r="BJ668" t="s">
        <v>71</v>
      </c>
      <c r="BK668" t="s">
        <v>71</v>
      </c>
      <c r="BL668" t="s">
        <v>71</v>
      </c>
      <c r="BM668" t="s">
        <v>71</v>
      </c>
      <c r="BN668" t="s">
        <v>71</v>
      </c>
      <c r="BO668" t="s">
        <v>71</v>
      </c>
      <c r="BP668" t="s">
        <v>71</v>
      </c>
      <c r="BQ668" t="s">
        <v>6262</v>
      </c>
      <c r="BR668" t="str">
        <f>HYPERLINK("https%3A%2F%2Fwww.webofscience.com%2Fwos%2Fwoscc%2Ffull-record%2FWOS:000167662000105","View Full Record in Web of Science")</f>
        <v>View Full Record in Web of Science</v>
      </c>
    </row>
    <row r="669" spans="1:70" hidden="1" x14ac:dyDescent="0.25">
      <c r="A669" t="s">
        <v>69</v>
      </c>
      <c r="B669" t="s">
        <v>6263</v>
      </c>
      <c r="C669" t="s">
        <v>71</v>
      </c>
      <c r="D669" t="s">
        <v>71</v>
      </c>
      <c r="E669" t="s">
        <v>71</v>
      </c>
      <c r="F669" t="s">
        <v>6264</v>
      </c>
      <c r="G669" t="s">
        <v>71</v>
      </c>
      <c r="H669" t="s">
        <v>71</v>
      </c>
      <c r="I669" s="1" t="s">
        <v>6265</v>
      </c>
      <c r="J669" s="6" t="s">
        <v>8588</v>
      </c>
      <c r="K669" t="s">
        <v>174</v>
      </c>
      <c r="L669" t="s">
        <v>71</v>
      </c>
      <c r="M669" t="s">
        <v>71</v>
      </c>
      <c r="N669" t="s">
        <v>71</v>
      </c>
      <c r="O669" t="s">
        <v>71</v>
      </c>
      <c r="P669" t="s">
        <v>71</v>
      </c>
      <c r="Q669" t="s">
        <v>71</v>
      </c>
      <c r="R669" t="s">
        <v>71</v>
      </c>
      <c r="S669" t="s">
        <v>71</v>
      </c>
      <c r="T669" t="s">
        <v>6266</v>
      </c>
      <c r="U669" t="s">
        <v>71</v>
      </c>
      <c r="V669" t="s">
        <v>71</v>
      </c>
      <c r="W669" t="s">
        <v>71</v>
      </c>
      <c r="X669" t="s">
        <v>71</v>
      </c>
      <c r="Y669" t="s">
        <v>71</v>
      </c>
      <c r="Z669" t="s">
        <v>6267</v>
      </c>
      <c r="AA669" t="s">
        <v>71</v>
      </c>
      <c r="AB669" t="s">
        <v>71</v>
      </c>
      <c r="AC669" t="s">
        <v>71</v>
      </c>
      <c r="AD669" t="s">
        <v>71</v>
      </c>
      <c r="AE669" t="s">
        <v>71</v>
      </c>
      <c r="AF669" t="s">
        <v>71</v>
      </c>
      <c r="AG669" t="s">
        <v>71</v>
      </c>
      <c r="AH669" t="s">
        <v>71</v>
      </c>
      <c r="AI669" t="s">
        <v>71</v>
      </c>
      <c r="AJ669" t="s">
        <v>71</v>
      </c>
      <c r="AK669" t="s">
        <v>71</v>
      </c>
      <c r="AL669" t="s">
        <v>71</v>
      </c>
      <c r="AM669" t="s">
        <v>178</v>
      </c>
      <c r="AN669" t="s">
        <v>179</v>
      </c>
      <c r="AO669" t="s">
        <v>71</v>
      </c>
      <c r="AP669" t="s">
        <v>71</v>
      </c>
      <c r="AQ669" t="s">
        <v>71</v>
      </c>
      <c r="AR669" t="s">
        <v>71</v>
      </c>
      <c r="AS669">
        <v>2019</v>
      </c>
      <c r="AT669">
        <v>37</v>
      </c>
      <c r="AU669">
        <v>1</v>
      </c>
      <c r="AV669" t="s">
        <v>71</v>
      </c>
      <c r="AW669" t="s">
        <v>71</v>
      </c>
      <c r="AX669" t="s">
        <v>71</v>
      </c>
      <c r="AY669" t="s">
        <v>71</v>
      </c>
      <c r="AZ669">
        <v>1223</v>
      </c>
      <c r="BA669">
        <v>1232</v>
      </c>
      <c r="BB669" t="s">
        <v>71</v>
      </c>
      <c r="BC669" t="s">
        <v>6268</v>
      </c>
      <c r="BD669" t="str">
        <f>HYPERLINK("http://dx.doi.org/10.3233/JIFS-182681","http://dx.doi.org/10.3233/JIFS-182681")</f>
        <v>http://dx.doi.org/10.3233/JIFS-182681</v>
      </c>
      <c r="BE669" t="s">
        <v>71</v>
      </c>
      <c r="BF669" t="s">
        <v>71</v>
      </c>
      <c r="BG669" t="s">
        <v>71</v>
      </c>
      <c r="BH669" t="s">
        <v>71</v>
      </c>
      <c r="BI669" t="s">
        <v>71</v>
      </c>
      <c r="BJ669" t="s">
        <v>71</v>
      </c>
      <c r="BK669" t="s">
        <v>71</v>
      </c>
      <c r="BL669" t="s">
        <v>71</v>
      </c>
      <c r="BM669" t="s">
        <v>71</v>
      </c>
      <c r="BN669" t="s">
        <v>71</v>
      </c>
      <c r="BO669" t="s">
        <v>71</v>
      </c>
      <c r="BP669" t="s">
        <v>71</v>
      </c>
      <c r="BQ669" t="s">
        <v>6269</v>
      </c>
      <c r="BR669" t="str">
        <f>HYPERLINK("https%3A%2F%2Fwww.webofscience.com%2Fwos%2Fwoscc%2Ffull-record%2FWOS:000474715000103","View Full Record in Web of Science")</f>
        <v>View Full Record in Web of Science</v>
      </c>
    </row>
    <row r="670" spans="1:70" hidden="1" x14ac:dyDescent="0.25">
      <c r="A670" t="s">
        <v>69</v>
      </c>
      <c r="B670" t="s">
        <v>6270</v>
      </c>
      <c r="C670" t="s">
        <v>71</v>
      </c>
      <c r="D670" t="s">
        <v>71</v>
      </c>
      <c r="E670" t="s">
        <v>71</v>
      </c>
      <c r="F670" t="s">
        <v>6271</v>
      </c>
      <c r="G670" t="s">
        <v>71</v>
      </c>
      <c r="H670" t="s">
        <v>71</v>
      </c>
      <c r="I670" s="1" t="s">
        <v>6272</v>
      </c>
      <c r="J670" s="6" t="s">
        <v>8590</v>
      </c>
      <c r="K670" t="s">
        <v>338</v>
      </c>
      <c r="L670" t="s">
        <v>71</v>
      </c>
      <c r="M670" t="s">
        <v>71</v>
      </c>
      <c r="N670" t="s">
        <v>71</v>
      </c>
      <c r="O670" t="s">
        <v>71</v>
      </c>
      <c r="P670" t="s">
        <v>71</v>
      </c>
      <c r="Q670" t="s">
        <v>71</v>
      </c>
      <c r="R670" t="s">
        <v>71</v>
      </c>
      <c r="S670" t="s">
        <v>71</v>
      </c>
      <c r="T670" t="s">
        <v>6273</v>
      </c>
      <c r="U670" t="s">
        <v>71</v>
      </c>
      <c r="V670" t="s">
        <v>71</v>
      </c>
      <c r="W670" t="s">
        <v>71</v>
      </c>
      <c r="X670" t="s">
        <v>71</v>
      </c>
      <c r="Y670" t="s">
        <v>6274</v>
      </c>
      <c r="Z670" t="s">
        <v>6275</v>
      </c>
      <c r="AA670" t="s">
        <v>71</v>
      </c>
      <c r="AB670" t="s">
        <v>71</v>
      </c>
      <c r="AC670" t="s">
        <v>71</v>
      </c>
      <c r="AD670" t="s">
        <v>71</v>
      </c>
      <c r="AE670" t="s">
        <v>71</v>
      </c>
      <c r="AF670" t="s">
        <v>71</v>
      </c>
      <c r="AG670" t="s">
        <v>71</v>
      </c>
      <c r="AH670" t="s">
        <v>71</v>
      </c>
      <c r="AI670" t="s">
        <v>71</v>
      </c>
      <c r="AJ670" t="s">
        <v>71</v>
      </c>
      <c r="AK670" t="s">
        <v>71</v>
      </c>
      <c r="AL670" t="s">
        <v>71</v>
      </c>
      <c r="AM670" t="s">
        <v>342</v>
      </c>
      <c r="AN670" t="s">
        <v>343</v>
      </c>
      <c r="AO670" t="s">
        <v>71</v>
      </c>
      <c r="AP670" t="s">
        <v>71</v>
      </c>
      <c r="AQ670" t="s">
        <v>71</v>
      </c>
      <c r="AR670" t="s">
        <v>344</v>
      </c>
      <c r="AS670">
        <v>2017</v>
      </c>
      <c r="AT670">
        <v>19</v>
      </c>
      <c r="AU670">
        <v>3</v>
      </c>
      <c r="AV670" t="s">
        <v>71</v>
      </c>
      <c r="AW670" t="s">
        <v>71</v>
      </c>
      <c r="AX670" t="s">
        <v>71</v>
      </c>
      <c r="AY670" t="s">
        <v>71</v>
      </c>
      <c r="AZ670">
        <v>788</v>
      </c>
      <c r="BA670">
        <v>798</v>
      </c>
      <c r="BB670" t="s">
        <v>71</v>
      </c>
      <c r="BC670" t="s">
        <v>6276</v>
      </c>
      <c r="BD670" t="str">
        <f>HYPERLINK("http://dx.doi.org/10.1007/s40815-016-0278-6","http://dx.doi.org/10.1007/s40815-016-0278-6")</f>
        <v>http://dx.doi.org/10.1007/s40815-016-0278-6</v>
      </c>
      <c r="BE670" t="s">
        <v>71</v>
      </c>
      <c r="BF670" t="s">
        <v>71</v>
      </c>
      <c r="BG670" t="s">
        <v>71</v>
      </c>
      <c r="BH670" t="s">
        <v>71</v>
      </c>
      <c r="BI670" t="s">
        <v>71</v>
      </c>
      <c r="BJ670" t="s">
        <v>71</v>
      </c>
      <c r="BK670" t="s">
        <v>71</v>
      </c>
      <c r="BL670" t="s">
        <v>71</v>
      </c>
      <c r="BM670" t="s">
        <v>71</v>
      </c>
      <c r="BN670" t="s">
        <v>71</v>
      </c>
      <c r="BO670" t="s">
        <v>71</v>
      </c>
      <c r="BP670" t="s">
        <v>71</v>
      </c>
      <c r="BQ670" t="s">
        <v>6277</v>
      </c>
      <c r="BR670" t="str">
        <f>HYPERLINK("https%3A%2F%2Fwww.webofscience.com%2Fwos%2Fwoscc%2Ffull-record%2FWOS:000400823600014","View Full Record in Web of Science")</f>
        <v>View Full Record in Web of Science</v>
      </c>
    </row>
    <row r="671" spans="1:70" hidden="1" x14ac:dyDescent="0.25">
      <c r="A671" t="s">
        <v>69</v>
      </c>
      <c r="B671" t="s">
        <v>6278</v>
      </c>
      <c r="C671" t="s">
        <v>71</v>
      </c>
      <c r="D671" t="s">
        <v>71</v>
      </c>
      <c r="E671" t="s">
        <v>71</v>
      </c>
      <c r="F671" t="s">
        <v>6279</v>
      </c>
      <c r="G671" t="s">
        <v>71</v>
      </c>
      <c r="H671" t="s">
        <v>71</v>
      </c>
      <c r="I671" s="1" t="s">
        <v>6280</v>
      </c>
      <c r="J671" s="6" t="s">
        <v>8590</v>
      </c>
      <c r="K671" t="s">
        <v>174</v>
      </c>
      <c r="L671" t="s">
        <v>71</v>
      </c>
      <c r="M671" t="s">
        <v>71</v>
      </c>
      <c r="N671" t="s">
        <v>71</v>
      </c>
      <c r="O671" t="s">
        <v>71</v>
      </c>
      <c r="P671" t="s">
        <v>71</v>
      </c>
      <c r="Q671" t="s">
        <v>71</v>
      </c>
      <c r="R671" t="s">
        <v>71</v>
      </c>
      <c r="S671" t="s">
        <v>71</v>
      </c>
      <c r="T671" t="s">
        <v>6281</v>
      </c>
      <c r="U671" t="s">
        <v>71</v>
      </c>
      <c r="V671" t="s">
        <v>71</v>
      </c>
      <c r="W671" t="s">
        <v>71</v>
      </c>
      <c r="X671" t="s">
        <v>71</v>
      </c>
      <c r="Y671" t="s">
        <v>6282</v>
      </c>
      <c r="Z671" t="s">
        <v>6283</v>
      </c>
      <c r="AA671" t="s">
        <v>71</v>
      </c>
      <c r="AB671" t="s">
        <v>71</v>
      </c>
      <c r="AC671" t="s">
        <v>71</v>
      </c>
      <c r="AD671" t="s">
        <v>71</v>
      </c>
      <c r="AE671" t="s">
        <v>71</v>
      </c>
      <c r="AF671" t="s">
        <v>71</v>
      </c>
      <c r="AG671" t="s">
        <v>71</v>
      </c>
      <c r="AH671" t="s">
        <v>71</v>
      </c>
      <c r="AI671" t="s">
        <v>71</v>
      </c>
      <c r="AJ671" t="s">
        <v>71</v>
      </c>
      <c r="AK671" t="s">
        <v>71</v>
      </c>
      <c r="AL671" t="s">
        <v>71</v>
      </c>
      <c r="AM671" t="s">
        <v>178</v>
      </c>
      <c r="AN671" t="s">
        <v>179</v>
      </c>
      <c r="AO671" t="s">
        <v>71</v>
      </c>
      <c r="AP671" t="s">
        <v>71</v>
      </c>
      <c r="AQ671" t="s">
        <v>71</v>
      </c>
      <c r="AR671" t="s">
        <v>71</v>
      </c>
      <c r="AS671">
        <v>2017</v>
      </c>
      <c r="AT671">
        <v>32</v>
      </c>
      <c r="AU671">
        <v>3</v>
      </c>
      <c r="AV671" t="s">
        <v>71</v>
      </c>
      <c r="AW671" t="s">
        <v>71</v>
      </c>
      <c r="AX671" t="s">
        <v>71</v>
      </c>
      <c r="AY671" t="s">
        <v>71</v>
      </c>
      <c r="AZ671">
        <v>2033</v>
      </c>
      <c r="BA671">
        <v>2050</v>
      </c>
      <c r="BB671" t="s">
        <v>71</v>
      </c>
      <c r="BC671" t="s">
        <v>6284</v>
      </c>
      <c r="BD671" t="str">
        <f>HYPERLINK("http://dx.doi.org/10.3233/JIFS-161640","http://dx.doi.org/10.3233/JIFS-161640")</f>
        <v>http://dx.doi.org/10.3233/JIFS-161640</v>
      </c>
      <c r="BE671" t="s">
        <v>71</v>
      </c>
      <c r="BF671" t="s">
        <v>71</v>
      </c>
      <c r="BG671" t="s">
        <v>71</v>
      </c>
      <c r="BH671" t="s">
        <v>71</v>
      </c>
      <c r="BI671" t="s">
        <v>71</v>
      </c>
      <c r="BJ671" t="s">
        <v>71</v>
      </c>
      <c r="BK671" t="s">
        <v>71</v>
      </c>
      <c r="BL671" t="s">
        <v>71</v>
      </c>
      <c r="BM671" t="s">
        <v>71</v>
      </c>
      <c r="BN671" t="s">
        <v>71</v>
      </c>
      <c r="BO671" t="s">
        <v>71</v>
      </c>
      <c r="BP671" t="s">
        <v>71</v>
      </c>
      <c r="BQ671" t="s">
        <v>6285</v>
      </c>
      <c r="BR671" t="str">
        <f>HYPERLINK("https%3A%2F%2Fwww.webofscience.com%2Fwos%2Fwoscc%2Ffull-record%2FWOS:000395904400033","View Full Record in Web of Science")</f>
        <v>View Full Record in Web of Science</v>
      </c>
    </row>
    <row r="672" spans="1:70" hidden="1" x14ac:dyDescent="0.25">
      <c r="A672" t="s">
        <v>83</v>
      </c>
      <c r="B672" t="s">
        <v>6286</v>
      </c>
      <c r="C672" t="s">
        <v>71</v>
      </c>
      <c r="D672" t="s">
        <v>71</v>
      </c>
      <c r="E672" t="s">
        <v>102</v>
      </c>
      <c r="F672" t="s">
        <v>6287</v>
      </c>
      <c r="G672" t="s">
        <v>71</v>
      </c>
      <c r="H672" t="s">
        <v>71</v>
      </c>
      <c r="I672" s="1" t="s">
        <v>6288</v>
      </c>
      <c r="J672" s="6" t="s">
        <v>8590</v>
      </c>
      <c r="K672" t="s">
        <v>1269</v>
      </c>
      <c r="L672" t="s">
        <v>817</v>
      </c>
      <c r="M672" t="s">
        <v>818</v>
      </c>
      <c r="N672" t="s">
        <v>1270</v>
      </c>
      <c r="O672" t="s">
        <v>1271</v>
      </c>
      <c r="P672" t="s">
        <v>1272</v>
      </c>
      <c r="Q672" t="s">
        <v>71</v>
      </c>
      <c r="R672" t="s">
        <v>71</v>
      </c>
      <c r="S672" t="s">
        <v>71</v>
      </c>
      <c r="T672" t="s">
        <v>6289</v>
      </c>
      <c r="U672" t="s">
        <v>71</v>
      </c>
      <c r="V672" t="s">
        <v>71</v>
      </c>
      <c r="W672" t="s">
        <v>71</v>
      </c>
      <c r="X672" t="s">
        <v>71</v>
      </c>
      <c r="Y672" t="s">
        <v>5468</v>
      </c>
      <c r="Z672" t="s">
        <v>6290</v>
      </c>
      <c r="AA672" t="s">
        <v>71</v>
      </c>
      <c r="AB672" t="s">
        <v>71</v>
      </c>
      <c r="AC672" t="s">
        <v>71</v>
      </c>
      <c r="AD672" t="s">
        <v>71</v>
      </c>
      <c r="AE672" t="s">
        <v>71</v>
      </c>
      <c r="AF672" t="s">
        <v>71</v>
      </c>
      <c r="AG672" t="s">
        <v>71</v>
      </c>
      <c r="AH672" t="s">
        <v>71</v>
      </c>
      <c r="AI672" t="s">
        <v>71</v>
      </c>
      <c r="AJ672" t="s">
        <v>71</v>
      </c>
      <c r="AK672" t="s">
        <v>71</v>
      </c>
      <c r="AL672" t="s">
        <v>71</v>
      </c>
      <c r="AM672" t="s">
        <v>824</v>
      </c>
      <c r="AN672" t="s">
        <v>71</v>
      </c>
      <c r="AO672" t="s">
        <v>1274</v>
      </c>
      <c r="AP672" t="s">
        <v>71</v>
      </c>
      <c r="AQ672" t="s">
        <v>71</v>
      </c>
      <c r="AR672" t="s">
        <v>71</v>
      </c>
      <c r="AS672">
        <v>2017</v>
      </c>
      <c r="AT672" t="s">
        <v>71</v>
      </c>
      <c r="AU672" t="s">
        <v>71</v>
      </c>
      <c r="AV672" t="s">
        <v>71</v>
      </c>
      <c r="AW672" t="s">
        <v>71</v>
      </c>
      <c r="AX672" t="s">
        <v>71</v>
      </c>
      <c r="AY672" t="s">
        <v>71</v>
      </c>
      <c r="AZ672" t="s">
        <v>71</v>
      </c>
      <c r="BA672" t="s">
        <v>71</v>
      </c>
      <c r="BB672" t="s">
        <v>71</v>
      </c>
      <c r="BC672" t="s">
        <v>71</v>
      </c>
      <c r="BD672" t="s">
        <v>71</v>
      </c>
      <c r="BE672" t="s">
        <v>71</v>
      </c>
      <c r="BF672" t="s">
        <v>71</v>
      </c>
      <c r="BG672" t="s">
        <v>71</v>
      </c>
      <c r="BH672" t="s">
        <v>71</v>
      </c>
      <c r="BI672" t="s">
        <v>71</v>
      </c>
      <c r="BJ672" t="s">
        <v>71</v>
      </c>
      <c r="BK672" t="s">
        <v>71</v>
      </c>
      <c r="BL672" t="s">
        <v>71</v>
      </c>
      <c r="BM672" t="s">
        <v>71</v>
      </c>
      <c r="BN672" t="s">
        <v>71</v>
      </c>
      <c r="BO672" t="s">
        <v>71</v>
      </c>
      <c r="BP672" t="s">
        <v>71</v>
      </c>
      <c r="BQ672" t="s">
        <v>6291</v>
      </c>
      <c r="BR672" t="str">
        <f>HYPERLINK("https%3A%2F%2Fwww.webofscience.com%2Fwos%2Fwoscc%2Ffull-record%2FWOS:000426449100148","View Full Record in Web of Science")</f>
        <v>View Full Record in Web of Science</v>
      </c>
    </row>
    <row r="673" spans="1:70" hidden="1" x14ac:dyDescent="0.25">
      <c r="A673" t="s">
        <v>83</v>
      </c>
      <c r="B673" t="s">
        <v>6292</v>
      </c>
      <c r="C673" t="s">
        <v>71</v>
      </c>
      <c r="D673" t="s">
        <v>71</v>
      </c>
      <c r="E673" t="s">
        <v>102</v>
      </c>
      <c r="F673" t="s">
        <v>6293</v>
      </c>
      <c r="G673" t="s">
        <v>71</v>
      </c>
      <c r="H673" t="s">
        <v>71</v>
      </c>
      <c r="I673" s="1" t="s">
        <v>6294</v>
      </c>
      <c r="J673" s="6" t="s">
        <v>8590</v>
      </c>
      <c r="K673" t="s">
        <v>3292</v>
      </c>
      <c r="L673" t="s">
        <v>817</v>
      </c>
      <c r="M673" t="s">
        <v>3293</v>
      </c>
      <c r="N673" t="s">
        <v>3294</v>
      </c>
      <c r="O673" t="s">
        <v>3295</v>
      </c>
      <c r="P673" t="s">
        <v>3296</v>
      </c>
      <c r="Q673" t="s">
        <v>71</v>
      </c>
      <c r="R673" t="s">
        <v>71</v>
      </c>
      <c r="S673" t="s">
        <v>71</v>
      </c>
      <c r="T673" t="s">
        <v>6295</v>
      </c>
      <c r="U673" t="s">
        <v>71</v>
      </c>
      <c r="V673" t="s">
        <v>71</v>
      </c>
      <c r="W673" t="s">
        <v>71</v>
      </c>
      <c r="X673" t="s">
        <v>71</v>
      </c>
      <c r="Y673" t="s">
        <v>6296</v>
      </c>
      <c r="Z673" t="s">
        <v>71</v>
      </c>
      <c r="AA673" t="s">
        <v>71</v>
      </c>
      <c r="AB673" t="s">
        <v>71</v>
      </c>
      <c r="AC673" t="s">
        <v>71</v>
      </c>
      <c r="AD673" t="s">
        <v>71</v>
      </c>
      <c r="AE673" t="s">
        <v>71</v>
      </c>
      <c r="AF673" t="s">
        <v>71</v>
      </c>
      <c r="AG673" t="s">
        <v>71</v>
      </c>
      <c r="AH673" t="s">
        <v>71</v>
      </c>
      <c r="AI673" t="s">
        <v>71</v>
      </c>
      <c r="AJ673" t="s">
        <v>71</v>
      </c>
      <c r="AK673" t="s">
        <v>71</v>
      </c>
      <c r="AL673" t="s">
        <v>71</v>
      </c>
      <c r="AM673" t="s">
        <v>824</v>
      </c>
      <c r="AN673" t="s">
        <v>71</v>
      </c>
      <c r="AO673" t="s">
        <v>3298</v>
      </c>
      <c r="AP673" t="s">
        <v>71</v>
      </c>
      <c r="AQ673" t="s">
        <v>71</v>
      </c>
      <c r="AR673" t="s">
        <v>71</v>
      </c>
      <c r="AS673">
        <v>2010</v>
      </c>
      <c r="AT673" t="s">
        <v>71</v>
      </c>
      <c r="AU673" t="s">
        <v>71</v>
      </c>
      <c r="AV673" t="s">
        <v>71</v>
      </c>
      <c r="AW673" t="s">
        <v>71</v>
      </c>
      <c r="AX673" t="s">
        <v>71</v>
      </c>
      <c r="AY673" t="s">
        <v>71</v>
      </c>
      <c r="AZ673" t="s">
        <v>71</v>
      </c>
      <c r="BA673" t="s">
        <v>71</v>
      </c>
      <c r="BB673" t="s">
        <v>71</v>
      </c>
      <c r="BC673" t="s">
        <v>71</v>
      </c>
      <c r="BD673" t="s">
        <v>71</v>
      </c>
      <c r="BE673" t="s">
        <v>71</v>
      </c>
      <c r="BF673" t="s">
        <v>71</v>
      </c>
      <c r="BG673" t="s">
        <v>71</v>
      </c>
      <c r="BH673" t="s">
        <v>71</v>
      </c>
      <c r="BI673" t="s">
        <v>71</v>
      </c>
      <c r="BJ673" t="s">
        <v>71</v>
      </c>
      <c r="BK673" t="s">
        <v>71</v>
      </c>
      <c r="BL673" t="s">
        <v>71</v>
      </c>
      <c r="BM673" t="s">
        <v>71</v>
      </c>
      <c r="BN673" t="s">
        <v>71</v>
      </c>
      <c r="BO673" t="s">
        <v>71</v>
      </c>
      <c r="BP673" t="s">
        <v>71</v>
      </c>
      <c r="BQ673" t="s">
        <v>6297</v>
      </c>
      <c r="BR673" t="str">
        <f>HYPERLINK("https%3A%2F%2Fwww.webofscience.com%2Fwos%2Fwoscc%2Ffull-record%2FWOS:000287453602020","View Full Record in Web of Science")</f>
        <v>View Full Record in Web of Science</v>
      </c>
    </row>
    <row r="674" spans="1:70" hidden="1" x14ac:dyDescent="0.25">
      <c r="A674" t="s">
        <v>69</v>
      </c>
      <c r="B674" t="s">
        <v>6298</v>
      </c>
      <c r="C674" t="s">
        <v>71</v>
      </c>
      <c r="D674" t="s">
        <v>71</v>
      </c>
      <c r="E674" t="s">
        <v>71</v>
      </c>
      <c r="F674" t="s">
        <v>6299</v>
      </c>
      <c r="G674" t="s">
        <v>71</v>
      </c>
      <c r="H674" t="s">
        <v>71</v>
      </c>
      <c r="I674" s="1" t="s">
        <v>6300</v>
      </c>
      <c r="J674" s="6" t="s">
        <v>8590</v>
      </c>
      <c r="K674" t="s">
        <v>6301</v>
      </c>
      <c r="L674" t="s">
        <v>71</v>
      </c>
      <c r="M674" t="s">
        <v>71</v>
      </c>
      <c r="N674" t="s">
        <v>71</v>
      </c>
      <c r="O674" t="s">
        <v>71</v>
      </c>
      <c r="P674" t="s">
        <v>71</v>
      </c>
      <c r="Q674" t="s">
        <v>71</v>
      </c>
      <c r="R674" t="s">
        <v>71</v>
      </c>
      <c r="S674" t="s">
        <v>71</v>
      </c>
      <c r="T674" t="s">
        <v>6302</v>
      </c>
      <c r="U674" t="s">
        <v>71</v>
      </c>
      <c r="V674" t="s">
        <v>71</v>
      </c>
      <c r="W674" t="s">
        <v>71</v>
      </c>
      <c r="X674" t="s">
        <v>71</v>
      </c>
      <c r="Y674" t="s">
        <v>71</v>
      </c>
      <c r="Z674" t="s">
        <v>71</v>
      </c>
      <c r="AA674" t="s">
        <v>71</v>
      </c>
      <c r="AB674" t="s">
        <v>71</v>
      </c>
      <c r="AC674" t="s">
        <v>71</v>
      </c>
      <c r="AD674" t="s">
        <v>71</v>
      </c>
      <c r="AE674" t="s">
        <v>71</v>
      </c>
      <c r="AF674" t="s">
        <v>71</v>
      </c>
      <c r="AG674" t="s">
        <v>71</v>
      </c>
      <c r="AH674" t="s">
        <v>71</v>
      </c>
      <c r="AI674" t="s">
        <v>71</v>
      </c>
      <c r="AJ674" t="s">
        <v>71</v>
      </c>
      <c r="AK674" t="s">
        <v>71</v>
      </c>
      <c r="AL674" t="s">
        <v>71</v>
      </c>
      <c r="AM674" t="s">
        <v>6303</v>
      </c>
      <c r="AN674" t="s">
        <v>6304</v>
      </c>
      <c r="AO674" t="s">
        <v>71</v>
      </c>
      <c r="AP674" t="s">
        <v>71</v>
      </c>
      <c r="AQ674" t="s">
        <v>71</v>
      </c>
      <c r="AR674" t="s">
        <v>728</v>
      </c>
      <c r="AS674">
        <v>2018</v>
      </c>
      <c r="AT674">
        <v>20</v>
      </c>
      <c r="AU674" t="s">
        <v>71</v>
      </c>
      <c r="AV674" t="s">
        <v>71</v>
      </c>
      <c r="AW674" t="s">
        <v>71</v>
      </c>
      <c r="AX674" t="s">
        <v>71</v>
      </c>
      <c r="AY674" t="s">
        <v>71</v>
      </c>
      <c r="AZ674">
        <v>192</v>
      </c>
      <c r="BA674">
        <v>202</v>
      </c>
      <c r="BB674" t="s">
        <v>71</v>
      </c>
      <c r="BC674" t="s">
        <v>6305</v>
      </c>
      <c r="BD674" t="str">
        <f>HYPERLINK("http://dx.doi.org/10.1016/j.suscom.2017.10.010","http://dx.doi.org/10.1016/j.suscom.2017.10.010")</f>
        <v>http://dx.doi.org/10.1016/j.suscom.2017.10.010</v>
      </c>
      <c r="BE674" t="s">
        <v>71</v>
      </c>
      <c r="BF674" t="s">
        <v>71</v>
      </c>
      <c r="BG674" t="s">
        <v>71</v>
      </c>
      <c r="BH674" t="s">
        <v>71</v>
      </c>
      <c r="BI674" t="s">
        <v>71</v>
      </c>
      <c r="BJ674" t="s">
        <v>71</v>
      </c>
      <c r="BK674" t="s">
        <v>71</v>
      </c>
      <c r="BL674" t="s">
        <v>71</v>
      </c>
      <c r="BM674" t="s">
        <v>71</v>
      </c>
      <c r="BN674" t="s">
        <v>71</v>
      </c>
      <c r="BO674" t="s">
        <v>71</v>
      </c>
      <c r="BP674" t="s">
        <v>71</v>
      </c>
      <c r="BQ674" t="s">
        <v>6306</v>
      </c>
      <c r="BR674" t="str">
        <f>HYPERLINK("https%3A%2F%2Fwww.webofscience.com%2Fwos%2Fwoscc%2Ffull-record%2FWOS:000451756100018","View Full Record in Web of Science")</f>
        <v>View Full Record in Web of Science</v>
      </c>
    </row>
    <row r="675" spans="1:70" hidden="1" x14ac:dyDescent="0.25">
      <c r="A675" t="s">
        <v>2847</v>
      </c>
      <c r="B675" t="s">
        <v>6307</v>
      </c>
      <c r="C675" t="s">
        <v>6308</v>
      </c>
      <c r="D675" t="s">
        <v>71</v>
      </c>
      <c r="E675" t="s">
        <v>71</v>
      </c>
      <c r="F675" t="s">
        <v>6309</v>
      </c>
      <c r="G675" t="s">
        <v>6308</v>
      </c>
      <c r="H675" t="s">
        <v>71</v>
      </c>
      <c r="I675" s="1" t="s">
        <v>6310</v>
      </c>
      <c r="J675" s="6" t="s">
        <v>8590</v>
      </c>
      <c r="K675" t="s">
        <v>6311</v>
      </c>
      <c r="L675" t="s">
        <v>71</v>
      </c>
      <c r="M675" t="s">
        <v>71</v>
      </c>
      <c r="N675" t="s">
        <v>71</v>
      </c>
      <c r="O675" t="s">
        <v>71</v>
      </c>
      <c r="P675" t="s">
        <v>71</v>
      </c>
      <c r="Q675" t="s">
        <v>71</v>
      </c>
      <c r="R675" t="s">
        <v>71</v>
      </c>
      <c r="S675" t="s">
        <v>71</v>
      </c>
      <c r="T675" t="s">
        <v>6312</v>
      </c>
      <c r="U675" t="s">
        <v>71</v>
      </c>
      <c r="V675" t="s">
        <v>71</v>
      </c>
      <c r="W675" t="s">
        <v>71</v>
      </c>
      <c r="X675" t="s">
        <v>71</v>
      </c>
      <c r="Y675" t="s">
        <v>71</v>
      </c>
      <c r="Z675" t="s">
        <v>71</v>
      </c>
      <c r="AA675" t="s">
        <v>71</v>
      </c>
      <c r="AB675" t="s">
        <v>71</v>
      </c>
      <c r="AC675" t="s">
        <v>71</v>
      </c>
      <c r="AD675" t="s">
        <v>71</v>
      </c>
      <c r="AE675" t="s">
        <v>71</v>
      </c>
      <c r="AF675" t="s">
        <v>71</v>
      </c>
      <c r="AG675" t="s">
        <v>71</v>
      </c>
      <c r="AH675" t="s">
        <v>71</v>
      </c>
      <c r="AI675" t="s">
        <v>71</v>
      </c>
      <c r="AJ675" t="s">
        <v>71</v>
      </c>
      <c r="AK675" t="s">
        <v>71</v>
      </c>
      <c r="AL675" t="s">
        <v>71</v>
      </c>
      <c r="AM675" t="s">
        <v>71</v>
      </c>
      <c r="AN675" t="s">
        <v>71</v>
      </c>
      <c r="AO675" t="s">
        <v>6313</v>
      </c>
      <c r="AP675" t="s">
        <v>71</v>
      </c>
      <c r="AQ675" t="s">
        <v>71</v>
      </c>
      <c r="AR675" t="s">
        <v>71</v>
      </c>
      <c r="AS675">
        <v>2012</v>
      </c>
      <c r="AT675" t="s">
        <v>71</v>
      </c>
      <c r="AU675" t="s">
        <v>71</v>
      </c>
      <c r="AV675" t="s">
        <v>71</v>
      </c>
      <c r="AW675" t="s">
        <v>71</v>
      </c>
      <c r="AX675" t="s">
        <v>71</v>
      </c>
      <c r="AY675" t="s">
        <v>71</v>
      </c>
      <c r="AZ675">
        <v>312</v>
      </c>
      <c r="BA675">
        <v>331</v>
      </c>
      <c r="BB675" t="s">
        <v>71</v>
      </c>
      <c r="BC675" t="s">
        <v>6314</v>
      </c>
      <c r="BD675" t="str">
        <f>HYPERLINK("http://dx.doi.org/10.4018/978-1-4666-0095-9.ch014","http://dx.doi.org/10.4018/978-1-4666-0095-9.ch014")</f>
        <v>http://dx.doi.org/10.4018/978-1-4666-0095-9.ch014</v>
      </c>
      <c r="BE675" t="s">
        <v>6315</v>
      </c>
      <c r="BF675" t="s">
        <v>71</v>
      </c>
      <c r="BG675" t="s">
        <v>71</v>
      </c>
      <c r="BH675" t="s">
        <v>71</v>
      </c>
      <c r="BI675" t="s">
        <v>71</v>
      </c>
      <c r="BJ675" t="s">
        <v>71</v>
      </c>
      <c r="BK675" t="s">
        <v>71</v>
      </c>
      <c r="BL675" t="s">
        <v>71</v>
      </c>
      <c r="BM675" t="s">
        <v>71</v>
      </c>
      <c r="BN675" t="s">
        <v>71</v>
      </c>
      <c r="BO675" t="s">
        <v>71</v>
      </c>
      <c r="BP675" t="s">
        <v>71</v>
      </c>
      <c r="BQ675" t="s">
        <v>6316</v>
      </c>
      <c r="BR675" t="str">
        <f>HYPERLINK("https%3A%2F%2Fwww.webofscience.com%2Fwos%2Fwoscc%2Ffull-record%2FWOS:000363560200016","View Full Record in Web of Science")</f>
        <v>View Full Record in Web of Science</v>
      </c>
    </row>
    <row r="676" spans="1:70" hidden="1" x14ac:dyDescent="0.25">
      <c r="A676" t="s">
        <v>69</v>
      </c>
      <c r="B676" t="s">
        <v>6317</v>
      </c>
      <c r="C676" t="s">
        <v>71</v>
      </c>
      <c r="D676" t="s">
        <v>71</v>
      </c>
      <c r="E676" t="s">
        <v>71</v>
      </c>
      <c r="F676" t="s">
        <v>6317</v>
      </c>
      <c r="G676" t="s">
        <v>71</v>
      </c>
      <c r="H676" t="s">
        <v>71</v>
      </c>
      <c r="I676" s="1" t="s">
        <v>6318</v>
      </c>
      <c r="J676" s="6" t="s">
        <v>8590</v>
      </c>
      <c r="K676" t="s">
        <v>1471</v>
      </c>
      <c r="L676" t="s">
        <v>71</v>
      </c>
      <c r="M676" t="s">
        <v>71</v>
      </c>
      <c r="N676" t="s">
        <v>71</v>
      </c>
      <c r="O676" t="s">
        <v>71</v>
      </c>
      <c r="P676" t="s">
        <v>71</v>
      </c>
      <c r="Q676" t="s">
        <v>71</v>
      </c>
      <c r="R676" t="s">
        <v>71</v>
      </c>
      <c r="S676" t="s">
        <v>71</v>
      </c>
      <c r="T676" t="s">
        <v>6319</v>
      </c>
      <c r="U676" t="s">
        <v>71</v>
      </c>
      <c r="V676" t="s">
        <v>71</v>
      </c>
      <c r="W676" t="s">
        <v>71</v>
      </c>
      <c r="X676" t="s">
        <v>71</v>
      </c>
      <c r="Y676" t="s">
        <v>6320</v>
      </c>
      <c r="Z676" t="s">
        <v>71</v>
      </c>
      <c r="AA676" t="s">
        <v>71</v>
      </c>
      <c r="AB676" t="s">
        <v>71</v>
      </c>
      <c r="AC676" t="s">
        <v>71</v>
      </c>
      <c r="AD676" t="s">
        <v>71</v>
      </c>
      <c r="AE676" t="s">
        <v>71</v>
      </c>
      <c r="AF676" t="s">
        <v>71</v>
      </c>
      <c r="AG676" t="s">
        <v>71</v>
      </c>
      <c r="AH676" t="s">
        <v>71</v>
      </c>
      <c r="AI676" t="s">
        <v>71</v>
      </c>
      <c r="AJ676" t="s">
        <v>71</v>
      </c>
      <c r="AK676" t="s">
        <v>71</v>
      </c>
      <c r="AL676" t="s">
        <v>71</v>
      </c>
      <c r="AM676" t="s">
        <v>1475</v>
      </c>
      <c r="AN676" t="s">
        <v>1476</v>
      </c>
      <c r="AO676" t="s">
        <v>71</v>
      </c>
      <c r="AP676" t="s">
        <v>71</v>
      </c>
      <c r="AQ676" t="s">
        <v>71</v>
      </c>
      <c r="AR676" t="s">
        <v>728</v>
      </c>
      <c r="AS676">
        <v>2001</v>
      </c>
      <c r="AT676">
        <v>34</v>
      </c>
      <c r="AU676">
        <v>12</v>
      </c>
      <c r="AV676" t="s">
        <v>71</v>
      </c>
      <c r="AW676" t="s">
        <v>71</v>
      </c>
      <c r="AX676" t="s">
        <v>71</v>
      </c>
      <c r="AY676" t="s">
        <v>71</v>
      </c>
      <c r="AZ676">
        <v>2259</v>
      </c>
      <c r="BA676">
        <v>2281</v>
      </c>
      <c r="BB676" t="s">
        <v>71</v>
      </c>
      <c r="BC676" t="s">
        <v>6321</v>
      </c>
      <c r="BD676" t="str">
        <f>HYPERLINK("http://dx.doi.org/10.1016/S0031-3203(00)00149-7","http://dx.doi.org/10.1016/S0031-3203(00)00149-7")</f>
        <v>http://dx.doi.org/10.1016/S0031-3203(00)00149-7</v>
      </c>
      <c r="BE676" t="s">
        <v>71</v>
      </c>
      <c r="BF676" t="s">
        <v>71</v>
      </c>
      <c r="BG676" t="s">
        <v>71</v>
      </c>
      <c r="BH676" t="s">
        <v>71</v>
      </c>
      <c r="BI676" t="s">
        <v>71</v>
      </c>
      <c r="BJ676" t="s">
        <v>71</v>
      </c>
      <c r="BK676" t="s">
        <v>71</v>
      </c>
      <c r="BL676" t="s">
        <v>71</v>
      </c>
      <c r="BM676" t="s">
        <v>71</v>
      </c>
      <c r="BN676" t="s">
        <v>71</v>
      </c>
      <c r="BO676" t="s">
        <v>71</v>
      </c>
      <c r="BP676" t="s">
        <v>71</v>
      </c>
      <c r="BQ676" t="s">
        <v>6322</v>
      </c>
      <c r="BR676" t="str">
        <f>HYPERLINK("https%3A%2F%2Fwww.webofscience.com%2Fwos%2Fwoscc%2Ffull-record%2FWOS:000171558500001","View Full Record in Web of Science")</f>
        <v>View Full Record in Web of Science</v>
      </c>
    </row>
    <row r="677" spans="1:70" hidden="1" x14ac:dyDescent="0.25">
      <c r="A677" t="s">
        <v>69</v>
      </c>
      <c r="B677" t="s">
        <v>6323</v>
      </c>
      <c r="C677" t="s">
        <v>71</v>
      </c>
      <c r="D677" t="s">
        <v>71</v>
      </c>
      <c r="E677" t="s">
        <v>71</v>
      </c>
      <c r="F677" t="s">
        <v>6324</v>
      </c>
      <c r="G677" t="s">
        <v>71</v>
      </c>
      <c r="H677" t="s">
        <v>71</v>
      </c>
      <c r="I677" s="1" t="s">
        <v>6325</v>
      </c>
      <c r="J677" s="6" t="s">
        <v>8590</v>
      </c>
      <c r="K677" t="s">
        <v>563</v>
      </c>
      <c r="L677" t="s">
        <v>71</v>
      </c>
      <c r="M677" t="s">
        <v>71</v>
      </c>
      <c r="N677" t="s">
        <v>71</v>
      </c>
      <c r="O677" t="s">
        <v>71</v>
      </c>
      <c r="P677" t="s">
        <v>71</v>
      </c>
      <c r="Q677" t="s">
        <v>71</v>
      </c>
      <c r="R677" t="s">
        <v>71</v>
      </c>
      <c r="S677" t="s">
        <v>71</v>
      </c>
      <c r="T677" t="s">
        <v>6326</v>
      </c>
      <c r="U677" t="s">
        <v>71</v>
      </c>
      <c r="V677" t="s">
        <v>71</v>
      </c>
      <c r="W677" t="s">
        <v>71</v>
      </c>
      <c r="X677" t="s">
        <v>71</v>
      </c>
      <c r="Y677" t="s">
        <v>71</v>
      </c>
      <c r="Z677" t="s">
        <v>71</v>
      </c>
      <c r="AA677" t="s">
        <v>71</v>
      </c>
      <c r="AB677" t="s">
        <v>71</v>
      </c>
      <c r="AC677" t="s">
        <v>71</v>
      </c>
      <c r="AD677" t="s">
        <v>71</v>
      </c>
      <c r="AE677" t="s">
        <v>71</v>
      </c>
      <c r="AF677" t="s">
        <v>71</v>
      </c>
      <c r="AG677" t="s">
        <v>71</v>
      </c>
      <c r="AH677" t="s">
        <v>71</v>
      </c>
      <c r="AI677" t="s">
        <v>71</v>
      </c>
      <c r="AJ677" t="s">
        <v>71</v>
      </c>
      <c r="AK677" t="s">
        <v>71</v>
      </c>
      <c r="AL677" t="s">
        <v>71</v>
      </c>
      <c r="AM677" t="s">
        <v>565</v>
      </c>
      <c r="AN677" t="s">
        <v>566</v>
      </c>
      <c r="AO677" t="s">
        <v>71</v>
      </c>
      <c r="AP677" t="s">
        <v>71</v>
      </c>
      <c r="AQ677" t="s">
        <v>71</v>
      </c>
      <c r="AR677" t="s">
        <v>71</v>
      </c>
      <c r="AS677">
        <v>2020</v>
      </c>
      <c r="AT677">
        <v>35</v>
      </c>
      <c r="AU677" t="s">
        <v>862</v>
      </c>
      <c r="AV677" t="s">
        <v>71</v>
      </c>
      <c r="AW677" t="s">
        <v>71</v>
      </c>
      <c r="AX677" t="s">
        <v>180</v>
      </c>
      <c r="AY677" t="s">
        <v>71</v>
      </c>
      <c r="AZ677">
        <v>113</v>
      </c>
      <c r="BA677">
        <v>124</v>
      </c>
      <c r="BB677" t="s">
        <v>71</v>
      </c>
      <c r="BC677" t="s">
        <v>71</v>
      </c>
      <c r="BD677" t="s">
        <v>71</v>
      </c>
      <c r="BE677" t="s">
        <v>71</v>
      </c>
      <c r="BF677" t="s">
        <v>71</v>
      </c>
      <c r="BG677" t="s">
        <v>71</v>
      </c>
      <c r="BH677" t="s">
        <v>71</v>
      </c>
      <c r="BI677" t="s">
        <v>71</v>
      </c>
      <c r="BJ677" t="s">
        <v>71</v>
      </c>
      <c r="BK677" t="s">
        <v>71</v>
      </c>
      <c r="BL677" t="s">
        <v>71</v>
      </c>
      <c r="BM677" t="s">
        <v>71</v>
      </c>
      <c r="BN677" t="s">
        <v>71</v>
      </c>
      <c r="BO677" t="s">
        <v>71</v>
      </c>
      <c r="BP677" t="s">
        <v>71</v>
      </c>
      <c r="BQ677" t="s">
        <v>6327</v>
      </c>
      <c r="BR677" t="str">
        <f>HYPERLINK("https%3A%2F%2Fwww.webofscience.com%2Fwos%2Fwoscc%2Ffull-record%2FWOS:000607198200007","View Full Record in Web of Science")</f>
        <v>View Full Record in Web of Science</v>
      </c>
    </row>
    <row r="678" spans="1:70" hidden="1" x14ac:dyDescent="0.25">
      <c r="A678" t="s">
        <v>460</v>
      </c>
      <c r="B678" t="s">
        <v>6328</v>
      </c>
      <c r="C678" t="s">
        <v>71</v>
      </c>
      <c r="D678" t="s">
        <v>1035</v>
      </c>
      <c r="E678" t="s">
        <v>71</v>
      </c>
      <c r="F678" t="s">
        <v>6329</v>
      </c>
      <c r="G678" t="s">
        <v>71</v>
      </c>
      <c r="H678" t="s">
        <v>71</v>
      </c>
      <c r="I678" s="1" t="s">
        <v>6330</v>
      </c>
      <c r="J678" s="6" t="s">
        <v>8590</v>
      </c>
      <c r="K678" t="s">
        <v>6134</v>
      </c>
      <c r="L678" t="s">
        <v>466</v>
      </c>
      <c r="M678" t="s">
        <v>71</v>
      </c>
      <c r="N678" t="s">
        <v>71</v>
      </c>
      <c r="O678" t="s">
        <v>71</v>
      </c>
      <c r="P678" t="s">
        <v>71</v>
      </c>
      <c r="Q678" t="s">
        <v>71</v>
      </c>
      <c r="R678" t="s">
        <v>71</v>
      </c>
      <c r="S678" t="s">
        <v>71</v>
      </c>
      <c r="T678" t="s">
        <v>6331</v>
      </c>
      <c r="U678" t="s">
        <v>71</v>
      </c>
      <c r="V678" t="s">
        <v>71</v>
      </c>
      <c r="W678" t="s">
        <v>71</v>
      </c>
      <c r="X678" t="s">
        <v>71</v>
      </c>
      <c r="Y678" t="s">
        <v>6332</v>
      </c>
      <c r="Z678" t="s">
        <v>6333</v>
      </c>
      <c r="AA678" t="s">
        <v>71</v>
      </c>
      <c r="AB678" t="s">
        <v>71</v>
      </c>
      <c r="AC678" t="s">
        <v>71</v>
      </c>
      <c r="AD678" t="s">
        <v>71</v>
      </c>
      <c r="AE678" t="s">
        <v>71</v>
      </c>
      <c r="AF678" t="s">
        <v>71</v>
      </c>
      <c r="AG678" t="s">
        <v>71</v>
      </c>
      <c r="AH678" t="s">
        <v>71</v>
      </c>
      <c r="AI678" t="s">
        <v>71</v>
      </c>
      <c r="AJ678" t="s">
        <v>71</v>
      </c>
      <c r="AK678" t="s">
        <v>71</v>
      </c>
      <c r="AL678" t="s">
        <v>71</v>
      </c>
      <c r="AM678" t="s">
        <v>468</v>
      </c>
      <c r="AN678" t="s">
        <v>71</v>
      </c>
      <c r="AO678" t="s">
        <v>1042</v>
      </c>
      <c r="AP678" t="s">
        <v>71</v>
      </c>
      <c r="AQ678" t="s">
        <v>71</v>
      </c>
      <c r="AR678" t="s">
        <v>71</v>
      </c>
      <c r="AS678">
        <v>2016</v>
      </c>
      <c r="AT678">
        <v>343</v>
      </c>
      <c r="AU678" t="s">
        <v>71</v>
      </c>
      <c r="AV678" t="s">
        <v>71</v>
      </c>
      <c r="AW678" t="s">
        <v>71</v>
      </c>
      <c r="AX678" t="s">
        <v>71</v>
      </c>
      <c r="AY678" t="s">
        <v>71</v>
      </c>
      <c r="AZ678">
        <v>329</v>
      </c>
      <c r="BA678">
        <v>354</v>
      </c>
      <c r="BB678" t="s">
        <v>71</v>
      </c>
      <c r="BC678" t="s">
        <v>6334</v>
      </c>
      <c r="BD678" t="str">
        <f>HYPERLINK("http://dx.doi.org/10.1007/978-3-319-39014-7_18","http://dx.doi.org/10.1007/978-3-319-39014-7_18")</f>
        <v>http://dx.doi.org/10.1007/978-3-319-39014-7_18</v>
      </c>
      <c r="BE678" t="s">
        <v>1044</v>
      </c>
      <c r="BF678" t="s">
        <v>71</v>
      </c>
      <c r="BG678" t="s">
        <v>71</v>
      </c>
      <c r="BH678" t="s">
        <v>71</v>
      </c>
      <c r="BI678" t="s">
        <v>71</v>
      </c>
      <c r="BJ678" t="s">
        <v>71</v>
      </c>
      <c r="BK678" t="s">
        <v>71</v>
      </c>
      <c r="BL678" t="s">
        <v>71</v>
      </c>
      <c r="BM678" t="s">
        <v>71</v>
      </c>
      <c r="BN678" t="s">
        <v>71</v>
      </c>
      <c r="BO678" t="s">
        <v>71</v>
      </c>
      <c r="BP678" t="s">
        <v>71</v>
      </c>
      <c r="BQ678" t="s">
        <v>6335</v>
      </c>
      <c r="BR678" t="str">
        <f>HYPERLINK("https%3A%2F%2Fwww.webofscience.com%2Fwos%2Fwoscc%2Ffull-record%2FWOS:000389034800019","View Full Record in Web of Science")</f>
        <v>View Full Record in Web of Science</v>
      </c>
    </row>
    <row r="679" spans="1:70" hidden="1" x14ac:dyDescent="0.25">
      <c r="A679" t="s">
        <v>83</v>
      </c>
      <c r="B679" t="s">
        <v>6336</v>
      </c>
      <c r="C679" t="s">
        <v>71</v>
      </c>
      <c r="D679" t="s">
        <v>71</v>
      </c>
      <c r="E679" t="s">
        <v>102</v>
      </c>
      <c r="F679" t="s">
        <v>6337</v>
      </c>
      <c r="G679" t="s">
        <v>71</v>
      </c>
      <c r="H679" t="s">
        <v>71</v>
      </c>
      <c r="I679" s="1" t="s">
        <v>6338</v>
      </c>
      <c r="J679" s="6" t="s">
        <v>8590</v>
      </c>
      <c r="K679" t="s">
        <v>6339</v>
      </c>
      <c r="L679" t="s">
        <v>71</v>
      </c>
      <c r="M679" t="s">
        <v>6340</v>
      </c>
      <c r="N679" t="s">
        <v>6341</v>
      </c>
      <c r="O679" t="s">
        <v>1661</v>
      </c>
      <c r="P679" t="s">
        <v>6342</v>
      </c>
      <c r="Q679" t="s">
        <v>71</v>
      </c>
      <c r="R679" t="s">
        <v>71</v>
      </c>
      <c r="S679" t="s">
        <v>71</v>
      </c>
      <c r="T679" t="s">
        <v>6343</v>
      </c>
      <c r="U679" t="s">
        <v>71</v>
      </c>
      <c r="V679" t="s">
        <v>71</v>
      </c>
      <c r="W679" t="s">
        <v>71</v>
      </c>
      <c r="X679" t="s">
        <v>71</v>
      </c>
      <c r="Y679" t="s">
        <v>6344</v>
      </c>
      <c r="Z679" t="s">
        <v>6345</v>
      </c>
      <c r="AA679" t="s">
        <v>71</v>
      </c>
      <c r="AB679" t="s">
        <v>71</v>
      </c>
      <c r="AC679" t="s">
        <v>71</v>
      </c>
      <c r="AD679" t="s">
        <v>71</v>
      </c>
      <c r="AE679" t="s">
        <v>71</v>
      </c>
      <c r="AF679" t="s">
        <v>71</v>
      </c>
      <c r="AG679" t="s">
        <v>71</v>
      </c>
      <c r="AH679" t="s">
        <v>71</v>
      </c>
      <c r="AI679" t="s">
        <v>71</v>
      </c>
      <c r="AJ679" t="s">
        <v>71</v>
      </c>
      <c r="AK679" t="s">
        <v>71</v>
      </c>
      <c r="AL679" t="s">
        <v>71</v>
      </c>
      <c r="AM679" t="s">
        <v>71</v>
      </c>
      <c r="AN679" t="s">
        <v>71</v>
      </c>
      <c r="AO679" t="s">
        <v>6346</v>
      </c>
      <c r="AP679" t="s">
        <v>71</v>
      </c>
      <c r="AQ679" t="s">
        <v>71</v>
      </c>
      <c r="AR679" t="s">
        <v>71</v>
      </c>
      <c r="AS679">
        <v>2022</v>
      </c>
      <c r="AT679" t="s">
        <v>71</v>
      </c>
      <c r="AU679" t="s">
        <v>71</v>
      </c>
      <c r="AV679" t="s">
        <v>71</v>
      </c>
      <c r="AW679" t="s">
        <v>71</v>
      </c>
      <c r="AX679" t="s">
        <v>71</v>
      </c>
      <c r="AY679" t="s">
        <v>71</v>
      </c>
      <c r="AZ679">
        <v>95</v>
      </c>
      <c r="BA679">
        <v>100</v>
      </c>
      <c r="BB679" t="s">
        <v>71</v>
      </c>
      <c r="BC679" t="s">
        <v>6347</v>
      </c>
      <c r="BD679" t="str">
        <f>HYPERLINK("http://dx.doi.org/10.1109/IRI54793.2022.00032","http://dx.doi.org/10.1109/IRI54793.2022.00032")</f>
        <v>http://dx.doi.org/10.1109/IRI54793.2022.00032</v>
      </c>
      <c r="BE679" t="s">
        <v>71</v>
      </c>
      <c r="BF679" t="s">
        <v>71</v>
      </c>
      <c r="BG679" t="s">
        <v>71</v>
      </c>
      <c r="BH679" t="s">
        <v>71</v>
      </c>
      <c r="BI679" t="s">
        <v>71</v>
      </c>
      <c r="BJ679" t="s">
        <v>71</v>
      </c>
      <c r="BK679" t="s">
        <v>71</v>
      </c>
      <c r="BL679" t="s">
        <v>71</v>
      </c>
      <c r="BM679" t="s">
        <v>71</v>
      </c>
      <c r="BN679" t="s">
        <v>71</v>
      </c>
      <c r="BO679" t="s">
        <v>71</v>
      </c>
      <c r="BP679" t="s">
        <v>71</v>
      </c>
      <c r="BQ679" t="s">
        <v>6348</v>
      </c>
      <c r="BR679" t="str">
        <f>HYPERLINK("https%3A%2F%2Fwww.webofscience.com%2Fwos%2Fwoscc%2Ffull-record%2FWOS:000864174800018","View Full Record in Web of Science")</f>
        <v>View Full Record in Web of Science</v>
      </c>
    </row>
    <row r="680" spans="1:70" hidden="1" x14ac:dyDescent="0.25">
      <c r="A680" t="s">
        <v>83</v>
      </c>
      <c r="B680" t="s">
        <v>6349</v>
      </c>
      <c r="C680" t="s">
        <v>71</v>
      </c>
      <c r="D680" t="s">
        <v>5113</v>
      </c>
      <c r="E680" t="s">
        <v>71</v>
      </c>
      <c r="F680" t="s">
        <v>6350</v>
      </c>
      <c r="G680" t="s">
        <v>71</v>
      </c>
      <c r="H680" t="s">
        <v>71</v>
      </c>
      <c r="I680" s="1" t="s">
        <v>6351</v>
      </c>
      <c r="J680" s="6" t="s">
        <v>8593</v>
      </c>
      <c r="K680" t="s">
        <v>5116</v>
      </c>
      <c r="L680" t="s">
        <v>71</v>
      </c>
      <c r="M680" t="s">
        <v>5117</v>
      </c>
      <c r="N680" t="s">
        <v>5118</v>
      </c>
      <c r="O680" t="s">
        <v>5119</v>
      </c>
      <c r="P680" t="s">
        <v>5120</v>
      </c>
      <c r="Q680" t="s">
        <v>71</v>
      </c>
      <c r="R680" t="s">
        <v>71</v>
      </c>
      <c r="S680" t="s">
        <v>71</v>
      </c>
      <c r="T680" t="s">
        <v>6352</v>
      </c>
      <c r="U680" t="s">
        <v>71</v>
      </c>
      <c r="V680" t="s">
        <v>71</v>
      </c>
      <c r="W680" t="s">
        <v>71</v>
      </c>
      <c r="X680" t="s">
        <v>71</v>
      </c>
      <c r="Y680" t="s">
        <v>71</v>
      </c>
      <c r="Z680" t="s">
        <v>71</v>
      </c>
      <c r="AA680" t="s">
        <v>71</v>
      </c>
      <c r="AB680" t="s">
        <v>71</v>
      </c>
      <c r="AC680" t="s">
        <v>71</v>
      </c>
      <c r="AD680" t="s">
        <v>71</v>
      </c>
      <c r="AE680" t="s">
        <v>71</v>
      </c>
      <c r="AF680" t="s">
        <v>71</v>
      </c>
      <c r="AG680" t="s">
        <v>71</v>
      </c>
      <c r="AH680" t="s">
        <v>71</v>
      </c>
      <c r="AI680" t="s">
        <v>71</v>
      </c>
      <c r="AJ680" t="s">
        <v>71</v>
      </c>
      <c r="AK680" t="s">
        <v>71</v>
      </c>
      <c r="AL680" t="s">
        <v>71</v>
      </c>
      <c r="AM680" t="s">
        <v>71</v>
      </c>
      <c r="AN680" t="s">
        <v>71</v>
      </c>
      <c r="AO680" t="s">
        <v>5124</v>
      </c>
      <c r="AP680" t="s">
        <v>71</v>
      </c>
      <c r="AQ680" t="s">
        <v>71</v>
      </c>
      <c r="AR680" t="s">
        <v>71</v>
      </c>
      <c r="AS680">
        <v>2013</v>
      </c>
      <c r="AT680" t="s">
        <v>71</v>
      </c>
      <c r="AU680" t="s">
        <v>71</v>
      </c>
      <c r="AV680" t="s">
        <v>71</v>
      </c>
      <c r="AW680" t="s">
        <v>71</v>
      </c>
      <c r="AX680" t="s">
        <v>71</v>
      </c>
      <c r="AY680" t="s">
        <v>71</v>
      </c>
      <c r="AZ680">
        <v>374</v>
      </c>
      <c r="BA680">
        <v>379</v>
      </c>
      <c r="BB680" t="s">
        <v>71</v>
      </c>
      <c r="BC680" t="s">
        <v>71</v>
      </c>
      <c r="BD680" t="s">
        <v>71</v>
      </c>
      <c r="BE680" t="s">
        <v>71</v>
      </c>
      <c r="BF680" t="s">
        <v>71</v>
      </c>
      <c r="BG680" t="s">
        <v>71</v>
      </c>
      <c r="BH680" t="s">
        <v>71</v>
      </c>
      <c r="BI680" t="s">
        <v>71</v>
      </c>
      <c r="BJ680" t="s">
        <v>71</v>
      </c>
      <c r="BK680" t="s">
        <v>71</v>
      </c>
      <c r="BL680" t="s">
        <v>71</v>
      </c>
      <c r="BM680" t="s">
        <v>71</v>
      </c>
      <c r="BN680" t="s">
        <v>71</v>
      </c>
      <c r="BO680" t="s">
        <v>71</v>
      </c>
      <c r="BP680" t="s">
        <v>71</v>
      </c>
      <c r="BQ680" t="s">
        <v>6353</v>
      </c>
      <c r="BR680" t="str">
        <f>HYPERLINK("https%3A%2F%2Fwww.webofscience.com%2Fwos%2Fwoscc%2Ffull-record%2FWOS:000333960300065","View Full Record in Web of Science")</f>
        <v>View Full Record in Web of Science</v>
      </c>
    </row>
    <row r="681" spans="1:70" hidden="1" x14ac:dyDescent="0.25">
      <c r="A681" t="s">
        <v>69</v>
      </c>
      <c r="B681" t="s">
        <v>6354</v>
      </c>
      <c r="C681" t="s">
        <v>71</v>
      </c>
      <c r="D681" t="s">
        <v>71</v>
      </c>
      <c r="E681" t="s">
        <v>71</v>
      </c>
      <c r="F681" t="s">
        <v>6355</v>
      </c>
      <c r="G681" t="s">
        <v>71</v>
      </c>
      <c r="H681" t="s">
        <v>71</v>
      </c>
      <c r="I681" s="1" t="s">
        <v>6356</v>
      </c>
      <c r="J681" s="6" t="s">
        <v>8593</v>
      </c>
      <c r="K681" t="s">
        <v>3102</v>
      </c>
      <c r="L681" t="s">
        <v>71</v>
      </c>
      <c r="M681" t="s">
        <v>6357</v>
      </c>
      <c r="N681" t="s">
        <v>6358</v>
      </c>
      <c r="O681" t="s">
        <v>6359</v>
      </c>
      <c r="P681" t="s">
        <v>6360</v>
      </c>
      <c r="Q681" t="s">
        <v>71</v>
      </c>
      <c r="R681" t="s">
        <v>71</v>
      </c>
      <c r="S681" t="s">
        <v>71</v>
      </c>
      <c r="T681" t="s">
        <v>6361</v>
      </c>
      <c r="U681" t="s">
        <v>71</v>
      </c>
      <c r="V681" t="s">
        <v>71</v>
      </c>
      <c r="W681" t="s">
        <v>71</v>
      </c>
      <c r="X681" t="s">
        <v>71</v>
      </c>
      <c r="Y681" t="s">
        <v>71</v>
      </c>
      <c r="Z681" t="s">
        <v>71</v>
      </c>
      <c r="AA681" t="s">
        <v>71</v>
      </c>
      <c r="AB681" t="s">
        <v>71</v>
      </c>
      <c r="AC681" t="s">
        <v>71</v>
      </c>
      <c r="AD681" t="s">
        <v>71</v>
      </c>
      <c r="AE681" t="s">
        <v>71</v>
      </c>
      <c r="AF681" t="s">
        <v>71</v>
      </c>
      <c r="AG681" t="s">
        <v>71</v>
      </c>
      <c r="AH681" t="s">
        <v>71</v>
      </c>
      <c r="AI681" t="s">
        <v>71</v>
      </c>
      <c r="AJ681" t="s">
        <v>71</v>
      </c>
      <c r="AK681" t="s">
        <v>71</v>
      </c>
      <c r="AL681" t="s">
        <v>71</v>
      </c>
      <c r="AM681" t="s">
        <v>3107</v>
      </c>
      <c r="AN681" t="s">
        <v>71</v>
      </c>
      <c r="AO681" t="s">
        <v>71</v>
      </c>
      <c r="AP681" t="s">
        <v>71</v>
      </c>
      <c r="AQ681" t="s">
        <v>71</v>
      </c>
      <c r="AR681" t="s">
        <v>794</v>
      </c>
      <c r="AS681">
        <v>2008</v>
      </c>
      <c r="AT681">
        <v>4</v>
      </c>
      <c r="AU681">
        <v>1</v>
      </c>
      <c r="AV681" t="s">
        <v>71</v>
      </c>
      <c r="AW681" t="s">
        <v>71</v>
      </c>
      <c r="AX681" t="s">
        <v>71</v>
      </c>
      <c r="AY681" t="s">
        <v>71</v>
      </c>
      <c r="AZ681">
        <v>1</v>
      </c>
      <c r="BA681">
        <v>14</v>
      </c>
      <c r="BB681" t="s">
        <v>71</v>
      </c>
      <c r="BC681" t="s">
        <v>71</v>
      </c>
      <c r="BD681" t="s">
        <v>71</v>
      </c>
      <c r="BE681" t="s">
        <v>71</v>
      </c>
      <c r="BF681" t="s">
        <v>71</v>
      </c>
      <c r="BG681" t="s">
        <v>71</v>
      </c>
      <c r="BH681" t="s">
        <v>71</v>
      </c>
      <c r="BI681" t="s">
        <v>71</v>
      </c>
      <c r="BJ681" t="s">
        <v>71</v>
      </c>
      <c r="BK681" t="s">
        <v>71</v>
      </c>
      <c r="BL681" t="s">
        <v>71</v>
      </c>
      <c r="BM681" t="s">
        <v>71</v>
      </c>
      <c r="BN681" t="s">
        <v>71</v>
      </c>
      <c r="BO681" t="s">
        <v>71</v>
      </c>
      <c r="BP681" t="s">
        <v>71</v>
      </c>
      <c r="BQ681" t="s">
        <v>6362</v>
      </c>
      <c r="BR681" t="str">
        <f>HYPERLINK("https%3A%2F%2Fwww.webofscience.com%2Fwos%2Fwoscc%2Ffull-record%2FWOS:000252827700002","View Full Record in Web of Science")</f>
        <v>View Full Record in Web of Science</v>
      </c>
    </row>
    <row r="682" spans="1:70" hidden="1" x14ac:dyDescent="0.25">
      <c r="A682" t="s">
        <v>69</v>
      </c>
      <c r="B682" t="s">
        <v>6363</v>
      </c>
      <c r="C682" t="s">
        <v>71</v>
      </c>
      <c r="D682" t="s">
        <v>71</v>
      </c>
      <c r="E682" t="s">
        <v>71</v>
      </c>
      <c r="F682" t="s">
        <v>6364</v>
      </c>
      <c r="G682" t="s">
        <v>71</v>
      </c>
      <c r="H682" t="s">
        <v>71</v>
      </c>
      <c r="I682" s="1" t="s">
        <v>6365</v>
      </c>
      <c r="J682" s="6" t="s">
        <v>8588</v>
      </c>
      <c r="K682" t="s">
        <v>74</v>
      </c>
      <c r="L682" t="s">
        <v>71</v>
      </c>
      <c r="M682" t="s">
        <v>71</v>
      </c>
      <c r="N682" t="s">
        <v>71</v>
      </c>
      <c r="O682" t="s">
        <v>71</v>
      </c>
      <c r="P682" t="s">
        <v>71</v>
      </c>
      <c r="Q682" t="s">
        <v>71</v>
      </c>
      <c r="R682" t="s">
        <v>71</v>
      </c>
      <c r="S682" t="s">
        <v>71</v>
      </c>
      <c r="T682" t="s">
        <v>6366</v>
      </c>
      <c r="U682" t="s">
        <v>71</v>
      </c>
      <c r="V682" t="s">
        <v>71</v>
      </c>
      <c r="W682" t="s">
        <v>71</v>
      </c>
      <c r="X682" t="s">
        <v>71</v>
      </c>
      <c r="Y682" t="s">
        <v>71</v>
      </c>
      <c r="Z682" t="s">
        <v>6367</v>
      </c>
      <c r="AA682" t="s">
        <v>71</v>
      </c>
      <c r="AB682" t="s">
        <v>71</v>
      </c>
      <c r="AC682" t="s">
        <v>71</v>
      </c>
      <c r="AD682" t="s">
        <v>71</v>
      </c>
      <c r="AE682" t="s">
        <v>71</v>
      </c>
      <c r="AF682" t="s">
        <v>71</v>
      </c>
      <c r="AG682" t="s">
        <v>71</v>
      </c>
      <c r="AH682" t="s">
        <v>71</v>
      </c>
      <c r="AI682" t="s">
        <v>71</v>
      </c>
      <c r="AJ682" t="s">
        <v>71</v>
      </c>
      <c r="AK682" t="s">
        <v>71</v>
      </c>
      <c r="AL682" t="s">
        <v>71</v>
      </c>
      <c r="AM682" t="s">
        <v>77</v>
      </c>
      <c r="AN682" t="s">
        <v>78</v>
      </c>
      <c r="AO682" t="s">
        <v>71</v>
      </c>
      <c r="AP682" t="s">
        <v>71</v>
      </c>
      <c r="AQ682" t="s">
        <v>71</v>
      </c>
      <c r="AR682" t="s">
        <v>1454</v>
      </c>
      <c r="AS682">
        <v>2010</v>
      </c>
      <c r="AT682">
        <v>14</v>
      </c>
      <c r="AU682">
        <v>9</v>
      </c>
      <c r="AV682" t="s">
        <v>71</v>
      </c>
      <c r="AW682" t="s">
        <v>71</v>
      </c>
      <c r="AX682" t="s">
        <v>71</v>
      </c>
      <c r="AY682" t="s">
        <v>71</v>
      </c>
      <c r="AZ682">
        <v>995</v>
      </c>
      <c r="BA682">
        <v>1010</v>
      </c>
      <c r="BB682" t="s">
        <v>71</v>
      </c>
      <c r="BC682" t="s">
        <v>6368</v>
      </c>
      <c r="BD682" t="str">
        <f>HYPERLINK("http://dx.doi.org/10.1007/s00500-009-0490-5","http://dx.doi.org/10.1007/s00500-009-0490-5")</f>
        <v>http://dx.doi.org/10.1007/s00500-009-0490-5</v>
      </c>
      <c r="BE682" t="s">
        <v>71</v>
      </c>
      <c r="BF682" t="s">
        <v>71</v>
      </c>
      <c r="BG682" t="s">
        <v>71</v>
      </c>
      <c r="BH682" t="s">
        <v>71</v>
      </c>
      <c r="BI682" t="s">
        <v>71</v>
      </c>
      <c r="BJ682" t="s">
        <v>71</v>
      </c>
      <c r="BK682" t="s">
        <v>71</v>
      </c>
      <c r="BL682" t="s">
        <v>71</v>
      </c>
      <c r="BM682" t="s">
        <v>71</v>
      </c>
      <c r="BN682" t="s">
        <v>71</v>
      </c>
      <c r="BO682" t="s">
        <v>71</v>
      </c>
      <c r="BP682" t="s">
        <v>71</v>
      </c>
      <c r="BQ682" t="s">
        <v>6369</v>
      </c>
      <c r="BR682" t="str">
        <f>HYPERLINK("https%3A%2F%2Fwww.webofscience.com%2Fwos%2Fwoscc%2Ffull-record%2FWOS:000277013200008","View Full Record in Web of Science")</f>
        <v>View Full Record in Web of Science</v>
      </c>
    </row>
    <row r="683" spans="1:70" hidden="1" x14ac:dyDescent="0.25">
      <c r="A683" t="s">
        <v>69</v>
      </c>
      <c r="B683" t="s">
        <v>6370</v>
      </c>
      <c r="C683" t="s">
        <v>71</v>
      </c>
      <c r="D683" t="s">
        <v>71</v>
      </c>
      <c r="E683" t="s">
        <v>71</v>
      </c>
      <c r="F683" t="s">
        <v>6370</v>
      </c>
      <c r="G683" t="s">
        <v>71</v>
      </c>
      <c r="H683" t="s">
        <v>71</v>
      </c>
      <c r="I683" s="1" t="s">
        <v>6371</v>
      </c>
      <c r="J683" s="6" t="s">
        <v>8588</v>
      </c>
      <c r="K683" t="s">
        <v>2308</v>
      </c>
      <c r="L683" t="s">
        <v>71</v>
      </c>
      <c r="M683" t="s">
        <v>71</v>
      </c>
      <c r="N683" t="s">
        <v>71</v>
      </c>
      <c r="O683" t="s">
        <v>71</v>
      </c>
      <c r="P683" t="s">
        <v>71</v>
      </c>
      <c r="Q683" t="s">
        <v>71</v>
      </c>
      <c r="R683" t="s">
        <v>71</v>
      </c>
      <c r="S683" t="s">
        <v>71</v>
      </c>
      <c r="T683" t="s">
        <v>6372</v>
      </c>
      <c r="U683" t="s">
        <v>71</v>
      </c>
      <c r="V683" t="s">
        <v>71</v>
      </c>
      <c r="W683" t="s">
        <v>71</v>
      </c>
      <c r="X683" t="s">
        <v>71</v>
      </c>
      <c r="Y683" t="s">
        <v>71</v>
      </c>
      <c r="Z683" t="s">
        <v>71</v>
      </c>
      <c r="AA683" t="s">
        <v>71</v>
      </c>
      <c r="AB683" t="s">
        <v>71</v>
      </c>
      <c r="AC683" t="s">
        <v>71</v>
      </c>
      <c r="AD683" t="s">
        <v>71</v>
      </c>
      <c r="AE683" t="s">
        <v>71</v>
      </c>
      <c r="AF683" t="s">
        <v>71</v>
      </c>
      <c r="AG683" t="s">
        <v>71</v>
      </c>
      <c r="AH683" t="s">
        <v>71</v>
      </c>
      <c r="AI683" t="s">
        <v>71</v>
      </c>
      <c r="AJ683" t="s">
        <v>71</v>
      </c>
      <c r="AK683" t="s">
        <v>71</v>
      </c>
      <c r="AL683" t="s">
        <v>71</v>
      </c>
      <c r="AM683" t="s">
        <v>2312</v>
      </c>
      <c r="AN683" t="s">
        <v>2313</v>
      </c>
      <c r="AO683" t="s">
        <v>71</v>
      </c>
      <c r="AP683" t="s">
        <v>71</v>
      </c>
      <c r="AQ683" t="s">
        <v>71</v>
      </c>
      <c r="AR683" t="s">
        <v>129</v>
      </c>
      <c r="AS683">
        <v>2004</v>
      </c>
      <c r="AT683">
        <v>17</v>
      </c>
      <c r="AU683">
        <v>5</v>
      </c>
      <c r="AV683" t="s">
        <v>71</v>
      </c>
      <c r="AW683" t="s">
        <v>71</v>
      </c>
      <c r="AX683" t="s">
        <v>71</v>
      </c>
      <c r="AY683" t="s">
        <v>71</v>
      </c>
      <c r="AZ683">
        <v>457</v>
      </c>
      <c r="BA683">
        <v>467</v>
      </c>
      <c r="BB683" t="s">
        <v>71</v>
      </c>
      <c r="BC683" t="s">
        <v>6373</v>
      </c>
      <c r="BD683" t="str">
        <f>HYPERLINK("http://dx.doi.org/10.1016/j.engappai.2004.04.019","http://dx.doi.org/10.1016/j.engappai.2004.04.019")</f>
        <v>http://dx.doi.org/10.1016/j.engappai.2004.04.019</v>
      </c>
      <c r="BE683" t="s">
        <v>71</v>
      </c>
      <c r="BF683" t="s">
        <v>71</v>
      </c>
      <c r="BG683" t="s">
        <v>71</v>
      </c>
      <c r="BH683" t="s">
        <v>71</v>
      </c>
      <c r="BI683" t="s">
        <v>71</v>
      </c>
      <c r="BJ683" t="s">
        <v>71</v>
      </c>
      <c r="BK683" t="s">
        <v>71</v>
      </c>
      <c r="BL683" t="s">
        <v>71</v>
      </c>
      <c r="BM683" t="s">
        <v>71</v>
      </c>
      <c r="BN683" t="s">
        <v>71</v>
      </c>
      <c r="BO683" t="s">
        <v>71</v>
      </c>
      <c r="BP683" t="s">
        <v>71</v>
      </c>
      <c r="BQ683" t="s">
        <v>6374</v>
      </c>
      <c r="BR683" t="str">
        <f>HYPERLINK("https%3A%2F%2Fwww.webofscience.com%2Fwos%2Fwoscc%2Ffull-record%2FWOS:000223290000002","View Full Record in Web of Science")</f>
        <v>View Full Record in Web of Science</v>
      </c>
    </row>
    <row r="684" spans="1:70" hidden="1" x14ac:dyDescent="0.25">
      <c r="A684" t="s">
        <v>83</v>
      </c>
      <c r="B684" t="s">
        <v>6375</v>
      </c>
      <c r="C684" t="s">
        <v>71</v>
      </c>
      <c r="D684" t="s">
        <v>71</v>
      </c>
      <c r="E684" t="s">
        <v>102</v>
      </c>
      <c r="F684" t="s">
        <v>6376</v>
      </c>
      <c r="G684" t="s">
        <v>71</v>
      </c>
      <c r="H684" t="s">
        <v>71</v>
      </c>
      <c r="I684" s="1" t="s">
        <v>6377</v>
      </c>
      <c r="J684" s="6" t="s">
        <v>8588</v>
      </c>
      <c r="K684" t="s">
        <v>6378</v>
      </c>
      <c r="L684" t="s">
        <v>71</v>
      </c>
      <c r="M684" t="s">
        <v>6379</v>
      </c>
      <c r="N684" t="s">
        <v>6380</v>
      </c>
      <c r="O684" t="s">
        <v>6381</v>
      </c>
      <c r="P684" t="s">
        <v>6382</v>
      </c>
      <c r="Q684" t="s">
        <v>71</v>
      </c>
      <c r="R684" t="s">
        <v>71</v>
      </c>
      <c r="S684" t="s">
        <v>71</v>
      </c>
      <c r="T684" t="s">
        <v>6383</v>
      </c>
      <c r="U684" t="s">
        <v>71</v>
      </c>
      <c r="V684" t="s">
        <v>71</v>
      </c>
      <c r="W684" t="s">
        <v>71</v>
      </c>
      <c r="X684" t="s">
        <v>71</v>
      </c>
      <c r="Y684" t="s">
        <v>71</v>
      </c>
      <c r="Z684" t="s">
        <v>71</v>
      </c>
      <c r="AA684" t="s">
        <v>71</v>
      </c>
      <c r="AB684" t="s">
        <v>71</v>
      </c>
      <c r="AC684" t="s">
        <v>71</v>
      </c>
      <c r="AD684" t="s">
        <v>71</v>
      </c>
      <c r="AE684" t="s">
        <v>71</v>
      </c>
      <c r="AF684" t="s">
        <v>71</v>
      </c>
      <c r="AG684" t="s">
        <v>71</v>
      </c>
      <c r="AH684" t="s">
        <v>71</v>
      </c>
      <c r="AI684" t="s">
        <v>71</v>
      </c>
      <c r="AJ684" t="s">
        <v>71</v>
      </c>
      <c r="AK684" t="s">
        <v>71</v>
      </c>
      <c r="AL684" t="s">
        <v>71</v>
      </c>
      <c r="AM684" t="s">
        <v>71</v>
      </c>
      <c r="AN684" t="s">
        <v>71</v>
      </c>
      <c r="AO684" t="s">
        <v>6384</v>
      </c>
      <c r="AP684" t="s">
        <v>71</v>
      </c>
      <c r="AQ684" t="s">
        <v>71</v>
      </c>
      <c r="AR684" t="s">
        <v>71</v>
      </c>
      <c r="AS684">
        <v>2015</v>
      </c>
      <c r="AT684" t="s">
        <v>71</v>
      </c>
      <c r="AU684" t="s">
        <v>71</v>
      </c>
      <c r="AV684" t="s">
        <v>71</v>
      </c>
      <c r="AW684" t="s">
        <v>71</v>
      </c>
      <c r="AX684" t="s">
        <v>71</v>
      </c>
      <c r="AY684" t="s">
        <v>71</v>
      </c>
      <c r="AZ684" t="s">
        <v>71</v>
      </c>
      <c r="BA684" t="s">
        <v>71</v>
      </c>
      <c r="BB684" t="s">
        <v>71</v>
      </c>
      <c r="BC684" t="s">
        <v>71</v>
      </c>
      <c r="BD684" t="s">
        <v>71</v>
      </c>
      <c r="BE684" t="s">
        <v>71</v>
      </c>
      <c r="BF684" t="s">
        <v>71</v>
      </c>
      <c r="BG684" t="s">
        <v>71</v>
      </c>
      <c r="BH684" t="s">
        <v>71</v>
      </c>
      <c r="BI684" t="s">
        <v>71</v>
      </c>
      <c r="BJ684" t="s">
        <v>71</v>
      </c>
      <c r="BK684" t="s">
        <v>71</v>
      </c>
      <c r="BL684" t="s">
        <v>71</v>
      </c>
      <c r="BM684" t="s">
        <v>71</v>
      </c>
      <c r="BN684" t="s">
        <v>71</v>
      </c>
      <c r="BO684" t="s">
        <v>71</v>
      </c>
      <c r="BP684" t="s">
        <v>71</v>
      </c>
      <c r="BQ684" t="s">
        <v>6385</v>
      </c>
      <c r="BR684" t="str">
        <f>HYPERLINK("https%3A%2F%2Fwww.webofscience.com%2Fwos%2Fwoscc%2Ffull-record%2FWOS:000380438700036","View Full Record in Web of Science")</f>
        <v>View Full Record in Web of Science</v>
      </c>
    </row>
    <row r="685" spans="1:70" hidden="1" x14ac:dyDescent="0.25">
      <c r="A685" t="s">
        <v>69</v>
      </c>
      <c r="B685" t="s">
        <v>6386</v>
      </c>
      <c r="C685" t="s">
        <v>71</v>
      </c>
      <c r="D685" t="s">
        <v>71</v>
      </c>
      <c r="E685" t="s">
        <v>71</v>
      </c>
      <c r="F685" t="s">
        <v>6387</v>
      </c>
      <c r="G685" t="s">
        <v>71</v>
      </c>
      <c r="H685" t="s">
        <v>71</v>
      </c>
      <c r="I685" s="1" t="s">
        <v>6388</v>
      </c>
      <c r="J685" s="6" t="s">
        <v>8588</v>
      </c>
      <c r="K685" t="s">
        <v>186</v>
      </c>
      <c r="L685" t="s">
        <v>71</v>
      </c>
      <c r="M685" t="s">
        <v>71</v>
      </c>
      <c r="N685" t="s">
        <v>71</v>
      </c>
      <c r="O685" t="s">
        <v>71</v>
      </c>
      <c r="P685" t="s">
        <v>71</v>
      </c>
      <c r="Q685" t="s">
        <v>71</v>
      </c>
      <c r="R685" t="s">
        <v>71</v>
      </c>
      <c r="S685" t="s">
        <v>71</v>
      </c>
      <c r="T685" t="s">
        <v>6389</v>
      </c>
      <c r="U685" t="s">
        <v>71</v>
      </c>
      <c r="V685" t="s">
        <v>71</v>
      </c>
      <c r="W685" t="s">
        <v>71</v>
      </c>
      <c r="X685" t="s">
        <v>71</v>
      </c>
      <c r="Y685" t="s">
        <v>6390</v>
      </c>
      <c r="Z685" t="s">
        <v>6391</v>
      </c>
      <c r="AA685" t="s">
        <v>71</v>
      </c>
      <c r="AB685" t="s">
        <v>71</v>
      </c>
      <c r="AC685" t="s">
        <v>71</v>
      </c>
      <c r="AD685" t="s">
        <v>71</v>
      </c>
      <c r="AE685" t="s">
        <v>71</v>
      </c>
      <c r="AF685" t="s">
        <v>71</v>
      </c>
      <c r="AG685" t="s">
        <v>71</v>
      </c>
      <c r="AH685" t="s">
        <v>71</v>
      </c>
      <c r="AI685" t="s">
        <v>71</v>
      </c>
      <c r="AJ685" t="s">
        <v>71</v>
      </c>
      <c r="AK685" t="s">
        <v>71</v>
      </c>
      <c r="AL685" t="s">
        <v>71</v>
      </c>
      <c r="AM685" t="s">
        <v>188</v>
      </c>
      <c r="AN685" t="s">
        <v>71</v>
      </c>
      <c r="AO685" t="s">
        <v>71</v>
      </c>
      <c r="AP685" t="s">
        <v>71</v>
      </c>
      <c r="AQ685" t="s">
        <v>71</v>
      </c>
      <c r="AR685" t="s">
        <v>239</v>
      </c>
      <c r="AS685">
        <v>2012</v>
      </c>
      <c r="AT685">
        <v>20</v>
      </c>
      <c r="AU685">
        <v>1</v>
      </c>
      <c r="AV685" t="s">
        <v>71</v>
      </c>
      <c r="AW685" t="s">
        <v>71</v>
      </c>
      <c r="AX685" t="s">
        <v>71</v>
      </c>
      <c r="AY685" t="s">
        <v>71</v>
      </c>
      <c r="AZ685">
        <v>59</v>
      </c>
      <c r="BA685">
        <v>76</v>
      </c>
      <c r="BB685" t="s">
        <v>71</v>
      </c>
      <c r="BC685" t="s">
        <v>6392</v>
      </c>
      <c r="BD685" t="str">
        <f>HYPERLINK("http://dx.doi.org/10.1142/S0218488512500043","http://dx.doi.org/10.1142/S0218488512500043")</f>
        <v>http://dx.doi.org/10.1142/S0218488512500043</v>
      </c>
      <c r="BE685" t="s">
        <v>71</v>
      </c>
      <c r="BF685" t="s">
        <v>71</v>
      </c>
      <c r="BG685" t="s">
        <v>71</v>
      </c>
      <c r="BH685" t="s">
        <v>71</v>
      </c>
      <c r="BI685" t="s">
        <v>71</v>
      </c>
      <c r="BJ685" t="s">
        <v>71</v>
      </c>
      <c r="BK685" t="s">
        <v>71</v>
      </c>
      <c r="BL685" t="s">
        <v>71</v>
      </c>
      <c r="BM685" t="s">
        <v>71</v>
      </c>
      <c r="BN685" t="s">
        <v>71</v>
      </c>
      <c r="BO685" t="s">
        <v>71</v>
      </c>
      <c r="BP685" t="s">
        <v>71</v>
      </c>
      <c r="BQ685" t="s">
        <v>6393</v>
      </c>
      <c r="BR685" t="str">
        <f>HYPERLINK("https%3A%2F%2Fwww.webofscience.com%2Fwos%2Fwoscc%2Ffull-record%2FWOS:000302473700004","View Full Record in Web of Science")</f>
        <v>View Full Record in Web of Science</v>
      </c>
    </row>
    <row r="686" spans="1:70" hidden="1" x14ac:dyDescent="0.25">
      <c r="A686" t="s">
        <v>69</v>
      </c>
      <c r="B686" t="s">
        <v>6394</v>
      </c>
      <c r="C686" t="s">
        <v>71</v>
      </c>
      <c r="D686" t="s">
        <v>71</v>
      </c>
      <c r="E686" t="s">
        <v>71</v>
      </c>
      <c r="F686" t="s">
        <v>6395</v>
      </c>
      <c r="G686" t="s">
        <v>71</v>
      </c>
      <c r="H686" t="s">
        <v>71</v>
      </c>
      <c r="I686" s="1" t="s">
        <v>6396</v>
      </c>
      <c r="J686" s="6" t="s">
        <v>8588</v>
      </c>
      <c r="K686" t="s">
        <v>2583</v>
      </c>
      <c r="L686" t="s">
        <v>71</v>
      </c>
      <c r="M686" t="s">
        <v>71</v>
      </c>
      <c r="N686" t="s">
        <v>71</v>
      </c>
      <c r="O686" t="s">
        <v>71</v>
      </c>
      <c r="P686" t="s">
        <v>71</v>
      </c>
      <c r="Q686" t="s">
        <v>71</v>
      </c>
      <c r="R686" t="s">
        <v>71</v>
      </c>
      <c r="S686" t="s">
        <v>71</v>
      </c>
      <c r="T686" t="s">
        <v>6397</v>
      </c>
      <c r="U686" t="s">
        <v>71</v>
      </c>
      <c r="V686" t="s">
        <v>71</v>
      </c>
      <c r="W686" t="s">
        <v>71</v>
      </c>
      <c r="X686" t="s">
        <v>71</v>
      </c>
      <c r="Y686" t="s">
        <v>6398</v>
      </c>
      <c r="Z686" t="s">
        <v>6399</v>
      </c>
      <c r="AA686" t="s">
        <v>71</v>
      </c>
      <c r="AB686" t="s">
        <v>71</v>
      </c>
      <c r="AC686" t="s">
        <v>71</v>
      </c>
      <c r="AD686" t="s">
        <v>71</v>
      </c>
      <c r="AE686" t="s">
        <v>71</v>
      </c>
      <c r="AF686" t="s">
        <v>71</v>
      </c>
      <c r="AG686" t="s">
        <v>71</v>
      </c>
      <c r="AH686" t="s">
        <v>71</v>
      </c>
      <c r="AI686" t="s">
        <v>71</v>
      </c>
      <c r="AJ686" t="s">
        <v>71</v>
      </c>
      <c r="AK686" t="s">
        <v>71</v>
      </c>
      <c r="AL686" t="s">
        <v>71</v>
      </c>
      <c r="AM686" t="s">
        <v>2587</v>
      </c>
      <c r="AN686" t="s">
        <v>2588</v>
      </c>
      <c r="AO686" t="s">
        <v>71</v>
      </c>
      <c r="AP686" t="s">
        <v>71</v>
      </c>
      <c r="AQ686" t="s">
        <v>71</v>
      </c>
      <c r="AR686" t="s">
        <v>71</v>
      </c>
      <c r="AS686" t="s">
        <v>71</v>
      </c>
      <c r="AT686" t="s">
        <v>71</v>
      </c>
      <c r="AU686" t="s">
        <v>71</v>
      </c>
      <c r="AV686" t="s">
        <v>71</v>
      </c>
      <c r="AW686" t="s">
        <v>71</v>
      </c>
      <c r="AX686" t="s">
        <v>71</v>
      </c>
      <c r="AY686" t="s">
        <v>71</v>
      </c>
      <c r="AZ686" t="s">
        <v>71</v>
      </c>
      <c r="BA686" t="s">
        <v>71</v>
      </c>
      <c r="BB686" t="s">
        <v>71</v>
      </c>
      <c r="BC686" t="s">
        <v>6400</v>
      </c>
      <c r="BD686" t="str">
        <f>HYPERLINK("http://dx.doi.org/10.1007/s12652-021-03466-5","http://dx.doi.org/10.1007/s12652-021-03466-5")</f>
        <v>http://dx.doi.org/10.1007/s12652-021-03466-5</v>
      </c>
      <c r="BE686" t="s">
        <v>71</v>
      </c>
      <c r="BF686" t="s">
        <v>3223</v>
      </c>
      <c r="BG686" t="s">
        <v>71</v>
      </c>
      <c r="BH686" t="s">
        <v>71</v>
      </c>
      <c r="BI686" t="s">
        <v>71</v>
      </c>
      <c r="BJ686" t="s">
        <v>71</v>
      </c>
      <c r="BK686" t="s">
        <v>71</v>
      </c>
      <c r="BL686" t="s">
        <v>71</v>
      </c>
      <c r="BM686" t="s">
        <v>71</v>
      </c>
      <c r="BN686" t="s">
        <v>71</v>
      </c>
      <c r="BO686" t="s">
        <v>71</v>
      </c>
      <c r="BP686" t="s">
        <v>71</v>
      </c>
      <c r="BQ686" t="s">
        <v>6401</v>
      </c>
      <c r="BR686" t="str">
        <f>HYPERLINK("https%3A%2F%2Fwww.webofscience.com%2Fwos%2Fwoscc%2Ffull-record%2FWOS:000697094200002","View Full Record in Web of Science")</f>
        <v>View Full Record in Web of Science</v>
      </c>
    </row>
    <row r="687" spans="1:70" hidden="1" x14ac:dyDescent="0.25">
      <c r="A687" t="s">
        <v>83</v>
      </c>
      <c r="B687" t="s">
        <v>6402</v>
      </c>
      <c r="C687" t="s">
        <v>71</v>
      </c>
      <c r="D687" t="s">
        <v>6403</v>
      </c>
      <c r="E687" t="s">
        <v>71</v>
      </c>
      <c r="F687" t="s">
        <v>6404</v>
      </c>
      <c r="G687" t="s">
        <v>71</v>
      </c>
      <c r="H687" t="s">
        <v>71</v>
      </c>
      <c r="I687" s="1" t="s">
        <v>6405</v>
      </c>
      <c r="J687" s="6" t="s">
        <v>8588</v>
      </c>
      <c r="K687" t="s">
        <v>6406</v>
      </c>
      <c r="L687" t="s">
        <v>1179</v>
      </c>
      <c r="M687" t="s">
        <v>6407</v>
      </c>
      <c r="N687" t="s">
        <v>6408</v>
      </c>
      <c r="O687" t="s">
        <v>6409</v>
      </c>
      <c r="P687" t="s">
        <v>6410</v>
      </c>
      <c r="Q687" t="s">
        <v>71</v>
      </c>
      <c r="R687" t="s">
        <v>71</v>
      </c>
      <c r="S687" t="s">
        <v>71</v>
      </c>
      <c r="T687" t="s">
        <v>6411</v>
      </c>
      <c r="U687" t="s">
        <v>71</v>
      </c>
      <c r="V687" t="s">
        <v>71</v>
      </c>
      <c r="W687" t="s">
        <v>71</v>
      </c>
      <c r="X687" t="s">
        <v>71</v>
      </c>
      <c r="Y687" t="s">
        <v>71</v>
      </c>
      <c r="Z687" t="s">
        <v>6412</v>
      </c>
      <c r="AA687" t="s">
        <v>71</v>
      </c>
      <c r="AB687" t="s">
        <v>71</v>
      </c>
      <c r="AC687" t="s">
        <v>71</v>
      </c>
      <c r="AD687" t="s">
        <v>71</v>
      </c>
      <c r="AE687" t="s">
        <v>71</v>
      </c>
      <c r="AF687" t="s">
        <v>71</v>
      </c>
      <c r="AG687" t="s">
        <v>71</v>
      </c>
      <c r="AH687" t="s">
        <v>71</v>
      </c>
      <c r="AI687" t="s">
        <v>71</v>
      </c>
      <c r="AJ687" t="s">
        <v>71</v>
      </c>
      <c r="AK687" t="s">
        <v>71</v>
      </c>
      <c r="AL687" t="s">
        <v>71</v>
      </c>
      <c r="AM687" t="s">
        <v>1187</v>
      </c>
      <c r="AN687" t="s">
        <v>71</v>
      </c>
      <c r="AO687" t="s">
        <v>71</v>
      </c>
      <c r="AP687" t="s">
        <v>71</v>
      </c>
      <c r="AQ687" t="s">
        <v>71</v>
      </c>
      <c r="AR687" t="s">
        <v>71</v>
      </c>
      <c r="AS687">
        <v>2019</v>
      </c>
      <c r="AT687">
        <v>162</v>
      </c>
      <c r="AU687" t="s">
        <v>71</v>
      </c>
      <c r="AV687" t="s">
        <v>71</v>
      </c>
      <c r="AW687" t="s">
        <v>71</v>
      </c>
      <c r="AX687" t="s">
        <v>71</v>
      </c>
      <c r="AY687" t="s">
        <v>71</v>
      </c>
      <c r="AZ687">
        <v>215</v>
      </c>
      <c r="BA687">
        <v>226</v>
      </c>
      <c r="BB687" t="s">
        <v>71</v>
      </c>
      <c r="BC687" t="s">
        <v>6413</v>
      </c>
      <c r="BD687" t="str">
        <f>HYPERLINK("http://dx.doi.org/10.1016/j.procs.2019.11.278","http://dx.doi.org/10.1016/j.procs.2019.11.278")</f>
        <v>http://dx.doi.org/10.1016/j.procs.2019.11.278</v>
      </c>
      <c r="BE687" t="s">
        <v>71</v>
      </c>
      <c r="BF687" t="s">
        <v>71</v>
      </c>
      <c r="BG687" t="s">
        <v>71</v>
      </c>
      <c r="BH687" t="s">
        <v>71</v>
      </c>
      <c r="BI687" t="s">
        <v>71</v>
      </c>
      <c r="BJ687" t="s">
        <v>71</v>
      </c>
      <c r="BK687" t="s">
        <v>71</v>
      </c>
      <c r="BL687" t="s">
        <v>71</v>
      </c>
      <c r="BM687" t="s">
        <v>71</v>
      </c>
      <c r="BN687" t="s">
        <v>71</v>
      </c>
      <c r="BO687" t="s">
        <v>71</v>
      </c>
      <c r="BP687" t="s">
        <v>71</v>
      </c>
      <c r="BQ687" t="s">
        <v>6414</v>
      </c>
      <c r="BR687" t="str">
        <f>HYPERLINK("https%3A%2F%2Fwww.webofscience.com%2Fwos%2Fwoscc%2Ffull-record%2FWOS:000514081500028","View Full Record in Web of Science")</f>
        <v>View Full Record in Web of Science</v>
      </c>
    </row>
    <row r="688" spans="1:70" hidden="1" x14ac:dyDescent="0.25">
      <c r="A688" t="s">
        <v>69</v>
      </c>
      <c r="B688" t="s">
        <v>6415</v>
      </c>
      <c r="C688" t="s">
        <v>71</v>
      </c>
      <c r="D688" t="s">
        <v>71</v>
      </c>
      <c r="E688" t="s">
        <v>71</v>
      </c>
      <c r="F688" t="s">
        <v>6416</v>
      </c>
      <c r="G688" t="s">
        <v>71</v>
      </c>
      <c r="H688" t="s">
        <v>71</v>
      </c>
      <c r="I688" s="1" t="s">
        <v>6417</v>
      </c>
      <c r="J688" s="6" t="s">
        <v>8588</v>
      </c>
      <c r="K688" t="s">
        <v>673</v>
      </c>
      <c r="L688" t="s">
        <v>71</v>
      </c>
      <c r="M688" t="s">
        <v>71</v>
      </c>
      <c r="N688" t="s">
        <v>71</v>
      </c>
      <c r="O688" t="s">
        <v>71</v>
      </c>
      <c r="P688" t="s">
        <v>71</v>
      </c>
      <c r="Q688" t="s">
        <v>71</v>
      </c>
      <c r="R688" t="s">
        <v>71</v>
      </c>
      <c r="S688" t="s">
        <v>71</v>
      </c>
      <c r="T688" t="s">
        <v>6418</v>
      </c>
      <c r="U688" t="s">
        <v>71</v>
      </c>
      <c r="V688" t="s">
        <v>71</v>
      </c>
      <c r="W688" t="s">
        <v>71</v>
      </c>
      <c r="X688" t="s">
        <v>71</v>
      </c>
      <c r="Y688" t="s">
        <v>6419</v>
      </c>
      <c r="Z688" t="s">
        <v>6420</v>
      </c>
      <c r="AA688" t="s">
        <v>71</v>
      </c>
      <c r="AB688" t="s">
        <v>71</v>
      </c>
      <c r="AC688" t="s">
        <v>71</v>
      </c>
      <c r="AD688" t="s">
        <v>71</v>
      </c>
      <c r="AE688" t="s">
        <v>71</v>
      </c>
      <c r="AF688" t="s">
        <v>71</v>
      </c>
      <c r="AG688" t="s">
        <v>71</v>
      </c>
      <c r="AH688" t="s">
        <v>71</v>
      </c>
      <c r="AI688" t="s">
        <v>71</v>
      </c>
      <c r="AJ688" t="s">
        <v>71</v>
      </c>
      <c r="AK688" t="s">
        <v>71</v>
      </c>
      <c r="AL688" t="s">
        <v>71</v>
      </c>
      <c r="AM688" t="s">
        <v>677</v>
      </c>
      <c r="AN688" t="s">
        <v>678</v>
      </c>
      <c r="AO688" t="s">
        <v>71</v>
      </c>
      <c r="AP688" t="s">
        <v>71</v>
      </c>
      <c r="AQ688" t="s">
        <v>71</v>
      </c>
      <c r="AR688" t="s">
        <v>777</v>
      </c>
      <c r="AS688">
        <v>2017</v>
      </c>
      <c r="AT688">
        <v>123</v>
      </c>
      <c r="AU688" t="s">
        <v>71</v>
      </c>
      <c r="AV688" t="s">
        <v>71</v>
      </c>
      <c r="AW688" t="s">
        <v>71</v>
      </c>
      <c r="AX688" t="s">
        <v>71</v>
      </c>
      <c r="AY688" t="s">
        <v>71</v>
      </c>
      <c r="AZ688">
        <v>13</v>
      </c>
      <c r="BA688">
        <v>30</v>
      </c>
      <c r="BB688" t="s">
        <v>71</v>
      </c>
      <c r="BC688" t="s">
        <v>6421</v>
      </c>
      <c r="BD688" t="str">
        <f>HYPERLINK("http://dx.doi.org/10.1016/j.knosys.2017.02.011","http://dx.doi.org/10.1016/j.knosys.2017.02.011")</f>
        <v>http://dx.doi.org/10.1016/j.knosys.2017.02.011</v>
      </c>
      <c r="BE688" t="s">
        <v>71</v>
      </c>
      <c r="BF688" t="s">
        <v>71</v>
      </c>
      <c r="BG688" t="s">
        <v>71</v>
      </c>
      <c r="BH688" t="s">
        <v>71</v>
      </c>
      <c r="BI688" t="s">
        <v>71</v>
      </c>
      <c r="BJ688" t="s">
        <v>71</v>
      </c>
      <c r="BK688" t="s">
        <v>71</v>
      </c>
      <c r="BL688" t="s">
        <v>71</v>
      </c>
      <c r="BM688" t="s">
        <v>71</v>
      </c>
      <c r="BN688" t="s">
        <v>71</v>
      </c>
      <c r="BO688" t="s">
        <v>71</v>
      </c>
      <c r="BP688" t="s">
        <v>71</v>
      </c>
      <c r="BQ688" t="s">
        <v>6422</v>
      </c>
      <c r="BR688" t="str">
        <f>HYPERLINK("https%3A%2F%2Fwww.webofscience.com%2Fwos%2Fwoscc%2Ffull-record%2FWOS:000399632500002","View Full Record in Web of Science")</f>
        <v>View Full Record in Web of Science</v>
      </c>
    </row>
    <row r="689" spans="1:70" hidden="1" x14ac:dyDescent="0.25">
      <c r="A689" t="s">
        <v>83</v>
      </c>
      <c r="B689" t="s">
        <v>6423</v>
      </c>
      <c r="C689" t="s">
        <v>71</v>
      </c>
      <c r="D689" t="s">
        <v>6424</v>
      </c>
      <c r="E689" t="s">
        <v>71</v>
      </c>
      <c r="F689" t="s">
        <v>6425</v>
      </c>
      <c r="G689" t="s">
        <v>71</v>
      </c>
      <c r="H689" t="s">
        <v>71</v>
      </c>
      <c r="I689" s="1" t="s">
        <v>6426</v>
      </c>
      <c r="J689" s="6" t="s">
        <v>8588</v>
      </c>
      <c r="K689" t="s">
        <v>6427</v>
      </c>
      <c r="L689" t="s">
        <v>687</v>
      </c>
      <c r="M689" t="s">
        <v>2790</v>
      </c>
      <c r="N689" t="s">
        <v>6428</v>
      </c>
      <c r="O689" t="s">
        <v>6429</v>
      </c>
      <c r="P689" t="s">
        <v>6430</v>
      </c>
      <c r="Q689" t="s">
        <v>6431</v>
      </c>
      <c r="R689" t="s">
        <v>71</v>
      </c>
      <c r="S689" t="s">
        <v>71</v>
      </c>
      <c r="T689" t="s">
        <v>6432</v>
      </c>
      <c r="U689" t="s">
        <v>71</v>
      </c>
      <c r="V689" t="s">
        <v>71</v>
      </c>
      <c r="W689" t="s">
        <v>71</v>
      </c>
      <c r="X689" t="s">
        <v>71</v>
      </c>
      <c r="Y689" t="s">
        <v>6433</v>
      </c>
      <c r="Z689" t="s">
        <v>6434</v>
      </c>
      <c r="AA689" t="s">
        <v>71</v>
      </c>
      <c r="AB689" t="s">
        <v>71</v>
      </c>
      <c r="AC689" t="s">
        <v>71</v>
      </c>
      <c r="AD689" t="s">
        <v>71</v>
      </c>
      <c r="AE689" t="s">
        <v>71</v>
      </c>
      <c r="AF689" t="s">
        <v>71</v>
      </c>
      <c r="AG689" t="s">
        <v>71</v>
      </c>
      <c r="AH689" t="s">
        <v>71</v>
      </c>
      <c r="AI689" t="s">
        <v>71</v>
      </c>
      <c r="AJ689" t="s">
        <v>71</v>
      </c>
      <c r="AK689" t="s">
        <v>71</v>
      </c>
      <c r="AL689" t="s">
        <v>71</v>
      </c>
      <c r="AM689" t="s">
        <v>695</v>
      </c>
      <c r="AN689" t="s">
        <v>1283</v>
      </c>
      <c r="AO689" t="s">
        <v>6435</v>
      </c>
      <c r="AP689" t="s">
        <v>71</v>
      </c>
      <c r="AQ689" t="s">
        <v>71</v>
      </c>
      <c r="AR689" t="s">
        <v>71</v>
      </c>
      <c r="AS689">
        <v>2017</v>
      </c>
      <c r="AT689">
        <v>10313</v>
      </c>
      <c r="AU689" t="s">
        <v>71</v>
      </c>
      <c r="AV689" t="s">
        <v>71</v>
      </c>
      <c r="AW689" t="s">
        <v>71</v>
      </c>
      <c r="AX689" t="s">
        <v>71</v>
      </c>
      <c r="AY689" t="s">
        <v>71</v>
      </c>
      <c r="AZ689">
        <v>25</v>
      </c>
      <c r="BA689">
        <v>33</v>
      </c>
      <c r="BB689" t="s">
        <v>71</v>
      </c>
      <c r="BC689" t="s">
        <v>6436</v>
      </c>
      <c r="BD689" t="str">
        <f>HYPERLINK("http://dx.doi.org/10.1007/978-3-319-60837-2_3","http://dx.doi.org/10.1007/978-3-319-60837-2_3")</f>
        <v>http://dx.doi.org/10.1007/978-3-319-60837-2_3</v>
      </c>
      <c r="BE689" t="s">
        <v>71</v>
      </c>
      <c r="BF689" t="s">
        <v>71</v>
      </c>
      <c r="BG689" t="s">
        <v>71</v>
      </c>
      <c r="BH689" t="s">
        <v>71</v>
      </c>
      <c r="BI689" t="s">
        <v>71</v>
      </c>
      <c r="BJ689" t="s">
        <v>71</v>
      </c>
      <c r="BK689" t="s">
        <v>71</v>
      </c>
      <c r="BL689" t="s">
        <v>71</v>
      </c>
      <c r="BM689" t="s">
        <v>71</v>
      </c>
      <c r="BN689" t="s">
        <v>71</v>
      </c>
      <c r="BO689" t="s">
        <v>71</v>
      </c>
      <c r="BP689" t="s">
        <v>71</v>
      </c>
      <c r="BQ689" t="s">
        <v>6437</v>
      </c>
      <c r="BR689" t="str">
        <f>HYPERLINK("https%3A%2F%2Fwww.webofscience.com%2Fwos%2Fwoscc%2Ffull-record%2FWOS:000432916800003","View Full Record in Web of Science")</f>
        <v>View Full Record in Web of Science</v>
      </c>
    </row>
    <row r="690" spans="1:70" hidden="1" x14ac:dyDescent="0.25">
      <c r="A690" t="s">
        <v>83</v>
      </c>
      <c r="B690" t="s">
        <v>6438</v>
      </c>
      <c r="C690" t="s">
        <v>71</v>
      </c>
      <c r="D690" t="s">
        <v>6439</v>
      </c>
      <c r="E690" t="s">
        <v>71</v>
      </c>
      <c r="F690" t="s">
        <v>6440</v>
      </c>
      <c r="G690" t="s">
        <v>71</v>
      </c>
      <c r="H690" t="s">
        <v>71</v>
      </c>
      <c r="I690" s="1" t="s">
        <v>6441</v>
      </c>
      <c r="J690" s="6" t="s">
        <v>8588</v>
      </c>
      <c r="K690" t="s">
        <v>6442</v>
      </c>
      <c r="L690" t="s">
        <v>6443</v>
      </c>
      <c r="M690" t="s">
        <v>6444</v>
      </c>
      <c r="N690" t="s">
        <v>6445</v>
      </c>
      <c r="O690" t="s">
        <v>6446</v>
      </c>
      <c r="P690" t="s">
        <v>6447</v>
      </c>
      <c r="Q690" t="s">
        <v>71</v>
      </c>
      <c r="R690" t="s">
        <v>71</v>
      </c>
      <c r="S690" t="s">
        <v>71</v>
      </c>
      <c r="T690" t="s">
        <v>6448</v>
      </c>
      <c r="U690" t="s">
        <v>71</v>
      </c>
      <c r="V690" t="s">
        <v>71</v>
      </c>
      <c r="W690" t="s">
        <v>71</v>
      </c>
      <c r="X690" t="s">
        <v>71</v>
      </c>
      <c r="Y690" t="s">
        <v>6449</v>
      </c>
      <c r="Z690" t="s">
        <v>6450</v>
      </c>
      <c r="AA690" t="s">
        <v>71</v>
      </c>
      <c r="AB690" t="s">
        <v>71</v>
      </c>
      <c r="AC690" t="s">
        <v>71</v>
      </c>
      <c r="AD690" t="s">
        <v>71</v>
      </c>
      <c r="AE690" t="s">
        <v>71</v>
      </c>
      <c r="AF690" t="s">
        <v>71</v>
      </c>
      <c r="AG690" t="s">
        <v>71</v>
      </c>
      <c r="AH690" t="s">
        <v>71</v>
      </c>
      <c r="AI690" t="s">
        <v>71</v>
      </c>
      <c r="AJ690" t="s">
        <v>71</v>
      </c>
      <c r="AK690" t="s">
        <v>71</v>
      </c>
      <c r="AL690" t="s">
        <v>71</v>
      </c>
      <c r="AM690" t="s">
        <v>6451</v>
      </c>
      <c r="AN690" t="s">
        <v>71</v>
      </c>
      <c r="AO690" t="s">
        <v>6452</v>
      </c>
      <c r="AP690" t="s">
        <v>71</v>
      </c>
      <c r="AQ690" t="s">
        <v>71</v>
      </c>
      <c r="AR690" t="s">
        <v>71</v>
      </c>
      <c r="AS690">
        <v>2016</v>
      </c>
      <c r="AT690" t="s">
        <v>71</v>
      </c>
      <c r="AU690" t="s">
        <v>71</v>
      </c>
      <c r="AV690" t="s">
        <v>71</v>
      </c>
      <c r="AW690" t="s">
        <v>71</v>
      </c>
      <c r="AX690" t="s">
        <v>71</v>
      </c>
      <c r="AY690" t="s">
        <v>71</v>
      </c>
      <c r="AZ690">
        <v>708</v>
      </c>
      <c r="BA690">
        <v>712</v>
      </c>
      <c r="BB690" t="s">
        <v>71</v>
      </c>
      <c r="BC690" t="s">
        <v>71</v>
      </c>
      <c r="BD690" t="s">
        <v>71</v>
      </c>
      <c r="BE690" t="s">
        <v>71</v>
      </c>
      <c r="BF690" t="s">
        <v>71</v>
      </c>
      <c r="BG690" t="s">
        <v>71</v>
      </c>
      <c r="BH690" t="s">
        <v>71</v>
      </c>
      <c r="BI690" t="s">
        <v>71</v>
      </c>
      <c r="BJ690" t="s">
        <v>71</v>
      </c>
      <c r="BK690" t="s">
        <v>71</v>
      </c>
      <c r="BL690" t="s">
        <v>71</v>
      </c>
      <c r="BM690" t="s">
        <v>71</v>
      </c>
      <c r="BN690" t="s">
        <v>71</v>
      </c>
      <c r="BO690" t="s">
        <v>71</v>
      </c>
      <c r="BP690" t="s">
        <v>71</v>
      </c>
      <c r="BQ690" t="s">
        <v>6453</v>
      </c>
      <c r="BR690" t="str">
        <f>HYPERLINK("https%3A%2F%2Fwww.webofscience.com%2Fwos%2Fwoscc%2Ffull-record%2FWOS:000389830100093","View Full Record in Web of Science")</f>
        <v>View Full Record in Web of Science</v>
      </c>
    </row>
    <row r="691" spans="1:70" hidden="1" x14ac:dyDescent="0.25">
      <c r="A691" t="s">
        <v>460</v>
      </c>
      <c r="B691" t="s">
        <v>6454</v>
      </c>
      <c r="C691" t="s">
        <v>71</v>
      </c>
      <c r="D691" t="s">
        <v>6455</v>
      </c>
      <c r="E691" t="s">
        <v>71</v>
      </c>
      <c r="F691" t="s">
        <v>6456</v>
      </c>
      <c r="G691" t="s">
        <v>71</v>
      </c>
      <c r="H691" t="s">
        <v>71</v>
      </c>
      <c r="I691" s="1" t="s">
        <v>6457</v>
      </c>
      <c r="J691" s="6" t="s">
        <v>8588</v>
      </c>
      <c r="K691" t="s">
        <v>6458</v>
      </c>
      <c r="L691" t="s">
        <v>526</v>
      </c>
      <c r="M691" t="s">
        <v>71</v>
      </c>
      <c r="N691" t="s">
        <v>71</v>
      </c>
      <c r="O691" t="s">
        <v>71</v>
      </c>
      <c r="P691" t="s">
        <v>71</v>
      </c>
      <c r="Q691" t="s">
        <v>71</v>
      </c>
      <c r="R691" t="s">
        <v>71</v>
      </c>
      <c r="S691" t="s">
        <v>71</v>
      </c>
      <c r="T691" t="s">
        <v>6459</v>
      </c>
      <c r="U691" t="s">
        <v>71</v>
      </c>
      <c r="V691" t="s">
        <v>71</v>
      </c>
      <c r="W691" t="s">
        <v>71</v>
      </c>
      <c r="X691" t="s">
        <v>71</v>
      </c>
      <c r="Y691" t="s">
        <v>2659</v>
      </c>
      <c r="Z691" t="s">
        <v>6460</v>
      </c>
      <c r="AA691" t="s">
        <v>71</v>
      </c>
      <c r="AB691" t="s">
        <v>71</v>
      </c>
      <c r="AC691" t="s">
        <v>71</v>
      </c>
      <c r="AD691" t="s">
        <v>71</v>
      </c>
      <c r="AE691" t="s">
        <v>71</v>
      </c>
      <c r="AF691" t="s">
        <v>71</v>
      </c>
      <c r="AG691" t="s">
        <v>71</v>
      </c>
      <c r="AH691" t="s">
        <v>71</v>
      </c>
      <c r="AI691" t="s">
        <v>71</v>
      </c>
      <c r="AJ691" t="s">
        <v>71</v>
      </c>
      <c r="AK691" t="s">
        <v>71</v>
      </c>
      <c r="AL691" t="s">
        <v>71</v>
      </c>
      <c r="AM691" t="s">
        <v>530</v>
      </c>
      <c r="AN691" t="s">
        <v>531</v>
      </c>
      <c r="AO691" t="s">
        <v>6461</v>
      </c>
      <c r="AP691" t="s">
        <v>71</v>
      </c>
      <c r="AQ691" t="s">
        <v>71</v>
      </c>
      <c r="AR691" t="s">
        <v>71</v>
      </c>
      <c r="AS691">
        <v>2016</v>
      </c>
      <c r="AT691">
        <v>634</v>
      </c>
      <c r="AU691" t="s">
        <v>71</v>
      </c>
      <c r="AV691" t="s">
        <v>71</v>
      </c>
      <c r="AW691" t="s">
        <v>71</v>
      </c>
      <c r="AX691" t="s">
        <v>71</v>
      </c>
      <c r="AY691" t="s">
        <v>71</v>
      </c>
      <c r="AZ691">
        <v>59</v>
      </c>
      <c r="BA691">
        <v>74</v>
      </c>
      <c r="BB691" t="s">
        <v>71</v>
      </c>
      <c r="BC691" t="s">
        <v>6462</v>
      </c>
      <c r="BD691" t="str">
        <f>HYPERLINK("http://dx.doi.org/10.1007/978-3-319-30165-5_4","http://dx.doi.org/10.1007/978-3-319-30165-5_4")</f>
        <v>http://dx.doi.org/10.1007/978-3-319-30165-5_4</v>
      </c>
      <c r="BE691" t="s">
        <v>6463</v>
      </c>
      <c r="BF691" t="s">
        <v>71</v>
      </c>
      <c r="BG691" t="s">
        <v>71</v>
      </c>
      <c r="BH691" t="s">
        <v>71</v>
      </c>
      <c r="BI691" t="s">
        <v>71</v>
      </c>
      <c r="BJ691" t="s">
        <v>71</v>
      </c>
      <c r="BK691" t="s">
        <v>71</v>
      </c>
      <c r="BL691" t="s">
        <v>71</v>
      </c>
      <c r="BM691" t="s">
        <v>71</v>
      </c>
      <c r="BN691" t="s">
        <v>71</v>
      </c>
      <c r="BO691" t="s">
        <v>71</v>
      </c>
      <c r="BP691" t="s">
        <v>71</v>
      </c>
      <c r="BQ691" t="s">
        <v>6464</v>
      </c>
      <c r="BR691" t="str">
        <f>HYPERLINK("https%3A%2F%2Fwww.webofscience.com%2Fwos%2Fwoscc%2Ffull-record%2FWOS:000376609200005","View Full Record in Web of Science")</f>
        <v>View Full Record in Web of Science</v>
      </c>
    </row>
    <row r="692" spans="1:70" hidden="1" x14ac:dyDescent="0.25">
      <c r="A692" t="s">
        <v>83</v>
      </c>
      <c r="B692" t="s">
        <v>6465</v>
      </c>
      <c r="C692" t="s">
        <v>71</v>
      </c>
      <c r="D692" t="s">
        <v>6466</v>
      </c>
      <c r="E692" t="s">
        <v>71</v>
      </c>
      <c r="F692" t="s">
        <v>6467</v>
      </c>
      <c r="G692" t="s">
        <v>71</v>
      </c>
      <c r="H692" t="s">
        <v>71</v>
      </c>
      <c r="I692" s="1" t="s">
        <v>6468</v>
      </c>
      <c r="J692" s="6" t="s">
        <v>8588</v>
      </c>
      <c r="K692" t="s">
        <v>6469</v>
      </c>
      <c r="L692" t="s">
        <v>1280</v>
      </c>
      <c r="M692" t="s">
        <v>6470</v>
      </c>
      <c r="N692" t="s">
        <v>6471</v>
      </c>
      <c r="O692" t="s">
        <v>6472</v>
      </c>
      <c r="P692" t="s">
        <v>6473</v>
      </c>
      <c r="Q692" t="s">
        <v>71</v>
      </c>
      <c r="R692" t="s">
        <v>71</v>
      </c>
      <c r="S692" t="s">
        <v>71</v>
      </c>
      <c r="T692" t="s">
        <v>6474</v>
      </c>
      <c r="U692" t="s">
        <v>71</v>
      </c>
      <c r="V692" t="s">
        <v>71</v>
      </c>
      <c r="W692" t="s">
        <v>71</v>
      </c>
      <c r="X692" t="s">
        <v>71</v>
      </c>
      <c r="Y692" t="s">
        <v>6475</v>
      </c>
      <c r="Z692" t="s">
        <v>6476</v>
      </c>
      <c r="AA692" t="s">
        <v>71</v>
      </c>
      <c r="AB692" t="s">
        <v>71</v>
      </c>
      <c r="AC692" t="s">
        <v>71</v>
      </c>
      <c r="AD692" t="s">
        <v>71</v>
      </c>
      <c r="AE692" t="s">
        <v>71</v>
      </c>
      <c r="AF692" t="s">
        <v>71</v>
      </c>
      <c r="AG692" t="s">
        <v>71</v>
      </c>
      <c r="AH692" t="s">
        <v>71</v>
      </c>
      <c r="AI692" t="s">
        <v>71</v>
      </c>
      <c r="AJ692" t="s">
        <v>71</v>
      </c>
      <c r="AK692" t="s">
        <v>71</v>
      </c>
      <c r="AL692" t="s">
        <v>71</v>
      </c>
      <c r="AM692" t="s">
        <v>695</v>
      </c>
      <c r="AN692" t="s">
        <v>1283</v>
      </c>
      <c r="AO692" t="s">
        <v>6477</v>
      </c>
      <c r="AP692" t="s">
        <v>71</v>
      </c>
      <c r="AQ692" t="s">
        <v>71</v>
      </c>
      <c r="AR692" t="s">
        <v>71</v>
      </c>
      <c r="AS692">
        <v>2016</v>
      </c>
      <c r="AT692">
        <v>9844</v>
      </c>
      <c r="AU692" t="s">
        <v>71</v>
      </c>
      <c r="AV692" t="s">
        <v>71</v>
      </c>
      <c r="AW692" t="s">
        <v>71</v>
      </c>
      <c r="AX692" t="s">
        <v>71</v>
      </c>
      <c r="AY692" t="s">
        <v>71</v>
      </c>
      <c r="AZ692">
        <v>371</v>
      </c>
      <c r="BA692">
        <v>386</v>
      </c>
      <c r="BB692" t="s">
        <v>71</v>
      </c>
      <c r="BC692" t="s">
        <v>6478</v>
      </c>
      <c r="BD692" t="str">
        <f>HYPERLINK("http://dx.doi.org/10.1007/978-3-319-45234-0_34","http://dx.doi.org/10.1007/978-3-319-45234-0_34")</f>
        <v>http://dx.doi.org/10.1007/978-3-319-45234-0_34</v>
      </c>
      <c r="BE692" t="s">
        <v>71</v>
      </c>
      <c r="BF692" t="s">
        <v>71</v>
      </c>
      <c r="BG692" t="s">
        <v>71</v>
      </c>
      <c r="BH692" t="s">
        <v>71</v>
      </c>
      <c r="BI692" t="s">
        <v>71</v>
      </c>
      <c r="BJ692" t="s">
        <v>71</v>
      </c>
      <c r="BK692" t="s">
        <v>71</v>
      </c>
      <c r="BL692" t="s">
        <v>71</v>
      </c>
      <c r="BM692" t="s">
        <v>71</v>
      </c>
      <c r="BN692" t="s">
        <v>71</v>
      </c>
      <c r="BO692" t="s">
        <v>71</v>
      </c>
      <c r="BP692" t="s">
        <v>71</v>
      </c>
      <c r="BQ692" t="s">
        <v>6479</v>
      </c>
      <c r="BR692" t="str">
        <f>HYPERLINK("https%3A%2F%2Fwww.webofscience.com%2Fwos%2Fwoscc%2Ffull-record%2FWOS:000389719600034","View Full Record in Web of Science")</f>
        <v>View Full Record in Web of Science</v>
      </c>
    </row>
    <row r="693" spans="1:70" hidden="1" x14ac:dyDescent="0.25">
      <c r="A693" t="s">
        <v>69</v>
      </c>
      <c r="B693" t="s">
        <v>6480</v>
      </c>
      <c r="C693" t="s">
        <v>71</v>
      </c>
      <c r="D693" t="s">
        <v>71</v>
      </c>
      <c r="E693" t="s">
        <v>71</v>
      </c>
      <c r="F693" t="s">
        <v>6481</v>
      </c>
      <c r="G693" t="s">
        <v>71</v>
      </c>
      <c r="H693" t="s">
        <v>71</v>
      </c>
      <c r="I693" s="1" t="s">
        <v>6482</v>
      </c>
      <c r="J693" s="6" t="s">
        <v>8588</v>
      </c>
      <c r="K693" t="s">
        <v>288</v>
      </c>
      <c r="L693" t="s">
        <v>71</v>
      </c>
      <c r="M693" t="s">
        <v>71</v>
      </c>
      <c r="N693" t="s">
        <v>71</v>
      </c>
      <c r="O693" t="s">
        <v>71</v>
      </c>
      <c r="P693" t="s">
        <v>71</v>
      </c>
      <c r="Q693" t="s">
        <v>71</v>
      </c>
      <c r="R693" t="s">
        <v>71</v>
      </c>
      <c r="S693" t="s">
        <v>71</v>
      </c>
      <c r="T693" t="s">
        <v>6483</v>
      </c>
      <c r="U693" t="s">
        <v>71</v>
      </c>
      <c r="V693" t="s">
        <v>71</v>
      </c>
      <c r="W693" t="s">
        <v>71</v>
      </c>
      <c r="X693" t="s">
        <v>71</v>
      </c>
      <c r="Y693" t="s">
        <v>71</v>
      </c>
      <c r="Z693" t="s">
        <v>71</v>
      </c>
      <c r="AA693" t="s">
        <v>71</v>
      </c>
      <c r="AB693" t="s">
        <v>71</v>
      </c>
      <c r="AC693" t="s">
        <v>71</v>
      </c>
      <c r="AD693" t="s">
        <v>71</v>
      </c>
      <c r="AE693" t="s">
        <v>71</v>
      </c>
      <c r="AF693" t="s">
        <v>71</v>
      </c>
      <c r="AG693" t="s">
        <v>71</v>
      </c>
      <c r="AH693" t="s">
        <v>71</v>
      </c>
      <c r="AI693" t="s">
        <v>71</v>
      </c>
      <c r="AJ693" t="s">
        <v>71</v>
      </c>
      <c r="AK693" t="s">
        <v>71</v>
      </c>
      <c r="AL693" t="s">
        <v>71</v>
      </c>
      <c r="AM693" t="s">
        <v>291</v>
      </c>
      <c r="AN693" t="s">
        <v>71</v>
      </c>
      <c r="AO693" t="s">
        <v>71</v>
      </c>
      <c r="AP693" t="s">
        <v>71</v>
      </c>
      <c r="AQ693" t="s">
        <v>71</v>
      </c>
      <c r="AR693" t="s">
        <v>79</v>
      </c>
      <c r="AS693">
        <v>2011</v>
      </c>
      <c r="AT693">
        <v>38</v>
      </c>
      <c r="AU693">
        <v>9</v>
      </c>
      <c r="AV693" t="s">
        <v>71</v>
      </c>
      <c r="AW693" t="s">
        <v>71</v>
      </c>
      <c r="AX693" t="s">
        <v>71</v>
      </c>
      <c r="AY693" t="s">
        <v>71</v>
      </c>
      <c r="AZ693">
        <v>11624</v>
      </c>
      <c r="BA693">
        <v>11629</v>
      </c>
      <c r="BB693" t="s">
        <v>71</v>
      </c>
      <c r="BC693" t="s">
        <v>6484</v>
      </c>
      <c r="BD693" t="str">
        <f>HYPERLINK("http://dx.doi.org/10.1016/j.eswa.2011.03.040","http://dx.doi.org/10.1016/j.eswa.2011.03.040")</f>
        <v>http://dx.doi.org/10.1016/j.eswa.2011.03.040</v>
      </c>
      <c r="BE693" t="s">
        <v>71</v>
      </c>
      <c r="BF693" t="s">
        <v>71</v>
      </c>
      <c r="BG693" t="s">
        <v>71</v>
      </c>
      <c r="BH693" t="s">
        <v>71</v>
      </c>
      <c r="BI693" t="s">
        <v>71</v>
      </c>
      <c r="BJ693" t="s">
        <v>71</v>
      </c>
      <c r="BK693" t="s">
        <v>71</v>
      </c>
      <c r="BL693" t="s">
        <v>71</v>
      </c>
      <c r="BM693" t="s">
        <v>71</v>
      </c>
      <c r="BN693" t="s">
        <v>71</v>
      </c>
      <c r="BO693" t="s">
        <v>71</v>
      </c>
      <c r="BP693" t="s">
        <v>71</v>
      </c>
      <c r="BQ693" t="s">
        <v>6485</v>
      </c>
      <c r="BR693" t="str">
        <f>HYPERLINK("https%3A%2F%2Fwww.webofscience.com%2Fwos%2Fwoscc%2Ffull-record%2FWOS:000291118500101","View Full Record in Web of Science")</f>
        <v>View Full Record in Web of Science</v>
      </c>
    </row>
    <row r="694" spans="1:70" hidden="1" x14ac:dyDescent="0.25">
      <c r="A694" t="s">
        <v>69</v>
      </c>
      <c r="B694" t="s">
        <v>6486</v>
      </c>
      <c r="C694" t="s">
        <v>71</v>
      </c>
      <c r="D694" t="s">
        <v>71</v>
      </c>
      <c r="E694" t="s">
        <v>71</v>
      </c>
      <c r="F694" t="s">
        <v>6487</v>
      </c>
      <c r="G694" t="s">
        <v>71</v>
      </c>
      <c r="H694" t="s">
        <v>71</v>
      </c>
      <c r="I694" s="1" t="s">
        <v>6488</v>
      </c>
      <c r="J694" s="6" t="s">
        <v>8588</v>
      </c>
      <c r="K694" t="s">
        <v>1358</v>
      </c>
      <c r="L694" t="s">
        <v>71</v>
      </c>
      <c r="M694" t="s">
        <v>71</v>
      </c>
      <c r="N694" t="s">
        <v>71</v>
      </c>
      <c r="O694" t="s">
        <v>71</v>
      </c>
      <c r="P694" t="s">
        <v>71</v>
      </c>
      <c r="Q694" t="s">
        <v>71</v>
      </c>
      <c r="R694" t="s">
        <v>71</v>
      </c>
      <c r="S694" t="s">
        <v>71</v>
      </c>
      <c r="T694" t="s">
        <v>6489</v>
      </c>
      <c r="U694" t="s">
        <v>71</v>
      </c>
      <c r="V694" t="s">
        <v>71</v>
      </c>
      <c r="W694" t="s">
        <v>71</v>
      </c>
      <c r="X694" t="s">
        <v>71</v>
      </c>
      <c r="Y694" t="s">
        <v>71</v>
      </c>
      <c r="Z694" t="s">
        <v>71</v>
      </c>
      <c r="AA694" t="s">
        <v>71</v>
      </c>
      <c r="AB694" t="s">
        <v>71</v>
      </c>
      <c r="AC694" t="s">
        <v>71</v>
      </c>
      <c r="AD694" t="s">
        <v>71</v>
      </c>
      <c r="AE694" t="s">
        <v>71</v>
      </c>
      <c r="AF694" t="s">
        <v>71</v>
      </c>
      <c r="AG694" t="s">
        <v>71</v>
      </c>
      <c r="AH694" t="s">
        <v>71</v>
      </c>
      <c r="AI694" t="s">
        <v>71</v>
      </c>
      <c r="AJ694" t="s">
        <v>71</v>
      </c>
      <c r="AK694" t="s">
        <v>71</v>
      </c>
      <c r="AL694" t="s">
        <v>71</v>
      </c>
      <c r="AM694" t="s">
        <v>1361</v>
      </c>
      <c r="AN694" t="s">
        <v>1362</v>
      </c>
      <c r="AO694" t="s">
        <v>71</v>
      </c>
      <c r="AP694" t="s">
        <v>71</v>
      </c>
      <c r="AQ694" t="s">
        <v>71</v>
      </c>
      <c r="AR694" t="s">
        <v>3656</v>
      </c>
      <c r="AS694">
        <v>2011</v>
      </c>
      <c r="AT694">
        <v>1</v>
      </c>
      <c r="AU694">
        <v>1</v>
      </c>
      <c r="AV694" t="s">
        <v>71</v>
      </c>
      <c r="AW694" t="s">
        <v>71</v>
      </c>
      <c r="AX694" t="s">
        <v>71</v>
      </c>
      <c r="AY694" t="s">
        <v>71</v>
      </c>
      <c r="AZ694">
        <v>64</v>
      </c>
      <c r="BA694">
        <v>72</v>
      </c>
      <c r="BB694" t="s">
        <v>71</v>
      </c>
      <c r="BC694" t="s">
        <v>6490</v>
      </c>
      <c r="BD694" t="str">
        <f>HYPERLINK("http://dx.doi.org/10.1002/widm.16","http://dx.doi.org/10.1002/widm.16")</f>
        <v>http://dx.doi.org/10.1002/widm.16</v>
      </c>
      <c r="BE694" t="s">
        <v>71</v>
      </c>
      <c r="BF694" t="s">
        <v>71</v>
      </c>
      <c r="BG694" t="s">
        <v>71</v>
      </c>
      <c r="BH694" t="s">
        <v>71</v>
      </c>
      <c r="BI694" t="s">
        <v>71</v>
      </c>
      <c r="BJ694" t="s">
        <v>71</v>
      </c>
      <c r="BK694" t="s">
        <v>71</v>
      </c>
      <c r="BL694" t="s">
        <v>71</v>
      </c>
      <c r="BM694" t="s">
        <v>71</v>
      </c>
      <c r="BN694" t="s">
        <v>71</v>
      </c>
      <c r="BO694" t="s">
        <v>71</v>
      </c>
      <c r="BP694" t="s">
        <v>71</v>
      </c>
      <c r="BQ694" t="s">
        <v>6491</v>
      </c>
      <c r="BR694" t="str">
        <f>HYPERLINK("https%3A%2F%2Fwww.webofscience.com%2Fwos%2Fwoscc%2Ffull-record%2FWOS:000304257400007","View Full Record in Web of Science")</f>
        <v>View Full Record in Web of Science</v>
      </c>
    </row>
    <row r="695" spans="1:70" hidden="1" x14ac:dyDescent="0.25">
      <c r="A695" t="s">
        <v>69</v>
      </c>
      <c r="B695" t="s">
        <v>6492</v>
      </c>
      <c r="C695" t="s">
        <v>71</v>
      </c>
      <c r="D695" t="s">
        <v>71</v>
      </c>
      <c r="E695" t="s">
        <v>71</v>
      </c>
      <c r="F695" t="s">
        <v>6493</v>
      </c>
      <c r="G695" t="s">
        <v>71</v>
      </c>
      <c r="H695" t="s">
        <v>71</v>
      </c>
      <c r="I695" s="1" t="s">
        <v>6494</v>
      </c>
      <c r="J695" s="6" t="s">
        <v>8596</v>
      </c>
      <c r="K695" t="s">
        <v>2188</v>
      </c>
      <c r="L695" t="s">
        <v>71</v>
      </c>
      <c r="M695" t="s">
        <v>71</v>
      </c>
      <c r="N695" t="s">
        <v>71</v>
      </c>
      <c r="O695" t="s">
        <v>71</v>
      </c>
      <c r="P695" t="s">
        <v>71</v>
      </c>
      <c r="Q695" t="s">
        <v>71</v>
      </c>
      <c r="R695" t="s">
        <v>71</v>
      </c>
      <c r="S695" t="s">
        <v>71</v>
      </c>
      <c r="T695" t="s">
        <v>6495</v>
      </c>
      <c r="U695" t="s">
        <v>71</v>
      </c>
      <c r="V695" t="s">
        <v>71</v>
      </c>
      <c r="W695" t="s">
        <v>71</v>
      </c>
      <c r="X695" t="s">
        <v>71</v>
      </c>
      <c r="Y695" t="s">
        <v>6496</v>
      </c>
      <c r="Z695" t="s">
        <v>6497</v>
      </c>
      <c r="AA695" t="s">
        <v>71</v>
      </c>
      <c r="AB695" t="s">
        <v>71</v>
      </c>
      <c r="AC695" t="s">
        <v>71</v>
      </c>
      <c r="AD695" t="s">
        <v>71</v>
      </c>
      <c r="AE695" t="s">
        <v>71</v>
      </c>
      <c r="AF695" t="s">
        <v>71</v>
      </c>
      <c r="AG695" t="s">
        <v>71</v>
      </c>
      <c r="AH695" t="s">
        <v>71</v>
      </c>
      <c r="AI695" t="s">
        <v>71</v>
      </c>
      <c r="AJ695" t="s">
        <v>71</v>
      </c>
      <c r="AK695" t="s">
        <v>71</v>
      </c>
      <c r="AL695" t="s">
        <v>71</v>
      </c>
      <c r="AM695" t="s">
        <v>2192</v>
      </c>
      <c r="AN695" t="s">
        <v>2193</v>
      </c>
      <c r="AO695" t="s">
        <v>71</v>
      </c>
      <c r="AP695" t="s">
        <v>71</v>
      </c>
      <c r="AQ695" t="s">
        <v>71</v>
      </c>
      <c r="AR695" t="s">
        <v>728</v>
      </c>
      <c r="AS695">
        <v>2009</v>
      </c>
      <c r="AT695">
        <v>8</v>
      </c>
      <c r="AU695">
        <v>4</v>
      </c>
      <c r="AV695" t="s">
        <v>71</v>
      </c>
      <c r="AW695" t="s">
        <v>71</v>
      </c>
      <c r="AX695" t="s">
        <v>71</v>
      </c>
      <c r="AY695" t="s">
        <v>71</v>
      </c>
      <c r="AZ695">
        <v>337</v>
      </c>
      <c r="BA695">
        <v>364</v>
      </c>
      <c r="BB695" t="s">
        <v>71</v>
      </c>
      <c r="BC695" t="s">
        <v>6498</v>
      </c>
      <c r="BD695" t="str">
        <f>HYPERLINK("http://dx.doi.org/10.1007/s10700-009-9065-2","http://dx.doi.org/10.1007/s10700-009-9065-2")</f>
        <v>http://dx.doi.org/10.1007/s10700-009-9065-2</v>
      </c>
      <c r="BE695" t="s">
        <v>71</v>
      </c>
      <c r="BF695" t="s">
        <v>71</v>
      </c>
      <c r="BG695" t="s">
        <v>71</v>
      </c>
      <c r="BH695" t="s">
        <v>71</v>
      </c>
      <c r="BI695" t="s">
        <v>71</v>
      </c>
      <c r="BJ695" t="s">
        <v>71</v>
      </c>
      <c r="BK695" t="s">
        <v>71</v>
      </c>
      <c r="BL695" t="s">
        <v>71</v>
      </c>
      <c r="BM695" t="s">
        <v>71</v>
      </c>
      <c r="BN695" t="s">
        <v>71</v>
      </c>
      <c r="BO695" t="s">
        <v>71</v>
      </c>
      <c r="BP695" t="s">
        <v>71</v>
      </c>
      <c r="BQ695" t="s">
        <v>6499</v>
      </c>
      <c r="BR695" t="str">
        <f>HYPERLINK("https%3A%2F%2Fwww.webofscience.com%2Fwos%2Fwoscc%2Ffull-record%2FWOS:000272615800003","View Full Record in Web of Science")</f>
        <v>View Full Record in Web of Science</v>
      </c>
    </row>
    <row r="696" spans="1:70" hidden="1" x14ac:dyDescent="0.25">
      <c r="A696" t="s">
        <v>69</v>
      </c>
      <c r="B696" t="s">
        <v>6500</v>
      </c>
      <c r="C696" t="s">
        <v>71</v>
      </c>
      <c r="D696" t="s">
        <v>71</v>
      </c>
      <c r="E696" t="s">
        <v>71</v>
      </c>
      <c r="F696" t="s">
        <v>6500</v>
      </c>
      <c r="G696" t="s">
        <v>71</v>
      </c>
      <c r="H696" t="s">
        <v>71</v>
      </c>
      <c r="I696" s="1" t="s">
        <v>6501</v>
      </c>
      <c r="J696" s="6" t="s">
        <v>8590</v>
      </c>
      <c r="K696" t="s">
        <v>6502</v>
      </c>
      <c r="L696" t="s">
        <v>71</v>
      </c>
      <c r="M696" t="s">
        <v>71</v>
      </c>
      <c r="N696" t="s">
        <v>71</v>
      </c>
      <c r="O696" t="s">
        <v>71</v>
      </c>
      <c r="P696" t="s">
        <v>71</v>
      </c>
      <c r="Q696" t="s">
        <v>71</v>
      </c>
      <c r="R696" t="s">
        <v>71</v>
      </c>
      <c r="S696" t="s">
        <v>71</v>
      </c>
      <c r="T696" t="s">
        <v>6503</v>
      </c>
      <c r="U696" t="s">
        <v>71</v>
      </c>
      <c r="V696" t="s">
        <v>71</v>
      </c>
      <c r="W696" t="s">
        <v>71</v>
      </c>
      <c r="X696" t="s">
        <v>71</v>
      </c>
      <c r="Y696" t="s">
        <v>71</v>
      </c>
      <c r="Z696" t="s">
        <v>71</v>
      </c>
      <c r="AA696" t="s">
        <v>71</v>
      </c>
      <c r="AB696" t="s">
        <v>71</v>
      </c>
      <c r="AC696" t="s">
        <v>71</v>
      </c>
      <c r="AD696" t="s">
        <v>71</v>
      </c>
      <c r="AE696" t="s">
        <v>71</v>
      </c>
      <c r="AF696" t="s">
        <v>71</v>
      </c>
      <c r="AG696" t="s">
        <v>71</v>
      </c>
      <c r="AH696" t="s">
        <v>71</v>
      </c>
      <c r="AI696" t="s">
        <v>71</v>
      </c>
      <c r="AJ696" t="s">
        <v>71</v>
      </c>
      <c r="AK696" t="s">
        <v>71</v>
      </c>
      <c r="AL696" t="s">
        <v>71</v>
      </c>
      <c r="AM696" t="s">
        <v>6504</v>
      </c>
      <c r="AN696" t="s">
        <v>71</v>
      </c>
      <c r="AO696" t="s">
        <v>71</v>
      </c>
      <c r="AP696" t="s">
        <v>71</v>
      </c>
      <c r="AQ696" t="s">
        <v>71</v>
      </c>
      <c r="AR696" t="s">
        <v>1363</v>
      </c>
      <c r="AS696">
        <v>2000</v>
      </c>
      <c r="AT696">
        <v>39</v>
      </c>
      <c r="AU696">
        <v>5</v>
      </c>
      <c r="AV696" t="s">
        <v>71</v>
      </c>
      <c r="AW696" t="s">
        <v>71</v>
      </c>
      <c r="AX696" t="s">
        <v>71</v>
      </c>
      <c r="AY696" t="s">
        <v>71</v>
      </c>
      <c r="AZ696">
        <v>673</v>
      </c>
      <c r="BA696">
        <v>684</v>
      </c>
      <c r="BB696" t="s">
        <v>71</v>
      </c>
      <c r="BC696" t="s">
        <v>71</v>
      </c>
      <c r="BD696" t="s">
        <v>71</v>
      </c>
      <c r="BE696" t="s">
        <v>71</v>
      </c>
      <c r="BF696" t="s">
        <v>71</v>
      </c>
      <c r="BG696" t="s">
        <v>71</v>
      </c>
      <c r="BH696" t="s">
        <v>71</v>
      </c>
      <c r="BI696" t="s">
        <v>71</v>
      </c>
      <c r="BJ696" t="s">
        <v>71</v>
      </c>
      <c r="BK696" t="s">
        <v>71</v>
      </c>
      <c r="BL696" t="s">
        <v>71</v>
      </c>
      <c r="BM696" t="s">
        <v>71</v>
      </c>
      <c r="BN696" t="s">
        <v>71</v>
      </c>
      <c r="BO696" t="s">
        <v>71</v>
      </c>
      <c r="BP696" t="s">
        <v>71</v>
      </c>
      <c r="BQ696" t="s">
        <v>6505</v>
      </c>
      <c r="BR696" t="str">
        <f>HYPERLINK("https%3A%2F%2Fwww.webofscience.com%2Fwos%2Fwoscc%2Ffull-record%2FWOS:000089912600001","View Full Record in Web of Science")</f>
        <v>View Full Record in Web of Science</v>
      </c>
    </row>
    <row r="697" spans="1:70" hidden="1" x14ac:dyDescent="0.25">
      <c r="A697" t="s">
        <v>69</v>
      </c>
      <c r="B697" t="s">
        <v>6506</v>
      </c>
      <c r="C697" t="s">
        <v>71</v>
      </c>
      <c r="D697" t="s">
        <v>71</v>
      </c>
      <c r="E697" t="s">
        <v>71</v>
      </c>
      <c r="F697" t="s">
        <v>6507</v>
      </c>
      <c r="G697" t="s">
        <v>71</v>
      </c>
      <c r="H697" t="s">
        <v>71</v>
      </c>
      <c r="I697" s="1" t="s">
        <v>6508</v>
      </c>
      <c r="J697" s="6" t="s">
        <v>8590</v>
      </c>
      <c r="K697" t="s">
        <v>269</v>
      </c>
      <c r="L697" t="s">
        <v>71</v>
      </c>
      <c r="M697" t="s">
        <v>71</v>
      </c>
      <c r="N697" t="s">
        <v>71</v>
      </c>
      <c r="O697" t="s">
        <v>71</v>
      </c>
      <c r="P697" t="s">
        <v>71</v>
      </c>
      <c r="Q697" t="s">
        <v>71</v>
      </c>
      <c r="R697" t="s">
        <v>71</v>
      </c>
      <c r="S697" t="s">
        <v>71</v>
      </c>
      <c r="T697" t="s">
        <v>6509</v>
      </c>
      <c r="U697" t="s">
        <v>71</v>
      </c>
      <c r="V697" t="s">
        <v>71</v>
      </c>
      <c r="W697" t="s">
        <v>71</v>
      </c>
      <c r="X697" t="s">
        <v>71</v>
      </c>
      <c r="Y697" t="s">
        <v>6510</v>
      </c>
      <c r="Z697" t="s">
        <v>6511</v>
      </c>
      <c r="AA697" t="s">
        <v>71</v>
      </c>
      <c r="AB697" t="s">
        <v>71</v>
      </c>
      <c r="AC697" t="s">
        <v>71</v>
      </c>
      <c r="AD697" t="s">
        <v>71</v>
      </c>
      <c r="AE697" t="s">
        <v>71</v>
      </c>
      <c r="AF697" t="s">
        <v>71</v>
      </c>
      <c r="AG697" t="s">
        <v>71</v>
      </c>
      <c r="AH697" t="s">
        <v>71</v>
      </c>
      <c r="AI697" t="s">
        <v>71</v>
      </c>
      <c r="AJ697" t="s">
        <v>71</v>
      </c>
      <c r="AK697" t="s">
        <v>71</v>
      </c>
      <c r="AL697" t="s">
        <v>71</v>
      </c>
      <c r="AM697" t="s">
        <v>271</v>
      </c>
      <c r="AN697" t="s">
        <v>71</v>
      </c>
      <c r="AO697" t="s">
        <v>71</v>
      </c>
      <c r="AP697" t="s">
        <v>71</v>
      </c>
      <c r="AQ697" t="s">
        <v>71</v>
      </c>
      <c r="AR697" t="s">
        <v>71</v>
      </c>
      <c r="AS697">
        <v>2017</v>
      </c>
      <c r="AT697">
        <v>5</v>
      </c>
      <c r="AU697" t="s">
        <v>71</v>
      </c>
      <c r="AV697" t="s">
        <v>71</v>
      </c>
      <c r="AW697" t="s">
        <v>71</v>
      </c>
      <c r="AX697" t="s">
        <v>71</v>
      </c>
      <c r="AY697" t="s">
        <v>71</v>
      </c>
      <c r="AZ697">
        <v>4671</v>
      </c>
      <c r="BA697">
        <v>4689</v>
      </c>
      <c r="BB697" t="s">
        <v>71</v>
      </c>
      <c r="BC697" t="s">
        <v>6512</v>
      </c>
      <c r="BD697" t="str">
        <f>HYPERLINK("http://dx.doi.org/10.1109/ACCESS.2017.2682231","http://dx.doi.org/10.1109/ACCESS.2017.2682231")</f>
        <v>http://dx.doi.org/10.1109/ACCESS.2017.2682231</v>
      </c>
      <c r="BE697" t="s">
        <v>71</v>
      </c>
      <c r="BF697" t="s">
        <v>71</v>
      </c>
      <c r="BG697" t="s">
        <v>71</v>
      </c>
      <c r="BH697" t="s">
        <v>71</v>
      </c>
      <c r="BI697" t="s">
        <v>71</v>
      </c>
      <c r="BJ697" t="s">
        <v>71</v>
      </c>
      <c r="BK697" t="s">
        <v>71</v>
      </c>
      <c r="BL697" t="s">
        <v>71</v>
      </c>
      <c r="BM697" t="s">
        <v>71</v>
      </c>
      <c r="BN697" t="s">
        <v>71</v>
      </c>
      <c r="BO697" t="s">
        <v>71</v>
      </c>
      <c r="BP697" t="s">
        <v>71</v>
      </c>
      <c r="BQ697" t="s">
        <v>6513</v>
      </c>
      <c r="BR697" t="str">
        <f>HYPERLINK("https%3A%2F%2Fwww.webofscience.com%2Fwos%2Fwoscc%2Ffull-record%2FWOS:000402940400082","View Full Record in Web of Science")</f>
        <v>View Full Record in Web of Science</v>
      </c>
    </row>
    <row r="698" spans="1:70" hidden="1" x14ac:dyDescent="0.25">
      <c r="A698" t="s">
        <v>69</v>
      </c>
      <c r="B698" t="s">
        <v>6514</v>
      </c>
      <c r="C698" t="s">
        <v>71</v>
      </c>
      <c r="D698" t="s">
        <v>71</v>
      </c>
      <c r="E698" t="s">
        <v>71</v>
      </c>
      <c r="F698" t="s">
        <v>6515</v>
      </c>
      <c r="G698" t="s">
        <v>71</v>
      </c>
      <c r="H698" t="s">
        <v>71</v>
      </c>
      <c r="I698" s="1" t="s">
        <v>6516</v>
      </c>
      <c r="J698" s="6" t="s">
        <v>8590</v>
      </c>
      <c r="K698" t="s">
        <v>6517</v>
      </c>
      <c r="L698" t="s">
        <v>71</v>
      </c>
      <c r="M698" t="s">
        <v>71</v>
      </c>
      <c r="N698" t="s">
        <v>71</v>
      </c>
      <c r="O698" t="s">
        <v>71</v>
      </c>
      <c r="P698" t="s">
        <v>71</v>
      </c>
      <c r="Q698" t="s">
        <v>71</v>
      </c>
      <c r="R698" t="s">
        <v>71</v>
      </c>
      <c r="S698" t="s">
        <v>71</v>
      </c>
      <c r="T698" t="s">
        <v>6518</v>
      </c>
      <c r="U698" t="s">
        <v>71</v>
      </c>
      <c r="V698" t="s">
        <v>71</v>
      </c>
      <c r="W698" t="s">
        <v>71</v>
      </c>
      <c r="X698" t="s">
        <v>71</v>
      </c>
      <c r="Y698" t="s">
        <v>6519</v>
      </c>
      <c r="Z698" t="s">
        <v>6520</v>
      </c>
      <c r="AA698" t="s">
        <v>71</v>
      </c>
      <c r="AB698" t="s">
        <v>71</v>
      </c>
      <c r="AC698" t="s">
        <v>71</v>
      </c>
      <c r="AD698" t="s">
        <v>71</v>
      </c>
      <c r="AE698" t="s">
        <v>71</v>
      </c>
      <c r="AF698" t="s">
        <v>71</v>
      </c>
      <c r="AG698" t="s">
        <v>71</v>
      </c>
      <c r="AH698" t="s">
        <v>71</v>
      </c>
      <c r="AI698" t="s">
        <v>71</v>
      </c>
      <c r="AJ698" t="s">
        <v>71</v>
      </c>
      <c r="AK698" t="s">
        <v>71</v>
      </c>
      <c r="AL698" t="s">
        <v>71</v>
      </c>
      <c r="AM698" t="s">
        <v>6521</v>
      </c>
      <c r="AN698" t="s">
        <v>6522</v>
      </c>
      <c r="AO698" t="s">
        <v>71</v>
      </c>
      <c r="AP698" t="s">
        <v>71</v>
      </c>
      <c r="AQ698" t="s">
        <v>71</v>
      </c>
      <c r="AR698" t="s">
        <v>960</v>
      </c>
      <c r="AS698">
        <v>2014</v>
      </c>
      <c r="AT698">
        <v>32</v>
      </c>
      <c r="AU698">
        <v>4</v>
      </c>
      <c r="AV698" t="s">
        <v>71</v>
      </c>
      <c r="AW698" t="s">
        <v>71</v>
      </c>
      <c r="AX698" t="s">
        <v>71</v>
      </c>
      <c r="AY698" t="s">
        <v>71</v>
      </c>
      <c r="AZ698">
        <v>174</v>
      </c>
      <c r="BA698">
        <v>181</v>
      </c>
      <c r="BB698" t="s">
        <v>71</v>
      </c>
      <c r="BC698" t="s">
        <v>6523</v>
      </c>
      <c r="BD698" t="str">
        <f>HYPERLINK("http://dx.doi.org/10.1097/CIN.0000000000000031","http://dx.doi.org/10.1097/CIN.0000000000000031")</f>
        <v>http://dx.doi.org/10.1097/CIN.0000000000000031</v>
      </c>
      <c r="BE698" t="s">
        <v>71</v>
      </c>
      <c r="BF698" t="s">
        <v>71</v>
      </c>
      <c r="BG698" t="s">
        <v>71</v>
      </c>
      <c r="BH698" t="s">
        <v>71</v>
      </c>
      <c r="BI698" t="s">
        <v>71</v>
      </c>
      <c r="BJ698" t="s">
        <v>71</v>
      </c>
      <c r="BK698" t="s">
        <v>71</v>
      </c>
      <c r="BL698">
        <v>24469556</v>
      </c>
      <c r="BM698" t="s">
        <v>71</v>
      </c>
      <c r="BN698" t="s">
        <v>71</v>
      </c>
      <c r="BO698" t="s">
        <v>71</v>
      </c>
      <c r="BP698" t="s">
        <v>71</v>
      </c>
      <c r="BQ698" t="s">
        <v>6524</v>
      </c>
      <c r="BR698" t="str">
        <f>HYPERLINK("https%3A%2F%2Fwww.webofscience.com%2Fwos%2Fwoscc%2Ffull-record%2FWOS:000338984400004","View Full Record in Web of Science")</f>
        <v>View Full Record in Web of Science</v>
      </c>
    </row>
    <row r="699" spans="1:70" hidden="1" x14ac:dyDescent="0.25">
      <c r="A699" t="s">
        <v>69</v>
      </c>
      <c r="B699" t="s">
        <v>6525</v>
      </c>
      <c r="C699" t="s">
        <v>71</v>
      </c>
      <c r="D699" t="s">
        <v>71</v>
      </c>
      <c r="E699" t="s">
        <v>71</v>
      </c>
      <c r="F699" t="s">
        <v>6525</v>
      </c>
      <c r="G699" t="s">
        <v>71</v>
      </c>
      <c r="H699" t="s">
        <v>71</v>
      </c>
      <c r="I699" s="1" t="s">
        <v>6526</v>
      </c>
      <c r="J699" s="6" t="s">
        <v>8590</v>
      </c>
      <c r="K699" t="s">
        <v>115</v>
      </c>
      <c r="L699" t="s">
        <v>71</v>
      </c>
      <c r="M699" t="s">
        <v>71</v>
      </c>
      <c r="N699" t="s">
        <v>71</v>
      </c>
      <c r="O699" t="s">
        <v>71</v>
      </c>
      <c r="P699" t="s">
        <v>71</v>
      </c>
      <c r="Q699" t="s">
        <v>71</v>
      </c>
      <c r="R699" t="s">
        <v>71</v>
      </c>
      <c r="S699" t="s">
        <v>71</v>
      </c>
      <c r="T699" t="s">
        <v>6527</v>
      </c>
      <c r="U699" t="s">
        <v>71</v>
      </c>
      <c r="V699" t="s">
        <v>71</v>
      </c>
      <c r="W699" t="s">
        <v>71</v>
      </c>
      <c r="X699" t="s">
        <v>71</v>
      </c>
      <c r="Y699" t="s">
        <v>125</v>
      </c>
      <c r="Z699" t="s">
        <v>126</v>
      </c>
      <c r="AA699" t="s">
        <v>71</v>
      </c>
      <c r="AB699" t="s">
        <v>71</v>
      </c>
      <c r="AC699" t="s">
        <v>71</v>
      </c>
      <c r="AD699" t="s">
        <v>71</v>
      </c>
      <c r="AE699" t="s">
        <v>71</v>
      </c>
      <c r="AF699" t="s">
        <v>71</v>
      </c>
      <c r="AG699" t="s">
        <v>71</v>
      </c>
      <c r="AH699" t="s">
        <v>71</v>
      </c>
      <c r="AI699" t="s">
        <v>71</v>
      </c>
      <c r="AJ699" t="s">
        <v>71</v>
      </c>
      <c r="AK699" t="s">
        <v>71</v>
      </c>
      <c r="AL699" t="s">
        <v>71</v>
      </c>
      <c r="AM699" t="s">
        <v>117</v>
      </c>
      <c r="AN699" t="s">
        <v>71</v>
      </c>
      <c r="AO699" t="s">
        <v>71</v>
      </c>
      <c r="AP699" t="s">
        <v>71</v>
      </c>
      <c r="AQ699" t="s">
        <v>71</v>
      </c>
      <c r="AR699" t="s">
        <v>71</v>
      </c>
      <c r="AS699">
        <v>1994</v>
      </c>
      <c r="AT699">
        <v>23</v>
      </c>
      <c r="AU699">
        <v>1</v>
      </c>
      <c r="AV699" t="s">
        <v>71</v>
      </c>
      <c r="AW699" t="s">
        <v>71</v>
      </c>
      <c r="AX699" t="s">
        <v>71</v>
      </c>
      <c r="AY699" t="s">
        <v>71</v>
      </c>
      <c r="AZ699">
        <v>59</v>
      </c>
      <c r="BA699">
        <v>83</v>
      </c>
      <c r="BB699" t="s">
        <v>71</v>
      </c>
      <c r="BC699" t="s">
        <v>6528</v>
      </c>
      <c r="BD699" t="str">
        <f>HYPERLINK("http://dx.doi.org/10.1080/03081079408908030","http://dx.doi.org/10.1080/03081079408908030")</f>
        <v>http://dx.doi.org/10.1080/03081079408908030</v>
      </c>
      <c r="BE699" t="s">
        <v>71</v>
      </c>
      <c r="BF699" t="s">
        <v>71</v>
      </c>
      <c r="BG699" t="s">
        <v>71</v>
      </c>
      <c r="BH699" t="s">
        <v>71</v>
      </c>
      <c r="BI699" t="s">
        <v>71</v>
      </c>
      <c r="BJ699" t="s">
        <v>71</v>
      </c>
      <c r="BK699" t="s">
        <v>71</v>
      </c>
      <c r="BL699" t="s">
        <v>71</v>
      </c>
      <c r="BM699" t="s">
        <v>71</v>
      </c>
      <c r="BN699" t="s">
        <v>71</v>
      </c>
      <c r="BO699" t="s">
        <v>71</v>
      </c>
      <c r="BP699" t="s">
        <v>71</v>
      </c>
      <c r="BQ699" t="s">
        <v>6529</v>
      </c>
      <c r="BR699" t="str">
        <f>HYPERLINK("https%3A%2F%2Fwww.webofscience.com%2Fwos%2Fwoscc%2Ffull-record%2FWOS:A1994RX07800005","View Full Record in Web of Science")</f>
        <v>View Full Record in Web of Science</v>
      </c>
    </row>
    <row r="700" spans="1:70" hidden="1" x14ac:dyDescent="0.25">
      <c r="A700" t="s">
        <v>69</v>
      </c>
      <c r="B700" t="s">
        <v>6530</v>
      </c>
      <c r="C700" t="s">
        <v>71</v>
      </c>
      <c r="D700" t="s">
        <v>71</v>
      </c>
      <c r="E700" t="s">
        <v>71</v>
      </c>
      <c r="F700" t="s">
        <v>6531</v>
      </c>
      <c r="G700" t="s">
        <v>71</v>
      </c>
      <c r="H700" t="s">
        <v>71</v>
      </c>
      <c r="I700" s="1" t="s">
        <v>6532</v>
      </c>
      <c r="J700" s="6" t="s">
        <v>8590</v>
      </c>
      <c r="K700" t="s">
        <v>269</v>
      </c>
      <c r="L700" t="s">
        <v>71</v>
      </c>
      <c r="M700" t="s">
        <v>71</v>
      </c>
      <c r="N700" t="s">
        <v>71</v>
      </c>
      <c r="O700" t="s">
        <v>71</v>
      </c>
      <c r="P700" t="s">
        <v>71</v>
      </c>
      <c r="Q700" t="s">
        <v>71</v>
      </c>
      <c r="R700" t="s">
        <v>71</v>
      </c>
      <c r="S700" t="s">
        <v>71</v>
      </c>
      <c r="T700" t="s">
        <v>6533</v>
      </c>
      <c r="U700" t="s">
        <v>71</v>
      </c>
      <c r="V700" t="s">
        <v>71</v>
      </c>
      <c r="W700" t="s">
        <v>71</v>
      </c>
      <c r="X700" t="s">
        <v>71</v>
      </c>
      <c r="Y700" t="s">
        <v>6534</v>
      </c>
      <c r="Z700" t="s">
        <v>6535</v>
      </c>
      <c r="AA700" t="s">
        <v>71</v>
      </c>
      <c r="AB700" t="s">
        <v>71</v>
      </c>
      <c r="AC700" t="s">
        <v>71</v>
      </c>
      <c r="AD700" t="s">
        <v>71</v>
      </c>
      <c r="AE700" t="s">
        <v>71</v>
      </c>
      <c r="AF700" t="s">
        <v>71</v>
      </c>
      <c r="AG700" t="s">
        <v>71</v>
      </c>
      <c r="AH700" t="s">
        <v>71</v>
      </c>
      <c r="AI700" t="s">
        <v>71</v>
      </c>
      <c r="AJ700" t="s">
        <v>71</v>
      </c>
      <c r="AK700" t="s">
        <v>71</v>
      </c>
      <c r="AL700" t="s">
        <v>71</v>
      </c>
      <c r="AM700" t="s">
        <v>271</v>
      </c>
      <c r="AN700" t="s">
        <v>71</v>
      </c>
      <c r="AO700" t="s">
        <v>71</v>
      </c>
      <c r="AP700" t="s">
        <v>71</v>
      </c>
      <c r="AQ700" t="s">
        <v>71</v>
      </c>
      <c r="AR700" t="s">
        <v>71</v>
      </c>
      <c r="AS700">
        <v>2021</v>
      </c>
      <c r="AT700">
        <v>9</v>
      </c>
      <c r="AU700" t="s">
        <v>71</v>
      </c>
      <c r="AV700" t="s">
        <v>71</v>
      </c>
      <c r="AW700" t="s">
        <v>71</v>
      </c>
      <c r="AX700" t="s">
        <v>71</v>
      </c>
      <c r="AY700" t="s">
        <v>71</v>
      </c>
      <c r="AZ700">
        <v>62195</v>
      </c>
      <c r="BA700">
        <v>62211</v>
      </c>
      <c r="BB700" t="s">
        <v>71</v>
      </c>
      <c r="BC700" t="s">
        <v>6536</v>
      </c>
      <c r="BD700" t="str">
        <f>HYPERLINK("http://dx.doi.org/10.1109/ACCESS.2021.3074245","http://dx.doi.org/10.1109/ACCESS.2021.3074245")</f>
        <v>http://dx.doi.org/10.1109/ACCESS.2021.3074245</v>
      </c>
      <c r="BE700" t="s">
        <v>71</v>
      </c>
      <c r="BF700" t="s">
        <v>71</v>
      </c>
      <c r="BG700" t="s">
        <v>71</v>
      </c>
      <c r="BH700" t="s">
        <v>71</v>
      </c>
      <c r="BI700" t="s">
        <v>71</v>
      </c>
      <c r="BJ700" t="s">
        <v>71</v>
      </c>
      <c r="BK700" t="s">
        <v>71</v>
      </c>
      <c r="BL700" t="s">
        <v>71</v>
      </c>
      <c r="BM700" t="s">
        <v>71</v>
      </c>
      <c r="BN700" t="s">
        <v>71</v>
      </c>
      <c r="BO700" t="s">
        <v>71</v>
      </c>
      <c r="BP700" t="s">
        <v>71</v>
      </c>
      <c r="BQ700" t="s">
        <v>6537</v>
      </c>
      <c r="BR700" t="str">
        <f>HYPERLINK("https%3A%2F%2Fwww.webofscience.com%2Fwos%2Fwoscc%2Ffull-record%2FWOS:000645034600001","View Full Record in Web of Science")</f>
        <v>View Full Record in Web of Science</v>
      </c>
    </row>
    <row r="701" spans="1:70" hidden="1" x14ac:dyDescent="0.25">
      <c r="A701" t="s">
        <v>69</v>
      </c>
      <c r="B701" t="s">
        <v>6538</v>
      </c>
      <c r="C701" t="s">
        <v>71</v>
      </c>
      <c r="D701" t="s">
        <v>71</v>
      </c>
      <c r="E701" t="s">
        <v>71</v>
      </c>
      <c r="F701" t="s">
        <v>6539</v>
      </c>
      <c r="G701" t="s">
        <v>71</v>
      </c>
      <c r="H701" t="s">
        <v>71</v>
      </c>
      <c r="I701" s="1" t="s">
        <v>6540</v>
      </c>
      <c r="J701" s="6" t="s">
        <v>8590</v>
      </c>
      <c r="K701" t="s">
        <v>2308</v>
      </c>
      <c r="L701" t="s">
        <v>71</v>
      </c>
      <c r="M701" t="s">
        <v>71</v>
      </c>
      <c r="N701" t="s">
        <v>71</v>
      </c>
      <c r="O701" t="s">
        <v>71</v>
      </c>
      <c r="P701" t="s">
        <v>71</v>
      </c>
      <c r="Q701" t="s">
        <v>71</v>
      </c>
      <c r="R701" t="s">
        <v>71</v>
      </c>
      <c r="S701" t="s">
        <v>71</v>
      </c>
      <c r="T701" t="s">
        <v>6541</v>
      </c>
      <c r="U701" t="s">
        <v>71</v>
      </c>
      <c r="V701" t="s">
        <v>71</v>
      </c>
      <c r="W701" t="s">
        <v>71</v>
      </c>
      <c r="X701" t="s">
        <v>71</v>
      </c>
      <c r="Y701" t="s">
        <v>6542</v>
      </c>
      <c r="Z701" t="s">
        <v>6543</v>
      </c>
      <c r="AA701" t="s">
        <v>71</v>
      </c>
      <c r="AB701" t="s">
        <v>71</v>
      </c>
      <c r="AC701" t="s">
        <v>71</v>
      </c>
      <c r="AD701" t="s">
        <v>71</v>
      </c>
      <c r="AE701" t="s">
        <v>71</v>
      </c>
      <c r="AF701" t="s">
        <v>71</v>
      </c>
      <c r="AG701" t="s">
        <v>71</v>
      </c>
      <c r="AH701" t="s">
        <v>71</v>
      </c>
      <c r="AI701" t="s">
        <v>71</v>
      </c>
      <c r="AJ701" t="s">
        <v>71</v>
      </c>
      <c r="AK701" t="s">
        <v>71</v>
      </c>
      <c r="AL701" t="s">
        <v>71</v>
      </c>
      <c r="AM701" t="s">
        <v>2312</v>
      </c>
      <c r="AN701" t="s">
        <v>2313</v>
      </c>
      <c r="AO701" t="s">
        <v>71</v>
      </c>
      <c r="AP701" t="s">
        <v>71</v>
      </c>
      <c r="AQ701" t="s">
        <v>71</v>
      </c>
      <c r="AR701" t="s">
        <v>263</v>
      </c>
      <c r="AS701">
        <v>2020</v>
      </c>
      <c r="AT701">
        <v>96</v>
      </c>
      <c r="AU701" t="s">
        <v>71</v>
      </c>
      <c r="AV701" t="s">
        <v>71</v>
      </c>
      <c r="AW701" t="s">
        <v>71</v>
      </c>
      <c r="AX701" t="s">
        <v>71</v>
      </c>
      <c r="AY701" t="s">
        <v>71</v>
      </c>
      <c r="AZ701" t="s">
        <v>71</v>
      </c>
      <c r="BA701" t="s">
        <v>71</v>
      </c>
      <c r="BB701">
        <v>103924</v>
      </c>
      <c r="BC701" t="s">
        <v>6544</v>
      </c>
      <c r="BD701" t="str">
        <f>HYPERLINK("http://dx.doi.org/10.1016/j.engappai.2020.103924","http://dx.doi.org/10.1016/j.engappai.2020.103924")</f>
        <v>http://dx.doi.org/10.1016/j.engappai.2020.103924</v>
      </c>
      <c r="BE701" t="s">
        <v>71</v>
      </c>
      <c r="BF701" t="s">
        <v>71</v>
      </c>
      <c r="BG701" t="s">
        <v>71</v>
      </c>
      <c r="BH701" t="s">
        <v>71</v>
      </c>
      <c r="BI701" t="s">
        <v>71</v>
      </c>
      <c r="BJ701" t="s">
        <v>71</v>
      </c>
      <c r="BK701" t="s">
        <v>71</v>
      </c>
      <c r="BL701" t="s">
        <v>71</v>
      </c>
      <c r="BM701" t="s">
        <v>71</v>
      </c>
      <c r="BN701" t="s">
        <v>71</v>
      </c>
      <c r="BO701" t="s">
        <v>71</v>
      </c>
      <c r="BP701" t="s">
        <v>71</v>
      </c>
      <c r="BQ701" t="s">
        <v>6545</v>
      </c>
      <c r="BR701" t="str">
        <f>HYPERLINK("https%3A%2F%2Fwww.webofscience.com%2Fwos%2Fwoscc%2Ffull-record%2FWOS:000582708400004","View Full Record in Web of Science")</f>
        <v>View Full Record in Web of Science</v>
      </c>
    </row>
    <row r="702" spans="1:70" hidden="1" x14ac:dyDescent="0.25">
      <c r="A702" t="s">
        <v>69</v>
      </c>
      <c r="B702" t="s">
        <v>6546</v>
      </c>
      <c r="C702" t="s">
        <v>71</v>
      </c>
      <c r="D702" t="s">
        <v>71</v>
      </c>
      <c r="E702" t="s">
        <v>71</v>
      </c>
      <c r="F702" t="s">
        <v>6547</v>
      </c>
      <c r="G702" t="s">
        <v>71</v>
      </c>
      <c r="H702" t="s">
        <v>71</v>
      </c>
      <c r="I702" s="1" t="s">
        <v>6548</v>
      </c>
      <c r="J702" s="6" t="s">
        <v>8590</v>
      </c>
      <c r="K702" t="s">
        <v>2629</v>
      </c>
      <c r="L702" t="s">
        <v>71</v>
      </c>
      <c r="M702" t="s">
        <v>71</v>
      </c>
      <c r="N702" t="s">
        <v>71</v>
      </c>
      <c r="O702" t="s">
        <v>71</v>
      </c>
      <c r="P702" t="s">
        <v>71</v>
      </c>
      <c r="Q702" t="s">
        <v>71</v>
      </c>
      <c r="R702" t="s">
        <v>71</v>
      </c>
      <c r="S702" t="s">
        <v>71</v>
      </c>
      <c r="T702" t="s">
        <v>6549</v>
      </c>
      <c r="U702" t="s">
        <v>71</v>
      </c>
      <c r="V702" t="s">
        <v>71</v>
      </c>
      <c r="W702" t="s">
        <v>71</v>
      </c>
      <c r="X702" t="s">
        <v>71</v>
      </c>
      <c r="Y702" t="s">
        <v>6550</v>
      </c>
      <c r="Z702" t="s">
        <v>6551</v>
      </c>
      <c r="AA702" t="s">
        <v>71</v>
      </c>
      <c r="AB702" t="s">
        <v>71</v>
      </c>
      <c r="AC702" t="s">
        <v>71</v>
      </c>
      <c r="AD702" t="s">
        <v>71</v>
      </c>
      <c r="AE702" t="s">
        <v>71</v>
      </c>
      <c r="AF702" t="s">
        <v>71</v>
      </c>
      <c r="AG702" t="s">
        <v>71</v>
      </c>
      <c r="AH702" t="s">
        <v>71</v>
      </c>
      <c r="AI702" t="s">
        <v>71</v>
      </c>
      <c r="AJ702" t="s">
        <v>71</v>
      </c>
      <c r="AK702" t="s">
        <v>71</v>
      </c>
      <c r="AL702" t="s">
        <v>71</v>
      </c>
      <c r="AM702" t="s">
        <v>2633</v>
      </c>
      <c r="AN702" t="s">
        <v>2634</v>
      </c>
      <c r="AO702" t="s">
        <v>71</v>
      </c>
      <c r="AP702" t="s">
        <v>71</v>
      </c>
      <c r="AQ702" t="s">
        <v>71</v>
      </c>
      <c r="AR702" t="s">
        <v>479</v>
      </c>
      <c r="AS702">
        <v>2019</v>
      </c>
      <c r="AT702">
        <v>49</v>
      </c>
      <c r="AU702">
        <v>10</v>
      </c>
      <c r="AV702" t="s">
        <v>71</v>
      </c>
      <c r="AW702" t="s">
        <v>71</v>
      </c>
      <c r="AX702" t="s">
        <v>71</v>
      </c>
      <c r="AY702" t="s">
        <v>71</v>
      </c>
      <c r="AZ702">
        <v>1993</v>
      </c>
      <c r="BA702">
        <v>2004</v>
      </c>
      <c r="BB702" t="s">
        <v>71</v>
      </c>
      <c r="BC702" t="s">
        <v>6552</v>
      </c>
      <c r="BD702" t="str">
        <f>HYPERLINK("http://dx.doi.org/10.1109/TSMC.2018.2875163","http://dx.doi.org/10.1109/TSMC.2018.2875163")</f>
        <v>http://dx.doi.org/10.1109/TSMC.2018.2875163</v>
      </c>
      <c r="BE702" t="s">
        <v>71</v>
      </c>
      <c r="BF702" t="s">
        <v>71</v>
      </c>
      <c r="BG702" t="s">
        <v>71</v>
      </c>
      <c r="BH702" t="s">
        <v>71</v>
      </c>
      <c r="BI702" t="s">
        <v>71</v>
      </c>
      <c r="BJ702" t="s">
        <v>71</v>
      </c>
      <c r="BK702" t="s">
        <v>71</v>
      </c>
      <c r="BL702" t="s">
        <v>71</v>
      </c>
      <c r="BM702" t="s">
        <v>71</v>
      </c>
      <c r="BN702" t="s">
        <v>71</v>
      </c>
      <c r="BO702" t="s">
        <v>71</v>
      </c>
      <c r="BP702" t="s">
        <v>71</v>
      </c>
      <c r="BQ702" t="s">
        <v>6553</v>
      </c>
      <c r="BR702" t="str">
        <f>HYPERLINK("https%3A%2F%2Fwww.webofscience.com%2Fwos%2Fwoscc%2Ffull-record%2FWOS:000487059800007","View Full Record in Web of Science")</f>
        <v>View Full Record in Web of Science</v>
      </c>
    </row>
    <row r="703" spans="1:70" hidden="1" x14ac:dyDescent="0.25">
      <c r="A703" t="s">
        <v>69</v>
      </c>
      <c r="B703" t="s">
        <v>6554</v>
      </c>
      <c r="C703" t="s">
        <v>71</v>
      </c>
      <c r="D703" t="s">
        <v>71</v>
      </c>
      <c r="E703" t="s">
        <v>71</v>
      </c>
      <c r="F703" t="s">
        <v>6555</v>
      </c>
      <c r="G703" t="s">
        <v>71</v>
      </c>
      <c r="H703" t="s">
        <v>71</v>
      </c>
      <c r="I703" s="1" t="s">
        <v>6556</v>
      </c>
      <c r="J703" s="6" t="s">
        <v>8590</v>
      </c>
      <c r="K703" t="s">
        <v>6557</v>
      </c>
      <c r="L703" t="s">
        <v>71</v>
      </c>
      <c r="M703" t="s">
        <v>71</v>
      </c>
      <c r="N703" t="s">
        <v>71</v>
      </c>
      <c r="O703" t="s">
        <v>71</v>
      </c>
      <c r="P703" t="s">
        <v>71</v>
      </c>
      <c r="Q703" t="s">
        <v>71</v>
      </c>
      <c r="R703" t="s">
        <v>71</v>
      </c>
      <c r="S703" t="s">
        <v>71</v>
      </c>
      <c r="T703" t="s">
        <v>6558</v>
      </c>
      <c r="U703" t="s">
        <v>71</v>
      </c>
      <c r="V703" t="s">
        <v>71</v>
      </c>
      <c r="W703" t="s">
        <v>71</v>
      </c>
      <c r="X703" t="s">
        <v>71</v>
      </c>
      <c r="Y703" t="s">
        <v>6559</v>
      </c>
      <c r="Z703" t="s">
        <v>6560</v>
      </c>
      <c r="AA703" t="s">
        <v>71</v>
      </c>
      <c r="AB703" t="s">
        <v>71</v>
      </c>
      <c r="AC703" t="s">
        <v>71</v>
      </c>
      <c r="AD703" t="s">
        <v>71</v>
      </c>
      <c r="AE703" t="s">
        <v>71</v>
      </c>
      <c r="AF703" t="s">
        <v>71</v>
      </c>
      <c r="AG703" t="s">
        <v>71</v>
      </c>
      <c r="AH703" t="s">
        <v>71</v>
      </c>
      <c r="AI703" t="s">
        <v>71</v>
      </c>
      <c r="AJ703" t="s">
        <v>71</v>
      </c>
      <c r="AK703" t="s">
        <v>71</v>
      </c>
      <c r="AL703" t="s">
        <v>71</v>
      </c>
      <c r="AM703" t="s">
        <v>6561</v>
      </c>
      <c r="AN703" t="s">
        <v>71</v>
      </c>
      <c r="AO703" t="s">
        <v>71</v>
      </c>
      <c r="AP703" t="s">
        <v>71</v>
      </c>
      <c r="AQ703" t="s">
        <v>71</v>
      </c>
      <c r="AR703" t="s">
        <v>71</v>
      </c>
      <c r="AS703">
        <v>2010</v>
      </c>
      <c r="AT703">
        <v>20</v>
      </c>
      <c r="AU703">
        <v>7</v>
      </c>
      <c r="AV703" t="s">
        <v>71</v>
      </c>
      <c r="AW703" t="s">
        <v>71</v>
      </c>
      <c r="AX703" t="s">
        <v>180</v>
      </c>
      <c r="AY703" t="s">
        <v>71</v>
      </c>
      <c r="AZ703">
        <v>825</v>
      </c>
      <c r="BA703">
        <v>838</v>
      </c>
      <c r="BB703" t="s">
        <v>71</v>
      </c>
      <c r="BC703" t="s">
        <v>71</v>
      </c>
      <c r="BD703" t="s">
        <v>71</v>
      </c>
      <c r="BE703" t="s">
        <v>71</v>
      </c>
      <c r="BF703" t="s">
        <v>71</v>
      </c>
      <c r="BG703" t="s">
        <v>71</v>
      </c>
      <c r="BH703" t="s">
        <v>71</v>
      </c>
      <c r="BI703" t="s">
        <v>71</v>
      </c>
      <c r="BJ703" t="s">
        <v>71</v>
      </c>
      <c r="BK703" t="s">
        <v>71</v>
      </c>
      <c r="BL703" t="s">
        <v>71</v>
      </c>
      <c r="BM703" t="s">
        <v>71</v>
      </c>
      <c r="BN703" t="s">
        <v>71</v>
      </c>
      <c r="BO703" t="s">
        <v>71</v>
      </c>
      <c r="BP703" t="s">
        <v>71</v>
      </c>
      <c r="BQ703" t="s">
        <v>6562</v>
      </c>
      <c r="BR703" t="str">
        <f>HYPERLINK("https%3A%2F%2Fwww.webofscience.com%2Fwos%2Fwoscc%2Ffull-record%2FWOS:000287783300003","View Full Record in Web of Science")</f>
        <v>View Full Record in Web of Science</v>
      </c>
    </row>
    <row r="704" spans="1:70" hidden="1" x14ac:dyDescent="0.25">
      <c r="A704" t="s">
        <v>69</v>
      </c>
      <c r="B704" t="s">
        <v>6563</v>
      </c>
      <c r="C704" t="s">
        <v>71</v>
      </c>
      <c r="D704" t="s">
        <v>71</v>
      </c>
      <c r="E704" t="s">
        <v>71</v>
      </c>
      <c r="F704" t="s">
        <v>6563</v>
      </c>
      <c r="G704" t="s">
        <v>71</v>
      </c>
      <c r="H704" t="s">
        <v>71</v>
      </c>
      <c r="I704" s="1" t="s">
        <v>6564</v>
      </c>
      <c r="J704" s="6" t="s">
        <v>8590</v>
      </c>
      <c r="K704" t="s">
        <v>233</v>
      </c>
      <c r="L704" t="s">
        <v>71</v>
      </c>
      <c r="M704" t="s">
        <v>71</v>
      </c>
      <c r="N704" t="s">
        <v>71</v>
      </c>
      <c r="O704" t="s">
        <v>71</v>
      </c>
      <c r="P704" t="s">
        <v>71</v>
      </c>
      <c r="Q704" t="s">
        <v>71</v>
      </c>
      <c r="R704" t="s">
        <v>71</v>
      </c>
      <c r="S704" t="s">
        <v>71</v>
      </c>
      <c r="T704" t="s">
        <v>6565</v>
      </c>
      <c r="U704" t="s">
        <v>71</v>
      </c>
      <c r="V704" t="s">
        <v>71</v>
      </c>
      <c r="W704" t="s">
        <v>71</v>
      </c>
      <c r="X704" t="s">
        <v>71</v>
      </c>
      <c r="Y704" t="s">
        <v>71</v>
      </c>
      <c r="Z704" t="s">
        <v>71</v>
      </c>
      <c r="AA704" t="s">
        <v>71</v>
      </c>
      <c r="AB704" t="s">
        <v>71</v>
      </c>
      <c r="AC704" t="s">
        <v>71</v>
      </c>
      <c r="AD704" t="s">
        <v>71</v>
      </c>
      <c r="AE704" t="s">
        <v>71</v>
      </c>
      <c r="AF704" t="s">
        <v>71</v>
      </c>
      <c r="AG704" t="s">
        <v>71</v>
      </c>
      <c r="AH704" t="s">
        <v>71</v>
      </c>
      <c r="AI704" t="s">
        <v>71</v>
      </c>
      <c r="AJ704" t="s">
        <v>71</v>
      </c>
      <c r="AK704" t="s">
        <v>71</v>
      </c>
      <c r="AL704" t="s">
        <v>71</v>
      </c>
      <c r="AM704" t="s">
        <v>237</v>
      </c>
      <c r="AN704" t="s">
        <v>71</v>
      </c>
      <c r="AO704" t="s">
        <v>71</v>
      </c>
      <c r="AP704" t="s">
        <v>71</v>
      </c>
      <c r="AQ704" t="s">
        <v>71</v>
      </c>
      <c r="AR704" t="s">
        <v>129</v>
      </c>
      <c r="AS704">
        <v>2001</v>
      </c>
      <c r="AT704">
        <v>9</v>
      </c>
      <c r="AU704">
        <v>4</v>
      </c>
      <c r="AV704" t="s">
        <v>71</v>
      </c>
      <c r="AW704" t="s">
        <v>71</v>
      </c>
      <c r="AX704" t="s">
        <v>71</v>
      </c>
      <c r="AY704" t="s">
        <v>71</v>
      </c>
      <c r="AZ704">
        <v>483</v>
      </c>
      <c r="BA704">
        <v>496</v>
      </c>
      <c r="BB704" t="s">
        <v>71</v>
      </c>
      <c r="BC704" t="s">
        <v>6566</v>
      </c>
      <c r="BD704" t="str">
        <f>HYPERLINK("http://dx.doi.org/10.1109/91.940962","http://dx.doi.org/10.1109/91.940962")</f>
        <v>http://dx.doi.org/10.1109/91.940962</v>
      </c>
      <c r="BE704" t="s">
        <v>71</v>
      </c>
      <c r="BF704" t="s">
        <v>71</v>
      </c>
      <c r="BG704" t="s">
        <v>71</v>
      </c>
      <c r="BH704" t="s">
        <v>71</v>
      </c>
      <c r="BI704" t="s">
        <v>71</v>
      </c>
      <c r="BJ704" t="s">
        <v>71</v>
      </c>
      <c r="BK704" t="s">
        <v>71</v>
      </c>
      <c r="BL704" t="s">
        <v>71</v>
      </c>
      <c r="BM704" t="s">
        <v>71</v>
      </c>
      <c r="BN704" t="s">
        <v>71</v>
      </c>
      <c r="BO704" t="s">
        <v>71</v>
      </c>
      <c r="BP704" t="s">
        <v>71</v>
      </c>
      <c r="BQ704" t="s">
        <v>6567</v>
      </c>
      <c r="BR704" t="str">
        <f>HYPERLINK("https%3A%2F%2Fwww.webofscience.com%2Fwos%2Fwoscc%2Ffull-record%2FWOS:000170526400002","View Full Record in Web of Science")</f>
        <v>View Full Record in Web of Science</v>
      </c>
    </row>
    <row r="705" spans="1:70" hidden="1" x14ac:dyDescent="0.25">
      <c r="A705" t="s">
        <v>69</v>
      </c>
      <c r="B705" t="s">
        <v>6568</v>
      </c>
      <c r="C705" t="s">
        <v>71</v>
      </c>
      <c r="D705" t="s">
        <v>71</v>
      </c>
      <c r="E705" t="s">
        <v>71</v>
      </c>
      <c r="F705" t="s">
        <v>6569</v>
      </c>
      <c r="G705" t="s">
        <v>71</v>
      </c>
      <c r="H705" t="s">
        <v>71</v>
      </c>
      <c r="I705" s="1" t="s">
        <v>6570</v>
      </c>
      <c r="J705" s="6" t="s">
        <v>8590</v>
      </c>
      <c r="K705" t="s">
        <v>74</v>
      </c>
      <c r="L705" t="s">
        <v>71</v>
      </c>
      <c r="M705" t="s">
        <v>71</v>
      </c>
      <c r="N705" t="s">
        <v>71</v>
      </c>
      <c r="O705" t="s">
        <v>71</v>
      </c>
      <c r="P705" t="s">
        <v>71</v>
      </c>
      <c r="Q705" t="s">
        <v>71</v>
      </c>
      <c r="R705" t="s">
        <v>71</v>
      </c>
      <c r="S705" t="s">
        <v>71</v>
      </c>
      <c r="T705" t="s">
        <v>6571</v>
      </c>
      <c r="U705" t="s">
        <v>71</v>
      </c>
      <c r="V705" t="s">
        <v>71</v>
      </c>
      <c r="W705" t="s">
        <v>71</v>
      </c>
      <c r="X705" t="s">
        <v>71</v>
      </c>
      <c r="Y705" t="s">
        <v>6572</v>
      </c>
      <c r="Z705" t="s">
        <v>6573</v>
      </c>
      <c r="AA705" t="s">
        <v>71</v>
      </c>
      <c r="AB705" t="s">
        <v>71</v>
      </c>
      <c r="AC705" t="s">
        <v>71</v>
      </c>
      <c r="AD705" t="s">
        <v>71</v>
      </c>
      <c r="AE705" t="s">
        <v>71</v>
      </c>
      <c r="AF705" t="s">
        <v>71</v>
      </c>
      <c r="AG705" t="s">
        <v>71</v>
      </c>
      <c r="AH705" t="s">
        <v>71</v>
      </c>
      <c r="AI705" t="s">
        <v>71</v>
      </c>
      <c r="AJ705" t="s">
        <v>71</v>
      </c>
      <c r="AK705" t="s">
        <v>71</v>
      </c>
      <c r="AL705" t="s">
        <v>71</v>
      </c>
      <c r="AM705" t="s">
        <v>77</v>
      </c>
      <c r="AN705" t="s">
        <v>78</v>
      </c>
      <c r="AO705" t="s">
        <v>71</v>
      </c>
      <c r="AP705" t="s">
        <v>71</v>
      </c>
      <c r="AQ705" t="s">
        <v>71</v>
      </c>
      <c r="AR705" t="s">
        <v>960</v>
      </c>
      <c r="AS705">
        <v>2016</v>
      </c>
      <c r="AT705">
        <v>20</v>
      </c>
      <c r="AU705">
        <v>4</v>
      </c>
      <c r="AV705" t="s">
        <v>71</v>
      </c>
      <c r="AW705" t="s">
        <v>71</v>
      </c>
      <c r="AX705" t="s">
        <v>71</v>
      </c>
      <c r="AY705" t="s">
        <v>71</v>
      </c>
      <c r="AZ705">
        <v>1621</v>
      </c>
      <c r="BA705">
        <v>1633</v>
      </c>
      <c r="BB705" t="s">
        <v>71</v>
      </c>
      <c r="BC705" t="s">
        <v>6574</v>
      </c>
      <c r="BD705" t="str">
        <f>HYPERLINK("http://dx.doi.org/10.1007/s00500-015-1609-5","http://dx.doi.org/10.1007/s00500-015-1609-5")</f>
        <v>http://dx.doi.org/10.1007/s00500-015-1609-5</v>
      </c>
      <c r="BE705" t="s">
        <v>71</v>
      </c>
      <c r="BF705" t="s">
        <v>71</v>
      </c>
      <c r="BG705" t="s">
        <v>71</v>
      </c>
      <c r="BH705" t="s">
        <v>71</v>
      </c>
      <c r="BI705" t="s">
        <v>71</v>
      </c>
      <c r="BJ705" t="s">
        <v>71</v>
      </c>
      <c r="BK705" t="s">
        <v>71</v>
      </c>
      <c r="BL705" t="s">
        <v>71</v>
      </c>
      <c r="BM705" t="s">
        <v>71</v>
      </c>
      <c r="BN705" t="s">
        <v>71</v>
      </c>
      <c r="BO705" t="s">
        <v>71</v>
      </c>
      <c r="BP705" t="s">
        <v>71</v>
      </c>
      <c r="BQ705" t="s">
        <v>6575</v>
      </c>
      <c r="BR705" t="str">
        <f>HYPERLINK("https%3A%2F%2Fwww.webofscience.com%2Fwos%2Fwoscc%2Ffull-record%2FWOS:000372299100024","View Full Record in Web of Science")</f>
        <v>View Full Record in Web of Science</v>
      </c>
    </row>
    <row r="706" spans="1:70" hidden="1" x14ac:dyDescent="0.25">
      <c r="A706" t="s">
        <v>69</v>
      </c>
      <c r="B706" t="s">
        <v>6576</v>
      </c>
      <c r="C706" t="s">
        <v>71</v>
      </c>
      <c r="D706" t="s">
        <v>71</v>
      </c>
      <c r="E706" t="s">
        <v>71</v>
      </c>
      <c r="F706" t="s">
        <v>6577</v>
      </c>
      <c r="G706" t="s">
        <v>71</v>
      </c>
      <c r="H706" t="s">
        <v>71</v>
      </c>
      <c r="I706" s="1" t="s">
        <v>6578</v>
      </c>
      <c r="J706" s="6" t="s">
        <v>8590</v>
      </c>
      <c r="K706" t="s">
        <v>3392</v>
      </c>
      <c r="L706" t="s">
        <v>71</v>
      </c>
      <c r="M706" t="s">
        <v>71</v>
      </c>
      <c r="N706" t="s">
        <v>71</v>
      </c>
      <c r="O706" t="s">
        <v>71</v>
      </c>
      <c r="P706" t="s">
        <v>71</v>
      </c>
      <c r="Q706" t="s">
        <v>71</v>
      </c>
      <c r="R706" t="s">
        <v>71</v>
      </c>
      <c r="S706" t="s">
        <v>71</v>
      </c>
      <c r="T706" t="s">
        <v>6579</v>
      </c>
      <c r="U706" t="s">
        <v>71</v>
      </c>
      <c r="V706" t="s">
        <v>71</v>
      </c>
      <c r="W706" t="s">
        <v>71</v>
      </c>
      <c r="X706" t="s">
        <v>71</v>
      </c>
      <c r="Y706" t="s">
        <v>6580</v>
      </c>
      <c r="Z706" t="s">
        <v>6581</v>
      </c>
      <c r="AA706" t="s">
        <v>71</v>
      </c>
      <c r="AB706" t="s">
        <v>71</v>
      </c>
      <c r="AC706" t="s">
        <v>71</v>
      </c>
      <c r="AD706" t="s">
        <v>71</v>
      </c>
      <c r="AE706" t="s">
        <v>71</v>
      </c>
      <c r="AF706" t="s">
        <v>71</v>
      </c>
      <c r="AG706" t="s">
        <v>71</v>
      </c>
      <c r="AH706" t="s">
        <v>71</v>
      </c>
      <c r="AI706" t="s">
        <v>71</v>
      </c>
      <c r="AJ706" t="s">
        <v>71</v>
      </c>
      <c r="AK706" t="s">
        <v>71</v>
      </c>
      <c r="AL706" t="s">
        <v>71</v>
      </c>
      <c r="AM706" t="s">
        <v>3396</v>
      </c>
      <c r="AN706" t="s">
        <v>3397</v>
      </c>
      <c r="AO706" t="s">
        <v>71</v>
      </c>
      <c r="AP706" t="s">
        <v>71</v>
      </c>
      <c r="AQ706" t="s">
        <v>71</v>
      </c>
      <c r="AR706" t="s">
        <v>263</v>
      </c>
      <c r="AS706">
        <v>2009</v>
      </c>
      <c r="AT706">
        <v>13</v>
      </c>
      <c r="AU706">
        <v>6</v>
      </c>
      <c r="AV706" t="s">
        <v>71</v>
      </c>
      <c r="AW706" t="s">
        <v>71</v>
      </c>
      <c r="AX706" t="s">
        <v>71</v>
      </c>
      <c r="AY706" t="s">
        <v>71</v>
      </c>
      <c r="AZ706">
        <v>955</v>
      </c>
      <c r="BA706">
        <v>968</v>
      </c>
      <c r="BB706" t="s">
        <v>71</v>
      </c>
      <c r="BC706" t="s">
        <v>6582</v>
      </c>
      <c r="BD706" t="str">
        <f>HYPERLINK("http://dx.doi.org/10.1109/TITB.2009.2017017","http://dx.doi.org/10.1109/TITB.2009.2017017")</f>
        <v>http://dx.doi.org/10.1109/TITB.2009.2017017</v>
      </c>
      <c r="BE706" t="s">
        <v>71</v>
      </c>
      <c r="BF706" t="s">
        <v>71</v>
      </c>
      <c r="BG706" t="s">
        <v>71</v>
      </c>
      <c r="BH706" t="s">
        <v>71</v>
      </c>
      <c r="BI706" t="s">
        <v>71</v>
      </c>
      <c r="BJ706" t="s">
        <v>71</v>
      </c>
      <c r="BK706" t="s">
        <v>71</v>
      </c>
      <c r="BL706">
        <v>19304490</v>
      </c>
      <c r="BM706" t="s">
        <v>71</v>
      </c>
      <c r="BN706" t="s">
        <v>71</v>
      </c>
      <c r="BO706" t="s">
        <v>71</v>
      </c>
      <c r="BP706" t="s">
        <v>71</v>
      </c>
      <c r="BQ706" t="s">
        <v>6583</v>
      </c>
      <c r="BR706" t="str">
        <f>HYPERLINK("https%3A%2F%2Fwww.webofscience.com%2Fwos%2Fwoscc%2Ffull-record%2FWOS:000271481300013","View Full Record in Web of Science")</f>
        <v>View Full Record in Web of Science</v>
      </c>
    </row>
    <row r="707" spans="1:70" hidden="1" x14ac:dyDescent="0.25">
      <c r="A707" t="s">
        <v>69</v>
      </c>
      <c r="B707" t="s">
        <v>6584</v>
      </c>
      <c r="C707" t="s">
        <v>71</v>
      </c>
      <c r="D707" t="s">
        <v>71</v>
      </c>
      <c r="E707" t="s">
        <v>71</v>
      </c>
      <c r="F707" t="s">
        <v>6584</v>
      </c>
      <c r="G707" t="s">
        <v>71</v>
      </c>
      <c r="H707" t="s">
        <v>71</v>
      </c>
      <c r="I707" s="1" t="s">
        <v>6585</v>
      </c>
      <c r="J707" s="6" t="s">
        <v>8590</v>
      </c>
      <c r="K707" t="s">
        <v>421</v>
      </c>
      <c r="L707" t="s">
        <v>71</v>
      </c>
      <c r="M707" t="s">
        <v>71</v>
      </c>
      <c r="N707" t="s">
        <v>71</v>
      </c>
      <c r="O707" t="s">
        <v>71</v>
      </c>
      <c r="P707" t="s">
        <v>71</v>
      </c>
      <c r="Q707" t="s">
        <v>71</v>
      </c>
      <c r="R707" t="s">
        <v>71</v>
      </c>
      <c r="S707" t="s">
        <v>71</v>
      </c>
      <c r="T707" t="s">
        <v>6586</v>
      </c>
      <c r="U707" t="s">
        <v>71</v>
      </c>
      <c r="V707" t="s">
        <v>71</v>
      </c>
      <c r="W707" t="s">
        <v>71</v>
      </c>
      <c r="X707" t="s">
        <v>71</v>
      </c>
      <c r="Y707" t="s">
        <v>71</v>
      </c>
      <c r="Z707" t="s">
        <v>71</v>
      </c>
      <c r="AA707" t="s">
        <v>71</v>
      </c>
      <c r="AB707" t="s">
        <v>71</v>
      </c>
      <c r="AC707" t="s">
        <v>71</v>
      </c>
      <c r="AD707" t="s">
        <v>71</v>
      </c>
      <c r="AE707" t="s">
        <v>71</v>
      </c>
      <c r="AF707" t="s">
        <v>71</v>
      </c>
      <c r="AG707" t="s">
        <v>71</v>
      </c>
      <c r="AH707" t="s">
        <v>71</v>
      </c>
      <c r="AI707" t="s">
        <v>71</v>
      </c>
      <c r="AJ707" t="s">
        <v>71</v>
      </c>
      <c r="AK707" t="s">
        <v>71</v>
      </c>
      <c r="AL707" t="s">
        <v>71</v>
      </c>
      <c r="AM707" t="s">
        <v>423</v>
      </c>
      <c r="AN707" t="s">
        <v>71</v>
      </c>
      <c r="AO707" t="s">
        <v>71</v>
      </c>
      <c r="AP707" t="s">
        <v>71</v>
      </c>
      <c r="AQ707" t="s">
        <v>71</v>
      </c>
      <c r="AR707" t="s">
        <v>801</v>
      </c>
      <c r="AS707">
        <v>2000</v>
      </c>
      <c r="AT707">
        <v>115</v>
      </c>
      <c r="AU707">
        <v>1</v>
      </c>
      <c r="AV707" t="s">
        <v>71</v>
      </c>
      <c r="AW707" t="s">
        <v>71</v>
      </c>
      <c r="AX707" t="s">
        <v>71</v>
      </c>
      <c r="AY707" t="s">
        <v>71</v>
      </c>
      <c r="AZ707">
        <v>35</v>
      </c>
      <c r="BA707">
        <v>44</v>
      </c>
      <c r="BB707" t="s">
        <v>71</v>
      </c>
      <c r="BC707" t="s">
        <v>6587</v>
      </c>
      <c r="BD707" t="str">
        <f>HYPERLINK("http://dx.doi.org/10.1016/S0165-0114(99)00025-1","http://dx.doi.org/10.1016/S0165-0114(99)00025-1")</f>
        <v>http://dx.doi.org/10.1016/S0165-0114(99)00025-1</v>
      </c>
      <c r="BE707" t="s">
        <v>71</v>
      </c>
      <c r="BF707" t="s">
        <v>71</v>
      </c>
      <c r="BG707" t="s">
        <v>71</v>
      </c>
      <c r="BH707" t="s">
        <v>71</v>
      </c>
      <c r="BI707" t="s">
        <v>71</v>
      </c>
      <c r="BJ707" t="s">
        <v>71</v>
      </c>
      <c r="BK707" t="s">
        <v>71</v>
      </c>
      <c r="BL707" t="s">
        <v>71</v>
      </c>
      <c r="BM707" t="s">
        <v>71</v>
      </c>
      <c r="BN707" t="s">
        <v>71</v>
      </c>
      <c r="BO707" t="s">
        <v>71</v>
      </c>
      <c r="BP707" t="s">
        <v>71</v>
      </c>
      <c r="BQ707" t="s">
        <v>6588</v>
      </c>
      <c r="BR707" t="str">
        <f>HYPERLINK("https%3A%2F%2Fwww.webofscience.com%2Fwos%2Fwoscc%2Ffull-record%2FWOS:000088643600004","View Full Record in Web of Science")</f>
        <v>View Full Record in Web of Science</v>
      </c>
    </row>
    <row r="708" spans="1:70" hidden="1" x14ac:dyDescent="0.25">
      <c r="A708" t="s">
        <v>69</v>
      </c>
      <c r="B708" t="s">
        <v>6589</v>
      </c>
      <c r="C708" t="s">
        <v>71</v>
      </c>
      <c r="D708" t="s">
        <v>71</v>
      </c>
      <c r="E708" t="s">
        <v>71</v>
      </c>
      <c r="F708" t="s">
        <v>6590</v>
      </c>
      <c r="G708" t="s">
        <v>71</v>
      </c>
      <c r="H708" t="s">
        <v>71</v>
      </c>
      <c r="I708" s="1" t="s">
        <v>6591</v>
      </c>
      <c r="J708" s="6" t="s">
        <v>8590</v>
      </c>
      <c r="K708" t="s">
        <v>788</v>
      </c>
      <c r="L708" t="s">
        <v>71</v>
      </c>
      <c r="M708" t="s">
        <v>71</v>
      </c>
      <c r="N708" t="s">
        <v>71</v>
      </c>
      <c r="O708" t="s">
        <v>71</v>
      </c>
      <c r="P708" t="s">
        <v>71</v>
      </c>
      <c r="Q708" t="s">
        <v>71</v>
      </c>
      <c r="R708" t="s">
        <v>71</v>
      </c>
      <c r="S708" t="s">
        <v>71</v>
      </c>
      <c r="T708" t="s">
        <v>6592</v>
      </c>
      <c r="U708" t="s">
        <v>71</v>
      </c>
      <c r="V708" t="s">
        <v>71</v>
      </c>
      <c r="W708" t="s">
        <v>71</v>
      </c>
      <c r="X708" t="s">
        <v>71</v>
      </c>
      <c r="Y708" t="s">
        <v>71</v>
      </c>
      <c r="Z708" t="s">
        <v>71</v>
      </c>
      <c r="AA708" t="s">
        <v>71</v>
      </c>
      <c r="AB708" t="s">
        <v>71</v>
      </c>
      <c r="AC708" t="s">
        <v>71</v>
      </c>
      <c r="AD708" t="s">
        <v>71</v>
      </c>
      <c r="AE708" t="s">
        <v>71</v>
      </c>
      <c r="AF708" t="s">
        <v>71</v>
      </c>
      <c r="AG708" t="s">
        <v>71</v>
      </c>
      <c r="AH708" t="s">
        <v>71</v>
      </c>
      <c r="AI708" t="s">
        <v>71</v>
      </c>
      <c r="AJ708" t="s">
        <v>71</v>
      </c>
      <c r="AK708" t="s">
        <v>71</v>
      </c>
      <c r="AL708" t="s">
        <v>71</v>
      </c>
      <c r="AM708" t="s">
        <v>792</v>
      </c>
      <c r="AN708" t="s">
        <v>793</v>
      </c>
      <c r="AO708" t="s">
        <v>71</v>
      </c>
      <c r="AP708" t="s">
        <v>71</v>
      </c>
      <c r="AQ708" t="s">
        <v>71</v>
      </c>
      <c r="AR708" t="s">
        <v>794</v>
      </c>
      <c r="AS708">
        <v>2020</v>
      </c>
      <c r="AT708">
        <v>5</v>
      </c>
      <c r="AU708">
        <v>1</v>
      </c>
      <c r="AV708" t="s">
        <v>71</v>
      </c>
      <c r="AW708" t="s">
        <v>71</v>
      </c>
      <c r="AX708" t="s">
        <v>71</v>
      </c>
      <c r="AY708" t="s">
        <v>71</v>
      </c>
      <c r="AZ708">
        <v>29</v>
      </c>
      <c r="BA708">
        <v>35</v>
      </c>
      <c r="BB708" t="s">
        <v>71</v>
      </c>
      <c r="BC708" t="s">
        <v>6593</v>
      </c>
      <c r="BD708" t="str">
        <f>HYPERLINK("http://dx.doi.org/10.1007/s41066-018-0135-0","http://dx.doi.org/10.1007/s41066-018-0135-0")</f>
        <v>http://dx.doi.org/10.1007/s41066-018-0135-0</v>
      </c>
      <c r="BE708" t="s">
        <v>71</v>
      </c>
      <c r="BF708" t="s">
        <v>71</v>
      </c>
      <c r="BG708" t="s">
        <v>71</v>
      </c>
      <c r="BH708" t="s">
        <v>71</v>
      </c>
      <c r="BI708" t="s">
        <v>71</v>
      </c>
      <c r="BJ708" t="s">
        <v>71</v>
      </c>
      <c r="BK708" t="s">
        <v>71</v>
      </c>
      <c r="BL708" t="s">
        <v>71</v>
      </c>
      <c r="BM708" t="s">
        <v>71</v>
      </c>
      <c r="BN708" t="s">
        <v>71</v>
      </c>
      <c r="BO708" t="s">
        <v>71</v>
      </c>
      <c r="BP708" t="s">
        <v>71</v>
      </c>
      <c r="BQ708" t="s">
        <v>6594</v>
      </c>
      <c r="BR708" t="str">
        <f>HYPERLINK("https%3A%2F%2Fwww.webofscience.com%2Fwos%2Fwoscc%2Ffull-record%2FWOS:000668984200003","View Full Record in Web of Science")</f>
        <v>View Full Record in Web of Science</v>
      </c>
    </row>
    <row r="709" spans="1:70" hidden="1" x14ac:dyDescent="0.25">
      <c r="A709" t="s">
        <v>69</v>
      </c>
      <c r="B709" t="s">
        <v>6595</v>
      </c>
      <c r="C709" t="s">
        <v>71</v>
      </c>
      <c r="D709" t="s">
        <v>71</v>
      </c>
      <c r="E709" t="s">
        <v>71</v>
      </c>
      <c r="F709" t="s">
        <v>6596</v>
      </c>
      <c r="G709" t="s">
        <v>71</v>
      </c>
      <c r="H709" t="s">
        <v>71</v>
      </c>
      <c r="I709" s="1" t="s">
        <v>6597</v>
      </c>
      <c r="J709" s="6" t="s">
        <v>8590</v>
      </c>
      <c r="K709" t="s">
        <v>194</v>
      </c>
      <c r="L709" t="s">
        <v>71</v>
      </c>
      <c r="M709" t="s">
        <v>71</v>
      </c>
      <c r="N709" t="s">
        <v>71</v>
      </c>
      <c r="O709" t="s">
        <v>71</v>
      </c>
      <c r="P709" t="s">
        <v>71</v>
      </c>
      <c r="Q709" t="s">
        <v>71</v>
      </c>
      <c r="R709" t="s">
        <v>71</v>
      </c>
      <c r="S709" t="s">
        <v>71</v>
      </c>
      <c r="T709" t="s">
        <v>6598</v>
      </c>
      <c r="U709" t="s">
        <v>71</v>
      </c>
      <c r="V709" t="s">
        <v>71</v>
      </c>
      <c r="W709" t="s">
        <v>71</v>
      </c>
      <c r="X709" t="s">
        <v>71</v>
      </c>
      <c r="Y709" t="s">
        <v>6599</v>
      </c>
      <c r="Z709" t="s">
        <v>6600</v>
      </c>
      <c r="AA709" t="s">
        <v>71</v>
      </c>
      <c r="AB709" t="s">
        <v>71</v>
      </c>
      <c r="AC709" t="s">
        <v>71</v>
      </c>
      <c r="AD709" t="s">
        <v>71</v>
      </c>
      <c r="AE709" t="s">
        <v>71</v>
      </c>
      <c r="AF709" t="s">
        <v>71</v>
      </c>
      <c r="AG709" t="s">
        <v>71</v>
      </c>
      <c r="AH709" t="s">
        <v>71</v>
      </c>
      <c r="AI709" t="s">
        <v>71</v>
      </c>
      <c r="AJ709" t="s">
        <v>71</v>
      </c>
      <c r="AK709" t="s">
        <v>71</v>
      </c>
      <c r="AL709" t="s">
        <v>71</v>
      </c>
      <c r="AM709" t="s">
        <v>198</v>
      </c>
      <c r="AN709" t="s">
        <v>199</v>
      </c>
      <c r="AO709" t="s">
        <v>71</v>
      </c>
      <c r="AP709" t="s">
        <v>71</v>
      </c>
      <c r="AQ709" t="s">
        <v>71</v>
      </c>
      <c r="AR709" t="s">
        <v>6601</v>
      </c>
      <c r="AS709">
        <v>2016</v>
      </c>
      <c r="AT709">
        <v>9</v>
      </c>
      <c r="AU709">
        <v>3</v>
      </c>
      <c r="AV709" t="s">
        <v>71</v>
      </c>
      <c r="AW709" t="s">
        <v>71</v>
      </c>
      <c r="AX709" t="s">
        <v>71</v>
      </c>
      <c r="AY709" t="s">
        <v>71</v>
      </c>
      <c r="AZ709">
        <v>450</v>
      </c>
      <c r="BA709">
        <v>467</v>
      </c>
      <c r="BB709" t="s">
        <v>71</v>
      </c>
      <c r="BC709" t="s">
        <v>6602</v>
      </c>
      <c r="BD709" t="str">
        <f>HYPERLINK("http://dx.doi.org/10.1080/18756891.2016.1175811","http://dx.doi.org/10.1080/18756891.2016.1175811")</f>
        <v>http://dx.doi.org/10.1080/18756891.2016.1175811</v>
      </c>
      <c r="BE709" t="s">
        <v>71</v>
      </c>
      <c r="BF709" t="s">
        <v>71</v>
      </c>
      <c r="BG709" t="s">
        <v>71</v>
      </c>
      <c r="BH709" t="s">
        <v>71</v>
      </c>
      <c r="BI709" t="s">
        <v>71</v>
      </c>
      <c r="BJ709" t="s">
        <v>71</v>
      </c>
      <c r="BK709" t="s">
        <v>71</v>
      </c>
      <c r="BL709" t="s">
        <v>71</v>
      </c>
      <c r="BM709" t="s">
        <v>71</v>
      </c>
      <c r="BN709" t="s">
        <v>71</v>
      </c>
      <c r="BO709" t="s">
        <v>71</v>
      </c>
      <c r="BP709" t="s">
        <v>71</v>
      </c>
      <c r="BQ709" t="s">
        <v>6603</v>
      </c>
      <c r="BR709" t="str">
        <f>HYPERLINK("https%3A%2F%2Fwww.webofscience.com%2Fwos%2Fwoscc%2Ffull-record%2FWOS:000373756900004","View Full Record in Web of Science")</f>
        <v>View Full Record in Web of Science</v>
      </c>
    </row>
    <row r="710" spans="1:70" hidden="1" x14ac:dyDescent="0.25">
      <c r="A710" t="s">
        <v>83</v>
      </c>
      <c r="B710" t="s">
        <v>6604</v>
      </c>
      <c r="C710" t="s">
        <v>71</v>
      </c>
      <c r="D710" t="s">
        <v>6605</v>
      </c>
      <c r="E710" t="s">
        <v>71</v>
      </c>
      <c r="F710" t="s">
        <v>6604</v>
      </c>
      <c r="G710" t="s">
        <v>71</v>
      </c>
      <c r="H710" t="s">
        <v>71</v>
      </c>
      <c r="I710" s="1" t="s">
        <v>6606</v>
      </c>
      <c r="J710" s="6" t="s">
        <v>8590</v>
      </c>
      <c r="K710" t="s">
        <v>6607</v>
      </c>
      <c r="L710" t="s">
        <v>71</v>
      </c>
      <c r="M710" t="s">
        <v>6608</v>
      </c>
      <c r="N710" t="s">
        <v>6609</v>
      </c>
      <c r="O710" t="s">
        <v>4829</v>
      </c>
      <c r="P710" t="s">
        <v>6610</v>
      </c>
      <c r="Q710" t="s">
        <v>71</v>
      </c>
      <c r="R710" t="s">
        <v>71</v>
      </c>
      <c r="S710" t="s">
        <v>71</v>
      </c>
      <c r="T710" t="s">
        <v>6611</v>
      </c>
      <c r="U710" t="s">
        <v>71</v>
      </c>
      <c r="V710" t="s">
        <v>71</v>
      </c>
      <c r="W710" t="s">
        <v>71</v>
      </c>
      <c r="X710" t="s">
        <v>71</v>
      </c>
      <c r="Y710" t="s">
        <v>71</v>
      </c>
      <c r="Z710" t="s">
        <v>71</v>
      </c>
      <c r="AA710" t="s">
        <v>71</v>
      </c>
      <c r="AB710" t="s">
        <v>71</v>
      </c>
      <c r="AC710" t="s">
        <v>71</v>
      </c>
      <c r="AD710" t="s">
        <v>71</v>
      </c>
      <c r="AE710" t="s">
        <v>71</v>
      </c>
      <c r="AF710" t="s">
        <v>71</v>
      </c>
      <c r="AG710" t="s">
        <v>71</v>
      </c>
      <c r="AH710" t="s">
        <v>71</v>
      </c>
      <c r="AI710" t="s">
        <v>71</v>
      </c>
      <c r="AJ710" t="s">
        <v>71</v>
      </c>
      <c r="AK710" t="s">
        <v>71</v>
      </c>
      <c r="AL710" t="s">
        <v>71</v>
      </c>
      <c r="AM710" t="s">
        <v>71</v>
      </c>
      <c r="AN710" t="s">
        <v>71</v>
      </c>
      <c r="AO710" t="s">
        <v>71</v>
      </c>
      <c r="AP710" t="s">
        <v>71</v>
      </c>
      <c r="AQ710" t="s">
        <v>71</v>
      </c>
      <c r="AR710" t="s">
        <v>71</v>
      </c>
      <c r="AS710">
        <v>2005</v>
      </c>
      <c r="AT710" t="s">
        <v>71</v>
      </c>
      <c r="AU710" t="s">
        <v>71</v>
      </c>
      <c r="AV710" t="s">
        <v>71</v>
      </c>
      <c r="AW710" t="s">
        <v>71</v>
      </c>
      <c r="AX710" t="s">
        <v>71</v>
      </c>
      <c r="AY710" t="s">
        <v>71</v>
      </c>
      <c r="AZ710">
        <v>245</v>
      </c>
      <c r="BA710">
        <v>251</v>
      </c>
      <c r="BB710" t="s">
        <v>71</v>
      </c>
      <c r="BC710" t="s">
        <v>71</v>
      </c>
      <c r="BD710" t="s">
        <v>71</v>
      </c>
      <c r="BE710" t="s">
        <v>71</v>
      </c>
      <c r="BF710" t="s">
        <v>71</v>
      </c>
      <c r="BG710" t="s">
        <v>71</v>
      </c>
      <c r="BH710" t="s">
        <v>71</v>
      </c>
      <c r="BI710" t="s">
        <v>71</v>
      </c>
      <c r="BJ710" t="s">
        <v>71</v>
      </c>
      <c r="BK710" t="s">
        <v>71</v>
      </c>
      <c r="BL710" t="s">
        <v>71</v>
      </c>
      <c r="BM710" t="s">
        <v>71</v>
      </c>
      <c r="BN710" t="s">
        <v>71</v>
      </c>
      <c r="BO710" t="s">
        <v>71</v>
      </c>
      <c r="BP710" t="s">
        <v>71</v>
      </c>
      <c r="BQ710" t="s">
        <v>6612</v>
      </c>
      <c r="BR710" t="str">
        <f>HYPERLINK("https%3A%2F%2Fwww.webofscience.com%2Fwos%2Fwoscc%2Ffull-record%2FWOS:000236397300034","View Full Record in Web of Science")</f>
        <v>View Full Record in Web of Science</v>
      </c>
    </row>
    <row r="711" spans="1:70" x14ac:dyDescent="0.25">
      <c r="A711" t="s">
        <v>83</v>
      </c>
      <c r="B711" t="s">
        <v>6613</v>
      </c>
      <c r="C711" t="s">
        <v>71</v>
      </c>
      <c r="D711" t="s">
        <v>71</v>
      </c>
      <c r="E711" t="s">
        <v>102</v>
      </c>
      <c r="F711" t="s">
        <v>6614</v>
      </c>
      <c r="G711" t="s">
        <v>71</v>
      </c>
      <c r="H711" t="s">
        <v>71</v>
      </c>
      <c r="I711" s="8" t="s">
        <v>6615</v>
      </c>
      <c r="K711" t="s">
        <v>6616</v>
      </c>
      <c r="L711" t="s">
        <v>71</v>
      </c>
      <c r="M711" t="s">
        <v>602</v>
      </c>
      <c r="N711" t="s">
        <v>6617</v>
      </c>
      <c r="O711" t="s">
        <v>6618</v>
      </c>
      <c r="P711" t="s">
        <v>6619</v>
      </c>
      <c r="Q711" t="s">
        <v>6620</v>
      </c>
      <c r="R711" t="s">
        <v>71</v>
      </c>
      <c r="S711" t="s">
        <v>71</v>
      </c>
      <c r="T711" s="10" t="s">
        <v>6621</v>
      </c>
      <c r="U711" t="s">
        <v>71</v>
      </c>
      <c r="V711" t="s">
        <v>71</v>
      </c>
      <c r="W711" t="s">
        <v>71</v>
      </c>
      <c r="X711" t="s">
        <v>71</v>
      </c>
      <c r="Y711" t="s">
        <v>6282</v>
      </c>
      <c r="Z711" t="s">
        <v>6283</v>
      </c>
      <c r="AA711" t="s">
        <v>71</v>
      </c>
      <c r="AB711" t="s">
        <v>71</v>
      </c>
      <c r="AC711" t="s">
        <v>71</v>
      </c>
      <c r="AD711" t="s">
        <v>71</v>
      </c>
      <c r="AE711" t="s">
        <v>71</v>
      </c>
      <c r="AF711" t="s">
        <v>71</v>
      </c>
      <c r="AG711" t="s">
        <v>71</v>
      </c>
      <c r="AH711" t="s">
        <v>71</v>
      </c>
      <c r="AI711" t="s">
        <v>71</v>
      </c>
      <c r="AJ711" t="s">
        <v>71</v>
      </c>
      <c r="AK711" t="s">
        <v>71</v>
      </c>
      <c r="AL711" t="s">
        <v>71</v>
      </c>
      <c r="AM711" t="s">
        <v>71</v>
      </c>
      <c r="AN711" t="s">
        <v>71</v>
      </c>
      <c r="AO711" t="s">
        <v>6622</v>
      </c>
      <c r="AP711" t="s">
        <v>71</v>
      </c>
      <c r="AQ711" t="s">
        <v>71</v>
      </c>
      <c r="AR711" t="s">
        <v>71</v>
      </c>
      <c r="AS711">
        <v>2016</v>
      </c>
      <c r="AT711" t="s">
        <v>71</v>
      </c>
      <c r="AU711" t="s">
        <v>71</v>
      </c>
      <c r="AV711" t="s">
        <v>71</v>
      </c>
      <c r="AW711" t="s">
        <v>71</v>
      </c>
      <c r="AX711" t="s">
        <v>71</v>
      </c>
      <c r="AY711" t="s">
        <v>71</v>
      </c>
      <c r="AZ711" t="s">
        <v>71</v>
      </c>
      <c r="BA711" t="s">
        <v>71</v>
      </c>
      <c r="BB711" t="s">
        <v>71</v>
      </c>
      <c r="BC711" t="s">
        <v>71</v>
      </c>
      <c r="BD711" t="s">
        <v>71</v>
      </c>
      <c r="BE711" t="s">
        <v>71</v>
      </c>
      <c r="BF711" t="s">
        <v>71</v>
      </c>
      <c r="BG711" t="s">
        <v>71</v>
      </c>
      <c r="BH711" t="s">
        <v>71</v>
      </c>
      <c r="BI711" t="s">
        <v>71</v>
      </c>
      <c r="BJ711" t="s">
        <v>71</v>
      </c>
      <c r="BK711" t="s">
        <v>71</v>
      </c>
      <c r="BL711" t="s">
        <v>71</v>
      </c>
      <c r="BM711" t="s">
        <v>71</v>
      </c>
      <c r="BN711" t="s">
        <v>71</v>
      </c>
      <c r="BO711" t="s">
        <v>71</v>
      </c>
      <c r="BP711" t="s">
        <v>71</v>
      </c>
      <c r="BQ711" t="s">
        <v>6623</v>
      </c>
      <c r="BR711" t="str">
        <f>HYPERLINK("https%3A%2F%2Fwww.webofscience.com%2Fwos%2Fwoscc%2Ffull-record%2FWOS:000400375500009","View Full Record in Web of Science")</f>
        <v>View Full Record in Web of Science</v>
      </c>
    </row>
    <row r="712" spans="1:70" hidden="1" x14ac:dyDescent="0.25">
      <c r="A712" t="s">
        <v>69</v>
      </c>
      <c r="B712" t="s">
        <v>6624</v>
      </c>
      <c r="C712" t="s">
        <v>71</v>
      </c>
      <c r="D712" t="s">
        <v>71</v>
      </c>
      <c r="E712" t="s">
        <v>71</v>
      </c>
      <c r="F712" t="s">
        <v>6625</v>
      </c>
      <c r="G712" t="s">
        <v>71</v>
      </c>
      <c r="H712" t="s">
        <v>71</v>
      </c>
      <c r="I712" s="1" t="s">
        <v>6626</v>
      </c>
      <c r="J712" s="6" t="s">
        <v>8590</v>
      </c>
      <c r="K712" t="s">
        <v>955</v>
      </c>
      <c r="L712" t="s">
        <v>71</v>
      </c>
      <c r="M712" t="s">
        <v>71</v>
      </c>
      <c r="N712" t="s">
        <v>71</v>
      </c>
      <c r="O712" t="s">
        <v>71</v>
      </c>
      <c r="P712" t="s">
        <v>71</v>
      </c>
      <c r="Q712" t="s">
        <v>71</v>
      </c>
      <c r="R712" t="s">
        <v>71</v>
      </c>
      <c r="S712" t="s">
        <v>71</v>
      </c>
      <c r="T712" t="s">
        <v>6627</v>
      </c>
      <c r="U712" t="s">
        <v>71</v>
      </c>
      <c r="V712" t="s">
        <v>71</v>
      </c>
      <c r="W712" t="s">
        <v>71</v>
      </c>
      <c r="X712" t="s">
        <v>71</v>
      </c>
      <c r="Y712" t="s">
        <v>71</v>
      </c>
      <c r="Z712" t="s">
        <v>71</v>
      </c>
      <c r="AA712" t="s">
        <v>71</v>
      </c>
      <c r="AB712" t="s">
        <v>71</v>
      </c>
      <c r="AC712" t="s">
        <v>71</v>
      </c>
      <c r="AD712" t="s">
        <v>71</v>
      </c>
      <c r="AE712" t="s">
        <v>71</v>
      </c>
      <c r="AF712" t="s">
        <v>71</v>
      </c>
      <c r="AG712" t="s">
        <v>71</v>
      </c>
      <c r="AH712" t="s">
        <v>71</v>
      </c>
      <c r="AI712" t="s">
        <v>71</v>
      </c>
      <c r="AJ712" t="s">
        <v>71</v>
      </c>
      <c r="AK712" t="s">
        <v>71</v>
      </c>
      <c r="AL712" t="s">
        <v>71</v>
      </c>
      <c r="AM712" t="s">
        <v>958</v>
      </c>
      <c r="AN712" t="s">
        <v>959</v>
      </c>
      <c r="AO712" t="s">
        <v>71</v>
      </c>
      <c r="AP712" t="s">
        <v>71</v>
      </c>
      <c r="AQ712" t="s">
        <v>71</v>
      </c>
      <c r="AR712" t="s">
        <v>960</v>
      </c>
      <c r="AS712">
        <v>2015</v>
      </c>
      <c r="AT712">
        <v>43</v>
      </c>
      <c r="AU712">
        <v>4</v>
      </c>
      <c r="AV712" t="s">
        <v>71</v>
      </c>
      <c r="AW712" t="s">
        <v>71</v>
      </c>
      <c r="AX712" t="s">
        <v>71</v>
      </c>
      <c r="AY712" t="s">
        <v>71</v>
      </c>
      <c r="AZ712">
        <v>565</v>
      </c>
      <c r="BA712">
        <v>577</v>
      </c>
      <c r="BB712" t="s">
        <v>71</v>
      </c>
      <c r="BC712" t="s">
        <v>6628</v>
      </c>
      <c r="BD712" t="str">
        <f>HYPERLINK("http://dx.doi.org/10.1007/s10462-013-9393-z","http://dx.doi.org/10.1007/s10462-013-9393-z")</f>
        <v>http://dx.doi.org/10.1007/s10462-013-9393-z</v>
      </c>
      <c r="BE712" t="s">
        <v>71</v>
      </c>
      <c r="BF712" t="s">
        <v>71</v>
      </c>
      <c r="BG712" t="s">
        <v>71</v>
      </c>
      <c r="BH712" t="s">
        <v>71</v>
      </c>
      <c r="BI712" t="s">
        <v>71</v>
      </c>
      <c r="BJ712" t="s">
        <v>71</v>
      </c>
      <c r="BK712" t="s">
        <v>71</v>
      </c>
      <c r="BL712" t="s">
        <v>71</v>
      </c>
      <c r="BM712" t="s">
        <v>71</v>
      </c>
      <c r="BN712" t="s">
        <v>71</v>
      </c>
      <c r="BO712" t="s">
        <v>71</v>
      </c>
      <c r="BP712" t="s">
        <v>71</v>
      </c>
      <c r="BQ712" t="s">
        <v>6629</v>
      </c>
      <c r="BR712" t="str">
        <f>HYPERLINK("https%3A%2F%2Fwww.webofscience.com%2Fwos%2Fwoscc%2Ffull-record%2FWOS:000351112300005","View Full Record in Web of Science")</f>
        <v>View Full Record in Web of Science</v>
      </c>
    </row>
    <row r="713" spans="1:70" hidden="1" x14ac:dyDescent="0.25">
      <c r="A713" t="s">
        <v>83</v>
      </c>
      <c r="B713" t="s">
        <v>6630</v>
      </c>
      <c r="C713" t="s">
        <v>71</v>
      </c>
      <c r="D713" t="s">
        <v>6631</v>
      </c>
      <c r="E713" t="s">
        <v>71</v>
      </c>
      <c r="F713" t="s">
        <v>6632</v>
      </c>
      <c r="G713" t="s">
        <v>71</v>
      </c>
      <c r="H713" t="s">
        <v>71</v>
      </c>
      <c r="I713" s="1" t="s">
        <v>6633</v>
      </c>
      <c r="J713" s="6" t="s">
        <v>8590</v>
      </c>
      <c r="K713" t="s">
        <v>6634</v>
      </c>
      <c r="L713" t="s">
        <v>687</v>
      </c>
      <c r="M713" t="s">
        <v>6635</v>
      </c>
      <c r="N713" t="s">
        <v>2791</v>
      </c>
      <c r="O713" t="s">
        <v>2792</v>
      </c>
      <c r="P713" t="s">
        <v>71</v>
      </c>
      <c r="Q713" t="s">
        <v>71</v>
      </c>
      <c r="R713" t="s">
        <v>71</v>
      </c>
      <c r="S713" t="s">
        <v>71</v>
      </c>
      <c r="T713" t="s">
        <v>6636</v>
      </c>
      <c r="U713" t="s">
        <v>71</v>
      </c>
      <c r="V713" t="s">
        <v>71</v>
      </c>
      <c r="W713" t="s">
        <v>71</v>
      </c>
      <c r="X713" t="s">
        <v>71</v>
      </c>
      <c r="Y713" t="s">
        <v>6637</v>
      </c>
      <c r="Z713" t="s">
        <v>6638</v>
      </c>
      <c r="AA713" t="s">
        <v>71</v>
      </c>
      <c r="AB713" t="s">
        <v>71</v>
      </c>
      <c r="AC713" t="s">
        <v>71</v>
      </c>
      <c r="AD713" t="s">
        <v>71</v>
      </c>
      <c r="AE713" t="s">
        <v>71</v>
      </c>
      <c r="AF713" t="s">
        <v>71</v>
      </c>
      <c r="AG713" t="s">
        <v>71</v>
      </c>
      <c r="AH713" t="s">
        <v>71</v>
      </c>
      <c r="AI713" t="s">
        <v>71</v>
      </c>
      <c r="AJ713" t="s">
        <v>71</v>
      </c>
      <c r="AK713" t="s">
        <v>71</v>
      </c>
      <c r="AL713" t="s">
        <v>71</v>
      </c>
      <c r="AM713" t="s">
        <v>695</v>
      </c>
      <c r="AN713" t="s">
        <v>1283</v>
      </c>
      <c r="AO713" t="s">
        <v>6639</v>
      </c>
      <c r="AP713" t="s">
        <v>71</v>
      </c>
      <c r="AQ713" t="s">
        <v>71</v>
      </c>
      <c r="AR713" t="s">
        <v>71</v>
      </c>
      <c r="AS713">
        <v>2021</v>
      </c>
      <c r="AT713">
        <v>12871</v>
      </c>
      <c r="AU713" t="s">
        <v>71</v>
      </c>
      <c r="AV713" t="s">
        <v>71</v>
      </c>
      <c r="AW713" t="s">
        <v>71</v>
      </c>
      <c r="AX713" t="s">
        <v>71</v>
      </c>
      <c r="AY713" t="s">
        <v>71</v>
      </c>
      <c r="AZ713">
        <v>209</v>
      </c>
      <c r="BA713">
        <v>222</v>
      </c>
      <c r="BB713" t="s">
        <v>71</v>
      </c>
      <c r="BC713" t="s">
        <v>6640</v>
      </c>
      <c r="BD713" t="str">
        <f>HYPERLINK("http://dx.doi.org/10.1007/978-3-030-86967-0_16","http://dx.doi.org/10.1007/978-3-030-86967-0_16")</f>
        <v>http://dx.doi.org/10.1007/978-3-030-86967-0_16</v>
      </c>
      <c r="BE713" t="s">
        <v>71</v>
      </c>
      <c r="BF713" t="s">
        <v>71</v>
      </c>
      <c r="BG713" t="s">
        <v>71</v>
      </c>
      <c r="BH713" t="s">
        <v>71</v>
      </c>
      <c r="BI713" t="s">
        <v>71</v>
      </c>
      <c r="BJ713" t="s">
        <v>71</v>
      </c>
      <c r="BK713" t="s">
        <v>71</v>
      </c>
      <c r="BL713" t="s">
        <v>71</v>
      </c>
      <c r="BM713" t="s">
        <v>71</v>
      </c>
      <c r="BN713" t="s">
        <v>71</v>
      </c>
      <c r="BO713" t="s">
        <v>71</v>
      </c>
      <c r="BP713" t="s">
        <v>71</v>
      </c>
      <c r="BQ713" t="s">
        <v>6641</v>
      </c>
      <c r="BR713" t="str">
        <f>HYPERLINK("https%3A%2F%2Fwww.webofscience.com%2Fwos%2Fwoscc%2Ffull-record%2FWOS:000711830100016","View Full Record in Web of Science")</f>
        <v>View Full Record in Web of Science</v>
      </c>
    </row>
    <row r="714" spans="1:70" hidden="1" x14ac:dyDescent="0.25">
      <c r="A714" t="s">
        <v>83</v>
      </c>
      <c r="B714" t="s">
        <v>6642</v>
      </c>
      <c r="C714" t="s">
        <v>71</v>
      </c>
      <c r="D714" t="s">
        <v>5780</v>
      </c>
      <c r="E714" t="s">
        <v>71</v>
      </c>
      <c r="F714" t="s">
        <v>6643</v>
      </c>
      <c r="G714" t="s">
        <v>71</v>
      </c>
      <c r="H714" t="s">
        <v>71</v>
      </c>
      <c r="I714" s="1" t="s">
        <v>6644</v>
      </c>
      <c r="J714" s="6" t="s">
        <v>8590</v>
      </c>
      <c r="K714" t="s">
        <v>5783</v>
      </c>
      <c r="L714" t="s">
        <v>1179</v>
      </c>
      <c r="M714" t="s">
        <v>5784</v>
      </c>
      <c r="N714" t="s">
        <v>5785</v>
      </c>
      <c r="O714" t="s">
        <v>5786</v>
      </c>
      <c r="P714" t="s">
        <v>3531</v>
      </c>
      <c r="Q714" t="s">
        <v>71</v>
      </c>
      <c r="R714" t="s">
        <v>71</v>
      </c>
      <c r="S714" t="s">
        <v>71</v>
      </c>
      <c r="T714" t="s">
        <v>6645</v>
      </c>
      <c r="U714" t="s">
        <v>71</v>
      </c>
      <c r="V714" t="s">
        <v>71</v>
      </c>
      <c r="W714" t="s">
        <v>71</v>
      </c>
      <c r="X714" t="s">
        <v>71</v>
      </c>
      <c r="Y714" t="s">
        <v>71</v>
      </c>
      <c r="Z714" t="s">
        <v>71</v>
      </c>
      <c r="AA714" t="s">
        <v>71</v>
      </c>
      <c r="AB714" t="s">
        <v>71</v>
      </c>
      <c r="AC714" t="s">
        <v>71</v>
      </c>
      <c r="AD714" t="s">
        <v>71</v>
      </c>
      <c r="AE714" t="s">
        <v>71</v>
      </c>
      <c r="AF714" t="s">
        <v>71</v>
      </c>
      <c r="AG714" t="s">
        <v>71</v>
      </c>
      <c r="AH714" t="s">
        <v>71</v>
      </c>
      <c r="AI714" t="s">
        <v>71</v>
      </c>
      <c r="AJ714" t="s">
        <v>71</v>
      </c>
      <c r="AK714" t="s">
        <v>71</v>
      </c>
      <c r="AL714" t="s">
        <v>71</v>
      </c>
      <c r="AM714" t="s">
        <v>1187</v>
      </c>
      <c r="AN714" t="s">
        <v>71</v>
      </c>
      <c r="AO714" t="s">
        <v>71</v>
      </c>
      <c r="AP714" t="s">
        <v>71</v>
      </c>
      <c r="AQ714" t="s">
        <v>71</v>
      </c>
      <c r="AR714" t="s">
        <v>71</v>
      </c>
      <c r="AS714">
        <v>2021</v>
      </c>
      <c r="AT714">
        <v>192</v>
      </c>
      <c r="AU714" t="s">
        <v>71</v>
      </c>
      <c r="AV714" t="s">
        <v>71</v>
      </c>
      <c r="AW714" t="s">
        <v>71</v>
      </c>
      <c r="AX714" t="s">
        <v>71</v>
      </c>
      <c r="AY714" t="s">
        <v>71</v>
      </c>
      <c r="AZ714">
        <v>80</v>
      </c>
      <c r="BA714">
        <v>89</v>
      </c>
      <c r="BB714" t="s">
        <v>71</v>
      </c>
      <c r="BC714" t="s">
        <v>6646</v>
      </c>
      <c r="BD714" t="str">
        <f>HYPERLINK("http://dx.doi.org/10.1016/j.procs.2021.08.009","http://dx.doi.org/10.1016/j.procs.2021.08.009")</f>
        <v>http://dx.doi.org/10.1016/j.procs.2021.08.009</v>
      </c>
      <c r="BE714" t="s">
        <v>71</v>
      </c>
      <c r="BF714" t="s">
        <v>71</v>
      </c>
      <c r="BG714" t="s">
        <v>71</v>
      </c>
      <c r="BH714" t="s">
        <v>71</v>
      </c>
      <c r="BI714" t="s">
        <v>71</v>
      </c>
      <c r="BJ714" t="s">
        <v>71</v>
      </c>
      <c r="BK714" t="s">
        <v>71</v>
      </c>
      <c r="BL714" t="s">
        <v>71</v>
      </c>
      <c r="BM714" t="s">
        <v>71</v>
      </c>
      <c r="BN714" t="s">
        <v>71</v>
      </c>
      <c r="BO714" t="s">
        <v>71</v>
      </c>
      <c r="BP714" t="s">
        <v>71</v>
      </c>
      <c r="BQ714" t="s">
        <v>6647</v>
      </c>
      <c r="BR714" t="str">
        <f>HYPERLINK("https%3A%2F%2Fwww.webofscience.com%2Fwos%2Fwoscc%2Ffull-record%2FWOS:000720289000008","View Full Record in Web of Science")</f>
        <v>View Full Record in Web of Science</v>
      </c>
    </row>
    <row r="715" spans="1:70" hidden="1" x14ac:dyDescent="0.25">
      <c r="A715" t="s">
        <v>69</v>
      </c>
      <c r="B715" t="s">
        <v>6648</v>
      </c>
      <c r="C715" t="s">
        <v>71</v>
      </c>
      <c r="D715" t="s">
        <v>71</v>
      </c>
      <c r="E715" t="s">
        <v>71</v>
      </c>
      <c r="F715" t="s">
        <v>6648</v>
      </c>
      <c r="G715" t="s">
        <v>71</v>
      </c>
      <c r="H715" t="s">
        <v>71</v>
      </c>
      <c r="I715" s="1" t="s">
        <v>6649</v>
      </c>
      <c r="J715" s="6" t="s">
        <v>8590</v>
      </c>
      <c r="K715" t="s">
        <v>6650</v>
      </c>
      <c r="L715" t="s">
        <v>71</v>
      </c>
      <c r="M715" t="s">
        <v>71</v>
      </c>
      <c r="N715" t="s">
        <v>71</v>
      </c>
      <c r="O715" t="s">
        <v>71</v>
      </c>
      <c r="P715" t="s">
        <v>71</v>
      </c>
      <c r="Q715" t="s">
        <v>71</v>
      </c>
      <c r="R715" t="s">
        <v>71</v>
      </c>
      <c r="S715" t="s">
        <v>71</v>
      </c>
      <c r="T715" t="s">
        <v>6651</v>
      </c>
      <c r="U715" t="s">
        <v>71</v>
      </c>
      <c r="V715" t="s">
        <v>71</v>
      </c>
      <c r="W715" t="s">
        <v>71</v>
      </c>
      <c r="X715" t="s">
        <v>71</v>
      </c>
      <c r="Y715" t="s">
        <v>71</v>
      </c>
      <c r="Z715" t="s">
        <v>1072</v>
      </c>
      <c r="AA715" t="s">
        <v>71</v>
      </c>
      <c r="AB715" t="s">
        <v>71</v>
      </c>
      <c r="AC715" t="s">
        <v>71</v>
      </c>
      <c r="AD715" t="s">
        <v>71</v>
      </c>
      <c r="AE715" t="s">
        <v>71</v>
      </c>
      <c r="AF715" t="s">
        <v>71</v>
      </c>
      <c r="AG715" t="s">
        <v>71</v>
      </c>
      <c r="AH715" t="s">
        <v>71</v>
      </c>
      <c r="AI715" t="s">
        <v>71</v>
      </c>
      <c r="AJ715" t="s">
        <v>71</v>
      </c>
      <c r="AK715" t="s">
        <v>71</v>
      </c>
      <c r="AL715" t="s">
        <v>71</v>
      </c>
      <c r="AM715" t="s">
        <v>6652</v>
      </c>
      <c r="AN715" t="s">
        <v>6653</v>
      </c>
      <c r="AO715" t="s">
        <v>71</v>
      </c>
      <c r="AP715" t="s">
        <v>71</v>
      </c>
      <c r="AQ715" t="s">
        <v>71</v>
      </c>
      <c r="AR715" t="s">
        <v>794</v>
      </c>
      <c r="AS715">
        <v>2002</v>
      </c>
      <c r="AT715">
        <v>13</v>
      </c>
      <c r="AU715">
        <v>1</v>
      </c>
      <c r="AV715" t="s">
        <v>71</v>
      </c>
      <c r="AW715" t="s">
        <v>71</v>
      </c>
      <c r="AX715" t="s">
        <v>71</v>
      </c>
      <c r="AY715" t="s">
        <v>71</v>
      </c>
      <c r="AZ715">
        <v>3</v>
      </c>
      <c r="BA715">
        <v>14</v>
      </c>
      <c r="BB715" t="s">
        <v>71</v>
      </c>
      <c r="BC715" t="s">
        <v>6654</v>
      </c>
      <c r="BD715" t="str">
        <f>HYPERLINK("http://dx.doi.org/10.1109/72.977258","http://dx.doi.org/10.1109/72.977258")</f>
        <v>http://dx.doi.org/10.1109/72.977258</v>
      </c>
      <c r="BE715" t="s">
        <v>71</v>
      </c>
      <c r="BF715" t="s">
        <v>71</v>
      </c>
      <c r="BG715" t="s">
        <v>71</v>
      </c>
      <c r="BH715" t="s">
        <v>71</v>
      </c>
      <c r="BI715" t="s">
        <v>71</v>
      </c>
      <c r="BJ715" t="s">
        <v>71</v>
      </c>
      <c r="BK715" t="s">
        <v>71</v>
      </c>
      <c r="BL715">
        <v>18244404</v>
      </c>
      <c r="BM715" t="s">
        <v>71</v>
      </c>
      <c r="BN715" t="s">
        <v>71</v>
      </c>
      <c r="BO715" t="s">
        <v>71</v>
      </c>
      <c r="BP715" t="s">
        <v>71</v>
      </c>
      <c r="BQ715" t="s">
        <v>6655</v>
      </c>
      <c r="BR715" t="str">
        <f>HYPERLINK("https%3A%2F%2Fwww.webofscience.com%2Fwos%2Fwoscc%2Ffull-record%2FWOS:000173440100002","View Full Record in Web of Science")</f>
        <v>View Full Record in Web of Science</v>
      </c>
    </row>
    <row r="716" spans="1:70" hidden="1" x14ac:dyDescent="0.25">
      <c r="A716" t="s">
        <v>69</v>
      </c>
      <c r="B716" t="s">
        <v>6656</v>
      </c>
      <c r="C716" t="s">
        <v>71</v>
      </c>
      <c r="D716" t="s">
        <v>71</v>
      </c>
      <c r="E716" t="s">
        <v>71</v>
      </c>
      <c r="F716" t="s">
        <v>6657</v>
      </c>
      <c r="G716" t="s">
        <v>71</v>
      </c>
      <c r="H716" t="s">
        <v>71</v>
      </c>
      <c r="I716" s="1" t="s">
        <v>6658</v>
      </c>
      <c r="J716" s="6" t="s">
        <v>8590</v>
      </c>
      <c r="K716" t="s">
        <v>3303</v>
      </c>
      <c r="L716" t="s">
        <v>71</v>
      </c>
      <c r="M716" t="s">
        <v>71</v>
      </c>
      <c r="N716" t="s">
        <v>71</v>
      </c>
      <c r="O716" t="s">
        <v>71</v>
      </c>
      <c r="P716" t="s">
        <v>71</v>
      </c>
      <c r="Q716" t="s">
        <v>71</v>
      </c>
      <c r="R716" t="s">
        <v>71</v>
      </c>
      <c r="S716" t="s">
        <v>71</v>
      </c>
      <c r="T716" t="s">
        <v>6659</v>
      </c>
      <c r="U716" t="s">
        <v>71</v>
      </c>
      <c r="V716" t="s">
        <v>71</v>
      </c>
      <c r="W716" t="s">
        <v>71</v>
      </c>
      <c r="X716" t="s">
        <v>71</v>
      </c>
      <c r="Y716" t="s">
        <v>6660</v>
      </c>
      <c r="Z716" t="s">
        <v>6661</v>
      </c>
      <c r="AA716" t="s">
        <v>71</v>
      </c>
      <c r="AB716" t="s">
        <v>71</v>
      </c>
      <c r="AC716" t="s">
        <v>71</v>
      </c>
      <c r="AD716" t="s">
        <v>71</v>
      </c>
      <c r="AE716" t="s">
        <v>71</v>
      </c>
      <c r="AF716" t="s">
        <v>71</v>
      </c>
      <c r="AG716" t="s">
        <v>71</v>
      </c>
      <c r="AH716" t="s">
        <v>71</v>
      </c>
      <c r="AI716" t="s">
        <v>71</v>
      </c>
      <c r="AJ716" t="s">
        <v>71</v>
      </c>
      <c r="AK716" t="s">
        <v>71</v>
      </c>
      <c r="AL716" t="s">
        <v>71</v>
      </c>
      <c r="AM716" t="s">
        <v>3305</v>
      </c>
      <c r="AN716" t="s">
        <v>3306</v>
      </c>
      <c r="AO716" t="s">
        <v>71</v>
      </c>
      <c r="AP716" t="s">
        <v>71</v>
      </c>
      <c r="AQ716" t="s">
        <v>71</v>
      </c>
      <c r="AR716" t="s">
        <v>6662</v>
      </c>
      <c r="AS716">
        <v>2019</v>
      </c>
      <c r="AT716">
        <v>32</v>
      </c>
      <c r="AU716">
        <v>6</v>
      </c>
      <c r="AV716" t="s">
        <v>71</v>
      </c>
      <c r="AW716" t="s">
        <v>71</v>
      </c>
      <c r="AX716" t="s">
        <v>71</v>
      </c>
      <c r="AY716" t="s">
        <v>71</v>
      </c>
      <c r="AZ716">
        <v>964</v>
      </c>
      <c r="BA716">
        <v>992</v>
      </c>
      <c r="BB716" t="s">
        <v>71</v>
      </c>
      <c r="BC716" t="s">
        <v>6663</v>
      </c>
      <c r="BD716" t="str">
        <f>HYPERLINK("http://dx.doi.org/10.1108/JEIM-10-2018-0236","http://dx.doi.org/10.1108/JEIM-10-2018-0236")</f>
        <v>http://dx.doi.org/10.1108/JEIM-10-2018-0236</v>
      </c>
      <c r="BE716" t="s">
        <v>71</v>
      </c>
      <c r="BF716" t="s">
        <v>71</v>
      </c>
      <c r="BG716" t="s">
        <v>71</v>
      </c>
      <c r="BH716" t="s">
        <v>71</v>
      </c>
      <c r="BI716" t="s">
        <v>71</v>
      </c>
      <c r="BJ716" t="s">
        <v>71</v>
      </c>
      <c r="BK716" t="s">
        <v>71</v>
      </c>
      <c r="BL716" t="s">
        <v>71</v>
      </c>
      <c r="BM716" t="s">
        <v>71</v>
      </c>
      <c r="BN716" t="s">
        <v>71</v>
      </c>
      <c r="BO716" t="s">
        <v>71</v>
      </c>
      <c r="BP716" t="s">
        <v>71</v>
      </c>
      <c r="BQ716" t="s">
        <v>6664</v>
      </c>
      <c r="BR716" t="str">
        <f>HYPERLINK("https%3A%2F%2Fwww.webofscience.com%2Fwos%2Fwoscc%2Ffull-record%2FWOS:000488473800003","View Full Record in Web of Science")</f>
        <v>View Full Record in Web of Science</v>
      </c>
    </row>
    <row r="717" spans="1:70" hidden="1" x14ac:dyDescent="0.25">
      <c r="A717" t="s">
        <v>69</v>
      </c>
      <c r="B717" t="s">
        <v>6665</v>
      </c>
      <c r="C717" t="s">
        <v>71</v>
      </c>
      <c r="D717" t="s">
        <v>71</v>
      </c>
      <c r="E717" t="s">
        <v>71</v>
      </c>
      <c r="F717" t="s">
        <v>6666</v>
      </c>
      <c r="G717" t="s">
        <v>71</v>
      </c>
      <c r="H717" t="s">
        <v>71</v>
      </c>
      <c r="I717" s="1" t="s">
        <v>6667</v>
      </c>
      <c r="J717" s="6" t="s">
        <v>8590</v>
      </c>
      <c r="K717" t="s">
        <v>6668</v>
      </c>
      <c r="L717" t="s">
        <v>71</v>
      </c>
      <c r="M717" t="s">
        <v>71</v>
      </c>
      <c r="N717" t="s">
        <v>71</v>
      </c>
      <c r="O717" t="s">
        <v>71</v>
      </c>
      <c r="P717" t="s">
        <v>71</v>
      </c>
      <c r="Q717" t="s">
        <v>71</v>
      </c>
      <c r="R717" t="s">
        <v>71</v>
      </c>
      <c r="S717" t="s">
        <v>71</v>
      </c>
      <c r="T717" t="s">
        <v>6669</v>
      </c>
      <c r="U717" t="s">
        <v>71</v>
      </c>
      <c r="V717" t="s">
        <v>71</v>
      </c>
      <c r="W717" t="s">
        <v>71</v>
      </c>
      <c r="X717" t="s">
        <v>71</v>
      </c>
      <c r="Y717" t="s">
        <v>6670</v>
      </c>
      <c r="Z717" t="s">
        <v>6671</v>
      </c>
      <c r="AA717" t="s">
        <v>71</v>
      </c>
      <c r="AB717" t="s">
        <v>71</v>
      </c>
      <c r="AC717" t="s">
        <v>71</v>
      </c>
      <c r="AD717" t="s">
        <v>71</v>
      </c>
      <c r="AE717" t="s">
        <v>71</v>
      </c>
      <c r="AF717" t="s">
        <v>71</v>
      </c>
      <c r="AG717" t="s">
        <v>71</v>
      </c>
      <c r="AH717" t="s">
        <v>71</v>
      </c>
      <c r="AI717" t="s">
        <v>71</v>
      </c>
      <c r="AJ717" t="s">
        <v>71</v>
      </c>
      <c r="AK717" t="s">
        <v>71</v>
      </c>
      <c r="AL717" t="s">
        <v>71</v>
      </c>
      <c r="AM717" t="s">
        <v>6672</v>
      </c>
      <c r="AN717" t="s">
        <v>6673</v>
      </c>
      <c r="AO717" t="s">
        <v>71</v>
      </c>
      <c r="AP717" t="s">
        <v>71</v>
      </c>
      <c r="AQ717" t="s">
        <v>71</v>
      </c>
      <c r="AR717" t="s">
        <v>794</v>
      </c>
      <c r="AS717">
        <v>2015</v>
      </c>
      <c r="AT717">
        <v>33</v>
      </c>
      <c r="AU717">
        <v>1</v>
      </c>
      <c r="AV717" t="s">
        <v>71</v>
      </c>
      <c r="AW717" t="s">
        <v>71</v>
      </c>
      <c r="AX717" t="s">
        <v>71</v>
      </c>
      <c r="AY717" t="s">
        <v>71</v>
      </c>
      <c r="AZ717">
        <v>1</v>
      </c>
      <c r="BA717">
        <v>31</v>
      </c>
      <c r="BB717" t="s">
        <v>71</v>
      </c>
      <c r="BC717" t="s">
        <v>6674</v>
      </c>
      <c r="BD717" t="str">
        <f>HYPERLINK("http://dx.doi.org/10.1007/s00354-015-0101-1","http://dx.doi.org/10.1007/s00354-015-0101-1")</f>
        <v>http://dx.doi.org/10.1007/s00354-015-0101-1</v>
      </c>
      <c r="BE717" t="s">
        <v>71</v>
      </c>
      <c r="BF717" t="s">
        <v>71</v>
      </c>
      <c r="BG717" t="s">
        <v>71</v>
      </c>
      <c r="BH717" t="s">
        <v>71</v>
      </c>
      <c r="BI717" t="s">
        <v>71</v>
      </c>
      <c r="BJ717" t="s">
        <v>71</v>
      </c>
      <c r="BK717" t="s">
        <v>71</v>
      </c>
      <c r="BL717" t="s">
        <v>71</v>
      </c>
      <c r="BM717" t="s">
        <v>71</v>
      </c>
      <c r="BN717" t="s">
        <v>71</v>
      </c>
      <c r="BO717" t="s">
        <v>71</v>
      </c>
      <c r="BP717" t="s">
        <v>71</v>
      </c>
      <c r="BQ717" t="s">
        <v>6675</v>
      </c>
      <c r="BR717" t="str">
        <f>HYPERLINK("https%3A%2F%2Fwww.webofscience.com%2Fwos%2Fwoscc%2Ffull-record%2FWOS:000348984300001","View Full Record in Web of Science")</f>
        <v>View Full Record in Web of Science</v>
      </c>
    </row>
    <row r="718" spans="1:70" hidden="1" x14ac:dyDescent="0.25">
      <c r="A718" t="s">
        <v>69</v>
      </c>
      <c r="B718" t="s">
        <v>6676</v>
      </c>
      <c r="C718" t="s">
        <v>71</v>
      </c>
      <c r="D718" t="s">
        <v>71</v>
      </c>
      <c r="E718" t="s">
        <v>71</v>
      </c>
      <c r="F718" t="s">
        <v>6677</v>
      </c>
      <c r="G718" t="s">
        <v>71</v>
      </c>
      <c r="H718" t="s">
        <v>71</v>
      </c>
      <c r="I718" s="1" t="s">
        <v>6678</v>
      </c>
      <c r="J718" s="6" t="s">
        <v>8590</v>
      </c>
      <c r="K718" t="s">
        <v>6679</v>
      </c>
      <c r="L718" t="s">
        <v>71</v>
      </c>
      <c r="M718" t="s">
        <v>6680</v>
      </c>
      <c r="N718" t="s">
        <v>6681</v>
      </c>
      <c r="O718" t="s">
        <v>6016</v>
      </c>
      <c r="P718" t="s">
        <v>71</v>
      </c>
      <c r="Q718" t="s">
        <v>71</v>
      </c>
      <c r="R718" t="s">
        <v>71</v>
      </c>
      <c r="S718" t="s">
        <v>71</v>
      </c>
      <c r="T718" t="s">
        <v>6682</v>
      </c>
      <c r="U718" t="s">
        <v>71</v>
      </c>
      <c r="V718" t="s">
        <v>71</v>
      </c>
      <c r="W718" t="s">
        <v>71</v>
      </c>
      <c r="X718" t="s">
        <v>71</v>
      </c>
      <c r="Y718" t="s">
        <v>71</v>
      </c>
      <c r="Z718" t="s">
        <v>71</v>
      </c>
      <c r="AA718" t="s">
        <v>71</v>
      </c>
      <c r="AB718" t="s">
        <v>71</v>
      </c>
      <c r="AC718" t="s">
        <v>71</v>
      </c>
      <c r="AD718" t="s">
        <v>71</v>
      </c>
      <c r="AE718" t="s">
        <v>71</v>
      </c>
      <c r="AF718" t="s">
        <v>71</v>
      </c>
      <c r="AG718" t="s">
        <v>71</v>
      </c>
      <c r="AH718" t="s">
        <v>71</v>
      </c>
      <c r="AI718" t="s">
        <v>71</v>
      </c>
      <c r="AJ718" t="s">
        <v>71</v>
      </c>
      <c r="AK718" t="s">
        <v>71</v>
      </c>
      <c r="AL718" t="s">
        <v>71</v>
      </c>
      <c r="AM718" t="s">
        <v>6683</v>
      </c>
      <c r="AN718" t="s">
        <v>6684</v>
      </c>
      <c r="AO718" t="s">
        <v>71</v>
      </c>
      <c r="AP718" t="s">
        <v>71</v>
      </c>
      <c r="AQ718" t="s">
        <v>71</v>
      </c>
      <c r="AR718" t="s">
        <v>728</v>
      </c>
      <c r="AS718">
        <v>2009</v>
      </c>
      <c r="AT718">
        <v>24</v>
      </c>
      <c r="AU718">
        <v>12</v>
      </c>
      <c r="AV718" t="s">
        <v>71</v>
      </c>
      <c r="AW718" t="s">
        <v>71</v>
      </c>
      <c r="AX718" t="s">
        <v>180</v>
      </c>
      <c r="AY718" t="s">
        <v>71</v>
      </c>
      <c r="AZ718">
        <v>1381</v>
      </c>
      <c r="BA718">
        <v>1390</v>
      </c>
      <c r="BB718" t="s">
        <v>71</v>
      </c>
      <c r="BC718" t="s">
        <v>6685</v>
      </c>
      <c r="BD718" t="str">
        <f>HYPERLINK("http://dx.doi.org/10.1016/j.envsoft.2009.07.004","http://dx.doi.org/10.1016/j.envsoft.2009.07.004")</f>
        <v>http://dx.doi.org/10.1016/j.envsoft.2009.07.004</v>
      </c>
      <c r="BE718" t="s">
        <v>71</v>
      </c>
      <c r="BF718" t="s">
        <v>71</v>
      </c>
      <c r="BG718" t="s">
        <v>71</v>
      </c>
      <c r="BH718" t="s">
        <v>71</v>
      </c>
      <c r="BI718" t="s">
        <v>71</v>
      </c>
      <c r="BJ718" t="s">
        <v>71</v>
      </c>
      <c r="BK718" t="s">
        <v>71</v>
      </c>
      <c r="BL718" t="s">
        <v>71</v>
      </c>
      <c r="BM718" t="s">
        <v>71</v>
      </c>
      <c r="BN718" t="s">
        <v>71</v>
      </c>
      <c r="BO718" t="s">
        <v>71</v>
      </c>
      <c r="BP718" t="s">
        <v>71</v>
      </c>
      <c r="BQ718" t="s">
        <v>6686</v>
      </c>
      <c r="BR718" t="str">
        <f>HYPERLINK("https%3A%2F%2Fwww.webofscience.com%2Fwos%2Fwoscc%2Ffull-record%2FWOS:000270611200005","View Full Record in Web of Science")</f>
        <v>View Full Record in Web of Science</v>
      </c>
    </row>
    <row r="719" spans="1:70" hidden="1" x14ac:dyDescent="0.25">
      <c r="A719" t="s">
        <v>83</v>
      </c>
      <c r="B719" t="s">
        <v>6687</v>
      </c>
      <c r="C719" t="s">
        <v>71</v>
      </c>
      <c r="D719" t="s">
        <v>6688</v>
      </c>
      <c r="E719" t="s">
        <v>71</v>
      </c>
      <c r="F719" t="s">
        <v>6689</v>
      </c>
      <c r="G719" t="s">
        <v>71</v>
      </c>
      <c r="H719" t="s">
        <v>71</v>
      </c>
      <c r="I719" s="1" t="s">
        <v>6690</v>
      </c>
      <c r="J719" s="6" t="s">
        <v>8590</v>
      </c>
      <c r="K719" t="s">
        <v>6691</v>
      </c>
      <c r="L719" t="s">
        <v>71</v>
      </c>
      <c r="M719" t="s">
        <v>6692</v>
      </c>
      <c r="N719" t="s">
        <v>6693</v>
      </c>
      <c r="O719" t="s">
        <v>6225</v>
      </c>
      <c r="P719" t="s">
        <v>6694</v>
      </c>
      <c r="Q719" t="s">
        <v>71</v>
      </c>
      <c r="R719" t="s">
        <v>71</v>
      </c>
      <c r="S719" t="s">
        <v>71</v>
      </c>
      <c r="T719" t="s">
        <v>6695</v>
      </c>
      <c r="U719" t="s">
        <v>71</v>
      </c>
      <c r="V719" t="s">
        <v>71</v>
      </c>
      <c r="W719" t="s">
        <v>71</v>
      </c>
      <c r="X719" t="s">
        <v>71</v>
      </c>
      <c r="Y719" t="s">
        <v>6696</v>
      </c>
      <c r="Z719" t="s">
        <v>6697</v>
      </c>
      <c r="AA719" t="s">
        <v>71</v>
      </c>
      <c r="AB719" t="s">
        <v>71</v>
      </c>
      <c r="AC719" t="s">
        <v>71</v>
      </c>
      <c r="AD719" t="s">
        <v>71</v>
      </c>
      <c r="AE719" t="s">
        <v>71</v>
      </c>
      <c r="AF719" t="s">
        <v>71</v>
      </c>
      <c r="AG719" t="s">
        <v>71</v>
      </c>
      <c r="AH719" t="s">
        <v>71</v>
      </c>
      <c r="AI719" t="s">
        <v>71</v>
      </c>
      <c r="AJ719" t="s">
        <v>71</v>
      </c>
      <c r="AK719" t="s">
        <v>71</v>
      </c>
      <c r="AL719" t="s">
        <v>71</v>
      </c>
      <c r="AM719" t="s">
        <v>71</v>
      </c>
      <c r="AN719" t="s">
        <v>71</v>
      </c>
      <c r="AO719" t="s">
        <v>6698</v>
      </c>
      <c r="AP719" t="s">
        <v>71</v>
      </c>
      <c r="AQ719" t="s">
        <v>71</v>
      </c>
      <c r="AR719" t="s">
        <v>71</v>
      </c>
      <c r="AS719">
        <v>2012</v>
      </c>
      <c r="AT719" t="s">
        <v>71</v>
      </c>
      <c r="AU719" t="s">
        <v>71</v>
      </c>
      <c r="AV719" t="s">
        <v>71</v>
      </c>
      <c r="AW719" t="s">
        <v>71</v>
      </c>
      <c r="AX719" t="s">
        <v>71</v>
      </c>
      <c r="AY719" t="s">
        <v>71</v>
      </c>
      <c r="AZ719">
        <v>709</v>
      </c>
      <c r="BA719">
        <v>714</v>
      </c>
      <c r="BB719" t="s">
        <v>71</v>
      </c>
      <c r="BC719" t="s">
        <v>71</v>
      </c>
      <c r="BD719" t="s">
        <v>71</v>
      </c>
      <c r="BE719" t="s">
        <v>71</v>
      </c>
      <c r="BF719" t="s">
        <v>71</v>
      </c>
      <c r="BG719" t="s">
        <v>71</v>
      </c>
      <c r="BH719" t="s">
        <v>71</v>
      </c>
      <c r="BI719" t="s">
        <v>71</v>
      </c>
      <c r="BJ719" t="s">
        <v>71</v>
      </c>
      <c r="BK719" t="s">
        <v>71</v>
      </c>
      <c r="BL719" t="s">
        <v>71</v>
      </c>
      <c r="BM719" t="s">
        <v>71</v>
      </c>
      <c r="BN719" t="s">
        <v>71</v>
      </c>
      <c r="BO719" t="s">
        <v>71</v>
      </c>
      <c r="BP719" t="s">
        <v>71</v>
      </c>
      <c r="BQ719" t="s">
        <v>6699</v>
      </c>
      <c r="BR719" t="str">
        <f>HYPERLINK("https%3A%2F%2Fwww.webofscience.com%2Fwos%2Fwoscc%2Ffull-record%2FWOS:000320196400128","View Full Record in Web of Science")</f>
        <v>View Full Record in Web of Science</v>
      </c>
    </row>
    <row r="720" spans="1:70" hidden="1" x14ac:dyDescent="0.25">
      <c r="A720" t="s">
        <v>83</v>
      </c>
      <c r="B720" t="s">
        <v>6700</v>
      </c>
      <c r="C720" t="s">
        <v>71</v>
      </c>
      <c r="D720" t="s">
        <v>71</v>
      </c>
      <c r="E720" t="s">
        <v>102</v>
      </c>
      <c r="F720" t="s">
        <v>6701</v>
      </c>
      <c r="G720" t="s">
        <v>71</v>
      </c>
      <c r="H720" t="s">
        <v>71</v>
      </c>
      <c r="I720" s="1" t="s">
        <v>6702</v>
      </c>
      <c r="J720" s="6" t="s">
        <v>8590</v>
      </c>
      <c r="K720" t="s">
        <v>6703</v>
      </c>
      <c r="L720" t="s">
        <v>71</v>
      </c>
      <c r="M720" t="s">
        <v>6704</v>
      </c>
      <c r="N720" t="s">
        <v>6705</v>
      </c>
      <c r="O720" t="s">
        <v>5476</v>
      </c>
      <c r="P720" t="s">
        <v>6706</v>
      </c>
      <c r="Q720" t="s">
        <v>71</v>
      </c>
      <c r="R720" t="s">
        <v>71</v>
      </c>
      <c r="S720" t="s">
        <v>71</v>
      </c>
      <c r="T720" t="s">
        <v>6707</v>
      </c>
      <c r="U720" t="s">
        <v>71</v>
      </c>
      <c r="V720" t="s">
        <v>71</v>
      </c>
      <c r="W720" t="s">
        <v>71</v>
      </c>
      <c r="X720" t="s">
        <v>71</v>
      </c>
      <c r="Y720" t="s">
        <v>71</v>
      </c>
      <c r="Z720" t="s">
        <v>71</v>
      </c>
      <c r="AA720" t="s">
        <v>71</v>
      </c>
      <c r="AB720" t="s">
        <v>71</v>
      </c>
      <c r="AC720" t="s">
        <v>71</v>
      </c>
      <c r="AD720" t="s">
        <v>71</v>
      </c>
      <c r="AE720" t="s">
        <v>71</v>
      </c>
      <c r="AF720" t="s">
        <v>71</v>
      </c>
      <c r="AG720" t="s">
        <v>71</v>
      </c>
      <c r="AH720" t="s">
        <v>71</v>
      </c>
      <c r="AI720" t="s">
        <v>71</v>
      </c>
      <c r="AJ720" t="s">
        <v>71</v>
      </c>
      <c r="AK720" t="s">
        <v>71</v>
      </c>
      <c r="AL720" t="s">
        <v>71</v>
      </c>
      <c r="AM720" t="s">
        <v>71</v>
      </c>
      <c r="AN720" t="s">
        <v>71</v>
      </c>
      <c r="AO720" t="s">
        <v>6708</v>
      </c>
      <c r="AP720" t="s">
        <v>71</v>
      </c>
      <c r="AQ720" t="s">
        <v>71</v>
      </c>
      <c r="AR720" t="s">
        <v>71</v>
      </c>
      <c r="AS720">
        <v>2021</v>
      </c>
      <c r="AT720" t="s">
        <v>71</v>
      </c>
      <c r="AU720" t="s">
        <v>71</v>
      </c>
      <c r="AV720" t="s">
        <v>71</v>
      </c>
      <c r="AW720" t="s">
        <v>71</v>
      </c>
      <c r="AX720" t="s">
        <v>71</v>
      </c>
      <c r="AY720" t="s">
        <v>71</v>
      </c>
      <c r="AZ720">
        <v>178</v>
      </c>
      <c r="BA720">
        <v>183</v>
      </c>
      <c r="BB720" t="s">
        <v>71</v>
      </c>
      <c r="BC720" t="s">
        <v>6709</v>
      </c>
      <c r="BD720" t="str">
        <f>HYPERLINK("http://dx.doi.org/10.1109/ICID54526.2021.00042","http://dx.doi.org/10.1109/ICID54526.2021.00042")</f>
        <v>http://dx.doi.org/10.1109/ICID54526.2021.00042</v>
      </c>
      <c r="BE720" t="s">
        <v>71</v>
      </c>
      <c r="BF720" t="s">
        <v>71</v>
      </c>
      <c r="BG720" t="s">
        <v>71</v>
      </c>
      <c r="BH720" t="s">
        <v>71</v>
      </c>
      <c r="BI720" t="s">
        <v>71</v>
      </c>
      <c r="BJ720" t="s">
        <v>71</v>
      </c>
      <c r="BK720" t="s">
        <v>71</v>
      </c>
      <c r="BL720" t="s">
        <v>71</v>
      </c>
      <c r="BM720" t="s">
        <v>71</v>
      </c>
      <c r="BN720" t="s">
        <v>71</v>
      </c>
      <c r="BO720" t="s">
        <v>71</v>
      </c>
      <c r="BP720" t="s">
        <v>71</v>
      </c>
      <c r="BQ720" t="s">
        <v>6710</v>
      </c>
      <c r="BR720" t="str">
        <f>HYPERLINK("https%3A%2F%2Fwww.webofscience.com%2Fwos%2Fwoscc%2Ffull-record%2FWOS:000778880700035","View Full Record in Web of Science")</f>
        <v>View Full Record in Web of Science</v>
      </c>
    </row>
    <row r="721" spans="1:70" hidden="1" x14ac:dyDescent="0.25">
      <c r="A721" t="s">
        <v>69</v>
      </c>
      <c r="B721" t="s">
        <v>6711</v>
      </c>
      <c r="C721" t="s">
        <v>71</v>
      </c>
      <c r="D721" t="s">
        <v>71</v>
      </c>
      <c r="E721" t="s">
        <v>71</v>
      </c>
      <c r="F721" t="s">
        <v>6712</v>
      </c>
      <c r="G721" t="s">
        <v>71</v>
      </c>
      <c r="H721" t="s">
        <v>71</v>
      </c>
      <c r="I721" s="1" t="s">
        <v>6713</v>
      </c>
      <c r="J721" s="6" t="s">
        <v>8590</v>
      </c>
      <c r="K721" t="s">
        <v>766</v>
      </c>
      <c r="L721" t="s">
        <v>71</v>
      </c>
      <c r="M721" t="s">
        <v>71</v>
      </c>
      <c r="N721" t="s">
        <v>71</v>
      </c>
      <c r="O721" t="s">
        <v>71</v>
      </c>
      <c r="P721" t="s">
        <v>71</v>
      </c>
      <c r="Q721" t="s">
        <v>71</v>
      </c>
      <c r="R721" t="s">
        <v>71</v>
      </c>
      <c r="S721" t="s">
        <v>71</v>
      </c>
      <c r="T721" t="s">
        <v>6714</v>
      </c>
      <c r="U721" t="s">
        <v>71</v>
      </c>
      <c r="V721" t="s">
        <v>71</v>
      </c>
      <c r="W721" t="s">
        <v>71</v>
      </c>
      <c r="X721" t="s">
        <v>71</v>
      </c>
      <c r="Y721" t="s">
        <v>6715</v>
      </c>
      <c r="Z721" t="s">
        <v>6716</v>
      </c>
      <c r="AA721" t="s">
        <v>71</v>
      </c>
      <c r="AB721" t="s">
        <v>71</v>
      </c>
      <c r="AC721" t="s">
        <v>71</v>
      </c>
      <c r="AD721" t="s">
        <v>71</v>
      </c>
      <c r="AE721" t="s">
        <v>71</v>
      </c>
      <c r="AF721" t="s">
        <v>71</v>
      </c>
      <c r="AG721" t="s">
        <v>71</v>
      </c>
      <c r="AH721" t="s">
        <v>71</v>
      </c>
      <c r="AI721" t="s">
        <v>71</v>
      </c>
      <c r="AJ721" t="s">
        <v>71</v>
      </c>
      <c r="AK721" t="s">
        <v>71</v>
      </c>
      <c r="AL721" t="s">
        <v>71</v>
      </c>
      <c r="AM721" t="s">
        <v>768</v>
      </c>
      <c r="AN721" t="s">
        <v>769</v>
      </c>
      <c r="AO721" t="s">
        <v>71</v>
      </c>
      <c r="AP721" t="s">
        <v>71</v>
      </c>
      <c r="AQ721" t="s">
        <v>71</v>
      </c>
      <c r="AR721" t="s">
        <v>794</v>
      </c>
      <c r="AS721">
        <v>2009</v>
      </c>
      <c r="AT721">
        <v>9</v>
      </c>
      <c r="AU721">
        <v>1</v>
      </c>
      <c r="AV721" t="s">
        <v>71</v>
      </c>
      <c r="AW721" t="s">
        <v>71</v>
      </c>
      <c r="AX721" t="s">
        <v>71</v>
      </c>
      <c r="AY721" t="s">
        <v>71</v>
      </c>
      <c r="AZ721">
        <v>1</v>
      </c>
      <c r="BA721">
        <v>12</v>
      </c>
      <c r="BB721" t="s">
        <v>71</v>
      </c>
      <c r="BC721" t="s">
        <v>6717</v>
      </c>
      <c r="BD721" t="str">
        <f>HYPERLINK("http://dx.doi.org/10.1016/j.asoc.2008.05.006","http://dx.doi.org/10.1016/j.asoc.2008.05.006")</f>
        <v>http://dx.doi.org/10.1016/j.asoc.2008.05.006</v>
      </c>
      <c r="BE721" t="s">
        <v>71</v>
      </c>
      <c r="BF721" t="s">
        <v>71</v>
      </c>
      <c r="BG721" t="s">
        <v>71</v>
      </c>
      <c r="BH721" t="s">
        <v>71</v>
      </c>
      <c r="BI721" t="s">
        <v>71</v>
      </c>
      <c r="BJ721" t="s">
        <v>71</v>
      </c>
      <c r="BK721" t="s">
        <v>71</v>
      </c>
      <c r="BL721" t="s">
        <v>71</v>
      </c>
      <c r="BM721" t="s">
        <v>71</v>
      </c>
      <c r="BN721" t="s">
        <v>71</v>
      </c>
      <c r="BO721" t="s">
        <v>71</v>
      </c>
      <c r="BP721" t="s">
        <v>71</v>
      </c>
      <c r="BQ721" t="s">
        <v>6718</v>
      </c>
      <c r="BR721" t="str">
        <f>HYPERLINK("https%3A%2F%2Fwww.webofscience.com%2Fwos%2Fwoscc%2Ffull-record%2FWOS:000260152400001","View Full Record in Web of Science")</f>
        <v>View Full Record in Web of Science</v>
      </c>
    </row>
    <row r="722" spans="1:70" hidden="1" x14ac:dyDescent="0.25">
      <c r="A722" t="s">
        <v>69</v>
      </c>
      <c r="B722" t="s">
        <v>6719</v>
      </c>
      <c r="C722" t="s">
        <v>71</v>
      </c>
      <c r="D722" t="s">
        <v>71</v>
      </c>
      <c r="E722" t="s">
        <v>71</v>
      </c>
      <c r="F722" t="s">
        <v>6719</v>
      </c>
      <c r="G722" t="s">
        <v>71</v>
      </c>
      <c r="H722" t="s">
        <v>71</v>
      </c>
      <c r="I722" s="1" t="s">
        <v>6720</v>
      </c>
      <c r="J722" s="6" t="s">
        <v>8590</v>
      </c>
      <c r="K722" t="s">
        <v>6721</v>
      </c>
      <c r="L722" t="s">
        <v>71</v>
      </c>
      <c r="M722" t="s">
        <v>71</v>
      </c>
      <c r="N722" t="s">
        <v>71</v>
      </c>
      <c r="O722" t="s">
        <v>71</v>
      </c>
      <c r="P722" t="s">
        <v>71</v>
      </c>
      <c r="Q722" t="s">
        <v>71</v>
      </c>
      <c r="R722" t="s">
        <v>71</v>
      </c>
      <c r="S722" t="s">
        <v>71</v>
      </c>
      <c r="T722" t="s">
        <v>6722</v>
      </c>
      <c r="U722" t="s">
        <v>71</v>
      </c>
      <c r="V722" t="s">
        <v>71</v>
      </c>
      <c r="W722" t="s">
        <v>71</v>
      </c>
      <c r="X722" t="s">
        <v>71</v>
      </c>
      <c r="Y722" t="s">
        <v>3937</v>
      </c>
      <c r="Z722" t="s">
        <v>3938</v>
      </c>
      <c r="AA722" t="s">
        <v>71</v>
      </c>
      <c r="AB722" t="s">
        <v>71</v>
      </c>
      <c r="AC722" t="s">
        <v>71</v>
      </c>
      <c r="AD722" t="s">
        <v>71</v>
      </c>
      <c r="AE722" t="s">
        <v>71</v>
      </c>
      <c r="AF722" t="s">
        <v>71</v>
      </c>
      <c r="AG722" t="s">
        <v>71</v>
      </c>
      <c r="AH722" t="s">
        <v>71</v>
      </c>
      <c r="AI722" t="s">
        <v>71</v>
      </c>
      <c r="AJ722" t="s">
        <v>71</v>
      </c>
      <c r="AK722" t="s">
        <v>71</v>
      </c>
      <c r="AL722" t="s">
        <v>71</v>
      </c>
      <c r="AM722" t="s">
        <v>6723</v>
      </c>
      <c r="AN722" t="s">
        <v>71</v>
      </c>
      <c r="AO722" t="s">
        <v>71</v>
      </c>
      <c r="AP722" t="s">
        <v>71</v>
      </c>
      <c r="AQ722" t="s">
        <v>71</v>
      </c>
      <c r="AR722" t="s">
        <v>728</v>
      </c>
      <c r="AS722">
        <v>2001</v>
      </c>
      <c r="AT722">
        <v>31</v>
      </c>
      <c r="AU722">
        <v>6</v>
      </c>
      <c r="AV722" t="s">
        <v>71</v>
      </c>
      <c r="AW722" t="s">
        <v>71</v>
      </c>
      <c r="AX722" t="s">
        <v>71</v>
      </c>
      <c r="AY722" t="s">
        <v>71</v>
      </c>
      <c r="AZ722">
        <v>930</v>
      </c>
      <c r="BA722">
        <v>937</v>
      </c>
      <c r="BB722" t="s">
        <v>71</v>
      </c>
      <c r="BC722" t="s">
        <v>6724</v>
      </c>
      <c r="BD722" t="str">
        <f>HYPERLINK("http://dx.doi.org/10.1109/3477.969496","http://dx.doi.org/10.1109/3477.969496")</f>
        <v>http://dx.doi.org/10.1109/3477.969496</v>
      </c>
      <c r="BE722" t="s">
        <v>71</v>
      </c>
      <c r="BF722" t="s">
        <v>71</v>
      </c>
      <c r="BG722" t="s">
        <v>71</v>
      </c>
      <c r="BH722" t="s">
        <v>71</v>
      </c>
      <c r="BI722" t="s">
        <v>71</v>
      </c>
      <c r="BJ722" t="s">
        <v>71</v>
      </c>
      <c r="BK722" t="s">
        <v>71</v>
      </c>
      <c r="BL722">
        <v>18244858</v>
      </c>
      <c r="BM722" t="s">
        <v>71</v>
      </c>
      <c r="BN722" t="s">
        <v>71</v>
      </c>
      <c r="BO722" t="s">
        <v>71</v>
      </c>
      <c r="BP722" t="s">
        <v>71</v>
      </c>
      <c r="BQ722" t="s">
        <v>6725</v>
      </c>
      <c r="BR722" t="str">
        <f>HYPERLINK("https%3A%2F%2Fwww.webofscience.com%2Fwos%2Fwoscc%2Ffull-record%2FWOS:000172566600008","View Full Record in Web of Science")</f>
        <v>View Full Record in Web of Science</v>
      </c>
    </row>
    <row r="723" spans="1:70" hidden="1" x14ac:dyDescent="0.25">
      <c r="A723" t="s">
        <v>83</v>
      </c>
      <c r="B723" t="s">
        <v>6726</v>
      </c>
      <c r="C723" t="s">
        <v>71</v>
      </c>
      <c r="D723" t="s">
        <v>71</v>
      </c>
      <c r="E723" t="s">
        <v>102</v>
      </c>
      <c r="F723" t="s">
        <v>6727</v>
      </c>
      <c r="G723" t="s">
        <v>71</v>
      </c>
      <c r="H723" t="s">
        <v>71</v>
      </c>
      <c r="I723" s="1" t="s">
        <v>6728</v>
      </c>
      <c r="J723" s="6" t="s">
        <v>8590</v>
      </c>
      <c r="K723" t="s">
        <v>6729</v>
      </c>
      <c r="L723" t="s">
        <v>6730</v>
      </c>
      <c r="M723" t="s">
        <v>6731</v>
      </c>
      <c r="N723" t="s">
        <v>6732</v>
      </c>
      <c r="O723" t="s">
        <v>1463</v>
      </c>
      <c r="P723" t="s">
        <v>102</v>
      </c>
      <c r="Q723" t="s">
        <v>71</v>
      </c>
      <c r="R723" t="s">
        <v>71</v>
      </c>
      <c r="S723" t="s">
        <v>71</v>
      </c>
      <c r="T723" t="s">
        <v>6733</v>
      </c>
      <c r="U723" t="s">
        <v>71</v>
      </c>
      <c r="V723" t="s">
        <v>71</v>
      </c>
      <c r="W723" t="s">
        <v>71</v>
      </c>
      <c r="X723" t="s">
        <v>71</v>
      </c>
      <c r="Y723" t="s">
        <v>71</v>
      </c>
      <c r="Z723" t="s">
        <v>71</v>
      </c>
      <c r="AA723" t="s">
        <v>71</v>
      </c>
      <c r="AB723" t="s">
        <v>71</v>
      </c>
      <c r="AC723" t="s">
        <v>71</v>
      </c>
      <c r="AD723" t="s">
        <v>71</v>
      </c>
      <c r="AE723" t="s">
        <v>71</v>
      </c>
      <c r="AF723" t="s">
        <v>71</v>
      </c>
      <c r="AG723" t="s">
        <v>71</v>
      </c>
      <c r="AH723" t="s">
        <v>71</v>
      </c>
      <c r="AI723" t="s">
        <v>71</v>
      </c>
      <c r="AJ723" t="s">
        <v>71</v>
      </c>
      <c r="AK723" t="s">
        <v>71</v>
      </c>
      <c r="AL723" t="s">
        <v>71</v>
      </c>
      <c r="AM723" t="s">
        <v>6734</v>
      </c>
      <c r="AN723" t="s">
        <v>71</v>
      </c>
      <c r="AO723" t="s">
        <v>6735</v>
      </c>
      <c r="AP723" t="s">
        <v>71</v>
      </c>
      <c r="AQ723" t="s">
        <v>71</v>
      </c>
      <c r="AR723" t="s">
        <v>71</v>
      </c>
      <c r="AS723">
        <v>2007</v>
      </c>
      <c r="AT723" t="s">
        <v>71</v>
      </c>
      <c r="AU723" t="s">
        <v>71</v>
      </c>
      <c r="AV723" t="s">
        <v>71</v>
      </c>
      <c r="AW723" t="s">
        <v>71</v>
      </c>
      <c r="AX723" t="s">
        <v>71</v>
      </c>
      <c r="AY723" t="s">
        <v>71</v>
      </c>
      <c r="AZ723">
        <v>784</v>
      </c>
      <c r="BA723">
        <v>787</v>
      </c>
      <c r="BB723" t="s">
        <v>71</v>
      </c>
      <c r="BC723" t="s">
        <v>71</v>
      </c>
      <c r="BD723" t="s">
        <v>71</v>
      </c>
      <c r="BE723" t="s">
        <v>71</v>
      </c>
      <c r="BF723" t="s">
        <v>71</v>
      </c>
      <c r="BG723" t="s">
        <v>71</v>
      </c>
      <c r="BH723" t="s">
        <v>71</v>
      </c>
      <c r="BI723" t="s">
        <v>71</v>
      </c>
      <c r="BJ723" t="s">
        <v>71</v>
      </c>
      <c r="BK723" t="s">
        <v>71</v>
      </c>
      <c r="BL723" t="s">
        <v>71</v>
      </c>
      <c r="BM723" t="s">
        <v>71</v>
      </c>
      <c r="BN723" t="s">
        <v>71</v>
      </c>
      <c r="BO723" t="s">
        <v>71</v>
      </c>
      <c r="BP723" t="s">
        <v>71</v>
      </c>
      <c r="BQ723" t="s">
        <v>6736</v>
      </c>
      <c r="BR723" t="str">
        <f>HYPERLINK("https%3A%2F%2Fwww.webofscience.com%2Fwos%2Fwoscc%2Ffull-record%2FWOS:000259117300194","View Full Record in Web of Science")</f>
        <v>View Full Record in Web of Science</v>
      </c>
    </row>
    <row r="724" spans="1:70" hidden="1" x14ac:dyDescent="0.25">
      <c r="A724" t="s">
        <v>83</v>
      </c>
      <c r="B724" t="s">
        <v>6737</v>
      </c>
      <c r="C724" t="s">
        <v>71</v>
      </c>
      <c r="D724" t="s">
        <v>6738</v>
      </c>
      <c r="E724" t="s">
        <v>71</v>
      </c>
      <c r="F724" t="s">
        <v>6739</v>
      </c>
      <c r="G724" t="s">
        <v>71</v>
      </c>
      <c r="H724" t="s">
        <v>71</v>
      </c>
      <c r="I724" s="1" t="s">
        <v>6740</v>
      </c>
      <c r="J724" s="6" t="s">
        <v>8590</v>
      </c>
      <c r="K724" t="s">
        <v>6741</v>
      </c>
      <c r="L724" t="s">
        <v>71</v>
      </c>
      <c r="M724" t="s">
        <v>6742</v>
      </c>
      <c r="N724" t="s">
        <v>6743</v>
      </c>
      <c r="O724" t="s">
        <v>6744</v>
      </c>
      <c r="P724" t="s">
        <v>6745</v>
      </c>
      <c r="Q724" t="s">
        <v>6746</v>
      </c>
      <c r="R724" t="s">
        <v>71</v>
      </c>
      <c r="S724" t="s">
        <v>71</v>
      </c>
      <c r="T724" t="s">
        <v>6747</v>
      </c>
      <c r="U724" t="s">
        <v>71</v>
      </c>
      <c r="V724" t="s">
        <v>71</v>
      </c>
      <c r="W724" t="s">
        <v>71</v>
      </c>
      <c r="X724" t="s">
        <v>71</v>
      </c>
      <c r="Y724" t="s">
        <v>71</v>
      </c>
      <c r="Z724" t="s">
        <v>71</v>
      </c>
      <c r="AA724" t="s">
        <v>71</v>
      </c>
      <c r="AB724" t="s">
        <v>71</v>
      </c>
      <c r="AC724" t="s">
        <v>71</v>
      </c>
      <c r="AD724" t="s">
        <v>71</v>
      </c>
      <c r="AE724" t="s">
        <v>71</v>
      </c>
      <c r="AF724" t="s">
        <v>71</v>
      </c>
      <c r="AG724" t="s">
        <v>71</v>
      </c>
      <c r="AH724" t="s">
        <v>71</v>
      </c>
      <c r="AI724" t="s">
        <v>71</v>
      </c>
      <c r="AJ724" t="s">
        <v>71</v>
      </c>
      <c r="AK724" t="s">
        <v>71</v>
      </c>
      <c r="AL724" t="s">
        <v>71</v>
      </c>
      <c r="AM724" t="s">
        <v>71</v>
      </c>
      <c r="AN724" t="s">
        <v>71</v>
      </c>
      <c r="AO724" t="s">
        <v>6748</v>
      </c>
      <c r="AP724" t="s">
        <v>71</v>
      </c>
      <c r="AQ724" t="s">
        <v>71</v>
      </c>
      <c r="AR724" t="s">
        <v>71</v>
      </c>
      <c r="AS724">
        <v>2020</v>
      </c>
      <c r="AT724" t="s">
        <v>71</v>
      </c>
      <c r="AU724" t="s">
        <v>71</v>
      </c>
      <c r="AV724" t="s">
        <v>71</v>
      </c>
      <c r="AW724" t="s">
        <v>71</v>
      </c>
      <c r="AX724" t="s">
        <v>71</v>
      </c>
      <c r="AY724" t="s">
        <v>71</v>
      </c>
      <c r="AZ724">
        <v>76</v>
      </c>
      <c r="BA724">
        <v>85</v>
      </c>
      <c r="BB724" t="s">
        <v>71</v>
      </c>
      <c r="BC724" t="s">
        <v>71</v>
      </c>
      <c r="BD724" t="s">
        <v>71</v>
      </c>
      <c r="BE724" t="s">
        <v>71</v>
      </c>
      <c r="BF724" t="s">
        <v>71</v>
      </c>
      <c r="BG724" t="s">
        <v>71</v>
      </c>
      <c r="BH724" t="s">
        <v>71</v>
      </c>
      <c r="BI724" t="s">
        <v>71</v>
      </c>
      <c r="BJ724" t="s">
        <v>71</v>
      </c>
      <c r="BK724" t="s">
        <v>71</v>
      </c>
      <c r="BL724" t="s">
        <v>71</v>
      </c>
      <c r="BM724" t="s">
        <v>71</v>
      </c>
      <c r="BN724" t="s">
        <v>71</v>
      </c>
      <c r="BO724" t="s">
        <v>71</v>
      </c>
      <c r="BP724" t="s">
        <v>71</v>
      </c>
      <c r="BQ724" t="s">
        <v>6749</v>
      </c>
      <c r="BR724" t="str">
        <f>HYPERLINK("https%3A%2F%2Fwww.webofscience.com%2Fwos%2Fwoscc%2Ffull-record%2FWOS:000652190900009","View Full Record in Web of Science")</f>
        <v>View Full Record in Web of Science</v>
      </c>
    </row>
    <row r="725" spans="1:70" hidden="1" x14ac:dyDescent="0.25">
      <c r="A725" t="s">
        <v>69</v>
      </c>
      <c r="B725" t="s">
        <v>6750</v>
      </c>
      <c r="C725" t="s">
        <v>71</v>
      </c>
      <c r="D725" t="s">
        <v>71</v>
      </c>
      <c r="E725" t="s">
        <v>71</v>
      </c>
      <c r="F725" t="s">
        <v>6750</v>
      </c>
      <c r="G725" t="s">
        <v>71</v>
      </c>
      <c r="H725" t="s">
        <v>71</v>
      </c>
      <c r="I725" s="1" t="s">
        <v>6751</v>
      </c>
      <c r="J725" s="6" t="s">
        <v>8590</v>
      </c>
      <c r="K725" t="s">
        <v>257</v>
      </c>
      <c r="L725" t="s">
        <v>71</v>
      </c>
      <c r="M725" t="s">
        <v>71</v>
      </c>
      <c r="N725" t="s">
        <v>71</v>
      </c>
      <c r="O725" t="s">
        <v>71</v>
      </c>
      <c r="P725" t="s">
        <v>71</v>
      </c>
      <c r="Q725" t="s">
        <v>71</v>
      </c>
      <c r="R725" t="s">
        <v>71</v>
      </c>
      <c r="S725" t="s">
        <v>71</v>
      </c>
      <c r="T725" t="s">
        <v>6752</v>
      </c>
      <c r="U725" t="s">
        <v>71</v>
      </c>
      <c r="V725" t="s">
        <v>71</v>
      </c>
      <c r="W725" t="s">
        <v>71</v>
      </c>
      <c r="X725" t="s">
        <v>71</v>
      </c>
      <c r="Y725" t="s">
        <v>6753</v>
      </c>
      <c r="Z725" t="s">
        <v>71</v>
      </c>
      <c r="AA725" t="s">
        <v>71</v>
      </c>
      <c r="AB725" t="s">
        <v>71</v>
      </c>
      <c r="AC725" t="s">
        <v>71</v>
      </c>
      <c r="AD725" t="s">
        <v>71</v>
      </c>
      <c r="AE725" t="s">
        <v>71</v>
      </c>
      <c r="AF725" t="s">
        <v>71</v>
      </c>
      <c r="AG725" t="s">
        <v>71</v>
      </c>
      <c r="AH725" t="s">
        <v>71</v>
      </c>
      <c r="AI725" t="s">
        <v>71</v>
      </c>
      <c r="AJ725" t="s">
        <v>71</v>
      </c>
      <c r="AK725" t="s">
        <v>71</v>
      </c>
      <c r="AL725" t="s">
        <v>71</v>
      </c>
      <c r="AM725" t="s">
        <v>261</v>
      </c>
      <c r="AN725" t="s">
        <v>71</v>
      </c>
      <c r="AO725" t="s">
        <v>71</v>
      </c>
      <c r="AP725" t="s">
        <v>71</v>
      </c>
      <c r="AQ725" t="s">
        <v>71</v>
      </c>
      <c r="AR725" t="s">
        <v>479</v>
      </c>
      <c r="AS725">
        <v>1993</v>
      </c>
      <c r="AT725">
        <v>9</v>
      </c>
      <c r="AU725">
        <v>3</v>
      </c>
      <c r="AV725" t="s">
        <v>71</v>
      </c>
      <c r="AW725" t="s">
        <v>71</v>
      </c>
      <c r="AX725" t="s">
        <v>71</v>
      </c>
      <c r="AY725" t="s">
        <v>71</v>
      </c>
      <c r="AZ725">
        <v>197</v>
      </c>
      <c r="BA725">
        <v>225</v>
      </c>
      <c r="BB725" t="s">
        <v>71</v>
      </c>
      <c r="BC725" t="s">
        <v>6754</v>
      </c>
      <c r="BD725" t="str">
        <f>HYPERLINK("http://dx.doi.org/10.1016/0888-613X(93)90010-B","http://dx.doi.org/10.1016/0888-613X(93)90010-B")</f>
        <v>http://dx.doi.org/10.1016/0888-613X(93)90010-B</v>
      </c>
      <c r="BE725" t="s">
        <v>71</v>
      </c>
      <c r="BF725" t="s">
        <v>71</v>
      </c>
      <c r="BG725" t="s">
        <v>71</v>
      </c>
      <c r="BH725" t="s">
        <v>71</v>
      </c>
      <c r="BI725" t="s">
        <v>71</v>
      </c>
      <c r="BJ725" t="s">
        <v>71</v>
      </c>
      <c r="BK725" t="s">
        <v>71</v>
      </c>
      <c r="BL725" t="s">
        <v>71</v>
      </c>
      <c r="BM725" t="s">
        <v>71</v>
      </c>
      <c r="BN725" t="s">
        <v>71</v>
      </c>
      <c r="BO725" t="s">
        <v>71</v>
      </c>
      <c r="BP725" t="s">
        <v>71</v>
      </c>
      <c r="BQ725" t="s">
        <v>6755</v>
      </c>
      <c r="BR725" t="str">
        <f>HYPERLINK("https%3A%2F%2Fwww.webofscience.com%2Fwos%2Fwoscc%2Ffull-record%2FWOS:A1993MA13800003","View Full Record in Web of Science")</f>
        <v>View Full Record in Web of Science</v>
      </c>
    </row>
    <row r="726" spans="1:70" hidden="1" x14ac:dyDescent="0.25">
      <c r="A726" t="s">
        <v>83</v>
      </c>
      <c r="B726" t="s">
        <v>6665</v>
      </c>
      <c r="C726" t="s">
        <v>71</v>
      </c>
      <c r="D726" t="s">
        <v>6756</v>
      </c>
      <c r="E726" t="s">
        <v>71</v>
      </c>
      <c r="F726" t="s">
        <v>6666</v>
      </c>
      <c r="G726" t="s">
        <v>71</v>
      </c>
      <c r="H726" t="s">
        <v>71</v>
      </c>
      <c r="I726" s="1" t="s">
        <v>6757</v>
      </c>
      <c r="J726" s="6" t="s">
        <v>8590</v>
      </c>
      <c r="K726" t="s">
        <v>6758</v>
      </c>
      <c r="L726" t="s">
        <v>71</v>
      </c>
      <c r="M726" t="s">
        <v>6759</v>
      </c>
      <c r="N726" t="s">
        <v>6760</v>
      </c>
      <c r="O726" t="s">
        <v>6761</v>
      </c>
      <c r="P726" t="s">
        <v>6762</v>
      </c>
      <c r="Q726" t="s">
        <v>6763</v>
      </c>
      <c r="R726" t="s">
        <v>71</v>
      </c>
      <c r="S726" t="s">
        <v>71</v>
      </c>
      <c r="T726" t="s">
        <v>6764</v>
      </c>
      <c r="U726" t="s">
        <v>71</v>
      </c>
      <c r="V726" t="s">
        <v>71</v>
      </c>
      <c r="W726" t="s">
        <v>71</v>
      </c>
      <c r="X726" t="s">
        <v>71</v>
      </c>
      <c r="Y726" t="s">
        <v>6670</v>
      </c>
      <c r="Z726" t="s">
        <v>6671</v>
      </c>
      <c r="AA726" t="s">
        <v>71</v>
      </c>
      <c r="AB726" t="s">
        <v>71</v>
      </c>
      <c r="AC726" t="s">
        <v>71</v>
      </c>
      <c r="AD726" t="s">
        <v>71</v>
      </c>
      <c r="AE726" t="s">
        <v>71</v>
      </c>
      <c r="AF726" t="s">
        <v>71</v>
      </c>
      <c r="AG726" t="s">
        <v>71</v>
      </c>
      <c r="AH726" t="s">
        <v>71</v>
      </c>
      <c r="AI726" t="s">
        <v>71</v>
      </c>
      <c r="AJ726" t="s">
        <v>71</v>
      </c>
      <c r="AK726" t="s">
        <v>71</v>
      </c>
      <c r="AL726" t="s">
        <v>71</v>
      </c>
      <c r="AM726" t="s">
        <v>71</v>
      </c>
      <c r="AN726" t="s">
        <v>71</v>
      </c>
      <c r="AO726" t="s">
        <v>6765</v>
      </c>
      <c r="AP726" t="s">
        <v>71</v>
      </c>
      <c r="AQ726" t="s">
        <v>71</v>
      </c>
      <c r="AR726" t="s">
        <v>71</v>
      </c>
      <c r="AS726">
        <v>2014</v>
      </c>
      <c r="AT726" t="s">
        <v>71</v>
      </c>
      <c r="AU726" t="s">
        <v>71</v>
      </c>
      <c r="AV726" t="s">
        <v>71</v>
      </c>
      <c r="AW726" t="s">
        <v>71</v>
      </c>
      <c r="AX726" t="s">
        <v>71</v>
      </c>
      <c r="AY726" t="s">
        <v>71</v>
      </c>
      <c r="AZ726">
        <v>634</v>
      </c>
      <c r="BA726">
        <v>639</v>
      </c>
      <c r="BB726" t="s">
        <v>71</v>
      </c>
      <c r="BC726" t="s">
        <v>71</v>
      </c>
      <c r="BD726" t="s">
        <v>71</v>
      </c>
      <c r="BE726" t="s">
        <v>71</v>
      </c>
      <c r="BF726" t="s">
        <v>71</v>
      </c>
      <c r="BG726" t="s">
        <v>71</v>
      </c>
      <c r="BH726" t="s">
        <v>71</v>
      </c>
      <c r="BI726" t="s">
        <v>71</v>
      </c>
      <c r="BJ726" t="s">
        <v>71</v>
      </c>
      <c r="BK726" t="s">
        <v>71</v>
      </c>
      <c r="BL726" t="s">
        <v>71</v>
      </c>
      <c r="BM726" t="s">
        <v>71</v>
      </c>
      <c r="BN726" t="s">
        <v>71</v>
      </c>
      <c r="BO726" t="s">
        <v>71</v>
      </c>
      <c r="BP726" t="s">
        <v>71</v>
      </c>
      <c r="BQ726" t="s">
        <v>6766</v>
      </c>
      <c r="BR726" t="str">
        <f>HYPERLINK("https%3A%2F%2Fwww.webofscience.com%2Fwos%2Fwoscc%2Ffull-record%2FWOS:000358866300113","View Full Record in Web of Science")</f>
        <v>View Full Record in Web of Science</v>
      </c>
    </row>
    <row r="727" spans="1:70" hidden="1" x14ac:dyDescent="0.25">
      <c r="A727" t="s">
        <v>83</v>
      </c>
      <c r="B727" t="s">
        <v>1251</v>
      </c>
      <c r="C727" t="s">
        <v>71</v>
      </c>
      <c r="D727" t="s">
        <v>71</v>
      </c>
      <c r="E727" t="s">
        <v>102</v>
      </c>
      <c r="F727" t="s">
        <v>1252</v>
      </c>
      <c r="G727" t="s">
        <v>71</v>
      </c>
      <c r="H727" t="s">
        <v>71</v>
      </c>
      <c r="I727" s="1" t="s">
        <v>6767</v>
      </c>
      <c r="J727" s="6" t="s">
        <v>8590</v>
      </c>
      <c r="K727" t="s">
        <v>4665</v>
      </c>
      <c r="L727" t="s">
        <v>71</v>
      </c>
      <c r="M727" t="s">
        <v>277</v>
      </c>
      <c r="N727" t="s">
        <v>4666</v>
      </c>
      <c r="O727" t="s">
        <v>4667</v>
      </c>
      <c r="P727" t="s">
        <v>280</v>
      </c>
      <c r="Q727" t="s">
        <v>71</v>
      </c>
      <c r="R727" t="s">
        <v>71</v>
      </c>
      <c r="S727" t="s">
        <v>71</v>
      </c>
      <c r="T727" t="s">
        <v>6768</v>
      </c>
      <c r="U727" t="s">
        <v>71</v>
      </c>
      <c r="V727" t="s">
        <v>71</v>
      </c>
      <c r="W727" t="s">
        <v>71</v>
      </c>
      <c r="X727" t="s">
        <v>71</v>
      </c>
      <c r="Y727" t="s">
        <v>71</v>
      </c>
      <c r="Z727" t="s">
        <v>71</v>
      </c>
      <c r="AA727" t="s">
        <v>71</v>
      </c>
      <c r="AB727" t="s">
        <v>71</v>
      </c>
      <c r="AC727" t="s">
        <v>71</v>
      </c>
      <c r="AD727" t="s">
        <v>71</v>
      </c>
      <c r="AE727" t="s">
        <v>71</v>
      </c>
      <c r="AF727" t="s">
        <v>71</v>
      </c>
      <c r="AG727" t="s">
        <v>71</v>
      </c>
      <c r="AH727" t="s">
        <v>71</v>
      </c>
      <c r="AI727" t="s">
        <v>71</v>
      </c>
      <c r="AJ727" t="s">
        <v>71</v>
      </c>
      <c r="AK727" t="s">
        <v>71</v>
      </c>
      <c r="AL727" t="s">
        <v>71</v>
      </c>
      <c r="AM727" t="s">
        <v>71</v>
      </c>
      <c r="AN727" t="s">
        <v>71</v>
      </c>
      <c r="AO727" t="s">
        <v>4669</v>
      </c>
      <c r="AP727" t="s">
        <v>71</v>
      </c>
      <c r="AQ727" t="s">
        <v>71</v>
      </c>
      <c r="AR727" t="s">
        <v>71</v>
      </c>
      <c r="AS727">
        <v>2008</v>
      </c>
      <c r="AT727" t="s">
        <v>71</v>
      </c>
      <c r="AU727" t="s">
        <v>71</v>
      </c>
      <c r="AV727" t="s">
        <v>71</v>
      </c>
      <c r="AW727" t="s">
        <v>71</v>
      </c>
      <c r="AX727" t="s">
        <v>71</v>
      </c>
      <c r="AY727" t="s">
        <v>71</v>
      </c>
      <c r="AZ727">
        <v>675</v>
      </c>
      <c r="BA727">
        <v>680</v>
      </c>
      <c r="BB727" t="s">
        <v>71</v>
      </c>
      <c r="BC727" t="s">
        <v>71</v>
      </c>
      <c r="BD727" t="s">
        <v>71</v>
      </c>
      <c r="BE727" t="s">
        <v>71</v>
      </c>
      <c r="BF727" t="s">
        <v>71</v>
      </c>
      <c r="BG727" t="s">
        <v>71</v>
      </c>
      <c r="BH727" t="s">
        <v>71</v>
      </c>
      <c r="BI727" t="s">
        <v>71</v>
      </c>
      <c r="BJ727" t="s">
        <v>71</v>
      </c>
      <c r="BK727" t="s">
        <v>71</v>
      </c>
      <c r="BL727" t="s">
        <v>71</v>
      </c>
      <c r="BM727" t="s">
        <v>71</v>
      </c>
      <c r="BN727" t="s">
        <v>71</v>
      </c>
      <c r="BO727" t="s">
        <v>71</v>
      </c>
      <c r="BP727" t="s">
        <v>71</v>
      </c>
      <c r="BQ727" t="s">
        <v>6769</v>
      </c>
      <c r="BR727" t="str">
        <f>HYPERLINK("https%3A%2F%2Fwww.webofscience.com%2Fwos%2Fwoscc%2Ffull-record%2FWOS:000258322800122","View Full Record in Web of Science")</f>
        <v>View Full Record in Web of Science</v>
      </c>
    </row>
    <row r="728" spans="1:70" hidden="1" x14ac:dyDescent="0.25">
      <c r="A728" t="s">
        <v>83</v>
      </c>
      <c r="B728" t="s">
        <v>6770</v>
      </c>
      <c r="C728" t="s">
        <v>71</v>
      </c>
      <c r="D728" t="s">
        <v>6771</v>
      </c>
      <c r="E728" t="s">
        <v>71</v>
      </c>
      <c r="F728" t="s">
        <v>6772</v>
      </c>
      <c r="G728" t="s">
        <v>71</v>
      </c>
      <c r="H728" t="s">
        <v>71</v>
      </c>
      <c r="I728" s="1" t="s">
        <v>6773</v>
      </c>
      <c r="J728" s="6" t="s">
        <v>8590</v>
      </c>
      <c r="K728" t="s">
        <v>6774</v>
      </c>
      <c r="L728" t="s">
        <v>601</v>
      </c>
      <c r="M728" t="s">
        <v>6775</v>
      </c>
      <c r="N728" t="s">
        <v>6776</v>
      </c>
      <c r="O728" t="s">
        <v>6777</v>
      </c>
      <c r="P728" t="s">
        <v>71</v>
      </c>
      <c r="Q728" t="s">
        <v>6778</v>
      </c>
      <c r="R728" t="s">
        <v>71</v>
      </c>
      <c r="S728" t="s">
        <v>71</v>
      </c>
      <c r="T728" t="s">
        <v>6779</v>
      </c>
      <c r="U728" t="s">
        <v>71</v>
      </c>
      <c r="V728" t="s">
        <v>71</v>
      </c>
      <c r="W728" t="s">
        <v>71</v>
      </c>
      <c r="X728" t="s">
        <v>71</v>
      </c>
      <c r="Y728" t="s">
        <v>6780</v>
      </c>
      <c r="Z728" t="s">
        <v>6781</v>
      </c>
      <c r="AA728" t="s">
        <v>71</v>
      </c>
      <c r="AB728" t="s">
        <v>71</v>
      </c>
      <c r="AC728" t="s">
        <v>71</v>
      </c>
      <c r="AD728" t="s">
        <v>71</v>
      </c>
      <c r="AE728" t="s">
        <v>71</v>
      </c>
      <c r="AF728" t="s">
        <v>71</v>
      </c>
      <c r="AG728" t="s">
        <v>71</v>
      </c>
      <c r="AH728" t="s">
        <v>71</v>
      </c>
      <c r="AI728" t="s">
        <v>71</v>
      </c>
      <c r="AJ728" t="s">
        <v>71</v>
      </c>
      <c r="AK728" t="s">
        <v>71</v>
      </c>
      <c r="AL728" t="s">
        <v>71</v>
      </c>
      <c r="AM728" t="s">
        <v>606</v>
      </c>
      <c r="AN728" t="s">
        <v>607</v>
      </c>
      <c r="AO728" t="s">
        <v>6782</v>
      </c>
      <c r="AP728" t="s">
        <v>71</v>
      </c>
      <c r="AQ728" t="s">
        <v>71</v>
      </c>
      <c r="AR728" t="s">
        <v>71</v>
      </c>
      <c r="AS728">
        <v>2020</v>
      </c>
      <c r="AT728">
        <v>1126</v>
      </c>
      <c r="AU728" t="s">
        <v>71</v>
      </c>
      <c r="AV728" t="s">
        <v>71</v>
      </c>
      <c r="AW728" t="s">
        <v>71</v>
      </c>
      <c r="AX728" t="s">
        <v>71</v>
      </c>
      <c r="AY728" t="s">
        <v>71</v>
      </c>
      <c r="AZ728">
        <v>481</v>
      </c>
      <c r="BA728">
        <v>490</v>
      </c>
      <c r="BB728" t="s">
        <v>71</v>
      </c>
      <c r="BC728" t="s">
        <v>6783</v>
      </c>
      <c r="BD728" t="str">
        <f>HYPERLINK("http://dx.doi.org/10.1007/978-3-030-39162-1_44","http://dx.doi.org/10.1007/978-3-030-39162-1_44")</f>
        <v>http://dx.doi.org/10.1007/978-3-030-39162-1_44</v>
      </c>
      <c r="BE728" t="s">
        <v>71</v>
      </c>
      <c r="BF728" t="s">
        <v>71</v>
      </c>
      <c r="BG728" t="s">
        <v>71</v>
      </c>
      <c r="BH728" t="s">
        <v>71</v>
      </c>
      <c r="BI728" t="s">
        <v>71</v>
      </c>
      <c r="BJ728" t="s">
        <v>71</v>
      </c>
      <c r="BK728" t="s">
        <v>71</v>
      </c>
      <c r="BL728" t="s">
        <v>71</v>
      </c>
      <c r="BM728" t="s">
        <v>71</v>
      </c>
      <c r="BN728" t="s">
        <v>71</v>
      </c>
      <c r="BO728" t="s">
        <v>71</v>
      </c>
      <c r="BP728" t="s">
        <v>71</v>
      </c>
      <c r="BQ728" t="s">
        <v>6784</v>
      </c>
      <c r="BR728" t="str">
        <f>HYPERLINK("https%3A%2F%2Fwww.webofscience.com%2Fwos%2Fwoscc%2Ffull-record%2FWOS:000659202300044","View Full Record in Web of Science")</f>
        <v>View Full Record in Web of Science</v>
      </c>
    </row>
    <row r="729" spans="1:70" hidden="1" x14ac:dyDescent="0.25">
      <c r="A729" t="s">
        <v>69</v>
      </c>
      <c r="B729" t="s">
        <v>6785</v>
      </c>
      <c r="C729" t="s">
        <v>71</v>
      </c>
      <c r="D729" t="s">
        <v>71</v>
      </c>
      <c r="E729" t="s">
        <v>71</v>
      </c>
      <c r="F729" t="s">
        <v>6786</v>
      </c>
      <c r="G729" t="s">
        <v>71</v>
      </c>
      <c r="H729" t="s">
        <v>71</v>
      </c>
      <c r="I729" s="1" t="s">
        <v>6787</v>
      </c>
      <c r="J729" s="6" t="s">
        <v>8590</v>
      </c>
      <c r="K729" t="s">
        <v>3061</v>
      </c>
      <c r="L729" t="s">
        <v>71</v>
      </c>
      <c r="M729" t="s">
        <v>71</v>
      </c>
      <c r="N729" t="s">
        <v>71</v>
      </c>
      <c r="O729" t="s">
        <v>71</v>
      </c>
      <c r="P729" t="s">
        <v>71</v>
      </c>
      <c r="Q729" t="s">
        <v>71</v>
      </c>
      <c r="R729" t="s">
        <v>71</v>
      </c>
      <c r="S729" t="s">
        <v>71</v>
      </c>
      <c r="T729" t="s">
        <v>6788</v>
      </c>
      <c r="U729" t="s">
        <v>71</v>
      </c>
      <c r="V729" t="s">
        <v>71</v>
      </c>
      <c r="W729" t="s">
        <v>71</v>
      </c>
      <c r="X729" t="s">
        <v>71</v>
      </c>
      <c r="Y729" t="s">
        <v>6789</v>
      </c>
      <c r="Z729" t="s">
        <v>6790</v>
      </c>
      <c r="AA729" t="s">
        <v>71</v>
      </c>
      <c r="AB729" t="s">
        <v>71</v>
      </c>
      <c r="AC729" t="s">
        <v>71</v>
      </c>
      <c r="AD729" t="s">
        <v>71</v>
      </c>
      <c r="AE729" t="s">
        <v>71</v>
      </c>
      <c r="AF729" t="s">
        <v>71</v>
      </c>
      <c r="AG729" t="s">
        <v>71</v>
      </c>
      <c r="AH729" t="s">
        <v>71</v>
      </c>
      <c r="AI729" t="s">
        <v>71</v>
      </c>
      <c r="AJ729" t="s">
        <v>71</v>
      </c>
      <c r="AK729" t="s">
        <v>71</v>
      </c>
      <c r="AL729" t="s">
        <v>71</v>
      </c>
      <c r="AM729" t="s">
        <v>3063</v>
      </c>
      <c r="AN729" t="s">
        <v>6791</v>
      </c>
      <c r="AO729" t="s">
        <v>71</v>
      </c>
      <c r="AP729" t="s">
        <v>71</v>
      </c>
      <c r="AQ729" t="s">
        <v>71</v>
      </c>
      <c r="AR729" t="s">
        <v>801</v>
      </c>
      <c r="AS729">
        <v>2013</v>
      </c>
      <c r="AT729">
        <v>27</v>
      </c>
      <c r="AU729">
        <v>10</v>
      </c>
      <c r="AV729" t="s">
        <v>71</v>
      </c>
      <c r="AW729" t="s">
        <v>71</v>
      </c>
      <c r="AX729" t="s">
        <v>71</v>
      </c>
      <c r="AY729" t="s">
        <v>71</v>
      </c>
      <c r="AZ729">
        <v>2077</v>
      </c>
      <c r="BA729">
        <v>2098</v>
      </c>
      <c r="BB729" t="s">
        <v>71</v>
      </c>
      <c r="BC729" t="s">
        <v>6792</v>
      </c>
      <c r="BD729" t="str">
        <f>HYPERLINK("http://dx.doi.org/10.1080/13658816.2013.805760","http://dx.doi.org/10.1080/13658816.2013.805760")</f>
        <v>http://dx.doi.org/10.1080/13658816.2013.805760</v>
      </c>
      <c r="BE729" t="s">
        <v>71</v>
      </c>
      <c r="BF729" t="s">
        <v>71</v>
      </c>
      <c r="BG729" t="s">
        <v>71</v>
      </c>
      <c r="BH729" t="s">
        <v>71</v>
      </c>
      <c r="BI729" t="s">
        <v>71</v>
      </c>
      <c r="BJ729" t="s">
        <v>71</v>
      </c>
      <c r="BK729" t="s">
        <v>71</v>
      </c>
      <c r="BL729" t="s">
        <v>71</v>
      </c>
      <c r="BM729" t="s">
        <v>71</v>
      </c>
      <c r="BN729" t="s">
        <v>71</v>
      </c>
      <c r="BO729" t="s">
        <v>71</v>
      </c>
      <c r="BP729" t="s">
        <v>71</v>
      </c>
      <c r="BQ729" t="s">
        <v>6793</v>
      </c>
      <c r="BR729" t="str">
        <f>HYPERLINK("https%3A%2F%2Fwww.webofscience.com%2Fwos%2Fwoscc%2Ffull-record%2FWOS:000325519900014","View Full Record in Web of Science")</f>
        <v>View Full Record in Web of Science</v>
      </c>
    </row>
    <row r="730" spans="1:70" hidden="1" x14ac:dyDescent="0.25">
      <c r="A730" t="s">
        <v>69</v>
      </c>
      <c r="B730" t="s">
        <v>6794</v>
      </c>
      <c r="C730" t="s">
        <v>71</v>
      </c>
      <c r="D730" t="s">
        <v>71</v>
      </c>
      <c r="E730" t="s">
        <v>71</v>
      </c>
      <c r="F730" t="s">
        <v>6795</v>
      </c>
      <c r="G730" t="s">
        <v>71</v>
      </c>
      <c r="H730" t="s">
        <v>71</v>
      </c>
      <c r="I730" s="1" t="s">
        <v>6796</v>
      </c>
      <c r="J730" s="6" t="s">
        <v>8590</v>
      </c>
      <c r="K730" t="s">
        <v>288</v>
      </c>
      <c r="L730" t="s">
        <v>71</v>
      </c>
      <c r="M730" t="s">
        <v>71</v>
      </c>
      <c r="N730" t="s">
        <v>71</v>
      </c>
      <c r="O730" t="s">
        <v>71</v>
      </c>
      <c r="P730" t="s">
        <v>71</v>
      </c>
      <c r="Q730" t="s">
        <v>71</v>
      </c>
      <c r="R730" t="s">
        <v>71</v>
      </c>
      <c r="S730" t="s">
        <v>71</v>
      </c>
      <c r="T730" t="s">
        <v>6797</v>
      </c>
      <c r="U730" t="s">
        <v>71</v>
      </c>
      <c r="V730" t="s">
        <v>71</v>
      </c>
      <c r="W730" t="s">
        <v>71</v>
      </c>
      <c r="X730" t="s">
        <v>71</v>
      </c>
      <c r="Y730" t="s">
        <v>71</v>
      </c>
      <c r="Z730" t="s">
        <v>71</v>
      </c>
      <c r="AA730" t="s">
        <v>71</v>
      </c>
      <c r="AB730" t="s">
        <v>71</v>
      </c>
      <c r="AC730" t="s">
        <v>71</v>
      </c>
      <c r="AD730" t="s">
        <v>71</v>
      </c>
      <c r="AE730" t="s">
        <v>71</v>
      </c>
      <c r="AF730" t="s">
        <v>71</v>
      </c>
      <c r="AG730" t="s">
        <v>71</v>
      </c>
      <c r="AH730" t="s">
        <v>71</v>
      </c>
      <c r="AI730" t="s">
        <v>71</v>
      </c>
      <c r="AJ730" t="s">
        <v>71</v>
      </c>
      <c r="AK730" t="s">
        <v>71</v>
      </c>
      <c r="AL730" t="s">
        <v>71</v>
      </c>
      <c r="AM730" t="s">
        <v>291</v>
      </c>
      <c r="AN730" t="s">
        <v>292</v>
      </c>
      <c r="AO730" t="s">
        <v>71</v>
      </c>
      <c r="AP730" t="s">
        <v>71</v>
      </c>
      <c r="AQ730" t="s">
        <v>71</v>
      </c>
      <c r="AR730" t="s">
        <v>777</v>
      </c>
      <c r="AS730">
        <v>2022</v>
      </c>
      <c r="AT730">
        <v>193</v>
      </c>
      <c r="AU730" t="s">
        <v>71</v>
      </c>
      <c r="AV730" t="s">
        <v>71</v>
      </c>
      <c r="AW730" t="s">
        <v>71</v>
      </c>
      <c r="AX730" t="s">
        <v>71</v>
      </c>
      <c r="AY730" t="s">
        <v>71</v>
      </c>
      <c r="AZ730" t="s">
        <v>71</v>
      </c>
      <c r="BA730" t="s">
        <v>71</v>
      </c>
      <c r="BB730">
        <v>116452</v>
      </c>
      <c r="BC730" t="s">
        <v>6798</v>
      </c>
      <c r="BD730" t="str">
        <f>HYPERLINK("http://dx.doi.org/10.1016/j.eswa.2021.116452","http://dx.doi.org/10.1016/j.eswa.2021.116452")</f>
        <v>http://dx.doi.org/10.1016/j.eswa.2021.116452</v>
      </c>
      <c r="BE730" t="s">
        <v>71</v>
      </c>
      <c r="BF730" t="s">
        <v>71</v>
      </c>
      <c r="BG730" t="s">
        <v>71</v>
      </c>
      <c r="BH730" t="s">
        <v>71</v>
      </c>
      <c r="BI730" t="s">
        <v>71</v>
      </c>
      <c r="BJ730" t="s">
        <v>71</v>
      </c>
      <c r="BK730" t="s">
        <v>71</v>
      </c>
      <c r="BL730" t="s">
        <v>71</v>
      </c>
      <c r="BM730" t="s">
        <v>71</v>
      </c>
      <c r="BN730" t="s">
        <v>71</v>
      </c>
      <c r="BO730" t="s">
        <v>71</v>
      </c>
      <c r="BP730" t="s">
        <v>71</v>
      </c>
      <c r="BQ730" t="s">
        <v>6799</v>
      </c>
      <c r="BR730" t="str">
        <f>HYPERLINK("https%3A%2F%2Fwww.webofscience.com%2Fwos%2Fwoscc%2Ffull-record%2FWOS:000761920400001","View Full Record in Web of Science")</f>
        <v>View Full Record in Web of Science</v>
      </c>
    </row>
    <row r="731" spans="1:70" hidden="1" x14ac:dyDescent="0.25">
      <c r="A731" t="s">
        <v>69</v>
      </c>
      <c r="B731" t="s">
        <v>6800</v>
      </c>
      <c r="C731" t="s">
        <v>71</v>
      </c>
      <c r="D731" t="s">
        <v>71</v>
      </c>
      <c r="E731" t="s">
        <v>71</v>
      </c>
      <c r="F731" t="s">
        <v>6801</v>
      </c>
      <c r="G731" t="s">
        <v>71</v>
      </c>
      <c r="H731" t="s">
        <v>71</v>
      </c>
      <c r="I731" s="1" t="s">
        <v>6802</v>
      </c>
      <c r="J731" s="6" t="s">
        <v>8590</v>
      </c>
      <c r="K731" t="s">
        <v>563</v>
      </c>
      <c r="L731" t="s">
        <v>71</v>
      </c>
      <c r="M731" t="s">
        <v>71</v>
      </c>
      <c r="N731" t="s">
        <v>71</v>
      </c>
      <c r="O731" t="s">
        <v>71</v>
      </c>
      <c r="P731" t="s">
        <v>71</v>
      </c>
      <c r="Q731" t="s">
        <v>71</v>
      </c>
      <c r="R731" t="s">
        <v>71</v>
      </c>
      <c r="S731" t="s">
        <v>71</v>
      </c>
      <c r="T731" t="s">
        <v>6803</v>
      </c>
      <c r="U731" t="s">
        <v>71</v>
      </c>
      <c r="V731" t="s">
        <v>71</v>
      </c>
      <c r="W731" t="s">
        <v>71</v>
      </c>
      <c r="X731" t="s">
        <v>71</v>
      </c>
      <c r="Y731" t="s">
        <v>6804</v>
      </c>
      <c r="Z731" t="s">
        <v>6805</v>
      </c>
      <c r="AA731" t="s">
        <v>71</v>
      </c>
      <c r="AB731" t="s">
        <v>71</v>
      </c>
      <c r="AC731" t="s">
        <v>71</v>
      </c>
      <c r="AD731" t="s">
        <v>71</v>
      </c>
      <c r="AE731" t="s">
        <v>71</v>
      </c>
      <c r="AF731" t="s">
        <v>71</v>
      </c>
      <c r="AG731" t="s">
        <v>71</v>
      </c>
      <c r="AH731" t="s">
        <v>71</v>
      </c>
      <c r="AI731" t="s">
        <v>71</v>
      </c>
      <c r="AJ731" t="s">
        <v>71</v>
      </c>
      <c r="AK731" t="s">
        <v>71</v>
      </c>
      <c r="AL731" t="s">
        <v>71</v>
      </c>
      <c r="AM731" t="s">
        <v>565</v>
      </c>
      <c r="AN731" t="s">
        <v>566</v>
      </c>
      <c r="AO731" t="s">
        <v>71</v>
      </c>
      <c r="AP731" t="s">
        <v>71</v>
      </c>
      <c r="AQ731" t="s">
        <v>71</v>
      </c>
      <c r="AR731" t="s">
        <v>71</v>
      </c>
      <c r="AS731">
        <v>2016</v>
      </c>
      <c r="AT731">
        <v>27</v>
      </c>
      <c r="AU731" t="s">
        <v>567</v>
      </c>
      <c r="AV731" t="s">
        <v>71</v>
      </c>
      <c r="AW731" t="s">
        <v>71</v>
      </c>
      <c r="AX731" t="s">
        <v>71</v>
      </c>
      <c r="AY731" t="s">
        <v>71</v>
      </c>
      <c r="AZ731">
        <v>595</v>
      </c>
      <c r="BA731">
        <v>623</v>
      </c>
      <c r="BB731" t="s">
        <v>71</v>
      </c>
      <c r="BC731" t="s">
        <v>71</v>
      </c>
      <c r="BD731" t="s">
        <v>71</v>
      </c>
      <c r="BE731" t="s">
        <v>71</v>
      </c>
      <c r="BF731" t="s">
        <v>71</v>
      </c>
      <c r="BG731" t="s">
        <v>71</v>
      </c>
      <c r="BH731" t="s">
        <v>71</v>
      </c>
      <c r="BI731" t="s">
        <v>71</v>
      </c>
      <c r="BJ731" t="s">
        <v>71</v>
      </c>
      <c r="BK731" t="s">
        <v>71</v>
      </c>
      <c r="BL731" t="s">
        <v>71</v>
      </c>
      <c r="BM731" t="s">
        <v>71</v>
      </c>
      <c r="BN731" t="s">
        <v>71</v>
      </c>
      <c r="BO731" t="s">
        <v>71</v>
      </c>
      <c r="BP731" t="s">
        <v>71</v>
      </c>
      <c r="BQ731" t="s">
        <v>6806</v>
      </c>
      <c r="BR731" t="str">
        <f>HYPERLINK("https%3A%2F%2Fwww.webofscience.com%2Fwos%2Fwoscc%2Ffull-record%2FWOS:000398887900007","View Full Record in Web of Science")</f>
        <v>View Full Record in Web of Science</v>
      </c>
    </row>
    <row r="732" spans="1:70" hidden="1" x14ac:dyDescent="0.25">
      <c r="A732" t="s">
        <v>69</v>
      </c>
      <c r="B732" t="s">
        <v>6807</v>
      </c>
      <c r="C732" t="s">
        <v>71</v>
      </c>
      <c r="D732" t="s">
        <v>71</v>
      </c>
      <c r="E732" t="s">
        <v>71</v>
      </c>
      <c r="F732" t="s">
        <v>6808</v>
      </c>
      <c r="G732" t="s">
        <v>71</v>
      </c>
      <c r="H732" t="s">
        <v>71</v>
      </c>
      <c r="I732" s="1" t="s">
        <v>6809</v>
      </c>
      <c r="J732" s="6" t="s">
        <v>8590</v>
      </c>
      <c r="K732" t="s">
        <v>123</v>
      </c>
      <c r="L732" t="s">
        <v>71</v>
      </c>
      <c r="M732" t="s">
        <v>71</v>
      </c>
      <c r="N732" t="s">
        <v>71</v>
      </c>
      <c r="O732" t="s">
        <v>71</v>
      </c>
      <c r="P732" t="s">
        <v>71</v>
      </c>
      <c r="Q732" t="s">
        <v>71</v>
      </c>
      <c r="R732" t="s">
        <v>71</v>
      </c>
      <c r="S732" t="s">
        <v>71</v>
      </c>
      <c r="T732" t="s">
        <v>6810</v>
      </c>
      <c r="U732" t="s">
        <v>71</v>
      </c>
      <c r="V732" t="s">
        <v>71</v>
      </c>
      <c r="W732" t="s">
        <v>71</v>
      </c>
      <c r="X732" t="s">
        <v>71</v>
      </c>
      <c r="Y732" t="s">
        <v>71</v>
      </c>
      <c r="Z732" t="s">
        <v>1072</v>
      </c>
      <c r="AA732" t="s">
        <v>71</v>
      </c>
      <c r="AB732" t="s">
        <v>71</v>
      </c>
      <c r="AC732" t="s">
        <v>71</v>
      </c>
      <c r="AD732" t="s">
        <v>71</v>
      </c>
      <c r="AE732" t="s">
        <v>71</v>
      </c>
      <c r="AF732" t="s">
        <v>71</v>
      </c>
      <c r="AG732" t="s">
        <v>71</v>
      </c>
      <c r="AH732" t="s">
        <v>71</v>
      </c>
      <c r="AI732" t="s">
        <v>71</v>
      </c>
      <c r="AJ732" t="s">
        <v>71</v>
      </c>
      <c r="AK732" t="s">
        <v>71</v>
      </c>
      <c r="AL732" t="s">
        <v>71</v>
      </c>
      <c r="AM732" t="s">
        <v>127</v>
      </c>
      <c r="AN732" t="s">
        <v>128</v>
      </c>
      <c r="AO732" t="s">
        <v>71</v>
      </c>
      <c r="AP732" t="s">
        <v>71</v>
      </c>
      <c r="AQ732" t="s">
        <v>71</v>
      </c>
      <c r="AR732" t="s">
        <v>1595</v>
      </c>
      <c r="AS732">
        <v>2015</v>
      </c>
      <c r="AT732">
        <v>306</v>
      </c>
      <c r="AU732" t="s">
        <v>71</v>
      </c>
      <c r="AV732" t="s">
        <v>71</v>
      </c>
      <c r="AW732" t="s">
        <v>71</v>
      </c>
      <c r="AX732" t="s">
        <v>71</v>
      </c>
      <c r="AY732" t="s">
        <v>71</v>
      </c>
      <c r="AZ732">
        <v>111</v>
      </c>
      <c r="BA732">
        <v>131</v>
      </c>
      <c r="BB732" t="s">
        <v>71</v>
      </c>
      <c r="BC732" t="s">
        <v>6811</v>
      </c>
      <c r="BD732" t="str">
        <f>HYPERLINK("http://dx.doi.org/10.1016/j.ins.2015.02.015","http://dx.doi.org/10.1016/j.ins.2015.02.015")</f>
        <v>http://dx.doi.org/10.1016/j.ins.2015.02.015</v>
      </c>
      <c r="BE732" t="s">
        <v>71</v>
      </c>
      <c r="BF732" t="s">
        <v>71</v>
      </c>
      <c r="BG732" t="s">
        <v>71</v>
      </c>
      <c r="BH732" t="s">
        <v>71</v>
      </c>
      <c r="BI732" t="s">
        <v>71</v>
      </c>
      <c r="BJ732" t="s">
        <v>71</v>
      </c>
      <c r="BK732" t="s">
        <v>71</v>
      </c>
      <c r="BL732" t="s">
        <v>71</v>
      </c>
      <c r="BM732" t="s">
        <v>71</v>
      </c>
      <c r="BN732" t="s">
        <v>71</v>
      </c>
      <c r="BO732" t="s">
        <v>71</v>
      </c>
      <c r="BP732" t="s">
        <v>71</v>
      </c>
      <c r="BQ732" t="s">
        <v>6812</v>
      </c>
      <c r="BR732" t="str">
        <f>HYPERLINK("https%3A%2F%2Fwww.webofscience.com%2Fwos%2Fwoscc%2Ffull-record%2FWOS:000351803800008","View Full Record in Web of Science")</f>
        <v>View Full Record in Web of Science</v>
      </c>
    </row>
    <row r="733" spans="1:70" hidden="1" x14ac:dyDescent="0.25">
      <c r="A733" t="s">
        <v>69</v>
      </c>
      <c r="B733" t="s">
        <v>6813</v>
      </c>
      <c r="C733" t="s">
        <v>71</v>
      </c>
      <c r="D733" t="s">
        <v>71</v>
      </c>
      <c r="E733" t="s">
        <v>71</v>
      </c>
      <c r="F733" t="s">
        <v>6814</v>
      </c>
      <c r="G733" t="s">
        <v>71</v>
      </c>
      <c r="H733" t="s">
        <v>71</v>
      </c>
      <c r="I733" s="1" t="s">
        <v>6815</v>
      </c>
      <c r="J733" s="6" t="s">
        <v>8590</v>
      </c>
      <c r="K733" t="s">
        <v>673</v>
      </c>
      <c r="L733" t="s">
        <v>71</v>
      </c>
      <c r="M733" t="s">
        <v>71</v>
      </c>
      <c r="N733" t="s">
        <v>71</v>
      </c>
      <c r="O733" t="s">
        <v>71</v>
      </c>
      <c r="P733" t="s">
        <v>71</v>
      </c>
      <c r="Q733" t="s">
        <v>71</v>
      </c>
      <c r="R733" t="s">
        <v>71</v>
      </c>
      <c r="S733" t="s">
        <v>71</v>
      </c>
      <c r="T733" t="s">
        <v>6816</v>
      </c>
      <c r="U733" t="s">
        <v>71</v>
      </c>
      <c r="V733" t="s">
        <v>71</v>
      </c>
      <c r="W733" t="s">
        <v>71</v>
      </c>
      <c r="X733" t="s">
        <v>71</v>
      </c>
      <c r="Y733" t="s">
        <v>4389</v>
      </c>
      <c r="Z733" t="s">
        <v>6817</v>
      </c>
      <c r="AA733" t="s">
        <v>71</v>
      </c>
      <c r="AB733" t="s">
        <v>71</v>
      </c>
      <c r="AC733" t="s">
        <v>71</v>
      </c>
      <c r="AD733" t="s">
        <v>71</v>
      </c>
      <c r="AE733" t="s">
        <v>71</v>
      </c>
      <c r="AF733" t="s">
        <v>71</v>
      </c>
      <c r="AG733" t="s">
        <v>71</v>
      </c>
      <c r="AH733" t="s">
        <v>71</v>
      </c>
      <c r="AI733" t="s">
        <v>71</v>
      </c>
      <c r="AJ733" t="s">
        <v>71</v>
      </c>
      <c r="AK733" t="s">
        <v>71</v>
      </c>
      <c r="AL733" t="s">
        <v>71</v>
      </c>
      <c r="AM733" t="s">
        <v>677</v>
      </c>
      <c r="AN733" t="s">
        <v>678</v>
      </c>
      <c r="AO733" t="s">
        <v>71</v>
      </c>
      <c r="AP733" t="s">
        <v>71</v>
      </c>
      <c r="AQ733" t="s">
        <v>71</v>
      </c>
      <c r="AR733" t="s">
        <v>1082</v>
      </c>
      <c r="AS733">
        <v>2015</v>
      </c>
      <c r="AT733">
        <v>80</v>
      </c>
      <c r="AU733" t="s">
        <v>71</v>
      </c>
      <c r="AV733" t="s">
        <v>71</v>
      </c>
      <c r="AW733" t="s">
        <v>71</v>
      </c>
      <c r="AX733" t="s">
        <v>180</v>
      </c>
      <c r="AY733" t="s">
        <v>71</v>
      </c>
      <c r="AZ733">
        <v>14</v>
      </c>
      <c r="BA733">
        <v>23</v>
      </c>
      <c r="BB733" t="s">
        <v>71</v>
      </c>
      <c r="BC733" t="s">
        <v>6818</v>
      </c>
      <c r="BD733" t="str">
        <f>HYPERLINK("http://dx.doi.org/10.1016/j.knosys.2015.01.010","http://dx.doi.org/10.1016/j.knosys.2015.01.010")</f>
        <v>http://dx.doi.org/10.1016/j.knosys.2015.01.010</v>
      </c>
      <c r="BE733" t="s">
        <v>71</v>
      </c>
      <c r="BF733" t="s">
        <v>71</v>
      </c>
      <c r="BG733" t="s">
        <v>71</v>
      </c>
      <c r="BH733" t="s">
        <v>71</v>
      </c>
      <c r="BI733" t="s">
        <v>71</v>
      </c>
      <c r="BJ733" t="s">
        <v>71</v>
      </c>
      <c r="BK733" t="s">
        <v>71</v>
      </c>
      <c r="BL733" t="s">
        <v>71</v>
      </c>
      <c r="BM733" t="s">
        <v>71</v>
      </c>
      <c r="BN733" t="s">
        <v>71</v>
      </c>
      <c r="BO733" t="s">
        <v>71</v>
      </c>
      <c r="BP733" t="s">
        <v>71</v>
      </c>
      <c r="BQ733" t="s">
        <v>6819</v>
      </c>
      <c r="BR733" t="str">
        <f>HYPERLINK("https%3A%2F%2Fwww.webofscience.com%2Fwos%2Fwoscc%2Ffull-record%2FWOS:000353853200003","View Full Record in Web of Science")</f>
        <v>View Full Record in Web of Science</v>
      </c>
    </row>
    <row r="734" spans="1:70" hidden="1" x14ac:dyDescent="0.25">
      <c r="A734" t="s">
        <v>69</v>
      </c>
      <c r="B734" t="s">
        <v>6820</v>
      </c>
      <c r="C734" t="s">
        <v>71</v>
      </c>
      <c r="D734" t="s">
        <v>71</v>
      </c>
      <c r="E734" t="s">
        <v>71</v>
      </c>
      <c r="F734" t="s">
        <v>6821</v>
      </c>
      <c r="G734" t="s">
        <v>71</v>
      </c>
      <c r="H734" t="s">
        <v>71</v>
      </c>
      <c r="I734" s="1" t="s">
        <v>6822</v>
      </c>
      <c r="J734" s="6" t="s">
        <v>8590</v>
      </c>
      <c r="K734" t="s">
        <v>3102</v>
      </c>
      <c r="L734" t="s">
        <v>71</v>
      </c>
      <c r="M734" t="s">
        <v>71</v>
      </c>
      <c r="N734" t="s">
        <v>71</v>
      </c>
      <c r="O734" t="s">
        <v>71</v>
      </c>
      <c r="P734" t="s">
        <v>71</v>
      </c>
      <c r="Q734" t="s">
        <v>71</v>
      </c>
      <c r="R734" t="s">
        <v>71</v>
      </c>
      <c r="S734" t="s">
        <v>71</v>
      </c>
      <c r="T734" t="s">
        <v>6823</v>
      </c>
      <c r="U734" t="s">
        <v>71</v>
      </c>
      <c r="V734" t="s">
        <v>71</v>
      </c>
      <c r="W734" t="s">
        <v>71</v>
      </c>
      <c r="X734" t="s">
        <v>71</v>
      </c>
      <c r="Y734" t="s">
        <v>6824</v>
      </c>
      <c r="Z734" t="s">
        <v>6825</v>
      </c>
      <c r="AA734" t="s">
        <v>71</v>
      </c>
      <c r="AB734" t="s">
        <v>71</v>
      </c>
      <c r="AC734" t="s">
        <v>71</v>
      </c>
      <c r="AD734" t="s">
        <v>71</v>
      </c>
      <c r="AE734" t="s">
        <v>71</v>
      </c>
      <c r="AF734" t="s">
        <v>71</v>
      </c>
      <c r="AG734" t="s">
        <v>71</v>
      </c>
      <c r="AH734" t="s">
        <v>71</v>
      </c>
      <c r="AI734" t="s">
        <v>71</v>
      </c>
      <c r="AJ734" t="s">
        <v>71</v>
      </c>
      <c r="AK734" t="s">
        <v>71</v>
      </c>
      <c r="AL734" t="s">
        <v>71</v>
      </c>
      <c r="AM734" t="s">
        <v>3107</v>
      </c>
      <c r="AN734" t="s">
        <v>4161</v>
      </c>
      <c r="AO734" t="s">
        <v>71</v>
      </c>
      <c r="AP734" t="s">
        <v>71</v>
      </c>
      <c r="AQ734" t="s">
        <v>71</v>
      </c>
      <c r="AR734" t="s">
        <v>960</v>
      </c>
      <c r="AS734">
        <v>2022</v>
      </c>
      <c r="AT734">
        <v>18</v>
      </c>
      <c r="AU734">
        <v>2</v>
      </c>
      <c r="AV734" t="s">
        <v>71</v>
      </c>
      <c r="AW734" t="s">
        <v>71</v>
      </c>
      <c r="AX734" t="s">
        <v>71</v>
      </c>
      <c r="AY734" t="s">
        <v>71</v>
      </c>
      <c r="AZ734">
        <v>607</v>
      </c>
      <c r="BA734">
        <v>619</v>
      </c>
      <c r="BB734" t="s">
        <v>71</v>
      </c>
      <c r="BC734" t="s">
        <v>6826</v>
      </c>
      <c r="BD734" t="str">
        <f>HYPERLINK("http://dx.doi.org/10.24507/ijicic.18.02.607","http://dx.doi.org/10.24507/ijicic.18.02.607")</f>
        <v>http://dx.doi.org/10.24507/ijicic.18.02.607</v>
      </c>
      <c r="BE734" t="s">
        <v>71</v>
      </c>
      <c r="BF734" t="s">
        <v>71</v>
      </c>
      <c r="BG734" t="s">
        <v>71</v>
      </c>
      <c r="BH734" t="s">
        <v>71</v>
      </c>
      <c r="BI734" t="s">
        <v>71</v>
      </c>
      <c r="BJ734" t="s">
        <v>71</v>
      </c>
      <c r="BK734" t="s">
        <v>71</v>
      </c>
      <c r="BL734" t="s">
        <v>71</v>
      </c>
      <c r="BM734" t="s">
        <v>71</v>
      </c>
      <c r="BN734" t="s">
        <v>71</v>
      </c>
      <c r="BO734" t="s">
        <v>71</v>
      </c>
      <c r="BP734" t="s">
        <v>71</v>
      </c>
      <c r="BQ734" t="s">
        <v>6827</v>
      </c>
      <c r="BR734" t="str">
        <f>HYPERLINK("https%3A%2F%2Fwww.webofscience.com%2Fwos%2Fwoscc%2Ffull-record%2FWOS:000762437200018","View Full Record in Web of Science")</f>
        <v>View Full Record in Web of Science</v>
      </c>
    </row>
    <row r="735" spans="1:70" hidden="1" x14ac:dyDescent="0.25">
      <c r="A735" t="s">
        <v>69</v>
      </c>
      <c r="B735" t="s">
        <v>6828</v>
      </c>
      <c r="C735" t="s">
        <v>71</v>
      </c>
      <c r="D735" t="s">
        <v>71</v>
      </c>
      <c r="E735" t="s">
        <v>71</v>
      </c>
      <c r="F735" t="s">
        <v>6829</v>
      </c>
      <c r="G735" t="s">
        <v>71</v>
      </c>
      <c r="H735" t="s">
        <v>71</v>
      </c>
      <c r="I735" s="1" t="s">
        <v>6830</v>
      </c>
      <c r="J735" s="6" t="s">
        <v>8590</v>
      </c>
      <c r="K735" t="s">
        <v>766</v>
      </c>
      <c r="L735" t="s">
        <v>71</v>
      </c>
      <c r="M735" t="s">
        <v>71</v>
      </c>
      <c r="N735" t="s">
        <v>71</v>
      </c>
      <c r="O735" t="s">
        <v>71</v>
      </c>
      <c r="P735" t="s">
        <v>71</v>
      </c>
      <c r="Q735" t="s">
        <v>71</v>
      </c>
      <c r="R735" t="s">
        <v>71</v>
      </c>
      <c r="S735" t="s">
        <v>71</v>
      </c>
      <c r="T735" t="s">
        <v>6831</v>
      </c>
      <c r="U735" t="s">
        <v>71</v>
      </c>
      <c r="V735" t="s">
        <v>71</v>
      </c>
      <c r="W735" t="s">
        <v>71</v>
      </c>
      <c r="X735" t="s">
        <v>71</v>
      </c>
      <c r="Y735" t="s">
        <v>71</v>
      </c>
      <c r="Z735" t="s">
        <v>6832</v>
      </c>
      <c r="AA735" t="s">
        <v>71</v>
      </c>
      <c r="AB735" t="s">
        <v>71</v>
      </c>
      <c r="AC735" t="s">
        <v>71</v>
      </c>
      <c r="AD735" t="s">
        <v>71</v>
      </c>
      <c r="AE735" t="s">
        <v>71</v>
      </c>
      <c r="AF735" t="s">
        <v>71</v>
      </c>
      <c r="AG735" t="s">
        <v>71</v>
      </c>
      <c r="AH735" t="s">
        <v>71</v>
      </c>
      <c r="AI735" t="s">
        <v>71</v>
      </c>
      <c r="AJ735" t="s">
        <v>71</v>
      </c>
      <c r="AK735" t="s">
        <v>71</v>
      </c>
      <c r="AL735" t="s">
        <v>71</v>
      </c>
      <c r="AM735" t="s">
        <v>768</v>
      </c>
      <c r="AN735" t="s">
        <v>769</v>
      </c>
      <c r="AO735" t="s">
        <v>71</v>
      </c>
      <c r="AP735" t="s">
        <v>71</v>
      </c>
      <c r="AQ735" t="s">
        <v>71</v>
      </c>
      <c r="AR735" t="s">
        <v>344</v>
      </c>
      <c r="AS735">
        <v>2014</v>
      </c>
      <c r="AT735">
        <v>19</v>
      </c>
      <c r="AU735" t="s">
        <v>71</v>
      </c>
      <c r="AV735" t="s">
        <v>71</v>
      </c>
      <c r="AW735" t="s">
        <v>71</v>
      </c>
      <c r="AX735" t="s">
        <v>71</v>
      </c>
      <c r="AY735" t="s">
        <v>71</v>
      </c>
      <c r="AZ735">
        <v>147</v>
      </c>
      <c r="BA735">
        <v>160</v>
      </c>
      <c r="BB735" t="s">
        <v>71</v>
      </c>
      <c r="BC735" t="s">
        <v>6833</v>
      </c>
      <c r="BD735" t="str">
        <f>HYPERLINK("http://dx.doi.org/10.1016/j.asoc.2014.02.001","http://dx.doi.org/10.1016/j.asoc.2014.02.001")</f>
        <v>http://dx.doi.org/10.1016/j.asoc.2014.02.001</v>
      </c>
      <c r="BE735" t="s">
        <v>71</v>
      </c>
      <c r="BF735" t="s">
        <v>71</v>
      </c>
      <c r="BG735" t="s">
        <v>71</v>
      </c>
      <c r="BH735" t="s">
        <v>71</v>
      </c>
      <c r="BI735" t="s">
        <v>71</v>
      </c>
      <c r="BJ735" t="s">
        <v>71</v>
      </c>
      <c r="BK735" t="s">
        <v>71</v>
      </c>
      <c r="BL735" t="s">
        <v>71</v>
      </c>
      <c r="BM735" t="s">
        <v>71</v>
      </c>
      <c r="BN735" t="s">
        <v>71</v>
      </c>
      <c r="BO735" t="s">
        <v>71</v>
      </c>
      <c r="BP735" t="s">
        <v>71</v>
      </c>
      <c r="BQ735" t="s">
        <v>6834</v>
      </c>
      <c r="BR735" t="str">
        <f>HYPERLINK("https%3A%2F%2Fwww.webofscience.com%2Fwos%2Fwoscc%2Ffull-record%2FWOS:000334768800015","View Full Record in Web of Science")</f>
        <v>View Full Record in Web of Science</v>
      </c>
    </row>
    <row r="736" spans="1:70" hidden="1" x14ac:dyDescent="0.25">
      <c r="A736" t="s">
        <v>69</v>
      </c>
      <c r="B736" t="s">
        <v>6835</v>
      </c>
      <c r="C736" t="s">
        <v>71</v>
      </c>
      <c r="D736" t="s">
        <v>71</v>
      </c>
      <c r="E736" t="s">
        <v>71</v>
      </c>
      <c r="F736" t="s">
        <v>6836</v>
      </c>
      <c r="G736" t="s">
        <v>71</v>
      </c>
      <c r="H736" t="s">
        <v>71</v>
      </c>
      <c r="I736" s="1" t="s">
        <v>6837</v>
      </c>
      <c r="J736" s="6" t="s">
        <v>8590</v>
      </c>
      <c r="K736" t="s">
        <v>269</v>
      </c>
      <c r="L736" t="s">
        <v>71</v>
      </c>
      <c r="M736" t="s">
        <v>71</v>
      </c>
      <c r="N736" t="s">
        <v>71</v>
      </c>
      <c r="O736" t="s">
        <v>71</v>
      </c>
      <c r="P736" t="s">
        <v>71</v>
      </c>
      <c r="Q736" t="s">
        <v>71</v>
      </c>
      <c r="R736" t="s">
        <v>71</v>
      </c>
      <c r="S736" t="s">
        <v>71</v>
      </c>
      <c r="T736" t="s">
        <v>6838</v>
      </c>
      <c r="U736" t="s">
        <v>71</v>
      </c>
      <c r="V736" t="s">
        <v>71</v>
      </c>
      <c r="W736" t="s">
        <v>71</v>
      </c>
      <c r="X736" t="s">
        <v>71</v>
      </c>
      <c r="Y736" t="s">
        <v>6839</v>
      </c>
      <c r="Z736" t="s">
        <v>6840</v>
      </c>
      <c r="AA736" t="s">
        <v>71</v>
      </c>
      <c r="AB736" t="s">
        <v>71</v>
      </c>
      <c r="AC736" t="s">
        <v>71</v>
      </c>
      <c r="AD736" t="s">
        <v>71</v>
      </c>
      <c r="AE736" t="s">
        <v>71</v>
      </c>
      <c r="AF736" t="s">
        <v>71</v>
      </c>
      <c r="AG736" t="s">
        <v>71</v>
      </c>
      <c r="AH736" t="s">
        <v>71</v>
      </c>
      <c r="AI736" t="s">
        <v>71</v>
      </c>
      <c r="AJ736" t="s">
        <v>71</v>
      </c>
      <c r="AK736" t="s">
        <v>71</v>
      </c>
      <c r="AL736" t="s">
        <v>71</v>
      </c>
      <c r="AM736" t="s">
        <v>271</v>
      </c>
      <c r="AN736" t="s">
        <v>71</v>
      </c>
      <c r="AO736" t="s">
        <v>71</v>
      </c>
      <c r="AP736" t="s">
        <v>71</v>
      </c>
      <c r="AQ736" t="s">
        <v>71</v>
      </c>
      <c r="AR736" t="s">
        <v>71</v>
      </c>
      <c r="AS736">
        <v>2022</v>
      </c>
      <c r="AT736">
        <v>10</v>
      </c>
      <c r="AU736" t="s">
        <v>71</v>
      </c>
      <c r="AV736" t="s">
        <v>71</v>
      </c>
      <c r="AW736" t="s">
        <v>71</v>
      </c>
      <c r="AX736" t="s">
        <v>71</v>
      </c>
      <c r="AY736" t="s">
        <v>71</v>
      </c>
      <c r="AZ736">
        <v>101276</v>
      </c>
      <c r="BA736">
        <v>101291</v>
      </c>
      <c r="BB736" t="s">
        <v>71</v>
      </c>
      <c r="BC736" t="s">
        <v>6841</v>
      </c>
      <c r="BD736" t="str">
        <f>HYPERLINK("http://dx.doi.org/10.1109/ACCESS.2022.3207480","http://dx.doi.org/10.1109/ACCESS.2022.3207480")</f>
        <v>http://dx.doi.org/10.1109/ACCESS.2022.3207480</v>
      </c>
      <c r="BE736" t="s">
        <v>71</v>
      </c>
      <c r="BF736" t="s">
        <v>71</v>
      </c>
      <c r="BG736" t="s">
        <v>71</v>
      </c>
      <c r="BH736" t="s">
        <v>71</v>
      </c>
      <c r="BI736" t="s">
        <v>71</v>
      </c>
      <c r="BJ736" t="s">
        <v>71</v>
      </c>
      <c r="BK736" t="s">
        <v>71</v>
      </c>
      <c r="BL736" t="s">
        <v>71</v>
      </c>
      <c r="BM736" t="s">
        <v>71</v>
      </c>
      <c r="BN736" t="s">
        <v>71</v>
      </c>
      <c r="BO736" t="s">
        <v>71</v>
      </c>
      <c r="BP736" t="s">
        <v>71</v>
      </c>
      <c r="BQ736" t="s">
        <v>6842</v>
      </c>
      <c r="BR736" t="str">
        <f>HYPERLINK("https%3A%2F%2Fwww.webofscience.com%2Fwos%2Fwoscc%2Ffull-record%2FWOS:000862355100001","View Full Record in Web of Science")</f>
        <v>View Full Record in Web of Science</v>
      </c>
    </row>
    <row r="737" spans="1:70" hidden="1" x14ac:dyDescent="0.25">
      <c r="A737" t="s">
        <v>69</v>
      </c>
      <c r="B737" t="s">
        <v>6843</v>
      </c>
      <c r="C737" t="s">
        <v>71</v>
      </c>
      <c r="D737" t="s">
        <v>71</v>
      </c>
      <c r="E737" t="s">
        <v>71</v>
      </c>
      <c r="F737" t="s">
        <v>6844</v>
      </c>
      <c r="G737" t="s">
        <v>71</v>
      </c>
      <c r="H737" t="s">
        <v>71</v>
      </c>
      <c r="I737" s="1" t="s">
        <v>6845</v>
      </c>
      <c r="J737" s="6" t="s">
        <v>8590</v>
      </c>
      <c r="K737" t="s">
        <v>6846</v>
      </c>
      <c r="L737" t="s">
        <v>71</v>
      </c>
      <c r="M737" t="s">
        <v>71</v>
      </c>
      <c r="N737" t="s">
        <v>71</v>
      </c>
      <c r="O737" t="s">
        <v>71</v>
      </c>
      <c r="P737" t="s">
        <v>71</v>
      </c>
      <c r="Q737" t="s">
        <v>71</v>
      </c>
      <c r="R737" t="s">
        <v>71</v>
      </c>
      <c r="S737" t="s">
        <v>71</v>
      </c>
      <c r="T737" t="s">
        <v>6847</v>
      </c>
      <c r="U737" t="s">
        <v>71</v>
      </c>
      <c r="V737" t="s">
        <v>71</v>
      </c>
      <c r="W737" t="s">
        <v>71</v>
      </c>
      <c r="X737" t="s">
        <v>71</v>
      </c>
      <c r="Y737" t="s">
        <v>6848</v>
      </c>
      <c r="Z737" t="s">
        <v>6849</v>
      </c>
      <c r="AA737" t="s">
        <v>71</v>
      </c>
      <c r="AB737" t="s">
        <v>71</v>
      </c>
      <c r="AC737" t="s">
        <v>71</v>
      </c>
      <c r="AD737" t="s">
        <v>71</v>
      </c>
      <c r="AE737" t="s">
        <v>71</v>
      </c>
      <c r="AF737" t="s">
        <v>71</v>
      </c>
      <c r="AG737" t="s">
        <v>71</v>
      </c>
      <c r="AH737" t="s">
        <v>71</v>
      </c>
      <c r="AI737" t="s">
        <v>71</v>
      </c>
      <c r="AJ737" t="s">
        <v>71</v>
      </c>
      <c r="AK737" t="s">
        <v>71</v>
      </c>
      <c r="AL737" t="s">
        <v>71</v>
      </c>
      <c r="AM737" t="s">
        <v>71</v>
      </c>
      <c r="AN737" t="s">
        <v>6850</v>
      </c>
      <c r="AO737" t="s">
        <v>71</v>
      </c>
      <c r="AP737" t="s">
        <v>71</v>
      </c>
      <c r="AQ737" t="s">
        <v>71</v>
      </c>
      <c r="AR737" t="s">
        <v>1454</v>
      </c>
      <c r="AS737">
        <v>2022</v>
      </c>
      <c r="AT737">
        <v>7</v>
      </c>
      <c r="AU737">
        <v>7</v>
      </c>
      <c r="AV737" t="s">
        <v>71</v>
      </c>
      <c r="AW737" t="s">
        <v>71</v>
      </c>
      <c r="AX737" t="s">
        <v>71</v>
      </c>
      <c r="AY737" t="s">
        <v>71</v>
      </c>
      <c r="AZ737" t="s">
        <v>71</v>
      </c>
      <c r="BA737" t="s">
        <v>71</v>
      </c>
      <c r="BB737">
        <v>99</v>
      </c>
      <c r="BC737" t="s">
        <v>6851</v>
      </c>
      <c r="BD737" t="str">
        <f>HYPERLINK("http://dx.doi.org/10.3390/data7070099","http://dx.doi.org/10.3390/data7070099")</f>
        <v>http://dx.doi.org/10.3390/data7070099</v>
      </c>
      <c r="BE737" t="s">
        <v>71</v>
      </c>
      <c r="BF737" t="s">
        <v>71</v>
      </c>
      <c r="BG737" t="s">
        <v>71</v>
      </c>
      <c r="BH737" t="s">
        <v>71</v>
      </c>
      <c r="BI737" t="s">
        <v>71</v>
      </c>
      <c r="BJ737" t="s">
        <v>71</v>
      </c>
      <c r="BK737" t="s">
        <v>71</v>
      </c>
      <c r="BL737" t="s">
        <v>71</v>
      </c>
      <c r="BM737" t="s">
        <v>71</v>
      </c>
      <c r="BN737" t="s">
        <v>71</v>
      </c>
      <c r="BO737" t="s">
        <v>71</v>
      </c>
      <c r="BP737" t="s">
        <v>71</v>
      </c>
      <c r="BQ737" t="s">
        <v>6852</v>
      </c>
      <c r="BR737" t="str">
        <f>HYPERLINK("https%3A%2F%2Fwww.webofscience.com%2Fwos%2Fwoscc%2Ffull-record%2FWOS:000832397100001","View Full Record in Web of Science")</f>
        <v>View Full Record in Web of Science</v>
      </c>
    </row>
    <row r="738" spans="1:70" hidden="1" x14ac:dyDescent="0.25">
      <c r="A738" t="s">
        <v>69</v>
      </c>
      <c r="B738" t="s">
        <v>6853</v>
      </c>
      <c r="C738" t="s">
        <v>71</v>
      </c>
      <c r="D738" t="s">
        <v>71</v>
      </c>
      <c r="E738" t="s">
        <v>71</v>
      </c>
      <c r="F738" t="s">
        <v>6854</v>
      </c>
      <c r="G738" t="s">
        <v>71</v>
      </c>
      <c r="H738" t="s">
        <v>71</v>
      </c>
      <c r="I738" s="1" t="s">
        <v>6855</v>
      </c>
      <c r="J738" s="6" t="s">
        <v>8590</v>
      </c>
      <c r="K738" t="s">
        <v>338</v>
      </c>
      <c r="L738" t="s">
        <v>71</v>
      </c>
      <c r="M738" t="s">
        <v>71</v>
      </c>
      <c r="N738" t="s">
        <v>71</v>
      </c>
      <c r="O738" t="s">
        <v>71</v>
      </c>
      <c r="P738" t="s">
        <v>71</v>
      </c>
      <c r="Q738" t="s">
        <v>71</v>
      </c>
      <c r="R738" t="s">
        <v>71</v>
      </c>
      <c r="S738" t="s">
        <v>71</v>
      </c>
      <c r="T738" t="s">
        <v>6856</v>
      </c>
      <c r="U738" t="s">
        <v>71</v>
      </c>
      <c r="V738" t="s">
        <v>71</v>
      </c>
      <c r="W738" t="s">
        <v>71</v>
      </c>
      <c r="X738" t="s">
        <v>71</v>
      </c>
      <c r="Y738" t="s">
        <v>6857</v>
      </c>
      <c r="Z738" t="s">
        <v>71</v>
      </c>
      <c r="AA738" t="s">
        <v>71</v>
      </c>
      <c r="AB738" t="s">
        <v>71</v>
      </c>
      <c r="AC738" t="s">
        <v>71</v>
      </c>
      <c r="AD738" t="s">
        <v>71</v>
      </c>
      <c r="AE738" t="s">
        <v>71</v>
      </c>
      <c r="AF738" t="s">
        <v>71</v>
      </c>
      <c r="AG738" t="s">
        <v>71</v>
      </c>
      <c r="AH738" t="s">
        <v>71</v>
      </c>
      <c r="AI738" t="s">
        <v>71</v>
      </c>
      <c r="AJ738" t="s">
        <v>71</v>
      </c>
      <c r="AK738" t="s">
        <v>71</v>
      </c>
      <c r="AL738" t="s">
        <v>71</v>
      </c>
      <c r="AM738" t="s">
        <v>342</v>
      </c>
      <c r="AN738" t="s">
        <v>343</v>
      </c>
      <c r="AO738" t="s">
        <v>71</v>
      </c>
      <c r="AP738" t="s">
        <v>71</v>
      </c>
      <c r="AQ738" t="s">
        <v>71</v>
      </c>
      <c r="AR738" t="s">
        <v>960</v>
      </c>
      <c r="AS738">
        <v>2019</v>
      </c>
      <c r="AT738">
        <v>21</v>
      </c>
      <c r="AU738">
        <v>3</v>
      </c>
      <c r="AV738" t="s">
        <v>71</v>
      </c>
      <c r="AW738" t="s">
        <v>71</v>
      </c>
      <c r="AX738" t="s">
        <v>71</v>
      </c>
      <c r="AY738" t="s">
        <v>71</v>
      </c>
      <c r="AZ738">
        <v>963</v>
      </c>
      <c r="BA738">
        <v>977</v>
      </c>
      <c r="BB738" t="s">
        <v>71</v>
      </c>
      <c r="BC738" t="s">
        <v>6858</v>
      </c>
      <c r="BD738" t="str">
        <f>HYPERLINK("http://dx.doi.org/10.1007/s40815-019-00606-0","http://dx.doi.org/10.1007/s40815-019-00606-0")</f>
        <v>http://dx.doi.org/10.1007/s40815-019-00606-0</v>
      </c>
      <c r="BE738" t="s">
        <v>71</v>
      </c>
      <c r="BF738" t="s">
        <v>71</v>
      </c>
      <c r="BG738" t="s">
        <v>71</v>
      </c>
      <c r="BH738" t="s">
        <v>71</v>
      </c>
      <c r="BI738" t="s">
        <v>71</v>
      </c>
      <c r="BJ738" t="s">
        <v>71</v>
      </c>
      <c r="BK738" t="s">
        <v>71</v>
      </c>
      <c r="BL738" t="s">
        <v>71</v>
      </c>
      <c r="BM738" t="s">
        <v>71</v>
      </c>
      <c r="BN738" t="s">
        <v>71</v>
      </c>
      <c r="BO738" t="s">
        <v>71</v>
      </c>
      <c r="BP738" t="s">
        <v>71</v>
      </c>
      <c r="BQ738" t="s">
        <v>6859</v>
      </c>
      <c r="BR738" t="str">
        <f>HYPERLINK("https%3A%2F%2Fwww.webofscience.com%2Fwos%2Fwoscc%2Ffull-record%2FWOS:000463752400022","View Full Record in Web of Science")</f>
        <v>View Full Record in Web of Science</v>
      </c>
    </row>
    <row r="739" spans="1:70" hidden="1" x14ac:dyDescent="0.25">
      <c r="A739" t="s">
        <v>460</v>
      </c>
      <c r="B739" t="s">
        <v>6860</v>
      </c>
      <c r="C739" t="s">
        <v>71</v>
      </c>
      <c r="D739" t="s">
        <v>999</v>
      </c>
      <c r="E739" t="s">
        <v>71</v>
      </c>
      <c r="F739" t="s">
        <v>6861</v>
      </c>
      <c r="G739" t="s">
        <v>71</v>
      </c>
      <c r="H739" t="s">
        <v>71</v>
      </c>
      <c r="I739" s="1" t="s">
        <v>6862</v>
      </c>
      <c r="J739" s="6" t="s">
        <v>8590</v>
      </c>
      <c r="K739" t="s">
        <v>1002</v>
      </c>
      <c r="L739" t="s">
        <v>526</v>
      </c>
      <c r="M739" t="s">
        <v>71</v>
      </c>
      <c r="N739" t="s">
        <v>71</v>
      </c>
      <c r="O739" t="s">
        <v>71</v>
      </c>
      <c r="P739" t="s">
        <v>71</v>
      </c>
      <c r="Q739" t="s">
        <v>71</v>
      </c>
      <c r="R739" t="s">
        <v>71</v>
      </c>
      <c r="S739" t="s">
        <v>71</v>
      </c>
      <c r="T739" t="s">
        <v>6863</v>
      </c>
      <c r="U739" t="s">
        <v>71</v>
      </c>
      <c r="V739" t="s">
        <v>71</v>
      </c>
      <c r="W739" t="s">
        <v>71</v>
      </c>
      <c r="X739" t="s">
        <v>71</v>
      </c>
      <c r="Y739" t="s">
        <v>71</v>
      </c>
      <c r="Z739" t="s">
        <v>71</v>
      </c>
      <c r="AA739" t="s">
        <v>71</v>
      </c>
      <c r="AB739" t="s">
        <v>71</v>
      </c>
      <c r="AC739" t="s">
        <v>71</v>
      </c>
      <c r="AD739" t="s">
        <v>71</v>
      </c>
      <c r="AE739" t="s">
        <v>71</v>
      </c>
      <c r="AF739" t="s">
        <v>71</v>
      </c>
      <c r="AG739" t="s">
        <v>71</v>
      </c>
      <c r="AH739" t="s">
        <v>71</v>
      </c>
      <c r="AI739" t="s">
        <v>71</v>
      </c>
      <c r="AJ739" t="s">
        <v>71</v>
      </c>
      <c r="AK739" t="s">
        <v>71</v>
      </c>
      <c r="AL739" t="s">
        <v>71</v>
      </c>
      <c r="AM739" t="s">
        <v>530</v>
      </c>
      <c r="AN739" t="s">
        <v>531</v>
      </c>
      <c r="AO739" t="s">
        <v>1006</v>
      </c>
      <c r="AP739" t="s">
        <v>71</v>
      </c>
      <c r="AQ739" t="s">
        <v>71</v>
      </c>
      <c r="AR739" t="s">
        <v>71</v>
      </c>
      <c r="AS739">
        <v>2018</v>
      </c>
      <c r="AT739">
        <v>738</v>
      </c>
      <c r="AU739" t="s">
        <v>71</v>
      </c>
      <c r="AV739" t="s">
        <v>71</v>
      </c>
      <c r="AW739" t="s">
        <v>71</v>
      </c>
      <c r="AX739" t="s">
        <v>71</v>
      </c>
      <c r="AY739" t="s">
        <v>71</v>
      </c>
      <c r="AZ739">
        <v>325</v>
      </c>
      <c r="BA739">
        <v>333</v>
      </c>
      <c r="BB739" t="s">
        <v>71</v>
      </c>
      <c r="BC739" t="s">
        <v>6864</v>
      </c>
      <c r="BD739" t="str">
        <f>HYPERLINK("http://dx.doi.org/10.1007/978-3-319-67946-4_14","http://dx.doi.org/10.1007/978-3-319-67946-4_14")</f>
        <v>http://dx.doi.org/10.1007/978-3-319-67946-4_14</v>
      </c>
      <c r="BE739" t="s">
        <v>1008</v>
      </c>
      <c r="BF739" t="s">
        <v>71</v>
      </c>
      <c r="BG739" t="s">
        <v>71</v>
      </c>
      <c r="BH739" t="s">
        <v>71</v>
      </c>
      <c r="BI739" t="s">
        <v>71</v>
      </c>
      <c r="BJ739" t="s">
        <v>71</v>
      </c>
      <c r="BK739" t="s">
        <v>71</v>
      </c>
      <c r="BL739" t="s">
        <v>71</v>
      </c>
      <c r="BM739" t="s">
        <v>71</v>
      </c>
      <c r="BN739" t="s">
        <v>71</v>
      </c>
      <c r="BO739" t="s">
        <v>71</v>
      </c>
      <c r="BP739" t="s">
        <v>71</v>
      </c>
      <c r="BQ739" t="s">
        <v>6865</v>
      </c>
      <c r="BR739" t="str">
        <f>HYPERLINK("https%3A%2F%2Fwww.webofscience.com%2Fwos%2Fwoscc%2Ffull-record%2FWOS:000449987100015","View Full Record in Web of Science")</f>
        <v>View Full Record in Web of Science</v>
      </c>
    </row>
    <row r="740" spans="1:70" hidden="1" x14ac:dyDescent="0.25">
      <c r="A740" t="s">
        <v>69</v>
      </c>
      <c r="B740" t="s">
        <v>6866</v>
      </c>
      <c r="C740" t="s">
        <v>71</v>
      </c>
      <c r="D740" t="s">
        <v>71</v>
      </c>
      <c r="E740" t="s">
        <v>71</v>
      </c>
      <c r="F740" t="s">
        <v>6867</v>
      </c>
      <c r="G740" t="s">
        <v>71</v>
      </c>
      <c r="H740" t="s">
        <v>71</v>
      </c>
      <c r="I740" s="1" t="s">
        <v>6868</v>
      </c>
      <c r="J740" s="6" t="s">
        <v>8590</v>
      </c>
      <c r="K740" t="s">
        <v>6869</v>
      </c>
      <c r="L740" t="s">
        <v>71</v>
      </c>
      <c r="M740" t="s">
        <v>71</v>
      </c>
      <c r="N740" t="s">
        <v>71</v>
      </c>
      <c r="O740" t="s">
        <v>71</v>
      </c>
      <c r="P740" t="s">
        <v>71</v>
      </c>
      <c r="Q740" t="s">
        <v>71</v>
      </c>
      <c r="R740" t="s">
        <v>71</v>
      </c>
      <c r="S740" t="s">
        <v>71</v>
      </c>
      <c r="T740" t="s">
        <v>6870</v>
      </c>
      <c r="U740" t="s">
        <v>71</v>
      </c>
      <c r="V740" t="s">
        <v>71</v>
      </c>
      <c r="W740" t="s">
        <v>71</v>
      </c>
      <c r="X740" t="s">
        <v>71</v>
      </c>
      <c r="Y740" t="s">
        <v>6871</v>
      </c>
      <c r="Z740" t="s">
        <v>6872</v>
      </c>
      <c r="AA740" t="s">
        <v>71</v>
      </c>
      <c r="AB740" t="s">
        <v>71</v>
      </c>
      <c r="AC740" t="s">
        <v>71</v>
      </c>
      <c r="AD740" t="s">
        <v>71</v>
      </c>
      <c r="AE740" t="s">
        <v>71</v>
      </c>
      <c r="AF740" t="s">
        <v>71</v>
      </c>
      <c r="AG740" t="s">
        <v>71</v>
      </c>
      <c r="AH740" t="s">
        <v>71</v>
      </c>
      <c r="AI740" t="s">
        <v>71</v>
      </c>
      <c r="AJ740" t="s">
        <v>71</v>
      </c>
      <c r="AK740" t="s">
        <v>71</v>
      </c>
      <c r="AL740" t="s">
        <v>71</v>
      </c>
      <c r="AM740" t="s">
        <v>6873</v>
      </c>
      <c r="AN740" t="s">
        <v>6874</v>
      </c>
      <c r="AO740" t="s">
        <v>71</v>
      </c>
      <c r="AP740" t="s">
        <v>71</v>
      </c>
      <c r="AQ740" t="s">
        <v>71</v>
      </c>
      <c r="AR740" t="s">
        <v>71</v>
      </c>
      <c r="AS740">
        <v>2006</v>
      </c>
      <c r="AT740">
        <v>13</v>
      </c>
      <c r="AU740">
        <v>3</v>
      </c>
      <c r="AV740" t="s">
        <v>71</v>
      </c>
      <c r="AW740" t="s">
        <v>71</v>
      </c>
      <c r="AX740" t="s">
        <v>71</v>
      </c>
      <c r="AY740" t="s">
        <v>71</v>
      </c>
      <c r="AZ740">
        <v>389</v>
      </c>
      <c r="BA740">
        <v>464</v>
      </c>
      <c r="BB740" t="s">
        <v>71</v>
      </c>
      <c r="BC740" t="s">
        <v>6875</v>
      </c>
      <c r="BD740" t="str">
        <f>HYPERLINK("http://dx.doi.org/10.1007/BF02736398","http://dx.doi.org/10.1007/BF02736398")</f>
        <v>http://dx.doi.org/10.1007/BF02736398</v>
      </c>
      <c r="BE740" t="s">
        <v>71</v>
      </c>
      <c r="BF740" t="s">
        <v>71</v>
      </c>
      <c r="BG740" t="s">
        <v>71</v>
      </c>
      <c r="BH740" t="s">
        <v>71</v>
      </c>
      <c r="BI740" t="s">
        <v>71</v>
      </c>
      <c r="BJ740" t="s">
        <v>71</v>
      </c>
      <c r="BK740" t="s">
        <v>71</v>
      </c>
      <c r="BL740" t="s">
        <v>71</v>
      </c>
      <c r="BM740" t="s">
        <v>71</v>
      </c>
      <c r="BN740" t="s">
        <v>71</v>
      </c>
      <c r="BO740" t="s">
        <v>71</v>
      </c>
      <c r="BP740" t="s">
        <v>71</v>
      </c>
      <c r="BQ740" t="s">
        <v>6876</v>
      </c>
      <c r="BR740" t="str">
        <f>HYPERLINK("https%3A%2F%2Fwww.webofscience.com%2Fwos%2Fwoscc%2Ffull-record%2FWOS:000242195500002","View Full Record in Web of Science")</f>
        <v>View Full Record in Web of Science</v>
      </c>
    </row>
    <row r="741" spans="1:70" hidden="1" x14ac:dyDescent="0.25">
      <c r="A741" t="s">
        <v>83</v>
      </c>
      <c r="B741" t="s">
        <v>6877</v>
      </c>
      <c r="C741" t="s">
        <v>71</v>
      </c>
      <c r="D741" t="s">
        <v>6878</v>
      </c>
      <c r="E741" t="s">
        <v>71</v>
      </c>
      <c r="F741" t="s">
        <v>6879</v>
      </c>
      <c r="G741" t="s">
        <v>71</v>
      </c>
      <c r="H741" t="s">
        <v>71</v>
      </c>
      <c r="I741" s="1" t="s">
        <v>6880</v>
      </c>
      <c r="J741" s="6" t="s">
        <v>8590</v>
      </c>
      <c r="K741" t="s">
        <v>6881</v>
      </c>
      <c r="L741" t="s">
        <v>601</v>
      </c>
      <c r="M741" t="s">
        <v>6882</v>
      </c>
      <c r="N741" t="s">
        <v>6883</v>
      </c>
      <c r="O741" t="s">
        <v>6884</v>
      </c>
      <c r="P741" t="s">
        <v>71</v>
      </c>
      <c r="Q741" t="s">
        <v>71</v>
      </c>
      <c r="R741" t="s">
        <v>71</v>
      </c>
      <c r="S741" t="s">
        <v>71</v>
      </c>
      <c r="T741" t="s">
        <v>6885</v>
      </c>
      <c r="U741" t="s">
        <v>71</v>
      </c>
      <c r="V741" t="s">
        <v>71</v>
      </c>
      <c r="W741" t="s">
        <v>71</v>
      </c>
      <c r="X741" t="s">
        <v>71</v>
      </c>
      <c r="Y741" t="s">
        <v>71</v>
      </c>
      <c r="Z741" t="s">
        <v>71</v>
      </c>
      <c r="AA741" t="s">
        <v>71</v>
      </c>
      <c r="AB741" t="s">
        <v>71</v>
      </c>
      <c r="AC741" t="s">
        <v>71</v>
      </c>
      <c r="AD741" t="s">
        <v>71</v>
      </c>
      <c r="AE741" t="s">
        <v>71</v>
      </c>
      <c r="AF741" t="s">
        <v>71</v>
      </c>
      <c r="AG741" t="s">
        <v>71</v>
      </c>
      <c r="AH741" t="s">
        <v>71</v>
      </c>
      <c r="AI741" t="s">
        <v>71</v>
      </c>
      <c r="AJ741" t="s">
        <v>71</v>
      </c>
      <c r="AK741" t="s">
        <v>71</v>
      </c>
      <c r="AL741" t="s">
        <v>71</v>
      </c>
      <c r="AM741" t="s">
        <v>606</v>
      </c>
      <c r="AN741" t="s">
        <v>607</v>
      </c>
      <c r="AO741" t="s">
        <v>6886</v>
      </c>
      <c r="AP741" t="s">
        <v>71</v>
      </c>
      <c r="AQ741" t="s">
        <v>71</v>
      </c>
      <c r="AR741" t="s">
        <v>71</v>
      </c>
      <c r="AS741">
        <v>2016</v>
      </c>
      <c r="AT741">
        <v>437</v>
      </c>
      <c r="AU741" t="s">
        <v>71</v>
      </c>
      <c r="AV741" t="s">
        <v>71</v>
      </c>
      <c r="AW741" t="s">
        <v>71</v>
      </c>
      <c r="AX741" t="s">
        <v>71</v>
      </c>
      <c r="AY741" t="s">
        <v>71</v>
      </c>
      <c r="AZ741">
        <v>991</v>
      </c>
      <c r="BA741">
        <v>1009</v>
      </c>
      <c r="BB741" t="s">
        <v>71</v>
      </c>
      <c r="BC741" t="s">
        <v>6887</v>
      </c>
      <c r="BD741" t="str">
        <f>HYPERLINK("http://dx.doi.org/10.1007/978-981-10-0451-3_86","http://dx.doi.org/10.1007/978-981-10-0451-3_86")</f>
        <v>http://dx.doi.org/10.1007/978-981-10-0451-3_86</v>
      </c>
      <c r="BE741" t="s">
        <v>71</v>
      </c>
      <c r="BF741" t="s">
        <v>71</v>
      </c>
      <c r="BG741" t="s">
        <v>71</v>
      </c>
      <c r="BH741" t="s">
        <v>71</v>
      </c>
      <c r="BI741" t="s">
        <v>71</v>
      </c>
      <c r="BJ741" t="s">
        <v>71</v>
      </c>
      <c r="BK741" t="s">
        <v>71</v>
      </c>
      <c r="BL741" t="s">
        <v>71</v>
      </c>
      <c r="BM741" t="s">
        <v>71</v>
      </c>
      <c r="BN741" t="s">
        <v>71</v>
      </c>
      <c r="BO741" t="s">
        <v>71</v>
      </c>
      <c r="BP741" t="s">
        <v>71</v>
      </c>
      <c r="BQ741" t="s">
        <v>6888</v>
      </c>
      <c r="BR741" t="str">
        <f>HYPERLINK("https%3A%2F%2Fwww.webofscience.com%2Fwos%2Fwoscc%2Ffull-record%2FWOS:000385787900086","View Full Record in Web of Science")</f>
        <v>View Full Record in Web of Science</v>
      </c>
    </row>
    <row r="742" spans="1:70" hidden="1" x14ac:dyDescent="0.25">
      <c r="A742" t="s">
        <v>83</v>
      </c>
      <c r="B742" t="s">
        <v>6889</v>
      </c>
      <c r="C742" t="s">
        <v>71</v>
      </c>
      <c r="D742" t="s">
        <v>6890</v>
      </c>
      <c r="E742" t="s">
        <v>71</v>
      </c>
      <c r="F742" t="s">
        <v>6891</v>
      </c>
      <c r="G742" t="s">
        <v>71</v>
      </c>
      <c r="H742" t="s">
        <v>71</v>
      </c>
      <c r="I742" s="1" t="s">
        <v>6892</v>
      </c>
      <c r="J742" s="6" t="s">
        <v>8590</v>
      </c>
      <c r="K742" t="s">
        <v>6893</v>
      </c>
      <c r="L742" t="s">
        <v>601</v>
      </c>
      <c r="M742" t="s">
        <v>6894</v>
      </c>
      <c r="N742" t="s">
        <v>6895</v>
      </c>
      <c r="O742" t="s">
        <v>6896</v>
      </c>
      <c r="P742" t="s">
        <v>6897</v>
      </c>
      <c r="Q742" t="s">
        <v>6898</v>
      </c>
      <c r="R742" t="s">
        <v>71</v>
      </c>
      <c r="S742" t="s">
        <v>71</v>
      </c>
      <c r="T742" t="s">
        <v>6899</v>
      </c>
      <c r="U742" t="s">
        <v>71</v>
      </c>
      <c r="V742" t="s">
        <v>71</v>
      </c>
      <c r="W742" t="s">
        <v>71</v>
      </c>
      <c r="X742" t="s">
        <v>71</v>
      </c>
      <c r="Y742" t="s">
        <v>6900</v>
      </c>
      <c r="Z742" t="s">
        <v>6901</v>
      </c>
      <c r="AA742" t="s">
        <v>71</v>
      </c>
      <c r="AB742" t="s">
        <v>71</v>
      </c>
      <c r="AC742" t="s">
        <v>71</v>
      </c>
      <c r="AD742" t="s">
        <v>71</v>
      </c>
      <c r="AE742" t="s">
        <v>71</v>
      </c>
      <c r="AF742" t="s">
        <v>71</v>
      </c>
      <c r="AG742" t="s">
        <v>71</v>
      </c>
      <c r="AH742" t="s">
        <v>71</v>
      </c>
      <c r="AI742" t="s">
        <v>71</v>
      </c>
      <c r="AJ742" t="s">
        <v>71</v>
      </c>
      <c r="AK742" t="s">
        <v>71</v>
      </c>
      <c r="AL742" t="s">
        <v>71</v>
      </c>
      <c r="AM742" t="s">
        <v>606</v>
      </c>
      <c r="AN742" t="s">
        <v>71</v>
      </c>
      <c r="AO742" t="s">
        <v>6902</v>
      </c>
      <c r="AP742" t="s">
        <v>71</v>
      </c>
      <c r="AQ742" t="s">
        <v>71</v>
      </c>
      <c r="AR742" t="s">
        <v>71</v>
      </c>
      <c r="AS742">
        <v>2013</v>
      </c>
      <c r="AT742">
        <v>228</v>
      </c>
      <c r="AU742" t="s">
        <v>71</v>
      </c>
      <c r="AV742" t="s">
        <v>71</v>
      </c>
      <c r="AW742" t="s">
        <v>71</v>
      </c>
      <c r="AX742" t="s">
        <v>71</v>
      </c>
      <c r="AY742" t="s">
        <v>71</v>
      </c>
      <c r="AZ742">
        <v>3</v>
      </c>
      <c r="BA742">
        <v>4</v>
      </c>
      <c r="BB742" t="s">
        <v>71</v>
      </c>
      <c r="BC742" t="s">
        <v>6903</v>
      </c>
      <c r="BD742" t="str">
        <f>HYPERLINK("http://dx.doi.org/10.1007/978-3-642-39165-1_1","http://dx.doi.org/10.1007/978-3-642-39165-1_1")</f>
        <v>http://dx.doi.org/10.1007/978-3-642-39165-1_1</v>
      </c>
      <c r="BE742" t="s">
        <v>71</v>
      </c>
      <c r="BF742" t="s">
        <v>71</v>
      </c>
      <c r="BG742" t="s">
        <v>71</v>
      </c>
      <c r="BH742" t="s">
        <v>71</v>
      </c>
      <c r="BI742" t="s">
        <v>71</v>
      </c>
      <c r="BJ742" t="s">
        <v>71</v>
      </c>
      <c r="BK742" t="s">
        <v>71</v>
      </c>
      <c r="BL742" t="s">
        <v>71</v>
      </c>
      <c r="BM742" t="s">
        <v>71</v>
      </c>
      <c r="BN742" t="s">
        <v>71</v>
      </c>
      <c r="BO742" t="s">
        <v>71</v>
      </c>
      <c r="BP742" t="s">
        <v>71</v>
      </c>
      <c r="BQ742" t="s">
        <v>6904</v>
      </c>
      <c r="BR742" t="str">
        <f>HYPERLINK("https%3A%2F%2Fwww.webofscience.com%2Fwos%2Fwoscc%2Ffull-record%2FWOS:000323292300001","View Full Record in Web of Science")</f>
        <v>View Full Record in Web of Science</v>
      </c>
    </row>
    <row r="743" spans="1:70" hidden="1" x14ac:dyDescent="0.25">
      <c r="A743" t="s">
        <v>69</v>
      </c>
      <c r="B743" t="s">
        <v>6905</v>
      </c>
      <c r="C743" t="s">
        <v>71</v>
      </c>
      <c r="D743" t="s">
        <v>71</v>
      </c>
      <c r="E743" t="s">
        <v>71</v>
      </c>
      <c r="F743" t="s">
        <v>6906</v>
      </c>
      <c r="G743" t="s">
        <v>71</v>
      </c>
      <c r="H743" t="s">
        <v>71</v>
      </c>
      <c r="I743" s="1" t="s">
        <v>6907</v>
      </c>
      <c r="J743" s="6" t="s">
        <v>8590</v>
      </c>
      <c r="K743" t="s">
        <v>3848</v>
      </c>
      <c r="L743" t="s">
        <v>71</v>
      </c>
      <c r="M743" t="s">
        <v>71</v>
      </c>
      <c r="N743" t="s">
        <v>71</v>
      </c>
      <c r="O743" t="s">
        <v>71</v>
      </c>
      <c r="P743" t="s">
        <v>71</v>
      </c>
      <c r="Q743" t="s">
        <v>71</v>
      </c>
      <c r="R743" t="s">
        <v>71</v>
      </c>
      <c r="S743" t="s">
        <v>71</v>
      </c>
      <c r="T743" t="s">
        <v>6908</v>
      </c>
      <c r="U743" t="s">
        <v>71</v>
      </c>
      <c r="V743" t="s">
        <v>71</v>
      </c>
      <c r="W743" t="s">
        <v>71</v>
      </c>
      <c r="X743" t="s">
        <v>71</v>
      </c>
      <c r="Y743" t="s">
        <v>71</v>
      </c>
      <c r="Z743" t="s">
        <v>6909</v>
      </c>
      <c r="AA743" t="s">
        <v>71</v>
      </c>
      <c r="AB743" t="s">
        <v>71</v>
      </c>
      <c r="AC743" t="s">
        <v>71</v>
      </c>
      <c r="AD743" t="s">
        <v>71</v>
      </c>
      <c r="AE743" t="s">
        <v>71</v>
      </c>
      <c r="AF743" t="s">
        <v>71</v>
      </c>
      <c r="AG743" t="s">
        <v>71</v>
      </c>
      <c r="AH743" t="s">
        <v>71</v>
      </c>
      <c r="AI743" t="s">
        <v>71</v>
      </c>
      <c r="AJ743" t="s">
        <v>71</v>
      </c>
      <c r="AK743" t="s">
        <v>71</v>
      </c>
      <c r="AL743" t="s">
        <v>71</v>
      </c>
      <c r="AM743" t="s">
        <v>3851</v>
      </c>
      <c r="AN743" t="s">
        <v>3852</v>
      </c>
      <c r="AO743" t="s">
        <v>71</v>
      </c>
      <c r="AP743" t="s">
        <v>71</v>
      </c>
      <c r="AQ743" t="s">
        <v>71</v>
      </c>
      <c r="AR743" t="s">
        <v>129</v>
      </c>
      <c r="AS743">
        <v>2022</v>
      </c>
      <c r="AT743">
        <v>8</v>
      </c>
      <c r="AU743">
        <v>4</v>
      </c>
      <c r="AV743" t="s">
        <v>71</v>
      </c>
      <c r="AW743" t="s">
        <v>71</v>
      </c>
      <c r="AX743" t="s">
        <v>71</v>
      </c>
      <c r="AY743" t="s">
        <v>71</v>
      </c>
      <c r="AZ743">
        <v>3349</v>
      </c>
      <c r="BA743">
        <v>3362</v>
      </c>
      <c r="BB743" t="s">
        <v>71</v>
      </c>
      <c r="BC743" t="s">
        <v>6910</v>
      </c>
      <c r="BD743" t="str">
        <f>HYPERLINK("http://dx.doi.org/10.1007/s40747-022-00678-w","http://dx.doi.org/10.1007/s40747-022-00678-w")</f>
        <v>http://dx.doi.org/10.1007/s40747-022-00678-w</v>
      </c>
      <c r="BE743" t="s">
        <v>71</v>
      </c>
      <c r="BF743" t="s">
        <v>4744</v>
      </c>
      <c r="BG743" t="s">
        <v>71</v>
      </c>
      <c r="BH743" t="s">
        <v>71</v>
      </c>
      <c r="BI743" t="s">
        <v>71</v>
      </c>
      <c r="BJ743" t="s">
        <v>71</v>
      </c>
      <c r="BK743" t="s">
        <v>71</v>
      </c>
      <c r="BL743" t="s">
        <v>71</v>
      </c>
      <c r="BM743" t="s">
        <v>71</v>
      </c>
      <c r="BN743" t="s">
        <v>71</v>
      </c>
      <c r="BO743" t="s">
        <v>71</v>
      </c>
      <c r="BP743" t="s">
        <v>71</v>
      </c>
      <c r="BQ743" t="s">
        <v>6911</v>
      </c>
      <c r="BR743" t="str">
        <f>HYPERLINK("https%3A%2F%2Fwww.webofscience.com%2Fwos%2Fwoscc%2Ffull-record%2FWOS:000758076200003","View Full Record in Web of Science")</f>
        <v>View Full Record in Web of Science</v>
      </c>
    </row>
    <row r="744" spans="1:70" hidden="1" x14ac:dyDescent="0.25">
      <c r="A744" t="s">
        <v>83</v>
      </c>
      <c r="B744" t="s">
        <v>6912</v>
      </c>
      <c r="C744" t="s">
        <v>71</v>
      </c>
      <c r="D744" t="s">
        <v>71</v>
      </c>
      <c r="E744" t="s">
        <v>102</v>
      </c>
      <c r="F744" t="s">
        <v>6913</v>
      </c>
      <c r="G744" t="s">
        <v>71</v>
      </c>
      <c r="H744" t="s">
        <v>71</v>
      </c>
      <c r="I744" s="1" t="s">
        <v>6914</v>
      </c>
      <c r="J744" s="6" t="s">
        <v>8590</v>
      </c>
      <c r="K744" t="s">
        <v>6915</v>
      </c>
      <c r="L744" t="s">
        <v>71</v>
      </c>
      <c r="M744" t="s">
        <v>6916</v>
      </c>
      <c r="N744" t="s">
        <v>6917</v>
      </c>
      <c r="O744" t="s">
        <v>6918</v>
      </c>
      <c r="P744" t="s">
        <v>6919</v>
      </c>
      <c r="Q744" t="s">
        <v>71</v>
      </c>
      <c r="R744" t="s">
        <v>71</v>
      </c>
      <c r="S744" t="s">
        <v>71</v>
      </c>
      <c r="T744" t="s">
        <v>6920</v>
      </c>
      <c r="U744" t="s">
        <v>71</v>
      </c>
      <c r="V744" t="s">
        <v>71</v>
      </c>
      <c r="W744" t="s">
        <v>71</v>
      </c>
      <c r="X744" t="s">
        <v>71</v>
      </c>
      <c r="Y744" t="s">
        <v>6921</v>
      </c>
      <c r="Z744" t="s">
        <v>6922</v>
      </c>
      <c r="AA744" t="s">
        <v>71</v>
      </c>
      <c r="AB744" t="s">
        <v>71</v>
      </c>
      <c r="AC744" t="s">
        <v>71</v>
      </c>
      <c r="AD744" t="s">
        <v>71</v>
      </c>
      <c r="AE744" t="s">
        <v>71</v>
      </c>
      <c r="AF744" t="s">
        <v>71</v>
      </c>
      <c r="AG744" t="s">
        <v>71</v>
      </c>
      <c r="AH744" t="s">
        <v>71</v>
      </c>
      <c r="AI744" t="s">
        <v>71</v>
      </c>
      <c r="AJ744" t="s">
        <v>71</v>
      </c>
      <c r="AK744" t="s">
        <v>71</v>
      </c>
      <c r="AL744" t="s">
        <v>71</v>
      </c>
      <c r="AM744" t="s">
        <v>71</v>
      </c>
      <c r="AN744" t="s">
        <v>71</v>
      </c>
      <c r="AO744" t="s">
        <v>6923</v>
      </c>
      <c r="AP744" t="s">
        <v>71</v>
      </c>
      <c r="AQ744" t="s">
        <v>71</v>
      </c>
      <c r="AR744" t="s">
        <v>71</v>
      </c>
      <c r="AS744">
        <v>2013</v>
      </c>
      <c r="AT744" t="s">
        <v>71</v>
      </c>
      <c r="AU744" t="s">
        <v>71</v>
      </c>
      <c r="AV744" t="s">
        <v>71</v>
      </c>
      <c r="AW744" t="s">
        <v>71</v>
      </c>
      <c r="AX744" t="s">
        <v>71</v>
      </c>
      <c r="AY744" t="s">
        <v>71</v>
      </c>
      <c r="AZ744" t="s">
        <v>71</v>
      </c>
      <c r="BA744" t="s">
        <v>71</v>
      </c>
      <c r="BB744" t="s">
        <v>71</v>
      </c>
      <c r="BC744" t="s">
        <v>71</v>
      </c>
      <c r="BD744" t="s">
        <v>71</v>
      </c>
      <c r="BE744" t="s">
        <v>71</v>
      </c>
      <c r="BF744" t="s">
        <v>71</v>
      </c>
      <c r="BG744" t="s">
        <v>71</v>
      </c>
      <c r="BH744" t="s">
        <v>71</v>
      </c>
      <c r="BI744" t="s">
        <v>71</v>
      </c>
      <c r="BJ744" t="s">
        <v>71</v>
      </c>
      <c r="BK744" t="s">
        <v>71</v>
      </c>
      <c r="BL744" t="s">
        <v>71</v>
      </c>
      <c r="BM744" t="s">
        <v>71</v>
      </c>
      <c r="BN744" t="s">
        <v>71</v>
      </c>
      <c r="BO744" t="s">
        <v>71</v>
      </c>
      <c r="BP744" t="s">
        <v>71</v>
      </c>
      <c r="BQ744" t="s">
        <v>6924</v>
      </c>
      <c r="BR744" t="str">
        <f>HYPERLINK("https%3A%2F%2Fwww.webofscience.com%2Fwos%2Fwoscc%2Ffull-record%2FWOS:000335007500046","View Full Record in Web of Science")</f>
        <v>View Full Record in Web of Science</v>
      </c>
    </row>
    <row r="745" spans="1:70" hidden="1" x14ac:dyDescent="0.25">
      <c r="A745" t="s">
        <v>69</v>
      </c>
      <c r="B745" t="s">
        <v>6231</v>
      </c>
      <c r="C745" t="s">
        <v>71</v>
      </c>
      <c r="D745" t="s">
        <v>71</v>
      </c>
      <c r="E745" t="s">
        <v>71</v>
      </c>
      <c r="F745" t="s">
        <v>6232</v>
      </c>
      <c r="G745" t="s">
        <v>71</v>
      </c>
      <c r="H745" t="s">
        <v>71</v>
      </c>
      <c r="I745" s="1" t="s">
        <v>6925</v>
      </c>
      <c r="J745" s="6" t="s">
        <v>8590</v>
      </c>
      <c r="K745" t="s">
        <v>673</v>
      </c>
      <c r="L745" t="s">
        <v>71</v>
      </c>
      <c r="M745" t="s">
        <v>71</v>
      </c>
      <c r="N745" t="s">
        <v>71</v>
      </c>
      <c r="O745" t="s">
        <v>71</v>
      </c>
      <c r="P745" t="s">
        <v>71</v>
      </c>
      <c r="Q745" t="s">
        <v>71</v>
      </c>
      <c r="R745" t="s">
        <v>71</v>
      </c>
      <c r="S745" t="s">
        <v>71</v>
      </c>
      <c r="T745" t="s">
        <v>6926</v>
      </c>
      <c r="U745" t="s">
        <v>71</v>
      </c>
      <c r="V745" t="s">
        <v>71</v>
      </c>
      <c r="W745" t="s">
        <v>71</v>
      </c>
      <c r="X745" t="s">
        <v>71</v>
      </c>
      <c r="Y745" t="s">
        <v>71</v>
      </c>
      <c r="Z745" t="s">
        <v>71</v>
      </c>
      <c r="AA745" t="s">
        <v>71</v>
      </c>
      <c r="AB745" t="s">
        <v>71</v>
      </c>
      <c r="AC745" t="s">
        <v>71</v>
      </c>
      <c r="AD745" t="s">
        <v>71</v>
      </c>
      <c r="AE745" t="s">
        <v>71</v>
      </c>
      <c r="AF745" t="s">
        <v>71</v>
      </c>
      <c r="AG745" t="s">
        <v>71</v>
      </c>
      <c r="AH745" t="s">
        <v>71</v>
      </c>
      <c r="AI745" t="s">
        <v>71</v>
      </c>
      <c r="AJ745" t="s">
        <v>71</v>
      </c>
      <c r="AK745" t="s">
        <v>71</v>
      </c>
      <c r="AL745" t="s">
        <v>71</v>
      </c>
      <c r="AM745" t="s">
        <v>677</v>
      </c>
      <c r="AN745" t="s">
        <v>678</v>
      </c>
      <c r="AO745" t="s">
        <v>71</v>
      </c>
      <c r="AP745" t="s">
        <v>71</v>
      </c>
      <c r="AQ745" t="s">
        <v>71</v>
      </c>
      <c r="AR745" t="s">
        <v>1454</v>
      </c>
      <c r="AS745">
        <v>2011</v>
      </c>
      <c r="AT745">
        <v>24</v>
      </c>
      <c r="AU745">
        <v>5</v>
      </c>
      <c r="AV745" t="s">
        <v>71</v>
      </c>
      <c r="AW745" t="s">
        <v>71</v>
      </c>
      <c r="AX745" t="s">
        <v>71</v>
      </c>
      <c r="AY745" t="s">
        <v>71</v>
      </c>
      <c r="AZ745">
        <v>697</v>
      </c>
      <c r="BA745">
        <v>708</v>
      </c>
      <c r="BB745" t="s">
        <v>71</v>
      </c>
      <c r="BC745" t="s">
        <v>6927</v>
      </c>
      <c r="BD745" t="str">
        <f>HYPERLINK("http://dx.doi.org/10.1016/j.knosys.2011.02.010","http://dx.doi.org/10.1016/j.knosys.2011.02.010")</f>
        <v>http://dx.doi.org/10.1016/j.knosys.2011.02.010</v>
      </c>
      <c r="BE745" t="s">
        <v>71</v>
      </c>
      <c r="BF745" t="s">
        <v>71</v>
      </c>
      <c r="BG745" t="s">
        <v>71</v>
      </c>
      <c r="BH745" t="s">
        <v>71</v>
      </c>
      <c r="BI745" t="s">
        <v>71</v>
      </c>
      <c r="BJ745" t="s">
        <v>71</v>
      </c>
      <c r="BK745" t="s">
        <v>71</v>
      </c>
      <c r="BL745" t="s">
        <v>71</v>
      </c>
      <c r="BM745" t="s">
        <v>71</v>
      </c>
      <c r="BN745" t="s">
        <v>71</v>
      </c>
      <c r="BO745" t="s">
        <v>71</v>
      </c>
      <c r="BP745" t="s">
        <v>71</v>
      </c>
      <c r="BQ745" t="s">
        <v>6928</v>
      </c>
      <c r="BR745" t="str">
        <f>HYPERLINK("https%3A%2F%2Fwww.webofscience.com%2Fwos%2Fwoscc%2Ffull-record%2FWOS:000291073400014","View Full Record in Web of Science")</f>
        <v>View Full Record in Web of Science</v>
      </c>
    </row>
    <row r="746" spans="1:70" hidden="1" x14ac:dyDescent="0.25">
      <c r="A746" t="s">
        <v>83</v>
      </c>
      <c r="B746" t="s">
        <v>6563</v>
      </c>
      <c r="C746" t="s">
        <v>71</v>
      </c>
      <c r="D746" t="s">
        <v>71</v>
      </c>
      <c r="E746" t="s">
        <v>1747</v>
      </c>
      <c r="F746" t="s">
        <v>6563</v>
      </c>
      <c r="G746" t="s">
        <v>71</v>
      </c>
      <c r="H746" t="s">
        <v>71</v>
      </c>
      <c r="I746" s="1" t="s">
        <v>6564</v>
      </c>
      <c r="J746" s="6" t="s">
        <v>8590</v>
      </c>
      <c r="K746" t="s">
        <v>6929</v>
      </c>
      <c r="L746" t="s">
        <v>71</v>
      </c>
      <c r="M746" t="s">
        <v>6930</v>
      </c>
      <c r="N746" t="s">
        <v>6931</v>
      </c>
      <c r="O746" t="s">
        <v>6932</v>
      </c>
      <c r="P746" t="s">
        <v>6933</v>
      </c>
      <c r="Q746" t="s">
        <v>71</v>
      </c>
      <c r="R746" t="s">
        <v>71</v>
      </c>
      <c r="S746" t="s">
        <v>71</v>
      </c>
      <c r="T746" t="s">
        <v>6934</v>
      </c>
      <c r="U746" t="s">
        <v>71</v>
      </c>
      <c r="V746" t="s">
        <v>71</v>
      </c>
      <c r="W746" t="s">
        <v>71</v>
      </c>
      <c r="X746" t="s">
        <v>71</v>
      </c>
      <c r="Y746" t="s">
        <v>71</v>
      </c>
      <c r="Z746" t="s">
        <v>71</v>
      </c>
      <c r="AA746" t="s">
        <v>71</v>
      </c>
      <c r="AB746" t="s">
        <v>71</v>
      </c>
      <c r="AC746" t="s">
        <v>71</v>
      </c>
      <c r="AD746" t="s">
        <v>71</v>
      </c>
      <c r="AE746" t="s">
        <v>71</v>
      </c>
      <c r="AF746" t="s">
        <v>71</v>
      </c>
      <c r="AG746" t="s">
        <v>71</v>
      </c>
      <c r="AH746" t="s">
        <v>71</v>
      </c>
      <c r="AI746" t="s">
        <v>71</v>
      </c>
      <c r="AJ746" t="s">
        <v>71</v>
      </c>
      <c r="AK746" t="s">
        <v>71</v>
      </c>
      <c r="AL746" t="s">
        <v>71</v>
      </c>
      <c r="AM746" t="s">
        <v>71</v>
      </c>
      <c r="AN746" t="s">
        <v>71</v>
      </c>
      <c r="AO746" t="s">
        <v>6935</v>
      </c>
      <c r="AP746" t="s">
        <v>71</v>
      </c>
      <c r="AQ746" t="s">
        <v>71</v>
      </c>
      <c r="AR746" t="s">
        <v>71</v>
      </c>
      <c r="AS746">
        <v>2000</v>
      </c>
      <c r="AT746" t="s">
        <v>71</v>
      </c>
      <c r="AU746" t="s">
        <v>71</v>
      </c>
      <c r="AV746" t="s">
        <v>71</v>
      </c>
      <c r="AW746" t="s">
        <v>71</v>
      </c>
      <c r="AX746" t="s">
        <v>71</v>
      </c>
      <c r="AY746" t="s">
        <v>71</v>
      </c>
      <c r="AZ746">
        <v>647</v>
      </c>
      <c r="BA746">
        <v>652</v>
      </c>
      <c r="BB746" t="s">
        <v>71</v>
      </c>
      <c r="BC746" t="s">
        <v>71</v>
      </c>
      <c r="BD746" t="s">
        <v>71</v>
      </c>
      <c r="BE746" t="s">
        <v>71</v>
      </c>
      <c r="BF746" t="s">
        <v>71</v>
      </c>
      <c r="BG746" t="s">
        <v>71</v>
      </c>
      <c r="BH746" t="s">
        <v>71</v>
      </c>
      <c r="BI746" t="s">
        <v>71</v>
      </c>
      <c r="BJ746" t="s">
        <v>71</v>
      </c>
      <c r="BK746" t="s">
        <v>71</v>
      </c>
      <c r="BL746" t="s">
        <v>71</v>
      </c>
      <c r="BM746" t="s">
        <v>71</v>
      </c>
      <c r="BN746" t="s">
        <v>71</v>
      </c>
      <c r="BO746" t="s">
        <v>71</v>
      </c>
      <c r="BP746" t="s">
        <v>71</v>
      </c>
      <c r="BQ746" t="s">
        <v>6936</v>
      </c>
      <c r="BR746" t="str">
        <f>HYPERLINK("https%3A%2F%2Fwww.webofscience.com%2Fwos%2Fwoscc%2Ffull-record%2FWOS:000088355300112","View Full Record in Web of Science")</f>
        <v>View Full Record in Web of Science</v>
      </c>
    </row>
    <row r="747" spans="1:70" hidden="1" x14ac:dyDescent="0.25">
      <c r="A747" t="s">
        <v>69</v>
      </c>
      <c r="B747" t="s">
        <v>6937</v>
      </c>
      <c r="C747" t="s">
        <v>71</v>
      </c>
      <c r="D747" t="s">
        <v>71</v>
      </c>
      <c r="E747" t="s">
        <v>71</v>
      </c>
      <c r="F747" t="s">
        <v>6938</v>
      </c>
      <c r="G747" t="s">
        <v>71</v>
      </c>
      <c r="H747" t="s">
        <v>71</v>
      </c>
      <c r="I747" s="1" t="s">
        <v>6939</v>
      </c>
      <c r="J747" s="6" t="s">
        <v>8590</v>
      </c>
      <c r="K747" t="s">
        <v>6940</v>
      </c>
      <c r="L747" t="s">
        <v>71</v>
      </c>
      <c r="M747" t="s">
        <v>71</v>
      </c>
      <c r="N747" t="s">
        <v>71</v>
      </c>
      <c r="O747" t="s">
        <v>71</v>
      </c>
      <c r="P747" t="s">
        <v>71</v>
      </c>
      <c r="Q747" t="s">
        <v>71</v>
      </c>
      <c r="R747" t="s">
        <v>71</v>
      </c>
      <c r="S747" t="s">
        <v>71</v>
      </c>
      <c r="T747" t="s">
        <v>6941</v>
      </c>
      <c r="U747" t="s">
        <v>71</v>
      </c>
      <c r="V747" t="s">
        <v>71</v>
      </c>
      <c r="W747" t="s">
        <v>71</v>
      </c>
      <c r="X747" t="s">
        <v>71</v>
      </c>
      <c r="Y747" t="s">
        <v>71</v>
      </c>
      <c r="Z747" t="s">
        <v>71</v>
      </c>
      <c r="AA747" t="s">
        <v>71</v>
      </c>
      <c r="AB747" t="s">
        <v>71</v>
      </c>
      <c r="AC747" t="s">
        <v>71</v>
      </c>
      <c r="AD747" t="s">
        <v>71</v>
      </c>
      <c r="AE747" t="s">
        <v>71</v>
      </c>
      <c r="AF747" t="s">
        <v>71</v>
      </c>
      <c r="AG747" t="s">
        <v>71</v>
      </c>
      <c r="AH747" t="s">
        <v>71</v>
      </c>
      <c r="AI747" t="s">
        <v>71</v>
      </c>
      <c r="AJ747" t="s">
        <v>71</v>
      </c>
      <c r="AK747" t="s">
        <v>71</v>
      </c>
      <c r="AL747" t="s">
        <v>71</v>
      </c>
      <c r="AM747" t="s">
        <v>6942</v>
      </c>
      <c r="AN747" t="s">
        <v>6943</v>
      </c>
      <c r="AO747" t="s">
        <v>71</v>
      </c>
      <c r="AP747" t="s">
        <v>71</v>
      </c>
      <c r="AQ747" t="s">
        <v>71</v>
      </c>
      <c r="AR747" t="s">
        <v>1363</v>
      </c>
      <c r="AS747">
        <v>2021</v>
      </c>
      <c r="AT747">
        <v>33</v>
      </c>
      <c r="AU747">
        <v>5</v>
      </c>
      <c r="AV747" t="s">
        <v>71</v>
      </c>
      <c r="AW747" t="s">
        <v>71</v>
      </c>
      <c r="AX747" t="s">
        <v>71</v>
      </c>
      <c r="AY747" t="s">
        <v>71</v>
      </c>
      <c r="AZ747">
        <v>25</v>
      </c>
      <c r="BA747">
        <v>41</v>
      </c>
      <c r="BB747" t="s">
        <v>71</v>
      </c>
      <c r="BC747" t="s">
        <v>6944</v>
      </c>
      <c r="BD747" t="str">
        <f>HYPERLINK("http://dx.doi.org/10.4018/JOEUC.20210901.oa2","http://dx.doi.org/10.4018/JOEUC.20210901.oa2")</f>
        <v>http://dx.doi.org/10.4018/JOEUC.20210901.oa2</v>
      </c>
      <c r="BE747" t="s">
        <v>71</v>
      </c>
      <c r="BF747" t="s">
        <v>71</v>
      </c>
      <c r="BG747" t="s">
        <v>71</v>
      </c>
      <c r="BH747" t="s">
        <v>71</v>
      </c>
      <c r="BI747" t="s">
        <v>71</v>
      </c>
      <c r="BJ747" t="s">
        <v>71</v>
      </c>
      <c r="BK747" t="s">
        <v>71</v>
      </c>
      <c r="BL747" t="s">
        <v>71</v>
      </c>
      <c r="BM747" t="s">
        <v>71</v>
      </c>
      <c r="BN747" t="s">
        <v>71</v>
      </c>
      <c r="BO747" t="s">
        <v>71</v>
      </c>
      <c r="BP747" t="s">
        <v>71</v>
      </c>
      <c r="BQ747" t="s">
        <v>6945</v>
      </c>
      <c r="BR747" t="str">
        <f>HYPERLINK("https%3A%2F%2Fwww.webofscience.com%2Fwos%2Fwoscc%2Ffull-record%2FWOS:000678156000002","View Full Record in Web of Science")</f>
        <v>View Full Record in Web of Science</v>
      </c>
    </row>
    <row r="748" spans="1:70" hidden="1" x14ac:dyDescent="0.25">
      <c r="A748" t="s">
        <v>69</v>
      </c>
      <c r="B748" t="s">
        <v>6946</v>
      </c>
      <c r="C748" t="s">
        <v>71</v>
      </c>
      <c r="D748" t="s">
        <v>71</v>
      </c>
      <c r="E748" t="s">
        <v>71</v>
      </c>
      <c r="F748" t="s">
        <v>6947</v>
      </c>
      <c r="G748" t="s">
        <v>71</v>
      </c>
      <c r="H748" t="s">
        <v>71</v>
      </c>
      <c r="I748" s="1" t="s">
        <v>6948</v>
      </c>
      <c r="J748" s="6" t="s">
        <v>8590</v>
      </c>
      <c r="K748" t="s">
        <v>257</v>
      </c>
      <c r="L748" t="s">
        <v>71</v>
      </c>
      <c r="M748" t="s">
        <v>71</v>
      </c>
      <c r="N748" t="s">
        <v>71</v>
      </c>
      <c r="O748" t="s">
        <v>71</v>
      </c>
      <c r="P748" t="s">
        <v>71</v>
      </c>
      <c r="Q748" t="s">
        <v>71</v>
      </c>
      <c r="R748" t="s">
        <v>71</v>
      </c>
      <c r="S748" t="s">
        <v>71</v>
      </c>
      <c r="T748" t="s">
        <v>6949</v>
      </c>
      <c r="U748" t="s">
        <v>71</v>
      </c>
      <c r="V748" t="s">
        <v>71</v>
      </c>
      <c r="W748" t="s">
        <v>71</v>
      </c>
      <c r="X748" t="s">
        <v>71</v>
      </c>
      <c r="Y748" t="s">
        <v>71</v>
      </c>
      <c r="Z748" t="s">
        <v>71</v>
      </c>
      <c r="AA748" t="s">
        <v>71</v>
      </c>
      <c r="AB748" t="s">
        <v>71</v>
      </c>
      <c r="AC748" t="s">
        <v>71</v>
      </c>
      <c r="AD748" t="s">
        <v>71</v>
      </c>
      <c r="AE748" t="s">
        <v>71</v>
      </c>
      <c r="AF748" t="s">
        <v>71</v>
      </c>
      <c r="AG748" t="s">
        <v>71</v>
      </c>
      <c r="AH748" t="s">
        <v>71</v>
      </c>
      <c r="AI748" t="s">
        <v>71</v>
      </c>
      <c r="AJ748" t="s">
        <v>71</v>
      </c>
      <c r="AK748" t="s">
        <v>71</v>
      </c>
      <c r="AL748" t="s">
        <v>71</v>
      </c>
      <c r="AM748" t="s">
        <v>261</v>
      </c>
      <c r="AN748" t="s">
        <v>262</v>
      </c>
      <c r="AO748" t="s">
        <v>71</v>
      </c>
      <c r="AP748" t="s">
        <v>71</v>
      </c>
      <c r="AQ748" t="s">
        <v>71</v>
      </c>
      <c r="AR748" t="s">
        <v>344</v>
      </c>
      <c r="AS748">
        <v>2017</v>
      </c>
      <c r="AT748">
        <v>85</v>
      </c>
      <c r="AU748" t="s">
        <v>71</v>
      </c>
      <c r="AV748" t="s">
        <v>71</v>
      </c>
      <c r="AW748" t="s">
        <v>71</v>
      </c>
      <c r="AX748" t="s">
        <v>71</v>
      </c>
      <c r="AY748" t="s">
        <v>71</v>
      </c>
      <c r="AZ748">
        <v>36</v>
      </c>
      <c r="BA748">
        <v>58</v>
      </c>
      <c r="BB748" t="s">
        <v>71</v>
      </c>
      <c r="BC748" t="s">
        <v>6950</v>
      </c>
      <c r="BD748" t="str">
        <f>HYPERLINK("http://dx.doi.org/10.1016/j.ijar.2017.03.002","http://dx.doi.org/10.1016/j.ijar.2017.03.002")</f>
        <v>http://dx.doi.org/10.1016/j.ijar.2017.03.002</v>
      </c>
      <c r="BE748" t="s">
        <v>71</v>
      </c>
      <c r="BF748" t="s">
        <v>71</v>
      </c>
      <c r="BG748" t="s">
        <v>71</v>
      </c>
      <c r="BH748" t="s">
        <v>71</v>
      </c>
      <c r="BI748" t="s">
        <v>71</v>
      </c>
      <c r="BJ748" t="s">
        <v>71</v>
      </c>
      <c r="BK748" t="s">
        <v>71</v>
      </c>
      <c r="BL748" t="s">
        <v>71</v>
      </c>
      <c r="BM748" t="s">
        <v>71</v>
      </c>
      <c r="BN748" t="s">
        <v>71</v>
      </c>
      <c r="BO748" t="s">
        <v>71</v>
      </c>
      <c r="BP748" t="s">
        <v>71</v>
      </c>
      <c r="BQ748" t="s">
        <v>6951</v>
      </c>
      <c r="BR748" t="str">
        <f>HYPERLINK("https%3A%2F%2Fwww.webofscience.com%2Fwos%2Fwoscc%2Ffull-record%2FWOS:000401396400003","View Full Record in Web of Science")</f>
        <v>View Full Record in Web of Science</v>
      </c>
    </row>
    <row r="749" spans="1:70" hidden="1" x14ac:dyDescent="0.25">
      <c r="A749" t="s">
        <v>69</v>
      </c>
      <c r="B749" t="s">
        <v>6952</v>
      </c>
      <c r="C749" t="s">
        <v>71</v>
      </c>
      <c r="D749" t="s">
        <v>71</v>
      </c>
      <c r="E749" t="s">
        <v>71</v>
      </c>
      <c r="F749" t="s">
        <v>6953</v>
      </c>
      <c r="G749" t="s">
        <v>71</v>
      </c>
      <c r="H749" t="s">
        <v>71</v>
      </c>
      <c r="I749" s="1" t="s">
        <v>6954</v>
      </c>
      <c r="J749" s="6" t="s">
        <v>8590</v>
      </c>
      <c r="K749" t="s">
        <v>6955</v>
      </c>
      <c r="L749" t="s">
        <v>71</v>
      </c>
      <c r="M749" t="s">
        <v>71</v>
      </c>
      <c r="N749" t="s">
        <v>71</v>
      </c>
      <c r="O749" t="s">
        <v>71</v>
      </c>
      <c r="P749" t="s">
        <v>71</v>
      </c>
      <c r="Q749" t="s">
        <v>71</v>
      </c>
      <c r="R749" t="s">
        <v>71</v>
      </c>
      <c r="S749" t="s">
        <v>71</v>
      </c>
      <c r="T749" t="s">
        <v>6956</v>
      </c>
      <c r="U749" t="s">
        <v>71</v>
      </c>
      <c r="V749" t="s">
        <v>71</v>
      </c>
      <c r="W749" t="s">
        <v>71</v>
      </c>
      <c r="X749" t="s">
        <v>71</v>
      </c>
      <c r="Y749" t="s">
        <v>6957</v>
      </c>
      <c r="Z749" t="s">
        <v>6958</v>
      </c>
      <c r="AA749" t="s">
        <v>71</v>
      </c>
      <c r="AB749" t="s">
        <v>71</v>
      </c>
      <c r="AC749" t="s">
        <v>71</v>
      </c>
      <c r="AD749" t="s">
        <v>71</v>
      </c>
      <c r="AE749" t="s">
        <v>71</v>
      </c>
      <c r="AF749" t="s">
        <v>71</v>
      </c>
      <c r="AG749" t="s">
        <v>71</v>
      </c>
      <c r="AH749" t="s">
        <v>71</v>
      </c>
      <c r="AI749" t="s">
        <v>71</v>
      </c>
      <c r="AJ749" t="s">
        <v>71</v>
      </c>
      <c r="AK749" t="s">
        <v>71</v>
      </c>
      <c r="AL749" t="s">
        <v>71</v>
      </c>
      <c r="AM749" t="s">
        <v>6959</v>
      </c>
      <c r="AN749" t="s">
        <v>6960</v>
      </c>
      <c r="AO749" t="s">
        <v>71</v>
      </c>
      <c r="AP749" t="s">
        <v>71</v>
      </c>
      <c r="AQ749" t="s">
        <v>71</v>
      </c>
      <c r="AR749" t="s">
        <v>129</v>
      </c>
      <c r="AS749">
        <v>2021</v>
      </c>
      <c r="AT749">
        <v>126</v>
      </c>
      <c r="AU749">
        <v>8</v>
      </c>
      <c r="AV749" t="s">
        <v>71</v>
      </c>
      <c r="AW749" t="s">
        <v>71</v>
      </c>
      <c r="AX749" t="s">
        <v>71</v>
      </c>
      <c r="AY749" t="s">
        <v>71</v>
      </c>
      <c r="AZ749">
        <v>6349</v>
      </c>
      <c r="BA749">
        <v>6382</v>
      </c>
      <c r="BB749" t="s">
        <v>71</v>
      </c>
      <c r="BC749" t="s">
        <v>6961</v>
      </c>
      <c r="BD749" t="str">
        <f>HYPERLINK("http://dx.doi.org/10.1007/s11192-021-04012-y","http://dx.doi.org/10.1007/s11192-021-04012-y")</f>
        <v>http://dx.doi.org/10.1007/s11192-021-04012-y</v>
      </c>
      <c r="BE749" t="s">
        <v>71</v>
      </c>
      <c r="BF749" t="s">
        <v>2045</v>
      </c>
      <c r="BG749" t="s">
        <v>71</v>
      </c>
      <c r="BH749" t="s">
        <v>71</v>
      </c>
      <c r="BI749" t="s">
        <v>71</v>
      </c>
      <c r="BJ749" t="s">
        <v>71</v>
      </c>
      <c r="BK749" t="s">
        <v>71</v>
      </c>
      <c r="BL749" t="s">
        <v>71</v>
      </c>
      <c r="BM749" t="s">
        <v>71</v>
      </c>
      <c r="BN749" t="s">
        <v>71</v>
      </c>
      <c r="BO749" t="s">
        <v>71</v>
      </c>
      <c r="BP749" t="s">
        <v>71</v>
      </c>
      <c r="BQ749" t="s">
        <v>6962</v>
      </c>
      <c r="BR749" t="str">
        <f>HYPERLINK("https%3A%2F%2Fwww.webofscience.com%2Fwos%2Fwoscc%2Ffull-record%2FWOS:000664849500018","View Full Record in Web of Science")</f>
        <v>View Full Record in Web of Science</v>
      </c>
    </row>
    <row r="750" spans="1:70" hidden="1" x14ac:dyDescent="0.25">
      <c r="A750" t="s">
        <v>69</v>
      </c>
      <c r="B750" t="s">
        <v>6963</v>
      </c>
      <c r="C750" t="s">
        <v>71</v>
      </c>
      <c r="D750" t="s">
        <v>71</v>
      </c>
      <c r="E750" t="s">
        <v>71</v>
      </c>
      <c r="F750" t="s">
        <v>6964</v>
      </c>
      <c r="G750" t="s">
        <v>71</v>
      </c>
      <c r="H750" t="s">
        <v>71</v>
      </c>
      <c r="I750" s="1" t="s">
        <v>6965</v>
      </c>
      <c r="J750" s="6" t="s">
        <v>8590</v>
      </c>
      <c r="K750" t="s">
        <v>3331</v>
      </c>
      <c r="L750" t="s">
        <v>71</v>
      </c>
      <c r="M750" t="s">
        <v>71</v>
      </c>
      <c r="N750" t="s">
        <v>71</v>
      </c>
      <c r="O750" t="s">
        <v>71</v>
      </c>
      <c r="P750" t="s">
        <v>71</v>
      </c>
      <c r="Q750" t="s">
        <v>71</v>
      </c>
      <c r="R750" t="s">
        <v>71</v>
      </c>
      <c r="S750" t="s">
        <v>71</v>
      </c>
      <c r="T750" t="s">
        <v>6966</v>
      </c>
      <c r="U750" t="s">
        <v>71</v>
      </c>
      <c r="V750" t="s">
        <v>71</v>
      </c>
      <c r="W750" t="s">
        <v>71</v>
      </c>
      <c r="X750" t="s">
        <v>71</v>
      </c>
      <c r="Y750" t="s">
        <v>6967</v>
      </c>
      <c r="Z750" t="s">
        <v>6968</v>
      </c>
      <c r="AA750" t="s">
        <v>71</v>
      </c>
      <c r="AB750" t="s">
        <v>71</v>
      </c>
      <c r="AC750" t="s">
        <v>71</v>
      </c>
      <c r="AD750" t="s">
        <v>71</v>
      </c>
      <c r="AE750" t="s">
        <v>71</v>
      </c>
      <c r="AF750" t="s">
        <v>71</v>
      </c>
      <c r="AG750" t="s">
        <v>71</v>
      </c>
      <c r="AH750" t="s">
        <v>71</v>
      </c>
      <c r="AI750" t="s">
        <v>71</v>
      </c>
      <c r="AJ750" t="s">
        <v>71</v>
      </c>
      <c r="AK750" t="s">
        <v>71</v>
      </c>
      <c r="AL750" t="s">
        <v>71</v>
      </c>
      <c r="AM750" t="s">
        <v>3334</v>
      </c>
      <c r="AN750" t="s">
        <v>3335</v>
      </c>
      <c r="AO750" t="s">
        <v>71</v>
      </c>
      <c r="AP750" t="s">
        <v>71</v>
      </c>
      <c r="AQ750" t="s">
        <v>71</v>
      </c>
      <c r="AR750" t="s">
        <v>263</v>
      </c>
      <c r="AS750">
        <v>2017</v>
      </c>
      <c r="AT750">
        <v>113</v>
      </c>
      <c r="AU750" t="s">
        <v>71</v>
      </c>
      <c r="AV750" t="s">
        <v>71</v>
      </c>
      <c r="AW750" t="s">
        <v>71</v>
      </c>
      <c r="AX750" t="s">
        <v>71</v>
      </c>
      <c r="AY750" t="s">
        <v>71</v>
      </c>
      <c r="AZ750">
        <v>333</v>
      </c>
      <c r="BA750">
        <v>346</v>
      </c>
      <c r="BB750" t="s">
        <v>71</v>
      </c>
      <c r="BC750" t="s">
        <v>6969</v>
      </c>
      <c r="BD750" t="str">
        <f>HYPERLINK("http://dx.doi.org/10.1016/j.cie.2017.09.022","http://dx.doi.org/10.1016/j.cie.2017.09.022")</f>
        <v>http://dx.doi.org/10.1016/j.cie.2017.09.022</v>
      </c>
      <c r="BE750" t="s">
        <v>71</v>
      </c>
      <c r="BF750" t="s">
        <v>71</v>
      </c>
      <c r="BG750" t="s">
        <v>71</v>
      </c>
      <c r="BH750" t="s">
        <v>71</v>
      </c>
      <c r="BI750" t="s">
        <v>71</v>
      </c>
      <c r="BJ750" t="s">
        <v>71</v>
      </c>
      <c r="BK750" t="s">
        <v>71</v>
      </c>
      <c r="BL750" t="s">
        <v>71</v>
      </c>
      <c r="BM750" t="s">
        <v>71</v>
      </c>
      <c r="BN750" t="s">
        <v>71</v>
      </c>
      <c r="BO750" t="s">
        <v>71</v>
      </c>
      <c r="BP750" t="s">
        <v>71</v>
      </c>
      <c r="BQ750" t="s">
        <v>6970</v>
      </c>
      <c r="BR750" t="str">
        <f>HYPERLINK("https%3A%2F%2Fwww.webofscience.com%2Fwos%2Fwoscc%2Ffull-record%2FWOS:000418207900025","View Full Record in Web of Science")</f>
        <v>View Full Record in Web of Science</v>
      </c>
    </row>
    <row r="751" spans="1:70" hidden="1" x14ac:dyDescent="0.25">
      <c r="A751" t="s">
        <v>83</v>
      </c>
      <c r="B751" t="s">
        <v>6971</v>
      </c>
      <c r="C751" t="s">
        <v>71</v>
      </c>
      <c r="D751" t="s">
        <v>6972</v>
      </c>
      <c r="E751" t="s">
        <v>71</v>
      </c>
      <c r="F751" t="s">
        <v>6973</v>
      </c>
      <c r="G751" t="s">
        <v>71</v>
      </c>
      <c r="H751" t="s">
        <v>71</v>
      </c>
      <c r="I751" s="1" t="s">
        <v>6974</v>
      </c>
      <c r="J751" s="6" t="s">
        <v>8590</v>
      </c>
      <c r="K751" t="s">
        <v>6975</v>
      </c>
      <c r="L751" t="s">
        <v>71</v>
      </c>
      <c r="M751" t="s">
        <v>6976</v>
      </c>
      <c r="N751" t="s">
        <v>6977</v>
      </c>
      <c r="O751" t="s">
        <v>3295</v>
      </c>
      <c r="P751" t="s">
        <v>6978</v>
      </c>
      <c r="Q751" t="s">
        <v>71</v>
      </c>
      <c r="R751" t="s">
        <v>71</v>
      </c>
      <c r="S751" t="s">
        <v>71</v>
      </c>
      <c r="T751" t="s">
        <v>6979</v>
      </c>
      <c r="U751" t="s">
        <v>71</v>
      </c>
      <c r="V751" t="s">
        <v>71</v>
      </c>
      <c r="W751" t="s">
        <v>71</v>
      </c>
      <c r="X751" t="s">
        <v>71</v>
      </c>
      <c r="Y751" t="s">
        <v>6980</v>
      </c>
      <c r="Z751" t="s">
        <v>6981</v>
      </c>
      <c r="AA751" t="s">
        <v>71</v>
      </c>
      <c r="AB751" t="s">
        <v>71</v>
      </c>
      <c r="AC751" t="s">
        <v>71</v>
      </c>
      <c r="AD751" t="s">
        <v>71</v>
      </c>
      <c r="AE751" t="s">
        <v>71</v>
      </c>
      <c r="AF751" t="s">
        <v>71</v>
      </c>
      <c r="AG751" t="s">
        <v>71</v>
      </c>
      <c r="AH751" t="s">
        <v>71</v>
      </c>
      <c r="AI751" t="s">
        <v>71</v>
      </c>
      <c r="AJ751" t="s">
        <v>71</v>
      </c>
      <c r="AK751" t="s">
        <v>71</v>
      </c>
      <c r="AL751" t="s">
        <v>71</v>
      </c>
      <c r="AM751" t="s">
        <v>71</v>
      </c>
      <c r="AN751" t="s">
        <v>71</v>
      </c>
      <c r="AO751" t="s">
        <v>6982</v>
      </c>
      <c r="AP751" t="s">
        <v>71</v>
      </c>
      <c r="AQ751" t="s">
        <v>71</v>
      </c>
      <c r="AR751" t="s">
        <v>71</v>
      </c>
      <c r="AS751">
        <v>2007</v>
      </c>
      <c r="AT751" t="s">
        <v>71</v>
      </c>
      <c r="AU751" t="s">
        <v>71</v>
      </c>
      <c r="AV751" t="s">
        <v>71</v>
      </c>
      <c r="AW751" t="s">
        <v>71</v>
      </c>
      <c r="AX751" t="s">
        <v>71</v>
      </c>
      <c r="AY751" t="s">
        <v>71</v>
      </c>
      <c r="AZ751">
        <v>184</v>
      </c>
      <c r="BA751" t="s">
        <v>99</v>
      </c>
      <c r="BB751" t="s">
        <v>71</v>
      </c>
      <c r="BC751" t="s">
        <v>71</v>
      </c>
      <c r="BD751" t="s">
        <v>71</v>
      </c>
      <c r="BE751" t="s">
        <v>71</v>
      </c>
      <c r="BF751" t="s">
        <v>71</v>
      </c>
      <c r="BG751" t="s">
        <v>71</v>
      </c>
      <c r="BH751" t="s">
        <v>71</v>
      </c>
      <c r="BI751" t="s">
        <v>71</v>
      </c>
      <c r="BJ751" t="s">
        <v>71</v>
      </c>
      <c r="BK751" t="s">
        <v>71</v>
      </c>
      <c r="BL751" t="s">
        <v>71</v>
      </c>
      <c r="BM751" t="s">
        <v>71</v>
      </c>
      <c r="BN751" t="s">
        <v>71</v>
      </c>
      <c r="BO751" t="s">
        <v>71</v>
      </c>
      <c r="BP751" t="s">
        <v>71</v>
      </c>
      <c r="BQ751" t="s">
        <v>6983</v>
      </c>
      <c r="BR751" t="str">
        <f>HYPERLINK("https%3A%2F%2Fwww.webofscience.com%2Fwos%2Fwoscc%2Ffull-record%2FWOS:000250107900027","View Full Record in Web of Science")</f>
        <v>View Full Record in Web of Science</v>
      </c>
    </row>
    <row r="752" spans="1:70" hidden="1" x14ac:dyDescent="0.25">
      <c r="A752" t="s">
        <v>69</v>
      </c>
      <c r="B752" t="s">
        <v>6984</v>
      </c>
      <c r="C752" t="s">
        <v>71</v>
      </c>
      <c r="D752" t="s">
        <v>71</v>
      </c>
      <c r="E752" t="s">
        <v>71</v>
      </c>
      <c r="F752" t="s">
        <v>6985</v>
      </c>
      <c r="G752" t="s">
        <v>71</v>
      </c>
      <c r="H752" t="s">
        <v>71</v>
      </c>
      <c r="I752" s="1" t="s">
        <v>6986</v>
      </c>
      <c r="J752" s="6" t="s">
        <v>8590</v>
      </c>
      <c r="K752" t="s">
        <v>4707</v>
      </c>
      <c r="L752" t="s">
        <v>71</v>
      </c>
      <c r="M752" t="s">
        <v>71</v>
      </c>
      <c r="N752" t="s">
        <v>71</v>
      </c>
      <c r="O752" t="s">
        <v>71</v>
      </c>
      <c r="P752" t="s">
        <v>71</v>
      </c>
      <c r="Q752" t="s">
        <v>71</v>
      </c>
      <c r="R752" t="s">
        <v>71</v>
      </c>
      <c r="S752" t="s">
        <v>71</v>
      </c>
      <c r="T752" t="s">
        <v>6987</v>
      </c>
      <c r="U752" t="s">
        <v>71</v>
      </c>
      <c r="V752" t="s">
        <v>71</v>
      </c>
      <c r="W752" t="s">
        <v>71</v>
      </c>
      <c r="X752" t="s">
        <v>71</v>
      </c>
      <c r="Y752" t="s">
        <v>6988</v>
      </c>
      <c r="Z752" t="s">
        <v>6989</v>
      </c>
      <c r="AA752" t="s">
        <v>71</v>
      </c>
      <c r="AB752" t="s">
        <v>71</v>
      </c>
      <c r="AC752" t="s">
        <v>71</v>
      </c>
      <c r="AD752" t="s">
        <v>71</v>
      </c>
      <c r="AE752" t="s">
        <v>71</v>
      </c>
      <c r="AF752" t="s">
        <v>71</v>
      </c>
      <c r="AG752" t="s">
        <v>71</v>
      </c>
      <c r="AH752" t="s">
        <v>71</v>
      </c>
      <c r="AI752" t="s">
        <v>71</v>
      </c>
      <c r="AJ752" t="s">
        <v>71</v>
      </c>
      <c r="AK752" t="s">
        <v>71</v>
      </c>
      <c r="AL752" t="s">
        <v>71</v>
      </c>
      <c r="AM752" t="s">
        <v>4709</v>
      </c>
      <c r="AN752" t="s">
        <v>4710</v>
      </c>
      <c r="AO752" t="s">
        <v>71</v>
      </c>
      <c r="AP752" t="s">
        <v>71</v>
      </c>
      <c r="AQ752" t="s">
        <v>71</v>
      </c>
      <c r="AR752" t="s">
        <v>1363</v>
      </c>
      <c r="AS752">
        <v>2021</v>
      </c>
      <c r="AT752">
        <v>49</v>
      </c>
      <c r="AU752" t="s">
        <v>71</v>
      </c>
      <c r="AV752" t="s">
        <v>71</v>
      </c>
      <c r="AW752" t="s">
        <v>71</v>
      </c>
      <c r="AX752" t="s">
        <v>71</v>
      </c>
      <c r="AY752" t="s">
        <v>71</v>
      </c>
      <c r="AZ752" t="s">
        <v>71</v>
      </c>
      <c r="BA752" t="s">
        <v>71</v>
      </c>
      <c r="BB752">
        <v>101086</v>
      </c>
      <c r="BC752" t="s">
        <v>6990</v>
      </c>
      <c r="BD752" t="str">
        <f>HYPERLINK("http://dx.doi.org/10.1016/j.elerap.2021.101086","http://dx.doi.org/10.1016/j.elerap.2021.101086")</f>
        <v>http://dx.doi.org/10.1016/j.elerap.2021.101086</v>
      </c>
      <c r="BE752" t="s">
        <v>71</v>
      </c>
      <c r="BF752" t="s">
        <v>3223</v>
      </c>
      <c r="BG752" t="s">
        <v>71</v>
      </c>
      <c r="BH752" t="s">
        <v>71</v>
      </c>
      <c r="BI752" t="s">
        <v>71</v>
      </c>
      <c r="BJ752" t="s">
        <v>71</v>
      </c>
      <c r="BK752" t="s">
        <v>71</v>
      </c>
      <c r="BL752" t="s">
        <v>71</v>
      </c>
      <c r="BM752" t="s">
        <v>71</v>
      </c>
      <c r="BN752" t="s">
        <v>71</v>
      </c>
      <c r="BO752" t="s">
        <v>71</v>
      </c>
      <c r="BP752" t="s">
        <v>71</v>
      </c>
      <c r="BQ752" t="s">
        <v>6991</v>
      </c>
      <c r="BR752" t="str">
        <f>HYPERLINK("https%3A%2F%2Fwww.webofscience.com%2Fwos%2Fwoscc%2Ffull-record%2FWOS:000697662300008","View Full Record in Web of Science")</f>
        <v>View Full Record in Web of Science</v>
      </c>
    </row>
    <row r="753" spans="1:70" hidden="1" x14ac:dyDescent="0.25">
      <c r="A753" t="s">
        <v>460</v>
      </c>
      <c r="B753" t="s">
        <v>6992</v>
      </c>
      <c r="C753" t="s">
        <v>71</v>
      </c>
      <c r="D753" t="s">
        <v>2394</v>
      </c>
      <c r="E753" t="s">
        <v>71</v>
      </c>
      <c r="F753" t="s">
        <v>6993</v>
      </c>
      <c r="G753" t="s">
        <v>71</v>
      </c>
      <c r="H753" t="s">
        <v>71</v>
      </c>
      <c r="I753" s="1" t="s">
        <v>6994</v>
      </c>
      <c r="J753" s="6" t="s">
        <v>8590</v>
      </c>
      <c r="K753" t="s">
        <v>2397</v>
      </c>
      <c r="L753" t="s">
        <v>466</v>
      </c>
      <c r="M753" t="s">
        <v>71</v>
      </c>
      <c r="N753" t="s">
        <v>71</v>
      </c>
      <c r="O753" t="s">
        <v>71</v>
      </c>
      <c r="P753" t="s">
        <v>71</v>
      </c>
      <c r="Q753" t="s">
        <v>71</v>
      </c>
      <c r="R753" t="s">
        <v>71</v>
      </c>
      <c r="S753" t="s">
        <v>71</v>
      </c>
      <c r="T753" t="s">
        <v>6995</v>
      </c>
      <c r="U753" t="s">
        <v>71</v>
      </c>
      <c r="V753" t="s">
        <v>71</v>
      </c>
      <c r="W753" t="s">
        <v>71</v>
      </c>
      <c r="X753" t="s">
        <v>71</v>
      </c>
      <c r="Y753" t="s">
        <v>71</v>
      </c>
      <c r="Z753" t="s">
        <v>71</v>
      </c>
      <c r="AA753" t="s">
        <v>71</v>
      </c>
      <c r="AB753" t="s">
        <v>71</v>
      </c>
      <c r="AC753" t="s">
        <v>71</v>
      </c>
      <c r="AD753" t="s">
        <v>71</v>
      </c>
      <c r="AE753" t="s">
        <v>71</v>
      </c>
      <c r="AF753" t="s">
        <v>71</v>
      </c>
      <c r="AG753" t="s">
        <v>71</v>
      </c>
      <c r="AH753" t="s">
        <v>71</v>
      </c>
      <c r="AI753" t="s">
        <v>71</v>
      </c>
      <c r="AJ753" t="s">
        <v>71</v>
      </c>
      <c r="AK753" t="s">
        <v>71</v>
      </c>
      <c r="AL753" t="s">
        <v>71</v>
      </c>
      <c r="AM753" t="s">
        <v>468</v>
      </c>
      <c r="AN753" t="s">
        <v>71</v>
      </c>
      <c r="AO753" t="s">
        <v>2401</v>
      </c>
      <c r="AP753" t="s">
        <v>71</v>
      </c>
      <c r="AQ753" t="s">
        <v>71</v>
      </c>
      <c r="AR753" t="s">
        <v>71</v>
      </c>
      <c r="AS753">
        <v>2014</v>
      </c>
      <c r="AT753">
        <v>309</v>
      </c>
      <c r="AU753" t="s">
        <v>71</v>
      </c>
      <c r="AV753" t="s">
        <v>71</v>
      </c>
      <c r="AW753" t="s">
        <v>71</v>
      </c>
      <c r="AX753" t="s">
        <v>71</v>
      </c>
      <c r="AY753" t="s">
        <v>71</v>
      </c>
      <c r="AZ753">
        <v>47</v>
      </c>
      <c r="BA753">
        <v>59</v>
      </c>
      <c r="BB753" t="s">
        <v>71</v>
      </c>
      <c r="BC753" t="s">
        <v>6996</v>
      </c>
      <c r="BD753" t="str">
        <f>HYPERLINK("http://dx.doi.org/10.1007/978-3-642-41372-8_2","http://dx.doi.org/10.1007/978-3-642-41372-8_2")</f>
        <v>http://dx.doi.org/10.1007/978-3-642-41372-8_2</v>
      </c>
      <c r="BE753" t="s">
        <v>2403</v>
      </c>
      <c r="BF753" t="s">
        <v>71</v>
      </c>
      <c r="BG753" t="s">
        <v>71</v>
      </c>
      <c r="BH753" t="s">
        <v>71</v>
      </c>
      <c r="BI753" t="s">
        <v>71</v>
      </c>
      <c r="BJ753" t="s">
        <v>71</v>
      </c>
      <c r="BK753" t="s">
        <v>71</v>
      </c>
      <c r="BL753" t="s">
        <v>71</v>
      </c>
      <c r="BM753" t="s">
        <v>71</v>
      </c>
      <c r="BN753" t="s">
        <v>71</v>
      </c>
      <c r="BO753" t="s">
        <v>71</v>
      </c>
      <c r="BP753" t="s">
        <v>71</v>
      </c>
      <c r="BQ753" t="s">
        <v>6997</v>
      </c>
      <c r="BR753" t="str">
        <f>HYPERLINK("https%3A%2F%2Fwww.webofscience.com%2Fwos%2Fwoscc%2Ffull-record%2FWOS:000343011500003","View Full Record in Web of Science")</f>
        <v>View Full Record in Web of Science</v>
      </c>
    </row>
    <row r="754" spans="1:70" hidden="1" x14ac:dyDescent="0.25">
      <c r="A754" t="s">
        <v>69</v>
      </c>
      <c r="B754" t="s">
        <v>6998</v>
      </c>
      <c r="C754" t="s">
        <v>71</v>
      </c>
      <c r="D754" t="s">
        <v>71</v>
      </c>
      <c r="E754" t="s">
        <v>71</v>
      </c>
      <c r="F754" t="s">
        <v>6998</v>
      </c>
      <c r="G754" t="s">
        <v>71</v>
      </c>
      <c r="H754" t="s">
        <v>71</v>
      </c>
      <c r="I754" s="1" t="s">
        <v>6999</v>
      </c>
      <c r="J754" s="6" t="s">
        <v>8590</v>
      </c>
      <c r="K754" t="s">
        <v>6721</v>
      </c>
      <c r="L754" t="s">
        <v>71</v>
      </c>
      <c r="M754" t="s">
        <v>71</v>
      </c>
      <c r="N754" t="s">
        <v>71</v>
      </c>
      <c r="O754" t="s">
        <v>71</v>
      </c>
      <c r="P754" t="s">
        <v>71</v>
      </c>
      <c r="Q754" t="s">
        <v>71</v>
      </c>
      <c r="R754" t="s">
        <v>71</v>
      </c>
      <c r="S754" t="s">
        <v>71</v>
      </c>
      <c r="T754" t="s">
        <v>7000</v>
      </c>
      <c r="U754" t="s">
        <v>71</v>
      </c>
      <c r="V754" t="s">
        <v>71</v>
      </c>
      <c r="W754" t="s">
        <v>71</v>
      </c>
      <c r="X754" t="s">
        <v>71</v>
      </c>
      <c r="Y754" t="s">
        <v>71</v>
      </c>
      <c r="Z754" t="s">
        <v>7001</v>
      </c>
      <c r="AA754" t="s">
        <v>71</v>
      </c>
      <c r="AB754" t="s">
        <v>71</v>
      </c>
      <c r="AC754" t="s">
        <v>71</v>
      </c>
      <c r="AD754" t="s">
        <v>71</v>
      </c>
      <c r="AE754" t="s">
        <v>71</v>
      </c>
      <c r="AF754" t="s">
        <v>71</v>
      </c>
      <c r="AG754" t="s">
        <v>71</v>
      </c>
      <c r="AH754" t="s">
        <v>71</v>
      </c>
      <c r="AI754" t="s">
        <v>71</v>
      </c>
      <c r="AJ754" t="s">
        <v>71</v>
      </c>
      <c r="AK754" t="s">
        <v>71</v>
      </c>
      <c r="AL754" t="s">
        <v>71</v>
      </c>
      <c r="AM754" t="s">
        <v>6723</v>
      </c>
      <c r="AN754" t="s">
        <v>7002</v>
      </c>
      <c r="AO754" t="s">
        <v>71</v>
      </c>
      <c r="AP754" t="s">
        <v>71</v>
      </c>
      <c r="AQ754" t="s">
        <v>71</v>
      </c>
      <c r="AR754" t="s">
        <v>344</v>
      </c>
      <c r="AS754">
        <v>2004</v>
      </c>
      <c r="AT754">
        <v>34</v>
      </c>
      <c r="AU754">
        <v>3</v>
      </c>
      <c r="AV754" t="s">
        <v>71</v>
      </c>
      <c r="AW754" t="s">
        <v>71</v>
      </c>
      <c r="AX754" t="s">
        <v>71</v>
      </c>
      <c r="AY754" t="s">
        <v>71</v>
      </c>
      <c r="AZ754">
        <v>1618</v>
      </c>
      <c r="BA754">
        <v>1626</v>
      </c>
      <c r="BB754" t="s">
        <v>71</v>
      </c>
      <c r="BC754" t="s">
        <v>7003</v>
      </c>
      <c r="BD754" t="str">
        <f>HYPERLINK("http://dx.doi.org/10.1109/TSMCB.2004.826829","http://dx.doi.org/10.1109/TSMCB.2004.826829")</f>
        <v>http://dx.doi.org/10.1109/TSMCB.2004.826829</v>
      </c>
      <c r="BE754" t="s">
        <v>71</v>
      </c>
      <c r="BF754" t="s">
        <v>71</v>
      </c>
      <c r="BG754" t="s">
        <v>71</v>
      </c>
      <c r="BH754" t="s">
        <v>71</v>
      </c>
      <c r="BI754" t="s">
        <v>71</v>
      </c>
      <c r="BJ754" t="s">
        <v>71</v>
      </c>
      <c r="BK754" t="s">
        <v>71</v>
      </c>
      <c r="BL754">
        <v>15484932</v>
      </c>
      <c r="BM754" t="s">
        <v>71</v>
      </c>
      <c r="BN754" t="s">
        <v>71</v>
      </c>
      <c r="BO754" t="s">
        <v>71</v>
      </c>
      <c r="BP754" t="s">
        <v>71</v>
      </c>
      <c r="BQ754" t="s">
        <v>7004</v>
      </c>
      <c r="BR754" t="str">
        <f>HYPERLINK("https%3A%2F%2Fwww.webofscience.com%2Fwos%2Fwoscc%2Ffull-record%2FWOS:000221578100029","View Full Record in Web of Science")</f>
        <v>View Full Record in Web of Science</v>
      </c>
    </row>
    <row r="755" spans="1:70" hidden="1" x14ac:dyDescent="0.25">
      <c r="A755" t="s">
        <v>69</v>
      </c>
      <c r="B755" t="s">
        <v>3225</v>
      </c>
      <c r="C755" t="s">
        <v>71</v>
      </c>
      <c r="D755" t="s">
        <v>71</v>
      </c>
      <c r="E755" t="s">
        <v>71</v>
      </c>
      <c r="F755" t="s">
        <v>3225</v>
      </c>
      <c r="G755" t="s">
        <v>71</v>
      </c>
      <c r="H755" t="s">
        <v>71</v>
      </c>
      <c r="I755" s="1" t="s">
        <v>7005</v>
      </c>
      <c r="J755" s="6" t="s">
        <v>8590</v>
      </c>
      <c r="K755" t="s">
        <v>421</v>
      </c>
      <c r="L755" t="s">
        <v>71</v>
      </c>
      <c r="M755" t="s">
        <v>71</v>
      </c>
      <c r="N755" t="s">
        <v>71</v>
      </c>
      <c r="O755" t="s">
        <v>71</v>
      </c>
      <c r="P755" t="s">
        <v>71</v>
      </c>
      <c r="Q755" t="s">
        <v>71</v>
      </c>
      <c r="R755" t="s">
        <v>71</v>
      </c>
      <c r="S755" t="s">
        <v>71</v>
      </c>
      <c r="T755" t="s">
        <v>7006</v>
      </c>
      <c r="U755" t="s">
        <v>71</v>
      </c>
      <c r="V755" t="s">
        <v>71</v>
      </c>
      <c r="W755" t="s">
        <v>71</v>
      </c>
      <c r="X755" t="s">
        <v>71</v>
      </c>
      <c r="Y755" t="s">
        <v>71</v>
      </c>
      <c r="Z755" t="s">
        <v>71</v>
      </c>
      <c r="AA755" t="s">
        <v>71</v>
      </c>
      <c r="AB755" t="s">
        <v>71</v>
      </c>
      <c r="AC755" t="s">
        <v>71</v>
      </c>
      <c r="AD755" t="s">
        <v>71</v>
      </c>
      <c r="AE755" t="s">
        <v>71</v>
      </c>
      <c r="AF755" t="s">
        <v>71</v>
      </c>
      <c r="AG755" t="s">
        <v>71</v>
      </c>
      <c r="AH755" t="s">
        <v>71</v>
      </c>
      <c r="AI755" t="s">
        <v>71</v>
      </c>
      <c r="AJ755" t="s">
        <v>71</v>
      </c>
      <c r="AK755" t="s">
        <v>71</v>
      </c>
      <c r="AL755" t="s">
        <v>71</v>
      </c>
      <c r="AM755" t="s">
        <v>423</v>
      </c>
      <c r="AN755" t="s">
        <v>71</v>
      </c>
      <c r="AO755" t="s">
        <v>71</v>
      </c>
      <c r="AP755" t="s">
        <v>71</v>
      </c>
      <c r="AQ755" t="s">
        <v>71</v>
      </c>
      <c r="AR755" t="s">
        <v>7007</v>
      </c>
      <c r="AS755">
        <v>1996</v>
      </c>
      <c r="AT755">
        <v>84</v>
      </c>
      <c r="AU755">
        <v>2</v>
      </c>
      <c r="AV755" t="s">
        <v>71</v>
      </c>
      <c r="AW755" t="s">
        <v>71</v>
      </c>
      <c r="AX755" t="s">
        <v>71</v>
      </c>
      <c r="AY755" t="s">
        <v>71</v>
      </c>
      <c r="AZ755">
        <v>169</v>
      </c>
      <c r="BA755">
        <v>185</v>
      </c>
      <c r="BB755" t="s">
        <v>71</v>
      </c>
      <c r="BC755" t="s">
        <v>7008</v>
      </c>
      <c r="BD755" t="str">
        <f>HYPERLINK("http://dx.doi.org/10.1016/0165-0114(96)00066-8","http://dx.doi.org/10.1016/0165-0114(96)00066-8")</f>
        <v>http://dx.doi.org/10.1016/0165-0114(96)00066-8</v>
      </c>
      <c r="BE755" t="s">
        <v>71</v>
      </c>
      <c r="BF755" t="s">
        <v>71</v>
      </c>
      <c r="BG755" t="s">
        <v>71</v>
      </c>
      <c r="BH755" t="s">
        <v>71</v>
      </c>
      <c r="BI755" t="s">
        <v>71</v>
      </c>
      <c r="BJ755" t="s">
        <v>71</v>
      </c>
      <c r="BK755" t="s">
        <v>71</v>
      </c>
      <c r="BL755" t="s">
        <v>71</v>
      </c>
      <c r="BM755" t="s">
        <v>71</v>
      </c>
      <c r="BN755" t="s">
        <v>71</v>
      </c>
      <c r="BO755" t="s">
        <v>71</v>
      </c>
      <c r="BP755" t="s">
        <v>71</v>
      </c>
      <c r="BQ755" t="s">
        <v>7009</v>
      </c>
      <c r="BR755" t="str">
        <f>HYPERLINK("https%3A%2F%2Fwww.webofscience.com%2Fwos%2Fwoscc%2Ffull-record%2FWOS:A1996VR31900008","View Full Record in Web of Science")</f>
        <v>View Full Record in Web of Science</v>
      </c>
    </row>
    <row r="756" spans="1:70" hidden="1" x14ac:dyDescent="0.25">
      <c r="A756" t="s">
        <v>83</v>
      </c>
      <c r="B756" t="s">
        <v>7010</v>
      </c>
      <c r="C756" t="s">
        <v>71</v>
      </c>
      <c r="D756" t="s">
        <v>7011</v>
      </c>
      <c r="E756" t="s">
        <v>71</v>
      </c>
      <c r="F756" t="s">
        <v>7012</v>
      </c>
      <c r="G756" t="s">
        <v>71</v>
      </c>
      <c r="H756" t="s">
        <v>71</v>
      </c>
      <c r="I756" s="1" t="s">
        <v>7013</v>
      </c>
      <c r="J756" s="6" t="s">
        <v>8590</v>
      </c>
      <c r="K756" t="s">
        <v>7014</v>
      </c>
      <c r="L756" t="s">
        <v>601</v>
      </c>
      <c r="M756" t="s">
        <v>7015</v>
      </c>
      <c r="N756" t="s">
        <v>7016</v>
      </c>
      <c r="O756" t="s">
        <v>7017</v>
      </c>
      <c r="P756" t="s">
        <v>7018</v>
      </c>
      <c r="Q756" t="s">
        <v>71</v>
      </c>
      <c r="R756" t="s">
        <v>71</v>
      </c>
      <c r="S756" t="s">
        <v>71</v>
      </c>
      <c r="T756" t="s">
        <v>7019</v>
      </c>
      <c r="U756" t="s">
        <v>71</v>
      </c>
      <c r="V756" t="s">
        <v>71</v>
      </c>
      <c r="W756" t="s">
        <v>71</v>
      </c>
      <c r="X756" t="s">
        <v>71</v>
      </c>
      <c r="Y756" t="s">
        <v>7020</v>
      </c>
      <c r="Z756" t="s">
        <v>7021</v>
      </c>
      <c r="AA756" t="s">
        <v>71</v>
      </c>
      <c r="AB756" t="s">
        <v>71</v>
      </c>
      <c r="AC756" t="s">
        <v>71</v>
      </c>
      <c r="AD756" t="s">
        <v>71</v>
      </c>
      <c r="AE756" t="s">
        <v>71</v>
      </c>
      <c r="AF756" t="s">
        <v>71</v>
      </c>
      <c r="AG756" t="s">
        <v>71</v>
      </c>
      <c r="AH756" t="s">
        <v>71</v>
      </c>
      <c r="AI756" t="s">
        <v>71</v>
      </c>
      <c r="AJ756" t="s">
        <v>71</v>
      </c>
      <c r="AK756" t="s">
        <v>71</v>
      </c>
      <c r="AL756" t="s">
        <v>71</v>
      </c>
      <c r="AM756" t="s">
        <v>606</v>
      </c>
      <c r="AN756" t="s">
        <v>71</v>
      </c>
      <c r="AO756" t="s">
        <v>7022</v>
      </c>
      <c r="AP756" t="s">
        <v>71</v>
      </c>
      <c r="AQ756" t="s">
        <v>71</v>
      </c>
      <c r="AR756" t="s">
        <v>71</v>
      </c>
      <c r="AS756">
        <v>2017</v>
      </c>
      <c r="AT756">
        <v>574</v>
      </c>
      <c r="AU756" t="s">
        <v>71</v>
      </c>
      <c r="AV756" t="s">
        <v>71</v>
      </c>
      <c r="AW756" t="s">
        <v>71</v>
      </c>
      <c r="AX756" t="s">
        <v>71</v>
      </c>
      <c r="AY756" t="s">
        <v>71</v>
      </c>
      <c r="AZ756">
        <v>131</v>
      </c>
      <c r="BA756">
        <v>140</v>
      </c>
      <c r="BB756" t="s">
        <v>71</v>
      </c>
      <c r="BC756" t="s">
        <v>7023</v>
      </c>
      <c r="BD756" t="str">
        <f>HYPERLINK("http://dx.doi.org/10.1007/978-3-319-57264-2_13","http://dx.doi.org/10.1007/978-3-319-57264-2_13")</f>
        <v>http://dx.doi.org/10.1007/978-3-319-57264-2_13</v>
      </c>
      <c r="BE756" t="s">
        <v>71</v>
      </c>
      <c r="BF756" t="s">
        <v>71</v>
      </c>
      <c r="BG756" t="s">
        <v>71</v>
      </c>
      <c r="BH756" t="s">
        <v>71</v>
      </c>
      <c r="BI756" t="s">
        <v>71</v>
      </c>
      <c r="BJ756" t="s">
        <v>71</v>
      </c>
      <c r="BK756" t="s">
        <v>71</v>
      </c>
      <c r="BL756" t="s">
        <v>71</v>
      </c>
      <c r="BM756" t="s">
        <v>71</v>
      </c>
      <c r="BN756" t="s">
        <v>71</v>
      </c>
      <c r="BO756" t="s">
        <v>71</v>
      </c>
      <c r="BP756" t="s">
        <v>71</v>
      </c>
      <c r="BQ756" t="s">
        <v>7024</v>
      </c>
      <c r="BR756" t="str">
        <f>HYPERLINK("https%3A%2F%2Fwww.webofscience.com%2Fwos%2Fwoscc%2Ffull-record%2FWOS:000405339200013","View Full Record in Web of Science")</f>
        <v>View Full Record in Web of Science</v>
      </c>
    </row>
    <row r="757" spans="1:70" hidden="1" x14ac:dyDescent="0.25">
      <c r="A757" t="s">
        <v>69</v>
      </c>
      <c r="B757" t="s">
        <v>7025</v>
      </c>
      <c r="C757" t="s">
        <v>71</v>
      </c>
      <c r="D757" t="s">
        <v>71</v>
      </c>
      <c r="E757" t="s">
        <v>71</v>
      </c>
      <c r="F757" t="s">
        <v>7026</v>
      </c>
      <c r="G757" t="s">
        <v>71</v>
      </c>
      <c r="H757" t="s">
        <v>71</v>
      </c>
      <c r="I757" s="1" t="s">
        <v>7027</v>
      </c>
      <c r="J757" s="6" t="s">
        <v>8590</v>
      </c>
      <c r="K757" t="s">
        <v>288</v>
      </c>
      <c r="L757" t="s">
        <v>71</v>
      </c>
      <c r="M757" t="s">
        <v>71</v>
      </c>
      <c r="N757" t="s">
        <v>71</v>
      </c>
      <c r="O757" t="s">
        <v>71</v>
      </c>
      <c r="P757" t="s">
        <v>71</v>
      </c>
      <c r="Q757" t="s">
        <v>71</v>
      </c>
      <c r="R757" t="s">
        <v>71</v>
      </c>
      <c r="S757" t="s">
        <v>71</v>
      </c>
      <c r="T757" t="s">
        <v>7028</v>
      </c>
      <c r="U757" t="s">
        <v>71</v>
      </c>
      <c r="V757" t="s">
        <v>71</v>
      </c>
      <c r="W757" t="s">
        <v>71</v>
      </c>
      <c r="X757" t="s">
        <v>71</v>
      </c>
      <c r="Y757" t="s">
        <v>71</v>
      </c>
      <c r="Z757" t="s">
        <v>71</v>
      </c>
      <c r="AA757" t="s">
        <v>71</v>
      </c>
      <c r="AB757" t="s">
        <v>71</v>
      </c>
      <c r="AC757" t="s">
        <v>71</v>
      </c>
      <c r="AD757" t="s">
        <v>71</v>
      </c>
      <c r="AE757" t="s">
        <v>71</v>
      </c>
      <c r="AF757" t="s">
        <v>71</v>
      </c>
      <c r="AG757" t="s">
        <v>71</v>
      </c>
      <c r="AH757" t="s">
        <v>71</v>
      </c>
      <c r="AI757" t="s">
        <v>71</v>
      </c>
      <c r="AJ757" t="s">
        <v>71</v>
      </c>
      <c r="AK757" t="s">
        <v>71</v>
      </c>
      <c r="AL757" t="s">
        <v>71</v>
      </c>
      <c r="AM757" t="s">
        <v>291</v>
      </c>
      <c r="AN757" t="s">
        <v>292</v>
      </c>
      <c r="AO757" t="s">
        <v>71</v>
      </c>
      <c r="AP757" t="s">
        <v>71</v>
      </c>
      <c r="AQ757" t="s">
        <v>71</v>
      </c>
      <c r="AR757" t="s">
        <v>770</v>
      </c>
      <c r="AS757">
        <v>2011</v>
      </c>
      <c r="AT757">
        <v>38</v>
      </c>
      <c r="AU757">
        <v>3</v>
      </c>
      <c r="AV757" t="s">
        <v>71</v>
      </c>
      <c r="AW757" t="s">
        <v>71</v>
      </c>
      <c r="AX757" t="s">
        <v>71</v>
      </c>
      <c r="AY757" t="s">
        <v>71</v>
      </c>
      <c r="AZ757">
        <v>1304</v>
      </c>
      <c r="BA757">
        <v>1312</v>
      </c>
      <c r="BB757" t="s">
        <v>71</v>
      </c>
      <c r="BC757" t="s">
        <v>7029</v>
      </c>
      <c r="BD757" t="str">
        <f>HYPERLINK("http://dx.doi.org/10.1016/j.eswa.2010.07.003","http://dx.doi.org/10.1016/j.eswa.2010.07.003")</f>
        <v>http://dx.doi.org/10.1016/j.eswa.2010.07.003</v>
      </c>
      <c r="BE757" t="s">
        <v>71</v>
      </c>
      <c r="BF757" t="s">
        <v>71</v>
      </c>
      <c r="BG757" t="s">
        <v>71</v>
      </c>
      <c r="BH757" t="s">
        <v>71</v>
      </c>
      <c r="BI757" t="s">
        <v>71</v>
      </c>
      <c r="BJ757" t="s">
        <v>71</v>
      </c>
      <c r="BK757" t="s">
        <v>71</v>
      </c>
      <c r="BL757" t="s">
        <v>71</v>
      </c>
      <c r="BM757" t="s">
        <v>71</v>
      </c>
      <c r="BN757" t="s">
        <v>71</v>
      </c>
      <c r="BO757" t="s">
        <v>71</v>
      </c>
      <c r="BP757" t="s">
        <v>71</v>
      </c>
      <c r="BQ757" t="s">
        <v>7030</v>
      </c>
      <c r="BR757" t="str">
        <f>HYPERLINK("https%3A%2F%2Fwww.webofscience.com%2Fwos%2Fwoscc%2Ffull-record%2FWOS:000284863200005","View Full Record in Web of Science")</f>
        <v>View Full Record in Web of Science</v>
      </c>
    </row>
    <row r="758" spans="1:70" hidden="1" x14ac:dyDescent="0.25">
      <c r="A758" t="s">
        <v>69</v>
      </c>
      <c r="B758" t="s">
        <v>7031</v>
      </c>
      <c r="C758" t="s">
        <v>71</v>
      </c>
      <c r="D758" t="s">
        <v>71</v>
      </c>
      <c r="E758" t="s">
        <v>71</v>
      </c>
      <c r="F758" t="s">
        <v>7032</v>
      </c>
      <c r="G758" t="s">
        <v>71</v>
      </c>
      <c r="H758" t="s">
        <v>71</v>
      </c>
      <c r="I758" s="1" t="s">
        <v>7033</v>
      </c>
      <c r="J758" s="6" t="s">
        <v>8590</v>
      </c>
      <c r="K758" t="s">
        <v>257</v>
      </c>
      <c r="L758" t="s">
        <v>71</v>
      </c>
      <c r="M758" t="s">
        <v>71</v>
      </c>
      <c r="N758" t="s">
        <v>71</v>
      </c>
      <c r="O758" t="s">
        <v>71</v>
      </c>
      <c r="P758" t="s">
        <v>71</v>
      </c>
      <c r="Q758" t="s">
        <v>71</v>
      </c>
      <c r="R758" t="s">
        <v>71</v>
      </c>
      <c r="S758" t="s">
        <v>71</v>
      </c>
      <c r="T758" t="s">
        <v>7034</v>
      </c>
      <c r="U758" t="s">
        <v>71</v>
      </c>
      <c r="V758" t="s">
        <v>71</v>
      </c>
      <c r="W758" t="s">
        <v>71</v>
      </c>
      <c r="X758" t="s">
        <v>71</v>
      </c>
      <c r="Y758" t="s">
        <v>71</v>
      </c>
      <c r="Z758" t="s">
        <v>7035</v>
      </c>
      <c r="AA758" t="s">
        <v>71</v>
      </c>
      <c r="AB758" t="s">
        <v>71</v>
      </c>
      <c r="AC758" t="s">
        <v>71</v>
      </c>
      <c r="AD758" t="s">
        <v>71</v>
      </c>
      <c r="AE758" t="s">
        <v>71</v>
      </c>
      <c r="AF758" t="s">
        <v>71</v>
      </c>
      <c r="AG758" t="s">
        <v>71</v>
      </c>
      <c r="AH758" t="s">
        <v>71</v>
      </c>
      <c r="AI758" t="s">
        <v>71</v>
      </c>
      <c r="AJ758" t="s">
        <v>71</v>
      </c>
      <c r="AK758" t="s">
        <v>71</v>
      </c>
      <c r="AL758" t="s">
        <v>71</v>
      </c>
      <c r="AM758" t="s">
        <v>261</v>
      </c>
      <c r="AN758" t="s">
        <v>262</v>
      </c>
      <c r="AO758" t="s">
        <v>71</v>
      </c>
      <c r="AP758" t="s">
        <v>71</v>
      </c>
      <c r="AQ758" t="s">
        <v>71</v>
      </c>
      <c r="AR758" t="s">
        <v>960</v>
      </c>
      <c r="AS758">
        <v>2022</v>
      </c>
      <c r="AT758">
        <v>143</v>
      </c>
      <c r="AU758" t="s">
        <v>71</v>
      </c>
      <c r="AV758" t="s">
        <v>71</v>
      </c>
      <c r="AW758" t="s">
        <v>71</v>
      </c>
      <c r="AX758" t="s">
        <v>71</v>
      </c>
      <c r="AY758" t="s">
        <v>71</v>
      </c>
      <c r="AZ758">
        <v>192</v>
      </c>
      <c r="BA758">
        <v>215</v>
      </c>
      <c r="BB758" t="s">
        <v>71</v>
      </c>
      <c r="BC758" t="s">
        <v>7036</v>
      </c>
      <c r="BD758" t="str">
        <f>HYPERLINK("http://dx.doi.org/10.1016/j.ijar.2022.01.011","http://dx.doi.org/10.1016/j.ijar.2022.01.011")</f>
        <v>http://dx.doi.org/10.1016/j.ijar.2022.01.011</v>
      </c>
      <c r="BE758" t="s">
        <v>71</v>
      </c>
      <c r="BF758" t="s">
        <v>71</v>
      </c>
      <c r="BG758" t="s">
        <v>71</v>
      </c>
      <c r="BH758" t="s">
        <v>71</v>
      </c>
      <c r="BI758" t="s">
        <v>71</v>
      </c>
      <c r="BJ758" t="s">
        <v>71</v>
      </c>
      <c r="BK758" t="s">
        <v>71</v>
      </c>
      <c r="BL758" t="s">
        <v>71</v>
      </c>
      <c r="BM758" t="s">
        <v>71</v>
      </c>
      <c r="BN758" t="s">
        <v>71</v>
      </c>
      <c r="BO758" t="s">
        <v>71</v>
      </c>
      <c r="BP758" t="s">
        <v>71</v>
      </c>
      <c r="BQ758" t="s">
        <v>7037</v>
      </c>
      <c r="BR758" t="str">
        <f>HYPERLINK("https%3A%2F%2Fwww.webofscience.com%2Fwos%2Fwoscc%2Ffull-record%2FWOS:000782661000010","View Full Record in Web of Science")</f>
        <v>View Full Record in Web of Science</v>
      </c>
    </row>
    <row r="759" spans="1:70" hidden="1" x14ac:dyDescent="0.25">
      <c r="A759" t="s">
        <v>83</v>
      </c>
      <c r="B759" t="s">
        <v>7038</v>
      </c>
      <c r="C759" t="s">
        <v>71</v>
      </c>
      <c r="D759" t="s">
        <v>71</v>
      </c>
      <c r="E759" t="s">
        <v>102</v>
      </c>
      <c r="F759" t="s">
        <v>7039</v>
      </c>
      <c r="G759" t="s">
        <v>71</v>
      </c>
      <c r="H759" t="s">
        <v>71</v>
      </c>
      <c r="I759" s="1" t="s">
        <v>7040</v>
      </c>
      <c r="J759" s="6" t="s">
        <v>8590</v>
      </c>
      <c r="K759" t="s">
        <v>1461</v>
      </c>
      <c r="L759" t="s">
        <v>817</v>
      </c>
      <c r="M759" t="s">
        <v>817</v>
      </c>
      <c r="N759" t="s">
        <v>1462</v>
      </c>
      <c r="O759" t="s">
        <v>1463</v>
      </c>
      <c r="P759" t="s">
        <v>102</v>
      </c>
      <c r="Q759" t="s">
        <v>71</v>
      </c>
      <c r="R759" t="s">
        <v>71</v>
      </c>
      <c r="S759" t="s">
        <v>71</v>
      </c>
      <c r="T759" t="s">
        <v>7041</v>
      </c>
      <c r="U759" t="s">
        <v>71</v>
      </c>
      <c r="V759" t="s">
        <v>71</v>
      </c>
      <c r="W759" t="s">
        <v>71</v>
      </c>
      <c r="X759" t="s">
        <v>71</v>
      </c>
      <c r="Y759" t="s">
        <v>71</v>
      </c>
      <c r="Z759" t="s">
        <v>7042</v>
      </c>
      <c r="AA759" t="s">
        <v>71</v>
      </c>
      <c r="AB759" t="s">
        <v>71</v>
      </c>
      <c r="AC759" t="s">
        <v>71</v>
      </c>
      <c r="AD759" t="s">
        <v>71</v>
      </c>
      <c r="AE759" t="s">
        <v>71</v>
      </c>
      <c r="AF759" t="s">
        <v>71</v>
      </c>
      <c r="AG759" t="s">
        <v>71</v>
      </c>
      <c r="AH759" t="s">
        <v>71</v>
      </c>
      <c r="AI759" t="s">
        <v>71</v>
      </c>
      <c r="AJ759" t="s">
        <v>71</v>
      </c>
      <c r="AK759" t="s">
        <v>71</v>
      </c>
      <c r="AL759" t="s">
        <v>71</v>
      </c>
      <c r="AM759" t="s">
        <v>824</v>
      </c>
      <c r="AN759" t="s">
        <v>71</v>
      </c>
      <c r="AO759" t="s">
        <v>1466</v>
      </c>
      <c r="AP759" t="s">
        <v>71</v>
      </c>
      <c r="AQ759" t="s">
        <v>71</v>
      </c>
      <c r="AR759" t="s">
        <v>71</v>
      </c>
      <c r="AS759">
        <v>2006</v>
      </c>
      <c r="AT759" t="s">
        <v>71</v>
      </c>
      <c r="AU759" t="s">
        <v>71</v>
      </c>
      <c r="AV759" t="s">
        <v>71</v>
      </c>
      <c r="AW759" t="s">
        <v>71</v>
      </c>
      <c r="AX759" t="s">
        <v>71</v>
      </c>
      <c r="AY759" t="s">
        <v>71</v>
      </c>
      <c r="AZ759">
        <v>1599</v>
      </c>
      <c r="BA759">
        <v>1603</v>
      </c>
      <c r="BB759" t="s">
        <v>71</v>
      </c>
      <c r="BC759" t="s">
        <v>7043</v>
      </c>
      <c r="BD759" t="str">
        <f>HYPERLINK("http://dx.doi.org/10.1109/FUZZY.2006.1681921","http://dx.doi.org/10.1109/FUZZY.2006.1681921")</f>
        <v>http://dx.doi.org/10.1109/FUZZY.2006.1681921</v>
      </c>
      <c r="BE759" t="s">
        <v>71</v>
      </c>
      <c r="BF759" t="s">
        <v>71</v>
      </c>
      <c r="BG759" t="s">
        <v>71</v>
      </c>
      <c r="BH759" t="s">
        <v>71</v>
      </c>
      <c r="BI759" t="s">
        <v>71</v>
      </c>
      <c r="BJ759" t="s">
        <v>71</v>
      </c>
      <c r="BK759" t="s">
        <v>71</v>
      </c>
      <c r="BL759" t="s">
        <v>71</v>
      </c>
      <c r="BM759" t="s">
        <v>71</v>
      </c>
      <c r="BN759" t="s">
        <v>71</v>
      </c>
      <c r="BO759" t="s">
        <v>71</v>
      </c>
      <c r="BP759" t="s">
        <v>71</v>
      </c>
      <c r="BQ759" t="s">
        <v>7044</v>
      </c>
      <c r="BR759" t="str">
        <f>HYPERLINK("https%3A%2F%2Fwww.webofscience.com%2Fwos%2Fwoscc%2Ffull-record%2FWOS:000244063603021","View Full Record in Web of Science")</f>
        <v>View Full Record in Web of Science</v>
      </c>
    </row>
    <row r="760" spans="1:70" hidden="1" x14ac:dyDescent="0.25">
      <c r="A760" t="s">
        <v>69</v>
      </c>
      <c r="B760" t="s">
        <v>7045</v>
      </c>
      <c r="C760" t="s">
        <v>71</v>
      </c>
      <c r="D760" t="s">
        <v>71</v>
      </c>
      <c r="E760" t="s">
        <v>71</v>
      </c>
      <c r="F760" t="s">
        <v>7046</v>
      </c>
      <c r="G760" t="s">
        <v>71</v>
      </c>
      <c r="H760" t="s">
        <v>71</v>
      </c>
      <c r="I760" s="1" t="s">
        <v>7047</v>
      </c>
      <c r="J760" s="6" t="s">
        <v>8590</v>
      </c>
      <c r="K760" t="s">
        <v>174</v>
      </c>
      <c r="L760" t="s">
        <v>71</v>
      </c>
      <c r="M760" t="s">
        <v>71</v>
      </c>
      <c r="N760" t="s">
        <v>71</v>
      </c>
      <c r="O760" t="s">
        <v>71</v>
      </c>
      <c r="P760" t="s">
        <v>71</v>
      </c>
      <c r="Q760" t="s">
        <v>71</v>
      </c>
      <c r="R760" t="s">
        <v>71</v>
      </c>
      <c r="S760" t="s">
        <v>71</v>
      </c>
      <c r="T760" t="s">
        <v>7048</v>
      </c>
      <c r="U760" t="s">
        <v>71</v>
      </c>
      <c r="V760" t="s">
        <v>71</v>
      </c>
      <c r="W760" t="s">
        <v>71</v>
      </c>
      <c r="X760" t="s">
        <v>71</v>
      </c>
      <c r="Y760" t="s">
        <v>7049</v>
      </c>
      <c r="Z760" t="s">
        <v>7050</v>
      </c>
      <c r="AA760" t="s">
        <v>71</v>
      </c>
      <c r="AB760" t="s">
        <v>71</v>
      </c>
      <c r="AC760" t="s">
        <v>71</v>
      </c>
      <c r="AD760" t="s">
        <v>71</v>
      </c>
      <c r="AE760" t="s">
        <v>71</v>
      </c>
      <c r="AF760" t="s">
        <v>71</v>
      </c>
      <c r="AG760" t="s">
        <v>71</v>
      </c>
      <c r="AH760" t="s">
        <v>71</v>
      </c>
      <c r="AI760" t="s">
        <v>71</v>
      </c>
      <c r="AJ760" t="s">
        <v>71</v>
      </c>
      <c r="AK760" t="s">
        <v>71</v>
      </c>
      <c r="AL760" t="s">
        <v>71</v>
      </c>
      <c r="AM760" t="s">
        <v>178</v>
      </c>
      <c r="AN760" t="s">
        <v>179</v>
      </c>
      <c r="AO760" t="s">
        <v>71</v>
      </c>
      <c r="AP760" t="s">
        <v>71</v>
      </c>
      <c r="AQ760" t="s">
        <v>71</v>
      </c>
      <c r="AR760" t="s">
        <v>71</v>
      </c>
      <c r="AS760">
        <v>2017</v>
      </c>
      <c r="AT760">
        <v>32</v>
      </c>
      <c r="AU760">
        <v>6</v>
      </c>
      <c r="AV760" t="s">
        <v>71</v>
      </c>
      <c r="AW760" t="s">
        <v>71</v>
      </c>
      <c r="AX760" t="s">
        <v>71</v>
      </c>
      <c r="AY760" t="s">
        <v>71</v>
      </c>
      <c r="AZ760">
        <v>4173</v>
      </c>
      <c r="BA760">
        <v>4182</v>
      </c>
      <c r="BB760" t="s">
        <v>71</v>
      </c>
      <c r="BC760" t="s">
        <v>7051</v>
      </c>
      <c r="BD760" t="str">
        <f>HYPERLINK("http://dx.doi.org/10.3233/JIFS-161320","http://dx.doi.org/10.3233/JIFS-161320")</f>
        <v>http://dx.doi.org/10.3233/JIFS-161320</v>
      </c>
      <c r="BE760" t="s">
        <v>71</v>
      </c>
      <c r="BF760" t="s">
        <v>71</v>
      </c>
      <c r="BG760" t="s">
        <v>71</v>
      </c>
      <c r="BH760" t="s">
        <v>71</v>
      </c>
      <c r="BI760" t="s">
        <v>71</v>
      </c>
      <c r="BJ760" t="s">
        <v>71</v>
      </c>
      <c r="BK760" t="s">
        <v>71</v>
      </c>
      <c r="BL760" t="s">
        <v>71</v>
      </c>
      <c r="BM760" t="s">
        <v>71</v>
      </c>
      <c r="BN760" t="s">
        <v>71</v>
      </c>
      <c r="BO760" t="s">
        <v>71</v>
      </c>
      <c r="BP760" t="s">
        <v>71</v>
      </c>
      <c r="BQ760" t="s">
        <v>7052</v>
      </c>
      <c r="BR760" t="str">
        <f>HYPERLINK("https%3A%2F%2Fwww.webofscience.com%2Fwos%2Fwoscc%2Ffull-record%2FWOS:000402175100030","View Full Record in Web of Science")</f>
        <v>View Full Record in Web of Science</v>
      </c>
    </row>
    <row r="761" spans="1:70" hidden="1" x14ac:dyDescent="0.25">
      <c r="A761" t="s">
        <v>2847</v>
      </c>
      <c r="B761" t="s">
        <v>7053</v>
      </c>
      <c r="C761" t="s">
        <v>7054</v>
      </c>
      <c r="D761" t="s">
        <v>71</v>
      </c>
      <c r="E761" t="s">
        <v>71</v>
      </c>
      <c r="F761" t="s">
        <v>7055</v>
      </c>
      <c r="G761" t="s">
        <v>7054</v>
      </c>
      <c r="H761" t="s">
        <v>71</v>
      </c>
      <c r="I761" s="1" t="s">
        <v>7056</v>
      </c>
      <c r="J761" s="6" t="s">
        <v>8590</v>
      </c>
      <c r="K761" t="s">
        <v>7057</v>
      </c>
      <c r="L761" t="s">
        <v>7058</v>
      </c>
      <c r="M761" t="s">
        <v>71</v>
      </c>
      <c r="N761" t="s">
        <v>71</v>
      </c>
      <c r="O761" t="s">
        <v>71</v>
      </c>
      <c r="P761" t="s">
        <v>71</v>
      </c>
      <c r="Q761" t="s">
        <v>71</v>
      </c>
      <c r="R761" t="s">
        <v>71</v>
      </c>
      <c r="S761" t="s">
        <v>71</v>
      </c>
      <c r="T761" t="s">
        <v>3285</v>
      </c>
      <c r="U761" t="s">
        <v>71</v>
      </c>
      <c r="V761" t="s">
        <v>71</v>
      </c>
      <c r="W761" t="s">
        <v>71</v>
      </c>
      <c r="X761" t="s">
        <v>71</v>
      </c>
      <c r="Y761" t="s">
        <v>71</v>
      </c>
      <c r="Z761" t="s">
        <v>71</v>
      </c>
      <c r="AA761" t="s">
        <v>71</v>
      </c>
      <c r="AB761" t="s">
        <v>71</v>
      </c>
      <c r="AC761" t="s">
        <v>71</v>
      </c>
      <c r="AD761" t="s">
        <v>71</v>
      </c>
      <c r="AE761" t="s">
        <v>71</v>
      </c>
      <c r="AF761" t="s">
        <v>71</v>
      </c>
      <c r="AG761" t="s">
        <v>71</v>
      </c>
      <c r="AH761" t="s">
        <v>71</v>
      </c>
      <c r="AI761" t="s">
        <v>71</v>
      </c>
      <c r="AJ761" t="s">
        <v>71</v>
      </c>
      <c r="AK761" t="s">
        <v>71</v>
      </c>
      <c r="AL761" t="s">
        <v>71</v>
      </c>
      <c r="AM761" t="s">
        <v>71</v>
      </c>
      <c r="AN761" t="s">
        <v>71</v>
      </c>
      <c r="AO761" t="s">
        <v>7059</v>
      </c>
      <c r="AP761" t="s">
        <v>71</v>
      </c>
      <c r="AQ761" t="s">
        <v>71</v>
      </c>
      <c r="AR761" t="s">
        <v>71</v>
      </c>
      <c r="AS761">
        <v>2017</v>
      </c>
      <c r="AT761" t="s">
        <v>71</v>
      </c>
      <c r="AU761" t="s">
        <v>71</v>
      </c>
      <c r="AV761" t="s">
        <v>71</v>
      </c>
      <c r="AW761" t="s">
        <v>71</v>
      </c>
      <c r="AX761" t="s">
        <v>71</v>
      </c>
      <c r="AY761" t="s">
        <v>71</v>
      </c>
      <c r="AZ761">
        <v>12</v>
      </c>
      <c r="BA761">
        <v>21</v>
      </c>
      <c r="BB761" t="s">
        <v>71</v>
      </c>
      <c r="BC761" t="s">
        <v>7060</v>
      </c>
      <c r="BD761" t="str">
        <f>HYPERLINK("http://dx.doi.org/10.4018/978-1-5225-1877-8.ch002","http://dx.doi.org/10.4018/978-1-5225-1877-8.ch002")</f>
        <v>http://dx.doi.org/10.4018/978-1-5225-1877-8.ch002</v>
      </c>
      <c r="BE761" t="s">
        <v>71</v>
      </c>
      <c r="BF761" t="s">
        <v>71</v>
      </c>
      <c r="BG761" t="s">
        <v>71</v>
      </c>
      <c r="BH761" t="s">
        <v>71</v>
      </c>
      <c r="BI761" t="s">
        <v>71</v>
      </c>
      <c r="BJ761" t="s">
        <v>71</v>
      </c>
      <c r="BK761" t="s">
        <v>71</v>
      </c>
      <c r="BL761" t="s">
        <v>71</v>
      </c>
      <c r="BM761" t="s">
        <v>71</v>
      </c>
      <c r="BN761" t="s">
        <v>71</v>
      </c>
      <c r="BO761" t="s">
        <v>71</v>
      </c>
      <c r="BP761" t="s">
        <v>71</v>
      </c>
      <c r="BQ761" t="s">
        <v>7061</v>
      </c>
      <c r="BR761" t="str">
        <f>HYPERLINK("https%3A%2F%2Fwww.webofscience.com%2Fwos%2Fwoscc%2Ffull-record%2FWOS:000411503800003","View Full Record in Web of Science")</f>
        <v>View Full Record in Web of Science</v>
      </c>
    </row>
    <row r="762" spans="1:70" hidden="1" x14ac:dyDescent="0.25">
      <c r="A762" t="s">
        <v>69</v>
      </c>
      <c r="B762" t="s">
        <v>7062</v>
      </c>
      <c r="C762" t="s">
        <v>71</v>
      </c>
      <c r="D762" t="s">
        <v>71</v>
      </c>
      <c r="E762" t="s">
        <v>71</v>
      </c>
      <c r="F762" t="s">
        <v>7063</v>
      </c>
      <c r="G762" t="s">
        <v>71</v>
      </c>
      <c r="H762" t="s">
        <v>71</v>
      </c>
      <c r="I762" s="1" t="s">
        <v>7064</v>
      </c>
      <c r="J762" s="6" t="s">
        <v>8590</v>
      </c>
      <c r="K762" t="s">
        <v>3372</v>
      </c>
      <c r="L762" t="s">
        <v>71</v>
      </c>
      <c r="M762" t="s">
        <v>71</v>
      </c>
      <c r="N762" t="s">
        <v>71</v>
      </c>
      <c r="O762" t="s">
        <v>71</v>
      </c>
      <c r="P762" t="s">
        <v>71</v>
      </c>
      <c r="Q762" t="s">
        <v>71</v>
      </c>
      <c r="R762" t="s">
        <v>71</v>
      </c>
      <c r="S762" t="s">
        <v>71</v>
      </c>
      <c r="T762" t="s">
        <v>7065</v>
      </c>
      <c r="U762" t="s">
        <v>71</v>
      </c>
      <c r="V762" t="s">
        <v>71</v>
      </c>
      <c r="W762" t="s">
        <v>71</v>
      </c>
      <c r="X762" t="s">
        <v>71</v>
      </c>
      <c r="Y762" t="s">
        <v>7066</v>
      </c>
      <c r="Z762" t="s">
        <v>7067</v>
      </c>
      <c r="AA762" t="s">
        <v>71</v>
      </c>
      <c r="AB762" t="s">
        <v>71</v>
      </c>
      <c r="AC762" t="s">
        <v>71</v>
      </c>
      <c r="AD762" t="s">
        <v>71</v>
      </c>
      <c r="AE762" t="s">
        <v>71</v>
      </c>
      <c r="AF762" t="s">
        <v>71</v>
      </c>
      <c r="AG762" t="s">
        <v>71</v>
      </c>
      <c r="AH762" t="s">
        <v>71</v>
      </c>
      <c r="AI762" t="s">
        <v>71</v>
      </c>
      <c r="AJ762" t="s">
        <v>71</v>
      </c>
      <c r="AK762" t="s">
        <v>71</v>
      </c>
      <c r="AL762" t="s">
        <v>71</v>
      </c>
      <c r="AM762" t="s">
        <v>3376</v>
      </c>
      <c r="AN762" t="s">
        <v>3377</v>
      </c>
      <c r="AO762" t="s">
        <v>71</v>
      </c>
      <c r="AP762" t="s">
        <v>71</v>
      </c>
      <c r="AQ762" t="s">
        <v>71</v>
      </c>
      <c r="AR762" t="s">
        <v>1082</v>
      </c>
      <c r="AS762">
        <v>2016</v>
      </c>
      <c r="AT762">
        <v>15</v>
      </c>
      <c r="AU762">
        <v>3</v>
      </c>
      <c r="AV762" t="s">
        <v>71</v>
      </c>
      <c r="AW762" t="s">
        <v>71</v>
      </c>
      <c r="AX762" t="s">
        <v>71</v>
      </c>
      <c r="AY762" t="s">
        <v>71</v>
      </c>
      <c r="AZ762">
        <v>645</v>
      </c>
      <c r="BA762">
        <v>682</v>
      </c>
      <c r="BB762" t="s">
        <v>71</v>
      </c>
      <c r="BC762" t="s">
        <v>7068</v>
      </c>
      <c r="BD762" t="str">
        <f>HYPERLINK("http://dx.doi.org/10.1142/S0219622016300019","http://dx.doi.org/10.1142/S0219622016300019")</f>
        <v>http://dx.doi.org/10.1142/S0219622016300019</v>
      </c>
      <c r="BE762" t="s">
        <v>71</v>
      </c>
      <c r="BF762" t="s">
        <v>71</v>
      </c>
      <c r="BG762" t="s">
        <v>71</v>
      </c>
      <c r="BH762" t="s">
        <v>71</v>
      </c>
      <c r="BI762" t="s">
        <v>71</v>
      </c>
      <c r="BJ762" t="s">
        <v>71</v>
      </c>
      <c r="BK762" t="s">
        <v>71</v>
      </c>
      <c r="BL762" t="s">
        <v>71</v>
      </c>
      <c r="BM762" t="s">
        <v>71</v>
      </c>
      <c r="BN762" t="s">
        <v>71</v>
      </c>
      <c r="BO762" t="s">
        <v>71</v>
      </c>
      <c r="BP762" t="s">
        <v>71</v>
      </c>
      <c r="BQ762" t="s">
        <v>7069</v>
      </c>
      <c r="BR762" t="str">
        <f>HYPERLINK("https%3A%2F%2Fwww.webofscience.com%2Fwos%2Fwoscc%2Ffull-record%2FWOS:000376866900007","View Full Record in Web of Science")</f>
        <v>View Full Record in Web of Science</v>
      </c>
    </row>
    <row r="763" spans="1:70" hidden="1" x14ac:dyDescent="0.25">
      <c r="A763" t="s">
        <v>69</v>
      </c>
      <c r="B763" t="s">
        <v>7070</v>
      </c>
      <c r="C763" t="s">
        <v>71</v>
      </c>
      <c r="D763" t="s">
        <v>71</v>
      </c>
      <c r="E763" t="s">
        <v>71</v>
      </c>
      <c r="F763" t="s">
        <v>7071</v>
      </c>
      <c r="G763" t="s">
        <v>71</v>
      </c>
      <c r="H763" t="s">
        <v>71</v>
      </c>
      <c r="I763" s="1" t="s">
        <v>7072</v>
      </c>
      <c r="J763" s="6" t="s">
        <v>8590</v>
      </c>
      <c r="K763" t="s">
        <v>3102</v>
      </c>
      <c r="L763" t="s">
        <v>71</v>
      </c>
      <c r="M763" t="s">
        <v>71</v>
      </c>
      <c r="N763" t="s">
        <v>71</v>
      </c>
      <c r="O763" t="s">
        <v>71</v>
      </c>
      <c r="P763" t="s">
        <v>71</v>
      </c>
      <c r="Q763" t="s">
        <v>71</v>
      </c>
      <c r="R763" t="s">
        <v>71</v>
      </c>
      <c r="S763" t="s">
        <v>71</v>
      </c>
      <c r="T763" t="s">
        <v>7073</v>
      </c>
      <c r="U763" t="s">
        <v>71</v>
      </c>
      <c r="V763" t="s">
        <v>71</v>
      </c>
      <c r="W763" t="s">
        <v>71</v>
      </c>
      <c r="X763" t="s">
        <v>71</v>
      </c>
      <c r="Y763" t="s">
        <v>71</v>
      </c>
      <c r="Z763" t="s">
        <v>71</v>
      </c>
      <c r="AA763" t="s">
        <v>71</v>
      </c>
      <c r="AB763" t="s">
        <v>71</v>
      </c>
      <c r="AC763" t="s">
        <v>71</v>
      </c>
      <c r="AD763" t="s">
        <v>71</v>
      </c>
      <c r="AE763" t="s">
        <v>71</v>
      </c>
      <c r="AF763" t="s">
        <v>71</v>
      </c>
      <c r="AG763" t="s">
        <v>71</v>
      </c>
      <c r="AH763" t="s">
        <v>71</v>
      </c>
      <c r="AI763" t="s">
        <v>71</v>
      </c>
      <c r="AJ763" t="s">
        <v>71</v>
      </c>
      <c r="AK763" t="s">
        <v>71</v>
      </c>
      <c r="AL763" t="s">
        <v>71</v>
      </c>
      <c r="AM763" t="s">
        <v>3107</v>
      </c>
      <c r="AN763" t="s">
        <v>71</v>
      </c>
      <c r="AO763" t="s">
        <v>71</v>
      </c>
      <c r="AP763" t="s">
        <v>71</v>
      </c>
      <c r="AQ763" t="s">
        <v>71</v>
      </c>
      <c r="AR763" t="s">
        <v>960</v>
      </c>
      <c r="AS763">
        <v>2009</v>
      </c>
      <c r="AT763">
        <v>5</v>
      </c>
      <c r="AU763">
        <v>4</v>
      </c>
      <c r="AV763" t="s">
        <v>71</v>
      </c>
      <c r="AW763" t="s">
        <v>71</v>
      </c>
      <c r="AX763" t="s">
        <v>71</v>
      </c>
      <c r="AY763" t="s">
        <v>71</v>
      </c>
      <c r="AZ763">
        <v>1055</v>
      </c>
      <c r="BA763">
        <v>1068</v>
      </c>
      <c r="BB763" t="s">
        <v>71</v>
      </c>
      <c r="BC763" t="s">
        <v>71</v>
      </c>
      <c r="BD763" t="s">
        <v>71</v>
      </c>
      <c r="BE763" t="s">
        <v>71</v>
      </c>
      <c r="BF763" t="s">
        <v>71</v>
      </c>
      <c r="BG763" t="s">
        <v>71</v>
      </c>
      <c r="BH763" t="s">
        <v>71</v>
      </c>
      <c r="BI763" t="s">
        <v>71</v>
      </c>
      <c r="BJ763" t="s">
        <v>71</v>
      </c>
      <c r="BK763" t="s">
        <v>71</v>
      </c>
      <c r="BL763" t="s">
        <v>71</v>
      </c>
      <c r="BM763" t="s">
        <v>71</v>
      </c>
      <c r="BN763" t="s">
        <v>71</v>
      </c>
      <c r="BO763" t="s">
        <v>71</v>
      </c>
      <c r="BP763" t="s">
        <v>71</v>
      </c>
      <c r="BQ763" t="s">
        <v>7074</v>
      </c>
      <c r="BR763" t="str">
        <f>HYPERLINK("https%3A%2F%2Fwww.webofscience.com%2Fwos%2Fwoscc%2Ffull-record%2FWOS:000265260800022","View Full Record in Web of Science")</f>
        <v>View Full Record in Web of Science</v>
      </c>
    </row>
    <row r="764" spans="1:70" hidden="1" x14ac:dyDescent="0.25">
      <c r="A764" t="s">
        <v>69</v>
      </c>
      <c r="B764" t="s">
        <v>7075</v>
      </c>
      <c r="C764" t="s">
        <v>71</v>
      </c>
      <c r="D764" t="s">
        <v>71</v>
      </c>
      <c r="E764" t="s">
        <v>71</v>
      </c>
      <c r="F764" t="s">
        <v>7076</v>
      </c>
      <c r="G764" t="s">
        <v>71</v>
      </c>
      <c r="H764" t="s">
        <v>71</v>
      </c>
      <c r="I764" s="1" t="s">
        <v>7077</v>
      </c>
      <c r="J764" s="6" t="s">
        <v>8590</v>
      </c>
      <c r="K764" t="s">
        <v>421</v>
      </c>
      <c r="L764" t="s">
        <v>71</v>
      </c>
      <c r="M764" t="s">
        <v>71</v>
      </c>
      <c r="N764" t="s">
        <v>71</v>
      </c>
      <c r="O764" t="s">
        <v>71</v>
      </c>
      <c r="P764" t="s">
        <v>71</v>
      </c>
      <c r="Q764" t="s">
        <v>71</v>
      </c>
      <c r="R764" t="s">
        <v>71</v>
      </c>
      <c r="S764" t="s">
        <v>71</v>
      </c>
      <c r="T764" t="s">
        <v>7078</v>
      </c>
      <c r="U764" t="s">
        <v>71</v>
      </c>
      <c r="V764" t="s">
        <v>71</v>
      </c>
      <c r="W764" t="s">
        <v>71</v>
      </c>
      <c r="X764" t="s">
        <v>71</v>
      </c>
      <c r="Y764" t="s">
        <v>71</v>
      </c>
      <c r="Z764" t="s">
        <v>71</v>
      </c>
      <c r="AA764" t="s">
        <v>71</v>
      </c>
      <c r="AB764" t="s">
        <v>71</v>
      </c>
      <c r="AC764" t="s">
        <v>71</v>
      </c>
      <c r="AD764" t="s">
        <v>71</v>
      </c>
      <c r="AE764" t="s">
        <v>71</v>
      </c>
      <c r="AF764" t="s">
        <v>71</v>
      </c>
      <c r="AG764" t="s">
        <v>71</v>
      </c>
      <c r="AH764" t="s">
        <v>71</v>
      </c>
      <c r="AI764" t="s">
        <v>71</v>
      </c>
      <c r="AJ764" t="s">
        <v>71</v>
      </c>
      <c r="AK764" t="s">
        <v>71</v>
      </c>
      <c r="AL764" t="s">
        <v>71</v>
      </c>
      <c r="AM764" t="s">
        <v>423</v>
      </c>
      <c r="AN764" t="s">
        <v>715</v>
      </c>
      <c r="AO764" t="s">
        <v>71</v>
      </c>
      <c r="AP764" t="s">
        <v>71</v>
      </c>
      <c r="AQ764" t="s">
        <v>71</v>
      </c>
      <c r="AR764" t="s">
        <v>7079</v>
      </c>
      <c r="AS764">
        <v>2022</v>
      </c>
      <c r="AT764">
        <v>434</v>
      </c>
      <c r="AU764" t="s">
        <v>71</v>
      </c>
      <c r="AV764" t="s">
        <v>71</v>
      </c>
      <c r="AW764" t="s">
        <v>71</v>
      </c>
      <c r="AX764" t="s">
        <v>180</v>
      </c>
      <c r="AY764" t="s">
        <v>71</v>
      </c>
      <c r="AZ764">
        <v>73</v>
      </c>
      <c r="BA764">
        <v>87</v>
      </c>
      <c r="BB764" t="s">
        <v>71</v>
      </c>
      <c r="BC764" t="s">
        <v>7080</v>
      </c>
      <c r="BD764" t="str">
        <f>HYPERLINK("http://dx.doi.org/10.1016/j.fss.2021.04.010","http://dx.doi.org/10.1016/j.fss.2021.04.010")</f>
        <v>http://dx.doi.org/10.1016/j.fss.2021.04.010</v>
      </c>
      <c r="BE764" t="s">
        <v>71</v>
      </c>
      <c r="BF764" t="s">
        <v>71</v>
      </c>
      <c r="BG764" t="s">
        <v>71</v>
      </c>
      <c r="BH764" t="s">
        <v>71</v>
      </c>
      <c r="BI764" t="s">
        <v>71</v>
      </c>
      <c r="BJ764" t="s">
        <v>71</v>
      </c>
      <c r="BK764" t="s">
        <v>71</v>
      </c>
      <c r="BL764" t="s">
        <v>71</v>
      </c>
      <c r="BM764" t="s">
        <v>71</v>
      </c>
      <c r="BN764" t="s">
        <v>71</v>
      </c>
      <c r="BO764" t="s">
        <v>71</v>
      </c>
      <c r="BP764" t="s">
        <v>71</v>
      </c>
      <c r="BQ764" t="s">
        <v>7081</v>
      </c>
      <c r="BR764" t="str">
        <f>HYPERLINK("https%3A%2F%2Fwww.webofscience.com%2Fwos%2Fwoscc%2Ffull-record%2FWOS:000768028600004","View Full Record in Web of Science")</f>
        <v>View Full Record in Web of Science</v>
      </c>
    </row>
    <row r="765" spans="1:70" hidden="1" x14ac:dyDescent="0.25">
      <c r="A765" t="s">
        <v>69</v>
      </c>
      <c r="B765" t="s">
        <v>7082</v>
      </c>
      <c r="C765" t="s">
        <v>71</v>
      </c>
      <c r="D765" t="s">
        <v>71</v>
      </c>
      <c r="E765" t="s">
        <v>71</v>
      </c>
      <c r="F765" t="s">
        <v>7083</v>
      </c>
      <c r="G765" t="s">
        <v>71</v>
      </c>
      <c r="H765" t="s">
        <v>71</v>
      </c>
      <c r="I765" s="1" t="s">
        <v>7084</v>
      </c>
      <c r="J765" s="6" t="s">
        <v>8590</v>
      </c>
      <c r="K765" t="s">
        <v>421</v>
      </c>
      <c r="L765" t="s">
        <v>71</v>
      </c>
      <c r="M765" t="s">
        <v>71</v>
      </c>
      <c r="N765" t="s">
        <v>71</v>
      </c>
      <c r="O765" t="s">
        <v>71</v>
      </c>
      <c r="P765" t="s">
        <v>71</v>
      </c>
      <c r="Q765" t="s">
        <v>71</v>
      </c>
      <c r="R765" t="s">
        <v>71</v>
      </c>
      <c r="S765" t="s">
        <v>71</v>
      </c>
      <c r="T765" t="s">
        <v>7085</v>
      </c>
      <c r="U765" t="s">
        <v>71</v>
      </c>
      <c r="V765" t="s">
        <v>71</v>
      </c>
      <c r="W765" t="s">
        <v>71</v>
      </c>
      <c r="X765" t="s">
        <v>71</v>
      </c>
      <c r="Y765" t="s">
        <v>7086</v>
      </c>
      <c r="Z765" t="s">
        <v>7087</v>
      </c>
      <c r="AA765" t="s">
        <v>71</v>
      </c>
      <c r="AB765" t="s">
        <v>71</v>
      </c>
      <c r="AC765" t="s">
        <v>71</v>
      </c>
      <c r="AD765" t="s">
        <v>71</v>
      </c>
      <c r="AE765" t="s">
        <v>71</v>
      </c>
      <c r="AF765" t="s">
        <v>71</v>
      </c>
      <c r="AG765" t="s">
        <v>71</v>
      </c>
      <c r="AH765" t="s">
        <v>71</v>
      </c>
      <c r="AI765" t="s">
        <v>71</v>
      </c>
      <c r="AJ765" t="s">
        <v>71</v>
      </c>
      <c r="AK765" t="s">
        <v>71</v>
      </c>
      <c r="AL765" t="s">
        <v>71</v>
      </c>
      <c r="AM765" t="s">
        <v>423</v>
      </c>
      <c r="AN765" t="s">
        <v>715</v>
      </c>
      <c r="AO765" t="s">
        <v>71</v>
      </c>
      <c r="AP765" t="s">
        <v>71</v>
      </c>
      <c r="AQ765" t="s">
        <v>71</v>
      </c>
      <c r="AR765" t="s">
        <v>1392</v>
      </c>
      <c r="AS765">
        <v>2012</v>
      </c>
      <c r="AT765">
        <v>208</v>
      </c>
      <c r="AU765" t="s">
        <v>71</v>
      </c>
      <c r="AV765" t="s">
        <v>71</v>
      </c>
      <c r="AW765" t="s">
        <v>71</v>
      </c>
      <c r="AX765" t="s">
        <v>71</v>
      </c>
      <c r="AY765" t="s">
        <v>71</v>
      </c>
      <c r="AZ765">
        <v>111</v>
      </c>
      <c r="BA765">
        <v>128</v>
      </c>
      <c r="BB765" t="s">
        <v>71</v>
      </c>
      <c r="BC765" t="s">
        <v>7088</v>
      </c>
      <c r="BD765" t="str">
        <f>HYPERLINK("http://dx.doi.org/10.1016/j.fss.2012.05.010","http://dx.doi.org/10.1016/j.fss.2012.05.010")</f>
        <v>http://dx.doi.org/10.1016/j.fss.2012.05.010</v>
      </c>
      <c r="BE765" t="s">
        <v>71</v>
      </c>
      <c r="BF765" t="s">
        <v>71</v>
      </c>
      <c r="BG765" t="s">
        <v>71</v>
      </c>
      <c r="BH765" t="s">
        <v>71</v>
      </c>
      <c r="BI765" t="s">
        <v>71</v>
      </c>
      <c r="BJ765" t="s">
        <v>71</v>
      </c>
      <c r="BK765" t="s">
        <v>71</v>
      </c>
      <c r="BL765" t="s">
        <v>71</v>
      </c>
      <c r="BM765" t="s">
        <v>71</v>
      </c>
      <c r="BN765" t="s">
        <v>71</v>
      </c>
      <c r="BO765" t="s">
        <v>71</v>
      </c>
      <c r="BP765" t="s">
        <v>71</v>
      </c>
      <c r="BQ765" t="s">
        <v>7089</v>
      </c>
      <c r="BR765" t="str">
        <f>HYPERLINK("https%3A%2F%2Fwww.webofscience.com%2Fwos%2Fwoscc%2Ffull-record%2FWOS:000309803300007","View Full Record in Web of Science")</f>
        <v>View Full Record in Web of Science</v>
      </c>
    </row>
    <row r="766" spans="1:70" hidden="1" x14ac:dyDescent="0.25">
      <c r="A766" t="s">
        <v>460</v>
      </c>
      <c r="B766" t="s">
        <v>7090</v>
      </c>
      <c r="C766" t="s">
        <v>71</v>
      </c>
      <c r="D766" t="s">
        <v>7091</v>
      </c>
      <c r="E766" t="s">
        <v>71</v>
      </c>
      <c r="F766" t="s">
        <v>7092</v>
      </c>
      <c r="G766" t="s">
        <v>71</v>
      </c>
      <c r="H766" t="s">
        <v>71</v>
      </c>
      <c r="I766" s="1" t="s">
        <v>7093</v>
      </c>
      <c r="J766" s="6" t="s">
        <v>8590</v>
      </c>
      <c r="K766" t="s">
        <v>7094</v>
      </c>
      <c r="L766" t="s">
        <v>526</v>
      </c>
      <c r="M766" t="s">
        <v>71</v>
      </c>
      <c r="N766" t="s">
        <v>71</v>
      </c>
      <c r="O766" t="s">
        <v>71</v>
      </c>
      <c r="P766" t="s">
        <v>71</v>
      </c>
      <c r="Q766" t="s">
        <v>71</v>
      </c>
      <c r="R766" t="s">
        <v>71</v>
      </c>
      <c r="S766" t="s">
        <v>71</v>
      </c>
      <c r="T766" t="s">
        <v>7095</v>
      </c>
      <c r="U766" t="s">
        <v>71</v>
      </c>
      <c r="V766" t="s">
        <v>71</v>
      </c>
      <c r="W766" t="s">
        <v>71</v>
      </c>
      <c r="X766" t="s">
        <v>71</v>
      </c>
      <c r="Y766" t="s">
        <v>7096</v>
      </c>
      <c r="Z766" t="s">
        <v>7097</v>
      </c>
      <c r="AA766" t="s">
        <v>71</v>
      </c>
      <c r="AB766" t="s">
        <v>71</v>
      </c>
      <c r="AC766" t="s">
        <v>71</v>
      </c>
      <c r="AD766" t="s">
        <v>71</v>
      </c>
      <c r="AE766" t="s">
        <v>71</v>
      </c>
      <c r="AF766" t="s">
        <v>71</v>
      </c>
      <c r="AG766" t="s">
        <v>71</v>
      </c>
      <c r="AH766" t="s">
        <v>71</v>
      </c>
      <c r="AI766" t="s">
        <v>71</v>
      </c>
      <c r="AJ766" t="s">
        <v>71</v>
      </c>
      <c r="AK766" t="s">
        <v>71</v>
      </c>
      <c r="AL766" t="s">
        <v>71</v>
      </c>
      <c r="AM766" t="s">
        <v>530</v>
      </c>
      <c r="AN766" t="s">
        <v>71</v>
      </c>
      <c r="AO766" t="s">
        <v>7098</v>
      </c>
      <c r="AP766" t="s">
        <v>71</v>
      </c>
      <c r="AQ766" t="s">
        <v>71</v>
      </c>
      <c r="AR766" t="s">
        <v>71</v>
      </c>
      <c r="AS766">
        <v>2017</v>
      </c>
      <c r="AT766">
        <v>671</v>
      </c>
      <c r="AU766" t="s">
        <v>71</v>
      </c>
      <c r="AV766" t="s">
        <v>71</v>
      </c>
      <c r="AW766" t="s">
        <v>71</v>
      </c>
      <c r="AX766" t="s">
        <v>71</v>
      </c>
      <c r="AY766" t="s">
        <v>71</v>
      </c>
      <c r="AZ766">
        <v>307</v>
      </c>
      <c r="BA766">
        <v>321</v>
      </c>
      <c r="BB766" t="s">
        <v>71</v>
      </c>
      <c r="BC766" t="s">
        <v>7099</v>
      </c>
      <c r="BD766" t="str">
        <f>HYPERLINK("http://dx.doi.org/10.1007/978-3-319-47557-8_18","http://dx.doi.org/10.1007/978-3-319-47557-8_18")</f>
        <v>http://dx.doi.org/10.1007/978-3-319-47557-8_18</v>
      </c>
      <c r="BE766" t="s">
        <v>7100</v>
      </c>
      <c r="BF766" t="s">
        <v>71</v>
      </c>
      <c r="BG766" t="s">
        <v>71</v>
      </c>
      <c r="BH766" t="s">
        <v>71</v>
      </c>
      <c r="BI766" t="s">
        <v>71</v>
      </c>
      <c r="BJ766" t="s">
        <v>71</v>
      </c>
      <c r="BK766" t="s">
        <v>71</v>
      </c>
      <c r="BL766" t="s">
        <v>71</v>
      </c>
      <c r="BM766" t="s">
        <v>71</v>
      </c>
      <c r="BN766" t="s">
        <v>71</v>
      </c>
      <c r="BO766" t="s">
        <v>71</v>
      </c>
      <c r="BP766" t="s">
        <v>71</v>
      </c>
      <c r="BQ766" t="s">
        <v>7101</v>
      </c>
      <c r="BR766" t="str">
        <f>HYPERLINK("https%3A%2F%2Fwww.webofscience.com%2Fwos%2Fwoscc%2Ffull-record%2FWOS:000413720000019","View Full Record in Web of Science")</f>
        <v>View Full Record in Web of Science</v>
      </c>
    </row>
    <row r="767" spans="1:70" hidden="1" x14ac:dyDescent="0.25">
      <c r="A767" t="s">
        <v>83</v>
      </c>
      <c r="B767" t="s">
        <v>7102</v>
      </c>
      <c r="C767" t="s">
        <v>71</v>
      </c>
      <c r="D767" t="s">
        <v>7103</v>
      </c>
      <c r="E767" t="s">
        <v>71</v>
      </c>
      <c r="F767" t="s">
        <v>7104</v>
      </c>
      <c r="G767" t="s">
        <v>71</v>
      </c>
      <c r="H767" t="s">
        <v>71</v>
      </c>
      <c r="I767" s="1" t="s">
        <v>7105</v>
      </c>
      <c r="J767" s="6" t="s">
        <v>8590</v>
      </c>
      <c r="K767" t="s">
        <v>7106</v>
      </c>
      <c r="L767" t="s">
        <v>71</v>
      </c>
      <c r="M767" t="s">
        <v>7107</v>
      </c>
      <c r="N767" t="s">
        <v>7108</v>
      </c>
      <c r="O767" t="s">
        <v>4035</v>
      </c>
      <c r="P767" t="s">
        <v>7109</v>
      </c>
      <c r="Q767" t="s">
        <v>71</v>
      </c>
      <c r="R767" t="s">
        <v>71</v>
      </c>
      <c r="S767" t="s">
        <v>71</v>
      </c>
      <c r="T767" t="s">
        <v>7110</v>
      </c>
      <c r="U767" t="s">
        <v>71</v>
      </c>
      <c r="V767" t="s">
        <v>71</v>
      </c>
      <c r="W767" t="s">
        <v>71</v>
      </c>
      <c r="X767" t="s">
        <v>71</v>
      </c>
      <c r="Y767" t="s">
        <v>7111</v>
      </c>
      <c r="Z767" t="s">
        <v>71</v>
      </c>
      <c r="AA767" t="s">
        <v>71</v>
      </c>
      <c r="AB767" t="s">
        <v>71</v>
      </c>
      <c r="AC767" t="s">
        <v>71</v>
      </c>
      <c r="AD767" t="s">
        <v>71</v>
      </c>
      <c r="AE767" t="s">
        <v>71</v>
      </c>
      <c r="AF767" t="s">
        <v>71</v>
      </c>
      <c r="AG767" t="s">
        <v>71</v>
      </c>
      <c r="AH767" t="s">
        <v>71</v>
      </c>
      <c r="AI767" t="s">
        <v>71</v>
      </c>
      <c r="AJ767" t="s">
        <v>71</v>
      </c>
      <c r="AK767" t="s">
        <v>71</v>
      </c>
      <c r="AL767" t="s">
        <v>71</v>
      </c>
      <c r="AM767" t="s">
        <v>71</v>
      </c>
      <c r="AN767" t="s">
        <v>71</v>
      </c>
      <c r="AO767" t="s">
        <v>7112</v>
      </c>
      <c r="AP767" t="s">
        <v>71</v>
      </c>
      <c r="AQ767" t="s">
        <v>71</v>
      </c>
      <c r="AR767" t="s">
        <v>71</v>
      </c>
      <c r="AS767">
        <v>2010</v>
      </c>
      <c r="AT767" t="s">
        <v>71</v>
      </c>
      <c r="AU767" t="s">
        <v>71</v>
      </c>
      <c r="AV767" t="s">
        <v>71</v>
      </c>
      <c r="AW767" t="s">
        <v>71</v>
      </c>
      <c r="AX767" t="s">
        <v>71</v>
      </c>
      <c r="AY767" t="s">
        <v>71</v>
      </c>
      <c r="AZ767">
        <v>572</v>
      </c>
      <c r="BA767">
        <v>575</v>
      </c>
      <c r="BB767" t="s">
        <v>71</v>
      </c>
      <c r="BC767" t="s">
        <v>71</v>
      </c>
      <c r="BD767" t="s">
        <v>71</v>
      </c>
      <c r="BE767" t="s">
        <v>71</v>
      </c>
      <c r="BF767" t="s">
        <v>71</v>
      </c>
      <c r="BG767" t="s">
        <v>71</v>
      </c>
      <c r="BH767" t="s">
        <v>71</v>
      </c>
      <c r="BI767" t="s">
        <v>71</v>
      </c>
      <c r="BJ767" t="s">
        <v>71</v>
      </c>
      <c r="BK767" t="s">
        <v>71</v>
      </c>
      <c r="BL767" t="s">
        <v>71</v>
      </c>
      <c r="BM767" t="s">
        <v>71</v>
      </c>
      <c r="BN767" t="s">
        <v>71</v>
      </c>
      <c r="BO767" t="s">
        <v>71</v>
      </c>
      <c r="BP767" t="s">
        <v>71</v>
      </c>
      <c r="BQ767" t="s">
        <v>7113</v>
      </c>
      <c r="BR767" t="str">
        <f>HYPERLINK("https%3A%2F%2Fwww.webofscience.com%2Fwos%2Fwoscc%2Ffull-record%2FWOS:000295798000140","View Full Record in Web of Science")</f>
        <v>View Full Record in Web of Science</v>
      </c>
    </row>
    <row r="768" spans="1:70" hidden="1" x14ac:dyDescent="0.25">
      <c r="A768" t="s">
        <v>69</v>
      </c>
      <c r="B768" t="s">
        <v>7114</v>
      </c>
      <c r="C768" t="s">
        <v>71</v>
      </c>
      <c r="D768" t="s">
        <v>71</v>
      </c>
      <c r="E768" t="s">
        <v>71</v>
      </c>
      <c r="F768" t="s">
        <v>7115</v>
      </c>
      <c r="G768" t="s">
        <v>71</v>
      </c>
      <c r="H768" t="s">
        <v>71</v>
      </c>
      <c r="I768" s="1" t="s">
        <v>7116</v>
      </c>
      <c r="J768" s="6" t="s">
        <v>8590</v>
      </c>
      <c r="K768" t="s">
        <v>3372</v>
      </c>
      <c r="L768" t="s">
        <v>71</v>
      </c>
      <c r="M768" t="s">
        <v>71</v>
      </c>
      <c r="N768" t="s">
        <v>71</v>
      </c>
      <c r="O768" t="s">
        <v>71</v>
      </c>
      <c r="P768" t="s">
        <v>71</v>
      </c>
      <c r="Q768" t="s">
        <v>71</v>
      </c>
      <c r="R768" t="s">
        <v>71</v>
      </c>
      <c r="S768" t="s">
        <v>71</v>
      </c>
      <c r="T768" t="s">
        <v>7117</v>
      </c>
      <c r="U768" t="s">
        <v>71</v>
      </c>
      <c r="V768" t="s">
        <v>71</v>
      </c>
      <c r="W768" t="s">
        <v>71</v>
      </c>
      <c r="X768" t="s">
        <v>71</v>
      </c>
      <c r="Y768" t="s">
        <v>7118</v>
      </c>
      <c r="Z768" t="s">
        <v>7119</v>
      </c>
      <c r="AA768" t="s">
        <v>71</v>
      </c>
      <c r="AB768" t="s">
        <v>71</v>
      </c>
      <c r="AC768" t="s">
        <v>71</v>
      </c>
      <c r="AD768" t="s">
        <v>71</v>
      </c>
      <c r="AE768" t="s">
        <v>71</v>
      </c>
      <c r="AF768" t="s">
        <v>71</v>
      </c>
      <c r="AG768" t="s">
        <v>71</v>
      </c>
      <c r="AH768" t="s">
        <v>71</v>
      </c>
      <c r="AI768" t="s">
        <v>71</v>
      </c>
      <c r="AJ768" t="s">
        <v>71</v>
      </c>
      <c r="AK768" t="s">
        <v>71</v>
      </c>
      <c r="AL768" t="s">
        <v>71</v>
      </c>
      <c r="AM768" t="s">
        <v>3376</v>
      </c>
      <c r="AN768" t="s">
        <v>3377</v>
      </c>
      <c r="AO768" t="s">
        <v>71</v>
      </c>
      <c r="AP768" t="s">
        <v>71</v>
      </c>
      <c r="AQ768" t="s">
        <v>71</v>
      </c>
      <c r="AR768" t="s">
        <v>71</v>
      </c>
      <c r="AS768" t="s">
        <v>71</v>
      </c>
      <c r="AT768" t="s">
        <v>71</v>
      </c>
      <c r="AU768" t="s">
        <v>71</v>
      </c>
      <c r="AV768" t="s">
        <v>71</v>
      </c>
      <c r="AW768" t="s">
        <v>71</v>
      </c>
      <c r="AX768" t="s">
        <v>71</v>
      </c>
      <c r="AY768" t="s">
        <v>71</v>
      </c>
      <c r="AZ768" t="s">
        <v>71</v>
      </c>
      <c r="BA768" t="s">
        <v>71</v>
      </c>
      <c r="BB768" t="s">
        <v>71</v>
      </c>
      <c r="BC768" t="s">
        <v>7120</v>
      </c>
      <c r="BD768" t="str">
        <f>HYPERLINK("http://dx.doi.org/10.1142/S0219622022500341","http://dx.doi.org/10.1142/S0219622022500341")</f>
        <v>http://dx.doi.org/10.1142/S0219622022500341</v>
      </c>
      <c r="BE768" t="s">
        <v>71</v>
      </c>
      <c r="BF768" t="s">
        <v>81</v>
      </c>
      <c r="BG768" t="s">
        <v>71</v>
      </c>
      <c r="BH768" t="s">
        <v>71</v>
      </c>
      <c r="BI768" t="s">
        <v>71</v>
      </c>
      <c r="BJ768" t="s">
        <v>71</v>
      </c>
      <c r="BK768" t="s">
        <v>71</v>
      </c>
      <c r="BL768" t="s">
        <v>71</v>
      </c>
      <c r="BM768" t="s">
        <v>71</v>
      </c>
      <c r="BN768" t="s">
        <v>71</v>
      </c>
      <c r="BO768" t="s">
        <v>71</v>
      </c>
      <c r="BP768" t="s">
        <v>71</v>
      </c>
      <c r="BQ768" t="s">
        <v>7121</v>
      </c>
      <c r="BR768" t="str">
        <f>HYPERLINK("https%3A%2F%2Fwww.webofscience.com%2Fwos%2Fwoscc%2Ffull-record%2FWOS:000848613700001","View Full Record in Web of Science")</f>
        <v>View Full Record in Web of Science</v>
      </c>
    </row>
    <row r="769" spans="1:70" hidden="1" x14ac:dyDescent="0.25">
      <c r="A769" t="s">
        <v>83</v>
      </c>
      <c r="B769" t="s">
        <v>7122</v>
      </c>
      <c r="C769" t="s">
        <v>71</v>
      </c>
      <c r="D769" t="s">
        <v>7123</v>
      </c>
      <c r="E769" t="s">
        <v>71</v>
      </c>
      <c r="F769" t="s">
        <v>7124</v>
      </c>
      <c r="G769" t="s">
        <v>71</v>
      </c>
      <c r="H769" t="s">
        <v>71</v>
      </c>
      <c r="I769" s="1" t="s">
        <v>7125</v>
      </c>
      <c r="J769" s="6" t="s">
        <v>8588</v>
      </c>
      <c r="K769" t="s">
        <v>7126</v>
      </c>
      <c r="L769" t="s">
        <v>1280</v>
      </c>
      <c r="M769" t="s">
        <v>7127</v>
      </c>
      <c r="N769" t="s">
        <v>7128</v>
      </c>
      <c r="O769" t="s">
        <v>7129</v>
      </c>
      <c r="P769" t="s">
        <v>7130</v>
      </c>
      <c r="Q769" t="s">
        <v>71</v>
      </c>
      <c r="R769" t="s">
        <v>71</v>
      </c>
      <c r="S769" t="s">
        <v>71</v>
      </c>
      <c r="T769" t="s">
        <v>7131</v>
      </c>
      <c r="U769" t="s">
        <v>71</v>
      </c>
      <c r="V769" t="s">
        <v>71</v>
      </c>
      <c r="W769" t="s">
        <v>71</v>
      </c>
      <c r="X769" t="s">
        <v>71</v>
      </c>
      <c r="Y769" t="s">
        <v>7132</v>
      </c>
      <c r="Z769" t="s">
        <v>7133</v>
      </c>
      <c r="AA769" t="s">
        <v>71</v>
      </c>
      <c r="AB769" t="s">
        <v>71</v>
      </c>
      <c r="AC769" t="s">
        <v>71</v>
      </c>
      <c r="AD769" t="s">
        <v>71</v>
      </c>
      <c r="AE769" t="s">
        <v>71</v>
      </c>
      <c r="AF769" t="s">
        <v>71</v>
      </c>
      <c r="AG769" t="s">
        <v>71</v>
      </c>
      <c r="AH769" t="s">
        <v>71</v>
      </c>
      <c r="AI769" t="s">
        <v>71</v>
      </c>
      <c r="AJ769" t="s">
        <v>71</v>
      </c>
      <c r="AK769" t="s">
        <v>71</v>
      </c>
      <c r="AL769" t="s">
        <v>71</v>
      </c>
      <c r="AM769" t="s">
        <v>695</v>
      </c>
      <c r="AN769" t="s">
        <v>1283</v>
      </c>
      <c r="AO769" t="s">
        <v>7134</v>
      </c>
      <c r="AP769" t="s">
        <v>71</v>
      </c>
      <c r="AQ769" t="s">
        <v>71</v>
      </c>
      <c r="AR769" t="s">
        <v>71</v>
      </c>
      <c r="AS769">
        <v>2007</v>
      </c>
      <c r="AT769">
        <v>4669</v>
      </c>
      <c r="AU769" t="s">
        <v>71</v>
      </c>
      <c r="AV769" t="s">
        <v>71</v>
      </c>
      <c r="AW769" t="s">
        <v>71</v>
      </c>
      <c r="AX769" t="s">
        <v>71</v>
      </c>
      <c r="AY769" t="s">
        <v>71</v>
      </c>
      <c r="AZ769">
        <v>69</v>
      </c>
      <c r="BA769">
        <v>79</v>
      </c>
      <c r="BB769" t="s">
        <v>71</v>
      </c>
      <c r="BC769" t="s">
        <v>71</v>
      </c>
      <c r="BD769" t="s">
        <v>71</v>
      </c>
      <c r="BE769" t="s">
        <v>71</v>
      </c>
      <c r="BF769" t="s">
        <v>71</v>
      </c>
      <c r="BG769" t="s">
        <v>71</v>
      </c>
      <c r="BH769" t="s">
        <v>71</v>
      </c>
      <c r="BI769" t="s">
        <v>71</v>
      </c>
      <c r="BJ769" t="s">
        <v>71</v>
      </c>
      <c r="BK769" t="s">
        <v>71</v>
      </c>
      <c r="BL769" t="s">
        <v>71</v>
      </c>
      <c r="BM769" t="s">
        <v>71</v>
      </c>
      <c r="BN769" t="s">
        <v>71</v>
      </c>
      <c r="BO769" t="s">
        <v>71</v>
      </c>
      <c r="BP769" t="s">
        <v>71</v>
      </c>
      <c r="BQ769" t="s">
        <v>7135</v>
      </c>
      <c r="BR769" t="str">
        <f>HYPERLINK("https%3A%2F%2Fwww.webofscience.com%2Fwos%2Fwoscc%2Ffull-record%2FWOS:000249783400008","View Full Record in Web of Science")</f>
        <v>View Full Record in Web of Science</v>
      </c>
    </row>
    <row r="770" spans="1:70" hidden="1" x14ac:dyDescent="0.25">
      <c r="A770" t="s">
        <v>69</v>
      </c>
      <c r="B770" t="s">
        <v>7136</v>
      </c>
      <c r="C770" t="s">
        <v>71</v>
      </c>
      <c r="D770" t="s">
        <v>71</v>
      </c>
      <c r="E770" t="s">
        <v>71</v>
      </c>
      <c r="F770" t="s">
        <v>7137</v>
      </c>
      <c r="G770" t="s">
        <v>71</v>
      </c>
      <c r="H770" t="s">
        <v>71</v>
      </c>
      <c r="I770" s="1" t="s">
        <v>7138</v>
      </c>
      <c r="J770" s="6" t="s">
        <v>8590</v>
      </c>
      <c r="K770" t="s">
        <v>837</v>
      </c>
      <c r="L770" t="s">
        <v>71</v>
      </c>
      <c r="M770" t="s">
        <v>71</v>
      </c>
      <c r="N770" t="s">
        <v>71</v>
      </c>
      <c r="O770" t="s">
        <v>71</v>
      </c>
      <c r="P770" t="s">
        <v>71</v>
      </c>
      <c r="Q770" t="s">
        <v>71</v>
      </c>
      <c r="R770" t="s">
        <v>71</v>
      </c>
      <c r="S770" t="s">
        <v>71</v>
      </c>
      <c r="T770" t="s">
        <v>7139</v>
      </c>
      <c r="U770" t="s">
        <v>71</v>
      </c>
      <c r="V770" t="s">
        <v>71</v>
      </c>
      <c r="W770" t="s">
        <v>71</v>
      </c>
      <c r="X770" t="s">
        <v>71</v>
      </c>
      <c r="Y770" t="s">
        <v>71</v>
      </c>
      <c r="Z770" t="s">
        <v>71</v>
      </c>
      <c r="AA770" t="s">
        <v>71</v>
      </c>
      <c r="AB770" t="s">
        <v>71</v>
      </c>
      <c r="AC770" t="s">
        <v>71</v>
      </c>
      <c r="AD770" t="s">
        <v>71</v>
      </c>
      <c r="AE770" t="s">
        <v>71</v>
      </c>
      <c r="AF770" t="s">
        <v>71</v>
      </c>
      <c r="AG770" t="s">
        <v>71</v>
      </c>
      <c r="AH770" t="s">
        <v>71</v>
      </c>
      <c r="AI770" t="s">
        <v>71</v>
      </c>
      <c r="AJ770" t="s">
        <v>71</v>
      </c>
      <c r="AK770" t="s">
        <v>71</v>
      </c>
      <c r="AL770" t="s">
        <v>71</v>
      </c>
      <c r="AM770" t="s">
        <v>839</v>
      </c>
      <c r="AN770" t="s">
        <v>1399</v>
      </c>
      <c r="AO770" t="s">
        <v>71</v>
      </c>
      <c r="AP770" t="s">
        <v>71</v>
      </c>
      <c r="AQ770" t="s">
        <v>71</v>
      </c>
      <c r="AR770" t="s">
        <v>239</v>
      </c>
      <c r="AS770">
        <v>2021</v>
      </c>
      <c r="AT770">
        <v>36</v>
      </c>
      <c r="AU770">
        <v>2</v>
      </c>
      <c r="AV770" t="s">
        <v>71</v>
      </c>
      <c r="AW770" t="s">
        <v>71</v>
      </c>
      <c r="AX770" t="s">
        <v>71</v>
      </c>
      <c r="AY770" t="s">
        <v>71</v>
      </c>
      <c r="AZ770">
        <v>832</v>
      </c>
      <c r="BA770">
        <v>865</v>
      </c>
      <c r="BB770" t="s">
        <v>71</v>
      </c>
      <c r="BC770" t="s">
        <v>7140</v>
      </c>
      <c r="BD770" t="str">
        <f>HYPERLINK("http://dx.doi.org/10.1002/int.22323","http://dx.doi.org/10.1002/int.22323")</f>
        <v>http://dx.doi.org/10.1002/int.22323</v>
      </c>
      <c r="BE770" t="s">
        <v>71</v>
      </c>
      <c r="BF770" t="s">
        <v>3479</v>
      </c>
      <c r="BG770" t="s">
        <v>71</v>
      </c>
      <c r="BH770" t="s">
        <v>71</v>
      </c>
      <c r="BI770" t="s">
        <v>71</v>
      </c>
      <c r="BJ770" t="s">
        <v>71</v>
      </c>
      <c r="BK770" t="s">
        <v>71</v>
      </c>
      <c r="BL770" t="s">
        <v>71</v>
      </c>
      <c r="BM770" t="s">
        <v>71</v>
      </c>
      <c r="BN770" t="s">
        <v>71</v>
      </c>
      <c r="BO770" t="s">
        <v>71</v>
      </c>
      <c r="BP770" t="s">
        <v>71</v>
      </c>
      <c r="BQ770" t="s">
        <v>7141</v>
      </c>
      <c r="BR770" t="str">
        <f>HYPERLINK("https%3A%2F%2Fwww.webofscience.com%2Fwos%2Fwoscc%2Ffull-record%2FWOS:000583862700001","View Full Record in Web of Science")</f>
        <v>View Full Record in Web of Science</v>
      </c>
    </row>
    <row r="771" spans="1:70" hidden="1" x14ac:dyDescent="0.25">
      <c r="A771" t="s">
        <v>83</v>
      </c>
      <c r="B771" t="s">
        <v>7142</v>
      </c>
      <c r="C771" t="s">
        <v>71</v>
      </c>
      <c r="D771" t="s">
        <v>7143</v>
      </c>
      <c r="E771" t="s">
        <v>71</v>
      </c>
      <c r="F771" t="s">
        <v>7144</v>
      </c>
      <c r="G771" t="s">
        <v>71</v>
      </c>
      <c r="H771" t="s">
        <v>71</v>
      </c>
      <c r="I771" s="1" t="s">
        <v>7145</v>
      </c>
      <c r="J771" s="6" t="s">
        <v>8590</v>
      </c>
      <c r="K771" t="s">
        <v>7146</v>
      </c>
      <c r="L771" t="s">
        <v>466</v>
      </c>
      <c r="M771" t="s">
        <v>7147</v>
      </c>
      <c r="N771" t="s">
        <v>7148</v>
      </c>
      <c r="O771" t="s">
        <v>7149</v>
      </c>
      <c r="P771" t="s">
        <v>71</v>
      </c>
      <c r="Q771" t="s">
        <v>71</v>
      </c>
      <c r="R771" t="s">
        <v>71</v>
      </c>
      <c r="S771" t="s">
        <v>71</v>
      </c>
      <c r="T771" t="s">
        <v>7150</v>
      </c>
      <c r="U771" t="s">
        <v>71</v>
      </c>
      <c r="V771" t="s">
        <v>71</v>
      </c>
      <c r="W771" t="s">
        <v>71</v>
      </c>
      <c r="X771" t="s">
        <v>71</v>
      </c>
      <c r="Y771" t="s">
        <v>71</v>
      </c>
      <c r="Z771" t="s">
        <v>71</v>
      </c>
      <c r="AA771" t="s">
        <v>71</v>
      </c>
      <c r="AB771" t="s">
        <v>71</v>
      </c>
      <c r="AC771" t="s">
        <v>71</v>
      </c>
      <c r="AD771" t="s">
        <v>71</v>
      </c>
      <c r="AE771" t="s">
        <v>71</v>
      </c>
      <c r="AF771" t="s">
        <v>71</v>
      </c>
      <c r="AG771" t="s">
        <v>71</v>
      </c>
      <c r="AH771" t="s">
        <v>71</v>
      </c>
      <c r="AI771" t="s">
        <v>71</v>
      </c>
      <c r="AJ771" t="s">
        <v>71</v>
      </c>
      <c r="AK771" t="s">
        <v>71</v>
      </c>
      <c r="AL771" t="s">
        <v>71</v>
      </c>
      <c r="AM771" t="s">
        <v>468</v>
      </c>
      <c r="AN771" t="s">
        <v>71</v>
      </c>
      <c r="AO771" t="s">
        <v>7151</v>
      </c>
      <c r="AP771" t="s">
        <v>71</v>
      </c>
      <c r="AQ771" t="s">
        <v>71</v>
      </c>
      <c r="AR771" t="s">
        <v>71</v>
      </c>
      <c r="AS771">
        <v>2018</v>
      </c>
      <c r="AT771">
        <v>361</v>
      </c>
      <c r="AU771" t="s">
        <v>71</v>
      </c>
      <c r="AV771" t="s">
        <v>71</v>
      </c>
      <c r="AW771" t="s">
        <v>71</v>
      </c>
      <c r="AX771" t="s">
        <v>71</v>
      </c>
      <c r="AY771" t="s">
        <v>71</v>
      </c>
      <c r="AZ771">
        <v>537</v>
      </c>
      <c r="BA771">
        <v>547</v>
      </c>
      <c r="BB771" t="s">
        <v>71</v>
      </c>
      <c r="BC771" t="s">
        <v>7152</v>
      </c>
      <c r="BD771" t="str">
        <f>HYPERLINK("http://dx.doi.org/10.1007/978-3-319-75408-6_41","http://dx.doi.org/10.1007/978-3-319-75408-6_41")</f>
        <v>http://dx.doi.org/10.1007/978-3-319-75408-6_41</v>
      </c>
      <c r="BE771" t="s">
        <v>71</v>
      </c>
      <c r="BF771" t="s">
        <v>71</v>
      </c>
      <c r="BG771" t="s">
        <v>71</v>
      </c>
      <c r="BH771" t="s">
        <v>71</v>
      </c>
      <c r="BI771" t="s">
        <v>71</v>
      </c>
      <c r="BJ771" t="s">
        <v>71</v>
      </c>
      <c r="BK771" t="s">
        <v>71</v>
      </c>
      <c r="BL771" t="s">
        <v>71</v>
      </c>
      <c r="BM771" t="s">
        <v>71</v>
      </c>
      <c r="BN771" t="s">
        <v>71</v>
      </c>
      <c r="BO771" t="s">
        <v>71</v>
      </c>
      <c r="BP771" t="s">
        <v>71</v>
      </c>
      <c r="BQ771" t="s">
        <v>7153</v>
      </c>
      <c r="BR771" t="str">
        <f>HYPERLINK("https%3A%2F%2Fwww.webofscience.com%2Fwos%2Fwoscc%2Ffull-record%2FWOS:000554414500041","View Full Record in Web of Science")</f>
        <v>View Full Record in Web of Science</v>
      </c>
    </row>
    <row r="772" spans="1:70" hidden="1" x14ac:dyDescent="0.25">
      <c r="A772" t="s">
        <v>69</v>
      </c>
      <c r="B772" t="s">
        <v>7154</v>
      </c>
      <c r="C772" t="s">
        <v>71</v>
      </c>
      <c r="D772" t="s">
        <v>71</v>
      </c>
      <c r="E772" t="s">
        <v>71</v>
      </c>
      <c r="F772" t="s">
        <v>7155</v>
      </c>
      <c r="G772" t="s">
        <v>71</v>
      </c>
      <c r="H772" t="s">
        <v>71</v>
      </c>
      <c r="I772" s="1" t="s">
        <v>7156</v>
      </c>
      <c r="J772" s="6" t="s">
        <v>8590</v>
      </c>
      <c r="K772" t="s">
        <v>7157</v>
      </c>
      <c r="L772" t="s">
        <v>71</v>
      </c>
      <c r="M772" t="s">
        <v>71</v>
      </c>
      <c r="N772" t="s">
        <v>71</v>
      </c>
      <c r="O772" t="s">
        <v>71</v>
      </c>
      <c r="P772" t="s">
        <v>71</v>
      </c>
      <c r="Q772" t="s">
        <v>71</v>
      </c>
      <c r="R772" t="s">
        <v>71</v>
      </c>
      <c r="S772" t="s">
        <v>71</v>
      </c>
      <c r="T772" t="s">
        <v>7158</v>
      </c>
      <c r="U772" t="s">
        <v>71</v>
      </c>
      <c r="V772" t="s">
        <v>71</v>
      </c>
      <c r="W772" t="s">
        <v>71</v>
      </c>
      <c r="X772" t="s">
        <v>71</v>
      </c>
      <c r="Y772" t="s">
        <v>71</v>
      </c>
      <c r="Z772" t="s">
        <v>7159</v>
      </c>
      <c r="AA772" t="s">
        <v>71</v>
      </c>
      <c r="AB772" t="s">
        <v>71</v>
      </c>
      <c r="AC772" t="s">
        <v>71</v>
      </c>
      <c r="AD772" t="s">
        <v>71</v>
      </c>
      <c r="AE772" t="s">
        <v>71</v>
      </c>
      <c r="AF772" t="s">
        <v>71</v>
      </c>
      <c r="AG772" t="s">
        <v>71</v>
      </c>
      <c r="AH772" t="s">
        <v>71</v>
      </c>
      <c r="AI772" t="s">
        <v>71</v>
      </c>
      <c r="AJ772" t="s">
        <v>71</v>
      </c>
      <c r="AK772" t="s">
        <v>71</v>
      </c>
      <c r="AL772" t="s">
        <v>71</v>
      </c>
      <c r="AM772" t="s">
        <v>7160</v>
      </c>
      <c r="AN772" t="s">
        <v>7161</v>
      </c>
      <c r="AO772" t="s">
        <v>71</v>
      </c>
      <c r="AP772" t="s">
        <v>71</v>
      </c>
      <c r="AQ772" t="s">
        <v>71</v>
      </c>
      <c r="AR772" t="s">
        <v>960</v>
      </c>
      <c r="AS772">
        <v>2020</v>
      </c>
      <c r="AT772">
        <v>6</v>
      </c>
      <c r="AU772">
        <v>2</v>
      </c>
      <c r="AV772" t="s">
        <v>71</v>
      </c>
      <c r="AW772" t="s">
        <v>71</v>
      </c>
      <c r="AX772" t="s">
        <v>71</v>
      </c>
      <c r="AY772" t="s">
        <v>71</v>
      </c>
      <c r="AZ772">
        <v>6</v>
      </c>
      <c r="BA772">
        <v>9</v>
      </c>
      <c r="BB772" t="s">
        <v>71</v>
      </c>
      <c r="BC772" t="s">
        <v>7162</v>
      </c>
      <c r="BD772" t="str">
        <f>HYPERLINK("http://dx.doi.org/10.1109/MSMC.2020.2965319","http://dx.doi.org/10.1109/MSMC.2020.2965319")</f>
        <v>http://dx.doi.org/10.1109/MSMC.2020.2965319</v>
      </c>
      <c r="BE772" t="s">
        <v>71</v>
      </c>
      <c r="BF772" t="s">
        <v>71</v>
      </c>
      <c r="BG772" t="s">
        <v>71</v>
      </c>
      <c r="BH772" t="s">
        <v>71</v>
      </c>
      <c r="BI772" t="s">
        <v>71</v>
      </c>
      <c r="BJ772" t="s">
        <v>71</v>
      </c>
      <c r="BK772" t="s">
        <v>71</v>
      </c>
      <c r="BL772" t="s">
        <v>71</v>
      </c>
      <c r="BM772" t="s">
        <v>71</v>
      </c>
      <c r="BN772" t="s">
        <v>71</v>
      </c>
      <c r="BO772" t="s">
        <v>71</v>
      </c>
      <c r="BP772" t="s">
        <v>71</v>
      </c>
      <c r="BQ772" t="s">
        <v>7163</v>
      </c>
      <c r="BR772" t="str">
        <f>HYPERLINK("https%3A%2F%2Fwww.webofscience.com%2Fwos%2Fwoscc%2Ffull-record%2FWOS:000528940200002","View Full Record in Web of Science")</f>
        <v>View Full Record in Web of Science</v>
      </c>
    </row>
    <row r="773" spans="1:70" hidden="1" x14ac:dyDescent="0.25">
      <c r="A773" t="s">
        <v>83</v>
      </c>
      <c r="B773" t="s">
        <v>7164</v>
      </c>
      <c r="C773" t="s">
        <v>71</v>
      </c>
      <c r="D773" t="s">
        <v>71</v>
      </c>
      <c r="E773" t="s">
        <v>102</v>
      </c>
      <c r="F773" t="s">
        <v>7165</v>
      </c>
      <c r="G773" t="s">
        <v>71</v>
      </c>
      <c r="H773" t="s">
        <v>71</v>
      </c>
      <c r="I773" s="1" t="s">
        <v>7166</v>
      </c>
      <c r="J773" s="6" t="s">
        <v>8588</v>
      </c>
      <c r="K773" t="s">
        <v>2354</v>
      </c>
      <c r="L773" t="s">
        <v>1782</v>
      </c>
      <c r="M773" t="s">
        <v>817</v>
      </c>
      <c r="N773" t="s">
        <v>2355</v>
      </c>
      <c r="O773" t="s">
        <v>1292</v>
      </c>
      <c r="P773" t="s">
        <v>102</v>
      </c>
      <c r="Q773" t="s">
        <v>71</v>
      </c>
      <c r="R773" t="s">
        <v>71</v>
      </c>
      <c r="S773" t="s">
        <v>71</v>
      </c>
      <c r="T773" t="s">
        <v>7167</v>
      </c>
      <c r="U773" t="s">
        <v>71</v>
      </c>
      <c r="V773" t="s">
        <v>71</v>
      </c>
      <c r="W773" t="s">
        <v>71</v>
      </c>
      <c r="X773" t="s">
        <v>71</v>
      </c>
      <c r="Y773" t="s">
        <v>7168</v>
      </c>
      <c r="Z773" t="s">
        <v>7169</v>
      </c>
      <c r="AA773" t="s">
        <v>71</v>
      </c>
      <c r="AB773" t="s">
        <v>71</v>
      </c>
      <c r="AC773" t="s">
        <v>71</v>
      </c>
      <c r="AD773" t="s">
        <v>71</v>
      </c>
      <c r="AE773" t="s">
        <v>71</v>
      </c>
      <c r="AF773" t="s">
        <v>71</v>
      </c>
      <c r="AG773" t="s">
        <v>71</v>
      </c>
      <c r="AH773" t="s">
        <v>71</v>
      </c>
      <c r="AI773" t="s">
        <v>71</v>
      </c>
      <c r="AJ773" t="s">
        <v>71</v>
      </c>
      <c r="AK773" t="s">
        <v>71</v>
      </c>
      <c r="AL773" t="s">
        <v>71</v>
      </c>
      <c r="AM773" t="s">
        <v>1788</v>
      </c>
      <c r="AN773" t="s">
        <v>71</v>
      </c>
      <c r="AO773" t="s">
        <v>2357</v>
      </c>
      <c r="AP773" t="s">
        <v>71</v>
      </c>
      <c r="AQ773" t="s">
        <v>71</v>
      </c>
      <c r="AR773" t="s">
        <v>71</v>
      </c>
      <c r="AS773">
        <v>2014</v>
      </c>
      <c r="AT773" t="s">
        <v>71</v>
      </c>
      <c r="AU773" t="s">
        <v>71</v>
      </c>
      <c r="AV773" t="s">
        <v>71</v>
      </c>
      <c r="AW773" t="s">
        <v>71</v>
      </c>
      <c r="AX773" t="s">
        <v>71</v>
      </c>
      <c r="AY773" t="s">
        <v>71</v>
      </c>
      <c r="AZ773">
        <v>1843</v>
      </c>
      <c r="BA773">
        <v>1850</v>
      </c>
      <c r="BB773" t="s">
        <v>71</v>
      </c>
      <c r="BC773" t="s">
        <v>71</v>
      </c>
      <c r="BD773" t="s">
        <v>71</v>
      </c>
      <c r="BE773" t="s">
        <v>71</v>
      </c>
      <c r="BF773" t="s">
        <v>71</v>
      </c>
      <c r="BG773" t="s">
        <v>71</v>
      </c>
      <c r="BH773" t="s">
        <v>71</v>
      </c>
      <c r="BI773" t="s">
        <v>71</v>
      </c>
      <c r="BJ773" t="s">
        <v>71</v>
      </c>
      <c r="BK773" t="s">
        <v>71</v>
      </c>
      <c r="BL773" t="s">
        <v>71</v>
      </c>
      <c r="BM773" t="s">
        <v>71</v>
      </c>
      <c r="BN773" t="s">
        <v>71</v>
      </c>
      <c r="BO773" t="s">
        <v>71</v>
      </c>
      <c r="BP773" t="s">
        <v>71</v>
      </c>
      <c r="BQ773" t="s">
        <v>7170</v>
      </c>
      <c r="BR773" t="str">
        <f>HYPERLINK("https%3A%2F%2Fwww.webofscience.com%2Fwos%2Fwoscc%2Ffull-record%2FWOS:000350793500266","View Full Record in Web of Science")</f>
        <v>View Full Record in Web of Science</v>
      </c>
    </row>
    <row r="774" spans="1:70" hidden="1" x14ac:dyDescent="0.25">
      <c r="A774" t="s">
        <v>69</v>
      </c>
      <c r="B774" t="s">
        <v>7171</v>
      </c>
      <c r="C774" t="s">
        <v>71</v>
      </c>
      <c r="D774" t="s">
        <v>71</v>
      </c>
      <c r="E774" t="s">
        <v>71</v>
      </c>
      <c r="F774" t="s">
        <v>7172</v>
      </c>
      <c r="G774" t="s">
        <v>71</v>
      </c>
      <c r="H774" t="s">
        <v>71</v>
      </c>
      <c r="I774" s="1" t="s">
        <v>7173</v>
      </c>
      <c r="J774" s="6" t="s">
        <v>8588</v>
      </c>
      <c r="K774" t="s">
        <v>1565</v>
      </c>
      <c r="L774" t="s">
        <v>71</v>
      </c>
      <c r="M774" t="s">
        <v>71</v>
      </c>
      <c r="N774" t="s">
        <v>71</v>
      </c>
      <c r="O774" t="s">
        <v>71</v>
      </c>
      <c r="P774" t="s">
        <v>71</v>
      </c>
      <c r="Q774" t="s">
        <v>71</v>
      </c>
      <c r="R774" t="s">
        <v>71</v>
      </c>
      <c r="S774" t="s">
        <v>71</v>
      </c>
      <c r="T774" t="s">
        <v>7174</v>
      </c>
      <c r="U774" t="s">
        <v>71</v>
      </c>
      <c r="V774" t="s">
        <v>71</v>
      </c>
      <c r="W774" t="s">
        <v>71</v>
      </c>
      <c r="X774" t="s">
        <v>71</v>
      </c>
      <c r="Y774" t="s">
        <v>7175</v>
      </c>
      <c r="Z774" t="s">
        <v>7176</v>
      </c>
      <c r="AA774" t="s">
        <v>71</v>
      </c>
      <c r="AB774" t="s">
        <v>71</v>
      </c>
      <c r="AC774" t="s">
        <v>71</v>
      </c>
      <c r="AD774" t="s">
        <v>71</v>
      </c>
      <c r="AE774" t="s">
        <v>71</v>
      </c>
      <c r="AF774" t="s">
        <v>71</v>
      </c>
      <c r="AG774" t="s">
        <v>71</v>
      </c>
      <c r="AH774" t="s">
        <v>71</v>
      </c>
      <c r="AI774" t="s">
        <v>71</v>
      </c>
      <c r="AJ774" t="s">
        <v>71</v>
      </c>
      <c r="AK774" t="s">
        <v>71</v>
      </c>
      <c r="AL774" t="s">
        <v>71</v>
      </c>
      <c r="AM774" t="s">
        <v>1569</v>
      </c>
      <c r="AN774" t="s">
        <v>1570</v>
      </c>
      <c r="AO774" t="s">
        <v>71</v>
      </c>
      <c r="AP774" t="s">
        <v>71</v>
      </c>
      <c r="AQ774" t="s">
        <v>71</v>
      </c>
      <c r="AR774" t="s">
        <v>239</v>
      </c>
      <c r="AS774">
        <v>2020</v>
      </c>
      <c r="AT774">
        <v>115</v>
      </c>
      <c r="AU774" t="s">
        <v>71</v>
      </c>
      <c r="AV774" t="s">
        <v>71</v>
      </c>
      <c r="AW774" t="s">
        <v>71</v>
      </c>
      <c r="AX774" t="s">
        <v>71</v>
      </c>
      <c r="AY774" t="s">
        <v>71</v>
      </c>
      <c r="AZ774" t="s">
        <v>71</v>
      </c>
      <c r="BA774" t="s">
        <v>71</v>
      </c>
      <c r="BB774">
        <v>103117</v>
      </c>
      <c r="BC774" t="s">
        <v>7177</v>
      </c>
      <c r="BD774" t="str">
        <f>HYPERLINK("http://dx.doi.org/10.1016/j.compind.2019.07.007","http://dx.doi.org/10.1016/j.compind.2019.07.007")</f>
        <v>http://dx.doi.org/10.1016/j.compind.2019.07.007</v>
      </c>
      <c r="BE774" t="s">
        <v>71</v>
      </c>
      <c r="BF774" t="s">
        <v>71</v>
      </c>
      <c r="BG774" t="s">
        <v>71</v>
      </c>
      <c r="BH774" t="s">
        <v>71</v>
      </c>
      <c r="BI774" t="s">
        <v>71</v>
      </c>
      <c r="BJ774" t="s">
        <v>71</v>
      </c>
      <c r="BK774" t="s">
        <v>71</v>
      </c>
      <c r="BL774" t="s">
        <v>71</v>
      </c>
      <c r="BM774" t="s">
        <v>71</v>
      </c>
      <c r="BN774" t="s">
        <v>71</v>
      </c>
      <c r="BO774" t="s">
        <v>71</v>
      </c>
      <c r="BP774" t="s">
        <v>71</v>
      </c>
      <c r="BQ774" t="s">
        <v>7178</v>
      </c>
      <c r="BR774" t="str">
        <f>HYPERLINK("https%3A%2F%2Fwww.webofscience.com%2Fwos%2Fwoscc%2Ffull-record%2FWOS:000515211100004","View Full Record in Web of Science")</f>
        <v>View Full Record in Web of Science</v>
      </c>
    </row>
    <row r="775" spans="1:70" hidden="1" x14ac:dyDescent="0.25">
      <c r="A775" t="s">
        <v>69</v>
      </c>
      <c r="B775" t="s">
        <v>7179</v>
      </c>
      <c r="C775" t="s">
        <v>71</v>
      </c>
      <c r="D775" t="s">
        <v>71</v>
      </c>
      <c r="E775" t="s">
        <v>71</v>
      </c>
      <c r="F775" t="s">
        <v>7180</v>
      </c>
      <c r="G775" t="s">
        <v>71</v>
      </c>
      <c r="H775" t="s">
        <v>71</v>
      </c>
      <c r="I775" s="1" t="s">
        <v>7181</v>
      </c>
      <c r="J775" s="6" t="s">
        <v>8588</v>
      </c>
      <c r="K775" t="s">
        <v>1358</v>
      </c>
      <c r="L775" t="s">
        <v>71</v>
      </c>
      <c r="M775" t="s">
        <v>71</v>
      </c>
      <c r="N775" t="s">
        <v>71</v>
      </c>
      <c r="O775" t="s">
        <v>71</v>
      </c>
      <c r="P775" t="s">
        <v>71</v>
      </c>
      <c r="Q775" t="s">
        <v>71</v>
      </c>
      <c r="R775" t="s">
        <v>71</v>
      </c>
      <c r="S775" t="s">
        <v>71</v>
      </c>
      <c r="T775" t="s">
        <v>7182</v>
      </c>
      <c r="U775" t="s">
        <v>71</v>
      </c>
      <c r="V775" t="s">
        <v>71</v>
      </c>
      <c r="W775" t="s">
        <v>71</v>
      </c>
      <c r="X775" t="s">
        <v>71</v>
      </c>
      <c r="Y775" t="s">
        <v>71</v>
      </c>
      <c r="Z775" t="s">
        <v>7183</v>
      </c>
      <c r="AA775" t="s">
        <v>71</v>
      </c>
      <c r="AB775" t="s">
        <v>71</v>
      </c>
      <c r="AC775" t="s">
        <v>71</v>
      </c>
      <c r="AD775" t="s">
        <v>71</v>
      </c>
      <c r="AE775" t="s">
        <v>71</v>
      </c>
      <c r="AF775" t="s">
        <v>71</v>
      </c>
      <c r="AG775" t="s">
        <v>71</v>
      </c>
      <c r="AH775" t="s">
        <v>71</v>
      </c>
      <c r="AI775" t="s">
        <v>71</v>
      </c>
      <c r="AJ775" t="s">
        <v>71</v>
      </c>
      <c r="AK775" t="s">
        <v>71</v>
      </c>
      <c r="AL775" t="s">
        <v>71</v>
      </c>
      <c r="AM775" t="s">
        <v>1361</v>
      </c>
      <c r="AN775" t="s">
        <v>1362</v>
      </c>
      <c r="AO775" t="s">
        <v>71</v>
      </c>
      <c r="AP775" t="s">
        <v>71</v>
      </c>
      <c r="AQ775" t="s">
        <v>71</v>
      </c>
      <c r="AR775" t="s">
        <v>1082</v>
      </c>
      <c r="AS775">
        <v>2021</v>
      </c>
      <c r="AT775">
        <v>11</v>
      </c>
      <c r="AU775">
        <v>3</v>
      </c>
      <c r="AV775" t="s">
        <v>71</v>
      </c>
      <c r="AW775" t="s">
        <v>71</v>
      </c>
      <c r="AX775" t="s">
        <v>71</v>
      </c>
      <c r="AY775" t="s">
        <v>71</v>
      </c>
      <c r="AZ775" t="s">
        <v>71</v>
      </c>
      <c r="BA775" t="s">
        <v>71</v>
      </c>
      <c r="BB775" t="s">
        <v>7184</v>
      </c>
      <c r="BC775" t="s">
        <v>7185</v>
      </c>
      <c r="BD775" t="str">
        <f>HYPERLINK("http://dx.doi.org/10.1002/widm.1402","http://dx.doi.org/10.1002/widm.1402")</f>
        <v>http://dx.doi.org/10.1002/widm.1402</v>
      </c>
      <c r="BE775" t="s">
        <v>71</v>
      </c>
      <c r="BF775" t="s">
        <v>2125</v>
      </c>
      <c r="BG775" t="s">
        <v>71</v>
      </c>
      <c r="BH775" t="s">
        <v>71</v>
      </c>
      <c r="BI775" t="s">
        <v>71</v>
      </c>
      <c r="BJ775" t="s">
        <v>71</v>
      </c>
      <c r="BK775" t="s">
        <v>71</v>
      </c>
      <c r="BL775" t="s">
        <v>71</v>
      </c>
      <c r="BM775" t="s">
        <v>71</v>
      </c>
      <c r="BN775" t="s">
        <v>71</v>
      </c>
      <c r="BO775" t="s">
        <v>71</v>
      </c>
      <c r="BP775" t="s">
        <v>71</v>
      </c>
      <c r="BQ775" t="s">
        <v>7186</v>
      </c>
      <c r="BR775" t="str">
        <f>HYPERLINK("https%3A%2F%2Fwww.webofscience.com%2Fwos%2Fwoscc%2Ffull-record%2FWOS:000608423400001","View Full Record in Web of Science")</f>
        <v>View Full Record in Web of Science</v>
      </c>
    </row>
    <row r="776" spans="1:70" hidden="1" x14ac:dyDescent="0.25">
      <c r="A776" t="s">
        <v>69</v>
      </c>
      <c r="B776" t="s">
        <v>7187</v>
      </c>
      <c r="C776" t="s">
        <v>71</v>
      </c>
      <c r="D776" t="s">
        <v>71</v>
      </c>
      <c r="E776" t="s">
        <v>71</v>
      </c>
      <c r="F776" t="s">
        <v>7188</v>
      </c>
      <c r="G776" t="s">
        <v>71</v>
      </c>
      <c r="H776" t="s">
        <v>71</v>
      </c>
      <c r="I776" s="1" t="s">
        <v>7189</v>
      </c>
      <c r="J776" s="6" t="s">
        <v>8590</v>
      </c>
      <c r="K776" t="s">
        <v>7190</v>
      </c>
      <c r="L776" t="s">
        <v>71</v>
      </c>
      <c r="M776" t="s">
        <v>7191</v>
      </c>
      <c r="N776" t="s">
        <v>7192</v>
      </c>
      <c r="O776" t="s">
        <v>7193</v>
      </c>
      <c r="P776" t="s">
        <v>7194</v>
      </c>
      <c r="Q776" t="s">
        <v>7195</v>
      </c>
      <c r="R776" t="s">
        <v>71</v>
      </c>
      <c r="S776" t="s">
        <v>71</v>
      </c>
      <c r="T776" t="s">
        <v>7196</v>
      </c>
      <c r="U776" t="s">
        <v>71</v>
      </c>
      <c r="V776" t="s">
        <v>71</v>
      </c>
      <c r="W776" t="s">
        <v>71</v>
      </c>
      <c r="X776" t="s">
        <v>71</v>
      </c>
      <c r="Y776" t="s">
        <v>71</v>
      </c>
      <c r="Z776" t="s">
        <v>7197</v>
      </c>
      <c r="AA776" t="s">
        <v>71</v>
      </c>
      <c r="AB776" t="s">
        <v>71</v>
      </c>
      <c r="AC776" t="s">
        <v>71</v>
      </c>
      <c r="AD776" t="s">
        <v>71</v>
      </c>
      <c r="AE776" t="s">
        <v>71</v>
      </c>
      <c r="AF776" t="s">
        <v>71</v>
      </c>
      <c r="AG776" t="s">
        <v>71</v>
      </c>
      <c r="AH776" t="s">
        <v>71</v>
      </c>
      <c r="AI776" t="s">
        <v>71</v>
      </c>
      <c r="AJ776" t="s">
        <v>71</v>
      </c>
      <c r="AK776" t="s">
        <v>71</v>
      </c>
      <c r="AL776" t="s">
        <v>71</v>
      </c>
      <c r="AM776" t="s">
        <v>7198</v>
      </c>
      <c r="AN776" t="s">
        <v>7199</v>
      </c>
      <c r="AO776" t="s">
        <v>71</v>
      </c>
      <c r="AP776" t="s">
        <v>71</v>
      </c>
      <c r="AQ776" t="s">
        <v>71</v>
      </c>
      <c r="AR776" t="s">
        <v>71</v>
      </c>
      <c r="AS776">
        <v>2018</v>
      </c>
      <c r="AT776">
        <v>19</v>
      </c>
      <c r="AU776">
        <v>2</v>
      </c>
      <c r="AV776" t="s">
        <v>71</v>
      </c>
      <c r="AW776" t="s">
        <v>71</v>
      </c>
      <c r="AX776" t="s">
        <v>71</v>
      </c>
      <c r="AY776" t="s">
        <v>71</v>
      </c>
      <c r="AZ776">
        <v>539</v>
      </c>
      <c r="BA776">
        <v>553</v>
      </c>
      <c r="BB776" t="s">
        <v>71</v>
      </c>
      <c r="BC776" t="s">
        <v>7200</v>
      </c>
      <c r="BD776" t="str">
        <f>HYPERLINK("http://dx.doi.org/10.3966/160792642018031902022","http://dx.doi.org/10.3966/160792642018031902022")</f>
        <v>http://dx.doi.org/10.3966/160792642018031902022</v>
      </c>
      <c r="BE776" t="s">
        <v>71</v>
      </c>
      <c r="BF776" t="s">
        <v>71</v>
      </c>
      <c r="BG776" t="s">
        <v>71</v>
      </c>
      <c r="BH776" t="s">
        <v>71</v>
      </c>
      <c r="BI776" t="s">
        <v>71</v>
      </c>
      <c r="BJ776" t="s">
        <v>71</v>
      </c>
      <c r="BK776" t="s">
        <v>71</v>
      </c>
      <c r="BL776" t="s">
        <v>71</v>
      </c>
      <c r="BM776" t="s">
        <v>71</v>
      </c>
      <c r="BN776" t="s">
        <v>71</v>
      </c>
      <c r="BO776" t="s">
        <v>71</v>
      </c>
      <c r="BP776" t="s">
        <v>71</v>
      </c>
      <c r="BQ776" t="s">
        <v>7201</v>
      </c>
      <c r="BR776" t="str">
        <f>HYPERLINK("https%3A%2F%2Fwww.webofscience.com%2Fwos%2Fwoscc%2Ffull-record%2FWOS:000430282100023","View Full Record in Web of Science")</f>
        <v>View Full Record in Web of Science</v>
      </c>
    </row>
    <row r="777" spans="1:70" hidden="1" x14ac:dyDescent="0.25">
      <c r="A777" t="s">
        <v>83</v>
      </c>
      <c r="B777" t="s">
        <v>7202</v>
      </c>
      <c r="C777" t="s">
        <v>71</v>
      </c>
      <c r="D777" t="s">
        <v>4128</v>
      </c>
      <c r="E777" t="s">
        <v>71</v>
      </c>
      <c r="F777" t="s">
        <v>7202</v>
      </c>
      <c r="G777" t="s">
        <v>71</v>
      </c>
      <c r="H777" t="s">
        <v>71</v>
      </c>
      <c r="I777" s="1" t="s">
        <v>7203</v>
      </c>
      <c r="J777" s="6" t="s">
        <v>8590</v>
      </c>
      <c r="K777" t="s">
        <v>4130</v>
      </c>
      <c r="L777" t="s">
        <v>71</v>
      </c>
      <c r="M777" t="s">
        <v>4131</v>
      </c>
      <c r="N777" t="s">
        <v>4132</v>
      </c>
      <c r="O777" t="s">
        <v>4133</v>
      </c>
      <c r="P777" t="s">
        <v>4134</v>
      </c>
      <c r="Q777" t="s">
        <v>71</v>
      </c>
      <c r="R777" t="s">
        <v>71</v>
      </c>
      <c r="S777" t="s">
        <v>71</v>
      </c>
      <c r="T777" s="10" t="s">
        <v>7204</v>
      </c>
      <c r="U777" t="s">
        <v>71</v>
      </c>
      <c r="V777" t="s">
        <v>71</v>
      </c>
      <c r="W777" t="s">
        <v>71</v>
      </c>
      <c r="X777" t="s">
        <v>71</v>
      </c>
      <c r="Y777" t="s">
        <v>7205</v>
      </c>
      <c r="Z777" t="s">
        <v>7206</v>
      </c>
      <c r="AA777" t="s">
        <v>71</v>
      </c>
      <c r="AB777" t="s">
        <v>71</v>
      </c>
      <c r="AC777" t="s">
        <v>71</v>
      </c>
      <c r="AD777" t="s">
        <v>71</v>
      </c>
      <c r="AE777" t="s">
        <v>71</v>
      </c>
      <c r="AF777" t="s">
        <v>71</v>
      </c>
      <c r="AG777" t="s">
        <v>71</v>
      </c>
      <c r="AH777" t="s">
        <v>71</v>
      </c>
      <c r="AI777" t="s">
        <v>71</v>
      </c>
      <c r="AJ777" t="s">
        <v>71</v>
      </c>
      <c r="AK777" t="s">
        <v>71</v>
      </c>
      <c r="AL777" t="s">
        <v>71</v>
      </c>
      <c r="AM777" t="s">
        <v>71</v>
      </c>
      <c r="AN777" t="s">
        <v>71</v>
      </c>
      <c r="AO777" t="s">
        <v>4138</v>
      </c>
      <c r="AP777" t="s">
        <v>71</v>
      </c>
      <c r="AQ777" t="s">
        <v>71</v>
      </c>
      <c r="AR777" t="s">
        <v>71</v>
      </c>
      <c r="AS777">
        <v>2001</v>
      </c>
      <c r="AT777" t="s">
        <v>71</v>
      </c>
      <c r="AU777" t="s">
        <v>71</v>
      </c>
      <c r="AV777" t="s">
        <v>71</v>
      </c>
      <c r="AW777" t="s">
        <v>71</v>
      </c>
      <c r="AX777" t="s">
        <v>71</v>
      </c>
      <c r="AY777" t="s">
        <v>71</v>
      </c>
      <c r="AZ777">
        <v>2046</v>
      </c>
      <c r="BA777">
        <v>2049</v>
      </c>
      <c r="BB777" t="s">
        <v>71</v>
      </c>
      <c r="BC777" t="s">
        <v>71</v>
      </c>
      <c r="BD777" t="s">
        <v>71</v>
      </c>
      <c r="BE777" t="s">
        <v>71</v>
      </c>
      <c r="BF777" t="s">
        <v>71</v>
      </c>
      <c r="BG777" t="s">
        <v>71</v>
      </c>
      <c r="BH777" t="s">
        <v>71</v>
      </c>
      <c r="BI777" t="s">
        <v>71</v>
      </c>
      <c r="BJ777" t="s">
        <v>71</v>
      </c>
      <c r="BK777" t="s">
        <v>71</v>
      </c>
      <c r="BL777" t="s">
        <v>71</v>
      </c>
      <c r="BM777" t="s">
        <v>71</v>
      </c>
      <c r="BN777" t="s">
        <v>71</v>
      </c>
      <c r="BO777" t="s">
        <v>71</v>
      </c>
      <c r="BP777" t="s">
        <v>71</v>
      </c>
      <c r="BQ777" t="s">
        <v>7207</v>
      </c>
      <c r="BR777" t="str">
        <f>HYPERLINK("https%3A%2F%2Fwww.webofscience.com%2Fwos%2Fwoscc%2Ffull-record%2FWOS:000173245100361","View Full Record in Web of Science")</f>
        <v>View Full Record in Web of Science</v>
      </c>
    </row>
    <row r="778" spans="1:70" hidden="1" x14ac:dyDescent="0.25">
      <c r="A778" t="s">
        <v>69</v>
      </c>
      <c r="B778" t="s">
        <v>7208</v>
      </c>
      <c r="C778" t="s">
        <v>71</v>
      </c>
      <c r="D778" t="s">
        <v>71</v>
      </c>
      <c r="E778" t="s">
        <v>71</v>
      </c>
      <c r="F778" t="s">
        <v>7209</v>
      </c>
      <c r="G778" t="s">
        <v>71</v>
      </c>
      <c r="H778" t="s">
        <v>71</v>
      </c>
      <c r="I778" s="1" t="s">
        <v>7210</v>
      </c>
      <c r="J778" s="6" t="s">
        <v>8588</v>
      </c>
      <c r="K778" t="s">
        <v>766</v>
      </c>
      <c r="L778" t="s">
        <v>71</v>
      </c>
      <c r="M778" t="s">
        <v>71</v>
      </c>
      <c r="N778" t="s">
        <v>71</v>
      </c>
      <c r="O778" t="s">
        <v>71</v>
      </c>
      <c r="P778" t="s">
        <v>71</v>
      </c>
      <c r="Q778" t="s">
        <v>71</v>
      </c>
      <c r="R778" t="s">
        <v>71</v>
      </c>
      <c r="S778" t="s">
        <v>71</v>
      </c>
      <c r="T778" t="s">
        <v>7211</v>
      </c>
      <c r="U778" t="s">
        <v>71</v>
      </c>
      <c r="V778" t="s">
        <v>71</v>
      </c>
      <c r="W778" t="s">
        <v>71</v>
      </c>
      <c r="X778" t="s">
        <v>71</v>
      </c>
      <c r="Y778" t="s">
        <v>7212</v>
      </c>
      <c r="Z778" t="s">
        <v>7213</v>
      </c>
      <c r="AA778" t="s">
        <v>71</v>
      </c>
      <c r="AB778" t="s">
        <v>71</v>
      </c>
      <c r="AC778" t="s">
        <v>71</v>
      </c>
      <c r="AD778" t="s">
        <v>71</v>
      </c>
      <c r="AE778" t="s">
        <v>71</v>
      </c>
      <c r="AF778" t="s">
        <v>71</v>
      </c>
      <c r="AG778" t="s">
        <v>71</v>
      </c>
      <c r="AH778" t="s">
        <v>71</v>
      </c>
      <c r="AI778" t="s">
        <v>71</v>
      </c>
      <c r="AJ778" t="s">
        <v>71</v>
      </c>
      <c r="AK778" t="s">
        <v>71</v>
      </c>
      <c r="AL778" t="s">
        <v>71</v>
      </c>
      <c r="AM778" t="s">
        <v>768</v>
      </c>
      <c r="AN778" t="s">
        <v>769</v>
      </c>
      <c r="AO778" t="s">
        <v>71</v>
      </c>
      <c r="AP778" t="s">
        <v>71</v>
      </c>
      <c r="AQ778" t="s">
        <v>71</v>
      </c>
      <c r="AR778" t="s">
        <v>129</v>
      </c>
      <c r="AS778">
        <v>2014</v>
      </c>
      <c r="AT778">
        <v>21</v>
      </c>
      <c r="AU778" t="s">
        <v>71</v>
      </c>
      <c r="AV778" t="s">
        <v>71</v>
      </c>
      <c r="AW778" t="s">
        <v>71</v>
      </c>
      <c r="AX778" t="s">
        <v>71</v>
      </c>
      <c r="AY778" t="s">
        <v>71</v>
      </c>
      <c r="AZ778">
        <v>38</v>
      </c>
      <c r="BA778">
        <v>56</v>
      </c>
      <c r="BB778" t="s">
        <v>71</v>
      </c>
      <c r="BC778" t="s">
        <v>7214</v>
      </c>
      <c r="BD778" t="str">
        <f>HYPERLINK("http://dx.doi.org/10.1016/j.asoc.2014.02.012","http://dx.doi.org/10.1016/j.asoc.2014.02.012")</f>
        <v>http://dx.doi.org/10.1016/j.asoc.2014.02.012</v>
      </c>
      <c r="BE778" t="s">
        <v>71</v>
      </c>
      <c r="BF778" t="s">
        <v>71</v>
      </c>
      <c r="BG778" t="s">
        <v>71</v>
      </c>
      <c r="BH778" t="s">
        <v>71</v>
      </c>
      <c r="BI778" t="s">
        <v>71</v>
      </c>
      <c r="BJ778" t="s">
        <v>71</v>
      </c>
      <c r="BK778" t="s">
        <v>71</v>
      </c>
      <c r="BL778" t="s">
        <v>71</v>
      </c>
      <c r="BM778" t="s">
        <v>71</v>
      </c>
      <c r="BN778" t="s">
        <v>71</v>
      </c>
      <c r="BO778" t="s">
        <v>71</v>
      </c>
      <c r="BP778" t="s">
        <v>71</v>
      </c>
      <c r="BQ778" t="s">
        <v>7215</v>
      </c>
      <c r="BR778" t="str">
        <f>HYPERLINK("https%3A%2F%2Fwww.webofscience.com%2Fwos%2Fwoscc%2Ffull-record%2FWOS:000336411500004","View Full Record in Web of Science")</f>
        <v>View Full Record in Web of Science</v>
      </c>
    </row>
    <row r="779" spans="1:70" hidden="1" x14ac:dyDescent="0.25">
      <c r="A779" t="s">
        <v>69</v>
      </c>
      <c r="B779" t="s">
        <v>7216</v>
      </c>
      <c r="C779" t="s">
        <v>71</v>
      </c>
      <c r="D779" t="s">
        <v>71</v>
      </c>
      <c r="E779" t="s">
        <v>71</v>
      </c>
      <c r="F779" t="s">
        <v>7217</v>
      </c>
      <c r="G779" t="s">
        <v>71</v>
      </c>
      <c r="H779" t="s">
        <v>71</v>
      </c>
      <c r="I779" s="1" t="s">
        <v>7218</v>
      </c>
      <c r="J779" s="6" t="s">
        <v>8590</v>
      </c>
      <c r="K779" t="s">
        <v>288</v>
      </c>
      <c r="L779" t="s">
        <v>71</v>
      </c>
      <c r="M779" t="s">
        <v>71</v>
      </c>
      <c r="N779" t="s">
        <v>71</v>
      </c>
      <c r="O779" t="s">
        <v>71</v>
      </c>
      <c r="P779" t="s">
        <v>71</v>
      </c>
      <c r="Q779" t="s">
        <v>71</v>
      </c>
      <c r="R779" t="s">
        <v>71</v>
      </c>
      <c r="S779" t="s">
        <v>71</v>
      </c>
      <c r="T779" t="s">
        <v>7219</v>
      </c>
      <c r="U779" t="s">
        <v>71</v>
      </c>
      <c r="V779" t="s">
        <v>71</v>
      </c>
      <c r="W779" t="s">
        <v>71</v>
      </c>
      <c r="X779" t="s">
        <v>71</v>
      </c>
      <c r="Y779" t="s">
        <v>7220</v>
      </c>
      <c r="Z779" t="s">
        <v>7221</v>
      </c>
      <c r="AA779" t="s">
        <v>71</v>
      </c>
      <c r="AB779" t="s">
        <v>71</v>
      </c>
      <c r="AC779" t="s">
        <v>71</v>
      </c>
      <c r="AD779" t="s">
        <v>71</v>
      </c>
      <c r="AE779" t="s">
        <v>71</v>
      </c>
      <c r="AF779" t="s">
        <v>71</v>
      </c>
      <c r="AG779" t="s">
        <v>71</v>
      </c>
      <c r="AH779" t="s">
        <v>71</v>
      </c>
      <c r="AI779" t="s">
        <v>71</v>
      </c>
      <c r="AJ779" t="s">
        <v>71</v>
      </c>
      <c r="AK779" t="s">
        <v>71</v>
      </c>
      <c r="AL779" t="s">
        <v>71</v>
      </c>
      <c r="AM779" t="s">
        <v>291</v>
      </c>
      <c r="AN779" t="s">
        <v>292</v>
      </c>
      <c r="AO779" t="s">
        <v>71</v>
      </c>
      <c r="AP779" t="s">
        <v>71</v>
      </c>
      <c r="AQ779" t="s">
        <v>71</v>
      </c>
      <c r="AR779" t="s">
        <v>4397</v>
      </c>
      <c r="AS779">
        <v>2022</v>
      </c>
      <c r="AT779">
        <v>196</v>
      </c>
      <c r="AU779" t="s">
        <v>71</v>
      </c>
      <c r="AV779" t="s">
        <v>71</v>
      </c>
      <c r="AW779" t="s">
        <v>71</v>
      </c>
      <c r="AX779" t="s">
        <v>71</v>
      </c>
      <c r="AY779" t="s">
        <v>71</v>
      </c>
      <c r="AZ779" t="s">
        <v>71</v>
      </c>
      <c r="BA779" t="s">
        <v>71</v>
      </c>
      <c r="BB779">
        <v>116663</v>
      </c>
      <c r="BC779" t="s">
        <v>7222</v>
      </c>
      <c r="BD779" t="str">
        <f>HYPERLINK("http://dx.doi.org/10.1016/j.eswa.2022.116663","http://dx.doi.org/10.1016/j.eswa.2022.116663")</f>
        <v>http://dx.doi.org/10.1016/j.eswa.2022.116663</v>
      </c>
      <c r="BE779" t="s">
        <v>71</v>
      </c>
      <c r="BF779" t="s">
        <v>71</v>
      </c>
      <c r="BG779" t="s">
        <v>71</v>
      </c>
      <c r="BH779" t="s">
        <v>71</v>
      </c>
      <c r="BI779" t="s">
        <v>71</v>
      </c>
      <c r="BJ779" t="s">
        <v>71</v>
      </c>
      <c r="BK779" t="s">
        <v>71</v>
      </c>
      <c r="BL779" t="s">
        <v>71</v>
      </c>
      <c r="BM779" t="s">
        <v>71</v>
      </c>
      <c r="BN779" t="s">
        <v>71</v>
      </c>
      <c r="BO779" t="s">
        <v>71</v>
      </c>
      <c r="BP779" t="s">
        <v>71</v>
      </c>
      <c r="BQ779" t="s">
        <v>7223</v>
      </c>
      <c r="BR779" t="str">
        <f>HYPERLINK("https%3A%2F%2Fwww.webofscience.com%2Fwos%2Fwoscc%2Ffull-record%2FWOS:000761946900004","View Full Record in Web of Science")</f>
        <v>View Full Record in Web of Science</v>
      </c>
    </row>
    <row r="780" spans="1:70" hidden="1" x14ac:dyDescent="0.25">
      <c r="A780" t="s">
        <v>69</v>
      </c>
      <c r="B780" t="s">
        <v>7224</v>
      </c>
      <c r="C780" t="s">
        <v>71</v>
      </c>
      <c r="D780" t="s">
        <v>71</v>
      </c>
      <c r="E780" t="s">
        <v>71</v>
      </c>
      <c r="F780" t="s">
        <v>7225</v>
      </c>
      <c r="G780" t="s">
        <v>71</v>
      </c>
      <c r="H780" t="s">
        <v>71</v>
      </c>
      <c r="I780" s="1" t="s">
        <v>7226</v>
      </c>
      <c r="J780" s="6" t="s">
        <v>8590</v>
      </c>
      <c r="K780" t="s">
        <v>3372</v>
      </c>
      <c r="L780" t="s">
        <v>71</v>
      </c>
      <c r="M780" t="s">
        <v>71</v>
      </c>
      <c r="N780" t="s">
        <v>71</v>
      </c>
      <c r="O780" t="s">
        <v>71</v>
      </c>
      <c r="P780" t="s">
        <v>71</v>
      </c>
      <c r="Q780" t="s">
        <v>71</v>
      </c>
      <c r="R780" t="s">
        <v>71</v>
      </c>
      <c r="S780" t="s">
        <v>71</v>
      </c>
      <c r="T780" t="s">
        <v>7227</v>
      </c>
      <c r="U780" t="s">
        <v>71</v>
      </c>
      <c r="V780" t="s">
        <v>71</v>
      </c>
      <c r="W780" t="s">
        <v>71</v>
      </c>
      <c r="X780" t="s">
        <v>71</v>
      </c>
      <c r="Y780" t="s">
        <v>7228</v>
      </c>
      <c r="Z780" t="s">
        <v>7229</v>
      </c>
      <c r="AA780" t="s">
        <v>71</v>
      </c>
      <c r="AB780" t="s">
        <v>71</v>
      </c>
      <c r="AC780" t="s">
        <v>71</v>
      </c>
      <c r="AD780" t="s">
        <v>71</v>
      </c>
      <c r="AE780" t="s">
        <v>71</v>
      </c>
      <c r="AF780" t="s">
        <v>71</v>
      </c>
      <c r="AG780" t="s">
        <v>71</v>
      </c>
      <c r="AH780" t="s">
        <v>71</v>
      </c>
      <c r="AI780" t="s">
        <v>71</v>
      </c>
      <c r="AJ780" t="s">
        <v>71</v>
      </c>
      <c r="AK780" t="s">
        <v>71</v>
      </c>
      <c r="AL780" t="s">
        <v>71</v>
      </c>
      <c r="AM780" t="s">
        <v>3376</v>
      </c>
      <c r="AN780" t="s">
        <v>3377</v>
      </c>
      <c r="AO780" t="s">
        <v>71</v>
      </c>
      <c r="AP780" t="s">
        <v>71</v>
      </c>
      <c r="AQ780" t="s">
        <v>71</v>
      </c>
      <c r="AR780" t="s">
        <v>129</v>
      </c>
      <c r="AS780">
        <v>2020</v>
      </c>
      <c r="AT780">
        <v>19</v>
      </c>
      <c r="AU780">
        <v>5</v>
      </c>
      <c r="AV780" t="s">
        <v>71</v>
      </c>
      <c r="AW780" t="s">
        <v>71</v>
      </c>
      <c r="AX780" t="s">
        <v>71</v>
      </c>
      <c r="AY780" t="s">
        <v>71</v>
      </c>
      <c r="AZ780">
        <v>1353</v>
      </c>
      <c r="BA780">
        <v>1387</v>
      </c>
      <c r="BB780" t="s">
        <v>71</v>
      </c>
      <c r="BC780" t="s">
        <v>7230</v>
      </c>
      <c r="BD780" t="str">
        <f>HYPERLINK("http://dx.doi.org/10.1142/S0219622020500303","http://dx.doi.org/10.1142/S0219622020500303")</f>
        <v>http://dx.doi.org/10.1142/S0219622020500303</v>
      </c>
      <c r="BE780" t="s">
        <v>71</v>
      </c>
      <c r="BF780" t="s">
        <v>71</v>
      </c>
      <c r="BG780" t="s">
        <v>71</v>
      </c>
      <c r="BH780" t="s">
        <v>71</v>
      </c>
      <c r="BI780" t="s">
        <v>71</v>
      </c>
      <c r="BJ780" t="s">
        <v>71</v>
      </c>
      <c r="BK780" t="s">
        <v>71</v>
      </c>
      <c r="BL780" t="s">
        <v>71</v>
      </c>
      <c r="BM780" t="s">
        <v>71</v>
      </c>
      <c r="BN780" t="s">
        <v>71</v>
      </c>
      <c r="BO780" t="s">
        <v>71</v>
      </c>
      <c r="BP780" t="s">
        <v>71</v>
      </c>
      <c r="BQ780" t="s">
        <v>7231</v>
      </c>
      <c r="BR780" t="str">
        <f>HYPERLINK("https%3A%2F%2Fwww.webofscience.com%2Fwos%2Fwoscc%2Ffull-record%2FWOS:000572829700008","View Full Record in Web of Science")</f>
        <v>View Full Record in Web of Science</v>
      </c>
    </row>
    <row r="781" spans="1:70" hidden="1" x14ac:dyDescent="0.25">
      <c r="A781" t="s">
        <v>69</v>
      </c>
      <c r="B781" t="s">
        <v>7232</v>
      </c>
      <c r="C781" t="s">
        <v>71</v>
      </c>
      <c r="D781" t="s">
        <v>71</v>
      </c>
      <c r="E781" t="s">
        <v>71</v>
      </c>
      <c r="F781" t="s">
        <v>7233</v>
      </c>
      <c r="G781" t="s">
        <v>71</v>
      </c>
      <c r="H781" t="s">
        <v>71</v>
      </c>
      <c r="I781" s="1" t="s">
        <v>7234</v>
      </c>
      <c r="J781" s="6" t="s">
        <v>8590</v>
      </c>
      <c r="K781" t="s">
        <v>174</v>
      </c>
      <c r="L781" t="s">
        <v>71</v>
      </c>
      <c r="M781" t="s">
        <v>71</v>
      </c>
      <c r="N781" t="s">
        <v>71</v>
      </c>
      <c r="O781" t="s">
        <v>71</v>
      </c>
      <c r="P781" t="s">
        <v>71</v>
      </c>
      <c r="Q781" t="s">
        <v>71</v>
      </c>
      <c r="R781" t="s">
        <v>71</v>
      </c>
      <c r="S781" t="s">
        <v>71</v>
      </c>
      <c r="T781" t="s">
        <v>7235</v>
      </c>
      <c r="U781" t="s">
        <v>71</v>
      </c>
      <c r="V781" t="s">
        <v>71</v>
      </c>
      <c r="W781" t="s">
        <v>71</v>
      </c>
      <c r="X781" t="s">
        <v>71</v>
      </c>
      <c r="Y781" t="s">
        <v>71</v>
      </c>
      <c r="Z781" t="s">
        <v>71</v>
      </c>
      <c r="AA781" t="s">
        <v>71</v>
      </c>
      <c r="AB781" t="s">
        <v>71</v>
      </c>
      <c r="AC781" t="s">
        <v>71</v>
      </c>
      <c r="AD781" t="s">
        <v>71</v>
      </c>
      <c r="AE781" t="s">
        <v>71</v>
      </c>
      <c r="AF781" t="s">
        <v>71</v>
      </c>
      <c r="AG781" t="s">
        <v>71</v>
      </c>
      <c r="AH781" t="s">
        <v>71</v>
      </c>
      <c r="AI781" t="s">
        <v>71</v>
      </c>
      <c r="AJ781" t="s">
        <v>71</v>
      </c>
      <c r="AK781" t="s">
        <v>71</v>
      </c>
      <c r="AL781" t="s">
        <v>71</v>
      </c>
      <c r="AM781" t="s">
        <v>178</v>
      </c>
      <c r="AN781" t="s">
        <v>179</v>
      </c>
      <c r="AO781" t="s">
        <v>71</v>
      </c>
      <c r="AP781" t="s">
        <v>71</v>
      </c>
      <c r="AQ781" t="s">
        <v>71</v>
      </c>
      <c r="AR781" t="s">
        <v>71</v>
      </c>
      <c r="AS781">
        <v>2017</v>
      </c>
      <c r="AT781">
        <v>33</v>
      </c>
      <c r="AU781">
        <v>4</v>
      </c>
      <c r="AV781" t="s">
        <v>71</v>
      </c>
      <c r="AW781" t="s">
        <v>71</v>
      </c>
      <c r="AX781" t="s">
        <v>71</v>
      </c>
      <c r="AY781" t="s">
        <v>71</v>
      </c>
      <c r="AZ781">
        <v>2523</v>
      </c>
      <c r="BA781">
        <v>2531</v>
      </c>
      <c r="BB781" t="s">
        <v>71</v>
      </c>
      <c r="BC781" t="s">
        <v>7236</v>
      </c>
      <c r="BD781" t="str">
        <f>HYPERLINK("http://dx.doi.org/10.3233/JIFS-17740","http://dx.doi.org/10.3233/JIFS-17740")</f>
        <v>http://dx.doi.org/10.3233/JIFS-17740</v>
      </c>
      <c r="BE781" t="s">
        <v>71</v>
      </c>
      <c r="BF781" t="s">
        <v>71</v>
      </c>
      <c r="BG781" t="s">
        <v>71</v>
      </c>
      <c r="BH781" t="s">
        <v>71</v>
      </c>
      <c r="BI781" t="s">
        <v>71</v>
      </c>
      <c r="BJ781" t="s">
        <v>71</v>
      </c>
      <c r="BK781" t="s">
        <v>71</v>
      </c>
      <c r="BL781" t="s">
        <v>71</v>
      </c>
      <c r="BM781" t="s">
        <v>71</v>
      </c>
      <c r="BN781" t="s">
        <v>71</v>
      </c>
      <c r="BO781" t="s">
        <v>71</v>
      </c>
      <c r="BP781" t="s">
        <v>71</v>
      </c>
      <c r="BQ781" t="s">
        <v>7237</v>
      </c>
      <c r="BR781" t="str">
        <f>HYPERLINK("https%3A%2F%2Fwww.webofscience.com%2Fwos%2Fwoscc%2Ffull-record%2FWOS:000411449700044","View Full Record in Web of Science")</f>
        <v>View Full Record in Web of Science</v>
      </c>
    </row>
    <row r="782" spans="1:70" hidden="1" x14ac:dyDescent="0.25">
      <c r="A782" t="s">
        <v>69</v>
      </c>
      <c r="B782" t="s">
        <v>7238</v>
      </c>
      <c r="C782" t="s">
        <v>71</v>
      </c>
      <c r="D782" t="s">
        <v>71</v>
      </c>
      <c r="E782" t="s">
        <v>71</v>
      </c>
      <c r="F782" t="s">
        <v>7239</v>
      </c>
      <c r="G782" t="s">
        <v>71</v>
      </c>
      <c r="H782" t="s">
        <v>71</v>
      </c>
      <c r="I782" s="1" t="s">
        <v>7240</v>
      </c>
      <c r="J782" s="6" t="s">
        <v>8590</v>
      </c>
      <c r="K782" t="s">
        <v>338</v>
      </c>
      <c r="L782" t="s">
        <v>71</v>
      </c>
      <c r="M782" t="s">
        <v>71</v>
      </c>
      <c r="N782" t="s">
        <v>71</v>
      </c>
      <c r="O782" t="s">
        <v>71</v>
      </c>
      <c r="P782" t="s">
        <v>71</v>
      </c>
      <c r="Q782" t="s">
        <v>71</v>
      </c>
      <c r="R782" t="s">
        <v>71</v>
      </c>
      <c r="S782" t="s">
        <v>71</v>
      </c>
      <c r="T782" t="s">
        <v>7241</v>
      </c>
      <c r="U782" t="s">
        <v>71</v>
      </c>
      <c r="V782" t="s">
        <v>71</v>
      </c>
      <c r="W782" t="s">
        <v>71</v>
      </c>
      <c r="X782" t="s">
        <v>71</v>
      </c>
      <c r="Y782" t="s">
        <v>4771</v>
      </c>
      <c r="Z782" t="s">
        <v>7242</v>
      </c>
      <c r="AA782" t="s">
        <v>71</v>
      </c>
      <c r="AB782" t="s">
        <v>71</v>
      </c>
      <c r="AC782" t="s">
        <v>71</v>
      </c>
      <c r="AD782" t="s">
        <v>71</v>
      </c>
      <c r="AE782" t="s">
        <v>71</v>
      </c>
      <c r="AF782" t="s">
        <v>71</v>
      </c>
      <c r="AG782" t="s">
        <v>71</v>
      </c>
      <c r="AH782" t="s">
        <v>71</v>
      </c>
      <c r="AI782" t="s">
        <v>71</v>
      </c>
      <c r="AJ782" t="s">
        <v>71</v>
      </c>
      <c r="AK782" t="s">
        <v>71</v>
      </c>
      <c r="AL782" t="s">
        <v>71</v>
      </c>
      <c r="AM782" t="s">
        <v>342</v>
      </c>
      <c r="AN782" t="s">
        <v>343</v>
      </c>
      <c r="AO782" t="s">
        <v>71</v>
      </c>
      <c r="AP782" t="s">
        <v>71</v>
      </c>
      <c r="AQ782" t="s">
        <v>71</v>
      </c>
      <c r="AR782" t="s">
        <v>794</v>
      </c>
      <c r="AS782">
        <v>2018</v>
      </c>
      <c r="AT782">
        <v>20</v>
      </c>
      <c r="AU782">
        <v>1</v>
      </c>
      <c r="AV782" t="s">
        <v>71</v>
      </c>
      <c r="AW782" t="s">
        <v>71</v>
      </c>
      <c r="AX782" t="s">
        <v>71</v>
      </c>
      <c r="AY782" t="s">
        <v>71</v>
      </c>
      <c r="AZ782">
        <v>45</v>
      </c>
      <c r="BA782">
        <v>61</v>
      </c>
      <c r="BB782" t="s">
        <v>71</v>
      </c>
      <c r="BC782" t="s">
        <v>7243</v>
      </c>
      <c r="BD782" t="str">
        <f>HYPERLINK("http://dx.doi.org/10.1007/s40815-017-0335-9","http://dx.doi.org/10.1007/s40815-017-0335-9")</f>
        <v>http://dx.doi.org/10.1007/s40815-017-0335-9</v>
      </c>
      <c r="BE782" t="s">
        <v>71</v>
      </c>
      <c r="BF782" t="s">
        <v>71</v>
      </c>
      <c r="BG782" t="s">
        <v>71</v>
      </c>
      <c r="BH782" t="s">
        <v>71</v>
      </c>
      <c r="BI782" t="s">
        <v>71</v>
      </c>
      <c r="BJ782" t="s">
        <v>71</v>
      </c>
      <c r="BK782" t="s">
        <v>71</v>
      </c>
      <c r="BL782" t="s">
        <v>71</v>
      </c>
      <c r="BM782" t="s">
        <v>71</v>
      </c>
      <c r="BN782" t="s">
        <v>71</v>
      </c>
      <c r="BO782" t="s">
        <v>71</v>
      </c>
      <c r="BP782" t="s">
        <v>71</v>
      </c>
      <c r="BQ782" t="s">
        <v>7244</v>
      </c>
      <c r="BR782" t="str">
        <f>HYPERLINK("https%3A%2F%2Fwww.webofscience.com%2Fwos%2Fwoscc%2Ffull-record%2FWOS:000426038800004","View Full Record in Web of Science")</f>
        <v>View Full Record in Web of Science</v>
      </c>
    </row>
    <row r="783" spans="1:70" hidden="1" x14ac:dyDescent="0.25">
      <c r="A783" t="s">
        <v>83</v>
      </c>
      <c r="B783" t="s">
        <v>7245</v>
      </c>
      <c r="C783" t="s">
        <v>71</v>
      </c>
      <c r="D783" t="s">
        <v>7246</v>
      </c>
      <c r="E783" t="s">
        <v>71</v>
      </c>
      <c r="F783" t="s">
        <v>7247</v>
      </c>
      <c r="G783" t="s">
        <v>71</v>
      </c>
      <c r="H783" t="s">
        <v>71</v>
      </c>
      <c r="I783" s="1" t="s">
        <v>7248</v>
      </c>
      <c r="J783" s="6" t="s">
        <v>8590</v>
      </c>
      <c r="K783" t="s">
        <v>7249</v>
      </c>
      <c r="L783" t="s">
        <v>1280</v>
      </c>
      <c r="M783" t="s">
        <v>7250</v>
      </c>
      <c r="N783" t="s">
        <v>7251</v>
      </c>
      <c r="O783" t="s">
        <v>7252</v>
      </c>
      <c r="P783" t="s">
        <v>71</v>
      </c>
      <c r="Q783" t="s">
        <v>71</v>
      </c>
      <c r="R783" t="s">
        <v>71</v>
      </c>
      <c r="S783" t="s">
        <v>71</v>
      </c>
      <c r="T783" t="s">
        <v>7253</v>
      </c>
      <c r="U783" t="s">
        <v>71</v>
      </c>
      <c r="V783" t="s">
        <v>71</v>
      </c>
      <c r="W783" t="s">
        <v>71</v>
      </c>
      <c r="X783" t="s">
        <v>71</v>
      </c>
      <c r="Y783" t="s">
        <v>7254</v>
      </c>
      <c r="Z783" t="s">
        <v>71</v>
      </c>
      <c r="AA783" t="s">
        <v>71</v>
      </c>
      <c r="AB783" t="s">
        <v>71</v>
      </c>
      <c r="AC783" t="s">
        <v>71</v>
      </c>
      <c r="AD783" t="s">
        <v>71</v>
      </c>
      <c r="AE783" t="s">
        <v>71</v>
      </c>
      <c r="AF783" t="s">
        <v>71</v>
      </c>
      <c r="AG783" t="s">
        <v>71</v>
      </c>
      <c r="AH783" t="s">
        <v>71</v>
      </c>
      <c r="AI783" t="s">
        <v>71</v>
      </c>
      <c r="AJ783" t="s">
        <v>71</v>
      </c>
      <c r="AK783" t="s">
        <v>71</v>
      </c>
      <c r="AL783" t="s">
        <v>71</v>
      </c>
      <c r="AM783" t="s">
        <v>695</v>
      </c>
      <c r="AN783" t="s">
        <v>1283</v>
      </c>
      <c r="AO783" t="s">
        <v>7255</v>
      </c>
      <c r="AP783" t="s">
        <v>71</v>
      </c>
      <c r="AQ783" t="s">
        <v>71</v>
      </c>
      <c r="AR783" t="s">
        <v>71</v>
      </c>
      <c r="AS783">
        <v>2021</v>
      </c>
      <c r="AT783">
        <v>12955</v>
      </c>
      <c r="AU783" t="s">
        <v>71</v>
      </c>
      <c r="AV783" t="s">
        <v>71</v>
      </c>
      <c r="AW783" t="s">
        <v>71</v>
      </c>
      <c r="AX783" t="s">
        <v>71</v>
      </c>
      <c r="AY783" t="s">
        <v>71</v>
      </c>
      <c r="AZ783">
        <v>504</v>
      </c>
      <c r="BA783">
        <v>516</v>
      </c>
      <c r="BB783" t="s">
        <v>71</v>
      </c>
      <c r="BC783" t="s">
        <v>7256</v>
      </c>
      <c r="BD783" t="str">
        <f>HYPERLINK("http://dx.doi.org/10.1007/978-3-030-87007-2_36","http://dx.doi.org/10.1007/978-3-030-87007-2_36")</f>
        <v>http://dx.doi.org/10.1007/978-3-030-87007-2_36</v>
      </c>
      <c r="BE783" t="s">
        <v>71</v>
      </c>
      <c r="BF783" t="s">
        <v>71</v>
      </c>
      <c r="BG783" t="s">
        <v>71</v>
      </c>
      <c r="BH783" t="s">
        <v>71</v>
      </c>
      <c r="BI783" t="s">
        <v>71</v>
      </c>
      <c r="BJ783" t="s">
        <v>71</v>
      </c>
      <c r="BK783" t="s">
        <v>71</v>
      </c>
      <c r="BL783" t="s">
        <v>71</v>
      </c>
      <c r="BM783" t="s">
        <v>71</v>
      </c>
      <c r="BN783" t="s">
        <v>71</v>
      </c>
      <c r="BO783" t="s">
        <v>71</v>
      </c>
      <c r="BP783" t="s">
        <v>71</v>
      </c>
      <c r="BQ783" t="s">
        <v>7257</v>
      </c>
      <c r="BR783" t="str">
        <f>HYPERLINK("https%3A%2F%2Fwww.webofscience.com%2Fwos%2Fwoscc%2Ffull-record%2FWOS:000722429500036","View Full Record in Web of Science")</f>
        <v>View Full Record in Web of Science</v>
      </c>
    </row>
    <row r="784" spans="1:70" hidden="1" x14ac:dyDescent="0.25">
      <c r="A784" t="s">
        <v>69</v>
      </c>
      <c r="B784" t="s">
        <v>7258</v>
      </c>
      <c r="C784" t="s">
        <v>71</v>
      </c>
      <c r="D784" t="s">
        <v>71</v>
      </c>
      <c r="E784" t="s">
        <v>71</v>
      </c>
      <c r="F784" t="s">
        <v>7259</v>
      </c>
      <c r="G784" t="s">
        <v>71</v>
      </c>
      <c r="H784" t="s">
        <v>71</v>
      </c>
      <c r="I784" s="1" t="s">
        <v>7260</v>
      </c>
      <c r="J784" s="6" t="s">
        <v>8590</v>
      </c>
      <c r="K784" t="s">
        <v>766</v>
      </c>
      <c r="L784" t="s">
        <v>71</v>
      </c>
      <c r="M784" t="s">
        <v>71</v>
      </c>
      <c r="N784" t="s">
        <v>71</v>
      </c>
      <c r="O784" t="s">
        <v>71</v>
      </c>
      <c r="P784" t="s">
        <v>71</v>
      </c>
      <c r="Q784" t="s">
        <v>71</v>
      </c>
      <c r="R784" t="s">
        <v>71</v>
      </c>
      <c r="S784" t="s">
        <v>71</v>
      </c>
      <c r="T784" t="s">
        <v>7261</v>
      </c>
      <c r="U784" t="s">
        <v>71</v>
      </c>
      <c r="V784" t="s">
        <v>71</v>
      </c>
      <c r="W784" t="s">
        <v>71</v>
      </c>
      <c r="X784" t="s">
        <v>71</v>
      </c>
      <c r="Y784" t="s">
        <v>7262</v>
      </c>
      <c r="Z784" t="s">
        <v>7263</v>
      </c>
      <c r="AA784" t="s">
        <v>71</v>
      </c>
      <c r="AB784" t="s">
        <v>71</v>
      </c>
      <c r="AC784" t="s">
        <v>71</v>
      </c>
      <c r="AD784" t="s">
        <v>71</v>
      </c>
      <c r="AE784" t="s">
        <v>71</v>
      </c>
      <c r="AF784" t="s">
        <v>71</v>
      </c>
      <c r="AG784" t="s">
        <v>71</v>
      </c>
      <c r="AH784" t="s">
        <v>71</v>
      </c>
      <c r="AI784" t="s">
        <v>71</v>
      </c>
      <c r="AJ784" t="s">
        <v>71</v>
      </c>
      <c r="AK784" t="s">
        <v>71</v>
      </c>
      <c r="AL784" t="s">
        <v>71</v>
      </c>
      <c r="AM784" t="s">
        <v>768</v>
      </c>
      <c r="AN784" t="s">
        <v>769</v>
      </c>
      <c r="AO784" t="s">
        <v>71</v>
      </c>
      <c r="AP784" t="s">
        <v>71</v>
      </c>
      <c r="AQ784" t="s">
        <v>71</v>
      </c>
      <c r="AR784" t="s">
        <v>1082</v>
      </c>
      <c r="AS784">
        <v>2018</v>
      </c>
      <c r="AT784">
        <v>66</v>
      </c>
      <c r="AU784" t="s">
        <v>71</v>
      </c>
      <c r="AV784" t="s">
        <v>71</v>
      </c>
      <c r="AW784" t="s">
        <v>71</v>
      </c>
      <c r="AX784" t="s">
        <v>71</v>
      </c>
      <c r="AY784" t="s">
        <v>71</v>
      </c>
      <c r="AZ784">
        <v>292</v>
      </c>
      <c r="BA784">
        <v>296</v>
      </c>
      <c r="BB784" t="s">
        <v>71</v>
      </c>
      <c r="BC784" t="s">
        <v>7264</v>
      </c>
      <c r="BD784" t="str">
        <f>HYPERLINK("http://dx.doi.org/10.1016/j.asoc.2018.02.035","http://dx.doi.org/10.1016/j.asoc.2018.02.035")</f>
        <v>http://dx.doi.org/10.1016/j.asoc.2018.02.035</v>
      </c>
      <c r="BE784" t="s">
        <v>71</v>
      </c>
      <c r="BF784" t="s">
        <v>71</v>
      </c>
      <c r="BG784" t="s">
        <v>71</v>
      </c>
      <c r="BH784" t="s">
        <v>71</v>
      </c>
      <c r="BI784" t="s">
        <v>71</v>
      </c>
      <c r="BJ784" t="s">
        <v>71</v>
      </c>
      <c r="BK784" t="s">
        <v>71</v>
      </c>
      <c r="BL784" t="s">
        <v>71</v>
      </c>
      <c r="BM784" t="s">
        <v>71</v>
      </c>
      <c r="BN784" t="s">
        <v>71</v>
      </c>
      <c r="BO784" t="s">
        <v>71</v>
      </c>
      <c r="BP784" t="s">
        <v>71</v>
      </c>
      <c r="BQ784" t="s">
        <v>7265</v>
      </c>
      <c r="BR784" t="str">
        <f>HYPERLINK("https%3A%2F%2Fwww.webofscience.com%2Fwos%2Fwoscc%2Ffull-record%2FWOS:000430162100020","View Full Record in Web of Science")</f>
        <v>View Full Record in Web of Science</v>
      </c>
    </row>
    <row r="785" spans="1:70" hidden="1" x14ac:dyDescent="0.25">
      <c r="A785" t="s">
        <v>69</v>
      </c>
      <c r="B785" t="s">
        <v>7266</v>
      </c>
      <c r="C785" t="s">
        <v>71</v>
      </c>
      <c r="D785" t="s">
        <v>71</v>
      </c>
      <c r="E785" t="s">
        <v>71</v>
      </c>
      <c r="F785" t="s">
        <v>7267</v>
      </c>
      <c r="G785" t="s">
        <v>71</v>
      </c>
      <c r="H785" t="s">
        <v>71</v>
      </c>
      <c r="I785" s="1" t="s">
        <v>7268</v>
      </c>
      <c r="J785" s="6" t="s">
        <v>8590</v>
      </c>
      <c r="K785" t="s">
        <v>123</v>
      </c>
      <c r="L785" t="s">
        <v>71</v>
      </c>
      <c r="M785" t="s">
        <v>71</v>
      </c>
      <c r="N785" t="s">
        <v>71</v>
      </c>
      <c r="O785" t="s">
        <v>71</v>
      </c>
      <c r="P785" t="s">
        <v>71</v>
      </c>
      <c r="Q785" t="s">
        <v>71</v>
      </c>
      <c r="R785" t="s">
        <v>71</v>
      </c>
      <c r="S785" t="s">
        <v>71</v>
      </c>
      <c r="T785" t="s">
        <v>7269</v>
      </c>
      <c r="U785" t="s">
        <v>71</v>
      </c>
      <c r="V785" t="s">
        <v>71</v>
      </c>
      <c r="W785" t="s">
        <v>71</v>
      </c>
      <c r="X785" t="s">
        <v>71</v>
      </c>
      <c r="Y785" t="s">
        <v>71</v>
      </c>
      <c r="Z785" t="s">
        <v>7270</v>
      </c>
      <c r="AA785" t="s">
        <v>71</v>
      </c>
      <c r="AB785" t="s">
        <v>71</v>
      </c>
      <c r="AC785" t="s">
        <v>71</v>
      </c>
      <c r="AD785" t="s">
        <v>71</v>
      </c>
      <c r="AE785" t="s">
        <v>71</v>
      </c>
      <c r="AF785" t="s">
        <v>71</v>
      </c>
      <c r="AG785" t="s">
        <v>71</v>
      </c>
      <c r="AH785" t="s">
        <v>71</v>
      </c>
      <c r="AI785" t="s">
        <v>71</v>
      </c>
      <c r="AJ785" t="s">
        <v>71</v>
      </c>
      <c r="AK785" t="s">
        <v>71</v>
      </c>
      <c r="AL785" t="s">
        <v>71</v>
      </c>
      <c r="AM785" t="s">
        <v>127</v>
      </c>
      <c r="AN785" t="s">
        <v>128</v>
      </c>
      <c r="AO785" t="s">
        <v>71</v>
      </c>
      <c r="AP785" t="s">
        <v>71</v>
      </c>
      <c r="AQ785" t="s">
        <v>71</v>
      </c>
      <c r="AR785" t="s">
        <v>129</v>
      </c>
      <c r="AS785">
        <v>2021</v>
      </c>
      <c r="AT785">
        <v>566</v>
      </c>
      <c r="AU785" t="s">
        <v>71</v>
      </c>
      <c r="AV785" t="s">
        <v>71</v>
      </c>
      <c r="AW785" t="s">
        <v>71</v>
      </c>
      <c r="AX785" t="s">
        <v>71</v>
      </c>
      <c r="AY785" t="s">
        <v>71</v>
      </c>
      <c r="AZ785">
        <v>38</v>
      </c>
      <c r="BA785">
        <v>56</v>
      </c>
      <c r="BB785" t="s">
        <v>71</v>
      </c>
      <c r="BC785" t="s">
        <v>7271</v>
      </c>
      <c r="BD785" t="str">
        <f>HYPERLINK("http://dx.doi.org/10.1016/j.ins.2021.02.042","http://dx.doi.org/10.1016/j.ins.2021.02.042")</f>
        <v>http://dx.doi.org/10.1016/j.ins.2021.02.042</v>
      </c>
      <c r="BE785" t="s">
        <v>71</v>
      </c>
      <c r="BF785" t="s">
        <v>1067</v>
      </c>
      <c r="BG785" t="s">
        <v>71</v>
      </c>
      <c r="BH785" t="s">
        <v>71</v>
      </c>
      <c r="BI785" t="s">
        <v>71</v>
      </c>
      <c r="BJ785" t="s">
        <v>71</v>
      </c>
      <c r="BK785" t="s">
        <v>71</v>
      </c>
      <c r="BL785" t="s">
        <v>71</v>
      </c>
      <c r="BM785" t="s">
        <v>71</v>
      </c>
      <c r="BN785" t="s">
        <v>71</v>
      </c>
      <c r="BO785" t="s">
        <v>71</v>
      </c>
      <c r="BP785" t="s">
        <v>71</v>
      </c>
      <c r="BQ785" t="s">
        <v>7272</v>
      </c>
      <c r="BR785" t="str">
        <f>HYPERLINK("https%3A%2F%2Fwww.webofscience.com%2Fwos%2Fwoscc%2Ffull-record%2FWOS:000656939300003","View Full Record in Web of Science")</f>
        <v>View Full Record in Web of Science</v>
      </c>
    </row>
    <row r="786" spans="1:70" hidden="1" x14ac:dyDescent="0.25">
      <c r="A786" t="s">
        <v>69</v>
      </c>
      <c r="B786" t="s">
        <v>7273</v>
      </c>
      <c r="C786" t="s">
        <v>71</v>
      </c>
      <c r="D786" t="s">
        <v>71</v>
      </c>
      <c r="E786" t="s">
        <v>71</v>
      </c>
      <c r="F786" t="s">
        <v>7274</v>
      </c>
      <c r="G786" t="s">
        <v>71</v>
      </c>
      <c r="H786" t="s">
        <v>71</v>
      </c>
      <c r="I786" s="1" t="s">
        <v>7275</v>
      </c>
      <c r="J786" s="6" t="s">
        <v>8590</v>
      </c>
      <c r="K786" t="s">
        <v>4707</v>
      </c>
      <c r="L786" t="s">
        <v>71</v>
      </c>
      <c r="M786" t="s">
        <v>71</v>
      </c>
      <c r="N786" t="s">
        <v>71</v>
      </c>
      <c r="O786" t="s">
        <v>71</v>
      </c>
      <c r="P786" t="s">
        <v>71</v>
      </c>
      <c r="Q786" t="s">
        <v>71</v>
      </c>
      <c r="R786" t="s">
        <v>71</v>
      </c>
      <c r="S786" t="s">
        <v>71</v>
      </c>
      <c r="T786" t="s">
        <v>7276</v>
      </c>
      <c r="U786" t="s">
        <v>71</v>
      </c>
      <c r="V786" t="s">
        <v>71</v>
      </c>
      <c r="W786" t="s">
        <v>71</v>
      </c>
      <c r="X786" t="s">
        <v>71</v>
      </c>
      <c r="Y786" t="s">
        <v>7277</v>
      </c>
      <c r="Z786" t="s">
        <v>7278</v>
      </c>
      <c r="AA786" t="s">
        <v>71</v>
      </c>
      <c r="AB786" t="s">
        <v>71</v>
      </c>
      <c r="AC786" t="s">
        <v>71</v>
      </c>
      <c r="AD786" t="s">
        <v>71</v>
      </c>
      <c r="AE786" t="s">
        <v>71</v>
      </c>
      <c r="AF786" t="s">
        <v>71</v>
      </c>
      <c r="AG786" t="s">
        <v>71</v>
      </c>
      <c r="AH786" t="s">
        <v>71</v>
      </c>
      <c r="AI786" t="s">
        <v>71</v>
      </c>
      <c r="AJ786" t="s">
        <v>71</v>
      </c>
      <c r="AK786" t="s">
        <v>71</v>
      </c>
      <c r="AL786" t="s">
        <v>71</v>
      </c>
      <c r="AM786" t="s">
        <v>4709</v>
      </c>
      <c r="AN786" t="s">
        <v>4710</v>
      </c>
      <c r="AO786" t="s">
        <v>71</v>
      </c>
      <c r="AP786" t="s">
        <v>71</v>
      </c>
      <c r="AQ786" t="s">
        <v>71</v>
      </c>
      <c r="AR786" t="s">
        <v>1363</v>
      </c>
      <c r="AS786">
        <v>2016</v>
      </c>
      <c r="AT786">
        <v>19</v>
      </c>
      <c r="AU786" t="s">
        <v>71</v>
      </c>
      <c r="AV786" t="s">
        <v>71</v>
      </c>
      <c r="AW786" t="s">
        <v>71</v>
      </c>
      <c r="AX786" t="s">
        <v>71</v>
      </c>
      <c r="AY786" t="s">
        <v>71</v>
      </c>
      <c r="AZ786">
        <v>44</v>
      </c>
      <c r="BA786">
        <v>55</v>
      </c>
      <c r="BB786" t="s">
        <v>71</v>
      </c>
      <c r="BC786" t="s">
        <v>7279</v>
      </c>
      <c r="BD786" t="str">
        <f>HYPERLINK("http://dx.doi.org/10.1016/j.elerap.2016.08.001","http://dx.doi.org/10.1016/j.elerap.2016.08.001")</f>
        <v>http://dx.doi.org/10.1016/j.elerap.2016.08.001</v>
      </c>
      <c r="BE786" t="s">
        <v>71</v>
      </c>
      <c r="BF786" t="s">
        <v>71</v>
      </c>
      <c r="BG786" t="s">
        <v>71</v>
      </c>
      <c r="BH786" t="s">
        <v>71</v>
      </c>
      <c r="BI786" t="s">
        <v>71</v>
      </c>
      <c r="BJ786" t="s">
        <v>71</v>
      </c>
      <c r="BK786" t="s">
        <v>71</v>
      </c>
      <c r="BL786" t="s">
        <v>71</v>
      </c>
      <c r="BM786" t="s">
        <v>71</v>
      </c>
      <c r="BN786" t="s">
        <v>71</v>
      </c>
      <c r="BO786" t="s">
        <v>71</v>
      </c>
      <c r="BP786" t="s">
        <v>71</v>
      </c>
      <c r="BQ786" t="s">
        <v>7280</v>
      </c>
      <c r="BR786" t="str">
        <f>HYPERLINK("https%3A%2F%2Fwww.webofscience.com%2Fwos%2Fwoscc%2Ffull-record%2FWOS:000389518800004","View Full Record in Web of Science")</f>
        <v>View Full Record in Web of Science</v>
      </c>
    </row>
    <row r="787" spans="1:70" hidden="1" x14ac:dyDescent="0.25">
      <c r="A787" t="s">
        <v>83</v>
      </c>
      <c r="B787" t="s">
        <v>751</v>
      </c>
      <c r="C787" t="s">
        <v>71</v>
      </c>
      <c r="D787" t="s">
        <v>7281</v>
      </c>
      <c r="E787" t="s">
        <v>71</v>
      </c>
      <c r="F787" t="s">
        <v>7282</v>
      </c>
      <c r="G787" t="s">
        <v>71</v>
      </c>
      <c r="H787" t="s">
        <v>71</v>
      </c>
      <c r="I787" s="1" t="s">
        <v>7283</v>
      </c>
      <c r="J787" s="6" t="s">
        <v>8590</v>
      </c>
      <c r="K787" t="s">
        <v>7284</v>
      </c>
      <c r="L787" t="s">
        <v>71</v>
      </c>
      <c r="M787" t="s">
        <v>7285</v>
      </c>
      <c r="N787" t="s">
        <v>7286</v>
      </c>
      <c r="O787" t="s">
        <v>7287</v>
      </c>
      <c r="P787" t="s">
        <v>7288</v>
      </c>
      <c r="Q787" t="s">
        <v>71</v>
      </c>
      <c r="R787" t="s">
        <v>71</v>
      </c>
      <c r="S787" t="s">
        <v>71</v>
      </c>
      <c r="T787" t="s">
        <v>7289</v>
      </c>
      <c r="U787" t="s">
        <v>71</v>
      </c>
      <c r="V787" t="s">
        <v>71</v>
      </c>
      <c r="W787" t="s">
        <v>71</v>
      </c>
      <c r="X787" t="s">
        <v>71</v>
      </c>
      <c r="Y787" t="s">
        <v>71</v>
      </c>
      <c r="Z787" t="s">
        <v>71</v>
      </c>
      <c r="AA787" t="s">
        <v>71</v>
      </c>
      <c r="AB787" t="s">
        <v>71</v>
      </c>
      <c r="AC787" t="s">
        <v>71</v>
      </c>
      <c r="AD787" t="s">
        <v>71</v>
      </c>
      <c r="AE787" t="s">
        <v>71</v>
      </c>
      <c r="AF787" t="s">
        <v>71</v>
      </c>
      <c r="AG787" t="s">
        <v>71</v>
      </c>
      <c r="AH787" t="s">
        <v>71</v>
      </c>
      <c r="AI787" t="s">
        <v>71</v>
      </c>
      <c r="AJ787" t="s">
        <v>71</v>
      </c>
      <c r="AK787" t="s">
        <v>71</v>
      </c>
      <c r="AL787" t="s">
        <v>71</v>
      </c>
      <c r="AM787" t="s">
        <v>71</v>
      </c>
      <c r="AN787" t="s">
        <v>71</v>
      </c>
      <c r="AO787" t="s">
        <v>7290</v>
      </c>
      <c r="AP787" t="s">
        <v>71</v>
      </c>
      <c r="AQ787" t="s">
        <v>71</v>
      </c>
      <c r="AR787" t="s">
        <v>71</v>
      </c>
      <c r="AS787">
        <v>2006</v>
      </c>
      <c r="AT787" t="s">
        <v>71</v>
      </c>
      <c r="AU787" t="s">
        <v>71</v>
      </c>
      <c r="AV787" t="s">
        <v>71</v>
      </c>
      <c r="AW787" t="s">
        <v>71</v>
      </c>
      <c r="AX787" t="s">
        <v>71</v>
      </c>
      <c r="AY787" t="s">
        <v>71</v>
      </c>
      <c r="AZ787">
        <v>206</v>
      </c>
      <c r="BA787">
        <v>211</v>
      </c>
      <c r="BB787" t="s">
        <v>71</v>
      </c>
      <c r="BC787" t="s">
        <v>71</v>
      </c>
      <c r="BD787" t="s">
        <v>71</v>
      </c>
      <c r="BE787" t="s">
        <v>71</v>
      </c>
      <c r="BF787" t="s">
        <v>71</v>
      </c>
      <c r="BG787" t="s">
        <v>71</v>
      </c>
      <c r="BH787" t="s">
        <v>71</v>
      </c>
      <c r="BI787" t="s">
        <v>71</v>
      </c>
      <c r="BJ787" t="s">
        <v>71</v>
      </c>
      <c r="BK787" t="s">
        <v>71</v>
      </c>
      <c r="BL787" t="s">
        <v>71</v>
      </c>
      <c r="BM787" t="s">
        <v>71</v>
      </c>
      <c r="BN787" t="s">
        <v>71</v>
      </c>
      <c r="BO787" t="s">
        <v>71</v>
      </c>
      <c r="BP787" t="s">
        <v>71</v>
      </c>
      <c r="BQ787" t="s">
        <v>7291</v>
      </c>
      <c r="BR787" t="str">
        <f>HYPERLINK("https%3A%2F%2Fwww.webofscience.com%2Fwos%2Fwoscc%2Ffull-record%2FWOS:000251937800039","View Full Record in Web of Science")</f>
        <v>View Full Record in Web of Science</v>
      </c>
    </row>
    <row r="788" spans="1:70" hidden="1" x14ac:dyDescent="0.25">
      <c r="A788" t="s">
        <v>69</v>
      </c>
      <c r="B788" t="s">
        <v>7292</v>
      </c>
      <c r="C788" t="s">
        <v>71</v>
      </c>
      <c r="D788" t="s">
        <v>71</v>
      </c>
      <c r="E788" t="s">
        <v>71</v>
      </c>
      <c r="F788" t="s">
        <v>7293</v>
      </c>
      <c r="G788" t="s">
        <v>71</v>
      </c>
      <c r="H788" t="s">
        <v>71</v>
      </c>
      <c r="I788" s="1" t="s">
        <v>7294</v>
      </c>
      <c r="J788" s="6" t="s">
        <v>8590</v>
      </c>
      <c r="K788" t="s">
        <v>1028</v>
      </c>
      <c r="L788" t="s">
        <v>71</v>
      </c>
      <c r="M788" t="s">
        <v>71</v>
      </c>
      <c r="N788" t="s">
        <v>71</v>
      </c>
      <c r="O788" t="s">
        <v>71</v>
      </c>
      <c r="P788" t="s">
        <v>71</v>
      </c>
      <c r="Q788" t="s">
        <v>71</v>
      </c>
      <c r="R788" t="s">
        <v>71</v>
      </c>
      <c r="S788" t="s">
        <v>71</v>
      </c>
      <c r="T788" t="s">
        <v>7295</v>
      </c>
      <c r="U788" t="s">
        <v>71</v>
      </c>
      <c r="V788" t="s">
        <v>71</v>
      </c>
      <c r="W788" t="s">
        <v>71</v>
      </c>
      <c r="X788" t="s">
        <v>71</v>
      </c>
      <c r="Y788" t="s">
        <v>7296</v>
      </c>
      <c r="Z788" t="s">
        <v>7297</v>
      </c>
      <c r="AA788" t="s">
        <v>71</v>
      </c>
      <c r="AB788" t="s">
        <v>71</v>
      </c>
      <c r="AC788" t="s">
        <v>71</v>
      </c>
      <c r="AD788" t="s">
        <v>71</v>
      </c>
      <c r="AE788" t="s">
        <v>71</v>
      </c>
      <c r="AF788" t="s">
        <v>71</v>
      </c>
      <c r="AG788" t="s">
        <v>71</v>
      </c>
      <c r="AH788" t="s">
        <v>71</v>
      </c>
      <c r="AI788" t="s">
        <v>71</v>
      </c>
      <c r="AJ788" t="s">
        <v>71</v>
      </c>
      <c r="AK788" t="s">
        <v>71</v>
      </c>
      <c r="AL788" t="s">
        <v>71</v>
      </c>
      <c r="AM788" t="s">
        <v>1030</v>
      </c>
      <c r="AN788" t="s">
        <v>1031</v>
      </c>
      <c r="AO788" t="s">
        <v>71</v>
      </c>
      <c r="AP788" t="s">
        <v>71</v>
      </c>
      <c r="AQ788" t="s">
        <v>71</v>
      </c>
      <c r="AR788" t="s">
        <v>79</v>
      </c>
      <c r="AS788">
        <v>2022</v>
      </c>
      <c r="AT788">
        <v>52</v>
      </c>
      <c r="AU788">
        <v>12</v>
      </c>
      <c r="AV788" t="s">
        <v>71</v>
      </c>
      <c r="AW788" t="s">
        <v>71</v>
      </c>
      <c r="AX788" t="s">
        <v>71</v>
      </c>
      <c r="AY788" t="s">
        <v>71</v>
      </c>
      <c r="AZ788">
        <v>13689</v>
      </c>
      <c r="BA788">
        <v>13713</v>
      </c>
      <c r="BB788" t="s">
        <v>71</v>
      </c>
      <c r="BC788" t="s">
        <v>7298</v>
      </c>
      <c r="BD788" t="str">
        <f>HYPERLINK("http://dx.doi.org/10.1007/s10489-021-02909-y","http://dx.doi.org/10.1007/s10489-021-02909-y")</f>
        <v>http://dx.doi.org/10.1007/s10489-021-02909-y</v>
      </c>
      <c r="BE788" t="s">
        <v>71</v>
      </c>
      <c r="BF788" t="s">
        <v>1054</v>
      </c>
      <c r="BG788" t="s">
        <v>71</v>
      </c>
      <c r="BH788" t="s">
        <v>71</v>
      </c>
      <c r="BI788" t="s">
        <v>71</v>
      </c>
      <c r="BJ788" t="s">
        <v>71</v>
      </c>
      <c r="BK788" t="s">
        <v>71</v>
      </c>
      <c r="BL788">
        <v>35002080</v>
      </c>
      <c r="BM788" t="s">
        <v>71</v>
      </c>
      <c r="BN788" t="s">
        <v>71</v>
      </c>
      <c r="BO788" t="s">
        <v>71</v>
      </c>
      <c r="BP788" t="s">
        <v>71</v>
      </c>
      <c r="BQ788" t="s">
        <v>7299</v>
      </c>
      <c r="BR788" t="str">
        <f>HYPERLINK("https%3A%2F%2Fwww.webofscience.com%2Fwos%2Fwoscc%2Ffull-record%2FWOS:000738553600001","View Full Record in Web of Science")</f>
        <v>View Full Record in Web of Science</v>
      </c>
    </row>
    <row r="789" spans="1:70" hidden="1" x14ac:dyDescent="0.25">
      <c r="A789" t="s">
        <v>83</v>
      </c>
      <c r="B789" t="s">
        <v>4400</v>
      </c>
      <c r="C789" t="s">
        <v>71</v>
      </c>
      <c r="D789" t="s">
        <v>7300</v>
      </c>
      <c r="E789" t="s">
        <v>71</v>
      </c>
      <c r="F789" t="s">
        <v>4401</v>
      </c>
      <c r="G789" t="s">
        <v>71</v>
      </c>
      <c r="H789" t="s">
        <v>71</v>
      </c>
      <c r="I789" s="1" t="s">
        <v>7301</v>
      </c>
      <c r="J789" s="6" t="s">
        <v>8590</v>
      </c>
      <c r="K789" t="s">
        <v>7302</v>
      </c>
      <c r="L789" t="s">
        <v>3895</v>
      </c>
      <c r="M789" t="s">
        <v>7303</v>
      </c>
      <c r="N789" t="s">
        <v>7304</v>
      </c>
      <c r="O789" t="s">
        <v>5611</v>
      </c>
      <c r="P789" t="s">
        <v>71</v>
      </c>
      <c r="Q789" t="s">
        <v>71</v>
      </c>
      <c r="R789" t="s">
        <v>71</v>
      </c>
      <c r="S789" t="s">
        <v>71</v>
      </c>
      <c r="T789" t="s">
        <v>7305</v>
      </c>
      <c r="U789" t="s">
        <v>71</v>
      </c>
      <c r="V789" t="s">
        <v>71</v>
      </c>
      <c r="W789" t="s">
        <v>71</v>
      </c>
      <c r="X789" t="s">
        <v>71</v>
      </c>
      <c r="Y789" t="s">
        <v>71</v>
      </c>
      <c r="Z789" t="s">
        <v>71</v>
      </c>
      <c r="AA789" t="s">
        <v>71</v>
      </c>
      <c r="AB789" t="s">
        <v>71</v>
      </c>
      <c r="AC789" t="s">
        <v>71</v>
      </c>
      <c r="AD789" t="s">
        <v>71</v>
      </c>
      <c r="AE789" t="s">
        <v>71</v>
      </c>
      <c r="AF789" t="s">
        <v>71</v>
      </c>
      <c r="AG789" t="s">
        <v>71</v>
      </c>
      <c r="AH789" t="s">
        <v>71</v>
      </c>
      <c r="AI789" t="s">
        <v>71</v>
      </c>
      <c r="AJ789" t="s">
        <v>71</v>
      </c>
      <c r="AK789" t="s">
        <v>71</v>
      </c>
      <c r="AL789" t="s">
        <v>71</v>
      </c>
      <c r="AM789" t="s">
        <v>3900</v>
      </c>
      <c r="AN789" t="s">
        <v>71</v>
      </c>
      <c r="AO789" t="s">
        <v>71</v>
      </c>
      <c r="AP789" t="s">
        <v>71</v>
      </c>
      <c r="AQ789" t="s">
        <v>71</v>
      </c>
      <c r="AR789" t="s">
        <v>71</v>
      </c>
      <c r="AS789">
        <v>2005</v>
      </c>
      <c r="AT789">
        <v>4</v>
      </c>
      <c r="AU789" t="s">
        <v>71</v>
      </c>
      <c r="AV789" t="s">
        <v>71</v>
      </c>
      <c r="AW789" t="s">
        <v>71</v>
      </c>
      <c r="AX789" t="s">
        <v>71</v>
      </c>
      <c r="AY789" t="s">
        <v>71</v>
      </c>
      <c r="AZ789">
        <v>212</v>
      </c>
      <c r="BA789">
        <v>213</v>
      </c>
      <c r="BB789" t="s">
        <v>71</v>
      </c>
      <c r="BC789" t="s">
        <v>71</v>
      </c>
      <c r="BD789" t="s">
        <v>71</v>
      </c>
      <c r="BE789" t="s">
        <v>71</v>
      </c>
      <c r="BF789" t="s">
        <v>71</v>
      </c>
      <c r="BG789" t="s">
        <v>71</v>
      </c>
      <c r="BH789" t="s">
        <v>71</v>
      </c>
      <c r="BI789" t="s">
        <v>71</v>
      </c>
      <c r="BJ789" t="s">
        <v>71</v>
      </c>
      <c r="BK789" t="s">
        <v>71</v>
      </c>
      <c r="BL789" t="s">
        <v>71</v>
      </c>
      <c r="BM789" t="s">
        <v>71</v>
      </c>
      <c r="BN789" t="s">
        <v>71</v>
      </c>
      <c r="BO789" t="s">
        <v>71</v>
      </c>
      <c r="BP789" t="s">
        <v>71</v>
      </c>
      <c r="BQ789" t="s">
        <v>7306</v>
      </c>
      <c r="BR789" t="str">
        <f>HYPERLINK("https%3A%2F%2Fwww.webofscience.com%2Fwos%2Fwoscc%2Ffull-record%2FWOS:000237308600043","View Full Record in Web of Science")</f>
        <v>View Full Record in Web of Science</v>
      </c>
    </row>
    <row r="790" spans="1:70" hidden="1" x14ac:dyDescent="0.25">
      <c r="A790" t="s">
        <v>69</v>
      </c>
      <c r="B790" t="s">
        <v>7307</v>
      </c>
      <c r="C790" t="s">
        <v>71</v>
      </c>
      <c r="D790" t="s">
        <v>71</v>
      </c>
      <c r="E790" t="s">
        <v>71</v>
      </c>
      <c r="F790" t="s">
        <v>7308</v>
      </c>
      <c r="G790" t="s">
        <v>71</v>
      </c>
      <c r="H790" t="s">
        <v>71</v>
      </c>
      <c r="I790" s="1" t="s">
        <v>7309</v>
      </c>
      <c r="J790" s="6" t="s">
        <v>8590</v>
      </c>
      <c r="K790" t="s">
        <v>2308</v>
      </c>
      <c r="L790" t="s">
        <v>71</v>
      </c>
      <c r="M790" t="s">
        <v>71</v>
      </c>
      <c r="N790" t="s">
        <v>71</v>
      </c>
      <c r="O790" t="s">
        <v>71</v>
      </c>
      <c r="P790" t="s">
        <v>71</v>
      </c>
      <c r="Q790" t="s">
        <v>71</v>
      </c>
      <c r="R790" t="s">
        <v>71</v>
      </c>
      <c r="S790" t="s">
        <v>71</v>
      </c>
      <c r="T790" t="s">
        <v>7310</v>
      </c>
      <c r="U790" t="s">
        <v>71</v>
      </c>
      <c r="V790" t="s">
        <v>71</v>
      </c>
      <c r="W790" t="s">
        <v>71</v>
      </c>
      <c r="X790" t="s">
        <v>71</v>
      </c>
      <c r="Y790" t="s">
        <v>7311</v>
      </c>
      <c r="Z790" t="s">
        <v>7312</v>
      </c>
      <c r="AA790" t="s">
        <v>71</v>
      </c>
      <c r="AB790" t="s">
        <v>71</v>
      </c>
      <c r="AC790" t="s">
        <v>71</v>
      </c>
      <c r="AD790" t="s">
        <v>71</v>
      </c>
      <c r="AE790" t="s">
        <v>71</v>
      </c>
      <c r="AF790" t="s">
        <v>71</v>
      </c>
      <c r="AG790" t="s">
        <v>71</v>
      </c>
      <c r="AH790" t="s">
        <v>71</v>
      </c>
      <c r="AI790" t="s">
        <v>71</v>
      </c>
      <c r="AJ790" t="s">
        <v>71</v>
      </c>
      <c r="AK790" t="s">
        <v>71</v>
      </c>
      <c r="AL790" t="s">
        <v>71</v>
      </c>
      <c r="AM790" t="s">
        <v>2312</v>
      </c>
      <c r="AN790" t="s">
        <v>2313</v>
      </c>
      <c r="AO790" t="s">
        <v>71</v>
      </c>
      <c r="AP790" t="s">
        <v>71</v>
      </c>
      <c r="AQ790" t="s">
        <v>71</v>
      </c>
      <c r="AR790" t="s">
        <v>479</v>
      </c>
      <c r="AS790">
        <v>2020</v>
      </c>
      <c r="AT790">
        <v>95</v>
      </c>
      <c r="AU790" t="s">
        <v>71</v>
      </c>
      <c r="AV790" t="s">
        <v>71</v>
      </c>
      <c r="AW790" t="s">
        <v>71</v>
      </c>
      <c r="AX790" t="s">
        <v>71</v>
      </c>
      <c r="AY790" t="s">
        <v>71</v>
      </c>
      <c r="AZ790" t="s">
        <v>71</v>
      </c>
      <c r="BA790" t="s">
        <v>71</v>
      </c>
      <c r="BB790">
        <v>103916</v>
      </c>
      <c r="BC790" t="s">
        <v>7313</v>
      </c>
      <c r="BD790" t="str">
        <f>HYPERLINK("http://dx.doi.org/10.1016/j.engappai.2020.103916","http://dx.doi.org/10.1016/j.engappai.2020.103916")</f>
        <v>http://dx.doi.org/10.1016/j.engappai.2020.103916</v>
      </c>
      <c r="BE790" t="s">
        <v>71</v>
      </c>
      <c r="BF790" t="s">
        <v>71</v>
      </c>
      <c r="BG790" t="s">
        <v>71</v>
      </c>
      <c r="BH790" t="s">
        <v>71</v>
      </c>
      <c r="BI790" t="s">
        <v>71</v>
      </c>
      <c r="BJ790" t="s">
        <v>71</v>
      </c>
      <c r="BK790" t="s">
        <v>71</v>
      </c>
      <c r="BL790" t="s">
        <v>71</v>
      </c>
      <c r="BM790" t="s">
        <v>71</v>
      </c>
      <c r="BN790" t="s">
        <v>71</v>
      </c>
      <c r="BO790" t="s">
        <v>71</v>
      </c>
      <c r="BP790" t="s">
        <v>71</v>
      </c>
      <c r="BQ790" t="s">
        <v>7314</v>
      </c>
      <c r="BR790" t="str">
        <f>HYPERLINK("https%3A%2F%2Fwww.webofscience.com%2Fwos%2Fwoscc%2Ffull-record%2FWOS:000569874100006","View Full Record in Web of Science")</f>
        <v>View Full Record in Web of Science</v>
      </c>
    </row>
    <row r="791" spans="1:70" hidden="1" x14ac:dyDescent="0.25">
      <c r="A791" t="s">
        <v>83</v>
      </c>
      <c r="B791" t="s">
        <v>7315</v>
      </c>
      <c r="C791" t="s">
        <v>71</v>
      </c>
      <c r="D791" t="s">
        <v>71</v>
      </c>
      <c r="E791" t="s">
        <v>5769</v>
      </c>
      <c r="F791" t="s">
        <v>7316</v>
      </c>
      <c r="G791" t="s">
        <v>71</v>
      </c>
      <c r="H791" t="s">
        <v>71</v>
      </c>
      <c r="I791" s="1" t="s">
        <v>7317</v>
      </c>
      <c r="J791" s="6" t="s">
        <v>8590</v>
      </c>
      <c r="K791" t="s">
        <v>7318</v>
      </c>
      <c r="L791" t="s">
        <v>71</v>
      </c>
      <c r="M791" t="s">
        <v>7319</v>
      </c>
      <c r="N791" t="s">
        <v>7320</v>
      </c>
      <c r="O791" t="s">
        <v>604</v>
      </c>
      <c r="P791" t="s">
        <v>5769</v>
      </c>
      <c r="Q791" t="s">
        <v>71</v>
      </c>
      <c r="R791" t="s">
        <v>71</v>
      </c>
      <c r="S791" t="s">
        <v>71</v>
      </c>
      <c r="T791" t="s">
        <v>7321</v>
      </c>
      <c r="U791" t="s">
        <v>71</v>
      </c>
      <c r="V791" t="s">
        <v>71</v>
      </c>
      <c r="W791" t="s">
        <v>71</v>
      </c>
      <c r="X791" t="s">
        <v>71</v>
      </c>
      <c r="Y791" t="s">
        <v>7322</v>
      </c>
      <c r="Z791" t="s">
        <v>71</v>
      </c>
      <c r="AA791" t="s">
        <v>71</v>
      </c>
      <c r="AB791" t="s">
        <v>71</v>
      </c>
      <c r="AC791" t="s">
        <v>71</v>
      </c>
      <c r="AD791" t="s">
        <v>71</v>
      </c>
      <c r="AE791" t="s">
        <v>71</v>
      </c>
      <c r="AF791" t="s">
        <v>71</v>
      </c>
      <c r="AG791" t="s">
        <v>71</v>
      </c>
      <c r="AH791" t="s">
        <v>71</v>
      </c>
      <c r="AI791" t="s">
        <v>71</v>
      </c>
      <c r="AJ791" t="s">
        <v>71</v>
      </c>
      <c r="AK791" t="s">
        <v>71</v>
      </c>
      <c r="AL791" t="s">
        <v>71</v>
      </c>
      <c r="AM791" t="s">
        <v>71</v>
      </c>
      <c r="AN791" t="s">
        <v>71</v>
      </c>
      <c r="AO791" t="s">
        <v>7323</v>
      </c>
      <c r="AP791" t="s">
        <v>71</v>
      </c>
      <c r="AQ791" t="s">
        <v>71</v>
      </c>
      <c r="AR791" t="s">
        <v>71</v>
      </c>
      <c r="AS791">
        <v>2019</v>
      </c>
      <c r="AT791" t="s">
        <v>71</v>
      </c>
      <c r="AU791" t="s">
        <v>71</v>
      </c>
      <c r="AV791" t="s">
        <v>71</v>
      </c>
      <c r="AW791" t="s">
        <v>71</v>
      </c>
      <c r="AX791" t="s">
        <v>71</v>
      </c>
      <c r="AY791" t="s">
        <v>71</v>
      </c>
      <c r="AZ791" t="s">
        <v>71</v>
      </c>
      <c r="BA791" t="s">
        <v>71</v>
      </c>
      <c r="BB791" t="s">
        <v>71</v>
      </c>
      <c r="BC791" t="s">
        <v>71</v>
      </c>
      <c r="BD791" t="s">
        <v>71</v>
      </c>
      <c r="BE791" t="s">
        <v>71</v>
      </c>
      <c r="BF791" t="s">
        <v>71</v>
      </c>
      <c r="BG791" t="s">
        <v>71</v>
      </c>
      <c r="BH791" t="s">
        <v>71</v>
      </c>
      <c r="BI791" t="s">
        <v>71</v>
      </c>
      <c r="BJ791" t="s">
        <v>71</v>
      </c>
      <c r="BK791" t="s">
        <v>71</v>
      </c>
      <c r="BL791" t="s">
        <v>71</v>
      </c>
      <c r="BM791" t="s">
        <v>71</v>
      </c>
      <c r="BN791" t="s">
        <v>71</v>
      </c>
      <c r="BO791" t="s">
        <v>71</v>
      </c>
      <c r="BP791" t="s">
        <v>71</v>
      </c>
      <c r="BQ791" t="s">
        <v>7324</v>
      </c>
      <c r="BR791" t="str">
        <f>HYPERLINK("https%3A%2F%2Fwww.webofscience.com%2Fwos%2Fwoscc%2Ffull-record%2FWOS:000712432700115","View Full Record in Web of Science")</f>
        <v>View Full Record in Web of Science</v>
      </c>
    </row>
    <row r="792" spans="1:70" hidden="1" x14ac:dyDescent="0.25">
      <c r="A792" t="s">
        <v>83</v>
      </c>
      <c r="B792" t="s">
        <v>7325</v>
      </c>
      <c r="C792" t="s">
        <v>71</v>
      </c>
      <c r="D792" t="s">
        <v>7326</v>
      </c>
      <c r="E792" t="s">
        <v>71</v>
      </c>
      <c r="F792" t="s">
        <v>7327</v>
      </c>
      <c r="G792" t="s">
        <v>71</v>
      </c>
      <c r="H792" t="s">
        <v>71</v>
      </c>
      <c r="I792" s="1" t="s">
        <v>7328</v>
      </c>
      <c r="J792" s="6" t="s">
        <v>8590</v>
      </c>
      <c r="K792" t="s">
        <v>7329</v>
      </c>
      <c r="L792" t="s">
        <v>1280</v>
      </c>
      <c r="M792" t="s">
        <v>7330</v>
      </c>
      <c r="N792" t="s">
        <v>7331</v>
      </c>
      <c r="O792" t="s">
        <v>7332</v>
      </c>
      <c r="P792" t="s">
        <v>7333</v>
      </c>
      <c r="Q792" t="s">
        <v>71</v>
      </c>
      <c r="R792" t="s">
        <v>71</v>
      </c>
      <c r="S792" t="s">
        <v>71</v>
      </c>
      <c r="T792" t="s">
        <v>7334</v>
      </c>
      <c r="U792" t="s">
        <v>71</v>
      </c>
      <c r="V792" t="s">
        <v>71</v>
      </c>
      <c r="W792" t="s">
        <v>71</v>
      </c>
      <c r="X792" t="s">
        <v>71</v>
      </c>
      <c r="Y792" t="s">
        <v>7322</v>
      </c>
      <c r="Z792" t="s">
        <v>7335</v>
      </c>
      <c r="AA792" t="s">
        <v>71</v>
      </c>
      <c r="AB792" t="s">
        <v>71</v>
      </c>
      <c r="AC792" t="s">
        <v>71</v>
      </c>
      <c r="AD792" t="s">
        <v>71</v>
      </c>
      <c r="AE792" t="s">
        <v>71</v>
      </c>
      <c r="AF792" t="s">
        <v>71</v>
      </c>
      <c r="AG792" t="s">
        <v>71</v>
      </c>
      <c r="AH792" t="s">
        <v>71</v>
      </c>
      <c r="AI792" t="s">
        <v>71</v>
      </c>
      <c r="AJ792" t="s">
        <v>71</v>
      </c>
      <c r="AK792" t="s">
        <v>71</v>
      </c>
      <c r="AL792" t="s">
        <v>71</v>
      </c>
      <c r="AM792" t="s">
        <v>695</v>
      </c>
      <c r="AN792" t="s">
        <v>1283</v>
      </c>
      <c r="AO792" t="s">
        <v>7336</v>
      </c>
      <c r="AP792" t="s">
        <v>71</v>
      </c>
      <c r="AQ792" t="s">
        <v>71</v>
      </c>
      <c r="AR792" t="s">
        <v>71</v>
      </c>
      <c r="AS792">
        <v>2018</v>
      </c>
      <c r="AT792">
        <v>11080</v>
      </c>
      <c r="AU792" t="s">
        <v>71</v>
      </c>
      <c r="AV792" t="s">
        <v>71</v>
      </c>
      <c r="AW792" t="s">
        <v>71</v>
      </c>
      <c r="AX792" t="s">
        <v>71</v>
      </c>
      <c r="AY792" t="s">
        <v>71</v>
      </c>
      <c r="AZ792">
        <v>426</v>
      </c>
      <c r="BA792">
        <v>441</v>
      </c>
      <c r="BB792" t="s">
        <v>71</v>
      </c>
      <c r="BC792" t="s">
        <v>7337</v>
      </c>
      <c r="BD792" t="str">
        <f>HYPERLINK("http://dx.doi.org/10.1007/978-3-319-98648-7_25","http://dx.doi.org/10.1007/978-3-319-98648-7_25")</f>
        <v>http://dx.doi.org/10.1007/978-3-319-98648-7_25</v>
      </c>
      <c r="BE792" t="s">
        <v>71</v>
      </c>
      <c r="BF792" t="s">
        <v>71</v>
      </c>
      <c r="BG792" t="s">
        <v>71</v>
      </c>
      <c r="BH792" t="s">
        <v>71</v>
      </c>
      <c r="BI792" t="s">
        <v>71</v>
      </c>
      <c r="BJ792" t="s">
        <v>71</v>
      </c>
      <c r="BK792" t="s">
        <v>71</v>
      </c>
      <c r="BL792" t="s">
        <v>71</v>
      </c>
      <c r="BM792" t="s">
        <v>71</v>
      </c>
      <c r="BN792" t="s">
        <v>71</v>
      </c>
      <c r="BO792" t="s">
        <v>71</v>
      </c>
      <c r="BP792" t="s">
        <v>71</v>
      </c>
      <c r="BQ792" t="s">
        <v>7338</v>
      </c>
      <c r="BR792" t="str">
        <f>HYPERLINK("https%3A%2F%2Fwww.webofscience.com%2Fwos%2Fwoscc%2Ffull-record%2FWOS:000724119800025","View Full Record in Web of Science")</f>
        <v>View Full Record in Web of Science</v>
      </c>
    </row>
    <row r="793" spans="1:70" hidden="1" x14ac:dyDescent="0.25">
      <c r="A793" t="s">
        <v>69</v>
      </c>
      <c r="B793" t="s">
        <v>7339</v>
      </c>
      <c r="C793" t="s">
        <v>71</v>
      </c>
      <c r="D793" t="s">
        <v>71</v>
      </c>
      <c r="E793" t="s">
        <v>71</v>
      </c>
      <c r="F793" t="s">
        <v>7340</v>
      </c>
      <c r="G793" t="s">
        <v>71</v>
      </c>
      <c r="H793" t="s">
        <v>71</v>
      </c>
      <c r="I793" s="1" t="s">
        <v>7341</v>
      </c>
      <c r="J793" s="6" t="s">
        <v>8590</v>
      </c>
      <c r="K793" t="s">
        <v>288</v>
      </c>
      <c r="L793" t="s">
        <v>71</v>
      </c>
      <c r="M793" t="s">
        <v>71</v>
      </c>
      <c r="N793" t="s">
        <v>71</v>
      </c>
      <c r="O793" t="s">
        <v>71</v>
      </c>
      <c r="P793" t="s">
        <v>71</v>
      </c>
      <c r="Q793" t="s">
        <v>71</v>
      </c>
      <c r="R793" t="s">
        <v>71</v>
      </c>
      <c r="S793" t="s">
        <v>71</v>
      </c>
      <c r="T793" t="s">
        <v>7342</v>
      </c>
      <c r="U793" t="s">
        <v>71</v>
      </c>
      <c r="V793" t="s">
        <v>71</v>
      </c>
      <c r="W793" t="s">
        <v>71</v>
      </c>
      <c r="X793" t="s">
        <v>71</v>
      </c>
      <c r="Y793" t="s">
        <v>7343</v>
      </c>
      <c r="Z793" t="s">
        <v>7344</v>
      </c>
      <c r="AA793" t="s">
        <v>71</v>
      </c>
      <c r="AB793" t="s">
        <v>71</v>
      </c>
      <c r="AC793" t="s">
        <v>71</v>
      </c>
      <c r="AD793" t="s">
        <v>71</v>
      </c>
      <c r="AE793" t="s">
        <v>71</v>
      </c>
      <c r="AF793" t="s">
        <v>71</v>
      </c>
      <c r="AG793" t="s">
        <v>71</v>
      </c>
      <c r="AH793" t="s">
        <v>71</v>
      </c>
      <c r="AI793" t="s">
        <v>71</v>
      </c>
      <c r="AJ793" t="s">
        <v>71</v>
      </c>
      <c r="AK793" t="s">
        <v>71</v>
      </c>
      <c r="AL793" t="s">
        <v>71</v>
      </c>
      <c r="AM793" t="s">
        <v>291</v>
      </c>
      <c r="AN793" t="s">
        <v>292</v>
      </c>
      <c r="AO793" t="s">
        <v>71</v>
      </c>
      <c r="AP793" t="s">
        <v>71</v>
      </c>
      <c r="AQ793" t="s">
        <v>71</v>
      </c>
      <c r="AR793" t="s">
        <v>2182</v>
      </c>
      <c r="AS793">
        <v>2018</v>
      </c>
      <c r="AT793">
        <v>103</v>
      </c>
      <c r="AU793" t="s">
        <v>71</v>
      </c>
      <c r="AV793" t="s">
        <v>71</v>
      </c>
      <c r="AW793" t="s">
        <v>71</v>
      </c>
      <c r="AX793" t="s">
        <v>71</v>
      </c>
      <c r="AY793" t="s">
        <v>71</v>
      </c>
      <c r="AZ793">
        <v>133</v>
      </c>
      <c r="BA793">
        <v>145</v>
      </c>
      <c r="BB793" t="s">
        <v>71</v>
      </c>
      <c r="BC793" t="s">
        <v>7345</v>
      </c>
      <c r="BD793" t="str">
        <f>HYPERLINK("http://dx.doi.org/10.1016/j.eswa.2018.03.003","http://dx.doi.org/10.1016/j.eswa.2018.03.003")</f>
        <v>http://dx.doi.org/10.1016/j.eswa.2018.03.003</v>
      </c>
      <c r="BE793" t="s">
        <v>71</v>
      </c>
      <c r="BF793" t="s">
        <v>71</v>
      </c>
      <c r="BG793" t="s">
        <v>71</v>
      </c>
      <c r="BH793" t="s">
        <v>71</v>
      </c>
      <c r="BI793" t="s">
        <v>71</v>
      </c>
      <c r="BJ793" t="s">
        <v>71</v>
      </c>
      <c r="BK793" t="s">
        <v>71</v>
      </c>
      <c r="BL793" t="s">
        <v>71</v>
      </c>
      <c r="BM793" t="s">
        <v>71</v>
      </c>
      <c r="BN793" t="s">
        <v>71</v>
      </c>
      <c r="BO793" t="s">
        <v>71</v>
      </c>
      <c r="BP793" t="s">
        <v>71</v>
      </c>
      <c r="BQ793" t="s">
        <v>7346</v>
      </c>
      <c r="BR793" t="str">
        <f>HYPERLINK("https%3A%2F%2Fwww.webofscience.com%2Fwos%2Fwoscc%2Ffull-record%2FWOS:000430521200011","View Full Record in Web of Science")</f>
        <v>View Full Record in Web of Science</v>
      </c>
    </row>
    <row r="794" spans="1:70" hidden="1" x14ac:dyDescent="0.25">
      <c r="A794" t="s">
        <v>69</v>
      </c>
      <c r="B794" t="s">
        <v>7347</v>
      </c>
      <c r="C794" t="s">
        <v>71</v>
      </c>
      <c r="D794" t="s">
        <v>71</v>
      </c>
      <c r="E794" t="s">
        <v>71</v>
      </c>
      <c r="F794" t="s">
        <v>7348</v>
      </c>
      <c r="G794" t="s">
        <v>71</v>
      </c>
      <c r="H794" t="s">
        <v>71</v>
      </c>
      <c r="I794" s="1" t="s">
        <v>7349</v>
      </c>
      <c r="J794" s="6" t="s">
        <v>8590</v>
      </c>
      <c r="K794" t="s">
        <v>338</v>
      </c>
      <c r="L794" t="s">
        <v>71</v>
      </c>
      <c r="M794" t="s">
        <v>71</v>
      </c>
      <c r="N794" t="s">
        <v>71</v>
      </c>
      <c r="O794" t="s">
        <v>71</v>
      </c>
      <c r="P794" t="s">
        <v>71</v>
      </c>
      <c r="Q794" t="s">
        <v>71</v>
      </c>
      <c r="R794" t="s">
        <v>71</v>
      </c>
      <c r="S794" t="s">
        <v>71</v>
      </c>
      <c r="T794" t="s">
        <v>7350</v>
      </c>
      <c r="U794" t="s">
        <v>71</v>
      </c>
      <c r="V794" t="s">
        <v>71</v>
      </c>
      <c r="W794" t="s">
        <v>71</v>
      </c>
      <c r="X794" t="s">
        <v>71</v>
      </c>
      <c r="Y794" t="s">
        <v>7351</v>
      </c>
      <c r="Z794" t="s">
        <v>7352</v>
      </c>
      <c r="AA794" t="s">
        <v>71</v>
      </c>
      <c r="AB794" t="s">
        <v>71</v>
      </c>
      <c r="AC794" t="s">
        <v>71</v>
      </c>
      <c r="AD794" t="s">
        <v>71</v>
      </c>
      <c r="AE794" t="s">
        <v>71</v>
      </c>
      <c r="AF794" t="s">
        <v>71</v>
      </c>
      <c r="AG794" t="s">
        <v>71</v>
      </c>
      <c r="AH794" t="s">
        <v>71</v>
      </c>
      <c r="AI794" t="s">
        <v>71</v>
      </c>
      <c r="AJ794" t="s">
        <v>71</v>
      </c>
      <c r="AK794" t="s">
        <v>71</v>
      </c>
      <c r="AL794" t="s">
        <v>71</v>
      </c>
      <c r="AM794" t="s">
        <v>342</v>
      </c>
      <c r="AN794" t="s">
        <v>343</v>
      </c>
      <c r="AO794" t="s">
        <v>71</v>
      </c>
      <c r="AP794" t="s">
        <v>71</v>
      </c>
      <c r="AQ794" t="s">
        <v>71</v>
      </c>
      <c r="AR794" t="s">
        <v>344</v>
      </c>
      <c r="AS794">
        <v>2016</v>
      </c>
      <c r="AT794">
        <v>18</v>
      </c>
      <c r="AU794">
        <v>3</v>
      </c>
      <c r="AV794" t="s">
        <v>71</v>
      </c>
      <c r="AW794" t="s">
        <v>71</v>
      </c>
      <c r="AX794" t="s">
        <v>71</v>
      </c>
      <c r="AY794" t="s">
        <v>71</v>
      </c>
      <c r="AZ794">
        <v>523</v>
      </c>
      <c r="BA794">
        <v>536</v>
      </c>
      <c r="BB794" t="s">
        <v>71</v>
      </c>
      <c r="BC794" t="s">
        <v>7353</v>
      </c>
      <c r="BD794" t="str">
        <f>HYPERLINK("http://dx.doi.org/10.1007/s40815-015-0067-7","http://dx.doi.org/10.1007/s40815-015-0067-7")</f>
        <v>http://dx.doi.org/10.1007/s40815-015-0067-7</v>
      </c>
      <c r="BE794" t="s">
        <v>71</v>
      </c>
      <c r="BF794" t="s">
        <v>71</v>
      </c>
      <c r="BG794" t="s">
        <v>71</v>
      </c>
      <c r="BH794" t="s">
        <v>71</v>
      </c>
      <c r="BI794" t="s">
        <v>71</v>
      </c>
      <c r="BJ794" t="s">
        <v>71</v>
      </c>
      <c r="BK794" t="s">
        <v>71</v>
      </c>
      <c r="BL794" t="s">
        <v>71</v>
      </c>
      <c r="BM794" t="s">
        <v>71</v>
      </c>
      <c r="BN794" t="s">
        <v>71</v>
      </c>
      <c r="BO794" t="s">
        <v>71</v>
      </c>
      <c r="BP794" t="s">
        <v>71</v>
      </c>
      <c r="BQ794" t="s">
        <v>7354</v>
      </c>
      <c r="BR794" t="str">
        <f>HYPERLINK("https%3A%2F%2Fwww.webofscience.com%2Fwos%2Fwoscc%2Ffull-record%2FWOS:000378230300015","View Full Record in Web of Science")</f>
        <v>View Full Record in Web of Science</v>
      </c>
    </row>
    <row r="795" spans="1:70" hidden="1" x14ac:dyDescent="0.25">
      <c r="A795" t="s">
        <v>83</v>
      </c>
      <c r="B795" t="s">
        <v>7355</v>
      </c>
      <c r="C795" t="s">
        <v>71</v>
      </c>
      <c r="D795" t="s">
        <v>7356</v>
      </c>
      <c r="E795" t="s">
        <v>71</v>
      </c>
      <c r="F795" t="s">
        <v>7357</v>
      </c>
      <c r="G795" t="s">
        <v>71</v>
      </c>
      <c r="H795" t="s">
        <v>71</v>
      </c>
      <c r="I795" s="1" t="s">
        <v>7358</v>
      </c>
      <c r="J795" s="6" t="s">
        <v>8590</v>
      </c>
      <c r="K795" t="s">
        <v>7359</v>
      </c>
      <c r="L795" t="s">
        <v>687</v>
      </c>
      <c r="M795" t="s">
        <v>7360</v>
      </c>
      <c r="N795" t="s">
        <v>7361</v>
      </c>
      <c r="O795" t="s">
        <v>7362</v>
      </c>
      <c r="P795" t="s">
        <v>71</v>
      </c>
      <c r="Q795" t="s">
        <v>7363</v>
      </c>
      <c r="R795" t="s">
        <v>71</v>
      </c>
      <c r="S795" t="s">
        <v>71</v>
      </c>
      <c r="T795" t="s">
        <v>7364</v>
      </c>
      <c r="U795" t="s">
        <v>71</v>
      </c>
      <c r="V795" t="s">
        <v>71</v>
      </c>
      <c r="W795" t="s">
        <v>71</v>
      </c>
      <c r="X795" t="s">
        <v>71</v>
      </c>
      <c r="Y795" t="s">
        <v>7365</v>
      </c>
      <c r="Z795" t="s">
        <v>7366</v>
      </c>
      <c r="AA795" t="s">
        <v>71</v>
      </c>
      <c r="AB795" t="s">
        <v>71</v>
      </c>
      <c r="AC795" t="s">
        <v>71</v>
      </c>
      <c r="AD795" t="s">
        <v>71</v>
      </c>
      <c r="AE795" t="s">
        <v>71</v>
      </c>
      <c r="AF795" t="s">
        <v>71</v>
      </c>
      <c r="AG795" t="s">
        <v>71</v>
      </c>
      <c r="AH795" t="s">
        <v>71</v>
      </c>
      <c r="AI795" t="s">
        <v>71</v>
      </c>
      <c r="AJ795" t="s">
        <v>71</v>
      </c>
      <c r="AK795" t="s">
        <v>71</v>
      </c>
      <c r="AL795" t="s">
        <v>71</v>
      </c>
      <c r="AM795" t="s">
        <v>695</v>
      </c>
      <c r="AN795" t="s">
        <v>1283</v>
      </c>
      <c r="AO795" t="s">
        <v>7367</v>
      </c>
      <c r="AP795" t="s">
        <v>71</v>
      </c>
      <c r="AQ795" t="s">
        <v>71</v>
      </c>
      <c r="AR795" t="s">
        <v>71</v>
      </c>
      <c r="AS795">
        <v>2010</v>
      </c>
      <c r="AT795">
        <v>6077</v>
      </c>
      <c r="AU795" t="s">
        <v>71</v>
      </c>
      <c r="AV795" t="s">
        <v>71</v>
      </c>
      <c r="AW795" t="s">
        <v>71</v>
      </c>
      <c r="AX795" t="s">
        <v>71</v>
      </c>
      <c r="AY795" t="s">
        <v>71</v>
      </c>
      <c r="AZ795">
        <v>45</v>
      </c>
      <c r="BA795" t="s">
        <v>99</v>
      </c>
      <c r="BB795" t="s">
        <v>71</v>
      </c>
      <c r="BC795" t="s">
        <v>71</v>
      </c>
      <c r="BD795" t="s">
        <v>71</v>
      </c>
      <c r="BE795" t="s">
        <v>71</v>
      </c>
      <c r="BF795" t="s">
        <v>71</v>
      </c>
      <c r="BG795" t="s">
        <v>71</v>
      </c>
      <c r="BH795" t="s">
        <v>71</v>
      </c>
      <c r="BI795" t="s">
        <v>71</v>
      </c>
      <c r="BJ795" t="s">
        <v>71</v>
      </c>
      <c r="BK795" t="s">
        <v>71</v>
      </c>
      <c r="BL795" t="s">
        <v>71</v>
      </c>
      <c r="BM795" t="s">
        <v>71</v>
      </c>
      <c r="BN795" t="s">
        <v>71</v>
      </c>
      <c r="BO795" t="s">
        <v>71</v>
      </c>
      <c r="BP795" t="s">
        <v>71</v>
      </c>
      <c r="BQ795" t="s">
        <v>7368</v>
      </c>
      <c r="BR795" t="str">
        <f>HYPERLINK("https%3A%2F%2Fwww.webofscience.com%2Fwos%2Fwoscc%2Ffull-record%2FWOS:000286905700006","View Full Record in Web of Science")</f>
        <v>View Full Record in Web of Science</v>
      </c>
    </row>
    <row r="796" spans="1:70" hidden="1" x14ac:dyDescent="0.25">
      <c r="A796" t="s">
        <v>83</v>
      </c>
      <c r="B796" t="s">
        <v>7369</v>
      </c>
      <c r="C796" t="s">
        <v>71</v>
      </c>
      <c r="D796" t="s">
        <v>71</v>
      </c>
      <c r="E796" t="s">
        <v>102</v>
      </c>
      <c r="F796" t="s">
        <v>7370</v>
      </c>
      <c r="G796" t="s">
        <v>71</v>
      </c>
      <c r="H796" t="s">
        <v>71</v>
      </c>
      <c r="I796" s="1" t="s">
        <v>7371</v>
      </c>
      <c r="J796" s="6" t="s">
        <v>8590</v>
      </c>
      <c r="K796" t="s">
        <v>1781</v>
      </c>
      <c r="L796" t="s">
        <v>1782</v>
      </c>
      <c r="M796" t="s">
        <v>1783</v>
      </c>
      <c r="N796" t="s">
        <v>1784</v>
      </c>
      <c r="O796" t="s">
        <v>1785</v>
      </c>
      <c r="P796" t="s">
        <v>1786</v>
      </c>
      <c r="Q796" t="s">
        <v>71</v>
      </c>
      <c r="R796" t="s">
        <v>71</v>
      </c>
      <c r="S796" t="s">
        <v>71</v>
      </c>
      <c r="T796" t="s">
        <v>7372</v>
      </c>
      <c r="U796" t="s">
        <v>71</v>
      </c>
      <c r="V796" t="s">
        <v>71</v>
      </c>
      <c r="W796" t="s">
        <v>71</v>
      </c>
      <c r="X796" t="s">
        <v>71</v>
      </c>
      <c r="Y796" t="s">
        <v>71</v>
      </c>
      <c r="Z796" t="s">
        <v>71</v>
      </c>
      <c r="AA796" t="s">
        <v>71</v>
      </c>
      <c r="AB796" t="s">
        <v>71</v>
      </c>
      <c r="AC796" t="s">
        <v>71</v>
      </c>
      <c r="AD796" t="s">
        <v>71</v>
      </c>
      <c r="AE796" t="s">
        <v>71</v>
      </c>
      <c r="AF796" t="s">
        <v>71</v>
      </c>
      <c r="AG796" t="s">
        <v>71</v>
      </c>
      <c r="AH796" t="s">
        <v>71</v>
      </c>
      <c r="AI796" t="s">
        <v>71</v>
      </c>
      <c r="AJ796" t="s">
        <v>71</v>
      </c>
      <c r="AK796" t="s">
        <v>71</v>
      </c>
      <c r="AL796" t="s">
        <v>71</v>
      </c>
      <c r="AM796" t="s">
        <v>1788</v>
      </c>
      <c r="AN796" t="s">
        <v>71</v>
      </c>
      <c r="AO796" t="s">
        <v>1789</v>
      </c>
      <c r="AP796" t="s">
        <v>71</v>
      </c>
      <c r="AQ796" t="s">
        <v>71</v>
      </c>
      <c r="AR796" t="s">
        <v>71</v>
      </c>
      <c r="AS796">
        <v>2022</v>
      </c>
      <c r="AT796" t="s">
        <v>71</v>
      </c>
      <c r="AU796" t="s">
        <v>71</v>
      </c>
      <c r="AV796" t="s">
        <v>71</v>
      </c>
      <c r="AW796" t="s">
        <v>71</v>
      </c>
      <c r="AX796" t="s">
        <v>71</v>
      </c>
      <c r="AY796" t="s">
        <v>71</v>
      </c>
      <c r="AZ796" t="s">
        <v>71</v>
      </c>
      <c r="BA796" t="s">
        <v>71</v>
      </c>
      <c r="BB796" t="s">
        <v>71</v>
      </c>
      <c r="BC796" t="s">
        <v>7373</v>
      </c>
      <c r="BD796" t="str">
        <f>HYPERLINK("http://dx.doi.org/10.1109/FUZZ-IEEE55066.2022.9882802","http://dx.doi.org/10.1109/FUZZ-IEEE55066.2022.9882802")</f>
        <v>http://dx.doi.org/10.1109/FUZZ-IEEE55066.2022.9882802</v>
      </c>
      <c r="BE796" t="s">
        <v>71</v>
      </c>
      <c r="BF796" t="s">
        <v>71</v>
      </c>
      <c r="BG796" t="s">
        <v>71</v>
      </c>
      <c r="BH796" t="s">
        <v>71</v>
      </c>
      <c r="BI796" t="s">
        <v>71</v>
      </c>
      <c r="BJ796" t="s">
        <v>71</v>
      </c>
      <c r="BK796" t="s">
        <v>71</v>
      </c>
      <c r="BL796" t="s">
        <v>71</v>
      </c>
      <c r="BM796" t="s">
        <v>71</v>
      </c>
      <c r="BN796" t="s">
        <v>71</v>
      </c>
      <c r="BO796" t="s">
        <v>71</v>
      </c>
      <c r="BP796" t="s">
        <v>71</v>
      </c>
      <c r="BQ796" t="s">
        <v>7374</v>
      </c>
      <c r="BR796" t="str">
        <f>HYPERLINK("https%3A%2F%2Fwww.webofscience.com%2Fwos%2Fwoscc%2Ffull-record%2FWOS:000861288500123","View Full Record in Web of Science")</f>
        <v>View Full Record in Web of Science</v>
      </c>
    </row>
    <row r="797" spans="1:70" hidden="1" x14ac:dyDescent="0.25">
      <c r="A797" t="s">
        <v>69</v>
      </c>
      <c r="B797" t="s">
        <v>7375</v>
      </c>
      <c r="C797" t="s">
        <v>71</v>
      </c>
      <c r="D797" t="s">
        <v>71</v>
      </c>
      <c r="E797" t="s">
        <v>71</v>
      </c>
      <c r="F797" t="s">
        <v>7376</v>
      </c>
      <c r="G797" t="s">
        <v>71</v>
      </c>
      <c r="H797" t="s">
        <v>71</v>
      </c>
      <c r="I797" s="1" t="s">
        <v>7377</v>
      </c>
      <c r="J797" s="6" t="s">
        <v>8590</v>
      </c>
      <c r="K797" t="s">
        <v>766</v>
      </c>
      <c r="L797" t="s">
        <v>71</v>
      </c>
      <c r="M797" t="s">
        <v>71</v>
      </c>
      <c r="N797" t="s">
        <v>71</v>
      </c>
      <c r="O797" t="s">
        <v>71</v>
      </c>
      <c r="P797" t="s">
        <v>71</v>
      </c>
      <c r="Q797" t="s">
        <v>71</v>
      </c>
      <c r="R797" t="s">
        <v>71</v>
      </c>
      <c r="S797" t="s">
        <v>71</v>
      </c>
      <c r="T797" t="s">
        <v>7378</v>
      </c>
      <c r="U797" t="s">
        <v>71</v>
      </c>
      <c r="V797" t="s">
        <v>71</v>
      </c>
      <c r="W797" t="s">
        <v>71</v>
      </c>
      <c r="X797" t="s">
        <v>71</v>
      </c>
      <c r="Y797" t="s">
        <v>7379</v>
      </c>
      <c r="Z797" t="s">
        <v>1474</v>
      </c>
      <c r="AA797" t="s">
        <v>71</v>
      </c>
      <c r="AB797" t="s">
        <v>71</v>
      </c>
      <c r="AC797" t="s">
        <v>71</v>
      </c>
      <c r="AD797" t="s">
        <v>71</v>
      </c>
      <c r="AE797" t="s">
        <v>71</v>
      </c>
      <c r="AF797" t="s">
        <v>71</v>
      </c>
      <c r="AG797" t="s">
        <v>71</v>
      </c>
      <c r="AH797" t="s">
        <v>71</v>
      </c>
      <c r="AI797" t="s">
        <v>71</v>
      </c>
      <c r="AJ797" t="s">
        <v>71</v>
      </c>
      <c r="AK797" t="s">
        <v>71</v>
      </c>
      <c r="AL797" t="s">
        <v>71</v>
      </c>
      <c r="AM797" t="s">
        <v>768</v>
      </c>
      <c r="AN797" t="s">
        <v>769</v>
      </c>
      <c r="AO797" t="s">
        <v>71</v>
      </c>
      <c r="AP797" t="s">
        <v>71</v>
      </c>
      <c r="AQ797" t="s">
        <v>71</v>
      </c>
      <c r="AR797" t="s">
        <v>79</v>
      </c>
      <c r="AS797">
        <v>2016</v>
      </c>
      <c r="AT797">
        <v>46</v>
      </c>
      <c r="AU797" t="s">
        <v>71</v>
      </c>
      <c r="AV797" t="s">
        <v>71</v>
      </c>
      <c r="AW797" t="s">
        <v>71</v>
      </c>
      <c r="AX797" t="s">
        <v>71</v>
      </c>
      <c r="AY797" t="s">
        <v>71</v>
      </c>
      <c r="AZ797">
        <v>953</v>
      </c>
      <c r="BA797">
        <v>966</v>
      </c>
      <c r="BB797" t="s">
        <v>71</v>
      </c>
      <c r="BC797" t="s">
        <v>7380</v>
      </c>
      <c r="BD797" t="str">
        <f>HYPERLINK("http://dx.doi.org/10.1016/j.asoc.2015.11.007","http://dx.doi.org/10.1016/j.asoc.2015.11.007")</f>
        <v>http://dx.doi.org/10.1016/j.asoc.2015.11.007</v>
      </c>
      <c r="BE797" t="s">
        <v>71</v>
      </c>
      <c r="BF797" t="s">
        <v>71</v>
      </c>
      <c r="BG797" t="s">
        <v>71</v>
      </c>
      <c r="BH797" t="s">
        <v>71</v>
      </c>
      <c r="BI797" t="s">
        <v>71</v>
      </c>
      <c r="BJ797" t="s">
        <v>71</v>
      </c>
      <c r="BK797" t="s">
        <v>71</v>
      </c>
      <c r="BL797" t="s">
        <v>71</v>
      </c>
      <c r="BM797" t="s">
        <v>71</v>
      </c>
      <c r="BN797" t="s">
        <v>71</v>
      </c>
      <c r="BO797" t="s">
        <v>71</v>
      </c>
      <c r="BP797" t="s">
        <v>71</v>
      </c>
      <c r="BQ797" t="s">
        <v>7381</v>
      </c>
      <c r="BR797" t="str">
        <f>HYPERLINK("https%3A%2F%2Fwww.webofscience.com%2Fwos%2Fwoscc%2Ffull-record%2FWOS:000377999900067","View Full Record in Web of Science")</f>
        <v>View Full Record in Web of Science</v>
      </c>
    </row>
    <row r="798" spans="1:70" hidden="1" x14ac:dyDescent="0.25">
      <c r="A798" t="s">
        <v>69</v>
      </c>
      <c r="B798" t="s">
        <v>7382</v>
      </c>
      <c r="C798" t="s">
        <v>71</v>
      </c>
      <c r="D798" t="s">
        <v>71</v>
      </c>
      <c r="E798" t="s">
        <v>71</v>
      </c>
      <c r="F798" t="s">
        <v>7383</v>
      </c>
      <c r="G798" t="s">
        <v>71</v>
      </c>
      <c r="H798" t="s">
        <v>71</v>
      </c>
      <c r="I798" s="1" t="s">
        <v>7384</v>
      </c>
      <c r="J798" s="6" t="s">
        <v>8590</v>
      </c>
      <c r="K798" t="s">
        <v>288</v>
      </c>
      <c r="L798" t="s">
        <v>71</v>
      </c>
      <c r="M798" t="s">
        <v>71</v>
      </c>
      <c r="N798" t="s">
        <v>71</v>
      </c>
      <c r="O798" t="s">
        <v>71</v>
      </c>
      <c r="P798" t="s">
        <v>71</v>
      </c>
      <c r="Q798" t="s">
        <v>71</v>
      </c>
      <c r="R798" t="s">
        <v>71</v>
      </c>
      <c r="S798" t="s">
        <v>71</v>
      </c>
      <c r="T798" t="s">
        <v>7385</v>
      </c>
      <c r="U798" t="s">
        <v>71</v>
      </c>
      <c r="V798" t="s">
        <v>71</v>
      </c>
      <c r="W798" t="s">
        <v>71</v>
      </c>
      <c r="X798" t="s">
        <v>71</v>
      </c>
      <c r="Y798" t="s">
        <v>7386</v>
      </c>
      <c r="Z798" t="s">
        <v>7387</v>
      </c>
      <c r="AA798" t="s">
        <v>71</v>
      </c>
      <c r="AB798" t="s">
        <v>71</v>
      </c>
      <c r="AC798" t="s">
        <v>71</v>
      </c>
      <c r="AD798" t="s">
        <v>71</v>
      </c>
      <c r="AE798" t="s">
        <v>71</v>
      </c>
      <c r="AF798" t="s">
        <v>71</v>
      </c>
      <c r="AG798" t="s">
        <v>71</v>
      </c>
      <c r="AH798" t="s">
        <v>71</v>
      </c>
      <c r="AI798" t="s">
        <v>71</v>
      </c>
      <c r="AJ798" t="s">
        <v>71</v>
      </c>
      <c r="AK798" t="s">
        <v>71</v>
      </c>
      <c r="AL798" t="s">
        <v>71</v>
      </c>
      <c r="AM798" t="s">
        <v>291</v>
      </c>
      <c r="AN798" t="s">
        <v>292</v>
      </c>
      <c r="AO798" t="s">
        <v>71</v>
      </c>
      <c r="AP798" t="s">
        <v>71</v>
      </c>
      <c r="AQ798" t="s">
        <v>71</v>
      </c>
      <c r="AR798" t="s">
        <v>7388</v>
      </c>
      <c r="AS798">
        <v>2011</v>
      </c>
      <c r="AT798">
        <v>38</v>
      </c>
      <c r="AU798">
        <v>12</v>
      </c>
      <c r="AV798" t="s">
        <v>71</v>
      </c>
      <c r="AW798" t="s">
        <v>71</v>
      </c>
      <c r="AX798" t="s">
        <v>71</v>
      </c>
      <c r="AY798" t="s">
        <v>71</v>
      </c>
      <c r="AZ798">
        <v>14523</v>
      </c>
      <c r="BA798">
        <v>14534</v>
      </c>
      <c r="BB798" t="s">
        <v>71</v>
      </c>
      <c r="BC798" t="s">
        <v>7389</v>
      </c>
      <c r="BD798" t="str">
        <f>HYPERLINK("http://dx.doi.org/10.1016/j.eswa.2011.05.032","http://dx.doi.org/10.1016/j.eswa.2011.05.032")</f>
        <v>http://dx.doi.org/10.1016/j.eswa.2011.05.032</v>
      </c>
      <c r="BE798" t="s">
        <v>71</v>
      </c>
      <c r="BF798" t="s">
        <v>71</v>
      </c>
      <c r="BG798" t="s">
        <v>71</v>
      </c>
      <c r="BH798" t="s">
        <v>71</v>
      </c>
      <c r="BI798" t="s">
        <v>71</v>
      </c>
      <c r="BJ798" t="s">
        <v>71</v>
      </c>
      <c r="BK798" t="s">
        <v>71</v>
      </c>
      <c r="BL798" t="s">
        <v>71</v>
      </c>
      <c r="BM798" t="s">
        <v>71</v>
      </c>
      <c r="BN798" t="s">
        <v>71</v>
      </c>
      <c r="BO798" t="s">
        <v>71</v>
      </c>
      <c r="BP798" t="s">
        <v>71</v>
      </c>
      <c r="BQ798" t="s">
        <v>7390</v>
      </c>
      <c r="BR798" t="str">
        <f>HYPERLINK("https%3A%2F%2Fwww.webofscience.com%2Fwos%2Fwoscc%2Ffull-record%2FWOS:000295193400017","View Full Record in Web of Science")</f>
        <v>View Full Record in Web of Science</v>
      </c>
    </row>
    <row r="799" spans="1:70" hidden="1" x14ac:dyDescent="0.25">
      <c r="A799" t="s">
        <v>69</v>
      </c>
      <c r="B799" t="s">
        <v>7391</v>
      </c>
      <c r="C799" t="s">
        <v>71</v>
      </c>
      <c r="D799" t="s">
        <v>71</v>
      </c>
      <c r="E799" t="s">
        <v>71</v>
      </c>
      <c r="F799" t="s">
        <v>7392</v>
      </c>
      <c r="G799" t="s">
        <v>71</v>
      </c>
      <c r="H799" t="s">
        <v>71</v>
      </c>
      <c r="I799" s="1" t="s">
        <v>7393</v>
      </c>
      <c r="J799" s="6" t="s">
        <v>8590</v>
      </c>
      <c r="K799" t="s">
        <v>7394</v>
      </c>
      <c r="L799" t="s">
        <v>71</v>
      </c>
      <c r="M799" t="s">
        <v>71</v>
      </c>
      <c r="N799" t="s">
        <v>71</v>
      </c>
      <c r="O799" t="s">
        <v>71</v>
      </c>
      <c r="P799" t="s">
        <v>71</v>
      </c>
      <c r="Q799" t="s">
        <v>71</v>
      </c>
      <c r="R799" t="s">
        <v>71</v>
      </c>
      <c r="S799" t="s">
        <v>71</v>
      </c>
      <c r="T799" t="s">
        <v>7395</v>
      </c>
      <c r="U799" t="s">
        <v>71</v>
      </c>
      <c r="V799" t="s">
        <v>71</v>
      </c>
      <c r="W799" t="s">
        <v>71</v>
      </c>
      <c r="X799" t="s">
        <v>71</v>
      </c>
      <c r="Y799" t="s">
        <v>7396</v>
      </c>
      <c r="Z799" t="s">
        <v>71</v>
      </c>
      <c r="AA799" t="s">
        <v>71</v>
      </c>
      <c r="AB799" t="s">
        <v>71</v>
      </c>
      <c r="AC799" t="s">
        <v>71</v>
      </c>
      <c r="AD799" t="s">
        <v>71</v>
      </c>
      <c r="AE799" t="s">
        <v>71</v>
      </c>
      <c r="AF799" t="s">
        <v>71</v>
      </c>
      <c r="AG799" t="s">
        <v>71</v>
      </c>
      <c r="AH799" t="s">
        <v>71</v>
      </c>
      <c r="AI799" t="s">
        <v>71</v>
      </c>
      <c r="AJ799" t="s">
        <v>71</v>
      </c>
      <c r="AK799" t="s">
        <v>71</v>
      </c>
      <c r="AL799" t="s">
        <v>71</v>
      </c>
      <c r="AM799" t="s">
        <v>7397</v>
      </c>
      <c r="AN799" t="s">
        <v>7398</v>
      </c>
      <c r="AO799" t="s">
        <v>71</v>
      </c>
      <c r="AP799" t="s">
        <v>71</v>
      </c>
      <c r="AQ799" t="s">
        <v>71</v>
      </c>
      <c r="AR799" t="s">
        <v>960</v>
      </c>
      <c r="AS799">
        <v>2015</v>
      </c>
      <c r="AT799">
        <v>25</v>
      </c>
      <c r="AU799">
        <v>3</v>
      </c>
      <c r="AV799" t="s">
        <v>71</v>
      </c>
      <c r="AW799" t="s">
        <v>71</v>
      </c>
      <c r="AX799" t="s">
        <v>71</v>
      </c>
      <c r="AY799" t="s">
        <v>71</v>
      </c>
      <c r="AZ799">
        <v>493</v>
      </c>
      <c r="BA799">
        <v>511</v>
      </c>
      <c r="BB799" t="s">
        <v>71</v>
      </c>
      <c r="BC799" t="s">
        <v>7399</v>
      </c>
      <c r="BD799" t="str">
        <f>HYPERLINK("http://dx.doi.org/10.1142/S0218194015400185","http://dx.doi.org/10.1142/S0218194015400185")</f>
        <v>http://dx.doi.org/10.1142/S0218194015400185</v>
      </c>
      <c r="BE799" t="s">
        <v>71</v>
      </c>
      <c r="BF799" t="s">
        <v>71</v>
      </c>
      <c r="BG799" t="s">
        <v>71</v>
      </c>
      <c r="BH799" t="s">
        <v>71</v>
      </c>
      <c r="BI799" t="s">
        <v>71</v>
      </c>
      <c r="BJ799" t="s">
        <v>71</v>
      </c>
      <c r="BK799" t="s">
        <v>71</v>
      </c>
      <c r="BL799" t="s">
        <v>71</v>
      </c>
      <c r="BM799" t="s">
        <v>71</v>
      </c>
      <c r="BN799" t="s">
        <v>71</v>
      </c>
      <c r="BO799" t="s">
        <v>71</v>
      </c>
      <c r="BP799" t="s">
        <v>71</v>
      </c>
      <c r="BQ799" t="s">
        <v>7400</v>
      </c>
      <c r="BR799" t="str">
        <f>HYPERLINK("https%3A%2F%2Fwww.webofscience.com%2Fwos%2Fwoscc%2Ffull-record%2FWOS:000359322900005","View Full Record in Web of Science")</f>
        <v>View Full Record in Web of Science</v>
      </c>
    </row>
    <row r="800" spans="1:70" hidden="1" x14ac:dyDescent="0.25">
      <c r="A800" t="s">
        <v>69</v>
      </c>
      <c r="B800" t="s">
        <v>7401</v>
      </c>
      <c r="C800" t="s">
        <v>71</v>
      </c>
      <c r="D800" t="s">
        <v>71</v>
      </c>
      <c r="E800" t="s">
        <v>71</v>
      </c>
      <c r="F800" t="s">
        <v>7402</v>
      </c>
      <c r="G800" t="s">
        <v>71</v>
      </c>
      <c r="H800" t="s">
        <v>71</v>
      </c>
      <c r="I800" s="1" t="s">
        <v>7403</v>
      </c>
      <c r="J800" s="6" t="s">
        <v>8590</v>
      </c>
      <c r="K800" t="s">
        <v>7404</v>
      </c>
      <c r="L800" t="s">
        <v>71</v>
      </c>
      <c r="M800" t="s">
        <v>71</v>
      </c>
      <c r="N800" t="s">
        <v>71</v>
      </c>
      <c r="O800" t="s">
        <v>71</v>
      </c>
      <c r="P800" t="s">
        <v>71</v>
      </c>
      <c r="Q800" t="s">
        <v>71</v>
      </c>
      <c r="R800" t="s">
        <v>71</v>
      </c>
      <c r="S800" t="s">
        <v>71</v>
      </c>
      <c r="T800" t="s">
        <v>7405</v>
      </c>
      <c r="U800" t="s">
        <v>71</v>
      </c>
      <c r="V800" t="s">
        <v>71</v>
      </c>
      <c r="W800" t="s">
        <v>71</v>
      </c>
      <c r="X800" t="s">
        <v>71</v>
      </c>
      <c r="Y800" t="s">
        <v>71</v>
      </c>
      <c r="Z800" t="s">
        <v>7406</v>
      </c>
      <c r="AA800" t="s">
        <v>71</v>
      </c>
      <c r="AB800" t="s">
        <v>71</v>
      </c>
      <c r="AC800" t="s">
        <v>71</v>
      </c>
      <c r="AD800" t="s">
        <v>71</v>
      </c>
      <c r="AE800" t="s">
        <v>71</v>
      </c>
      <c r="AF800" t="s">
        <v>71</v>
      </c>
      <c r="AG800" t="s">
        <v>71</v>
      </c>
      <c r="AH800" t="s">
        <v>71</v>
      </c>
      <c r="AI800" t="s">
        <v>71</v>
      </c>
      <c r="AJ800" t="s">
        <v>71</v>
      </c>
      <c r="AK800" t="s">
        <v>71</v>
      </c>
      <c r="AL800" t="s">
        <v>71</v>
      </c>
      <c r="AM800" t="s">
        <v>7407</v>
      </c>
      <c r="AN800" t="s">
        <v>7408</v>
      </c>
      <c r="AO800" t="s">
        <v>71</v>
      </c>
      <c r="AP800" t="s">
        <v>71</v>
      </c>
      <c r="AQ800" t="s">
        <v>71</v>
      </c>
      <c r="AR800" t="s">
        <v>71</v>
      </c>
      <c r="AS800">
        <v>2008</v>
      </c>
      <c r="AT800">
        <v>2</v>
      </c>
      <c r="AU800">
        <v>3</v>
      </c>
      <c r="AV800" t="s">
        <v>71</v>
      </c>
      <c r="AW800" t="s">
        <v>71</v>
      </c>
      <c r="AX800" t="s">
        <v>71</v>
      </c>
      <c r="AY800" t="s">
        <v>71</v>
      </c>
      <c r="AZ800">
        <v>287</v>
      </c>
      <c r="BA800">
        <v>308</v>
      </c>
      <c r="BB800" t="s">
        <v>71</v>
      </c>
      <c r="BC800" t="s">
        <v>7409</v>
      </c>
      <c r="BD800" t="str">
        <f>HYPERLINK("http://dx.doi.org/10.1080/17517570802302341","http://dx.doi.org/10.1080/17517570802302341")</f>
        <v>http://dx.doi.org/10.1080/17517570802302341</v>
      </c>
      <c r="BE800" t="s">
        <v>71</v>
      </c>
      <c r="BF800" t="s">
        <v>71</v>
      </c>
      <c r="BG800" t="s">
        <v>71</v>
      </c>
      <c r="BH800" t="s">
        <v>71</v>
      </c>
      <c r="BI800" t="s">
        <v>71</v>
      </c>
      <c r="BJ800" t="s">
        <v>71</v>
      </c>
      <c r="BK800" t="s">
        <v>71</v>
      </c>
      <c r="BL800" t="s">
        <v>71</v>
      </c>
      <c r="BM800" t="s">
        <v>71</v>
      </c>
      <c r="BN800" t="s">
        <v>71</v>
      </c>
      <c r="BO800" t="s">
        <v>71</v>
      </c>
      <c r="BP800" t="s">
        <v>71</v>
      </c>
      <c r="BQ800" t="s">
        <v>7410</v>
      </c>
      <c r="BR800" t="str">
        <f>HYPERLINK("https%3A%2F%2Fwww.webofscience.com%2Fwos%2Fwoscc%2Ffull-record%2FWOS:000207471000004","View Full Record in Web of Science")</f>
        <v>View Full Record in Web of Science</v>
      </c>
    </row>
    <row r="801" spans="1:70" hidden="1" x14ac:dyDescent="0.25">
      <c r="A801" t="s">
        <v>69</v>
      </c>
      <c r="B801" t="s">
        <v>7411</v>
      </c>
      <c r="C801" t="s">
        <v>71</v>
      </c>
      <c r="D801" t="s">
        <v>71</v>
      </c>
      <c r="E801" t="s">
        <v>71</v>
      </c>
      <c r="F801" t="s">
        <v>7412</v>
      </c>
      <c r="G801" t="s">
        <v>71</v>
      </c>
      <c r="H801" t="s">
        <v>71</v>
      </c>
      <c r="I801" s="1" t="s">
        <v>7413</v>
      </c>
      <c r="J801" s="6" t="s">
        <v>8590</v>
      </c>
      <c r="K801" t="s">
        <v>7414</v>
      </c>
      <c r="L801" t="s">
        <v>71</v>
      </c>
      <c r="M801" t="s">
        <v>71</v>
      </c>
      <c r="N801" t="s">
        <v>71</v>
      </c>
      <c r="O801" t="s">
        <v>71</v>
      </c>
      <c r="P801" t="s">
        <v>71</v>
      </c>
      <c r="Q801" t="s">
        <v>71</v>
      </c>
      <c r="R801" t="s">
        <v>71</v>
      </c>
      <c r="S801" t="s">
        <v>71</v>
      </c>
      <c r="T801" t="s">
        <v>7415</v>
      </c>
      <c r="U801" t="s">
        <v>71</v>
      </c>
      <c r="V801" t="s">
        <v>71</v>
      </c>
      <c r="W801" t="s">
        <v>71</v>
      </c>
      <c r="X801" t="s">
        <v>71</v>
      </c>
      <c r="Y801" t="s">
        <v>71</v>
      </c>
      <c r="Z801" t="s">
        <v>7416</v>
      </c>
      <c r="AA801" t="s">
        <v>71</v>
      </c>
      <c r="AB801" t="s">
        <v>71</v>
      </c>
      <c r="AC801" t="s">
        <v>71</v>
      </c>
      <c r="AD801" t="s">
        <v>71</v>
      </c>
      <c r="AE801" t="s">
        <v>71</v>
      </c>
      <c r="AF801" t="s">
        <v>71</v>
      </c>
      <c r="AG801" t="s">
        <v>71</v>
      </c>
      <c r="AH801" t="s">
        <v>71</v>
      </c>
      <c r="AI801" t="s">
        <v>71</v>
      </c>
      <c r="AJ801" t="s">
        <v>71</v>
      </c>
      <c r="AK801" t="s">
        <v>71</v>
      </c>
      <c r="AL801" t="s">
        <v>71</v>
      </c>
      <c r="AM801" t="s">
        <v>7417</v>
      </c>
      <c r="AN801" t="s">
        <v>71</v>
      </c>
      <c r="AO801" t="s">
        <v>71</v>
      </c>
      <c r="AP801" t="s">
        <v>71</v>
      </c>
      <c r="AQ801" t="s">
        <v>71</v>
      </c>
      <c r="AR801" t="s">
        <v>71</v>
      </c>
      <c r="AS801" t="s">
        <v>71</v>
      </c>
      <c r="AT801" t="s">
        <v>71</v>
      </c>
      <c r="AU801" t="s">
        <v>71</v>
      </c>
      <c r="AV801" t="s">
        <v>71</v>
      </c>
      <c r="AW801" t="s">
        <v>71</v>
      </c>
      <c r="AX801" t="s">
        <v>71</v>
      </c>
      <c r="AY801" t="s">
        <v>71</v>
      </c>
      <c r="AZ801" t="s">
        <v>71</v>
      </c>
      <c r="BA801" t="s">
        <v>71</v>
      </c>
      <c r="BB801" t="s">
        <v>71</v>
      </c>
      <c r="BC801" t="s">
        <v>7418</v>
      </c>
      <c r="BD801" t="str">
        <f>HYPERLINK("http://dx.doi.org/10.1109/TCSS.2021.3137306","http://dx.doi.org/10.1109/TCSS.2021.3137306")</f>
        <v>http://dx.doi.org/10.1109/TCSS.2021.3137306</v>
      </c>
      <c r="BE801" t="s">
        <v>71</v>
      </c>
      <c r="BF801" t="s">
        <v>1054</v>
      </c>
      <c r="BG801" t="s">
        <v>71</v>
      </c>
      <c r="BH801" t="s">
        <v>71</v>
      </c>
      <c r="BI801" t="s">
        <v>71</v>
      </c>
      <c r="BJ801" t="s">
        <v>71</v>
      </c>
      <c r="BK801" t="s">
        <v>71</v>
      </c>
      <c r="BL801" t="s">
        <v>71</v>
      </c>
      <c r="BM801" t="s">
        <v>71</v>
      </c>
      <c r="BN801" t="s">
        <v>71</v>
      </c>
      <c r="BO801" t="s">
        <v>71</v>
      </c>
      <c r="BP801" t="s">
        <v>71</v>
      </c>
      <c r="BQ801" t="s">
        <v>7419</v>
      </c>
      <c r="BR801" t="str">
        <f>HYPERLINK("https%3A%2F%2Fwww.webofscience.com%2Fwos%2Fwoscc%2Ffull-record%2FWOS:000742702100001","View Full Record in Web of Science")</f>
        <v>View Full Record in Web of Science</v>
      </c>
    </row>
    <row r="802" spans="1:70" hidden="1" x14ac:dyDescent="0.25">
      <c r="A802" t="s">
        <v>69</v>
      </c>
      <c r="B802" t="s">
        <v>7420</v>
      </c>
      <c r="C802" t="s">
        <v>71</v>
      </c>
      <c r="D802" t="s">
        <v>71</v>
      </c>
      <c r="E802" t="s">
        <v>71</v>
      </c>
      <c r="F802" t="s">
        <v>7421</v>
      </c>
      <c r="G802" t="s">
        <v>71</v>
      </c>
      <c r="H802" t="s">
        <v>71</v>
      </c>
      <c r="I802" s="1" t="s">
        <v>7422</v>
      </c>
      <c r="J802" s="6" t="s">
        <v>8590</v>
      </c>
      <c r="K802" t="s">
        <v>1556</v>
      </c>
      <c r="L802" t="s">
        <v>71</v>
      </c>
      <c r="M802" t="s">
        <v>71</v>
      </c>
      <c r="N802" t="s">
        <v>71</v>
      </c>
      <c r="O802" t="s">
        <v>71</v>
      </c>
      <c r="P802" t="s">
        <v>71</v>
      </c>
      <c r="Q802" t="s">
        <v>71</v>
      </c>
      <c r="R802" t="s">
        <v>71</v>
      </c>
      <c r="S802" t="s">
        <v>71</v>
      </c>
      <c r="T802" t="s">
        <v>7423</v>
      </c>
      <c r="U802" t="s">
        <v>71</v>
      </c>
      <c r="V802" t="s">
        <v>71</v>
      </c>
      <c r="W802" t="s">
        <v>71</v>
      </c>
      <c r="X802" t="s">
        <v>71</v>
      </c>
      <c r="Y802" t="s">
        <v>71</v>
      </c>
      <c r="Z802" t="s">
        <v>71</v>
      </c>
      <c r="AA802" t="s">
        <v>71</v>
      </c>
      <c r="AB802" t="s">
        <v>71</v>
      </c>
      <c r="AC802" t="s">
        <v>71</v>
      </c>
      <c r="AD802" t="s">
        <v>71</v>
      </c>
      <c r="AE802" t="s">
        <v>71</v>
      </c>
      <c r="AF802" t="s">
        <v>71</v>
      </c>
      <c r="AG802" t="s">
        <v>71</v>
      </c>
      <c r="AH802" t="s">
        <v>71</v>
      </c>
      <c r="AI802" t="s">
        <v>71</v>
      </c>
      <c r="AJ802" t="s">
        <v>71</v>
      </c>
      <c r="AK802" t="s">
        <v>71</v>
      </c>
      <c r="AL802" t="s">
        <v>71</v>
      </c>
      <c r="AM802" t="s">
        <v>1558</v>
      </c>
      <c r="AN802" t="s">
        <v>1559</v>
      </c>
      <c r="AO802" t="s">
        <v>71</v>
      </c>
      <c r="AP802" t="s">
        <v>71</v>
      </c>
      <c r="AQ802" t="s">
        <v>71</v>
      </c>
      <c r="AR802" t="s">
        <v>263</v>
      </c>
      <c r="AS802">
        <v>2019</v>
      </c>
      <c r="AT802">
        <v>78</v>
      </c>
      <c r="AU802">
        <v>21</v>
      </c>
      <c r="AV802" t="s">
        <v>71</v>
      </c>
      <c r="AW802" t="s">
        <v>71</v>
      </c>
      <c r="AX802" t="s">
        <v>71</v>
      </c>
      <c r="AY802" t="s">
        <v>71</v>
      </c>
      <c r="AZ802">
        <v>29937</v>
      </c>
      <c r="BA802">
        <v>29951</v>
      </c>
      <c r="BB802" t="s">
        <v>71</v>
      </c>
      <c r="BC802" t="s">
        <v>7424</v>
      </c>
      <c r="BD802" t="str">
        <f>HYPERLINK("http://dx.doi.org/10.1007/s11042-018-6710-1","http://dx.doi.org/10.1007/s11042-018-6710-1")</f>
        <v>http://dx.doi.org/10.1007/s11042-018-6710-1</v>
      </c>
      <c r="BE802" t="s">
        <v>71</v>
      </c>
      <c r="BF802" t="s">
        <v>71</v>
      </c>
      <c r="BG802" t="s">
        <v>71</v>
      </c>
      <c r="BH802" t="s">
        <v>71</v>
      </c>
      <c r="BI802" t="s">
        <v>71</v>
      </c>
      <c r="BJ802" t="s">
        <v>71</v>
      </c>
      <c r="BK802" t="s">
        <v>71</v>
      </c>
      <c r="BL802" t="s">
        <v>71</v>
      </c>
      <c r="BM802" t="s">
        <v>71</v>
      </c>
      <c r="BN802" t="s">
        <v>71</v>
      </c>
      <c r="BO802" t="s">
        <v>71</v>
      </c>
      <c r="BP802" t="s">
        <v>71</v>
      </c>
      <c r="BQ802" t="s">
        <v>7425</v>
      </c>
      <c r="BR802" t="str">
        <f>HYPERLINK("https%3A%2F%2Fwww.webofscience.com%2Fwos%2Fwoscc%2Ffull-record%2FWOS:000499485200017","View Full Record in Web of Science")</f>
        <v>View Full Record in Web of Science</v>
      </c>
    </row>
    <row r="803" spans="1:70" hidden="1" x14ac:dyDescent="0.25">
      <c r="A803" t="s">
        <v>69</v>
      </c>
      <c r="B803" t="s">
        <v>7426</v>
      </c>
      <c r="C803" t="s">
        <v>71</v>
      </c>
      <c r="D803" t="s">
        <v>71</v>
      </c>
      <c r="E803" t="s">
        <v>71</v>
      </c>
      <c r="F803" t="s">
        <v>7427</v>
      </c>
      <c r="G803" t="s">
        <v>71</v>
      </c>
      <c r="H803" t="s">
        <v>71</v>
      </c>
      <c r="I803" s="1" t="s">
        <v>7428</v>
      </c>
      <c r="J803" s="6" t="s">
        <v>8590</v>
      </c>
      <c r="K803" t="s">
        <v>74</v>
      </c>
      <c r="L803" t="s">
        <v>71</v>
      </c>
      <c r="M803" t="s">
        <v>71</v>
      </c>
      <c r="N803" t="s">
        <v>71</v>
      </c>
      <c r="O803" t="s">
        <v>71</v>
      </c>
      <c r="P803" t="s">
        <v>71</v>
      </c>
      <c r="Q803" t="s">
        <v>71</v>
      </c>
      <c r="R803" t="s">
        <v>71</v>
      </c>
      <c r="S803" t="s">
        <v>71</v>
      </c>
      <c r="T803" t="s">
        <v>7429</v>
      </c>
      <c r="U803" t="s">
        <v>71</v>
      </c>
      <c r="V803" t="s">
        <v>71</v>
      </c>
      <c r="W803" t="s">
        <v>71</v>
      </c>
      <c r="X803" t="s">
        <v>71</v>
      </c>
      <c r="Y803" t="s">
        <v>71</v>
      </c>
      <c r="Z803" t="s">
        <v>71</v>
      </c>
      <c r="AA803" t="s">
        <v>71</v>
      </c>
      <c r="AB803" t="s">
        <v>71</v>
      </c>
      <c r="AC803" t="s">
        <v>71</v>
      </c>
      <c r="AD803" t="s">
        <v>71</v>
      </c>
      <c r="AE803" t="s">
        <v>71</v>
      </c>
      <c r="AF803" t="s">
        <v>71</v>
      </c>
      <c r="AG803" t="s">
        <v>71</v>
      </c>
      <c r="AH803" t="s">
        <v>71</v>
      </c>
      <c r="AI803" t="s">
        <v>71</v>
      </c>
      <c r="AJ803" t="s">
        <v>71</v>
      </c>
      <c r="AK803" t="s">
        <v>71</v>
      </c>
      <c r="AL803" t="s">
        <v>71</v>
      </c>
      <c r="AM803" t="s">
        <v>77</v>
      </c>
      <c r="AN803" t="s">
        <v>78</v>
      </c>
      <c r="AO803" t="s">
        <v>71</v>
      </c>
      <c r="AP803" t="s">
        <v>71</v>
      </c>
      <c r="AQ803" t="s">
        <v>71</v>
      </c>
      <c r="AR803" t="s">
        <v>239</v>
      </c>
      <c r="AS803">
        <v>2017</v>
      </c>
      <c r="AT803">
        <v>21</v>
      </c>
      <c r="AU803">
        <v>4</v>
      </c>
      <c r="AV803" t="s">
        <v>71</v>
      </c>
      <c r="AW803" t="s">
        <v>71</v>
      </c>
      <c r="AX803" t="s">
        <v>71</v>
      </c>
      <c r="AY803" t="s">
        <v>71</v>
      </c>
      <c r="AZ803">
        <v>935</v>
      </c>
      <c r="BA803">
        <v>947</v>
      </c>
      <c r="BB803" t="s">
        <v>71</v>
      </c>
      <c r="BC803" t="s">
        <v>7430</v>
      </c>
      <c r="BD803" t="str">
        <f>HYPERLINK("http://dx.doi.org/10.1007/s00500-015-1823-1","http://dx.doi.org/10.1007/s00500-015-1823-1")</f>
        <v>http://dx.doi.org/10.1007/s00500-015-1823-1</v>
      </c>
      <c r="BE803" t="s">
        <v>71</v>
      </c>
      <c r="BF803" t="s">
        <v>71</v>
      </c>
      <c r="BG803" t="s">
        <v>71</v>
      </c>
      <c r="BH803" t="s">
        <v>71</v>
      </c>
      <c r="BI803" t="s">
        <v>71</v>
      </c>
      <c r="BJ803" t="s">
        <v>71</v>
      </c>
      <c r="BK803" t="s">
        <v>71</v>
      </c>
      <c r="BL803" t="s">
        <v>71</v>
      </c>
      <c r="BM803" t="s">
        <v>71</v>
      </c>
      <c r="BN803" t="s">
        <v>71</v>
      </c>
      <c r="BO803" t="s">
        <v>71</v>
      </c>
      <c r="BP803" t="s">
        <v>71</v>
      </c>
      <c r="BQ803" t="s">
        <v>7431</v>
      </c>
      <c r="BR803" t="str">
        <f>HYPERLINK("https%3A%2F%2Fwww.webofscience.com%2Fwos%2Fwoscc%2Ffull-record%2FWOS:000394316900008","View Full Record in Web of Science")</f>
        <v>View Full Record in Web of Science</v>
      </c>
    </row>
    <row r="804" spans="1:70" hidden="1" x14ac:dyDescent="0.25">
      <c r="A804" t="s">
        <v>69</v>
      </c>
      <c r="B804" t="s">
        <v>7432</v>
      </c>
      <c r="C804" t="s">
        <v>71</v>
      </c>
      <c r="D804" t="s">
        <v>71</v>
      </c>
      <c r="E804" t="s">
        <v>71</v>
      </c>
      <c r="F804" t="s">
        <v>7432</v>
      </c>
      <c r="G804" t="s">
        <v>71</v>
      </c>
      <c r="H804" t="s">
        <v>71</v>
      </c>
      <c r="I804" s="1" t="s">
        <v>7433</v>
      </c>
      <c r="J804" s="6" t="s">
        <v>8590</v>
      </c>
      <c r="K804" t="s">
        <v>2308</v>
      </c>
      <c r="L804" t="s">
        <v>71</v>
      </c>
      <c r="M804" t="s">
        <v>71</v>
      </c>
      <c r="N804" t="s">
        <v>71</v>
      </c>
      <c r="O804" t="s">
        <v>71</v>
      </c>
      <c r="P804" t="s">
        <v>71</v>
      </c>
      <c r="Q804" t="s">
        <v>71</v>
      </c>
      <c r="R804" t="s">
        <v>71</v>
      </c>
      <c r="S804" t="s">
        <v>71</v>
      </c>
      <c r="T804" t="s">
        <v>7434</v>
      </c>
      <c r="U804" t="s">
        <v>71</v>
      </c>
      <c r="V804" t="s">
        <v>71</v>
      </c>
      <c r="W804" t="s">
        <v>71</v>
      </c>
      <c r="X804" t="s">
        <v>71</v>
      </c>
      <c r="Y804" t="s">
        <v>7435</v>
      </c>
      <c r="Z804" t="s">
        <v>7436</v>
      </c>
      <c r="AA804" t="s">
        <v>71</v>
      </c>
      <c r="AB804" t="s">
        <v>71</v>
      </c>
      <c r="AC804" t="s">
        <v>71</v>
      </c>
      <c r="AD804" t="s">
        <v>71</v>
      </c>
      <c r="AE804" t="s">
        <v>71</v>
      </c>
      <c r="AF804" t="s">
        <v>71</v>
      </c>
      <c r="AG804" t="s">
        <v>71</v>
      </c>
      <c r="AH804" t="s">
        <v>71</v>
      </c>
      <c r="AI804" t="s">
        <v>71</v>
      </c>
      <c r="AJ804" t="s">
        <v>71</v>
      </c>
      <c r="AK804" t="s">
        <v>71</v>
      </c>
      <c r="AL804" t="s">
        <v>71</v>
      </c>
      <c r="AM804" t="s">
        <v>2312</v>
      </c>
      <c r="AN804" t="s">
        <v>71</v>
      </c>
      <c r="AO804" t="s">
        <v>71</v>
      </c>
      <c r="AP804" t="s">
        <v>71</v>
      </c>
      <c r="AQ804" t="s">
        <v>71</v>
      </c>
      <c r="AR804" t="s">
        <v>728</v>
      </c>
      <c r="AS804">
        <v>2002</v>
      </c>
      <c r="AT804">
        <v>15</v>
      </c>
      <c r="AU804">
        <v>6</v>
      </c>
      <c r="AV804" t="s">
        <v>71</v>
      </c>
      <c r="AW804" t="s">
        <v>71</v>
      </c>
      <c r="AX804" t="s">
        <v>71</v>
      </c>
      <c r="AY804" t="s">
        <v>71</v>
      </c>
      <c r="AZ804">
        <v>511</v>
      </c>
      <c r="BA804">
        <v>527</v>
      </c>
      <c r="BB804" t="s">
        <v>71</v>
      </c>
      <c r="BC804" t="s">
        <v>7437</v>
      </c>
      <c r="BD804" t="str">
        <f>HYPERLINK("http://dx.doi.org/10.1016/S0952-1976(03)00005-8","http://dx.doi.org/10.1016/S0952-1976(03)00005-8")</f>
        <v>http://dx.doi.org/10.1016/S0952-1976(03)00005-8</v>
      </c>
      <c r="BE804" t="s">
        <v>71</v>
      </c>
      <c r="BF804" t="s">
        <v>71</v>
      </c>
      <c r="BG804" t="s">
        <v>71</v>
      </c>
      <c r="BH804" t="s">
        <v>71</v>
      </c>
      <c r="BI804" t="s">
        <v>71</v>
      </c>
      <c r="BJ804" t="s">
        <v>71</v>
      </c>
      <c r="BK804" t="s">
        <v>71</v>
      </c>
      <c r="BL804" t="s">
        <v>71</v>
      </c>
      <c r="BM804" t="s">
        <v>71</v>
      </c>
      <c r="BN804" t="s">
        <v>71</v>
      </c>
      <c r="BO804" t="s">
        <v>71</v>
      </c>
      <c r="BP804" t="s">
        <v>71</v>
      </c>
      <c r="BQ804" t="s">
        <v>7438</v>
      </c>
      <c r="BR804" t="str">
        <f>HYPERLINK("https%3A%2F%2Fwww.webofscience.com%2Fwos%2Fwoscc%2Ffull-record%2FWOS:000182964700001","View Full Record in Web of Science")</f>
        <v>View Full Record in Web of Science</v>
      </c>
    </row>
    <row r="805" spans="1:70" hidden="1" x14ac:dyDescent="0.25">
      <c r="A805" t="s">
        <v>83</v>
      </c>
      <c r="B805" t="s">
        <v>2078</v>
      </c>
      <c r="C805" t="s">
        <v>71</v>
      </c>
      <c r="D805" t="s">
        <v>71</v>
      </c>
      <c r="E805" t="s">
        <v>102</v>
      </c>
      <c r="F805" t="s">
        <v>2079</v>
      </c>
      <c r="G805" t="s">
        <v>71</v>
      </c>
      <c r="H805" t="s">
        <v>71</v>
      </c>
      <c r="I805" s="1" t="s">
        <v>7439</v>
      </c>
      <c r="J805" s="6" t="s">
        <v>8590</v>
      </c>
      <c r="K805" t="s">
        <v>2896</v>
      </c>
      <c r="L805" t="s">
        <v>1782</v>
      </c>
      <c r="M805" t="s">
        <v>2897</v>
      </c>
      <c r="N805" t="s">
        <v>2200</v>
      </c>
      <c r="O805" t="s">
        <v>1463</v>
      </c>
      <c r="P805" t="s">
        <v>2898</v>
      </c>
      <c r="Q805" t="s">
        <v>71</v>
      </c>
      <c r="R805" t="s">
        <v>71</v>
      </c>
      <c r="S805" t="s">
        <v>71</v>
      </c>
      <c r="T805" t="s">
        <v>7440</v>
      </c>
      <c r="U805" t="s">
        <v>71</v>
      </c>
      <c r="V805" t="s">
        <v>71</v>
      </c>
      <c r="W805" t="s">
        <v>71</v>
      </c>
      <c r="X805" t="s">
        <v>71</v>
      </c>
      <c r="Y805" t="s">
        <v>7441</v>
      </c>
      <c r="Z805" t="s">
        <v>7442</v>
      </c>
      <c r="AA805" t="s">
        <v>71</v>
      </c>
      <c r="AB805" t="s">
        <v>71</v>
      </c>
      <c r="AC805" t="s">
        <v>71</v>
      </c>
      <c r="AD805" t="s">
        <v>71</v>
      </c>
      <c r="AE805" t="s">
        <v>71</v>
      </c>
      <c r="AF805" t="s">
        <v>71</v>
      </c>
      <c r="AG805" t="s">
        <v>71</v>
      </c>
      <c r="AH805" t="s">
        <v>71</v>
      </c>
      <c r="AI805" t="s">
        <v>71</v>
      </c>
      <c r="AJ805" t="s">
        <v>71</v>
      </c>
      <c r="AK805" t="s">
        <v>71</v>
      </c>
      <c r="AL805" t="s">
        <v>71</v>
      </c>
      <c r="AM805" t="s">
        <v>1788</v>
      </c>
      <c r="AN805" t="s">
        <v>71</v>
      </c>
      <c r="AO805" t="s">
        <v>2900</v>
      </c>
      <c r="AP805" t="s">
        <v>71</v>
      </c>
      <c r="AQ805" t="s">
        <v>71</v>
      </c>
      <c r="AR805" t="s">
        <v>71</v>
      </c>
      <c r="AS805">
        <v>2016</v>
      </c>
      <c r="AT805" t="s">
        <v>71</v>
      </c>
      <c r="AU805" t="s">
        <v>71</v>
      </c>
      <c r="AV805" t="s">
        <v>71</v>
      </c>
      <c r="AW805" t="s">
        <v>71</v>
      </c>
      <c r="AX805" t="s">
        <v>71</v>
      </c>
      <c r="AY805" t="s">
        <v>71</v>
      </c>
      <c r="AZ805">
        <v>2157</v>
      </c>
      <c r="BA805">
        <v>2164</v>
      </c>
      <c r="BB805" t="s">
        <v>71</v>
      </c>
      <c r="BC805" t="s">
        <v>71</v>
      </c>
      <c r="BD805" t="s">
        <v>71</v>
      </c>
      <c r="BE805" t="s">
        <v>71</v>
      </c>
      <c r="BF805" t="s">
        <v>71</v>
      </c>
      <c r="BG805" t="s">
        <v>71</v>
      </c>
      <c r="BH805" t="s">
        <v>71</v>
      </c>
      <c r="BI805" t="s">
        <v>71</v>
      </c>
      <c r="BJ805" t="s">
        <v>71</v>
      </c>
      <c r="BK805" t="s">
        <v>71</v>
      </c>
      <c r="BL805" t="s">
        <v>71</v>
      </c>
      <c r="BM805" t="s">
        <v>71</v>
      </c>
      <c r="BN805" t="s">
        <v>71</v>
      </c>
      <c r="BO805" t="s">
        <v>71</v>
      </c>
      <c r="BP805" t="s">
        <v>71</v>
      </c>
      <c r="BQ805" t="s">
        <v>7443</v>
      </c>
      <c r="BR805" t="str">
        <f>HYPERLINK("https%3A%2F%2Fwww.webofscience.com%2Fwos%2Fwoscc%2Ffull-record%2FWOS:000392150700300","View Full Record in Web of Science")</f>
        <v>View Full Record in Web of Science</v>
      </c>
    </row>
    <row r="806" spans="1:70" hidden="1" x14ac:dyDescent="0.25">
      <c r="A806" t="s">
        <v>69</v>
      </c>
      <c r="B806" t="s">
        <v>6568</v>
      </c>
      <c r="C806" t="s">
        <v>71</v>
      </c>
      <c r="D806" t="s">
        <v>71</v>
      </c>
      <c r="E806" t="s">
        <v>71</v>
      </c>
      <c r="F806" t="s">
        <v>6569</v>
      </c>
      <c r="G806" t="s">
        <v>71</v>
      </c>
      <c r="H806" t="s">
        <v>71</v>
      </c>
      <c r="I806" s="1" t="s">
        <v>7444</v>
      </c>
      <c r="J806" s="6" t="s">
        <v>8590</v>
      </c>
      <c r="K806" t="s">
        <v>123</v>
      </c>
      <c r="L806" t="s">
        <v>71</v>
      </c>
      <c r="M806" t="s">
        <v>71</v>
      </c>
      <c r="N806" t="s">
        <v>71</v>
      </c>
      <c r="O806" t="s">
        <v>71</v>
      </c>
      <c r="P806" t="s">
        <v>71</v>
      </c>
      <c r="Q806" t="s">
        <v>71</v>
      </c>
      <c r="R806" t="s">
        <v>71</v>
      </c>
      <c r="S806" t="s">
        <v>71</v>
      </c>
      <c r="T806" t="s">
        <v>7445</v>
      </c>
      <c r="U806" t="s">
        <v>71</v>
      </c>
      <c r="V806" t="s">
        <v>71</v>
      </c>
      <c r="W806" t="s">
        <v>71</v>
      </c>
      <c r="X806" t="s">
        <v>71</v>
      </c>
      <c r="Y806" t="s">
        <v>7446</v>
      </c>
      <c r="Z806" t="s">
        <v>7447</v>
      </c>
      <c r="AA806" t="s">
        <v>71</v>
      </c>
      <c r="AB806" t="s">
        <v>71</v>
      </c>
      <c r="AC806" t="s">
        <v>71</v>
      </c>
      <c r="AD806" t="s">
        <v>71</v>
      </c>
      <c r="AE806" t="s">
        <v>71</v>
      </c>
      <c r="AF806" t="s">
        <v>71</v>
      </c>
      <c r="AG806" t="s">
        <v>71</v>
      </c>
      <c r="AH806" t="s">
        <v>71</v>
      </c>
      <c r="AI806" t="s">
        <v>71</v>
      </c>
      <c r="AJ806" t="s">
        <v>71</v>
      </c>
      <c r="AK806" t="s">
        <v>71</v>
      </c>
      <c r="AL806" t="s">
        <v>71</v>
      </c>
      <c r="AM806" t="s">
        <v>127</v>
      </c>
      <c r="AN806" t="s">
        <v>128</v>
      </c>
      <c r="AO806" t="s">
        <v>71</v>
      </c>
      <c r="AP806" t="s">
        <v>71</v>
      </c>
      <c r="AQ806" t="s">
        <v>71</v>
      </c>
      <c r="AR806" t="s">
        <v>7448</v>
      </c>
      <c r="AS806">
        <v>2014</v>
      </c>
      <c r="AT806">
        <v>288</v>
      </c>
      <c r="AU806" t="s">
        <v>71</v>
      </c>
      <c r="AV806" t="s">
        <v>71</v>
      </c>
      <c r="AW806" t="s">
        <v>71</v>
      </c>
      <c r="AX806" t="s">
        <v>71</v>
      </c>
      <c r="AY806" t="s">
        <v>71</v>
      </c>
      <c r="AZ806">
        <v>55</v>
      </c>
      <c r="BA806">
        <v>72</v>
      </c>
      <c r="BB806" t="s">
        <v>71</v>
      </c>
      <c r="BC806" t="s">
        <v>7449</v>
      </c>
      <c r="BD806" t="str">
        <f>HYPERLINK("http://dx.doi.org/10.1016/j.ins.2014.07.034","http://dx.doi.org/10.1016/j.ins.2014.07.034")</f>
        <v>http://dx.doi.org/10.1016/j.ins.2014.07.034</v>
      </c>
      <c r="BE806" t="s">
        <v>71</v>
      </c>
      <c r="BF806" t="s">
        <v>71</v>
      </c>
      <c r="BG806" t="s">
        <v>71</v>
      </c>
      <c r="BH806" t="s">
        <v>71</v>
      </c>
      <c r="BI806" t="s">
        <v>71</v>
      </c>
      <c r="BJ806" t="s">
        <v>71</v>
      </c>
      <c r="BK806" t="s">
        <v>71</v>
      </c>
      <c r="BL806" t="s">
        <v>71</v>
      </c>
      <c r="BM806" t="s">
        <v>71</v>
      </c>
      <c r="BN806" t="s">
        <v>71</v>
      </c>
      <c r="BO806" t="s">
        <v>71</v>
      </c>
      <c r="BP806" t="s">
        <v>71</v>
      </c>
      <c r="BQ806" t="s">
        <v>7450</v>
      </c>
      <c r="BR806" t="str">
        <f>HYPERLINK("https%3A%2F%2Fwww.webofscience.com%2Fwos%2Fwoscc%2Ffull-record%2FWOS:000343345500006","View Full Record in Web of Science")</f>
        <v>View Full Record in Web of Science</v>
      </c>
    </row>
    <row r="807" spans="1:70" hidden="1" x14ac:dyDescent="0.25">
      <c r="A807" t="s">
        <v>69</v>
      </c>
      <c r="B807" t="s">
        <v>7451</v>
      </c>
      <c r="C807" t="s">
        <v>71</v>
      </c>
      <c r="D807" t="s">
        <v>71</v>
      </c>
      <c r="E807" t="s">
        <v>71</v>
      </c>
      <c r="F807" t="s">
        <v>7452</v>
      </c>
      <c r="G807" t="s">
        <v>71</v>
      </c>
      <c r="H807" t="s">
        <v>71</v>
      </c>
      <c r="I807" s="1" t="s">
        <v>7453</v>
      </c>
      <c r="J807" s="6" t="s">
        <v>8590</v>
      </c>
      <c r="K807" t="s">
        <v>766</v>
      </c>
      <c r="L807" t="s">
        <v>71</v>
      </c>
      <c r="M807" t="s">
        <v>71</v>
      </c>
      <c r="N807" t="s">
        <v>71</v>
      </c>
      <c r="O807" t="s">
        <v>71</v>
      </c>
      <c r="P807" t="s">
        <v>71</v>
      </c>
      <c r="Q807" t="s">
        <v>71</v>
      </c>
      <c r="R807" t="s">
        <v>71</v>
      </c>
      <c r="S807" t="s">
        <v>71</v>
      </c>
      <c r="T807" t="s">
        <v>7454</v>
      </c>
      <c r="U807" t="s">
        <v>71</v>
      </c>
      <c r="V807" t="s">
        <v>71</v>
      </c>
      <c r="W807" t="s">
        <v>71</v>
      </c>
      <c r="X807" t="s">
        <v>71</v>
      </c>
      <c r="Y807" t="s">
        <v>71</v>
      </c>
      <c r="Z807" t="s">
        <v>71</v>
      </c>
      <c r="AA807" t="s">
        <v>71</v>
      </c>
      <c r="AB807" t="s">
        <v>71</v>
      </c>
      <c r="AC807" t="s">
        <v>71</v>
      </c>
      <c r="AD807" t="s">
        <v>71</v>
      </c>
      <c r="AE807" t="s">
        <v>71</v>
      </c>
      <c r="AF807" t="s">
        <v>71</v>
      </c>
      <c r="AG807" t="s">
        <v>71</v>
      </c>
      <c r="AH807" t="s">
        <v>71</v>
      </c>
      <c r="AI807" t="s">
        <v>71</v>
      </c>
      <c r="AJ807" t="s">
        <v>71</v>
      </c>
      <c r="AK807" t="s">
        <v>71</v>
      </c>
      <c r="AL807" t="s">
        <v>71</v>
      </c>
      <c r="AM807" t="s">
        <v>768</v>
      </c>
      <c r="AN807" t="s">
        <v>769</v>
      </c>
      <c r="AO807" t="s">
        <v>71</v>
      </c>
      <c r="AP807" t="s">
        <v>71</v>
      </c>
      <c r="AQ807" t="s">
        <v>71</v>
      </c>
      <c r="AR807" t="s">
        <v>239</v>
      </c>
      <c r="AS807">
        <v>2015</v>
      </c>
      <c r="AT807">
        <v>27</v>
      </c>
      <c r="AU807" t="s">
        <v>71</v>
      </c>
      <c r="AV807" t="s">
        <v>71</v>
      </c>
      <c r="AW807" t="s">
        <v>71</v>
      </c>
      <c r="AX807" t="s">
        <v>71</v>
      </c>
      <c r="AY807" t="s">
        <v>71</v>
      </c>
      <c r="AZ807">
        <v>610</v>
      </c>
      <c r="BA807">
        <v>613</v>
      </c>
      <c r="BB807" t="s">
        <v>71</v>
      </c>
      <c r="BC807" t="s">
        <v>7455</v>
      </c>
      <c r="BD807" t="str">
        <f>HYPERLINK("http://dx.doi.org/10.1016/j.asoc.2014.04.040","http://dx.doi.org/10.1016/j.asoc.2014.04.040")</f>
        <v>http://dx.doi.org/10.1016/j.asoc.2014.04.040</v>
      </c>
      <c r="BE807" t="s">
        <v>71</v>
      </c>
      <c r="BF807" t="s">
        <v>71</v>
      </c>
      <c r="BG807" t="s">
        <v>71</v>
      </c>
      <c r="BH807" t="s">
        <v>71</v>
      </c>
      <c r="BI807" t="s">
        <v>71</v>
      </c>
      <c r="BJ807" t="s">
        <v>71</v>
      </c>
      <c r="BK807" t="s">
        <v>71</v>
      </c>
      <c r="BL807" t="s">
        <v>71</v>
      </c>
      <c r="BM807" t="s">
        <v>71</v>
      </c>
      <c r="BN807" t="s">
        <v>71</v>
      </c>
      <c r="BO807" t="s">
        <v>71</v>
      </c>
      <c r="BP807" t="s">
        <v>71</v>
      </c>
      <c r="BQ807" t="s">
        <v>7456</v>
      </c>
      <c r="BR807" t="str">
        <f>HYPERLINK("https%3A%2F%2Fwww.webofscience.com%2Fwos%2Fwoscc%2Ffull-record%2FWOS:000346856600052","View Full Record in Web of Science")</f>
        <v>View Full Record in Web of Science</v>
      </c>
    </row>
    <row r="808" spans="1:70" hidden="1" x14ac:dyDescent="0.25">
      <c r="A808" t="s">
        <v>69</v>
      </c>
      <c r="B808" t="s">
        <v>2023</v>
      </c>
      <c r="C808" t="s">
        <v>71</v>
      </c>
      <c r="D808" t="s">
        <v>71</v>
      </c>
      <c r="E808" t="s">
        <v>71</v>
      </c>
      <c r="F808" t="s">
        <v>2025</v>
      </c>
      <c r="G808" t="s">
        <v>71</v>
      </c>
      <c r="H808" t="s">
        <v>71</v>
      </c>
      <c r="I808" s="1" t="s">
        <v>7457</v>
      </c>
      <c r="J808" s="6" t="s">
        <v>8590</v>
      </c>
      <c r="K808" t="s">
        <v>1028</v>
      </c>
      <c r="L808" t="s">
        <v>71</v>
      </c>
      <c r="M808" t="s">
        <v>71</v>
      </c>
      <c r="N808" t="s">
        <v>71</v>
      </c>
      <c r="O808" t="s">
        <v>71</v>
      </c>
      <c r="P808" t="s">
        <v>71</v>
      </c>
      <c r="Q808" t="s">
        <v>71</v>
      </c>
      <c r="R808" t="s">
        <v>71</v>
      </c>
      <c r="S808" t="s">
        <v>71</v>
      </c>
      <c r="T808" t="s">
        <v>7458</v>
      </c>
      <c r="U808" t="s">
        <v>71</v>
      </c>
      <c r="V808" t="s">
        <v>71</v>
      </c>
      <c r="W808" t="s">
        <v>71</v>
      </c>
      <c r="X808" t="s">
        <v>71</v>
      </c>
      <c r="Y808" t="s">
        <v>2203</v>
      </c>
      <c r="Z808" t="s">
        <v>2204</v>
      </c>
      <c r="AA808" t="s">
        <v>71</v>
      </c>
      <c r="AB808" t="s">
        <v>71</v>
      </c>
      <c r="AC808" t="s">
        <v>71</v>
      </c>
      <c r="AD808" t="s">
        <v>71</v>
      </c>
      <c r="AE808" t="s">
        <v>71</v>
      </c>
      <c r="AF808" t="s">
        <v>71</v>
      </c>
      <c r="AG808" t="s">
        <v>71</v>
      </c>
      <c r="AH808" t="s">
        <v>71</v>
      </c>
      <c r="AI808" t="s">
        <v>71</v>
      </c>
      <c r="AJ808" t="s">
        <v>71</v>
      </c>
      <c r="AK808" t="s">
        <v>71</v>
      </c>
      <c r="AL808" t="s">
        <v>71</v>
      </c>
      <c r="AM808" t="s">
        <v>1030</v>
      </c>
      <c r="AN808" t="s">
        <v>1031</v>
      </c>
      <c r="AO808" t="s">
        <v>71</v>
      </c>
      <c r="AP808" t="s">
        <v>71</v>
      </c>
      <c r="AQ808" t="s">
        <v>71</v>
      </c>
      <c r="AR808" t="s">
        <v>1082</v>
      </c>
      <c r="AS808">
        <v>2018</v>
      </c>
      <c r="AT808">
        <v>48</v>
      </c>
      <c r="AU808">
        <v>5</v>
      </c>
      <c r="AV808" t="s">
        <v>71</v>
      </c>
      <c r="AW808" t="s">
        <v>71</v>
      </c>
      <c r="AX808" t="s">
        <v>180</v>
      </c>
      <c r="AY808" t="s">
        <v>71</v>
      </c>
      <c r="AZ808">
        <v>1176</v>
      </c>
      <c r="BA808">
        <v>1188</v>
      </c>
      <c r="BB808" t="s">
        <v>71</v>
      </c>
      <c r="BC808" t="s">
        <v>7459</v>
      </c>
      <c r="BD808" t="str">
        <f>HYPERLINK("http://dx.doi.org/10.1007/s10489-017-0966-4","http://dx.doi.org/10.1007/s10489-017-0966-4")</f>
        <v>http://dx.doi.org/10.1007/s10489-017-0966-4</v>
      </c>
      <c r="BE808" t="s">
        <v>71</v>
      </c>
      <c r="BF808" t="s">
        <v>71</v>
      </c>
      <c r="BG808" t="s">
        <v>71</v>
      </c>
      <c r="BH808" t="s">
        <v>71</v>
      </c>
      <c r="BI808" t="s">
        <v>71</v>
      </c>
      <c r="BJ808" t="s">
        <v>71</v>
      </c>
      <c r="BK808" t="s">
        <v>71</v>
      </c>
      <c r="BL808" t="s">
        <v>71</v>
      </c>
      <c r="BM808" t="s">
        <v>71</v>
      </c>
      <c r="BN808" t="s">
        <v>71</v>
      </c>
      <c r="BO808" t="s">
        <v>71</v>
      </c>
      <c r="BP808" t="s">
        <v>71</v>
      </c>
      <c r="BQ808" t="s">
        <v>7460</v>
      </c>
      <c r="BR808" t="str">
        <f>HYPERLINK("https%3A%2F%2Fwww.webofscience.com%2Fwos%2Fwoscc%2Ffull-record%2FWOS:000429401100008","View Full Record in Web of Science")</f>
        <v>View Full Record in Web of Science</v>
      </c>
    </row>
    <row r="809" spans="1:70" hidden="1" x14ac:dyDescent="0.25">
      <c r="A809" t="s">
        <v>69</v>
      </c>
      <c r="B809" t="s">
        <v>7461</v>
      </c>
      <c r="C809" t="s">
        <v>71</v>
      </c>
      <c r="D809" t="s">
        <v>71</v>
      </c>
      <c r="E809" t="s">
        <v>71</v>
      </c>
      <c r="F809" t="s">
        <v>7462</v>
      </c>
      <c r="G809" t="s">
        <v>71</v>
      </c>
      <c r="H809" t="s">
        <v>71</v>
      </c>
      <c r="I809" s="1" t="s">
        <v>7463</v>
      </c>
      <c r="J809" s="6" t="s">
        <v>8590</v>
      </c>
      <c r="K809" t="s">
        <v>6679</v>
      </c>
      <c r="L809" t="s">
        <v>71</v>
      </c>
      <c r="M809" t="s">
        <v>71</v>
      </c>
      <c r="N809" t="s">
        <v>71</v>
      </c>
      <c r="O809" t="s">
        <v>71</v>
      </c>
      <c r="P809" t="s">
        <v>71</v>
      </c>
      <c r="Q809" t="s">
        <v>71</v>
      </c>
      <c r="R809" t="s">
        <v>71</v>
      </c>
      <c r="S809" t="s">
        <v>71</v>
      </c>
      <c r="T809" t="s">
        <v>7464</v>
      </c>
      <c r="U809" t="s">
        <v>71</v>
      </c>
      <c r="V809" t="s">
        <v>71</v>
      </c>
      <c r="W809" t="s">
        <v>71</v>
      </c>
      <c r="X809" t="s">
        <v>71</v>
      </c>
      <c r="Y809" t="s">
        <v>7465</v>
      </c>
      <c r="Z809" t="s">
        <v>7466</v>
      </c>
      <c r="AA809" t="s">
        <v>71</v>
      </c>
      <c r="AB809" t="s">
        <v>71</v>
      </c>
      <c r="AC809" t="s">
        <v>71</v>
      </c>
      <c r="AD809" t="s">
        <v>71</v>
      </c>
      <c r="AE809" t="s">
        <v>71</v>
      </c>
      <c r="AF809" t="s">
        <v>71</v>
      </c>
      <c r="AG809" t="s">
        <v>71</v>
      </c>
      <c r="AH809" t="s">
        <v>71</v>
      </c>
      <c r="AI809" t="s">
        <v>71</v>
      </c>
      <c r="AJ809" t="s">
        <v>71</v>
      </c>
      <c r="AK809" t="s">
        <v>71</v>
      </c>
      <c r="AL809" t="s">
        <v>71</v>
      </c>
      <c r="AM809" t="s">
        <v>6683</v>
      </c>
      <c r="AN809" t="s">
        <v>6684</v>
      </c>
      <c r="AO809" t="s">
        <v>71</v>
      </c>
      <c r="AP809" t="s">
        <v>71</v>
      </c>
      <c r="AQ809" t="s">
        <v>71</v>
      </c>
      <c r="AR809" t="s">
        <v>129</v>
      </c>
      <c r="AS809">
        <v>2016</v>
      </c>
      <c r="AT809">
        <v>82</v>
      </c>
      <c r="AU809" t="s">
        <v>71</v>
      </c>
      <c r="AV809" t="s">
        <v>71</v>
      </c>
      <c r="AW809" t="s">
        <v>71</v>
      </c>
      <c r="AX809" t="s">
        <v>71</v>
      </c>
      <c r="AY809" t="s">
        <v>71</v>
      </c>
      <c r="AZ809">
        <v>174</v>
      </c>
      <c r="BA809">
        <v>182</v>
      </c>
      <c r="BB809" t="s">
        <v>71</v>
      </c>
      <c r="BC809" t="s">
        <v>7467</v>
      </c>
      <c r="BD809" t="str">
        <f>HYPERLINK("http://dx.doi.org/10.1016/j.envsoft.2016.04.017","http://dx.doi.org/10.1016/j.envsoft.2016.04.017")</f>
        <v>http://dx.doi.org/10.1016/j.envsoft.2016.04.017</v>
      </c>
      <c r="BE809" t="s">
        <v>71</v>
      </c>
      <c r="BF809" t="s">
        <v>71</v>
      </c>
      <c r="BG809" t="s">
        <v>71</v>
      </c>
      <c r="BH809" t="s">
        <v>71</v>
      </c>
      <c r="BI809" t="s">
        <v>71</v>
      </c>
      <c r="BJ809" t="s">
        <v>71</v>
      </c>
      <c r="BK809" t="s">
        <v>71</v>
      </c>
      <c r="BL809" t="s">
        <v>71</v>
      </c>
      <c r="BM809" t="s">
        <v>71</v>
      </c>
      <c r="BN809" t="s">
        <v>71</v>
      </c>
      <c r="BO809" t="s">
        <v>71</v>
      </c>
      <c r="BP809" t="s">
        <v>71</v>
      </c>
      <c r="BQ809" t="s">
        <v>7468</v>
      </c>
      <c r="BR809" t="str">
        <f>HYPERLINK("https%3A%2F%2Fwww.webofscience.com%2Fwos%2Fwoscc%2Ffull-record%2FWOS:000378954000014","View Full Record in Web of Science")</f>
        <v>View Full Record in Web of Science</v>
      </c>
    </row>
    <row r="810" spans="1:70" hidden="1" x14ac:dyDescent="0.25">
      <c r="A810" t="s">
        <v>69</v>
      </c>
      <c r="B810" t="s">
        <v>7469</v>
      </c>
      <c r="C810" t="s">
        <v>71</v>
      </c>
      <c r="D810" t="s">
        <v>71</v>
      </c>
      <c r="E810" t="s">
        <v>71</v>
      </c>
      <c r="F810" t="s">
        <v>7470</v>
      </c>
      <c r="G810" t="s">
        <v>71</v>
      </c>
      <c r="H810" t="s">
        <v>71</v>
      </c>
      <c r="I810" s="1" t="s">
        <v>7471</v>
      </c>
      <c r="J810" s="6" t="s">
        <v>8590</v>
      </c>
      <c r="K810" t="s">
        <v>3848</v>
      </c>
      <c r="L810" t="s">
        <v>71</v>
      </c>
      <c r="M810" t="s">
        <v>71</v>
      </c>
      <c r="N810" t="s">
        <v>71</v>
      </c>
      <c r="O810" t="s">
        <v>71</v>
      </c>
      <c r="P810" t="s">
        <v>71</v>
      </c>
      <c r="Q810" t="s">
        <v>71</v>
      </c>
      <c r="R810" t="s">
        <v>71</v>
      </c>
      <c r="S810" t="s">
        <v>71</v>
      </c>
      <c r="T810" t="s">
        <v>7472</v>
      </c>
      <c r="U810" t="s">
        <v>71</v>
      </c>
      <c r="V810" t="s">
        <v>71</v>
      </c>
      <c r="W810" t="s">
        <v>71</v>
      </c>
      <c r="X810" t="s">
        <v>71</v>
      </c>
      <c r="Y810" t="s">
        <v>7473</v>
      </c>
      <c r="Z810" t="s">
        <v>7474</v>
      </c>
      <c r="AA810" t="s">
        <v>71</v>
      </c>
      <c r="AB810" t="s">
        <v>71</v>
      </c>
      <c r="AC810" t="s">
        <v>71</v>
      </c>
      <c r="AD810" t="s">
        <v>71</v>
      </c>
      <c r="AE810" t="s">
        <v>71</v>
      </c>
      <c r="AF810" t="s">
        <v>71</v>
      </c>
      <c r="AG810" t="s">
        <v>71</v>
      </c>
      <c r="AH810" t="s">
        <v>71</v>
      </c>
      <c r="AI810" t="s">
        <v>71</v>
      </c>
      <c r="AJ810" t="s">
        <v>71</v>
      </c>
      <c r="AK810" t="s">
        <v>71</v>
      </c>
      <c r="AL810" t="s">
        <v>71</v>
      </c>
      <c r="AM810" t="s">
        <v>3851</v>
      </c>
      <c r="AN810" t="s">
        <v>3852</v>
      </c>
      <c r="AO810" t="s">
        <v>71</v>
      </c>
      <c r="AP810" t="s">
        <v>71</v>
      </c>
      <c r="AQ810" t="s">
        <v>71</v>
      </c>
      <c r="AR810" t="s">
        <v>71</v>
      </c>
      <c r="AS810" t="s">
        <v>71</v>
      </c>
      <c r="AT810" t="s">
        <v>71</v>
      </c>
      <c r="AU810" t="s">
        <v>71</v>
      </c>
      <c r="AV810" t="s">
        <v>71</v>
      </c>
      <c r="AW810" t="s">
        <v>71</v>
      </c>
      <c r="AX810" t="s">
        <v>71</v>
      </c>
      <c r="AY810" t="s">
        <v>71</v>
      </c>
      <c r="AZ810" t="s">
        <v>71</v>
      </c>
      <c r="BA810" t="s">
        <v>71</v>
      </c>
      <c r="BB810" t="s">
        <v>71</v>
      </c>
      <c r="BC810" t="s">
        <v>7475</v>
      </c>
      <c r="BD810" t="str">
        <f>HYPERLINK("http://dx.doi.org/10.1007/s40747-021-00317-w","http://dx.doi.org/10.1007/s40747-021-00317-w")</f>
        <v>http://dx.doi.org/10.1007/s40747-021-00317-w</v>
      </c>
      <c r="BE810" t="s">
        <v>71</v>
      </c>
      <c r="BF810" t="s">
        <v>1067</v>
      </c>
      <c r="BG810" t="s">
        <v>71</v>
      </c>
      <c r="BH810" t="s">
        <v>71</v>
      </c>
      <c r="BI810" t="s">
        <v>71</v>
      </c>
      <c r="BJ810" t="s">
        <v>71</v>
      </c>
      <c r="BK810" t="s">
        <v>71</v>
      </c>
      <c r="BL810" t="s">
        <v>71</v>
      </c>
      <c r="BM810" t="s">
        <v>71</v>
      </c>
      <c r="BN810" t="s">
        <v>71</v>
      </c>
      <c r="BO810" t="s">
        <v>71</v>
      </c>
      <c r="BP810" t="s">
        <v>71</v>
      </c>
      <c r="BQ810" t="s">
        <v>7476</v>
      </c>
      <c r="BR810" t="str">
        <f>HYPERLINK("https%3A%2F%2Fwww.webofscience.com%2Fwos%2Fwoscc%2Ffull-record%2FWOS:000629881600003","View Full Record in Web of Science")</f>
        <v>View Full Record in Web of Science</v>
      </c>
    </row>
    <row r="811" spans="1:70" hidden="1" x14ac:dyDescent="0.25">
      <c r="A811" t="s">
        <v>69</v>
      </c>
      <c r="B811" t="s">
        <v>7477</v>
      </c>
      <c r="C811" t="s">
        <v>71</v>
      </c>
      <c r="D811" t="s">
        <v>71</v>
      </c>
      <c r="E811" t="s">
        <v>71</v>
      </c>
      <c r="F811" t="s">
        <v>7478</v>
      </c>
      <c r="G811" t="s">
        <v>71</v>
      </c>
      <c r="H811" t="s">
        <v>71</v>
      </c>
      <c r="I811" s="1" t="s">
        <v>7479</v>
      </c>
      <c r="J811" s="6" t="s">
        <v>8590</v>
      </c>
      <c r="K811" t="s">
        <v>269</v>
      </c>
      <c r="L811" t="s">
        <v>71</v>
      </c>
      <c r="M811" t="s">
        <v>71</v>
      </c>
      <c r="N811" t="s">
        <v>71</v>
      </c>
      <c r="O811" t="s">
        <v>71</v>
      </c>
      <c r="P811" t="s">
        <v>71</v>
      </c>
      <c r="Q811" t="s">
        <v>71</v>
      </c>
      <c r="R811" t="s">
        <v>71</v>
      </c>
      <c r="S811" t="s">
        <v>71</v>
      </c>
      <c r="T811" t="s">
        <v>7480</v>
      </c>
      <c r="U811" t="s">
        <v>71</v>
      </c>
      <c r="V811" t="s">
        <v>71</v>
      </c>
      <c r="W811" t="s">
        <v>71</v>
      </c>
      <c r="X811" t="s">
        <v>71</v>
      </c>
      <c r="Y811" t="s">
        <v>71</v>
      </c>
      <c r="Z811" t="s">
        <v>7481</v>
      </c>
      <c r="AA811" t="s">
        <v>71</v>
      </c>
      <c r="AB811" t="s">
        <v>71</v>
      </c>
      <c r="AC811" t="s">
        <v>71</v>
      </c>
      <c r="AD811" t="s">
        <v>71</v>
      </c>
      <c r="AE811" t="s">
        <v>71</v>
      </c>
      <c r="AF811" t="s">
        <v>71</v>
      </c>
      <c r="AG811" t="s">
        <v>71</v>
      </c>
      <c r="AH811" t="s">
        <v>71</v>
      </c>
      <c r="AI811" t="s">
        <v>71</v>
      </c>
      <c r="AJ811" t="s">
        <v>71</v>
      </c>
      <c r="AK811" t="s">
        <v>71</v>
      </c>
      <c r="AL811" t="s">
        <v>71</v>
      </c>
      <c r="AM811" t="s">
        <v>271</v>
      </c>
      <c r="AN811" t="s">
        <v>71</v>
      </c>
      <c r="AO811" t="s">
        <v>71</v>
      </c>
      <c r="AP811" t="s">
        <v>71</v>
      </c>
      <c r="AQ811" t="s">
        <v>71</v>
      </c>
      <c r="AR811" t="s">
        <v>71</v>
      </c>
      <c r="AS811">
        <v>2020</v>
      </c>
      <c r="AT811">
        <v>8</v>
      </c>
      <c r="AU811" t="s">
        <v>71</v>
      </c>
      <c r="AV811" t="s">
        <v>71</v>
      </c>
      <c r="AW811" t="s">
        <v>71</v>
      </c>
      <c r="AX811" t="s">
        <v>71</v>
      </c>
      <c r="AY811" t="s">
        <v>71</v>
      </c>
      <c r="AZ811">
        <v>145422</v>
      </c>
      <c r="BA811">
        <v>145434</v>
      </c>
      <c r="BB811" t="s">
        <v>71</v>
      </c>
      <c r="BC811" t="s">
        <v>7482</v>
      </c>
      <c r="BD811" t="str">
        <f>HYPERLINK("http://dx.doi.org/10.1109/ACCESS.2020.3014849","http://dx.doi.org/10.1109/ACCESS.2020.3014849")</f>
        <v>http://dx.doi.org/10.1109/ACCESS.2020.3014849</v>
      </c>
      <c r="BE811" t="s">
        <v>71</v>
      </c>
      <c r="BF811" t="s">
        <v>71</v>
      </c>
      <c r="BG811" t="s">
        <v>71</v>
      </c>
      <c r="BH811" t="s">
        <v>71</v>
      </c>
      <c r="BI811" t="s">
        <v>71</v>
      </c>
      <c r="BJ811" t="s">
        <v>71</v>
      </c>
      <c r="BK811" t="s">
        <v>71</v>
      </c>
      <c r="BL811" t="s">
        <v>71</v>
      </c>
      <c r="BM811" t="s">
        <v>71</v>
      </c>
      <c r="BN811" t="s">
        <v>71</v>
      </c>
      <c r="BO811" t="s">
        <v>71</v>
      </c>
      <c r="BP811" t="s">
        <v>71</v>
      </c>
      <c r="BQ811" t="s">
        <v>7483</v>
      </c>
      <c r="BR811" t="str">
        <f>HYPERLINK("https%3A%2F%2Fwww.webofscience.com%2Fwos%2Fwoscc%2Ffull-record%2FWOS:000560335100001","View Full Record in Web of Science")</f>
        <v>View Full Record in Web of Science</v>
      </c>
    </row>
    <row r="812" spans="1:70" hidden="1" x14ac:dyDescent="0.25">
      <c r="A812" t="s">
        <v>69</v>
      </c>
      <c r="B812" t="s">
        <v>7484</v>
      </c>
      <c r="C812" t="s">
        <v>71</v>
      </c>
      <c r="D812" t="s">
        <v>71</v>
      </c>
      <c r="E812" t="s">
        <v>71</v>
      </c>
      <c r="F812" t="s">
        <v>7485</v>
      </c>
      <c r="G812" t="s">
        <v>71</v>
      </c>
      <c r="H812" t="s">
        <v>71</v>
      </c>
      <c r="I812" s="1" t="s">
        <v>7486</v>
      </c>
      <c r="J812" s="6" t="s">
        <v>8590</v>
      </c>
      <c r="K812" t="s">
        <v>3303</v>
      </c>
      <c r="L812" t="s">
        <v>71</v>
      </c>
      <c r="M812" t="s">
        <v>71</v>
      </c>
      <c r="N812" t="s">
        <v>71</v>
      </c>
      <c r="O812" t="s">
        <v>71</v>
      </c>
      <c r="P812" t="s">
        <v>71</v>
      </c>
      <c r="Q812" t="s">
        <v>71</v>
      </c>
      <c r="R812" t="s">
        <v>71</v>
      </c>
      <c r="S812" t="s">
        <v>71</v>
      </c>
      <c r="T812" t="s">
        <v>7487</v>
      </c>
      <c r="U812" t="s">
        <v>71</v>
      </c>
      <c r="V812" t="s">
        <v>71</v>
      </c>
      <c r="W812" t="s">
        <v>71</v>
      </c>
      <c r="X812" t="s">
        <v>71</v>
      </c>
      <c r="Y812" t="s">
        <v>7488</v>
      </c>
      <c r="Z812" t="s">
        <v>7489</v>
      </c>
      <c r="AA812" t="s">
        <v>71</v>
      </c>
      <c r="AB812" t="s">
        <v>71</v>
      </c>
      <c r="AC812" t="s">
        <v>71</v>
      </c>
      <c r="AD812" t="s">
        <v>71</v>
      </c>
      <c r="AE812" t="s">
        <v>71</v>
      </c>
      <c r="AF812" t="s">
        <v>71</v>
      </c>
      <c r="AG812" t="s">
        <v>71</v>
      </c>
      <c r="AH812" t="s">
        <v>71</v>
      </c>
      <c r="AI812" t="s">
        <v>71</v>
      </c>
      <c r="AJ812" t="s">
        <v>71</v>
      </c>
      <c r="AK812" t="s">
        <v>71</v>
      </c>
      <c r="AL812" t="s">
        <v>71</v>
      </c>
      <c r="AM812" t="s">
        <v>3305</v>
      </c>
      <c r="AN812" t="s">
        <v>3306</v>
      </c>
      <c r="AO812" t="s">
        <v>71</v>
      </c>
      <c r="AP812" t="s">
        <v>71</v>
      </c>
      <c r="AQ812" t="s">
        <v>71</v>
      </c>
      <c r="AR812" t="s">
        <v>3635</v>
      </c>
      <c r="AS812">
        <v>2022</v>
      </c>
      <c r="AT812">
        <v>35</v>
      </c>
      <c r="AU812" t="s">
        <v>3636</v>
      </c>
      <c r="AV812" t="s">
        <v>71</v>
      </c>
      <c r="AW812" t="s">
        <v>71</v>
      </c>
      <c r="AX812" t="s">
        <v>180</v>
      </c>
      <c r="AY812" t="s">
        <v>71</v>
      </c>
      <c r="AZ812">
        <v>955</v>
      </c>
      <c r="BA812">
        <v>987</v>
      </c>
      <c r="BB812" t="s">
        <v>71</v>
      </c>
      <c r="BC812" t="s">
        <v>7490</v>
      </c>
      <c r="BD812" t="str">
        <f>HYPERLINK("http://dx.doi.org/10.1108/JEIM-02-2021-0066","http://dx.doi.org/10.1108/JEIM-02-2021-0066")</f>
        <v>http://dx.doi.org/10.1108/JEIM-02-2021-0066</v>
      </c>
      <c r="BE812" t="s">
        <v>71</v>
      </c>
      <c r="BF812" t="s">
        <v>7491</v>
      </c>
      <c r="BG812" t="s">
        <v>71</v>
      </c>
      <c r="BH812" t="s">
        <v>71</v>
      </c>
      <c r="BI812" t="s">
        <v>71</v>
      </c>
      <c r="BJ812" t="s">
        <v>71</v>
      </c>
      <c r="BK812" t="s">
        <v>71</v>
      </c>
      <c r="BL812" t="s">
        <v>71</v>
      </c>
      <c r="BM812" t="s">
        <v>71</v>
      </c>
      <c r="BN812" t="s">
        <v>71</v>
      </c>
      <c r="BO812" t="s">
        <v>71</v>
      </c>
      <c r="BP812" t="s">
        <v>71</v>
      </c>
      <c r="BQ812" t="s">
        <v>7492</v>
      </c>
      <c r="BR812" t="str">
        <f>HYPERLINK("https%3A%2F%2Fwww.webofscience.com%2Fwos%2Fwoscc%2Ffull-record%2FWOS:000651881000001","View Full Record in Web of Science")</f>
        <v>View Full Record in Web of Science</v>
      </c>
    </row>
    <row r="813" spans="1:70" hidden="1" x14ac:dyDescent="0.25">
      <c r="A813" t="s">
        <v>69</v>
      </c>
      <c r="B813" t="s">
        <v>7493</v>
      </c>
      <c r="C813" t="s">
        <v>71</v>
      </c>
      <c r="D813" t="s">
        <v>71</v>
      </c>
      <c r="E813" t="s">
        <v>71</v>
      </c>
      <c r="F813" t="s">
        <v>7494</v>
      </c>
      <c r="G813" t="s">
        <v>71</v>
      </c>
      <c r="H813" t="s">
        <v>71</v>
      </c>
      <c r="I813" s="1" t="s">
        <v>7495</v>
      </c>
      <c r="J813" s="6" t="s">
        <v>8590</v>
      </c>
      <c r="K813" t="s">
        <v>7496</v>
      </c>
      <c r="L813" t="s">
        <v>71</v>
      </c>
      <c r="M813" t="s">
        <v>71</v>
      </c>
      <c r="N813" t="s">
        <v>71</v>
      </c>
      <c r="O813" t="s">
        <v>71</v>
      </c>
      <c r="P813" t="s">
        <v>71</v>
      </c>
      <c r="Q813" t="s">
        <v>71</v>
      </c>
      <c r="R813" t="s">
        <v>71</v>
      </c>
      <c r="S813" t="s">
        <v>71</v>
      </c>
      <c r="T813" t="s">
        <v>7497</v>
      </c>
      <c r="U813" t="s">
        <v>71</v>
      </c>
      <c r="V813" t="s">
        <v>71</v>
      </c>
      <c r="W813" t="s">
        <v>71</v>
      </c>
      <c r="X813" t="s">
        <v>71</v>
      </c>
      <c r="Y813" t="s">
        <v>71</v>
      </c>
      <c r="Z813" t="s">
        <v>71</v>
      </c>
      <c r="AA813" t="s">
        <v>71</v>
      </c>
      <c r="AB813" t="s">
        <v>71</v>
      </c>
      <c r="AC813" t="s">
        <v>71</v>
      </c>
      <c r="AD813" t="s">
        <v>71</v>
      </c>
      <c r="AE813" t="s">
        <v>71</v>
      </c>
      <c r="AF813" t="s">
        <v>71</v>
      </c>
      <c r="AG813" t="s">
        <v>71</v>
      </c>
      <c r="AH813" t="s">
        <v>71</v>
      </c>
      <c r="AI813" t="s">
        <v>71</v>
      </c>
      <c r="AJ813" t="s">
        <v>71</v>
      </c>
      <c r="AK813" t="s">
        <v>71</v>
      </c>
      <c r="AL813" t="s">
        <v>71</v>
      </c>
      <c r="AM813" t="s">
        <v>7498</v>
      </c>
      <c r="AN813" t="s">
        <v>7499</v>
      </c>
      <c r="AO813" t="s">
        <v>71</v>
      </c>
      <c r="AP813" t="s">
        <v>71</v>
      </c>
      <c r="AQ813" t="s">
        <v>71</v>
      </c>
      <c r="AR813" t="s">
        <v>239</v>
      </c>
      <c r="AS813">
        <v>2019</v>
      </c>
      <c r="AT813">
        <v>14</v>
      </c>
      <c r="AU813">
        <v>1</v>
      </c>
      <c r="AV813" t="s">
        <v>71</v>
      </c>
      <c r="AW813" t="s">
        <v>71</v>
      </c>
      <c r="AX813" t="s">
        <v>71</v>
      </c>
      <c r="AY813" t="s">
        <v>71</v>
      </c>
      <c r="AZ813">
        <v>45</v>
      </c>
      <c r="BA813">
        <v>55</v>
      </c>
      <c r="BB813" t="s">
        <v>71</v>
      </c>
      <c r="BC813" t="s">
        <v>7500</v>
      </c>
      <c r="BD813" t="str">
        <f>HYPERLINK("http://dx.doi.org/10.1109/MCI.2018.2881643","http://dx.doi.org/10.1109/MCI.2018.2881643")</f>
        <v>http://dx.doi.org/10.1109/MCI.2018.2881643</v>
      </c>
      <c r="BE813" t="s">
        <v>71</v>
      </c>
      <c r="BF813" t="s">
        <v>71</v>
      </c>
      <c r="BG813" t="s">
        <v>71</v>
      </c>
      <c r="BH813" t="s">
        <v>71</v>
      </c>
      <c r="BI813" t="s">
        <v>71</v>
      </c>
      <c r="BJ813" t="s">
        <v>71</v>
      </c>
      <c r="BK813" t="s">
        <v>71</v>
      </c>
      <c r="BL813" t="s">
        <v>71</v>
      </c>
      <c r="BM813" t="s">
        <v>71</v>
      </c>
      <c r="BN813" t="s">
        <v>71</v>
      </c>
      <c r="BO813" t="s">
        <v>71</v>
      </c>
      <c r="BP813" t="s">
        <v>71</v>
      </c>
      <c r="BQ813" t="s">
        <v>7501</v>
      </c>
      <c r="BR813" t="str">
        <f>HYPERLINK("https%3A%2F%2Fwww.webofscience.com%2Fwos%2Fwoscc%2Ffull-record%2FWOS:000456164000004","View Full Record in Web of Science")</f>
        <v>View Full Record in Web of Science</v>
      </c>
    </row>
    <row r="814" spans="1:70" hidden="1" x14ac:dyDescent="0.25">
      <c r="A814" t="s">
        <v>83</v>
      </c>
      <c r="B814" t="s">
        <v>7502</v>
      </c>
      <c r="C814" t="s">
        <v>71</v>
      </c>
      <c r="D814" t="s">
        <v>7503</v>
      </c>
      <c r="E814" t="s">
        <v>71</v>
      </c>
      <c r="F814" t="s">
        <v>7504</v>
      </c>
      <c r="G814" t="s">
        <v>71</v>
      </c>
      <c r="H814" t="s">
        <v>71</v>
      </c>
      <c r="I814" s="1" t="s">
        <v>7505</v>
      </c>
      <c r="J814" s="6" t="s">
        <v>8590</v>
      </c>
      <c r="K814" t="s">
        <v>7506</v>
      </c>
      <c r="L814" t="s">
        <v>71</v>
      </c>
      <c r="M814" t="s">
        <v>7507</v>
      </c>
      <c r="N814" t="s">
        <v>7508</v>
      </c>
      <c r="O814" t="s">
        <v>7509</v>
      </c>
      <c r="P814" t="s">
        <v>71</v>
      </c>
      <c r="Q814" t="s">
        <v>71</v>
      </c>
      <c r="R814" t="s">
        <v>71</v>
      </c>
      <c r="S814" t="s">
        <v>71</v>
      </c>
      <c r="T814" t="s">
        <v>7510</v>
      </c>
      <c r="U814" t="s">
        <v>71</v>
      </c>
      <c r="V814" t="s">
        <v>71</v>
      </c>
      <c r="W814" t="s">
        <v>71</v>
      </c>
      <c r="X814" t="s">
        <v>71</v>
      </c>
      <c r="Y814" t="s">
        <v>7511</v>
      </c>
      <c r="Z814" t="s">
        <v>7512</v>
      </c>
      <c r="AA814" t="s">
        <v>71</v>
      </c>
      <c r="AB814" t="s">
        <v>71</v>
      </c>
      <c r="AC814" t="s">
        <v>71</v>
      </c>
      <c r="AD814" t="s">
        <v>71</v>
      </c>
      <c r="AE814" t="s">
        <v>71</v>
      </c>
      <c r="AF814" t="s">
        <v>71</v>
      </c>
      <c r="AG814" t="s">
        <v>71</v>
      </c>
      <c r="AH814" t="s">
        <v>71</v>
      </c>
      <c r="AI814" t="s">
        <v>71</v>
      </c>
      <c r="AJ814" t="s">
        <v>71</v>
      </c>
      <c r="AK814" t="s">
        <v>71</v>
      </c>
      <c r="AL814" t="s">
        <v>71</v>
      </c>
      <c r="AM814" t="s">
        <v>71</v>
      </c>
      <c r="AN814" t="s">
        <v>71</v>
      </c>
      <c r="AO814" t="s">
        <v>7513</v>
      </c>
      <c r="AP814" t="s">
        <v>71</v>
      </c>
      <c r="AQ814" t="s">
        <v>71</v>
      </c>
      <c r="AR814" t="s">
        <v>71</v>
      </c>
      <c r="AS814">
        <v>2015</v>
      </c>
      <c r="AT814" t="s">
        <v>71</v>
      </c>
      <c r="AU814" t="s">
        <v>71</v>
      </c>
      <c r="AV814" t="s">
        <v>71</v>
      </c>
      <c r="AW814" t="s">
        <v>71</v>
      </c>
      <c r="AX814" t="s">
        <v>71</v>
      </c>
      <c r="AY814" t="s">
        <v>71</v>
      </c>
      <c r="AZ814">
        <v>372</v>
      </c>
      <c r="BA814">
        <v>379</v>
      </c>
      <c r="BB814" t="s">
        <v>71</v>
      </c>
      <c r="BC814" t="s">
        <v>7514</v>
      </c>
      <c r="BD814" t="str">
        <f>HYPERLINK("http://dx.doi.org/10.1109/3PGCIC.2015.38","http://dx.doi.org/10.1109/3PGCIC.2015.38")</f>
        <v>http://dx.doi.org/10.1109/3PGCIC.2015.38</v>
      </c>
      <c r="BE814" t="s">
        <v>71</v>
      </c>
      <c r="BF814" t="s">
        <v>71</v>
      </c>
      <c r="BG814" t="s">
        <v>71</v>
      </c>
      <c r="BH814" t="s">
        <v>71</v>
      </c>
      <c r="BI814" t="s">
        <v>71</v>
      </c>
      <c r="BJ814" t="s">
        <v>71</v>
      </c>
      <c r="BK814" t="s">
        <v>71</v>
      </c>
      <c r="BL814" t="s">
        <v>71</v>
      </c>
      <c r="BM814" t="s">
        <v>71</v>
      </c>
      <c r="BN814" t="s">
        <v>71</v>
      </c>
      <c r="BO814" t="s">
        <v>71</v>
      </c>
      <c r="BP814" t="s">
        <v>71</v>
      </c>
      <c r="BQ814" t="s">
        <v>7515</v>
      </c>
      <c r="BR814" t="str">
        <f>HYPERLINK("https%3A%2F%2Fwww.webofscience.com%2Fwos%2Fwoscc%2Ffull-record%2FWOS:000380398500058","View Full Record in Web of Science")</f>
        <v>View Full Record in Web of Science</v>
      </c>
    </row>
    <row r="815" spans="1:70" hidden="1" x14ac:dyDescent="0.25">
      <c r="A815" t="s">
        <v>69</v>
      </c>
      <c r="B815" t="s">
        <v>7516</v>
      </c>
      <c r="C815" t="s">
        <v>71</v>
      </c>
      <c r="D815" t="s">
        <v>71</v>
      </c>
      <c r="E815" t="s">
        <v>71</v>
      </c>
      <c r="F815" t="s">
        <v>7517</v>
      </c>
      <c r="G815" t="s">
        <v>71</v>
      </c>
      <c r="H815" t="s">
        <v>71</v>
      </c>
      <c r="I815" s="1" t="s">
        <v>7518</v>
      </c>
      <c r="J815" s="6" t="s">
        <v>8590</v>
      </c>
      <c r="K815" t="s">
        <v>2428</v>
      </c>
      <c r="L815" t="s">
        <v>71</v>
      </c>
      <c r="M815" t="s">
        <v>7519</v>
      </c>
      <c r="N815" t="s">
        <v>7520</v>
      </c>
      <c r="O815" t="s">
        <v>7521</v>
      </c>
      <c r="P815" t="s">
        <v>7522</v>
      </c>
      <c r="Q815" t="s">
        <v>7523</v>
      </c>
      <c r="R815" t="s">
        <v>71</v>
      </c>
      <c r="S815" t="s">
        <v>71</v>
      </c>
      <c r="T815" t="s">
        <v>7524</v>
      </c>
      <c r="U815" t="s">
        <v>71</v>
      </c>
      <c r="V815" t="s">
        <v>71</v>
      </c>
      <c r="W815" t="s">
        <v>71</v>
      </c>
      <c r="X815" t="s">
        <v>71</v>
      </c>
      <c r="Y815" t="s">
        <v>71</v>
      </c>
      <c r="Z815" t="s">
        <v>71</v>
      </c>
      <c r="AA815" t="s">
        <v>71</v>
      </c>
      <c r="AB815" t="s">
        <v>71</v>
      </c>
      <c r="AC815" t="s">
        <v>71</v>
      </c>
      <c r="AD815" t="s">
        <v>71</v>
      </c>
      <c r="AE815" t="s">
        <v>71</v>
      </c>
      <c r="AF815" t="s">
        <v>71</v>
      </c>
      <c r="AG815" t="s">
        <v>71</v>
      </c>
      <c r="AH815" t="s">
        <v>71</v>
      </c>
      <c r="AI815" t="s">
        <v>71</v>
      </c>
      <c r="AJ815" t="s">
        <v>71</v>
      </c>
      <c r="AK815" t="s">
        <v>71</v>
      </c>
      <c r="AL815" t="s">
        <v>71</v>
      </c>
      <c r="AM815" t="s">
        <v>2430</v>
      </c>
      <c r="AN815" t="s">
        <v>2431</v>
      </c>
      <c r="AO815" t="s">
        <v>71</v>
      </c>
      <c r="AP815" t="s">
        <v>71</v>
      </c>
      <c r="AQ815" t="s">
        <v>71</v>
      </c>
      <c r="AR815" t="s">
        <v>7525</v>
      </c>
      <c r="AS815">
        <v>2019</v>
      </c>
      <c r="AT815">
        <v>328</v>
      </c>
      <c r="AU815" t="s">
        <v>71</v>
      </c>
      <c r="AV815" t="s">
        <v>71</v>
      </c>
      <c r="AW815" t="s">
        <v>71</v>
      </c>
      <c r="AX815" t="s">
        <v>180</v>
      </c>
      <c r="AY815" t="s">
        <v>71</v>
      </c>
      <c r="AZ815">
        <v>5</v>
      </c>
      <c r="BA815">
        <v>15</v>
      </c>
      <c r="BB815" t="s">
        <v>71</v>
      </c>
      <c r="BC815" t="s">
        <v>7526</v>
      </c>
      <c r="BD815" t="str">
        <f>HYPERLINK("http://dx.doi.org/10.1016/j.neucom.2018.02.100","http://dx.doi.org/10.1016/j.neucom.2018.02.100")</f>
        <v>http://dx.doi.org/10.1016/j.neucom.2018.02.100</v>
      </c>
      <c r="BE815" t="s">
        <v>71</v>
      </c>
      <c r="BF815" t="s">
        <v>71</v>
      </c>
      <c r="BG815" t="s">
        <v>71</v>
      </c>
      <c r="BH815" t="s">
        <v>71</v>
      </c>
      <c r="BI815" t="s">
        <v>71</v>
      </c>
      <c r="BJ815" t="s">
        <v>71</v>
      </c>
      <c r="BK815" t="s">
        <v>71</v>
      </c>
      <c r="BL815" t="s">
        <v>71</v>
      </c>
      <c r="BM815" t="s">
        <v>71</v>
      </c>
      <c r="BN815" t="s">
        <v>71</v>
      </c>
      <c r="BO815" t="s">
        <v>71</v>
      </c>
      <c r="BP815" t="s">
        <v>71</v>
      </c>
      <c r="BQ815" t="s">
        <v>7527</v>
      </c>
      <c r="BR815" t="str">
        <f>HYPERLINK("https%3A%2F%2Fwww.webofscience.com%2Fwos%2Fwoscc%2Ffull-record%2FWOS:000458065600002","View Full Record in Web of Science")</f>
        <v>View Full Record in Web of Science</v>
      </c>
    </row>
    <row r="816" spans="1:70" hidden="1" x14ac:dyDescent="0.25">
      <c r="A816" t="s">
        <v>69</v>
      </c>
      <c r="B816" t="s">
        <v>7528</v>
      </c>
      <c r="C816" t="s">
        <v>71</v>
      </c>
      <c r="D816" t="s">
        <v>71</v>
      </c>
      <c r="E816" t="s">
        <v>71</v>
      </c>
      <c r="F816" t="s">
        <v>7529</v>
      </c>
      <c r="G816" t="s">
        <v>71</v>
      </c>
      <c r="H816" t="s">
        <v>71</v>
      </c>
      <c r="I816" s="1" t="s">
        <v>7530</v>
      </c>
      <c r="J816" s="6" t="s">
        <v>8590</v>
      </c>
      <c r="K816" t="s">
        <v>3009</v>
      </c>
      <c r="L816" t="s">
        <v>71</v>
      </c>
      <c r="M816" t="s">
        <v>71</v>
      </c>
      <c r="N816" t="s">
        <v>71</v>
      </c>
      <c r="O816" t="s">
        <v>71</v>
      </c>
      <c r="P816" t="s">
        <v>71</v>
      </c>
      <c r="Q816" t="s">
        <v>71</v>
      </c>
      <c r="R816" t="s">
        <v>71</v>
      </c>
      <c r="S816" t="s">
        <v>71</v>
      </c>
      <c r="T816" t="s">
        <v>7531</v>
      </c>
      <c r="U816" t="s">
        <v>71</v>
      </c>
      <c r="V816" t="s">
        <v>71</v>
      </c>
      <c r="W816" t="s">
        <v>71</v>
      </c>
      <c r="X816" t="s">
        <v>71</v>
      </c>
      <c r="Y816" t="s">
        <v>71</v>
      </c>
      <c r="Z816" t="s">
        <v>7532</v>
      </c>
      <c r="AA816" t="s">
        <v>71</v>
      </c>
      <c r="AB816" t="s">
        <v>71</v>
      </c>
      <c r="AC816" t="s">
        <v>71</v>
      </c>
      <c r="AD816" t="s">
        <v>71</v>
      </c>
      <c r="AE816" t="s">
        <v>71</v>
      </c>
      <c r="AF816" t="s">
        <v>71</v>
      </c>
      <c r="AG816" t="s">
        <v>71</v>
      </c>
      <c r="AH816" t="s">
        <v>71</v>
      </c>
      <c r="AI816" t="s">
        <v>71</v>
      </c>
      <c r="AJ816" t="s">
        <v>71</v>
      </c>
      <c r="AK816" t="s">
        <v>71</v>
      </c>
      <c r="AL816" t="s">
        <v>71</v>
      </c>
      <c r="AM816" t="s">
        <v>3011</v>
      </c>
      <c r="AN816" t="s">
        <v>3012</v>
      </c>
      <c r="AO816" t="s">
        <v>71</v>
      </c>
      <c r="AP816" t="s">
        <v>71</v>
      </c>
      <c r="AQ816" t="s">
        <v>71</v>
      </c>
      <c r="AR816" t="s">
        <v>7533</v>
      </c>
      <c r="AS816">
        <v>2015</v>
      </c>
      <c r="AT816">
        <v>28</v>
      </c>
      <c r="AU816">
        <v>10</v>
      </c>
      <c r="AV816" t="s">
        <v>71</v>
      </c>
      <c r="AW816" t="s">
        <v>71</v>
      </c>
      <c r="AX816" t="s">
        <v>71</v>
      </c>
      <c r="AY816" t="s">
        <v>71</v>
      </c>
      <c r="AZ816">
        <v>1063</v>
      </c>
      <c r="BA816">
        <v>1076</v>
      </c>
      <c r="BB816" t="s">
        <v>71</v>
      </c>
      <c r="BC816" t="s">
        <v>7534</v>
      </c>
      <c r="BD816" t="str">
        <f>HYPERLINK("http://dx.doi.org/10.1080/0951192X.2014.959058","http://dx.doi.org/10.1080/0951192X.2014.959058")</f>
        <v>http://dx.doi.org/10.1080/0951192X.2014.959058</v>
      </c>
      <c r="BE816" t="s">
        <v>71</v>
      </c>
      <c r="BF816" t="s">
        <v>71</v>
      </c>
      <c r="BG816" t="s">
        <v>71</v>
      </c>
      <c r="BH816" t="s">
        <v>71</v>
      </c>
      <c r="BI816" t="s">
        <v>71</v>
      </c>
      <c r="BJ816" t="s">
        <v>71</v>
      </c>
      <c r="BK816" t="s">
        <v>71</v>
      </c>
      <c r="BL816" t="s">
        <v>71</v>
      </c>
      <c r="BM816" t="s">
        <v>71</v>
      </c>
      <c r="BN816" t="s">
        <v>71</v>
      </c>
      <c r="BO816" t="s">
        <v>71</v>
      </c>
      <c r="BP816" t="s">
        <v>71</v>
      </c>
      <c r="BQ816" t="s">
        <v>7535</v>
      </c>
      <c r="BR816" t="str">
        <f>HYPERLINK("https%3A%2F%2Fwww.webofscience.com%2Fwos%2Fwoscc%2Ffull-record%2FWOS:000359744300004","View Full Record in Web of Science")</f>
        <v>View Full Record in Web of Science</v>
      </c>
    </row>
    <row r="817" spans="1:70" hidden="1" x14ac:dyDescent="0.25">
      <c r="A817" t="s">
        <v>69</v>
      </c>
      <c r="B817" t="s">
        <v>7536</v>
      </c>
      <c r="C817" t="s">
        <v>71</v>
      </c>
      <c r="D817" t="s">
        <v>71</v>
      </c>
      <c r="E817" t="s">
        <v>71</v>
      </c>
      <c r="F817" t="s">
        <v>7537</v>
      </c>
      <c r="G817" t="s">
        <v>71</v>
      </c>
      <c r="H817" t="s">
        <v>71</v>
      </c>
      <c r="I817" s="1" t="s">
        <v>7538</v>
      </c>
      <c r="J817" s="6" t="s">
        <v>8590</v>
      </c>
      <c r="K817" t="s">
        <v>7539</v>
      </c>
      <c r="L817" t="s">
        <v>71</v>
      </c>
      <c r="M817" t="s">
        <v>71</v>
      </c>
      <c r="N817" t="s">
        <v>71</v>
      </c>
      <c r="O817" t="s">
        <v>71</v>
      </c>
      <c r="P817" t="s">
        <v>71</v>
      </c>
      <c r="Q817" t="s">
        <v>71</v>
      </c>
      <c r="R817" t="s">
        <v>71</v>
      </c>
      <c r="S817" t="s">
        <v>71</v>
      </c>
      <c r="T817" t="s">
        <v>7540</v>
      </c>
      <c r="U817" t="s">
        <v>71</v>
      </c>
      <c r="V817" t="s">
        <v>71</v>
      </c>
      <c r="W817" t="s">
        <v>71</v>
      </c>
      <c r="X817" t="s">
        <v>71</v>
      </c>
      <c r="Y817" t="s">
        <v>71</v>
      </c>
      <c r="Z817" t="s">
        <v>71</v>
      </c>
      <c r="AA817" t="s">
        <v>71</v>
      </c>
      <c r="AB817" t="s">
        <v>71</v>
      </c>
      <c r="AC817" t="s">
        <v>71</v>
      </c>
      <c r="AD817" t="s">
        <v>71</v>
      </c>
      <c r="AE817" t="s">
        <v>71</v>
      </c>
      <c r="AF817" t="s">
        <v>71</v>
      </c>
      <c r="AG817" t="s">
        <v>71</v>
      </c>
      <c r="AH817" t="s">
        <v>71</v>
      </c>
      <c r="AI817" t="s">
        <v>71</v>
      </c>
      <c r="AJ817" t="s">
        <v>71</v>
      </c>
      <c r="AK817" t="s">
        <v>71</v>
      </c>
      <c r="AL817" t="s">
        <v>71</v>
      </c>
      <c r="AM817" t="s">
        <v>7541</v>
      </c>
      <c r="AN817" t="s">
        <v>7542</v>
      </c>
      <c r="AO817" t="s">
        <v>71</v>
      </c>
      <c r="AP817" t="s">
        <v>71</v>
      </c>
      <c r="AQ817" t="s">
        <v>71</v>
      </c>
      <c r="AR817" t="s">
        <v>794</v>
      </c>
      <c r="AS817">
        <v>2022</v>
      </c>
      <c r="AT817">
        <v>152</v>
      </c>
      <c r="AU817" t="s">
        <v>71</v>
      </c>
      <c r="AV817" t="s">
        <v>71</v>
      </c>
      <c r="AW817" t="s">
        <v>71</v>
      </c>
      <c r="AX817" t="s">
        <v>71</v>
      </c>
      <c r="AY817" t="s">
        <v>71</v>
      </c>
      <c r="AZ817" t="s">
        <v>71</v>
      </c>
      <c r="BA817" t="s">
        <v>71</v>
      </c>
      <c r="BB817">
        <v>113634</v>
      </c>
      <c r="BC817" t="s">
        <v>7543</v>
      </c>
      <c r="BD817" t="str">
        <f>HYPERLINK("http://dx.doi.org/10.1016/j.dss.2021.113634","http://dx.doi.org/10.1016/j.dss.2021.113634")</f>
        <v>http://dx.doi.org/10.1016/j.dss.2021.113634</v>
      </c>
      <c r="BE817" t="s">
        <v>71</v>
      </c>
      <c r="BF817" t="s">
        <v>7544</v>
      </c>
      <c r="BG817" t="s">
        <v>71</v>
      </c>
      <c r="BH817" t="s">
        <v>71</v>
      </c>
      <c r="BI817" t="s">
        <v>71</v>
      </c>
      <c r="BJ817" t="s">
        <v>71</v>
      </c>
      <c r="BK817" t="s">
        <v>71</v>
      </c>
      <c r="BL817" t="s">
        <v>71</v>
      </c>
      <c r="BM817" t="s">
        <v>71</v>
      </c>
      <c r="BN817" t="s">
        <v>71</v>
      </c>
      <c r="BO817" t="s">
        <v>71</v>
      </c>
      <c r="BP817" t="s">
        <v>71</v>
      </c>
      <c r="BQ817" t="s">
        <v>7545</v>
      </c>
      <c r="BR817" t="str">
        <f>HYPERLINK("https%3A%2F%2Fwww.webofscience.com%2Fwos%2Fwoscc%2Ffull-record%2FWOS:000721384600007","View Full Record in Web of Science")</f>
        <v>View Full Record in Web of Science</v>
      </c>
    </row>
    <row r="818" spans="1:70" hidden="1" x14ac:dyDescent="0.25">
      <c r="A818" t="s">
        <v>69</v>
      </c>
      <c r="B818" t="s">
        <v>7546</v>
      </c>
      <c r="C818" t="s">
        <v>71</v>
      </c>
      <c r="D818" t="s">
        <v>71</v>
      </c>
      <c r="E818" t="s">
        <v>71</v>
      </c>
      <c r="F818" t="s">
        <v>7547</v>
      </c>
      <c r="G818" t="s">
        <v>71</v>
      </c>
      <c r="H818" t="s">
        <v>71</v>
      </c>
      <c r="I818" s="1" t="s">
        <v>7548</v>
      </c>
      <c r="J818" s="6" t="s">
        <v>8590</v>
      </c>
      <c r="K818" t="s">
        <v>338</v>
      </c>
      <c r="L818" t="s">
        <v>71</v>
      </c>
      <c r="M818" t="s">
        <v>71</v>
      </c>
      <c r="N818" t="s">
        <v>71</v>
      </c>
      <c r="O818" t="s">
        <v>71</v>
      </c>
      <c r="P818" t="s">
        <v>71</v>
      </c>
      <c r="Q818" t="s">
        <v>71</v>
      </c>
      <c r="R818" t="s">
        <v>71</v>
      </c>
      <c r="S818" t="s">
        <v>71</v>
      </c>
      <c r="T818" t="s">
        <v>7549</v>
      </c>
      <c r="U818" t="s">
        <v>71</v>
      </c>
      <c r="V818" t="s">
        <v>71</v>
      </c>
      <c r="W818" t="s">
        <v>71</v>
      </c>
      <c r="X818" t="s">
        <v>71</v>
      </c>
      <c r="Y818" t="s">
        <v>71</v>
      </c>
      <c r="Z818" t="s">
        <v>71</v>
      </c>
      <c r="AA818" t="s">
        <v>71</v>
      </c>
      <c r="AB818" t="s">
        <v>71</v>
      </c>
      <c r="AC818" t="s">
        <v>71</v>
      </c>
      <c r="AD818" t="s">
        <v>71</v>
      </c>
      <c r="AE818" t="s">
        <v>71</v>
      </c>
      <c r="AF818" t="s">
        <v>71</v>
      </c>
      <c r="AG818" t="s">
        <v>71</v>
      </c>
      <c r="AH818" t="s">
        <v>71</v>
      </c>
      <c r="AI818" t="s">
        <v>71</v>
      </c>
      <c r="AJ818" t="s">
        <v>71</v>
      </c>
      <c r="AK818" t="s">
        <v>71</v>
      </c>
      <c r="AL818" t="s">
        <v>71</v>
      </c>
      <c r="AM818" t="s">
        <v>342</v>
      </c>
      <c r="AN818" t="s">
        <v>343</v>
      </c>
      <c r="AO818" t="s">
        <v>71</v>
      </c>
      <c r="AP818" t="s">
        <v>71</v>
      </c>
      <c r="AQ818" t="s">
        <v>71</v>
      </c>
      <c r="AR818" t="s">
        <v>960</v>
      </c>
      <c r="AS818">
        <v>2022</v>
      </c>
      <c r="AT818">
        <v>24</v>
      </c>
      <c r="AU818">
        <v>3</v>
      </c>
      <c r="AV818" t="s">
        <v>71</v>
      </c>
      <c r="AW818" t="s">
        <v>71</v>
      </c>
      <c r="AX818" t="s">
        <v>71</v>
      </c>
      <c r="AY818" t="s">
        <v>71</v>
      </c>
      <c r="AZ818">
        <v>1253</v>
      </c>
      <c r="BA818">
        <v>1274</v>
      </c>
      <c r="BB818" t="s">
        <v>71</v>
      </c>
      <c r="BC818" t="s">
        <v>7550</v>
      </c>
      <c r="BD818" t="str">
        <f>HYPERLINK("http://dx.doi.org/10.1007/s40815-021-01148-0","http://dx.doi.org/10.1007/s40815-021-01148-0")</f>
        <v>http://dx.doi.org/10.1007/s40815-021-01148-0</v>
      </c>
      <c r="BE818" t="s">
        <v>71</v>
      </c>
      <c r="BF818" t="s">
        <v>4262</v>
      </c>
      <c r="BG818" t="s">
        <v>71</v>
      </c>
      <c r="BH818" t="s">
        <v>71</v>
      </c>
      <c r="BI818" t="s">
        <v>71</v>
      </c>
      <c r="BJ818" t="s">
        <v>71</v>
      </c>
      <c r="BK818" t="s">
        <v>71</v>
      </c>
      <c r="BL818" t="s">
        <v>71</v>
      </c>
      <c r="BM818" t="s">
        <v>71</v>
      </c>
      <c r="BN818" t="s">
        <v>71</v>
      </c>
      <c r="BO818" t="s">
        <v>71</v>
      </c>
      <c r="BP818" t="s">
        <v>71</v>
      </c>
      <c r="BQ818" t="s">
        <v>7551</v>
      </c>
      <c r="BR818" t="str">
        <f>HYPERLINK("https%3A%2F%2Fwww.webofscience.com%2Fwos%2Fwoscc%2Ffull-record%2FWOS:000687106000013","View Full Record in Web of Science")</f>
        <v>View Full Record in Web of Science</v>
      </c>
    </row>
    <row r="819" spans="1:70" hidden="1" x14ac:dyDescent="0.25">
      <c r="A819" t="s">
        <v>69</v>
      </c>
      <c r="B819" t="s">
        <v>7552</v>
      </c>
      <c r="C819" t="s">
        <v>71</v>
      </c>
      <c r="D819" t="s">
        <v>71</v>
      </c>
      <c r="E819" t="s">
        <v>71</v>
      </c>
      <c r="F819" t="s">
        <v>7552</v>
      </c>
      <c r="G819" t="s">
        <v>71</v>
      </c>
      <c r="H819" t="s">
        <v>71</v>
      </c>
      <c r="I819" s="1" t="s">
        <v>7553</v>
      </c>
      <c r="J819" s="6" t="s">
        <v>8590</v>
      </c>
      <c r="K819" t="s">
        <v>3061</v>
      </c>
      <c r="L819" t="s">
        <v>71</v>
      </c>
      <c r="M819" t="s">
        <v>71</v>
      </c>
      <c r="N819" t="s">
        <v>71</v>
      </c>
      <c r="O819" t="s">
        <v>71</v>
      </c>
      <c r="P819" t="s">
        <v>71</v>
      </c>
      <c r="Q819" t="s">
        <v>71</v>
      </c>
      <c r="R819" t="s">
        <v>71</v>
      </c>
      <c r="S819" t="s">
        <v>71</v>
      </c>
      <c r="T819" t="s">
        <v>7554</v>
      </c>
      <c r="U819" t="s">
        <v>71</v>
      </c>
      <c r="V819" t="s">
        <v>71</v>
      </c>
      <c r="W819" t="s">
        <v>71</v>
      </c>
      <c r="X819" t="s">
        <v>71</v>
      </c>
      <c r="Y819" t="s">
        <v>3445</v>
      </c>
      <c r="Z819" t="s">
        <v>3446</v>
      </c>
      <c r="AA819" t="s">
        <v>71</v>
      </c>
      <c r="AB819" t="s">
        <v>71</v>
      </c>
      <c r="AC819" t="s">
        <v>71</v>
      </c>
      <c r="AD819" t="s">
        <v>71</v>
      </c>
      <c r="AE819" t="s">
        <v>71</v>
      </c>
      <c r="AF819" t="s">
        <v>71</v>
      </c>
      <c r="AG819" t="s">
        <v>71</v>
      </c>
      <c r="AH819" t="s">
        <v>71</v>
      </c>
      <c r="AI819" t="s">
        <v>71</v>
      </c>
      <c r="AJ819" t="s">
        <v>71</v>
      </c>
      <c r="AK819" t="s">
        <v>71</v>
      </c>
      <c r="AL819" t="s">
        <v>71</v>
      </c>
      <c r="AM819" t="s">
        <v>3063</v>
      </c>
      <c r="AN819" t="s">
        <v>6791</v>
      </c>
      <c r="AO819" t="s">
        <v>71</v>
      </c>
      <c r="AP819" t="s">
        <v>71</v>
      </c>
      <c r="AQ819" t="s">
        <v>71</v>
      </c>
      <c r="AR819" t="s">
        <v>129</v>
      </c>
      <c r="AS819">
        <v>2005</v>
      </c>
      <c r="AT819">
        <v>19</v>
      </c>
      <c r="AU819">
        <v>7</v>
      </c>
      <c r="AV819" t="s">
        <v>71</v>
      </c>
      <c r="AW819" t="s">
        <v>71</v>
      </c>
      <c r="AX819" t="s">
        <v>71</v>
      </c>
      <c r="AY819" t="s">
        <v>71</v>
      </c>
      <c r="AZ819">
        <v>831</v>
      </c>
      <c r="BA819">
        <v>857</v>
      </c>
      <c r="BB819" t="s">
        <v>71</v>
      </c>
      <c r="BC819" t="s">
        <v>7555</v>
      </c>
      <c r="BD819" t="str">
        <f>HYPERLINK("http://dx.doi.org/10.1080/13658810500106729","http://dx.doi.org/10.1080/13658810500106729")</f>
        <v>http://dx.doi.org/10.1080/13658810500106729</v>
      </c>
      <c r="BE819" t="s">
        <v>71</v>
      </c>
      <c r="BF819" t="s">
        <v>71</v>
      </c>
      <c r="BG819" t="s">
        <v>71</v>
      </c>
      <c r="BH819" t="s">
        <v>71</v>
      </c>
      <c r="BI819" t="s">
        <v>71</v>
      </c>
      <c r="BJ819" t="s">
        <v>71</v>
      </c>
      <c r="BK819" t="s">
        <v>71</v>
      </c>
      <c r="BL819" t="s">
        <v>71</v>
      </c>
      <c r="BM819" t="s">
        <v>71</v>
      </c>
      <c r="BN819" t="s">
        <v>71</v>
      </c>
      <c r="BO819" t="s">
        <v>71</v>
      </c>
      <c r="BP819" t="s">
        <v>71</v>
      </c>
      <c r="BQ819" t="s">
        <v>7556</v>
      </c>
      <c r="BR819" t="str">
        <f>HYPERLINK("https%3A%2F%2Fwww.webofscience.com%2Fwos%2Fwoscc%2Ffull-record%2FWOS:000232224700005","View Full Record in Web of Science")</f>
        <v>View Full Record in Web of Science</v>
      </c>
    </row>
    <row r="820" spans="1:70" hidden="1" x14ac:dyDescent="0.25">
      <c r="A820" t="s">
        <v>69</v>
      </c>
      <c r="B820" t="s">
        <v>7557</v>
      </c>
      <c r="C820" t="s">
        <v>71</v>
      </c>
      <c r="D820" t="s">
        <v>71</v>
      </c>
      <c r="E820" t="s">
        <v>71</v>
      </c>
      <c r="F820" t="s">
        <v>7558</v>
      </c>
      <c r="G820" t="s">
        <v>71</v>
      </c>
      <c r="H820" t="s">
        <v>71</v>
      </c>
      <c r="I820" s="1" t="s">
        <v>7559</v>
      </c>
      <c r="J820" s="6" t="s">
        <v>8590</v>
      </c>
      <c r="K820" t="s">
        <v>269</v>
      </c>
      <c r="L820" t="s">
        <v>71</v>
      </c>
      <c r="M820" t="s">
        <v>71</v>
      </c>
      <c r="N820" t="s">
        <v>71</v>
      </c>
      <c r="O820" t="s">
        <v>71</v>
      </c>
      <c r="P820" t="s">
        <v>71</v>
      </c>
      <c r="Q820" t="s">
        <v>71</v>
      </c>
      <c r="R820" t="s">
        <v>71</v>
      </c>
      <c r="S820" t="s">
        <v>71</v>
      </c>
      <c r="T820" t="s">
        <v>7560</v>
      </c>
      <c r="U820" t="s">
        <v>71</v>
      </c>
      <c r="V820" t="s">
        <v>71</v>
      </c>
      <c r="W820" t="s">
        <v>71</v>
      </c>
      <c r="X820" t="s">
        <v>71</v>
      </c>
      <c r="Y820" t="s">
        <v>71</v>
      </c>
      <c r="Z820" t="s">
        <v>7561</v>
      </c>
      <c r="AA820" t="s">
        <v>71</v>
      </c>
      <c r="AB820" t="s">
        <v>71</v>
      </c>
      <c r="AC820" t="s">
        <v>71</v>
      </c>
      <c r="AD820" t="s">
        <v>71</v>
      </c>
      <c r="AE820" t="s">
        <v>71</v>
      </c>
      <c r="AF820" t="s">
        <v>71</v>
      </c>
      <c r="AG820" t="s">
        <v>71</v>
      </c>
      <c r="AH820" t="s">
        <v>71</v>
      </c>
      <c r="AI820" t="s">
        <v>71</v>
      </c>
      <c r="AJ820" t="s">
        <v>71</v>
      </c>
      <c r="AK820" t="s">
        <v>71</v>
      </c>
      <c r="AL820" t="s">
        <v>71</v>
      </c>
      <c r="AM820" t="s">
        <v>271</v>
      </c>
      <c r="AN820" t="s">
        <v>71</v>
      </c>
      <c r="AO820" t="s">
        <v>71</v>
      </c>
      <c r="AP820" t="s">
        <v>71</v>
      </c>
      <c r="AQ820" t="s">
        <v>71</v>
      </c>
      <c r="AR820" t="s">
        <v>71</v>
      </c>
      <c r="AS820">
        <v>2022</v>
      </c>
      <c r="AT820">
        <v>10</v>
      </c>
      <c r="AU820" t="s">
        <v>71</v>
      </c>
      <c r="AV820" t="s">
        <v>71</v>
      </c>
      <c r="AW820" t="s">
        <v>71</v>
      </c>
      <c r="AX820" t="s">
        <v>71</v>
      </c>
      <c r="AY820" t="s">
        <v>71</v>
      </c>
      <c r="AZ820">
        <v>13379</v>
      </c>
      <c r="BA820">
        <v>13399</v>
      </c>
      <c r="BB820" t="s">
        <v>71</v>
      </c>
      <c r="BC820" t="s">
        <v>7562</v>
      </c>
      <c r="BD820" t="str">
        <f>HYPERLINK("http://dx.doi.org/10.1109/ACCESS.2022.3146366","http://dx.doi.org/10.1109/ACCESS.2022.3146366")</f>
        <v>http://dx.doi.org/10.1109/ACCESS.2022.3146366</v>
      </c>
      <c r="BE820" t="s">
        <v>71</v>
      </c>
      <c r="BF820" t="s">
        <v>71</v>
      </c>
      <c r="BG820" t="s">
        <v>71</v>
      </c>
      <c r="BH820" t="s">
        <v>71</v>
      </c>
      <c r="BI820" t="s">
        <v>71</v>
      </c>
      <c r="BJ820" t="s">
        <v>71</v>
      </c>
      <c r="BK820" t="s">
        <v>71</v>
      </c>
      <c r="BL820" t="s">
        <v>71</v>
      </c>
      <c r="BM820" t="s">
        <v>71</v>
      </c>
      <c r="BN820" t="s">
        <v>71</v>
      </c>
      <c r="BO820" t="s">
        <v>71</v>
      </c>
      <c r="BP820" t="s">
        <v>71</v>
      </c>
      <c r="BQ820" t="s">
        <v>7563</v>
      </c>
      <c r="BR820" t="str">
        <f>HYPERLINK("https%3A%2F%2Fwww.webofscience.com%2Fwos%2Fwoscc%2Ffull-record%2FWOS:000751369800001","View Full Record in Web of Science")</f>
        <v>View Full Record in Web of Science</v>
      </c>
    </row>
    <row r="821" spans="1:70" hidden="1" x14ac:dyDescent="0.25">
      <c r="A821" t="s">
        <v>69</v>
      </c>
      <c r="B821" t="s">
        <v>7564</v>
      </c>
      <c r="C821" t="s">
        <v>71</v>
      </c>
      <c r="D821" t="s">
        <v>71</v>
      </c>
      <c r="E821" t="s">
        <v>71</v>
      </c>
      <c r="F821" t="s">
        <v>7565</v>
      </c>
      <c r="G821" t="s">
        <v>71</v>
      </c>
      <c r="H821" t="s">
        <v>71</v>
      </c>
      <c r="I821" s="1" t="s">
        <v>7566</v>
      </c>
      <c r="J821" s="6" t="s">
        <v>8590</v>
      </c>
      <c r="K821" t="s">
        <v>3848</v>
      </c>
      <c r="L821" t="s">
        <v>71</v>
      </c>
      <c r="M821" t="s">
        <v>71</v>
      </c>
      <c r="N821" t="s">
        <v>71</v>
      </c>
      <c r="O821" t="s">
        <v>71</v>
      </c>
      <c r="P821" t="s">
        <v>71</v>
      </c>
      <c r="Q821" t="s">
        <v>71</v>
      </c>
      <c r="R821" t="s">
        <v>71</v>
      </c>
      <c r="S821" t="s">
        <v>71</v>
      </c>
      <c r="T821" t="s">
        <v>7567</v>
      </c>
      <c r="U821" t="s">
        <v>71</v>
      </c>
      <c r="V821" t="s">
        <v>71</v>
      </c>
      <c r="W821" t="s">
        <v>71</v>
      </c>
      <c r="X821" t="s">
        <v>71</v>
      </c>
      <c r="Y821" t="s">
        <v>3473</v>
      </c>
      <c r="Z821" t="s">
        <v>7568</v>
      </c>
      <c r="AA821" t="s">
        <v>71</v>
      </c>
      <c r="AB821" t="s">
        <v>71</v>
      </c>
      <c r="AC821" t="s">
        <v>71</v>
      </c>
      <c r="AD821" t="s">
        <v>71</v>
      </c>
      <c r="AE821" t="s">
        <v>71</v>
      </c>
      <c r="AF821" t="s">
        <v>71</v>
      </c>
      <c r="AG821" t="s">
        <v>71</v>
      </c>
      <c r="AH821" t="s">
        <v>71</v>
      </c>
      <c r="AI821" t="s">
        <v>71</v>
      </c>
      <c r="AJ821" t="s">
        <v>71</v>
      </c>
      <c r="AK821" t="s">
        <v>71</v>
      </c>
      <c r="AL821" t="s">
        <v>71</v>
      </c>
      <c r="AM821" t="s">
        <v>3851</v>
      </c>
      <c r="AN821" t="s">
        <v>3852</v>
      </c>
      <c r="AO821" t="s">
        <v>71</v>
      </c>
      <c r="AP821" t="s">
        <v>71</v>
      </c>
      <c r="AQ821" t="s">
        <v>71</v>
      </c>
      <c r="AR821" t="s">
        <v>71</v>
      </c>
      <c r="AS821" t="s">
        <v>71</v>
      </c>
      <c r="AT821" t="s">
        <v>71</v>
      </c>
      <c r="AU821" t="s">
        <v>71</v>
      </c>
      <c r="AV821" t="s">
        <v>71</v>
      </c>
      <c r="AW821" t="s">
        <v>71</v>
      </c>
      <c r="AX821" t="s">
        <v>71</v>
      </c>
      <c r="AY821" t="s">
        <v>71</v>
      </c>
      <c r="AZ821" t="s">
        <v>71</v>
      </c>
      <c r="BA821" t="s">
        <v>71</v>
      </c>
      <c r="BB821" t="s">
        <v>71</v>
      </c>
      <c r="BC821" t="s">
        <v>7569</v>
      </c>
      <c r="BD821" t="str">
        <f>HYPERLINK("http://dx.doi.org/10.1007/s40747-022-00778-7","http://dx.doi.org/10.1007/s40747-022-00778-7")</f>
        <v>http://dx.doi.org/10.1007/s40747-022-00778-7</v>
      </c>
      <c r="BE821" t="s">
        <v>71</v>
      </c>
      <c r="BF821" t="s">
        <v>7570</v>
      </c>
      <c r="BG821" t="s">
        <v>71</v>
      </c>
      <c r="BH821" t="s">
        <v>71</v>
      </c>
      <c r="BI821" t="s">
        <v>71</v>
      </c>
      <c r="BJ821" t="s">
        <v>71</v>
      </c>
      <c r="BK821" t="s">
        <v>71</v>
      </c>
      <c r="BL821">
        <v>35729964</v>
      </c>
      <c r="BM821" t="s">
        <v>71</v>
      </c>
      <c r="BN821" t="s">
        <v>71</v>
      </c>
      <c r="BO821" t="s">
        <v>71</v>
      </c>
      <c r="BP821" t="s">
        <v>71</v>
      </c>
      <c r="BQ821" t="s">
        <v>7571</v>
      </c>
      <c r="BR821" t="str">
        <f>HYPERLINK("https%3A%2F%2Fwww.webofscience.com%2Fwos%2Fwoscc%2Ffull-record%2FWOS:000812454700002","View Full Record in Web of Science")</f>
        <v>View Full Record in Web of Science</v>
      </c>
    </row>
    <row r="822" spans="1:70" hidden="1" x14ac:dyDescent="0.25">
      <c r="A822" t="s">
        <v>69</v>
      </c>
      <c r="B822" t="s">
        <v>7572</v>
      </c>
      <c r="C822" t="s">
        <v>71</v>
      </c>
      <c r="D822" t="s">
        <v>71</v>
      </c>
      <c r="E822" t="s">
        <v>71</v>
      </c>
      <c r="F822" t="s">
        <v>7573</v>
      </c>
      <c r="G822" t="s">
        <v>71</v>
      </c>
      <c r="H822" t="s">
        <v>71</v>
      </c>
      <c r="I822" s="1" t="s">
        <v>7574</v>
      </c>
      <c r="J822" s="6" t="s">
        <v>8590</v>
      </c>
      <c r="K822" t="s">
        <v>673</v>
      </c>
      <c r="L822" t="s">
        <v>71</v>
      </c>
      <c r="M822" t="s">
        <v>71</v>
      </c>
      <c r="N822" t="s">
        <v>71</v>
      </c>
      <c r="O822" t="s">
        <v>71</v>
      </c>
      <c r="P822" t="s">
        <v>71</v>
      </c>
      <c r="Q822" t="s">
        <v>71</v>
      </c>
      <c r="R822" t="s">
        <v>71</v>
      </c>
      <c r="S822" t="s">
        <v>71</v>
      </c>
      <c r="T822" t="s">
        <v>7575</v>
      </c>
      <c r="U822" t="s">
        <v>71</v>
      </c>
      <c r="V822" t="s">
        <v>71</v>
      </c>
      <c r="W822" t="s">
        <v>71</v>
      </c>
      <c r="X822" t="s">
        <v>71</v>
      </c>
      <c r="Y822" t="s">
        <v>7576</v>
      </c>
      <c r="Z822" t="s">
        <v>7577</v>
      </c>
      <c r="AA822" t="s">
        <v>71</v>
      </c>
      <c r="AB822" t="s">
        <v>71</v>
      </c>
      <c r="AC822" t="s">
        <v>71</v>
      </c>
      <c r="AD822" t="s">
        <v>71</v>
      </c>
      <c r="AE822" t="s">
        <v>71</v>
      </c>
      <c r="AF822" t="s">
        <v>71</v>
      </c>
      <c r="AG822" t="s">
        <v>71</v>
      </c>
      <c r="AH822" t="s">
        <v>71</v>
      </c>
      <c r="AI822" t="s">
        <v>71</v>
      </c>
      <c r="AJ822" t="s">
        <v>71</v>
      </c>
      <c r="AK822" t="s">
        <v>71</v>
      </c>
      <c r="AL822" t="s">
        <v>71</v>
      </c>
      <c r="AM822" t="s">
        <v>677</v>
      </c>
      <c r="AN822" t="s">
        <v>678</v>
      </c>
      <c r="AO822" t="s">
        <v>71</v>
      </c>
      <c r="AP822" t="s">
        <v>71</v>
      </c>
      <c r="AQ822" t="s">
        <v>71</v>
      </c>
      <c r="AR822" t="s">
        <v>679</v>
      </c>
      <c r="AS822">
        <v>2020</v>
      </c>
      <c r="AT822">
        <v>189</v>
      </c>
      <c r="AU822" t="s">
        <v>71</v>
      </c>
      <c r="AV822" t="s">
        <v>71</v>
      </c>
      <c r="AW822" t="s">
        <v>71</v>
      </c>
      <c r="AX822" t="s">
        <v>71</v>
      </c>
      <c r="AY822" t="s">
        <v>71</v>
      </c>
      <c r="AZ822" t="s">
        <v>71</v>
      </c>
      <c r="BA822" t="s">
        <v>71</v>
      </c>
      <c r="BB822">
        <v>105131</v>
      </c>
      <c r="BC822" t="s">
        <v>7578</v>
      </c>
      <c r="BD822" t="str">
        <f>HYPERLINK("http://dx.doi.org/10.1016/j.knosys.2019.105131","http://dx.doi.org/10.1016/j.knosys.2019.105131")</f>
        <v>http://dx.doi.org/10.1016/j.knosys.2019.105131</v>
      </c>
      <c r="BE822" t="s">
        <v>71</v>
      </c>
      <c r="BF822" t="s">
        <v>71</v>
      </c>
      <c r="BG822" t="s">
        <v>71</v>
      </c>
      <c r="BH822" t="s">
        <v>71</v>
      </c>
      <c r="BI822" t="s">
        <v>71</v>
      </c>
      <c r="BJ822" t="s">
        <v>71</v>
      </c>
      <c r="BK822" t="s">
        <v>71</v>
      </c>
      <c r="BL822" t="s">
        <v>71</v>
      </c>
      <c r="BM822" t="s">
        <v>71</v>
      </c>
      <c r="BN822" t="s">
        <v>71</v>
      </c>
      <c r="BO822" t="s">
        <v>71</v>
      </c>
      <c r="BP822" t="s">
        <v>71</v>
      </c>
      <c r="BQ822" t="s">
        <v>7579</v>
      </c>
      <c r="BR822" t="str">
        <f>HYPERLINK("https%3A%2F%2Fwww.webofscience.com%2Fwos%2Fwoscc%2Ffull-record%2FWOS:000510955100015","View Full Record in Web of Science")</f>
        <v>View Full Record in Web of Science</v>
      </c>
    </row>
    <row r="823" spans="1:70" hidden="1" x14ac:dyDescent="0.25">
      <c r="A823" t="s">
        <v>69</v>
      </c>
      <c r="B823" t="s">
        <v>7580</v>
      </c>
      <c r="C823" t="s">
        <v>71</v>
      </c>
      <c r="D823" t="s">
        <v>71</v>
      </c>
      <c r="E823" t="s">
        <v>71</v>
      </c>
      <c r="F823" t="s">
        <v>7581</v>
      </c>
      <c r="G823" t="s">
        <v>71</v>
      </c>
      <c r="H823" t="s">
        <v>71</v>
      </c>
      <c r="I823" s="1" t="s">
        <v>7582</v>
      </c>
      <c r="J823" s="6" t="s">
        <v>8590</v>
      </c>
      <c r="K823" t="s">
        <v>7583</v>
      </c>
      <c r="L823" t="s">
        <v>71</v>
      </c>
      <c r="M823" t="s">
        <v>71</v>
      </c>
      <c r="N823" t="s">
        <v>71</v>
      </c>
      <c r="O823" t="s">
        <v>71</v>
      </c>
      <c r="P823" t="s">
        <v>71</v>
      </c>
      <c r="Q823" t="s">
        <v>71</v>
      </c>
      <c r="R823" t="s">
        <v>71</v>
      </c>
      <c r="S823" t="s">
        <v>71</v>
      </c>
      <c r="T823" t="s">
        <v>7584</v>
      </c>
      <c r="U823" t="s">
        <v>71</v>
      </c>
      <c r="V823" t="s">
        <v>71</v>
      </c>
      <c r="W823" t="s">
        <v>71</v>
      </c>
      <c r="X823" t="s">
        <v>71</v>
      </c>
      <c r="Y823" t="s">
        <v>7585</v>
      </c>
      <c r="Z823" t="s">
        <v>7586</v>
      </c>
      <c r="AA823" t="s">
        <v>71</v>
      </c>
      <c r="AB823" t="s">
        <v>71</v>
      </c>
      <c r="AC823" t="s">
        <v>71</v>
      </c>
      <c r="AD823" t="s">
        <v>71</v>
      </c>
      <c r="AE823" t="s">
        <v>71</v>
      </c>
      <c r="AF823" t="s">
        <v>71</v>
      </c>
      <c r="AG823" t="s">
        <v>71</v>
      </c>
      <c r="AH823" t="s">
        <v>71</v>
      </c>
      <c r="AI823" t="s">
        <v>71</v>
      </c>
      <c r="AJ823" t="s">
        <v>71</v>
      </c>
      <c r="AK823" t="s">
        <v>71</v>
      </c>
      <c r="AL823" t="s">
        <v>71</v>
      </c>
      <c r="AM823" t="s">
        <v>7587</v>
      </c>
      <c r="AN823" t="s">
        <v>7588</v>
      </c>
      <c r="AO823" t="s">
        <v>71</v>
      </c>
      <c r="AP823" t="s">
        <v>71</v>
      </c>
      <c r="AQ823" t="s">
        <v>71</v>
      </c>
      <c r="AR823" t="s">
        <v>728</v>
      </c>
      <c r="AS823">
        <v>2016</v>
      </c>
      <c r="AT823">
        <v>5</v>
      </c>
      <c r="AU823">
        <v>4</v>
      </c>
      <c r="AV823" t="s">
        <v>71</v>
      </c>
      <c r="AW823" t="s">
        <v>71</v>
      </c>
      <c r="AX823" t="s">
        <v>71</v>
      </c>
      <c r="AY823" t="s">
        <v>71</v>
      </c>
      <c r="AZ823">
        <v>263</v>
      </c>
      <c r="BA823">
        <v>275</v>
      </c>
      <c r="BB823" t="s">
        <v>71</v>
      </c>
      <c r="BC823" t="s">
        <v>7589</v>
      </c>
      <c r="BD823" t="str">
        <f>HYPERLINK("http://dx.doi.org/10.1049/iet-bmt.2015.0035","http://dx.doi.org/10.1049/iet-bmt.2015.0035")</f>
        <v>http://dx.doi.org/10.1049/iet-bmt.2015.0035</v>
      </c>
      <c r="BE823" t="s">
        <v>71</v>
      </c>
      <c r="BF823" t="s">
        <v>71</v>
      </c>
      <c r="BG823" t="s">
        <v>71</v>
      </c>
      <c r="BH823" t="s">
        <v>71</v>
      </c>
      <c r="BI823" t="s">
        <v>71</v>
      </c>
      <c r="BJ823" t="s">
        <v>71</v>
      </c>
      <c r="BK823" t="s">
        <v>71</v>
      </c>
      <c r="BL823" t="s">
        <v>71</v>
      </c>
      <c r="BM823" t="s">
        <v>71</v>
      </c>
      <c r="BN823" t="s">
        <v>71</v>
      </c>
      <c r="BO823" t="s">
        <v>71</v>
      </c>
      <c r="BP823" t="s">
        <v>71</v>
      </c>
      <c r="BQ823" t="s">
        <v>7590</v>
      </c>
      <c r="BR823" t="str">
        <f>HYPERLINK("https%3A%2F%2Fwww.webofscience.com%2Fwos%2Fwoscc%2Ffull-record%2FWOS:000388727100001","View Full Record in Web of Science")</f>
        <v>View Full Record in Web of Science</v>
      </c>
    </row>
    <row r="824" spans="1:70" hidden="1" x14ac:dyDescent="0.25">
      <c r="A824" t="s">
        <v>69</v>
      </c>
      <c r="B824" t="s">
        <v>7591</v>
      </c>
      <c r="C824" t="s">
        <v>71</v>
      </c>
      <c r="D824" t="s">
        <v>71</v>
      </c>
      <c r="E824" t="s">
        <v>71</v>
      </c>
      <c r="F824" t="s">
        <v>7592</v>
      </c>
      <c r="G824" t="s">
        <v>71</v>
      </c>
      <c r="H824" t="s">
        <v>71</v>
      </c>
      <c r="I824" s="1" t="s">
        <v>7593</v>
      </c>
      <c r="J824" s="6" t="s">
        <v>8588</v>
      </c>
      <c r="K824" t="s">
        <v>7594</v>
      </c>
      <c r="L824" t="s">
        <v>71</v>
      </c>
      <c r="M824" t="s">
        <v>71</v>
      </c>
      <c r="N824" t="s">
        <v>71</v>
      </c>
      <c r="O824" t="s">
        <v>71</v>
      </c>
      <c r="P824" t="s">
        <v>71</v>
      </c>
      <c r="Q824" t="s">
        <v>71</v>
      </c>
      <c r="R824" t="s">
        <v>71</v>
      </c>
      <c r="S824" t="s">
        <v>71</v>
      </c>
      <c r="T824" t="s">
        <v>7595</v>
      </c>
      <c r="U824" t="s">
        <v>71</v>
      </c>
      <c r="V824" t="s">
        <v>71</v>
      </c>
      <c r="W824" t="s">
        <v>71</v>
      </c>
      <c r="X824" t="s">
        <v>71</v>
      </c>
      <c r="Y824" t="s">
        <v>7596</v>
      </c>
      <c r="Z824" t="s">
        <v>71</v>
      </c>
      <c r="AA824" t="s">
        <v>71</v>
      </c>
      <c r="AB824" t="s">
        <v>71</v>
      </c>
      <c r="AC824" t="s">
        <v>71</v>
      </c>
      <c r="AD824" t="s">
        <v>71</v>
      </c>
      <c r="AE824" t="s">
        <v>71</v>
      </c>
      <c r="AF824" t="s">
        <v>71</v>
      </c>
      <c r="AG824" t="s">
        <v>71</v>
      </c>
      <c r="AH824" t="s">
        <v>71</v>
      </c>
      <c r="AI824" t="s">
        <v>71</v>
      </c>
      <c r="AJ824" t="s">
        <v>71</v>
      </c>
      <c r="AK824" t="s">
        <v>71</v>
      </c>
      <c r="AL824" t="s">
        <v>71</v>
      </c>
      <c r="AM824" t="s">
        <v>7597</v>
      </c>
      <c r="AN824" t="s">
        <v>7598</v>
      </c>
      <c r="AO824" t="s">
        <v>71</v>
      </c>
      <c r="AP824" t="s">
        <v>71</v>
      </c>
      <c r="AQ824" t="s">
        <v>71</v>
      </c>
      <c r="AR824" t="s">
        <v>728</v>
      </c>
      <c r="AS824">
        <v>2020</v>
      </c>
      <c r="AT824">
        <v>64</v>
      </c>
      <c r="AU824" t="s">
        <v>71</v>
      </c>
      <c r="AV824" t="s">
        <v>71</v>
      </c>
      <c r="AW824" t="s">
        <v>71</v>
      </c>
      <c r="AX824" t="s">
        <v>71</v>
      </c>
      <c r="AY824" t="s">
        <v>71</v>
      </c>
      <c r="AZ824">
        <v>37</v>
      </c>
      <c r="BA824">
        <v>56</v>
      </c>
      <c r="BB824" t="s">
        <v>71</v>
      </c>
      <c r="BC824" t="s">
        <v>7599</v>
      </c>
      <c r="BD824" t="str">
        <f>HYPERLINK("http://dx.doi.org/10.1016/j.cogsys.2020.05.001","http://dx.doi.org/10.1016/j.cogsys.2020.05.001")</f>
        <v>http://dx.doi.org/10.1016/j.cogsys.2020.05.001</v>
      </c>
      <c r="BE824" t="s">
        <v>71</v>
      </c>
      <c r="BF824" t="s">
        <v>71</v>
      </c>
      <c r="BG824" t="s">
        <v>71</v>
      </c>
      <c r="BH824" t="s">
        <v>71</v>
      </c>
      <c r="BI824" t="s">
        <v>71</v>
      </c>
      <c r="BJ824" t="s">
        <v>71</v>
      </c>
      <c r="BK824" t="s">
        <v>71</v>
      </c>
      <c r="BL824" t="s">
        <v>71</v>
      </c>
      <c r="BM824" t="s">
        <v>71</v>
      </c>
      <c r="BN824" t="s">
        <v>71</v>
      </c>
      <c r="BO824" t="s">
        <v>71</v>
      </c>
      <c r="BP824" t="s">
        <v>71</v>
      </c>
      <c r="BQ824" t="s">
        <v>7600</v>
      </c>
      <c r="BR824" t="str">
        <f>HYPERLINK("https%3A%2F%2Fwww.webofscience.com%2Fwos%2Fwoscc%2Ffull-record%2FWOS:000576692900004","View Full Record in Web of Science")</f>
        <v>View Full Record in Web of Science</v>
      </c>
    </row>
    <row r="825" spans="1:70" hidden="1" x14ac:dyDescent="0.25">
      <c r="A825" t="s">
        <v>69</v>
      </c>
      <c r="B825" t="s">
        <v>7601</v>
      </c>
      <c r="C825" t="s">
        <v>71</v>
      </c>
      <c r="D825" t="s">
        <v>71</v>
      </c>
      <c r="E825" t="s">
        <v>71</v>
      </c>
      <c r="F825" t="s">
        <v>7602</v>
      </c>
      <c r="G825" t="s">
        <v>71</v>
      </c>
      <c r="H825" t="s">
        <v>71</v>
      </c>
      <c r="I825" s="1" t="s">
        <v>7603</v>
      </c>
      <c r="J825" s="6" t="s">
        <v>8590</v>
      </c>
      <c r="K825" t="s">
        <v>673</v>
      </c>
      <c r="L825" t="s">
        <v>71</v>
      </c>
      <c r="M825" t="s">
        <v>71</v>
      </c>
      <c r="N825" t="s">
        <v>71</v>
      </c>
      <c r="O825" t="s">
        <v>71</v>
      </c>
      <c r="P825" t="s">
        <v>71</v>
      </c>
      <c r="Q825" t="s">
        <v>71</v>
      </c>
      <c r="R825" t="s">
        <v>71</v>
      </c>
      <c r="S825" t="s">
        <v>71</v>
      </c>
      <c r="T825" t="s">
        <v>7604</v>
      </c>
      <c r="U825" t="s">
        <v>71</v>
      </c>
      <c r="V825" t="s">
        <v>71</v>
      </c>
      <c r="W825" t="s">
        <v>71</v>
      </c>
      <c r="X825" t="s">
        <v>71</v>
      </c>
      <c r="Y825" t="s">
        <v>2341</v>
      </c>
      <c r="Z825" t="s">
        <v>2342</v>
      </c>
      <c r="AA825" t="s">
        <v>71</v>
      </c>
      <c r="AB825" t="s">
        <v>71</v>
      </c>
      <c r="AC825" t="s">
        <v>71</v>
      </c>
      <c r="AD825" t="s">
        <v>71</v>
      </c>
      <c r="AE825" t="s">
        <v>71</v>
      </c>
      <c r="AF825" t="s">
        <v>71</v>
      </c>
      <c r="AG825" t="s">
        <v>71</v>
      </c>
      <c r="AH825" t="s">
        <v>71</v>
      </c>
      <c r="AI825" t="s">
        <v>71</v>
      </c>
      <c r="AJ825" t="s">
        <v>71</v>
      </c>
      <c r="AK825" t="s">
        <v>71</v>
      </c>
      <c r="AL825" t="s">
        <v>71</v>
      </c>
      <c r="AM825" t="s">
        <v>677</v>
      </c>
      <c r="AN825" t="s">
        <v>678</v>
      </c>
      <c r="AO825" t="s">
        <v>71</v>
      </c>
      <c r="AP825" t="s">
        <v>71</v>
      </c>
      <c r="AQ825" t="s">
        <v>71</v>
      </c>
      <c r="AR825" t="s">
        <v>794</v>
      </c>
      <c r="AS825">
        <v>2016</v>
      </c>
      <c r="AT825">
        <v>91</v>
      </c>
      <c r="AU825" t="s">
        <v>71</v>
      </c>
      <c r="AV825" t="s">
        <v>71</v>
      </c>
      <c r="AW825" t="s">
        <v>71</v>
      </c>
      <c r="AX825" t="s">
        <v>71</v>
      </c>
      <c r="AY825" t="s">
        <v>71</v>
      </c>
      <c r="AZ825">
        <v>62</v>
      </c>
      <c r="BA825">
        <v>70</v>
      </c>
      <c r="BB825" t="s">
        <v>71</v>
      </c>
      <c r="BC825" t="s">
        <v>7605</v>
      </c>
      <c r="BD825" t="str">
        <f>HYPERLINK("http://dx.doi.org/10.1016/j.knosys.2015.07.025","http://dx.doi.org/10.1016/j.knosys.2015.07.025")</f>
        <v>http://dx.doi.org/10.1016/j.knosys.2015.07.025</v>
      </c>
      <c r="BE825" t="s">
        <v>71</v>
      </c>
      <c r="BF825" t="s">
        <v>71</v>
      </c>
      <c r="BG825" t="s">
        <v>71</v>
      </c>
      <c r="BH825" t="s">
        <v>71</v>
      </c>
      <c r="BI825" t="s">
        <v>71</v>
      </c>
      <c r="BJ825" t="s">
        <v>71</v>
      </c>
      <c r="BK825" t="s">
        <v>71</v>
      </c>
      <c r="BL825" t="s">
        <v>71</v>
      </c>
      <c r="BM825" t="s">
        <v>71</v>
      </c>
      <c r="BN825" t="s">
        <v>71</v>
      </c>
      <c r="BO825" t="s">
        <v>71</v>
      </c>
      <c r="BP825" t="s">
        <v>71</v>
      </c>
      <c r="BQ825" t="s">
        <v>7606</v>
      </c>
      <c r="BR825" t="str">
        <f>HYPERLINK("https%3A%2F%2Fwww.webofscience.com%2Fwos%2Fwoscc%2Ffull-record%2FWOS:000367120000006","View Full Record in Web of Science")</f>
        <v>View Full Record in Web of Science</v>
      </c>
    </row>
    <row r="826" spans="1:70" hidden="1" x14ac:dyDescent="0.25">
      <c r="A826" t="s">
        <v>69</v>
      </c>
      <c r="B826" t="s">
        <v>7607</v>
      </c>
      <c r="C826" t="s">
        <v>71</v>
      </c>
      <c r="D826" t="s">
        <v>71</v>
      </c>
      <c r="E826" t="s">
        <v>71</v>
      </c>
      <c r="F826" t="s">
        <v>7608</v>
      </c>
      <c r="G826" t="s">
        <v>71</v>
      </c>
      <c r="H826" t="s">
        <v>71</v>
      </c>
      <c r="I826" s="1" t="s">
        <v>7609</v>
      </c>
      <c r="J826" s="6" t="s">
        <v>8590</v>
      </c>
      <c r="K826" t="s">
        <v>766</v>
      </c>
      <c r="L826" t="s">
        <v>71</v>
      </c>
      <c r="M826" t="s">
        <v>71</v>
      </c>
      <c r="N826" t="s">
        <v>71</v>
      </c>
      <c r="O826" t="s">
        <v>71</v>
      </c>
      <c r="P826" t="s">
        <v>71</v>
      </c>
      <c r="Q826" t="s">
        <v>71</v>
      </c>
      <c r="R826" t="s">
        <v>71</v>
      </c>
      <c r="S826" t="s">
        <v>71</v>
      </c>
      <c r="T826" t="s">
        <v>7610</v>
      </c>
      <c r="U826" t="s">
        <v>71</v>
      </c>
      <c r="V826" t="s">
        <v>71</v>
      </c>
      <c r="W826" t="s">
        <v>71</v>
      </c>
      <c r="X826" t="s">
        <v>71</v>
      </c>
      <c r="Y826" t="s">
        <v>7611</v>
      </c>
      <c r="Z826" t="s">
        <v>7612</v>
      </c>
      <c r="AA826" t="s">
        <v>71</v>
      </c>
      <c r="AB826" t="s">
        <v>71</v>
      </c>
      <c r="AC826" t="s">
        <v>71</v>
      </c>
      <c r="AD826" t="s">
        <v>71</v>
      </c>
      <c r="AE826" t="s">
        <v>71</v>
      </c>
      <c r="AF826" t="s">
        <v>71</v>
      </c>
      <c r="AG826" t="s">
        <v>71</v>
      </c>
      <c r="AH826" t="s">
        <v>71</v>
      </c>
      <c r="AI826" t="s">
        <v>71</v>
      </c>
      <c r="AJ826" t="s">
        <v>71</v>
      </c>
      <c r="AK826" t="s">
        <v>71</v>
      </c>
      <c r="AL826" t="s">
        <v>71</v>
      </c>
      <c r="AM826" t="s">
        <v>768</v>
      </c>
      <c r="AN826" t="s">
        <v>769</v>
      </c>
      <c r="AO826" t="s">
        <v>71</v>
      </c>
      <c r="AP826" t="s">
        <v>71</v>
      </c>
      <c r="AQ826" t="s">
        <v>71</v>
      </c>
      <c r="AR826" t="s">
        <v>79</v>
      </c>
      <c r="AS826">
        <v>2014</v>
      </c>
      <c r="AT826">
        <v>22</v>
      </c>
      <c r="AU826" t="s">
        <v>71</v>
      </c>
      <c r="AV826" t="s">
        <v>71</v>
      </c>
      <c r="AW826" t="s">
        <v>71</v>
      </c>
      <c r="AX826" t="s">
        <v>71</v>
      </c>
      <c r="AY826" t="s">
        <v>71</v>
      </c>
      <c r="AZ826">
        <v>638</v>
      </c>
      <c r="BA826">
        <v>651</v>
      </c>
      <c r="BB826" t="s">
        <v>71</v>
      </c>
      <c r="BC826" t="s">
        <v>7613</v>
      </c>
      <c r="BD826" t="str">
        <f>HYPERLINK("http://dx.doi.org/10.1016/j.asoc.2014.05.019","http://dx.doi.org/10.1016/j.asoc.2014.05.019")</f>
        <v>http://dx.doi.org/10.1016/j.asoc.2014.05.019</v>
      </c>
      <c r="BE826" t="s">
        <v>71</v>
      </c>
      <c r="BF826" t="s">
        <v>71</v>
      </c>
      <c r="BG826" t="s">
        <v>71</v>
      </c>
      <c r="BH826" t="s">
        <v>71</v>
      </c>
      <c r="BI826" t="s">
        <v>71</v>
      </c>
      <c r="BJ826" t="s">
        <v>71</v>
      </c>
      <c r="BK826" t="s">
        <v>71</v>
      </c>
      <c r="BL826" t="s">
        <v>71</v>
      </c>
      <c r="BM826" t="s">
        <v>71</v>
      </c>
      <c r="BN826" t="s">
        <v>71</v>
      </c>
      <c r="BO826" t="s">
        <v>71</v>
      </c>
      <c r="BP826" t="s">
        <v>71</v>
      </c>
      <c r="BQ826" t="s">
        <v>7614</v>
      </c>
      <c r="BR826" t="str">
        <f>HYPERLINK("https%3A%2F%2Fwww.webofscience.com%2Fwos%2Fwoscc%2Ffull-record%2FWOS:000338706600053","View Full Record in Web of Science")</f>
        <v>View Full Record in Web of Science</v>
      </c>
    </row>
    <row r="827" spans="1:70" hidden="1" x14ac:dyDescent="0.25">
      <c r="A827" t="s">
        <v>69</v>
      </c>
      <c r="B827" t="s">
        <v>7615</v>
      </c>
      <c r="C827" t="s">
        <v>71</v>
      </c>
      <c r="D827" t="s">
        <v>71</v>
      </c>
      <c r="E827" t="s">
        <v>71</v>
      </c>
      <c r="F827" t="s">
        <v>7616</v>
      </c>
      <c r="G827" t="s">
        <v>71</v>
      </c>
      <c r="H827" t="s">
        <v>71</v>
      </c>
      <c r="I827" s="1" t="s">
        <v>7617</v>
      </c>
      <c r="J827" s="6" t="s">
        <v>8590</v>
      </c>
      <c r="K827" t="s">
        <v>288</v>
      </c>
      <c r="L827" t="s">
        <v>71</v>
      </c>
      <c r="M827" t="s">
        <v>71</v>
      </c>
      <c r="N827" t="s">
        <v>71</v>
      </c>
      <c r="O827" t="s">
        <v>71</v>
      </c>
      <c r="P827" t="s">
        <v>71</v>
      </c>
      <c r="Q827" t="s">
        <v>71</v>
      </c>
      <c r="R827" t="s">
        <v>71</v>
      </c>
      <c r="S827" t="s">
        <v>71</v>
      </c>
      <c r="T827" t="s">
        <v>7618</v>
      </c>
      <c r="U827" t="s">
        <v>71</v>
      </c>
      <c r="V827" t="s">
        <v>71</v>
      </c>
      <c r="W827" t="s">
        <v>71</v>
      </c>
      <c r="X827" t="s">
        <v>71</v>
      </c>
      <c r="Y827" t="s">
        <v>7619</v>
      </c>
      <c r="Z827" t="s">
        <v>7620</v>
      </c>
      <c r="AA827" t="s">
        <v>71</v>
      </c>
      <c r="AB827" t="s">
        <v>71</v>
      </c>
      <c r="AC827" t="s">
        <v>71</v>
      </c>
      <c r="AD827" t="s">
        <v>71</v>
      </c>
      <c r="AE827" t="s">
        <v>71</v>
      </c>
      <c r="AF827" t="s">
        <v>71</v>
      </c>
      <c r="AG827" t="s">
        <v>71</v>
      </c>
      <c r="AH827" t="s">
        <v>71</v>
      </c>
      <c r="AI827" t="s">
        <v>71</v>
      </c>
      <c r="AJ827" t="s">
        <v>71</v>
      </c>
      <c r="AK827" t="s">
        <v>71</v>
      </c>
      <c r="AL827" t="s">
        <v>71</v>
      </c>
      <c r="AM827" t="s">
        <v>291</v>
      </c>
      <c r="AN827" t="s">
        <v>71</v>
      </c>
      <c r="AO827" t="s">
        <v>71</v>
      </c>
      <c r="AP827" t="s">
        <v>71</v>
      </c>
      <c r="AQ827" t="s">
        <v>71</v>
      </c>
      <c r="AR827" t="s">
        <v>479</v>
      </c>
      <c r="AS827">
        <v>2009</v>
      </c>
      <c r="AT827">
        <v>36</v>
      </c>
      <c r="AU827">
        <v>8</v>
      </c>
      <c r="AV827" t="s">
        <v>71</v>
      </c>
      <c r="AW827" t="s">
        <v>71</v>
      </c>
      <c r="AX827" t="s">
        <v>71</v>
      </c>
      <c r="AY827" t="s">
        <v>71</v>
      </c>
      <c r="AZ827">
        <v>10883</v>
      </c>
      <c r="BA827">
        <v>10889</v>
      </c>
      <c r="BB827" t="s">
        <v>71</v>
      </c>
      <c r="BC827" t="s">
        <v>7621</v>
      </c>
      <c r="BD827" t="str">
        <f>HYPERLINK("http://dx.doi.org/10.1016/j.eswa.2009.02.020","http://dx.doi.org/10.1016/j.eswa.2009.02.020")</f>
        <v>http://dx.doi.org/10.1016/j.eswa.2009.02.020</v>
      </c>
      <c r="BE827" t="s">
        <v>71</v>
      </c>
      <c r="BF827" t="s">
        <v>71</v>
      </c>
      <c r="BG827" t="s">
        <v>71</v>
      </c>
      <c r="BH827" t="s">
        <v>71</v>
      </c>
      <c r="BI827" t="s">
        <v>71</v>
      </c>
      <c r="BJ827" t="s">
        <v>71</v>
      </c>
      <c r="BK827" t="s">
        <v>71</v>
      </c>
      <c r="BL827" t="s">
        <v>71</v>
      </c>
      <c r="BM827" t="s">
        <v>71</v>
      </c>
      <c r="BN827" t="s">
        <v>71</v>
      </c>
      <c r="BO827" t="s">
        <v>71</v>
      </c>
      <c r="BP827" t="s">
        <v>71</v>
      </c>
      <c r="BQ827" t="s">
        <v>7622</v>
      </c>
      <c r="BR827" t="str">
        <f>HYPERLINK("https%3A%2F%2Fwww.webofscience.com%2Fwos%2Fwoscc%2Ffull-record%2FWOS:000267179500011","View Full Record in Web of Science")</f>
        <v>View Full Record in Web of Science</v>
      </c>
    </row>
    <row r="828" spans="1:70" hidden="1" x14ac:dyDescent="0.25">
      <c r="A828" t="s">
        <v>69</v>
      </c>
      <c r="B828" t="s">
        <v>7070</v>
      </c>
      <c r="C828" t="s">
        <v>71</v>
      </c>
      <c r="D828" t="s">
        <v>71</v>
      </c>
      <c r="E828" t="s">
        <v>71</v>
      </c>
      <c r="F828" t="s">
        <v>7071</v>
      </c>
      <c r="G828" t="s">
        <v>71</v>
      </c>
      <c r="H828" t="s">
        <v>71</v>
      </c>
      <c r="I828" s="1" t="s">
        <v>7623</v>
      </c>
      <c r="J828" s="6" t="s">
        <v>8590</v>
      </c>
      <c r="K828" t="s">
        <v>3102</v>
      </c>
      <c r="L828" t="s">
        <v>71</v>
      </c>
      <c r="M828" t="s">
        <v>71</v>
      </c>
      <c r="N828" t="s">
        <v>71</v>
      </c>
      <c r="O828" t="s">
        <v>71</v>
      </c>
      <c r="P828" t="s">
        <v>71</v>
      </c>
      <c r="Q828" t="s">
        <v>71</v>
      </c>
      <c r="R828" t="s">
        <v>71</v>
      </c>
      <c r="S828" t="s">
        <v>71</v>
      </c>
      <c r="T828" t="s">
        <v>7624</v>
      </c>
      <c r="U828" t="s">
        <v>71</v>
      </c>
      <c r="V828" t="s">
        <v>71</v>
      </c>
      <c r="W828" t="s">
        <v>71</v>
      </c>
      <c r="X828" t="s">
        <v>71</v>
      </c>
      <c r="Y828" t="s">
        <v>71</v>
      </c>
      <c r="Z828" t="s">
        <v>71</v>
      </c>
      <c r="AA828" t="s">
        <v>71</v>
      </c>
      <c r="AB828" t="s">
        <v>71</v>
      </c>
      <c r="AC828" t="s">
        <v>71</v>
      </c>
      <c r="AD828" t="s">
        <v>71</v>
      </c>
      <c r="AE828" t="s">
        <v>71</v>
      </c>
      <c r="AF828" t="s">
        <v>71</v>
      </c>
      <c r="AG828" t="s">
        <v>71</v>
      </c>
      <c r="AH828" t="s">
        <v>71</v>
      </c>
      <c r="AI828" t="s">
        <v>71</v>
      </c>
      <c r="AJ828" t="s">
        <v>71</v>
      </c>
      <c r="AK828" t="s">
        <v>71</v>
      </c>
      <c r="AL828" t="s">
        <v>71</v>
      </c>
      <c r="AM828" t="s">
        <v>3107</v>
      </c>
      <c r="AN828" t="s">
        <v>4161</v>
      </c>
      <c r="AO828" t="s">
        <v>71</v>
      </c>
      <c r="AP828" t="s">
        <v>71</v>
      </c>
      <c r="AQ828" t="s">
        <v>71</v>
      </c>
      <c r="AR828" t="s">
        <v>263</v>
      </c>
      <c r="AS828">
        <v>2009</v>
      </c>
      <c r="AT828">
        <v>5</v>
      </c>
      <c r="AU828" t="s">
        <v>7625</v>
      </c>
      <c r="AV828" t="s">
        <v>71</v>
      </c>
      <c r="AW828" t="s">
        <v>71</v>
      </c>
      <c r="AX828" t="s">
        <v>71</v>
      </c>
      <c r="AY828" t="s">
        <v>71</v>
      </c>
      <c r="AZ828">
        <v>3779</v>
      </c>
      <c r="BA828">
        <v>3796</v>
      </c>
      <c r="BB828" t="s">
        <v>71</v>
      </c>
      <c r="BC828" t="s">
        <v>71</v>
      </c>
      <c r="BD828" t="s">
        <v>71</v>
      </c>
      <c r="BE828" t="s">
        <v>71</v>
      </c>
      <c r="BF828" t="s">
        <v>71</v>
      </c>
      <c r="BG828" t="s">
        <v>71</v>
      </c>
      <c r="BH828" t="s">
        <v>71</v>
      </c>
      <c r="BI828" t="s">
        <v>71</v>
      </c>
      <c r="BJ828" t="s">
        <v>71</v>
      </c>
      <c r="BK828" t="s">
        <v>71</v>
      </c>
      <c r="BL828" t="s">
        <v>71</v>
      </c>
      <c r="BM828" t="s">
        <v>71</v>
      </c>
      <c r="BN828" t="s">
        <v>71</v>
      </c>
      <c r="BO828" t="s">
        <v>71</v>
      </c>
      <c r="BP828" t="s">
        <v>71</v>
      </c>
      <c r="BQ828" t="s">
        <v>7626</v>
      </c>
      <c r="BR828" t="str">
        <f>HYPERLINK("https%3A%2F%2Fwww.webofscience.com%2Fwos%2Fwoscc%2Ffull-record%2FWOS:000271918900015","View Full Record in Web of Science")</f>
        <v>View Full Record in Web of Science</v>
      </c>
    </row>
    <row r="829" spans="1:70" hidden="1" x14ac:dyDescent="0.25">
      <c r="A829" t="s">
        <v>69</v>
      </c>
      <c r="B829" t="s">
        <v>7627</v>
      </c>
      <c r="C829" t="s">
        <v>71</v>
      </c>
      <c r="D829" t="s">
        <v>71</v>
      </c>
      <c r="E829" t="s">
        <v>71</v>
      </c>
      <c r="F829" t="s">
        <v>7627</v>
      </c>
      <c r="G829" t="s">
        <v>71</v>
      </c>
      <c r="H829" t="s">
        <v>71</v>
      </c>
      <c r="I829" s="1" t="s">
        <v>7628</v>
      </c>
      <c r="J829" s="6" t="s">
        <v>8590</v>
      </c>
      <c r="K829" t="s">
        <v>7629</v>
      </c>
      <c r="L829" t="s">
        <v>71</v>
      </c>
      <c r="M829" t="s">
        <v>71</v>
      </c>
      <c r="N829" t="s">
        <v>71</v>
      </c>
      <c r="O829" t="s">
        <v>71</v>
      </c>
      <c r="P829" t="s">
        <v>71</v>
      </c>
      <c r="Q829" t="s">
        <v>71</v>
      </c>
      <c r="R829" t="s">
        <v>71</v>
      </c>
      <c r="S829" t="s">
        <v>71</v>
      </c>
      <c r="T829" t="s">
        <v>7630</v>
      </c>
      <c r="U829" t="s">
        <v>71</v>
      </c>
      <c r="V829" t="s">
        <v>71</v>
      </c>
      <c r="W829" t="s">
        <v>71</v>
      </c>
      <c r="X829" t="s">
        <v>71</v>
      </c>
      <c r="Y829" t="s">
        <v>7631</v>
      </c>
      <c r="Z829" t="s">
        <v>7632</v>
      </c>
      <c r="AA829" t="s">
        <v>71</v>
      </c>
      <c r="AB829" t="s">
        <v>71</v>
      </c>
      <c r="AC829" t="s">
        <v>71</v>
      </c>
      <c r="AD829" t="s">
        <v>71</v>
      </c>
      <c r="AE829" t="s">
        <v>71</v>
      </c>
      <c r="AF829" t="s">
        <v>71</v>
      </c>
      <c r="AG829" t="s">
        <v>71</v>
      </c>
      <c r="AH829" t="s">
        <v>71</v>
      </c>
      <c r="AI829" t="s">
        <v>71</v>
      </c>
      <c r="AJ829" t="s">
        <v>71</v>
      </c>
      <c r="AK829" t="s">
        <v>71</v>
      </c>
      <c r="AL829" t="s">
        <v>71</v>
      </c>
      <c r="AM829" t="s">
        <v>7633</v>
      </c>
      <c r="AN829" t="s">
        <v>7634</v>
      </c>
      <c r="AO829" t="s">
        <v>71</v>
      </c>
      <c r="AP829" t="s">
        <v>71</v>
      </c>
      <c r="AQ829" t="s">
        <v>71</v>
      </c>
      <c r="AR829" t="s">
        <v>3013</v>
      </c>
      <c r="AS829">
        <v>2003</v>
      </c>
      <c r="AT829">
        <v>16</v>
      </c>
      <c r="AU829" t="s">
        <v>1823</v>
      </c>
      <c r="AV829" t="s">
        <v>71</v>
      </c>
      <c r="AW829" t="s">
        <v>71</v>
      </c>
      <c r="AX829" t="s">
        <v>71</v>
      </c>
      <c r="AY829" t="s">
        <v>71</v>
      </c>
      <c r="AZ829">
        <v>297</v>
      </c>
      <c r="BA829">
        <v>319</v>
      </c>
      <c r="BB829" t="s">
        <v>71</v>
      </c>
      <c r="BC829" t="s">
        <v>7635</v>
      </c>
      <c r="BD829" t="str">
        <f>HYPERLINK("http://dx.doi.org/10.1016/S0893-6080(03)00028-5","http://dx.doi.org/10.1016/S0893-6080(03)00028-5")</f>
        <v>http://dx.doi.org/10.1016/S0893-6080(03)00028-5</v>
      </c>
      <c r="BE829" t="s">
        <v>71</v>
      </c>
      <c r="BF829" t="s">
        <v>71</v>
      </c>
      <c r="BG829" t="s">
        <v>71</v>
      </c>
      <c r="BH829" t="s">
        <v>71</v>
      </c>
      <c r="BI829" t="s">
        <v>71</v>
      </c>
      <c r="BJ829" t="s">
        <v>71</v>
      </c>
      <c r="BK829" t="s">
        <v>71</v>
      </c>
      <c r="BL829">
        <v>12672427</v>
      </c>
      <c r="BM829" t="s">
        <v>71</v>
      </c>
      <c r="BN829" t="s">
        <v>71</v>
      </c>
      <c r="BO829" t="s">
        <v>71</v>
      </c>
      <c r="BP829" t="s">
        <v>71</v>
      </c>
      <c r="BQ829" t="s">
        <v>7636</v>
      </c>
      <c r="BR829" t="str">
        <f>HYPERLINK("https%3A%2F%2Fwww.webofscience.com%2Fwos%2Fwoscc%2Ffull-record%2FWOS:000182354300002","View Full Record in Web of Science")</f>
        <v>View Full Record in Web of Science</v>
      </c>
    </row>
    <row r="830" spans="1:70" hidden="1" x14ac:dyDescent="0.25">
      <c r="A830" t="s">
        <v>69</v>
      </c>
      <c r="B830" t="s">
        <v>7637</v>
      </c>
      <c r="C830" t="s">
        <v>71</v>
      </c>
      <c r="D830" t="s">
        <v>71</v>
      </c>
      <c r="E830" t="s">
        <v>71</v>
      </c>
      <c r="F830" t="s">
        <v>7637</v>
      </c>
      <c r="G830" t="s">
        <v>71</v>
      </c>
      <c r="H830" t="s">
        <v>71</v>
      </c>
      <c r="I830" s="1" t="s">
        <v>7638</v>
      </c>
      <c r="J830" s="6" t="s">
        <v>8588</v>
      </c>
      <c r="K830" t="s">
        <v>6721</v>
      </c>
      <c r="L830" t="s">
        <v>71</v>
      </c>
      <c r="M830" t="s">
        <v>71</v>
      </c>
      <c r="N830" t="s">
        <v>71</v>
      </c>
      <c r="O830" t="s">
        <v>71</v>
      </c>
      <c r="P830" t="s">
        <v>71</v>
      </c>
      <c r="Q830" t="s">
        <v>71</v>
      </c>
      <c r="R830" t="s">
        <v>71</v>
      </c>
      <c r="S830" t="s">
        <v>71</v>
      </c>
      <c r="T830" t="s">
        <v>7639</v>
      </c>
      <c r="U830" t="s">
        <v>71</v>
      </c>
      <c r="V830" t="s">
        <v>71</v>
      </c>
      <c r="W830" t="s">
        <v>71</v>
      </c>
      <c r="X830" t="s">
        <v>71</v>
      </c>
      <c r="Y830" t="s">
        <v>7640</v>
      </c>
      <c r="Z830" t="s">
        <v>7641</v>
      </c>
      <c r="AA830" t="s">
        <v>71</v>
      </c>
      <c r="AB830" t="s">
        <v>71</v>
      </c>
      <c r="AC830" t="s">
        <v>71</v>
      </c>
      <c r="AD830" t="s">
        <v>71</v>
      </c>
      <c r="AE830" t="s">
        <v>71</v>
      </c>
      <c r="AF830" t="s">
        <v>71</v>
      </c>
      <c r="AG830" t="s">
        <v>71</v>
      </c>
      <c r="AH830" t="s">
        <v>71</v>
      </c>
      <c r="AI830" t="s">
        <v>71</v>
      </c>
      <c r="AJ830" t="s">
        <v>71</v>
      </c>
      <c r="AK830" t="s">
        <v>71</v>
      </c>
      <c r="AL830" t="s">
        <v>71</v>
      </c>
      <c r="AM830" t="s">
        <v>6723</v>
      </c>
      <c r="AN830" t="s">
        <v>71</v>
      </c>
      <c r="AO830" t="s">
        <v>71</v>
      </c>
      <c r="AP830" t="s">
        <v>71</v>
      </c>
      <c r="AQ830" t="s">
        <v>71</v>
      </c>
      <c r="AR830" t="s">
        <v>728</v>
      </c>
      <c r="AS830">
        <v>1999</v>
      </c>
      <c r="AT830">
        <v>29</v>
      </c>
      <c r="AU830">
        <v>6</v>
      </c>
      <c r="AV830" t="s">
        <v>71</v>
      </c>
      <c r="AW830" t="s">
        <v>71</v>
      </c>
      <c r="AX830" t="s">
        <v>71</v>
      </c>
      <c r="AY830" t="s">
        <v>71</v>
      </c>
      <c r="AZ830">
        <v>786</v>
      </c>
      <c r="BA830">
        <v>801</v>
      </c>
      <c r="BB830" t="s">
        <v>71</v>
      </c>
      <c r="BC830" t="s">
        <v>7642</v>
      </c>
      <c r="BD830" t="str">
        <f>HYPERLINK("http://dx.doi.org/10.1109/3477.809033","http://dx.doi.org/10.1109/3477.809033")</f>
        <v>http://dx.doi.org/10.1109/3477.809033</v>
      </c>
      <c r="BE830" t="s">
        <v>71</v>
      </c>
      <c r="BF830" t="s">
        <v>71</v>
      </c>
      <c r="BG830" t="s">
        <v>71</v>
      </c>
      <c r="BH830" t="s">
        <v>71</v>
      </c>
      <c r="BI830" t="s">
        <v>71</v>
      </c>
      <c r="BJ830" t="s">
        <v>71</v>
      </c>
      <c r="BK830" t="s">
        <v>71</v>
      </c>
      <c r="BL830">
        <v>18252358</v>
      </c>
      <c r="BM830" t="s">
        <v>71</v>
      </c>
      <c r="BN830" t="s">
        <v>71</v>
      </c>
      <c r="BO830" t="s">
        <v>71</v>
      </c>
      <c r="BP830" t="s">
        <v>71</v>
      </c>
      <c r="BQ830" t="s">
        <v>7643</v>
      </c>
      <c r="BR830" t="str">
        <f>HYPERLINK("https%3A%2F%2Fwww.webofscience.com%2Fwos%2Fwoscc%2Ffull-record%2FWOS:000084159500012","View Full Record in Web of Science")</f>
        <v>View Full Record in Web of Science</v>
      </c>
    </row>
    <row r="831" spans="1:70" hidden="1" x14ac:dyDescent="0.25">
      <c r="A831" t="s">
        <v>2847</v>
      </c>
      <c r="B831" t="s">
        <v>7644</v>
      </c>
      <c r="C831" t="s">
        <v>71</v>
      </c>
      <c r="D831" t="s">
        <v>4551</v>
      </c>
      <c r="E831" t="s">
        <v>71</v>
      </c>
      <c r="F831" t="s">
        <v>7645</v>
      </c>
      <c r="G831" t="s">
        <v>71</v>
      </c>
      <c r="H831" t="s">
        <v>71</v>
      </c>
      <c r="I831" s="1" t="s">
        <v>7646</v>
      </c>
      <c r="J831" s="6" t="s">
        <v>8588</v>
      </c>
      <c r="K831" t="s">
        <v>4554</v>
      </c>
      <c r="L831" t="s">
        <v>71</v>
      </c>
      <c r="M831" t="s">
        <v>71</v>
      </c>
      <c r="N831" t="s">
        <v>71</v>
      </c>
      <c r="O831" t="s">
        <v>71</v>
      </c>
      <c r="P831" t="s">
        <v>71</v>
      </c>
      <c r="Q831" t="s">
        <v>71</v>
      </c>
      <c r="R831" t="s">
        <v>71</v>
      </c>
      <c r="S831" t="s">
        <v>71</v>
      </c>
      <c r="T831" t="s">
        <v>7647</v>
      </c>
      <c r="U831" t="s">
        <v>71</v>
      </c>
      <c r="V831" t="s">
        <v>71</v>
      </c>
      <c r="W831" t="s">
        <v>71</v>
      </c>
      <c r="X831" t="s">
        <v>71</v>
      </c>
      <c r="Y831" t="s">
        <v>1538</v>
      </c>
      <c r="Z831" t="s">
        <v>1539</v>
      </c>
      <c r="AA831" t="s">
        <v>71</v>
      </c>
      <c r="AB831" t="s">
        <v>71</v>
      </c>
      <c r="AC831" t="s">
        <v>71</v>
      </c>
      <c r="AD831" t="s">
        <v>71</v>
      </c>
      <c r="AE831" t="s">
        <v>71</v>
      </c>
      <c r="AF831" t="s">
        <v>71</v>
      </c>
      <c r="AG831" t="s">
        <v>71</v>
      </c>
      <c r="AH831" t="s">
        <v>71</v>
      </c>
      <c r="AI831" t="s">
        <v>71</v>
      </c>
      <c r="AJ831" t="s">
        <v>71</v>
      </c>
      <c r="AK831" t="s">
        <v>71</v>
      </c>
      <c r="AL831" t="s">
        <v>71</v>
      </c>
      <c r="AM831" t="s">
        <v>71</v>
      </c>
      <c r="AN831" t="s">
        <v>71</v>
      </c>
      <c r="AO831" t="s">
        <v>4558</v>
      </c>
      <c r="AP831" t="s">
        <v>71</v>
      </c>
      <c r="AQ831" t="s">
        <v>71</v>
      </c>
      <c r="AR831" t="s">
        <v>71</v>
      </c>
      <c r="AS831">
        <v>2015</v>
      </c>
      <c r="AT831" t="s">
        <v>71</v>
      </c>
      <c r="AU831" t="s">
        <v>71</v>
      </c>
      <c r="AV831" t="s">
        <v>71</v>
      </c>
      <c r="AW831" t="s">
        <v>71</v>
      </c>
      <c r="AX831" t="s">
        <v>71</v>
      </c>
      <c r="AY831" t="s">
        <v>71</v>
      </c>
      <c r="AZ831">
        <v>425</v>
      </c>
      <c r="BA831">
        <v>451</v>
      </c>
      <c r="BB831" t="s">
        <v>71</v>
      </c>
      <c r="BC831" t="s">
        <v>71</v>
      </c>
      <c r="BD831" t="s">
        <v>71</v>
      </c>
      <c r="BE831" t="s">
        <v>4559</v>
      </c>
      <c r="BF831" t="s">
        <v>71</v>
      </c>
      <c r="BG831" t="s">
        <v>71</v>
      </c>
      <c r="BH831" t="s">
        <v>71</v>
      </c>
      <c r="BI831" t="s">
        <v>71</v>
      </c>
      <c r="BJ831" t="s">
        <v>71</v>
      </c>
      <c r="BK831" t="s">
        <v>71</v>
      </c>
      <c r="BL831" t="s">
        <v>71</v>
      </c>
      <c r="BM831" t="s">
        <v>71</v>
      </c>
      <c r="BN831" t="s">
        <v>71</v>
      </c>
      <c r="BO831" t="s">
        <v>71</v>
      </c>
      <c r="BP831" t="s">
        <v>71</v>
      </c>
      <c r="BQ831" t="s">
        <v>7648</v>
      </c>
      <c r="BR831" t="str">
        <f>HYPERLINK("https%3A%2F%2Fwww.webofscience.com%2Fwos%2Fwoscc%2Ffull-record%2FWOS:000400029000027","View Full Record in Web of Science")</f>
        <v>View Full Record in Web of Science</v>
      </c>
    </row>
    <row r="832" spans="1:70" hidden="1" x14ac:dyDescent="0.25">
      <c r="A832" t="s">
        <v>69</v>
      </c>
      <c r="B832" t="s">
        <v>7649</v>
      </c>
      <c r="C832" t="s">
        <v>71</v>
      </c>
      <c r="D832" t="s">
        <v>71</v>
      </c>
      <c r="E832" t="s">
        <v>71</v>
      </c>
      <c r="F832" t="s">
        <v>7650</v>
      </c>
      <c r="G832" t="s">
        <v>71</v>
      </c>
      <c r="H832" t="s">
        <v>71</v>
      </c>
      <c r="I832" s="1" t="s">
        <v>7651</v>
      </c>
      <c r="J832" s="6" t="s">
        <v>8590</v>
      </c>
      <c r="K832" t="s">
        <v>7652</v>
      </c>
      <c r="L832" t="s">
        <v>71</v>
      </c>
      <c r="M832" t="s">
        <v>71</v>
      </c>
      <c r="N832" t="s">
        <v>71</v>
      </c>
      <c r="O832" t="s">
        <v>71</v>
      </c>
      <c r="P832" t="s">
        <v>71</v>
      </c>
      <c r="Q832" t="s">
        <v>71</v>
      </c>
      <c r="R832" t="s">
        <v>71</v>
      </c>
      <c r="S832" t="s">
        <v>71</v>
      </c>
      <c r="T832" t="s">
        <v>7653</v>
      </c>
      <c r="U832" t="s">
        <v>71</v>
      </c>
      <c r="V832" t="s">
        <v>71</v>
      </c>
      <c r="W832" t="s">
        <v>71</v>
      </c>
      <c r="X832" t="s">
        <v>71</v>
      </c>
      <c r="Y832" t="s">
        <v>7654</v>
      </c>
      <c r="Z832" t="s">
        <v>7655</v>
      </c>
      <c r="AA832" t="s">
        <v>71</v>
      </c>
      <c r="AB832" t="s">
        <v>71</v>
      </c>
      <c r="AC832" t="s">
        <v>71</v>
      </c>
      <c r="AD832" t="s">
        <v>71</v>
      </c>
      <c r="AE832" t="s">
        <v>71</v>
      </c>
      <c r="AF832" t="s">
        <v>71</v>
      </c>
      <c r="AG832" t="s">
        <v>71</v>
      </c>
      <c r="AH832" t="s">
        <v>71</v>
      </c>
      <c r="AI832" t="s">
        <v>71</v>
      </c>
      <c r="AJ832" t="s">
        <v>71</v>
      </c>
      <c r="AK832" t="s">
        <v>71</v>
      </c>
      <c r="AL832" t="s">
        <v>71</v>
      </c>
      <c r="AM832" t="s">
        <v>7656</v>
      </c>
      <c r="AN832" t="s">
        <v>7657</v>
      </c>
      <c r="AO832" t="s">
        <v>71</v>
      </c>
      <c r="AP832" t="s">
        <v>71</v>
      </c>
      <c r="AQ832" t="s">
        <v>71</v>
      </c>
      <c r="AR832" t="s">
        <v>1454</v>
      </c>
      <c r="AS832">
        <v>2015</v>
      </c>
      <c r="AT832">
        <v>97</v>
      </c>
      <c r="AU832">
        <v>7</v>
      </c>
      <c r="AV832" t="s">
        <v>71</v>
      </c>
      <c r="AW832" t="s">
        <v>71</v>
      </c>
      <c r="AX832" t="s">
        <v>180</v>
      </c>
      <c r="AY832" t="s">
        <v>71</v>
      </c>
      <c r="AZ832">
        <v>667</v>
      </c>
      <c r="BA832">
        <v>690</v>
      </c>
      <c r="BB832" t="s">
        <v>71</v>
      </c>
      <c r="BC832" t="s">
        <v>7658</v>
      </c>
      <c r="BD832" t="str">
        <f>HYPERLINK("http://dx.doi.org/10.1007/s00607-015-0448-7","http://dx.doi.org/10.1007/s00607-015-0448-7")</f>
        <v>http://dx.doi.org/10.1007/s00607-015-0448-7</v>
      </c>
      <c r="BE832" t="s">
        <v>71</v>
      </c>
      <c r="BF832" t="s">
        <v>71</v>
      </c>
      <c r="BG832" t="s">
        <v>71</v>
      </c>
      <c r="BH832" t="s">
        <v>71</v>
      </c>
      <c r="BI832" t="s">
        <v>71</v>
      </c>
      <c r="BJ832" t="s">
        <v>71</v>
      </c>
      <c r="BK832" t="s">
        <v>71</v>
      </c>
      <c r="BL832" t="s">
        <v>71</v>
      </c>
      <c r="BM832" t="s">
        <v>71</v>
      </c>
      <c r="BN832" t="s">
        <v>71</v>
      </c>
      <c r="BO832" t="s">
        <v>71</v>
      </c>
      <c r="BP832" t="s">
        <v>71</v>
      </c>
      <c r="BQ832" t="s">
        <v>7659</v>
      </c>
      <c r="BR832" t="str">
        <f>HYPERLINK("https%3A%2F%2Fwww.webofscience.com%2Fwos%2Fwoscc%2Ffull-record%2FWOS:000356943700002","View Full Record in Web of Science")</f>
        <v>View Full Record in Web of Science</v>
      </c>
    </row>
    <row r="833" spans="1:70" hidden="1" x14ac:dyDescent="0.25">
      <c r="A833" t="s">
        <v>83</v>
      </c>
      <c r="B833" t="s">
        <v>7660</v>
      </c>
      <c r="C833" t="s">
        <v>71</v>
      </c>
      <c r="D833" t="s">
        <v>71</v>
      </c>
      <c r="E833" t="s">
        <v>1747</v>
      </c>
      <c r="F833" t="s">
        <v>7660</v>
      </c>
      <c r="G833" t="s">
        <v>71</v>
      </c>
      <c r="H833" t="s">
        <v>71</v>
      </c>
      <c r="I833" s="1" t="s">
        <v>7661</v>
      </c>
      <c r="J833" s="6" t="s">
        <v>8593</v>
      </c>
      <c r="K833" t="s">
        <v>1749</v>
      </c>
      <c r="L833" t="s">
        <v>71</v>
      </c>
      <c r="M833" t="s">
        <v>817</v>
      </c>
      <c r="N833" t="s">
        <v>1750</v>
      </c>
      <c r="O833" t="s">
        <v>1751</v>
      </c>
      <c r="P833" t="s">
        <v>1752</v>
      </c>
      <c r="Q833" t="s">
        <v>71</v>
      </c>
      <c r="R833" t="s">
        <v>71</v>
      </c>
      <c r="S833" t="s">
        <v>71</v>
      </c>
      <c r="T833" t="s">
        <v>7662</v>
      </c>
      <c r="U833" t="s">
        <v>71</v>
      </c>
      <c r="V833" t="s">
        <v>71</v>
      </c>
      <c r="W833" t="s">
        <v>71</v>
      </c>
      <c r="X833" t="s">
        <v>71</v>
      </c>
      <c r="Y833" t="s">
        <v>7663</v>
      </c>
      <c r="Z833" t="s">
        <v>7664</v>
      </c>
      <c r="AA833" t="s">
        <v>71</v>
      </c>
      <c r="AB833" t="s">
        <v>71</v>
      </c>
      <c r="AC833" t="s">
        <v>71</v>
      </c>
      <c r="AD833" t="s">
        <v>71</v>
      </c>
      <c r="AE833" t="s">
        <v>71</v>
      </c>
      <c r="AF833" t="s">
        <v>71</v>
      </c>
      <c r="AG833" t="s">
        <v>71</v>
      </c>
      <c r="AH833" t="s">
        <v>71</v>
      </c>
      <c r="AI833" t="s">
        <v>71</v>
      </c>
      <c r="AJ833" t="s">
        <v>71</v>
      </c>
      <c r="AK833" t="s">
        <v>71</v>
      </c>
      <c r="AL833" t="s">
        <v>71</v>
      </c>
      <c r="AM833" t="s">
        <v>71</v>
      </c>
      <c r="AN833" t="s">
        <v>71</v>
      </c>
      <c r="AO833" t="s">
        <v>1756</v>
      </c>
      <c r="AP833" t="s">
        <v>71</v>
      </c>
      <c r="AQ833" t="s">
        <v>71</v>
      </c>
      <c r="AR833" t="s">
        <v>71</v>
      </c>
      <c r="AS833">
        <v>2002</v>
      </c>
      <c r="AT833" t="s">
        <v>71</v>
      </c>
      <c r="AU833" t="s">
        <v>71</v>
      </c>
      <c r="AV833" t="s">
        <v>71</v>
      </c>
      <c r="AW833" t="s">
        <v>71</v>
      </c>
      <c r="AX833" t="s">
        <v>71</v>
      </c>
      <c r="AY833" t="s">
        <v>71</v>
      </c>
      <c r="AZ833">
        <v>1216</v>
      </c>
      <c r="BA833">
        <v>1221</v>
      </c>
      <c r="BB833" t="s">
        <v>71</v>
      </c>
      <c r="BC833" t="s">
        <v>71</v>
      </c>
      <c r="BD833" t="s">
        <v>71</v>
      </c>
      <c r="BE833" t="s">
        <v>71</v>
      </c>
      <c r="BF833" t="s">
        <v>71</v>
      </c>
      <c r="BG833" t="s">
        <v>71</v>
      </c>
      <c r="BH833" t="s">
        <v>71</v>
      </c>
      <c r="BI833" t="s">
        <v>71</v>
      </c>
      <c r="BJ833" t="s">
        <v>71</v>
      </c>
      <c r="BK833" t="s">
        <v>71</v>
      </c>
      <c r="BL833" t="s">
        <v>71</v>
      </c>
      <c r="BM833" t="s">
        <v>71</v>
      </c>
      <c r="BN833" t="s">
        <v>71</v>
      </c>
      <c r="BO833" t="s">
        <v>71</v>
      </c>
      <c r="BP833" t="s">
        <v>71</v>
      </c>
      <c r="BQ833" t="s">
        <v>7665</v>
      </c>
      <c r="BR833" t="str">
        <f>HYPERLINK("https%3A%2F%2Fwww.webofscience.com%2Fwos%2Fwoscc%2Ffull-record%2FWOS:000177476600213","View Full Record in Web of Science")</f>
        <v>View Full Record in Web of Science</v>
      </c>
    </row>
    <row r="834" spans="1:70" hidden="1" x14ac:dyDescent="0.25">
      <c r="A834" t="s">
        <v>69</v>
      </c>
      <c r="B834" t="s">
        <v>7666</v>
      </c>
      <c r="C834" t="s">
        <v>71</v>
      </c>
      <c r="D834" t="s">
        <v>71</v>
      </c>
      <c r="E834" t="s">
        <v>71</v>
      </c>
      <c r="F834" t="s">
        <v>7667</v>
      </c>
      <c r="G834" t="s">
        <v>71</v>
      </c>
      <c r="H834" t="s">
        <v>71</v>
      </c>
      <c r="I834" s="1" t="s">
        <v>7668</v>
      </c>
      <c r="J834" s="6" t="s">
        <v>8590</v>
      </c>
      <c r="K834" t="s">
        <v>510</v>
      </c>
      <c r="L834" t="s">
        <v>71</v>
      </c>
      <c r="M834" t="s">
        <v>71</v>
      </c>
      <c r="N834" t="s">
        <v>71</v>
      </c>
      <c r="O834" t="s">
        <v>71</v>
      </c>
      <c r="P834" t="s">
        <v>71</v>
      </c>
      <c r="Q834" t="s">
        <v>71</v>
      </c>
      <c r="R834" t="s">
        <v>71</v>
      </c>
      <c r="S834" t="s">
        <v>71</v>
      </c>
      <c r="T834" t="s">
        <v>7669</v>
      </c>
      <c r="U834" t="s">
        <v>71</v>
      </c>
      <c r="V834" t="s">
        <v>71</v>
      </c>
      <c r="W834" t="s">
        <v>71</v>
      </c>
      <c r="X834" t="s">
        <v>71</v>
      </c>
      <c r="Y834" t="s">
        <v>71</v>
      </c>
      <c r="Z834" t="s">
        <v>71</v>
      </c>
      <c r="AA834" t="s">
        <v>71</v>
      </c>
      <c r="AB834" t="s">
        <v>71</v>
      </c>
      <c r="AC834" t="s">
        <v>71</v>
      </c>
      <c r="AD834" t="s">
        <v>71</v>
      </c>
      <c r="AE834" t="s">
        <v>71</v>
      </c>
      <c r="AF834" t="s">
        <v>71</v>
      </c>
      <c r="AG834" t="s">
        <v>71</v>
      </c>
      <c r="AH834" t="s">
        <v>71</v>
      </c>
      <c r="AI834" t="s">
        <v>71</v>
      </c>
      <c r="AJ834" t="s">
        <v>71</v>
      </c>
      <c r="AK834" t="s">
        <v>71</v>
      </c>
      <c r="AL834" t="s">
        <v>71</v>
      </c>
      <c r="AM834" t="s">
        <v>512</v>
      </c>
      <c r="AN834" t="s">
        <v>513</v>
      </c>
      <c r="AO834" t="s">
        <v>71</v>
      </c>
      <c r="AP834" t="s">
        <v>71</v>
      </c>
      <c r="AQ834" t="s">
        <v>71</v>
      </c>
      <c r="AR834" t="s">
        <v>7670</v>
      </c>
      <c r="AS834">
        <v>2022</v>
      </c>
      <c r="AT834">
        <v>51</v>
      </c>
      <c r="AU834">
        <v>1</v>
      </c>
      <c r="AV834" t="s">
        <v>71</v>
      </c>
      <c r="AW834" t="s">
        <v>71</v>
      </c>
      <c r="AX834" t="s">
        <v>71</v>
      </c>
      <c r="AY834" t="s">
        <v>71</v>
      </c>
      <c r="AZ834">
        <v>423</v>
      </c>
      <c r="BA834">
        <v>441</v>
      </c>
      <c r="BB834" t="s">
        <v>71</v>
      </c>
      <c r="BC834" t="s">
        <v>7671</v>
      </c>
      <c r="BD834" t="str">
        <f>HYPERLINK("http://dx.doi.org/10.1108/K-10-2020-0684","http://dx.doi.org/10.1108/K-10-2020-0684")</f>
        <v>http://dx.doi.org/10.1108/K-10-2020-0684</v>
      </c>
      <c r="BE834" t="s">
        <v>71</v>
      </c>
      <c r="BF834" t="s">
        <v>1067</v>
      </c>
      <c r="BG834" t="s">
        <v>71</v>
      </c>
      <c r="BH834" t="s">
        <v>71</v>
      </c>
      <c r="BI834" t="s">
        <v>71</v>
      </c>
      <c r="BJ834" t="s">
        <v>71</v>
      </c>
      <c r="BK834" t="s">
        <v>71</v>
      </c>
      <c r="BL834" t="s">
        <v>71</v>
      </c>
      <c r="BM834" t="s">
        <v>71</v>
      </c>
      <c r="BN834" t="s">
        <v>71</v>
      </c>
      <c r="BO834" t="s">
        <v>71</v>
      </c>
      <c r="BP834" t="s">
        <v>71</v>
      </c>
      <c r="BQ834" t="s">
        <v>7672</v>
      </c>
      <c r="BR834" t="str">
        <f>HYPERLINK("https%3A%2F%2Fwww.webofscience.com%2Fwos%2Fwoscc%2Ffull-record%2FWOS:000627890000001","View Full Record in Web of Science")</f>
        <v>View Full Record in Web of Science</v>
      </c>
    </row>
    <row r="835" spans="1:70" hidden="1" x14ac:dyDescent="0.25">
      <c r="A835" t="s">
        <v>69</v>
      </c>
      <c r="B835" t="s">
        <v>7673</v>
      </c>
      <c r="C835" t="s">
        <v>71</v>
      </c>
      <c r="D835" t="s">
        <v>71</v>
      </c>
      <c r="E835" t="s">
        <v>71</v>
      </c>
      <c r="F835" t="s">
        <v>7674</v>
      </c>
      <c r="G835" t="s">
        <v>71</v>
      </c>
      <c r="H835" t="s">
        <v>71</v>
      </c>
      <c r="I835" s="1" t="s">
        <v>7675</v>
      </c>
      <c r="J835" s="6" t="s">
        <v>8590</v>
      </c>
      <c r="K835" t="s">
        <v>7676</v>
      </c>
      <c r="L835" t="s">
        <v>71</v>
      </c>
      <c r="M835" t="s">
        <v>71</v>
      </c>
      <c r="N835" t="s">
        <v>71</v>
      </c>
      <c r="O835" t="s">
        <v>71</v>
      </c>
      <c r="P835" t="s">
        <v>71</v>
      </c>
      <c r="Q835" t="s">
        <v>71</v>
      </c>
      <c r="R835" t="s">
        <v>71</v>
      </c>
      <c r="S835" t="s">
        <v>71</v>
      </c>
      <c r="T835" t="s">
        <v>7677</v>
      </c>
      <c r="U835" t="s">
        <v>71</v>
      </c>
      <c r="V835" t="s">
        <v>71</v>
      </c>
      <c r="W835" t="s">
        <v>71</v>
      </c>
      <c r="X835" t="s">
        <v>71</v>
      </c>
      <c r="Y835" t="s">
        <v>7678</v>
      </c>
      <c r="Z835" t="s">
        <v>7679</v>
      </c>
      <c r="AA835" t="s">
        <v>71</v>
      </c>
      <c r="AB835" t="s">
        <v>71</v>
      </c>
      <c r="AC835" t="s">
        <v>71</v>
      </c>
      <c r="AD835" t="s">
        <v>71</v>
      </c>
      <c r="AE835" t="s">
        <v>71</v>
      </c>
      <c r="AF835" t="s">
        <v>71</v>
      </c>
      <c r="AG835" t="s">
        <v>71</v>
      </c>
      <c r="AH835" t="s">
        <v>71</v>
      </c>
      <c r="AI835" t="s">
        <v>71</v>
      </c>
      <c r="AJ835" t="s">
        <v>71</v>
      </c>
      <c r="AK835" t="s">
        <v>71</v>
      </c>
      <c r="AL835" t="s">
        <v>71</v>
      </c>
      <c r="AM835" t="s">
        <v>7680</v>
      </c>
      <c r="AN835" t="s">
        <v>7681</v>
      </c>
      <c r="AO835" t="s">
        <v>71</v>
      </c>
      <c r="AP835" t="s">
        <v>71</v>
      </c>
      <c r="AQ835" t="s">
        <v>71</v>
      </c>
      <c r="AR835" t="s">
        <v>479</v>
      </c>
      <c r="AS835">
        <v>2017</v>
      </c>
      <c r="AT835">
        <v>68</v>
      </c>
      <c r="AU835">
        <v>10</v>
      </c>
      <c r="AV835" t="s">
        <v>71</v>
      </c>
      <c r="AW835" t="s">
        <v>71</v>
      </c>
      <c r="AX835" t="s">
        <v>71</v>
      </c>
      <c r="AY835" t="s">
        <v>71</v>
      </c>
      <c r="AZ835">
        <v>2425</v>
      </c>
      <c r="BA835">
        <v>2438</v>
      </c>
      <c r="BB835" t="s">
        <v>71</v>
      </c>
      <c r="BC835" t="s">
        <v>7682</v>
      </c>
      <c r="BD835" t="str">
        <f>HYPERLINK("http://dx.doi.org/10.1002/asi.23878","http://dx.doi.org/10.1002/asi.23878")</f>
        <v>http://dx.doi.org/10.1002/asi.23878</v>
      </c>
      <c r="BE835" t="s">
        <v>71</v>
      </c>
      <c r="BF835" t="s">
        <v>71</v>
      </c>
      <c r="BG835" t="s">
        <v>71</v>
      </c>
      <c r="BH835" t="s">
        <v>71</v>
      </c>
      <c r="BI835" t="s">
        <v>71</v>
      </c>
      <c r="BJ835" t="s">
        <v>71</v>
      </c>
      <c r="BK835" t="s">
        <v>71</v>
      </c>
      <c r="BL835" t="s">
        <v>71</v>
      </c>
      <c r="BM835" t="s">
        <v>71</v>
      </c>
      <c r="BN835" t="s">
        <v>71</v>
      </c>
      <c r="BO835" t="s">
        <v>71</v>
      </c>
      <c r="BP835" t="s">
        <v>71</v>
      </c>
      <c r="BQ835" t="s">
        <v>7683</v>
      </c>
      <c r="BR835" t="str">
        <f>HYPERLINK("https%3A%2F%2Fwww.webofscience.com%2Fwos%2Fwoscc%2Ffull-record%2FWOS:000411000300010","View Full Record in Web of Science")</f>
        <v>View Full Record in Web of Science</v>
      </c>
    </row>
    <row r="836" spans="1:70" hidden="1" x14ac:dyDescent="0.25">
      <c r="A836" t="s">
        <v>69</v>
      </c>
      <c r="B836" t="s">
        <v>7684</v>
      </c>
      <c r="C836" t="s">
        <v>71</v>
      </c>
      <c r="D836" t="s">
        <v>71</v>
      </c>
      <c r="E836" t="s">
        <v>71</v>
      </c>
      <c r="F836" t="s">
        <v>7685</v>
      </c>
      <c r="G836" t="s">
        <v>71</v>
      </c>
      <c r="H836" t="s">
        <v>71</v>
      </c>
      <c r="I836" s="1" t="s">
        <v>7686</v>
      </c>
      <c r="J836" s="6" t="s">
        <v>8590</v>
      </c>
      <c r="K836" t="s">
        <v>123</v>
      </c>
      <c r="L836" t="s">
        <v>71</v>
      </c>
      <c r="M836" t="s">
        <v>71</v>
      </c>
      <c r="N836" t="s">
        <v>71</v>
      </c>
      <c r="O836" t="s">
        <v>71</v>
      </c>
      <c r="P836" t="s">
        <v>71</v>
      </c>
      <c r="Q836" t="s">
        <v>71</v>
      </c>
      <c r="R836" t="s">
        <v>71</v>
      </c>
      <c r="S836" t="s">
        <v>71</v>
      </c>
      <c r="T836" t="s">
        <v>7687</v>
      </c>
      <c r="U836" t="s">
        <v>71</v>
      </c>
      <c r="V836" t="s">
        <v>71</v>
      </c>
      <c r="W836" t="s">
        <v>71</v>
      </c>
      <c r="X836" t="s">
        <v>71</v>
      </c>
      <c r="Y836" t="s">
        <v>7688</v>
      </c>
      <c r="Z836" t="s">
        <v>7689</v>
      </c>
      <c r="AA836" t="s">
        <v>71</v>
      </c>
      <c r="AB836" t="s">
        <v>71</v>
      </c>
      <c r="AC836" t="s">
        <v>71</v>
      </c>
      <c r="AD836" t="s">
        <v>71</v>
      </c>
      <c r="AE836" t="s">
        <v>71</v>
      </c>
      <c r="AF836" t="s">
        <v>71</v>
      </c>
      <c r="AG836" t="s">
        <v>71</v>
      </c>
      <c r="AH836" t="s">
        <v>71</v>
      </c>
      <c r="AI836" t="s">
        <v>71</v>
      </c>
      <c r="AJ836" t="s">
        <v>71</v>
      </c>
      <c r="AK836" t="s">
        <v>71</v>
      </c>
      <c r="AL836" t="s">
        <v>71</v>
      </c>
      <c r="AM836" t="s">
        <v>127</v>
      </c>
      <c r="AN836" t="s">
        <v>128</v>
      </c>
      <c r="AO836" t="s">
        <v>71</v>
      </c>
      <c r="AP836" t="s">
        <v>71</v>
      </c>
      <c r="AQ836" t="s">
        <v>71</v>
      </c>
      <c r="AR836" t="s">
        <v>777</v>
      </c>
      <c r="AS836">
        <v>2015</v>
      </c>
      <c r="AT836">
        <v>302</v>
      </c>
      <c r="AU836" t="s">
        <v>71</v>
      </c>
      <c r="AV836" t="s">
        <v>71</v>
      </c>
      <c r="AW836" t="s">
        <v>71</v>
      </c>
      <c r="AX836" t="s">
        <v>71</v>
      </c>
      <c r="AY836" t="s">
        <v>71</v>
      </c>
      <c r="AZ836">
        <v>14</v>
      </c>
      <c r="BA836">
        <v>32</v>
      </c>
      <c r="BB836" t="s">
        <v>71</v>
      </c>
      <c r="BC836" t="s">
        <v>7690</v>
      </c>
      <c r="BD836" t="str">
        <f>HYPERLINK("http://dx.doi.org/10.1016/j.ins.2014.12.061","http://dx.doi.org/10.1016/j.ins.2014.12.061")</f>
        <v>http://dx.doi.org/10.1016/j.ins.2014.12.061</v>
      </c>
      <c r="BE836" t="s">
        <v>71</v>
      </c>
      <c r="BF836" t="s">
        <v>71</v>
      </c>
      <c r="BG836" t="s">
        <v>71</v>
      </c>
      <c r="BH836" t="s">
        <v>71</v>
      </c>
      <c r="BI836" t="s">
        <v>71</v>
      </c>
      <c r="BJ836" t="s">
        <v>71</v>
      </c>
      <c r="BK836" t="s">
        <v>71</v>
      </c>
      <c r="BL836" t="s">
        <v>71</v>
      </c>
      <c r="BM836" t="s">
        <v>71</v>
      </c>
      <c r="BN836" t="s">
        <v>71</v>
      </c>
      <c r="BO836" t="s">
        <v>71</v>
      </c>
      <c r="BP836" t="s">
        <v>71</v>
      </c>
      <c r="BQ836" t="s">
        <v>7691</v>
      </c>
      <c r="BR836" t="str">
        <f>HYPERLINK("https%3A%2F%2Fwww.webofscience.com%2Fwos%2Fwoscc%2Ffull-record%2FWOS:000350924000002","View Full Record in Web of Science")</f>
        <v>View Full Record in Web of Science</v>
      </c>
    </row>
    <row r="837" spans="1:70" hidden="1" x14ac:dyDescent="0.25">
      <c r="A837" t="s">
        <v>69</v>
      </c>
      <c r="B837" t="s">
        <v>7692</v>
      </c>
      <c r="C837" t="s">
        <v>71</v>
      </c>
      <c r="D837" t="s">
        <v>71</v>
      </c>
      <c r="E837" t="s">
        <v>71</v>
      </c>
      <c r="F837" t="s">
        <v>7692</v>
      </c>
      <c r="G837" t="s">
        <v>71</v>
      </c>
      <c r="H837" t="s">
        <v>71</v>
      </c>
      <c r="I837" s="1" t="s">
        <v>7693</v>
      </c>
      <c r="J837" s="6" t="s">
        <v>8590</v>
      </c>
      <c r="K837" t="s">
        <v>421</v>
      </c>
      <c r="L837" t="s">
        <v>71</v>
      </c>
      <c r="M837" t="s">
        <v>7694</v>
      </c>
      <c r="N837" t="s">
        <v>7695</v>
      </c>
      <c r="O837" t="s">
        <v>7696</v>
      </c>
      <c r="P837" t="s">
        <v>71</v>
      </c>
      <c r="Q837" t="s">
        <v>71</v>
      </c>
      <c r="R837" t="s">
        <v>71</v>
      </c>
      <c r="S837" t="s">
        <v>71</v>
      </c>
      <c r="T837" t="s">
        <v>7697</v>
      </c>
      <c r="U837" t="s">
        <v>71</v>
      </c>
      <c r="V837" t="s">
        <v>71</v>
      </c>
      <c r="W837" t="s">
        <v>71</v>
      </c>
      <c r="X837" t="s">
        <v>71</v>
      </c>
      <c r="Y837" t="s">
        <v>7698</v>
      </c>
      <c r="Z837" t="s">
        <v>7699</v>
      </c>
      <c r="AA837" t="s">
        <v>71</v>
      </c>
      <c r="AB837" t="s">
        <v>71</v>
      </c>
      <c r="AC837" t="s">
        <v>71</v>
      </c>
      <c r="AD837" t="s">
        <v>71</v>
      </c>
      <c r="AE837" t="s">
        <v>71</v>
      </c>
      <c r="AF837" t="s">
        <v>71</v>
      </c>
      <c r="AG837" t="s">
        <v>71</v>
      </c>
      <c r="AH837" t="s">
        <v>71</v>
      </c>
      <c r="AI837" t="s">
        <v>71</v>
      </c>
      <c r="AJ837" t="s">
        <v>71</v>
      </c>
      <c r="AK837" t="s">
        <v>71</v>
      </c>
      <c r="AL837" t="s">
        <v>71</v>
      </c>
      <c r="AM837" t="s">
        <v>423</v>
      </c>
      <c r="AN837" t="s">
        <v>71</v>
      </c>
      <c r="AO837" t="s">
        <v>71</v>
      </c>
      <c r="AP837" t="s">
        <v>71</v>
      </c>
      <c r="AQ837" t="s">
        <v>71</v>
      </c>
      <c r="AR837" t="s">
        <v>293</v>
      </c>
      <c r="AS837">
        <v>2006</v>
      </c>
      <c r="AT837">
        <v>157</v>
      </c>
      <c r="AU837">
        <v>5</v>
      </c>
      <c r="AV837" t="s">
        <v>71</v>
      </c>
      <c r="AW837" t="s">
        <v>71</v>
      </c>
      <c r="AX837" t="s">
        <v>71</v>
      </c>
      <c r="AY837" t="s">
        <v>71</v>
      </c>
      <c r="AZ837">
        <v>622</v>
      </c>
      <c r="BA837">
        <v>627</v>
      </c>
      <c r="BB837" t="s">
        <v>71</v>
      </c>
      <c r="BC837" t="s">
        <v>7700</v>
      </c>
      <c r="BD837" t="str">
        <f>HYPERLINK("http://dx.doi.org/10.1016/j.fss.2005.10.007","http://dx.doi.org/10.1016/j.fss.2005.10.007")</f>
        <v>http://dx.doi.org/10.1016/j.fss.2005.10.007</v>
      </c>
      <c r="BE837" t="s">
        <v>71</v>
      </c>
      <c r="BF837" t="s">
        <v>71</v>
      </c>
      <c r="BG837" t="s">
        <v>71</v>
      </c>
      <c r="BH837" t="s">
        <v>71</v>
      </c>
      <c r="BI837" t="s">
        <v>71</v>
      </c>
      <c r="BJ837" t="s">
        <v>71</v>
      </c>
      <c r="BK837" t="s">
        <v>71</v>
      </c>
      <c r="BL837" t="s">
        <v>71</v>
      </c>
      <c r="BM837" t="s">
        <v>71</v>
      </c>
      <c r="BN837" t="s">
        <v>71</v>
      </c>
      <c r="BO837" t="s">
        <v>71</v>
      </c>
      <c r="BP837" t="s">
        <v>71</v>
      </c>
      <c r="BQ837" t="s">
        <v>7701</v>
      </c>
      <c r="BR837" t="str">
        <f>HYPERLINK("https%3A%2F%2Fwww.webofscience.com%2Fwos%2Fwoscc%2Ffull-record%2FWOS:000235649700006","View Full Record in Web of Science")</f>
        <v>View Full Record in Web of Science</v>
      </c>
    </row>
    <row r="838" spans="1:70" hidden="1" x14ac:dyDescent="0.25">
      <c r="A838" t="s">
        <v>69</v>
      </c>
      <c r="B838" t="s">
        <v>7702</v>
      </c>
      <c r="C838" t="s">
        <v>71</v>
      </c>
      <c r="D838" t="s">
        <v>71</v>
      </c>
      <c r="E838" t="s">
        <v>71</v>
      </c>
      <c r="F838" t="s">
        <v>7703</v>
      </c>
      <c r="G838" t="s">
        <v>71</v>
      </c>
      <c r="H838" t="s">
        <v>71</v>
      </c>
      <c r="I838" s="1" t="s">
        <v>7704</v>
      </c>
      <c r="J838" s="6" t="s">
        <v>8590</v>
      </c>
      <c r="K838" t="s">
        <v>1556</v>
      </c>
      <c r="L838" t="s">
        <v>71</v>
      </c>
      <c r="M838" t="s">
        <v>71</v>
      </c>
      <c r="N838" t="s">
        <v>71</v>
      </c>
      <c r="O838" t="s">
        <v>71</v>
      </c>
      <c r="P838" t="s">
        <v>71</v>
      </c>
      <c r="Q838" t="s">
        <v>71</v>
      </c>
      <c r="R838" t="s">
        <v>71</v>
      </c>
      <c r="S838" t="s">
        <v>71</v>
      </c>
      <c r="T838" t="s">
        <v>7705</v>
      </c>
      <c r="U838" t="s">
        <v>71</v>
      </c>
      <c r="V838" t="s">
        <v>71</v>
      </c>
      <c r="W838" t="s">
        <v>71</v>
      </c>
      <c r="X838" t="s">
        <v>71</v>
      </c>
      <c r="Y838" t="s">
        <v>7706</v>
      </c>
      <c r="Z838" t="s">
        <v>7707</v>
      </c>
      <c r="AA838" t="s">
        <v>71</v>
      </c>
      <c r="AB838" t="s">
        <v>71</v>
      </c>
      <c r="AC838" t="s">
        <v>71</v>
      </c>
      <c r="AD838" t="s">
        <v>71</v>
      </c>
      <c r="AE838" t="s">
        <v>71</v>
      </c>
      <c r="AF838" t="s">
        <v>71</v>
      </c>
      <c r="AG838" t="s">
        <v>71</v>
      </c>
      <c r="AH838" t="s">
        <v>71</v>
      </c>
      <c r="AI838" t="s">
        <v>71</v>
      </c>
      <c r="AJ838" t="s">
        <v>71</v>
      </c>
      <c r="AK838" t="s">
        <v>71</v>
      </c>
      <c r="AL838" t="s">
        <v>71</v>
      </c>
      <c r="AM838" t="s">
        <v>1558</v>
      </c>
      <c r="AN838" t="s">
        <v>1559</v>
      </c>
      <c r="AO838" t="s">
        <v>71</v>
      </c>
      <c r="AP838" t="s">
        <v>71</v>
      </c>
      <c r="AQ838" t="s">
        <v>71</v>
      </c>
      <c r="AR838" t="s">
        <v>71</v>
      </c>
      <c r="AS838" t="s">
        <v>71</v>
      </c>
      <c r="AT838" t="s">
        <v>71</v>
      </c>
      <c r="AU838" t="s">
        <v>71</v>
      </c>
      <c r="AV838" t="s">
        <v>71</v>
      </c>
      <c r="AW838" t="s">
        <v>71</v>
      </c>
      <c r="AX838" t="s">
        <v>71</v>
      </c>
      <c r="AY838" t="s">
        <v>71</v>
      </c>
      <c r="AZ838" t="s">
        <v>71</v>
      </c>
      <c r="BA838" t="s">
        <v>71</v>
      </c>
      <c r="BB838" t="s">
        <v>71</v>
      </c>
      <c r="BC838" t="s">
        <v>7708</v>
      </c>
      <c r="BD838" t="str">
        <f>HYPERLINK("http://dx.doi.org/10.1007/s11042-022-13776-1","http://dx.doi.org/10.1007/s11042-022-13776-1")</f>
        <v>http://dx.doi.org/10.1007/s11042-022-13776-1</v>
      </c>
      <c r="BE838" t="s">
        <v>71</v>
      </c>
      <c r="BF838" t="s">
        <v>7709</v>
      </c>
      <c r="BG838" t="s">
        <v>71</v>
      </c>
      <c r="BH838" t="s">
        <v>71</v>
      </c>
      <c r="BI838" t="s">
        <v>71</v>
      </c>
      <c r="BJ838" t="s">
        <v>71</v>
      </c>
      <c r="BK838" t="s">
        <v>71</v>
      </c>
      <c r="BL838" t="s">
        <v>71</v>
      </c>
      <c r="BM838" t="s">
        <v>71</v>
      </c>
      <c r="BN838" t="s">
        <v>71</v>
      </c>
      <c r="BO838" t="s">
        <v>71</v>
      </c>
      <c r="BP838" t="s">
        <v>71</v>
      </c>
      <c r="BQ838" t="s">
        <v>7710</v>
      </c>
      <c r="BR838" t="str">
        <f>HYPERLINK("https%3A%2F%2Fwww.webofscience.com%2Fwos%2Fwoscc%2Ffull-record%2FWOS:000859771500003","View Full Record in Web of Science")</f>
        <v>View Full Record in Web of Science</v>
      </c>
    </row>
    <row r="839" spans="1:70" hidden="1" x14ac:dyDescent="0.25">
      <c r="A839" t="s">
        <v>83</v>
      </c>
      <c r="B839" t="s">
        <v>7711</v>
      </c>
      <c r="C839" t="s">
        <v>71</v>
      </c>
      <c r="D839" t="s">
        <v>71</v>
      </c>
      <c r="E839" t="s">
        <v>102</v>
      </c>
      <c r="F839" t="s">
        <v>7712</v>
      </c>
      <c r="G839" t="s">
        <v>71</v>
      </c>
      <c r="H839" t="s">
        <v>71</v>
      </c>
      <c r="I839" s="1" t="s">
        <v>7713</v>
      </c>
      <c r="J839" s="6" t="s">
        <v>8590</v>
      </c>
      <c r="K839" t="s">
        <v>1781</v>
      </c>
      <c r="L839" t="s">
        <v>1782</v>
      </c>
      <c r="M839" t="s">
        <v>1783</v>
      </c>
      <c r="N839" t="s">
        <v>1784</v>
      </c>
      <c r="O839" t="s">
        <v>1785</v>
      </c>
      <c r="P839" t="s">
        <v>1786</v>
      </c>
      <c r="Q839" t="s">
        <v>71</v>
      </c>
      <c r="R839" t="s">
        <v>71</v>
      </c>
      <c r="S839" t="s">
        <v>71</v>
      </c>
      <c r="T839" t="s">
        <v>7714</v>
      </c>
      <c r="U839" t="s">
        <v>71</v>
      </c>
      <c r="V839" t="s">
        <v>71</v>
      </c>
      <c r="W839" t="s">
        <v>71</v>
      </c>
      <c r="X839" t="s">
        <v>71</v>
      </c>
      <c r="Y839" t="s">
        <v>71</v>
      </c>
      <c r="Z839" t="s">
        <v>7715</v>
      </c>
      <c r="AA839" t="s">
        <v>71</v>
      </c>
      <c r="AB839" t="s">
        <v>71</v>
      </c>
      <c r="AC839" t="s">
        <v>71</v>
      </c>
      <c r="AD839" t="s">
        <v>71</v>
      </c>
      <c r="AE839" t="s">
        <v>71</v>
      </c>
      <c r="AF839" t="s">
        <v>71</v>
      </c>
      <c r="AG839" t="s">
        <v>71</v>
      </c>
      <c r="AH839" t="s">
        <v>71</v>
      </c>
      <c r="AI839" t="s">
        <v>71</v>
      </c>
      <c r="AJ839" t="s">
        <v>71</v>
      </c>
      <c r="AK839" t="s">
        <v>71</v>
      </c>
      <c r="AL839" t="s">
        <v>71</v>
      </c>
      <c r="AM839" t="s">
        <v>1788</v>
      </c>
      <c r="AN839" t="s">
        <v>71</v>
      </c>
      <c r="AO839" t="s">
        <v>1789</v>
      </c>
      <c r="AP839" t="s">
        <v>71</v>
      </c>
      <c r="AQ839" t="s">
        <v>71</v>
      </c>
      <c r="AR839" t="s">
        <v>71</v>
      </c>
      <c r="AS839">
        <v>2022</v>
      </c>
      <c r="AT839" t="s">
        <v>71</v>
      </c>
      <c r="AU839" t="s">
        <v>71</v>
      </c>
      <c r="AV839" t="s">
        <v>71</v>
      </c>
      <c r="AW839" t="s">
        <v>71</v>
      </c>
      <c r="AX839" t="s">
        <v>71</v>
      </c>
      <c r="AY839" t="s">
        <v>71</v>
      </c>
      <c r="AZ839" t="s">
        <v>71</v>
      </c>
      <c r="BA839" t="s">
        <v>71</v>
      </c>
      <c r="BB839" t="s">
        <v>71</v>
      </c>
      <c r="BC839" t="s">
        <v>7716</v>
      </c>
      <c r="BD839" t="str">
        <f>HYPERLINK("http://dx.doi.org/10.1109/FUZZ-IEEE55066.2022.9882579","http://dx.doi.org/10.1109/FUZZ-IEEE55066.2022.9882579")</f>
        <v>http://dx.doi.org/10.1109/FUZZ-IEEE55066.2022.9882579</v>
      </c>
      <c r="BE839" t="s">
        <v>71</v>
      </c>
      <c r="BF839" t="s">
        <v>71</v>
      </c>
      <c r="BG839" t="s">
        <v>71</v>
      </c>
      <c r="BH839" t="s">
        <v>71</v>
      </c>
      <c r="BI839" t="s">
        <v>71</v>
      </c>
      <c r="BJ839" t="s">
        <v>71</v>
      </c>
      <c r="BK839" t="s">
        <v>71</v>
      </c>
      <c r="BL839" t="s">
        <v>71</v>
      </c>
      <c r="BM839" t="s">
        <v>71</v>
      </c>
      <c r="BN839" t="s">
        <v>71</v>
      </c>
      <c r="BO839" t="s">
        <v>71</v>
      </c>
      <c r="BP839" t="s">
        <v>71</v>
      </c>
      <c r="BQ839" t="s">
        <v>7717</v>
      </c>
      <c r="BR839" t="str">
        <f>HYPERLINK("https%3A%2F%2Fwww.webofscience.com%2Fwos%2Fwoscc%2Ffull-record%2FWOS:000861288500020","View Full Record in Web of Science")</f>
        <v>View Full Record in Web of Science</v>
      </c>
    </row>
    <row r="840" spans="1:70" hidden="1" x14ac:dyDescent="0.25">
      <c r="A840" t="s">
        <v>69</v>
      </c>
      <c r="B840" t="s">
        <v>7718</v>
      </c>
      <c r="C840" t="s">
        <v>71</v>
      </c>
      <c r="D840" t="s">
        <v>71</v>
      </c>
      <c r="E840" t="s">
        <v>71</v>
      </c>
      <c r="F840" t="s">
        <v>7719</v>
      </c>
      <c r="G840" t="s">
        <v>71</v>
      </c>
      <c r="H840" t="s">
        <v>71</v>
      </c>
      <c r="I840" s="1" t="s">
        <v>7720</v>
      </c>
      <c r="J840" s="6" t="s">
        <v>8590</v>
      </c>
      <c r="K840" t="s">
        <v>174</v>
      </c>
      <c r="L840" t="s">
        <v>71</v>
      </c>
      <c r="M840" t="s">
        <v>71</v>
      </c>
      <c r="N840" t="s">
        <v>71</v>
      </c>
      <c r="O840" t="s">
        <v>71</v>
      </c>
      <c r="P840" t="s">
        <v>71</v>
      </c>
      <c r="Q840" t="s">
        <v>71</v>
      </c>
      <c r="R840" t="s">
        <v>71</v>
      </c>
      <c r="S840" t="s">
        <v>71</v>
      </c>
      <c r="T840" t="s">
        <v>7721</v>
      </c>
      <c r="U840" t="s">
        <v>71</v>
      </c>
      <c r="V840" t="s">
        <v>71</v>
      </c>
      <c r="W840" t="s">
        <v>71</v>
      </c>
      <c r="X840" t="s">
        <v>71</v>
      </c>
      <c r="Y840" t="s">
        <v>7722</v>
      </c>
      <c r="Z840" t="s">
        <v>71</v>
      </c>
      <c r="AA840" t="s">
        <v>71</v>
      </c>
      <c r="AB840" t="s">
        <v>71</v>
      </c>
      <c r="AC840" t="s">
        <v>71</v>
      </c>
      <c r="AD840" t="s">
        <v>71</v>
      </c>
      <c r="AE840" t="s">
        <v>71</v>
      </c>
      <c r="AF840" t="s">
        <v>71</v>
      </c>
      <c r="AG840" t="s">
        <v>71</v>
      </c>
      <c r="AH840" t="s">
        <v>71</v>
      </c>
      <c r="AI840" t="s">
        <v>71</v>
      </c>
      <c r="AJ840" t="s">
        <v>71</v>
      </c>
      <c r="AK840" t="s">
        <v>71</v>
      </c>
      <c r="AL840" t="s">
        <v>71</v>
      </c>
      <c r="AM840" t="s">
        <v>178</v>
      </c>
      <c r="AN840" t="s">
        <v>179</v>
      </c>
      <c r="AO840" t="s">
        <v>71</v>
      </c>
      <c r="AP840" t="s">
        <v>71</v>
      </c>
      <c r="AQ840" t="s">
        <v>71</v>
      </c>
      <c r="AR840" t="s">
        <v>71</v>
      </c>
      <c r="AS840">
        <v>2022</v>
      </c>
      <c r="AT840">
        <v>42</v>
      </c>
      <c r="AU840">
        <v>6</v>
      </c>
      <c r="AV840" t="s">
        <v>71</v>
      </c>
      <c r="AW840" t="s">
        <v>71</v>
      </c>
      <c r="AX840" t="s">
        <v>71</v>
      </c>
      <c r="AY840" t="s">
        <v>71</v>
      </c>
      <c r="AZ840">
        <v>5753</v>
      </c>
      <c r="BA840">
        <v>5771</v>
      </c>
      <c r="BB840" t="s">
        <v>71</v>
      </c>
      <c r="BC840" t="s">
        <v>7723</v>
      </c>
      <c r="BD840" t="str">
        <f>HYPERLINK("http://dx.doi.org/10.3233/JIFS-212207","http://dx.doi.org/10.3233/JIFS-212207")</f>
        <v>http://dx.doi.org/10.3233/JIFS-212207</v>
      </c>
      <c r="BE840" t="s">
        <v>71</v>
      </c>
      <c r="BF840" t="s">
        <v>71</v>
      </c>
      <c r="BG840" t="s">
        <v>71</v>
      </c>
      <c r="BH840" t="s">
        <v>71</v>
      </c>
      <c r="BI840" t="s">
        <v>71</v>
      </c>
      <c r="BJ840" t="s">
        <v>71</v>
      </c>
      <c r="BK840" t="s">
        <v>71</v>
      </c>
      <c r="BL840" t="s">
        <v>71</v>
      </c>
      <c r="BM840" t="s">
        <v>71</v>
      </c>
      <c r="BN840" t="s">
        <v>71</v>
      </c>
      <c r="BO840" t="s">
        <v>71</v>
      </c>
      <c r="BP840" t="s">
        <v>71</v>
      </c>
      <c r="BQ840" t="s">
        <v>7724</v>
      </c>
      <c r="BR840" t="str">
        <f>HYPERLINK("https%3A%2F%2Fwww.webofscience.com%2Fwos%2Fwoscc%2Ffull-record%2FWOS:000790690300065","View Full Record in Web of Science")</f>
        <v>View Full Record in Web of Science</v>
      </c>
    </row>
    <row r="841" spans="1:70" hidden="1" x14ac:dyDescent="0.25">
      <c r="A841" t="s">
        <v>69</v>
      </c>
      <c r="B841" t="s">
        <v>7725</v>
      </c>
      <c r="C841" t="s">
        <v>71</v>
      </c>
      <c r="D841" t="s">
        <v>71</v>
      </c>
      <c r="E841" t="s">
        <v>71</v>
      </c>
      <c r="F841" t="s">
        <v>7726</v>
      </c>
      <c r="G841" t="s">
        <v>71</v>
      </c>
      <c r="H841" t="s">
        <v>71</v>
      </c>
      <c r="I841" s="1" t="s">
        <v>7727</v>
      </c>
      <c r="J841" s="6" t="s">
        <v>8590</v>
      </c>
      <c r="K841" t="s">
        <v>7728</v>
      </c>
      <c r="L841" t="s">
        <v>71</v>
      </c>
      <c r="M841" t="s">
        <v>71</v>
      </c>
      <c r="N841" t="s">
        <v>71</v>
      </c>
      <c r="O841" t="s">
        <v>71</v>
      </c>
      <c r="P841" t="s">
        <v>71</v>
      </c>
      <c r="Q841" t="s">
        <v>71</v>
      </c>
      <c r="R841" t="s">
        <v>71</v>
      </c>
      <c r="S841" t="s">
        <v>71</v>
      </c>
      <c r="T841" t="s">
        <v>7729</v>
      </c>
      <c r="U841" t="s">
        <v>71</v>
      </c>
      <c r="V841" t="s">
        <v>71</v>
      </c>
      <c r="W841" t="s">
        <v>71</v>
      </c>
      <c r="X841" t="s">
        <v>71</v>
      </c>
      <c r="Y841" t="s">
        <v>71</v>
      </c>
      <c r="Z841" t="s">
        <v>71</v>
      </c>
      <c r="AA841" t="s">
        <v>71</v>
      </c>
      <c r="AB841" t="s">
        <v>71</v>
      </c>
      <c r="AC841" t="s">
        <v>71</v>
      </c>
      <c r="AD841" t="s">
        <v>71</v>
      </c>
      <c r="AE841" t="s">
        <v>71</v>
      </c>
      <c r="AF841" t="s">
        <v>71</v>
      </c>
      <c r="AG841" t="s">
        <v>71</v>
      </c>
      <c r="AH841" t="s">
        <v>71</v>
      </c>
      <c r="AI841" t="s">
        <v>71</v>
      </c>
      <c r="AJ841" t="s">
        <v>71</v>
      </c>
      <c r="AK841" t="s">
        <v>71</v>
      </c>
      <c r="AL841" t="s">
        <v>71</v>
      </c>
      <c r="AM841" t="s">
        <v>7730</v>
      </c>
      <c r="AN841" t="s">
        <v>7731</v>
      </c>
      <c r="AO841" t="s">
        <v>71</v>
      </c>
      <c r="AP841" t="s">
        <v>71</v>
      </c>
      <c r="AQ841" t="s">
        <v>71</v>
      </c>
      <c r="AR841" t="s">
        <v>1454</v>
      </c>
      <c r="AS841">
        <v>2020</v>
      </c>
      <c r="AT841">
        <v>70</v>
      </c>
      <c r="AU841" t="s">
        <v>71</v>
      </c>
      <c r="AV841" t="s">
        <v>71</v>
      </c>
      <c r="AW841" t="s">
        <v>71</v>
      </c>
      <c r="AX841" t="s">
        <v>71</v>
      </c>
      <c r="AY841" t="s">
        <v>71</v>
      </c>
      <c r="AZ841" t="s">
        <v>71</v>
      </c>
      <c r="BA841" t="s">
        <v>71</v>
      </c>
      <c r="BB841">
        <v>102739</v>
      </c>
      <c r="BC841" t="s">
        <v>7732</v>
      </c>
      <c r="BD841" t="str">
        <f>HYPERLINK("http://dx.doi.org/10.1016/j.jvcir.2019.102739","http://dx.doi.org/10.1016/j.jvcir.2019.102739")</f>
        <v>http://dx.doi.org/10.1016/j.jvcir.2019.102739</v>
      </c>
      <c r="BE841" t="s">
        <v>71</v>
      </c>
      <c r="BF841" t="s">
        <v>71</v>
      </c>
      <c r="BG841" t="s">
        <v>71</v>
      </c>
      <c r="BH841" t="s">
        <v>71</v>
      </c>
      <c r="BI841" t="s">
        <v>71</v>
      </c>
      <c r="BJ841" t="s">
        <v>71</v>
      </c>
      <c r="BK841" t="s">
        <v>71</v>
      </c>
      <c r="BL841" t="s">
        <v>71</v>
      </c>
      <c r="BM841" t="s">
        <v>71</v>
      </c>
      <c r="BN841" t="s">
        <v>71</v>
      </c>
      <c r="BO841" t="s">
        <v>71</v>
      </c>
      <c r="BP841" t="s">
        <v>71</v>
      </c>
      <c r="BQ841" t="s">
        <v>7733</v>
      </c>
      <c r="BR841" t="str">
        <f>HYPERLINK("https%3A%2F%2Fwww.webofscience.com%2Fwos%2Fwoscc%2Ffull-record%2FWOS:000551640900003","View Full Record in Web of Science")</f>
        <v>View Full Record in Web of Science</v>
      </c>
    </row>
    <row r="842" spans="1:70" hidden="1" x14ac:dyDescent="0.25">
      <c r="A842" t="s">
        <v>69</v>
      </c>
      <c r="B842" t="s">
        <v>7734</v>
      </c>
      <c r="C842" t="s">
        <v>71</v>
      </c>
      <c r="D842" t="s">
        <v>71</v>
      </c>
      <c r="E842" t="s">
        <v>71</v>
      </c>
      <c r="F842" t="s">
        <v>7735</v>
      </c>
      <c r="G842" t="s">
        <v>71</v>
      </c>
      <c r="H842" t="s">
        <v>71</v>
      </c>
      <c r="I842" s="1" t="s">
        <v>7736</v>
      </c>
      <c r="J842" s="6" t="s">
        <v>8590</v>
      </c>
      <c r="K842" t="s">
        <v>955</v>
      </c>
      <c r="L842" t="s">
        <v>71</v>
      </c>
      <c r="M842" t="s">
        <v>71</v>
      </c>
      <c r="N842" t="s">
        <v>71</v>
      </c>
      <c r="O842" t="s">
        <v>71</v>
      </c>
      <c r="P842" t="s">
        <v>71</v>
      </c>
      <c r="Q842" t="s">
        <v>71</v>
      </c>
      <c r="R842" t="s">
        <v>71</v>
      </c>
      <c r="S842" t="s">
        <v>71</v>
      </c>
      <c r="T842" t="s">
        <v>7737</v>
      </c>
      <c r="U842" t="s">
        <v>71</v>
      </c>
      <c r="V842" t="s">
        <v>71</v>
      </c>
      <c r="W842" t="s">
        <v>71</v>
      </c>
      <c r="X842" t="s">
        <v>71</v>
      </c>
      <c r="Y842" t="s">
        <v>7738</v>
      </c>
      <c r="Z842" t="s">
        <v>7739</v>
      </c>
      <c r="AA842" t="s">
        <v>71</v>
      </c>
      <c r="AB842" t="s">
        <v>71</v>
      </c>
      <c r="AC842" t="s">
        <v>71</v>
      </c>
      <c r="AD842" t="s">
        <v>71</v>
      </c>
      <c r="AE842" t="s">
        <v>71</v>
      </c>
      <c r="AF842" t="s">
        <v>71</v>
      </c>
      <c r="AG842" t="s">
        <v>71</v>
      </c>
      <c r="AH842" t="s">
        <v>71</v>
      </c>
      <c r="AI842" t="s">
        <v>71</v>
      </c>
      <c r="AJ842" t="s">
        <v>71</v>
      </c>
      <c r="AK842" t="s">
        <v>71</v>
      </c>
      <c r="AL842" t="s">
        <v>71</v>
      </c>
      <c r="AM842" t="s">
        <v>958</v>
      </c>
      <c r="AN842" t="s">
        <v>959</v>
      </c>
      <c r="AO842" t="s">
        <v>71</v>
      </c>
      <c r="AP842" t="s">
        <v>71</v>
      </c>
      <c r="AQ842" t="s">
        <v>71</v>
      </c>
      <c r="AR842" t="s">
        <v>344</v>
      </c>
      <c r="AS842">
        <v>2020</v>
      </c>
      <c r="AT842">
        <v>53</v>
      </c>
      <c r="AU842">
        <v>5</v>
      </c>
      <c r="AV842" t="s">
        <v>71</v>
      </c>
      <c r="AW842" t="s">
        <v>71</v>
      </c>
      <c r="AX842" t="s">
        <v>71</v>
      </c>
      <c r="AY842" t="s">
        <v>71</v>
      </c>
      <c r="AZ842">
        <v>3201</v>
      </c>
      <c r="BA842">
        <v>3230</v>
      </c>
      <c r="BB842" t="s">
        <v>71</v>
      </c>
      <c r="BC842" t="s">
        <v>7740</v>
      </c>
      <c r="BD842" t="str">
        <f>HYPERLINK("http://dx.doi.org/10.1007/s10462-019-09760-1","http://dx.doi.org/10.1007/s10462-019-09760-1")</f>
        <v>http://dx.doi.org/10.1007/s10462-019-09760-1</v>
      </c>
      <c r="BE842" t="s">
        <v>71</v>
      </c>
      <c r="BF842" t="s">
        <v>71</v>
      </c>
      <c r="BG842" t="s">
        <v>71</v>
      </c>
      <c r="BH842" t="s">
        <v>71</v>
      </c>
      <c r="BI842" t="s">
        <v>71</v>
      </c>
      <c r="BJ842" t="s">
        <v>71</v>
      </c>
      <c r="BK842" t="s">
        <v>71</v>
      </c>
      <c r="BL842" t="s">
        <v>71</v>
      </c>
      <c r="BM842" t="s">
        <v>71</v>
      </c>
      <c r="BN842" t="s">
        <v>71</v>
      </c>
      <c r="BO842" t="s">
        <v>71</v>
      </c>
      <c r="BP842" t="s">
        <v>71</v>
      </c>
      <c r="BQ842" t="s">
        <v>7741</v>
      </c>
      <c r="BR842" t="str">
        <f>HYPERLINK("https%3A%2F%2Fwww.webofscience.com%2Fwos%2Fwoscc%2Ffull-record%2FWOS:000534130800004","View Full Record in Web of Science")</f>
        <v>View Full Record in Web of Science</v>
      </c>
    </row>
    <row r="843" spans="1:70" hidden="1" x14ac:dyDescent="0.25">
      <c r="A843" t="s">
        <v>69</v>
      </c>
      <c r="B843" t="s">
        <v>7742</v>
      </c>
      <c r="C843" t="s">
        <v>71</v>
      </c>
      <c r="D843" t="s">
        <v>71</v>
      </c>
      <c r="E843" t="s">
        <v>71</v>
      </c>
      <c r="F843" t="s">
        <v>7743</v>
      </c>
      <c r="G843" t="s">
        <v>71</v>
      </c>
      <c r="H843" t="s">
        <v>71</v>
      </c>
      <c r="I843" s="1" t="s">
        <v>7744</v>
      </c>
      <c r="J843" s="6" t="s">
        <v>8590</v>
      </c>
      <c r="K843" t="s">
        <v>3061</v>
      </c>
      <c r="L843" t="s">
        <v>71</v>
      </c>
      <c r="M843" t="s">
        <v>71</v>
      </c>
      <c r="N843" t="s">
        <v>71</v>
      </c>
      <c r="O843" t="s">
        <v>71</v>
      </c>
      <c r="P843" t="s">
        <v>71</v>
      </c>
      <c r="Q843" t="s">
        <v>71</v>
      </c>
      <c r="R843" t="s">
        <v>71</v>
      </c>
      <c r="S843" t="s">
        <v>71</v>
      </c>
      <c r="T843" t="s">
        <v>7745</v>
      </c>
      <c r="U843" t="s">
        <v>71</v>
      </c>
      <c r="V843" t="s">
        <v>71</v>
      </c>
      <c r="W843" t="s">
        <v>71</v>
      </c>
      <c r="X843" t="s">
        <v>71</v>
      </c>
      <c r="Y843" t="s">
        <v>71</v>
      </c>
      <c r="Z843" t="s">
        <v>71</v>
      </c>
      <c r="AA843" t="s">
        <v>71</v>
      </c>
      <c r="AB843" t="s">
        <v>71</v>
      </c>
      <c r="AC843" t="s">
        <v>71</v>
      </c>
      <c r="AD843" t="s">
        <v>71</v>
      </c>
      <c r="AE843" t="s">
        <v>71</v>
      </c>
      <c r="AF843" t="s">
        <v>71</v>
      </c>
      <c r="AG843" t="s">
        <v>71</v>
      </c>
      <c r="AH843" t="s">
        <v>71</v>
      </c>
      <c r="AI843" t="s">
        <v>71</v>
      </c>
      <c r="AJ843" t="s">
        <v>71</v>
      </c>
      <c r="AK843" t="s">
        <v>71</v>
      </c>
      <c r="AL843" t="s">
        <v>71</v>
      </c>
      <c r="AM843" t="s">
        <v>3063</v>
      </c>
      <c r="AN843" t="s">
        <v>6791</v>
      </c>
      <c r="AO843" t="s">
        <v>71</v>
      </c>
      <c r="AP843" t="s">
        <v>71</v>
      </c>
      <c r="AQ843" t="s">
        <v>71</v>
      </c>
      <c r="AR843" t="s">
        <v>6601</v>
      </c>
      <c r="AS843">
        <v>2020</v>
      </c>
      <c r="AT843">
        <v>34</v>
      </c>
      <c r="AU843">
        <v>5</v>
      </c>
      <c r="AV843" t="s">
        <v>71</v>
      </c>
      <c r="AW843" t="s">
        <v>71</v>
      </c>
      <c r="AX843" t="s">
        <v>71</v>
      </c>
      <c r="AY843" t="s">
        <v>71</v>
      </c>
      <c r="AZ843">
        <v>866</v>
      </c>
      <c r="BA843">
        <v>898</v>
      </c>
      <c r="BB843" t="s">
        <v>71</v>
      </c>
      <c r="BC843" t="s">
        <v>7746</v>
      </c>
      <c r="BD843" t="str">
        <f>HYPERLINK("http://dx.doi.org/10.1080/13658816.2019.1684499","http://dx.doi.org/10.1080/13658816.2019.1684499")</f>
        <v>http://dx.doi.org/10.1080/13658816.2019.1684499</v>
      </c>
      <c r="BE843" t="s">
        <v>71</v>
      </c>
      <c r="BF843" t="s">
        <v>6067</v>
      </c>
      <c r="BG843" t="s">
        <v>71</v>
      </c>
      <c r="BH843" t="s">
        <v>71</v>
      </c>
      <c r="BI843" t="s">
        <v>71</v>
      </c>
      <c r="BJ843" t="s">
        <v>71</v>
      </c>
      <c r="BK843" t="s">
        <v>71</v>
      </c>
      <c r="BL843" t="s">
        <v>71</v>
      </c>
      <c r="BM843" t="s">
        <v>71</v>
      </c>
      <c r="BN843" t="s">
        <v>71</v>
      </c>
      <c r="BO843" t="s">
        <v>71</v>
      </c>
      <c r="BP843" t="s">
        <v>71</v>
      </c>
      <c r="BQ843" t="s">
        <v>7747</v>
      </c>
      <c r="BR843" t="str">
        <f>HYPERLINK("https%3A%2F%2Fwww.webofscience.com%2Fwos%2Fwoscc%2Ffull-record%2FWOS:000494595000001","View Full Record in Web of Science")</f>
        <v>View Full Record in Web of Science</v>
      </c>
    </row>
    <row r="844" spans="1:70" hidden="1" x14ac:dyDescent="0.25">
      <c r="A844" t="s">
        <v>83</v>
      </c>
      <c r="B844" t="s">
        <v>6259</v>
      </c>
      <c r="C844" t="s">
        <v>71</v>
      </c>
      <c r="D844" t="s">
        <v>71</v>
      </c>
      <c r="E844" t="s">
        <v>1747</v>
      </c>
      <c r="F844" t="s">
        <v>6259</v>
      </c>
      <c r="G844" t="s">
        <v>71</v>
      </c>
      <c r="H844" t="s">
        <v>71</v>
      </c>
      <c r="I844" s="1" t="s">
        <v>7748</v>
      </c>
      <c r="J844" s="6" t="s">
        <v>8590</v>
      </c>
      <c r="K844" t="s">
        <v>7749</v>
      </c>
      <c r="L844" t="s">
        <v>7750</v>
      </c>
      <c r="M844" t="s">
        <v>7751</v>
      </c>
      <c r="N844" t="s">
        <v>7752</v>
      </c>
      <c r="O844" t="s">
        <v>7753</v>
      </c>
      <c r="P844" t="s">
        <v>7754</v>
      </c>
      <c r="Q844" t="s">
        <v>71</v>
      </c>
      <c r="R844" t="s">
        <v>71</v>
      </c>
      <c r="S844" t="s">
        <v>71</v>
      </c>
      <c r="T844" t="s">
        <v>7755</v>
      </c>
      <c r="U844" t="s">
        <v>71</v>
      </c>
      <c r="V844" t="s">
        <v>71</v>
      </c>
      <c r="W844" t="s">
        <v>71</v>
      </c>
      <c r="X844" t="s">
        <v>71</v>
      </c>
      <c r="Y844" t="s">
        <v>71</v>
      </c>
      <c r="Z844" t="s">
        <v>71</v>
      </c>
      <c r="AA844" t="s">
        <v>71</v>
      </c>
      <c r="AB844" t="s">
        <v>71</v>
      </c>
      <c r="AC844" t="s">
        <v>71</v>
      </c>
      <c r="AD844" t="s">
        <v>71</v>
      </c>
      <c r="AE844" t="s">
        <v>71</v>
      </c>
      <c r="AF844" t="s">
        <v>71</v>
      </c>
      <c r="AG844" t="s">
        <v>71</v>
      </c>
      <c r="AH844" t="s">
        <v>71</v>
      </c>
      <c r="AI844" t="s">
        <v>71</v>
      </c>
      <c r="AJ844" t="s">
        <v>71</v>
      </c>
      <c r="AK844" t="s">
        <v>71</v>
      </c>
      <c r="AL844" t="s">
        <v>71</v>
      </c>
      <c r="AM844" t="s">
        <v>7756</v>
      </c>
      <c r="AN844" t="s">
        <v>71</v>
      </c>
      <c r="AO844" t="s">
        <v>7757</v>
      </c>
      <c r="AP844" t="s">
        <v>71</v>
      </c>
      <c r="AQ844" t="s">
        <v>71</v>
      </c>
      <c r="AR844" t="s">
        <v>71</v>
      </c>
      <c r="AS844">
        <v>1998</v>
      </c>
      <c r="AT844" t="s">
        <v>71</v>
      </c>
      <c r="AU844" t="s">
        <v>71</v>
      </c>
      <c r="AV844" t="s">
        <v>71</v>
      </c>
      <c r="AW844" t="s">
        <v>71</v>
      </c>
      <c r="AX844" t="s">
        <v>71</v>
      </c>
      <c r="AY844" t="s">
        <v>71</v>
      </c>
      <c r="AZ844">
        <v>245</v>
      </c>
      <c r="BA844">
        <v>250</v>
      </c>
      <c r="BB844" t="s">
        <v>71</v>
      </c>
      <c r="BC844" t="s">
        <v>71</v>
      </c>
      <c r="BD844" t="s">
        <v>71</v>
      </c>
      <c r="BE844" t="s">
        <v>71</v>
      </c>
      <c r="BF844" t="s">
        <v>71</v>
      </c>
      <c r="BG844" t="s">
        <v>71</v>
      </c>
      <c r="BH844" t="s">
        <v>71</v>
      </c>
      <c r="BI844" t="s">
        <v>71</v>
      </c>
      <c r="BJ844" t="s">
        <v>71</v>
      </c>
      <c r="BK844" t="s">
        <v>71</v>
      </c>
      <c r="BL844" t="s">
        <v>71</v>
      </c>
      <c r="BM844" t="s">
        <v>71</v>
      </c>
      <c r="BN844" t="s">
        <v>71</v>
      </c>
      <c r="BO844" t="s">
        <v>71</v>
      </c>
      <c r="BP844" t="s">
        <v>71</v>
      </c>
      <c r="BQ844" t="s">
        <v>7758</v>
      </c>
      <c r="BR844" t="str">
        <f>HYPERLINK("https%3A%2F%2Fwww.webofscience.com%2Fwos%2Fwoscc%2Ffull-record%2FWOS:000079708900047","View Full Record in Web of Science")</f>
        <v>View Full Record in Web of Science</v>
      </c>
    </row>
    <row r="845" spans="1:70" hidden="1" x14ac:dyDescent="0.25">
      <c r="A845" t="s">
        <v>69</v>
      </c>
      <c r="B845" t="s">
        <v>7759</v>
      </c>
      <c r="C845" t="s">
        <v>71</v>
      </c>
      <c r="D845" t="s">
        <v>71</v>
      </c>
      <c r="E845" t="s">
        <v>71</v>
      </c>
      <c r="F845" t="s">
        <v>7759</v>
      </c>
      <c r="G845" t="s">
        <v>71</v>
      </c>
      <c r="H845" t="s">
        <v>71</v>
      </c>
      <c r="I845" s="1" t="s">
        <v>7760</v>
      </c>
      <c r="J845" s="6" t="s">
        <v>8590</v>
      </c>
      <c r="K845" t="s">
        <v>115</v>
      </c>
      <c r="L845" t="s">
        <v>71</v>
      </c>
      <c r="M845" t="s">
        <v>71</v>
      </c>
      <c r="N845" t="s">
        <v>71</v>
      </c>
      <c r="O845" t="s">
        <v>71</v>
      </c>
      <c r="P845" t="s">
        <v>71</v>
      </c>
      <c r="Q845" t="s">
        <v>71</v>
      </c>
      <c r="R845" t="s">
        <v>71</v>
      </c>
      <c r="S845" t="s">
        <v>71</v>
      </c>
      <c r="T845" t="s">
        <v>7761</v>
      </c>
      <c r="U845" t="s">
        <v>71</v>
      </c>
      <c r="V845" t="s">
        <v>71</v>
      </c>
      <c r="W845" t="s">
        <v>71</v>
      </c>
      <c r="X845" t="s">
        <v>71</v>
      </c>
      <c r="Y845" t="s">
        <v>1538</v>
      </c>
      <c r="Z845" t="s">
        <v>1539</v>
      </c>
      <c r="AA845" t="s">
        <v>71</v>
      </c>
      <c r="AB845" t="s">
        <v>71</v>
      </c>
      <c r="AC845" t="s">
        <v>71</v>
      </c>
      <c r="AD845" t="s">
        <v>71</v>
      </c>
      <c r="AE845" t="s">
        <v>71</v>
      </c>
      <c r="AF845" t="s">
        <v>71</v>
      </c>
      <c r="AG845" t="s">
        <v>71</v>
      </c>
      <c r="AH845" t="s">
        <v>71</v>
      </c>
      <c r="AI845" t="s">
        <v>71</v>
      </c>
      <c r="AJ845" t="s">
        <v>71</v>
      </c>
      <c r="AK845" t="s">
        <v>71</v>
      </c>
      <c r="AL845" t="s">
        <v>71</v>
      </c>
      <c r="AM845" t="s">
        <v>117</v>
      </c>
      <c r="AN845" t="s">
        <v>118</v>
      </c>
      <c r="AO845" t="s">
        <v>71</v>
      </c>
      <c r="AP845" t="s">
        <v>71</v>
      </c>
      <c r="AQ845" t="s">
        <v>71</v>
      </c>
      <c r="AR845" t="s">
        <v>71</v>
      </c>
      <c r="AS845">
        <v>2002</v>
      </c>
      <c r="AT845">
        <v>31</v>
      </c>
      <c r="AU845">
        <v>4</v>
      </c>
      <c r="AV845" t="s">
        <v>71</v>
      </c>
      <c r="AW845" t="s">
        <v>71</v>
      </c>
      <c r="AX845" t="s">
        <v>71</v>
      </c>
      <c r="AY845" t="s">
        <v>71</v>
      </c>
      <c r="AZ845">
        <v>405</v>
      </c>
      <c r="BA845">
        <v>430</v>
      </c>
      <c r="BB845" t="s">
        <v>71</v>
      </c>
      <c r="BC845" t="s">
        <v>7762</v>
      </c>
      <c r="BD845" t="str">
        <f>HYPERLINK("http://dx.doi.org/10.1080/0308107021000013626","http://dx.doi.org/10.1080/0308107021000013626")</f>
        <v>http://dx.doi.org/10.1080/0308107021000013626</v>
      </c>
      <c r="BE845" t="s">
        <v>71</v>
      </c>
      <c r="BF845" t="s">
        <v>71</v>
      </c>
      <c r="BG845" t="s">
        <v>71</v>
      </c>
      <c r="BH845" t="s">
        <v>71</v>
      </c>
      <c r="BI845" t="s">
        <v>71</v>
      </c>
      <c r="BJ845" t="s">
        <v>71</v>
      </c>
      <c r="BK845" t="s">
        <v>71</v>
      </c>
      <c r="BL845" t="s">
        <v>71</v>
      </c>
      <c r="BM845" t="s">
        <v>71</v>
      </c>
      <c r="BN845" t="s">
        <v>71</v>
      </c>
      <c r="BO845" t="s">
        <v>71</v>
      </c>
      <c r="BP845" t="s">
        <v>71</v>
      </c>
      <c r="BQ845" t="s">
        <v>7763</v>
      </c>
      <c r="BR845" t="str">
        <f>HYPERLINK("https%3A%2F%2Fwww.webofscience.com%2Fwos%2Fwoscc%2Ffull-record%2FWOS:000177312500006","View Full Record in Web of Science")</f>
        <v>View Full Record in Web of Science</v>
      </c>
    </row>
    <row r="846" spans="1:70" hidden="1" x14ac:dyDescent="0.25">
      <c r="A846" t="s">
        <v>69</v>
      </c>
      <c r="B846" t="s">
        <v>7764</v>
      </c>
      <c r="C846" t="s">
        <v>71</v>
      </c>
      <c r="D846" t="s">
        <v>71</v>
      </c>
      <c r="E846" t="s">
        <v>71</v>
      </c>
      <c r="F846" t="s">
        <v>7765</v>
      </c>
      <c r="G846" t="s">
        <v>71</v>
      </c>
      <c r="H846" t="s">
        <v>71</v>
      </c>
      <c r="I846" s="1" t="s">
        <v>7766</v>
      </c>
      <c r="J846" s="6" t="s">
        <v>8590</v>
      </c>
      <c r="K846" t="s">
        <v>174</v>
      </c>
      <c r="L846" t="s">
        <v>71</v>
      </c>
      <c r="M846" t="s">
        <v>71</v>
      </c>
      <c r="N846" t="s">
        <v>71</v>
      </c>
      <c r="O846" t="s">
        <v>71</v>
      </c>
      <c r="P846" t="s">
        <v>71</v>
      </c>
      <c r="Q846" t="s">
        <v>71</v>
      </c>
      <c r="R846" t="s">
        <v>71</v>
      </c>
      <c r="S846" t="s">
        <v>71</v>
      </c>
      <c r="T846" t="s">
        <v>7767</v>
      </c>
      <c r="U846" t="s">
        <v>71</v>
      </c>
      <c r="V846" t="s">
        <v>71</v>
      </c>
      <c r="W846" t="s">
        <v>71</v>
      </c>
      <c r="X846" t="s">
        <v>71</v>
      </c>
      <c r="Y846" t="s">
        <v>71</v>
      </c>
      <c r="Z846" t="s">
        <v>71</v>
      </c>
      <c r="AA846" t="s">
        <v>71</v>
      </c>
      <c r="AB846" t="s">
        <v>71</v>
      </c>
      <c r="AC846" t="s">
        <v>71</v>
      </c>
      <c r="AD846" t="s">
        <v>71</v>
      </c>
      <c r="AE846" t="s">
        <v>71</v>
      </c>
      <c r="AF846" t="s">
        <v>71</v>
      </c>
      <c r="AG846" t="s">
        <v>71</v>
      </c>
      <c r="AH846" t="s">
        <v>71</v>
      </c>
      <c r="AI846" t="s">
        <v>71</v>
      </c>
      <c r="AJ846" t="s">
        <v>71</v>
      </c>
      <c r="AK846" t="s">
        <v>71</v>
      </c>
      <c r="AL846" t="s">
        <v>71</v>
      </c>
      <c r="AM846" t="s">
        <v>178</v>
      </c>
      <c r="AN846" t="s">
        <v>179</v>
      </c>
      <c r="AO846" t="s">
        <v>71</v>
      </c>
      <c r="AP846" t="s">
        <v>71</v>
      </c>
      <c r="AQ846" t="s">
        <v>71</v>
      </c>
      <c r="AR846" t="s">
        <v>71</v>
      </c>
      <c r="AS846">
        <v>2022</v>
      </c>
      <c r="AT846">
        <v>42</v>
      </c>
      <c r="AU846">
        <v>3</v>
      </c>
      <c r="AV846" t="s">
        <v>71</v>
      </c>
      <c r="AW846" t="s">
        <v>71</v>
      </c>
      <c r="AX846" t="s">
        <v>71</v>
      </c>
      <c r="AY846" t="s">
        <v>71</v>
      </c>
      <c r="AZ846">
        <v>1723</v>
      </c>
      <c r="BA846">
        <v>1735</v>
      </c>
      <c r="BB846" t="s">
        <v>71</v>
      </c>
      <c r="BC846" t="s">
        <v>7768</v>
      </c>
      <c r="BD846" t="str">
        <f>HYPERLINK("http://dx.doi.org/10.3233/JIFS-211171","http://dx.doi.org/10.3233/JIFS-211171")</f>
        <v>http://dx.doi.org/10.3233/JIFS-211171</v>
      </c>
      <c r="BE846" t="s">
        <v>71</v>
      </c>
      <c r="BF846" t="s">
        <v>71</v>
      </c>
      <c r="BG846" t="s">
        <v>71</v>
      </c>
      <c r="BH846" t="s">
        <v>71</v>
      </c>
      <c r="BI846" t="s">
        <v>71</v>
      </c>
      <c r="BJ846" t="s">
        <v>71</v>
      </c>
      <c r="BK846" t="s">
        <v>71</v>
      </c>
      <c r="BL846" t="s">
        <v>71</v>
      </c>
      <c r="BM846" t="s">
        <v>71</v>
      </c>
      <c r="BN846" t="s">
        <v>71</v>
      </c>
      <c r="BO846" t="s">
        <v>71</v>
      </c>
      <c r="BP846" t="s">
        <v>71</v>
      </c>
      <c r="BQ846" t="s">
        <v>7769</v>
      </c>
      <c r="BR846" t="str">
        <f>HYPERLINK("https%3A%2F%2Fwww.webofscience.com%2Fwos%2Fwoscc%2Ffull-record%2FWOS:000752849700028","View Full Record in Web of Science")</f>
        <v>View Full Record in Web of Science</v>
      </c>
    </row>
    <row r="847" spans="1:70" hidden="1" x14ac:dyDescent="0.25">
      <c r="A847" t="s">
        <v>69</v>
      </c>
      <c r="B847" t="s">
        <v>7770</v>
      </c>
      <c r="C847" t="s">
        <v>71</v>
      </c>
      <c r="D847" t="s">
        <v>71</v>
      </c>
      <c r="E847" t="s">
        <v>71</v>
      </c>
      <c r="F847" t="s">
        <v>7771</v>
      </c>
      <c r="G847" t="s">
        <v>71</v>
      </c>
      <c r="H847" t="s">
        <v>71</v>
      </c>
      <c r="I847" s="1" t="s">
        <v>7772</v>
      </c>
      <c r="J847" s="6" t="s">
        <v>8590</v>
      </c>
      <c r="K847" t="s">
        <v>288</v>
      </c>
      <c r="L847" t="s">
        <v>71</v>
      </c>
      <c r="M847" t="s">
        <v>71</v>
      </c>
      <c r="N847" t="s">
        <v>71</v>
      </c>
      <c r="O847" t="s">
        <v>71</v>
      </c>
      <c r="P847" t="s">
        <v>71</v>
      </c>
      <c r="Q847" t="s">
        <v>71</v>
      </c>
      <c r="R847" t="s">
        <v>71</v>
      </c>
      <c r="S847" t="s">
        <v>71</v>
      </c>
      <c r="T847" t="s">
        <v>7773</v>
      </c>
      <c r="U847" t="s">
        <v>71</v>
      </c>
      <c r="V847" t="s">
        <v>71</v>
      </c>
      <c r="W847" t="s">
        <v>71</v>
      </c>
      <c r="X847" t="s">
        <v>71</v>
      </c>
      <c r="Y847" t="s">
        <v>7774</v>
      </c>
      <c r="Z847" t="s">
        <v>7775</v>
      </c>
      <c r="AA847" t="s">
        <v>71</v>
      </c>
      <c r="AB847" t="s">
        <v>71</v>
      </c>
      <c r="AC847" t="s">
        <v>71</v>
      </c>
      <c r="AD847" t="s">
        <v>71</v>
      </c>
      <c r="AE847" t="s">
        <v>71</v>
      </c>
      <c r="AF847" t="s">
        <v>71</v>
      </c>
      <c r="AG847" t="s">
        <v>71</v>
      </c>
      <c r="AH847" t="s">
        <v>71</v>
      </c>
      <c r="AI847" t="s">
        <v>71</v>
      </c>
      <c r="AJ847" t="s">
        <v>71</v>
      </c>
      <c r="AK847" t="s">
        <v>71</v>
      </c>
      <c r="AL847" t="s">
        <v>71</v>
      </c>
      <c r="AM847" t="s">
        <v>291</v>
      </c>
      <c r="AN847" t="s">
        <v>292</v>
      </c>
      <c r="AO847" t="s">
        <v>71</v>
      </c>
      <c r="AP847" t="s">
        <v>71</v>
      </c>
      <c r="AQ847" t="s">
        <v>71</v>
      </c>
      <c r="AR847" t="s">
        <v>1549</v>
      </c>
      <c r="AS847">
        <v>2015</v>
      </c>
      <c r="AT847">
        <v>42</v>
      </c>
      <c r="AU847">
        <v>21</v>
      </c>
      <c r="AV847" t="s">
        <v>71</v>
      </c>
      <c r="AW847" t="s">
        <v>71</v>
      </c>
      <c r="AX847" t="s">
        <v>71</v>
      </c>
      <c r="AY847" t="s">
        <v>71</v>
      </c>
      <c r="AZ847">
        <v>7530</v>
      </c>
      <c r="BA847">
        <v>7540</v>
      </c>
      <c r="BB847" t="s">
        <v>71</v>
      </c>
      <c r="BC847" t="s">
        <v>7776</v>
      </c>
      <c r="BD847" t="str">
        <f>HYPERLINK("http://dx.doi.org/10.1016/j.eswa.2015.05.029","http://dx.doi.org/10.1016/j.eswa.2015.05.029")</f>
        <v>http://dx.doi.org/10.1016/j.eswa.2015.05.029</v>
      </c>
      <c r="BE847" t="s">
        <v>71</v>
      </c>
      <c r="BF847" t="s">
        <v>71</v>
      </c>
      <c r="BG847" t="s">
        <v>71</v>
      </c>
      <c r="BH847" t="s">
        <v>71</v>
      </c>
      <c r="BI847" t="s">
        <v>71</v>
      </c>
      <c r="BJ847" t="s">
        <v>71</v>
      </c>
      <c r="BK847" t="s">
        <v>71</v>
      </c>
      <c r="BL847" t="s">
        <v>71</v>
      </c>
      <c r="BM847" t="s">
        <v>71</v>
      </c>
      <c r="BN847" t="s">
        <v>71</v>
      </c>
      <c r="BO847" t="s">
        <v>71</v>
      </c>
      <c r="BP847" t="s">
        <v>71</v>
      </c>
      <c r="BQ847" t="s">
        <v>7777</v>
      </c>
      <c r="BR847" t="str">
        <f>HYPERLINK("https%3A%2F%2Fwww.webofscience.com%2Fwos%2Fwoscc%2Ffull-record%2FWOS:000360772500021","View Full Record in Web of Science")</f>
        <v>View Full Record in Web of Science</v>
      </c>
    </row>
    <row r="848" spans="1:70" hidden="1" x14ac:dyDescent="0.25">
      <c r="A848" t="s">
        <v>69</v>
      </c>
      <c r="B848" t="s">
        <v>7778</v>
      </c>
      <c r="C848" t="s">
        <v>71</v>
      </c>
      <c r="D848" t="s">
        <v>71</v>
      </c>
      <c r="E848" t="s">
        <v>71</v>
      </c>
      <c r="F848" t="s">
        <v>7779</v>
      </c>
      <c r="G848" t="s">
        <v>71</v>
      </c>
      <c r="H848" t="s">
        <v>71</v>
      </c>
      <c r="I848" s="1" t="s">
        <v>7780</v>
      </c>
      <c r="J848" s="6" t="s">
        <v>8590</v>
      </c>
      <c r="K848" t="s">
        <v>2428</v>
      </c>
      <c r="L848" t="s">
        <v>71</v>
      </c>
      <c r="M848" t="s">
        <v>71</v>
      </c>
      <c r="N848" t="s">
        <v>71</v>
      </c>
      <c r="O848" t="s">
        <v>71</v>
      </c>
      <c r="P848" t="s">
        <v>71</v>
      </c>
      <c r="Q848" t="s">
        <v>71</v>
      </c>
      <c r="R848" t="s">
        <v>71</v>
      </c>
      <c r="S848" t="s">
        <v>71</v>
      </c>
      <c r="T848" t="s">
        <v>7781</v>
      </c>
      <c r="U848" t="s">
        <v>71</v>
      </c>
      <c r="V848" t="s">
        <v>71</v>
      </c>
      <c r="W848" t="s">
        <v>71</v>
      </c>
      <c r="X848" t="s">
        <v>71</v>
      </c>
      <c r="Y848" t="s">
        <v>71</v>
      </c>
      <c r="Z848" t="s">
        <v>71</v>
      </c>
      <c r="AA848" t="s">
        <v>71</v>
      </c>
      <c r="AB848" t="s">
        <v>71</v>
      </c>
      <c r="AC848" t="s">
        <v>71</v>
      </c>
      <c r="AD848" t="s">
        <v>71</v>
      </c>
      <c r="AE848" t="s">
        <v>71</v>
      </c>
      <c r="AF848" t="s">
        <v>71</v>
      </c>
      <c r="AG848" t="s">
        <v>71</v>
      </c>
      <c r="AH848" t="s">
        <v>71</v>
      </c>
      <c r="AI848" t="s">
        <v>71</v>
      </c>
      <c r="AJ848" t="s">
        <v>71</v>
      </c>
      <c r="AK848" t="s">
        <v>71</v>
      </c>
      <c r="AL848" t="s">
        <v>71</v>
      </c>
      <c r="AM848" t="s">
        <v>2430</v>
      </c>
      <c r="AN848" t="s">
        <v>2431</v>
      </c>
      <c r="AO848" t="s">
        <v>71</v>
      </c>
      <c r="AP848" t="s">
        <v>71</v>
      </c>
      <c r="AQ848" t="s">
        <v>71</v>
      </c>
      <c r="AR848" t="s">
        <v>7782</v>
      </c>
      <c r="AS848">
        <v>2014</v>
      </c>
      <c r="AT848">
        <v>131</v>
      </c>
      <c r="AU848" t="s">
        <v>71</v>
      </c>
      <c r="AV848" t="s">
        <v>71</v>
      </c>
      <c r="AW848" t="s">
        <v>71</v>
      </c>
      <c r="AX848" t="s">
        <v>71</v>
      </c>
      <c r="AY848" t="s">
        <v>71</v>
      </c>
      <c r="AZ848">
        <v>312</v>
      </c>
      <c r="BA848">
        <v>322</v>
      </c>
      <c r="BB848" t="s">
        <v>71</v>
      </c>
      <c r="BC848" t="s">
        <v>7783</v>
      </c>
      <c r="BD848" t="str">
        <f>HYPERLINK("http://dx.doi.org/10.1016/j.neucom.2013.10.011","http://dx.doi.org/10.1016/j.neucom.2013.10.011")</f>
        <v>http://dx.doi.org/10.1016/j.neucom.2013.10.011</v>
      </c>
      <c r="BE848" t="s">
        <v>71</v>
      </c>
      <c r="BF848" t="s">
        <v>71</v>
      </c>
      <c r="BG848" t="s">
        <v>71</v>
      </c>
      <c r="BH848" t="s">
        <v>71</v>
      </c>
      <c r="BI848" t="s">
        <v>71</v>
      </c>
      <c r="BJ848" t="s">
        <v>71</v>
      </c>
      <c r="BK848" t="s">
        <v>71</v>
      </c>
      <c r="BL848" t="s">
        <v>71</v>
      </c>
      <c r="BM848" t="s">
        <v>71</v>
      </c>
      <c r="BN848" t="s">
        <v>71</v>
      </c>
      <c r="BO848" t="s">
        <v>71</v>
      </c>
      <c r="BP848" t="s">
        <v>71</v>
      </c>
      <c r="BQ848" t="s">
        <v>7784</v>
      </c>
      <c r="BR848" t="str">
        <f>HYPERLINK("https%3A%2F%2Fwww.webofscience.com%2Fwos%2Fwoscc%2Ffull-record%2FWOS:000332805700032","View Full Record in Web of Science")</f>
        <v>View Full Record in Web of Science</v>
      </c>
    </row>
    <row r="849" spans="1:70" hidden="1" x14ac:dyDescent="0.25">
      <c r="A849" t="s">
        <v>69</v>
      </c>
      <c r="B849" t="s">
        <v>7785</v>
      </c>
      <c r="C849" t="s">
        <v>71</v>
      </c>
      <c r="D849" t="s">
        <v>71</v>
      </c>
      <c r="E849" t="s">
        <v>71</v>
      </c>
      <c r="F849" t="s">
        <v>7786</v>
      </c>
      <c r="G849" t="s">
        <v>71</v>
      </c>
      <c r="H849" t="s">
        <v>71</v>
      </c>
      <c r="I849" s="1" t="s">
        <v>7787</v>
      </c>
      <c r="J849" s="6" t="s">
        <v>8590</v>
      </c>
      <c r="K849" t="s">
        <v>4493</v>
      </c>
      <c r="L849" t="s">
        <v>71</v>
      </c>
      <c r="M849" t="s">
        <v>71</v>
      </c>
      <c r="N849" t="s">
        <v>71</v>
      </c>
      <c r="O849" t="s">
        <v>71</v>
      </c>
      <c r="P849" t="s">
        <v>71</v>
      </c>
      <c r="Q849" t="s">
        <v>71</v>
      </c>
      <c r="R849" t="s">
        <v>71</v>
      </c>
      <c r="S849" t="s">
        <v>71</v>
      </c>
      <c r="T849" t="s">
        <v>7788</v>
      </c>
      <c r="U849" t="s">
        <v>71</v>
      </c>
      <c r="V849" t="s">
        <v>71</v>
      </c>
      <c r="W849" t="s">
        <v>71</v>
      </c>
      <c r="X849" t="s">
        <v>71</v>
      </c>
      <c r="Y849" t="s">
        <v>71</v>
      </c>
      <c r="Z849" t="s">
        <v>71</v>
      </c>
      <c r="AA849" t="s">
        <v>71</v>
      </c>
      <c r="AB849" t="s">
        <v>71</v>
      </c>
      <c r="AC849" t="s">
        <v>71</v>
      </c>
      <c r="AD849" t="s">
        <v>71</v>
      </c>
      <c r="AE849" t="s">
        <v>71</v>
      </c>
      <c r="AF849" t="s">
        <v>71</v>
      </c>
      <c r="AG849" t="s">
        <v>71</v>
      </c>
      <c r="AH849" t="s">
        <v>71</v>
      </c>
      <c r="AI849" t="s">
        <v>71</v>
      </c>
      <c r="AJ849" t="s">
        <v>71</v>
      </c>
      <c r="AK849" t="s">
        <v>71</v>
      </c>
      <c r="AL849" t="s">
        <v>71</v>
      </c>
      <c r="AM849" t="s">
        <v>4495</v>
      </c>
      <c r="AN849" t="s">
        <v>4496</v>
      </c>
      <c r="AO849" t="s">
        <v>71</v>
      </c>
      <c r="AP849" t="s">
        <v>71</v>
      </c>
      <c r="AQ849" t="s">
        <v>71</v>
      </c>
      <c r="AR849" t="s">
        <v>71</v>
      </c>
      <c r="AS849">
        <v>2017</v>
      </c>
      <c r="AT849">
        <v>21</v>
      </c>
      <c r="AU849">
        <v>2</v>
      </c>
      <c r="AV849" t="s">
        <v>71</v>
      </c>
      <c r="AW849" t="s">
        <v>71</v>
      </c>
      <c r="AX849" t="s">
        <v>71</v>
      </c>
      <c r="AY849" t="s">
        <v>71</v>
      </c>
      <c r="AZ849">
        <v>97</v>
      </c>
      <c r="BA849">
        <v>102</v>
      </c>
      <c r="BB849" t="s">
        <v>71</v>
      </c>
      <c r="BC849" t="s">
        <v>7789</v>
      </c>
      <c r="BD849" t="str">
        <f>HYPERLINK("http://dx.doi.org/10.3233/KES-170355","http://dx.doi.org/10.3233/KES-170355")</f>
        <v>http://dx.doi.org/10.3233/KES-170355</v>
      </c>
      <c r="BE849" t="s">
        <v>71</v>
      </c>
      <c r="BF849" t="s">
        <v>71</v>
      </c>
      <c r="BG849" t="s">
        <v>71</v>
      </c>
      <c r="BH849" t="s">
        <v>71</v>
      </c>
      <c r="BI849" t="s">
        <v>71</v>
      </c>
      <c r="BJ849" t="s">
        <v>71</v>
      </c>
      <c r="BK849" t="s">
        <v>71</v>
      </c>
      <c r="BL849" t="s">
        <v>71</v>
      </c>
      <c r="BM849" t="s">
        <v>71</v>
      </c>
      <c r="BN849" t="s">
        <v>71</v>
      </c>
      <c r="BO849" t="s">
        <v>71</v>
      </c>
      <c r="BP849" t="s">
        <v>71</v>
      </c>
      <c r="BQ849" t="s">
        <v>7790</v>
      </c>
      <c r="BR849" t="str">
        <f>HYPERLINK("https%3A%2F%2Fwww.webofscience.com%2Fwos%2Fwoscc%2Ffull-record%2FWOS:000395826600004","View Full Record in Web of Science")</f>
        <v>View Full Record in Web of Science</v>
      </c>
    </row>
    <row r="850" spans="1:70" hidden="1" x14ac:dyDescent="0.25">
      <c r="A850" t="s">
        <v>83</v>
      </c>
      <c r="B850" t="s">
        <v>2221</v>
      </c>
      <c r="C850" t="s">
        <v>71</v>
      </c>
      <c r="D850" t="s">
        <v>71</v>
      </c>
      <c r="E850" t="s">
        <v>102</v>
      </c>
      <c r="F850" t="s">
        <v>7791</v>
      </c>
      <c r="G850" t="s">
        <v>71</v>
      </c>
      <c r="H850" t="s">
        <v>71</v>
      </c>
      <c r="I850" s="1" t="s">
        <v>7792</v>
      </c>
      <c r="J850" s="6" t="s">
        <v>8590</v>
      </c>
      <c r="K850" t="s">
        <v>2896</v>
      </c>
      <c r="L850" t="s">
        <v>1782</v>
      </c>
      <c r="M850" t="s">
        <v>2897</v>
      </c>
      <c r="N850" t="s">
        <v>2200</v>
      </c>
      <c r="O850" t="s">
        <v>1463</v>
      </c>
      <c r="P850" t="s">
        <v>2898</v>
      </c>
      <c r="Q850" t="s">
        <v>71</v>
      </c>
      <c r="R850" t="s">
        <v>71</v>
      </c>
      <c r="S850" t="s">
        <v>71</v>
      </c>
      <c r="T850" t="s">
        <v>7793</v>
      </c>
      <c r="U850" t="s">
        <v>71</v>
      </c>
      <c r="V850" t="s">
        <v>71</v>
      </c>
      <c r="W850" t="s">
        <v>71</v>
      </c>
      <c r="X850" t="s">
        <v>71</v>
      </c>
      <c r="Y850" t="s">
        <v>71</v>
      </c>
      <c r="Z850" t="s">
        <v>71</v>
      </c>
      <c r="AA850" t="s">
        <v>71</v>
      </c>
      <c r="AB850" t="s">
        <v>71</v>
      </c>
      <c r="AC850" t="s">
        <v>71</v>
      </c>
      <c r="AD850" t="s">
        <v>71</v>
      </c>
      <c r="AE850" t="s">
        <v>71</v>
      </c>
      <c r="AF850" t="s">
        <v>71</v>
      </c>
      <c r="AG850" t="s">
        <v>71</v>
      </c>
      <c r="AH850" t="s">
        <v>71</v>
      </c>
      <c r="AI850" t="s">
        <v>71</v>
      </c>
      <c r="AJ850" t="s">
        <v>71</v>
      </c>
      <c r="AK850" t="s">
        <v>71</v>
      </c>
      <c r="AL850" t="s">
        <v>71</v>
      </c>
      <c r="AM850" t="s">
        <v>1788</v>
      </c>
      <c r="AN850" t="s">
        <v>71</v>
      </c>
      <c r="AO850" t="s">
        <v>2900</v>
      </c>
      <c r="AP850" t="s">
        <v>71</v>
      </c>
      <c r="AQ850" t="s">
        <v>71</v>
      </c>
      <c r="AR850" t="s">
        <v>71</v>
      </c>
      <c r="AS850">
        <v>2016</v>
      </c>
      <c r="AT850" t="s">
        <v>71</v>
      </c>
      <c r="AU850" t="s">
        <v>71</v>
      </c>
      <c r="AV850" t="s">
        <v>71</v>
      </c>
      <c r="AW850" t="s">
        <v>71</v>
      </c>
      <c r="AX850" t="s">
        <v>71</v>
      </c>
      <c r="AY850" t="s">
        <v>71</v>
      </c>
      <c r="AZ850">
        <v>1308</v>
      </c>
      <c r="BA850">
        <v>1315</v>
      </c>
      <c r="BB850" t="s">
        <v>71</v>
      </c>
      <c r="BC850" t="s">
        <v>71</v>
      </c>
      <c r="BD850" t="s">
        <v>71</v>
      </c>
      <c r="BE850" t="s">
        <v>71</v>
      </c>
      <c r="BF850" t="s">
        <v>71</v>
      </c>
      <c r="BG850" t="s">
        <v>71</v>
      </c>
      <c r="BH850" t="s">
        <v>71</v>
      </c>
      <c r="BI850" t="s">
        <v>71</v>
      </c>
      <c r="BJ850" t="s">
        <v>71</v>
      </c>
      <c r="BK850" t="s">
        <v>71</v>
      </c>
      <c r="BL850" t="s">
        <v>71</v>
      </c>
      <c r="BM850" t="s">
        <v>71</v>
      </c>
      <c r="BN850" t="s">
        <v>71</v>
      </c>
      <c r="BO850" t="s">
        <v>71</v>
      </c>
      <c r="BP850" t="s">
        <v>71</v>
      </c>
      <c r="BQ850" t="s">
        <v>7794</v>
      </c>
      <c r="BR850" t="str">
        <f>HYPERLINK("https%3A%2F%2Fwww.webofscience.com%2Fwos%2Fwoscc%2Ffull-record%2FWOS:000392150700181","View Full Record in Web of Science")</f>
        <v>View Full Record in Web of Science</v>
      </c>
    </row>
    <row r="851" spans="1:70" hidden="1" x14ac:dyDescent="0.25">
      <c r="A851" t="s">
        <v>69</v>
      </c>
      <c r="B851" t="s">
        <v>7795</v>
      </c>
      <c r="C851" t="s">
        <v>71</v>
      </c>
      <c r="D851" t="s">
        <v>71</v>
      </c>
      <c r="E851" t="s">
        <v>71</v>
      </c>
      <c r="F851" t="s">
        <v>7796</v>
      </c>
      <c r="G851" t="s">
        <v>71</v>
      </c>
      <c r="H851" t="s">
        <v>71</v>
      </c>
      <c r="I851" s="1" t="s">
        <v>7797</v>
      </c>
      <c r="J851" s="6" t="s">
        <v>8590</v>
      </c>
      <c r="K851" t="s">
        <v>7798</v>
      </c>
      <c r="L851" t="s">
        <v>71</v>
      </c>
      <c r="M851" t="s">
        <v>71</v>
      </c>
      <c r="N851" t="s">
        <v>71</v>
      </c>
      <c r="O851" t="s">
        <v>71</v>
      </c>
      <c r="P851" t="s">
        <v>71</v>
      </c>
      <c r="Q851" t="s">
        <v>71</v>
      </c>
      <c r="R851" t="s">
        <v>71</v>
      </c>
      <c r="S851" t="s">
        <v>71</v>
      </c>
      <c r="T851" t="s">
        <v>7799</v>
      </c>
      <c r="U851" t="s">
        <v>71</v>
      </c>
      <c r="V851" t="s">
        <v>71</v>
      </c>
      <c r="W851" t="s">
        <v>71</v>
      </c>
      <c r="X851" t="s">
        <v>71</v>
      </c>
      <c r="Y851" t="s">
        <v>71</v>
      </c>
      <c r="Z851" t="s">
        <v>7800</v>
      </c>
      <c r="AA851" t="s">
        <v>71</v>
      </c>
      <c r="AB851" t="s">
        <v>71</v>
      </c>
      <c r="AC851" t="s">
        <v>71</v>
      </c>
      <c r="AD851" t="s">
        <v>71</v>
      </c>
      <c r="AE851" t="s">
        <v>71</v>
      </c>
      <c r="AF851" t="s">
        <v>71</v>
      </c>
      <c r="AG851" t="s">
        <v>71</v>
      </c>
      <c r="AH851" t="s">
        <v>71</v>
      </c>
      <c r="AI851" t="s">
        <v>71</v>
      </c>
      <c r="AJ851" t="s">
        <v>71</v>
      </c>
      <c r="AK851" t="s">
        <v>71</v>
      </c>
      <c r="AL851" t="s">
        <v>71</v>
      </c>
      <c r="AM851" t="s">
        <v>7801</v>
      </c>
      <c r="AN851" t="s">
        <v>7802</v>
      </c>
      <c r="AO851" t="s">
        <v>71</v>
      </c>
      <c r="AP851" t="s">
        <v>71</v>
      </c>
      <c r="AQ851" t="s">
        <v>71</v>
      </c>
      <c r="AR851" t="s">
        <v>129</v>
      </c>
      <c r="AS851">
        <v>2015</v>
      </c>
      <c r="AT851">
        <v>29</v>
      </c>
      <c r="AU851">
        <v>3</v>
      </c>
      <c r="AV851" t="s">
        <v>71</v>
      </c>
      <c r="AW851" t="s">
        <v>71</v>
      </c>
      <c r="AX851" t="s">
        <v>71</v>
      </c>
      <c r="AY851" t="s">
        <v>71</v>
      </c>
      <c r="AZ851">
        <v>662</v>
      </c>
      <c r="BA851">
        <v>679</v>
      </c>
      <c r="BB851" t="s">
        <v>71</v>
      </c>
      <c r="BC851" t="s">
        <v>7803</v>
      </c>
      <c r="BD851" t="str">
        <f>HYPERLINK("http://dx.doi.org/10.1016/j.aei.2015.06.004","http://dx.doi.org/10.1016/j.aei.2015.06.004")</f>
        <v>http://dx.doi.org/10.1016/j.aei.2015.06.004</v>
      </c>
      <c r="BE851" t="s">
        <v>71</v>
      </c>
      <c r="BF851" t="s">
        <v>71</v>
      </c>
      <c r="BG851" t="s">
        <v>71</v>
      </c>
      <c r="BH851" t="s">
        <v>71</v>
      </c>
      <c r="BI851" t="s">
        <v>71</v>
      </c>
      <c r="BJ851" t="s">
        <v>71</v>
      </c>
      <c r="BK851" t="s">
        <v>71</v>
      </c>
      <c r="BL851" t="s">
        <v>71</v>
      </c>
      <c r="BM851" t="s">
        <v>71</v>
      </c>
      <c r="BN851" t="s">
        <v>71</v>
      </c>
      <c r="BO851" t="s">
        <v>71</v>
      </c>
      <c r="BP851" t="s">
        <v>71</v>
      </c>
      <c r="BQ851" t="s">
        <v>7804</v>
      </c>
      <c r="BR851" t="str">
        <f>HYPERLINK("https%3A%2F%2Fwww.webofscience.com%2Fwos%2Fwoscc%2Ffull-record%2FWOS:000361253200030","View Full Record in Web of Science")</f>
        <v>View Full Record in Web of Science</v>
      </c>
    </row>
    <row r="852" spans="1:70" hidden="1" x14ac:dyDescent="0.25">
      <c r="A852" t="s">
        <v>69</v>
      </c>
      <c r="B852" t="s">
        <v>7805</v>
      </c>
      <c r="C852" t="s">
        <v>71</v>
      </c>
      <c r="D852" t="s">
        <v>71</v>
      </c>
      <c r="E852" t="s">
        <v>71</v>
      </c>
      <c r="F852" t="s">
        <v>7806</v>
      </c>
      <c r="G852" t="s">
        <v>71</v>
      </c>
      <c r="H852" t="s">
        <v>71</v>
      </c>
      <c r="I852" s="1" t="s">
        <v>7807</v>
      </c>
      <c r="J852" s="6" t="s">
        <v>8590</v>
      </c>
      <c r="K852" t="s">
        <v>4886</v>
      </c>
      <c r="L852" t="s">
        <v>71</v>
      </c>
      <c r="M852" t="s">
        <v>71</v>
      </c>
      <c r="N852" t="s">
        <v>71</v>
      </c>
      <c r="O852" t="s">
        <v>71</v>
      </c>
      <c r="P852" t="s">
        <v>71</v>
      </c>
      <c r="Q852" t="s">
        <v>71</v>
      </c>
      <c r="R852" t="s">
        <v>71</v>
      </c>
      <c r="S852" t="s">
        <v>71</v>
      </c>
      <c r="T852" t="s">
        <v>7808</v>
      </c>
      <c r="U852" t="s">
        <v>71</v>
      </c>
      <c r="V852" t="s">
        <v>71</v>
      </c>
      <c r="W852" t="s">
        <v>71</v>
      </c>
      <c r="X852" t="s">
        <v>71</v>
      </c>
      <c r="Y852" t="s">
        <v>7809</v>
      </c>
      <c r="Z852" t="s">
        <v>7810</v>
      </c>
      <c r="AA852" t="s">
        <v>71</v>
      </c>
      <c r="AB852" t="s">
        <v>71</v>
      </c>
      <c r="AC852" t="s">
        <v>71</v>
      </c>
      <c r="AD852" t="s">
        <v>71</v>
      </c>
      <c r="AE852" t="s">
        <v>71</v>
      </c>
      <c r="AF852" t="s">
        <v>71</v>
      </c>
      <c r="AG852" t="s">
        <v>71</v>
      </c>
      <c r="AH852" t="s">
        <v>71</v>
      </c>
      <c r="AI852" t="s">
        <v>71</v>
      </c>
      <c r="AJ852" t="s">
        <v>71</v>
      </c>
      <c r="AK852" t="s">
        <v>71</v>
      </c>
      <c r="AL852" t="s">
        <v>71</v>
      </c>
      <c r="AM852" t="s">
        <v>4890</v>
      </c>
      <c r="AN852" t="s">
        <v>71</v>
      </c>
      <c r="AO852" t="s">
        <v>71</v>
      </c>
      <c r="AP852" t="s">
        <v>71</v>
      </c>
      <c r="AQ852" t="s">
        <v>71</v>
      </c>
      <c r="AR852" t="s">
        <v>1225</v>
      </c>
      <c r="AS852">
        <v>2021</v>
      </c>
      <c r="AT852">
        <v>31</v>
      </c>
      <c r="AU852">
        <v>5</v>
      </c>
      <c r="AV852" t="s">
        <v>71</v>
      </c>
      <c r="AW852" t="s">
        <v>71</v>
      </c>
      <c r="AX852" t="s">
        <v>71</v>
      </c>
      <c r="AY852" t="s">
        <v>71</v>
      </c>
      <c r="AZ852">
        <v>1493</v>
      </c>
      <c r="BA852">
        <v>1517</v>
      </c>
      <c r="BB852" t="s">
        <v>71</v>
      </c>
      <c r="BC852" t="s">
        <v>7811</v>
      </c>
      <c r="BD852" t="str">
        <f>HYPERLINK("http://dx.doi.org/10.1108/INTR-09-2020-0529","http://dx.doi.org/10.1108/INTR-09-2020-0529")</f>
        <v>http://dx.doi.org/10.1108/INTR-09-2020-0529</v>
      </c>
      <c r="BE852" t="s">
        <v>71</v>
      </c>
      <c r="BF852" t="s">
        <v>3359</v>
      </c>
      <c r="BG852" t="s">
        <v>71</v>
      </c>
      <c r="BH852" t="s">
        <v>71</v>
      </c>
      <c r="BI852" t="s">
        <v>71</v>
      </c>
      <c r="BJ852" t="s">
        <v>71</v>
      </c>
      <c r="BK852" t="s">
        <v>71</v>
      </c>
      <c r="BL852" t="s">
        <v>71</v>
      </c>
      <c r="BM852" t="s">
        <v>71</v>
      </c>
      <c r="BN852" t="s">
        <v>71</v>
      </c>
      <c r="BO852" t="s">
        <v>71</v>
      </c>
      <c r="BP852" t="s">
        <v>71</v>
      </c>
      <c r="BQ852" t="s">
        <v>7812</v>
      </c>
      <c r="BR852" t="str">
        <f>HYPERLINK("https%3A%2F%2Fwww.webofscience.com%2Fwos%2Fwoscc%2Ffull-record%2FWOS:000646301600001","View Full Record in Web of Science")</f>
        <v>View Full Record in Web of Science</v>
      </c>
    </row>
    <row r="853" spans="1:70" hidden="1" x14ac:dyDescent="0.25">
      <c r="A853" t="s">
        <v>69</v>
      </c>
      <c r="B853" t="s">
        <v>7813</v>
      </c>
      <c r="C853" t="s">
        <v>71</v>
      </c>
      <c r="D853" t="s">
        <v>71</v>
      </c>
      <c r="E853" t="s">
        <v>71</v>
      </c>
      <c r="F853" t="s">
        <v>7814</v>
      </c>
      <c r="G853" t="s">
        <v>71</v>
      </c>
      <c r="H853" t="s">
        <v>71</v>
      </c>
      <c r="I853" s="1" t="s">
        <v>7815</v>
      </c>
      <c r="J853" s="6" t="s">
        <v>8590</v>
      </c>
      <c r="K853" t="s">
        <v>421</v>
      </c>
      <c r="L853" t="s">
        <v>71</v>
      </c>
      <c r="M853" t="s">
        <v>71</v>
      </c>
      <c r="N853" t="s">
        <v>71</v>
      </c>
      <c r="O853" t="s">
        <v>71</v>
      </c>
      <c r="P853" t="s">
        <v>71</v>
      </c>
      <c r="Q853" t="s">
        <v>71</v>
      </c>
      <c r="R853" t="s">
        <v>71</v>
      </c>
      <c r="S853" t="s">
        <v>71</v>
      </c>
      <c r="T853" t="s">
        <v>7816</v>
      </c>
      <c r="U853" t="s">
        <v>71</v>
      </c>
      <c r="V853" t="s">
        <v>71</v>
      </c>
      <c r="W853" t="s">
        <v>71</v>
      </c>
      <c r="X853" t="s">
        <v>71</v>
      </c>
      <c r="Y853" t="s">
        <v>71</v>
      </c>
      <c r="Z853" t="s">
        <v>71</v>
      </c>
      <c r="AA853" t="s">
        <v>71</v>
      </c>
      <c r="AB853" t="s">
        <v>71</v>
      </c>
      <c r="AC853" t="s">
        <v>71</v>
      </c>
      <c r="AD853" t="s">
        <v>71</v>
      </c>
      <c r="AE853" t="s">
        <v>71</v>
      </c>
      <c r="AF853" t="s">
        <v>71</v>
      </c>
      <c r="AG853" t="s">
        <v>71</v>
      </c>
      <c r="AH853" t="s">
        <v>71</v>
      </c>
      <c r="AI853" t="s">
        <v>71</v>
      </c>
      <c r="AJ853" t="s">
        <v>71</v>
      </c>
      <c r="AK853" t="s">
        <v>71</v>
      </c>
      <c r="AL853" t="s">
        <v>71</v>
      </c>
      <c r="AM853" t="s">
        <v>423</v>
      </c>
      <c r="AN853" t="s">
        <v>715</v>
      </c>
      <c r="AO853" t="s">
        <v>71</v>
      </c>
      <c r="AP853" t="s">
        <v>71</v>
      </c>
      <c r="AQ853" t="s">
        <v>71</v>
      </c>
      <c r="AR853" t="s">
        <v>293</v>
      </c>
      <c r="AS853">
        <v>2008</v>
      </c>
      <c r="AT853">
        <v>159</v>
      </c>
      <c r="AU853">
        <v>5</v>
      </c>
      <c r="AV853" t="s">
        <v>71</v>
      </c>
      <c r="AW853" t="s">
        <v>71</v>
      </c>
      <c r="AX853" t="s">
        <v>71</v>
      </c>
      <c r="AY853" t="s">
        <v>71</v>
      </c>
      <c r="AZ853">
        <v>588</v>
      </c>
      <c r="BA853">
        <v>604</v>
      </c>
      <c r="BB853" t="s">
        <v>71</v>
      </c>
      <c r="BC853" t="s">
        <v>7817</v>
      </c>
      <c r="BD853" t="str">
        <f>HYPERLINK("http://dx.doi.org/10.1016/j.fss.2007.06.013","http://dx.doi.org/10.1016/j.fss.2007.06.013")</f>
        <v>http://dx.doi.org/10.1016/j.fss.2007.06.013</v>
      </c>
      <c r="BE853" t="s">
        <v>71</v>
      </c>
      <c r="BF853" t="s">
        <v>71</v>
      </c>
      <c r="BG853" t="s">
        <v>71</v>
      </c>
      <c r="BH853" t="s">
        <v>71</v>
      </c>
      <c r="BI853" t="s">
        <v>71</v>
      </c>
      <c r="BJ853" t="s">
        <v>71</v>
      </c>
      <c r="BK853" t="s">
        <v>71</v>
      </c>
      <c r="BL853" t="s">
        <v>71</v>
      </c>
      <c r="BM853" t="s">
        <v>71</v>
      </c>
      <c r="BN853" t="s">
        <v>71</v>
      </c>
      <c r="BO853" t="s">
        <v>71</v>
      </c>
      <c r="BP853" t="s">
        <v>71</v>
      </c>
      <c r="BQ853" t="s">
        <v>7818</v>
      </c>
      <c r="BR853" t="str">
        <f>HYPERLINK("https%3A%2F%2Fwww.webofscience.com%2Fwos%2Fwoscc%2Ffull-record%2FWOS:000253035700005","View Full Record in Web of Science")</f>
        <v>View Full Record in Web of Science</v>
      </c>
    </row>
    <row r="854" spans="1:70" hidden="1" x14ac:dyDescent="0.25">
      <c r="A854" t="s">
        <v>69</v>
      </c>
      <c r="B854" t="s">
        <v>7819</v>
      </c>
      <c r="C854" t="s">
        <v>71</v>
      </c>
      <c r="D854" t="s">
        <v>71</v>
      </c>
      <c r="E854" t="s">
        <v>71</v>
      </c>
      <c r="F854" t="s">
        <v>7820</v>
      </c>
      <c r="G854" t="s">
        <v>71</v>
      </c>
      <c r="H854" t="s">
        <v>71</v>
      </c>
      <c r="I854" s="1" t="s">
        <v>7821</v>
      </c>
      <c r="J854" s="6" t="s">
        <v>8590</v>
      </c>
      <c r="K854" t="s">
        <v>1620</v>
      </c>
      <c r="L854" t="s">
        <v>71</v>
      </c>
      <c r="M854" t="s">
        <v>71</v>
      </c>
      <c r="N854" t="s">
        <v>71</v>
      </c>
      <c r="O854" t="s">
        <v>71</v>
      </c>
      <c r="P854" t="s">
        <v>71</v>
      </c>
      <c r="Q854" t="s">
        <v>71</v>
      </c>
      <c r="R854" t="s">
        <v>71</v>
      </c>
      <c r="S854" t="s">
        <v>71</v>
      </c>
      <c r="T854" t="s">
        <v>7822</v>
      </c>
      <c r="U854" t="s">
        <v>71</v>
      </c>
      <c r="V854" t="s">
        <v>71</v>
      </c>
      <c r="W854" t="s">
        <v>71</v>
      </c>
      <c r="X854" t="s">
        <v>71</v>
      </c>
      <c r="Y854" t="s">
        <v>71</v>
      </c>
      <c r="Z854" t="s">
        <v>71</v>
      </c>
      <c r="AA854" t="s">
        <v>71</v>
      </c>
      <c r="AB854" t="s">
        <v>71</v>
      </c>
      <c r="AC854" t="s">
        <v>71</v>
      </c>
      <c r="AD854" t="s">
        <v>71</v>
      </c>
      <c r="AE854" t="s">
        <v>71</v>
      </c>
      <c r="AF854" t="s">
        <v>71</v>
      </c>
      <c r="AG854" t="s">
        <v>71</v>
      </c>
      <c r="AH854" t="s">
        <v>71</v>
      </c>
      <c r="AI854" t="s">
        <v>71</v>
      </c>
      <c r="AJ854" t="s">
        <v>71</v>
      </c>
      <c r="AK854" t="s">
        <v>71</v>
      </c>
      <c r="AL854" t="s">
        <v>71</v>
      </c>
      <c r="AM854" t="s">
        <v>1626</v>
      </c>
      <c r="AN854" t="s">
        <v>7823</v>
      </c>
      <c r="AO854" t="s">
        <v>71</v>
      </c>
      <c r="AP854" t="s">
        <v>71</v>
      </c>
      <c r="AQ854" t="s">
        <v>71</v>
      </c>
      <c r="AR854" t="s">
        <v>129</v>
      </c>
      <c r="AS854">
        <v>2011</v>
      </c>
      <c r="AT854">
        <v>54</v>
      </c>
      <c r="AU854" t="s">
        <v>1823</v>
      </c>
      <c r="AV854" t="s">
        <v>71</v>
      </c>
      <c r="AW854" t="s">
        <v>71</v>
      </c>
      <c r="AX854" t="s">
        <v>71</v>
      </c>
      <c r="AY854" t="s">
        <v>71</v>
      </c>
      <c r="AZ854">
        <v>1053</v>
      </c>
      <c r="BA854">
        <v>1060</v>
      </c>
      <c r="BB854" t="s">
        <v>71</v>
      </c>
      <c r="BC854" t="s">
        <v>7824</v>
      </c>
      <c r="BD854" t="str">
        <f>HYPERLINK("http://dx.doi.org/10.1016/j.mcm.2010.11.035","http://dx.doi.org/10.1016/j.mcm.2010.11.035")</f>
        <v>http://dx.doi.org/10.1016/j.mcm.2010.11.035</v>
      </c>
      <c r="BE854" t="s">
        <v>71</v>
      </c>
      <c r="BF854" t="s">
        <v>71</v>
      </c>
      <c r="BG854" t="s">
        <v>71</v>
      </c>
      <c r="BH854" t="s">
        <v>71</v>
      </c>
      <c r="BI854" t="s">
        <v>71</v>
      </c>
      <c r="BJ854" t="s">
        <v>71</v>
      </c>
      <c r="BK854" t="s">
        <v>71</v>
      </c>
      <c r="BL854" t="s">
        <v>71</v>
      </c>
      <c r="BM854" t="s">
        <v>71</v>
      </c>
      <c r="BN854" t="s">
        <v>71</v>
      </c>
      <c r="BO854" t="s">
        <v>71</v>
      </c>
      <c r="BP854" t="s">
        <v>71</v>
      </c>
      <c r="BQ854" t="s">
        <v>7825</v>
      </c>
      <c r="BR854" t="str">
        <f>HYPERLINK("https%3A%2F%2Fwww.webofscience.com%2Fwos%2Fwoscc%2Ffull-record%2FWOS:000290786700029","View Full Record in Web of Science")</f>
        <v>View Full Record in Web of Science</v>
      </c>
    </row>
    <row r="855" spans="1:70" hidden="1" x14ac:dyDescent="0.25">
      <c r="A855" t="s">
        <v>460</v>
      </c>
      <c r="B855" t="s">
        <v>7826</v>
      </c>
      <c r="C855" t="s">
        <v>71</v>
      </c>
      <c r="D855" t="s">
        <v>462</v>
      </c>
      <c r="E855" t="s">
        <v>71</v>
      </c>
      <c r="F855" t="s">
        <v>7827</v>
      </c>
      <c r="G855" t="s">
        <v>71</v>
      </c>
      <c r="H855" t="s">
        <v>71</v>
      </c>
      <c r="I855" s="1" t="s">
        <v>7828</v>
      </c>
      <c r="J855" s="6" t="s">
        <v>8590</v>
      </c>
      <c r="K855" t="s">
        <v>465</v>
      </c>
      <c r="L855" t="s">
        <v>466</v>
      </c>
      <c r="M855" t="s">
        <v>71</v>
      </c>
      <c r="N855" t="s">
        <v>71</v>
      </c>
      <c r="O855" t="s">
        <v>71</v>
      </c>
      <c r="P855" t="s">
        <v>71</v>
      </c>
      <c r="Q855" t="s">
        <v>71</v>
      </c>
      <c r="R855" t="s">
        <v>71</v>
      </c>
      <c r="S855" t="s">
        <v>71</v>
      </c>
      <c r="T855" t="s">
        <v>7829</v>
      </c>
      <c r="U855" t="s">
        <v>71</v>
      </c>
      <c r="V855" t="s">
        <v>71</v>
      </c>
      <c r="W855" t="s">
        <v>71</v>
      </c>
      <c r="X855" t="s">
        <v>71</v>
      </c>
      <c r="Y855" t="s">
        <v>7830</v>
      </c>
      <c r="Z855" t="s">
        <v>7831</v>
      </c>
      <c r="AA855" t="s">
        <v>71</v>
      </c>
      <c r="AB855" t="s">
        <v>71</v>
      </c>
      <c r="AC855" t="s">
        <v>71</v>
      </c>
      <c r="AD855" t="s">
        <v>71</v>
      </c>
      <c r="AE855" t="s">
        <v>71</v>
      </c>
      <c r="AF855" t="s">
        <v>71</v>
      </c>
      <c r="AG855" t="s">
        <v>71</v>
      </c>
      <c r="AH855" t="s">
        <v>71</v>
      </c>
      <c r="AI855" t="s">
        <v>71</v>
      </c>
      <c r="AJ855" t="s">
        <v>71</v>
      </c>
      <c r="AK855" t="s">
        <v>71</v>
      </c>
      <c r="AL855" t="s">
        <v>71</v>
      </c>
      <c r="AM855" t="s">
        <v>468</v>
      </c>
      <c r="AN855" t="s">
        <v>71</v>
      </c>
      <c r="AO855" t="s">
        <v>469</v>
      </c>
      <c r="AP855" t="s">
        <v>71</v>
      </c>
      <c r="AQ855" t="s">
        <v>71</v>
      </c>
      <c r="AR855" t="s">
        <v>71</v>
      </c>
      <c r="AS855">
        <v>2016</v>
      </c>
      <c r="AT855">
        <v>341</v>
      </c>
      <c r="AU855" t="s">
        <v>71</v>
      </c>
      <c r="AV855" t="s">
        <v>71</v>
      </c>
      <c r="AW855" t="s">
        <v>71</v>
      </c>
      <c r="AX855" t="s">
        <v>71</v>
      </c>
      <c r="AY855" t="s">
        <v>71</v>
      </c>
      <c r="AZ855">
        <v>327</v>
      </c>
      <c r="BA855">
        <v>368</v>
      </c>
      <c r="BB855" t="s">
        <v>71</v>
      </c>
      <c r="BC855" t="s">
        <v>7832</v>
      </c>
      <c r="BD855" t="str">
        <f>HYPERLINK("http://dx.doi.org/10.1007/978-3-319-31093-0_15","http://dx.doi.org/10.1007/978-3-319-31093-0_15")</f>
        <v>http://dx.doi.org/10.1007/978-3-319-31093-0_15</v>
      </c>
      <c r="BE855" t="s">
        <v>471</v>
      </c>
      <c r="BF855" t="s">
        <v>71</v>
      </c>
      <c r="BG855" t="s">
        <v>71</v>
      </c>
      <c r="BH855" t="s">
        <v>71</v>
      </c>
      <c r="BI855" t="s">
        <v>71</v>
      </c>
      <c r="BJ855" t="s">
        <v>71</v>
      </c>
      <c r="BK855" t="s">
        <v>71</v>
      </c>
      <c r="BL855" t="s">
        <v>71</v>
      </c>
      <c r="BM855" t="s">
        <v>71</v>
      </c>
      <c r="BN855" t="s">
        <v>71</v>
      </c>
      <c r="BO855" t="s">
        <v>71</v>
      </c>
      <c r="BP855" t="s">
        <v>71</v>
      </c>
      <c r="BQ855" t="s">
        <v>7833</v>
      </c>
      <c r="BR855" t="str">
        <f>HYPERLINK("https%3A%2F%2Fwww.webofscience.com%2Fwos%2Fwoscc%2Ffull-record%2FWOS:000384679500016","View Full Record in Web of Science")</f>
        <v>View Full Record in Web of Science</v>
      </c>
    </row>
    <row r="856" spans="1:70" hidden="1" x14ac:dyDescent="0.25">
      <c r="A856" t="s">
        <v>69</v>
      </c>
      <c r="B856" t="s">
        <v>7834</v>
      </c>
      <c r="C856" t="s">
        <v>71</v>
      </c>
      <c r="D856" t="s">
        <v>71</v>
      </c>
      <c r="E856" t="s">
        <v>71</v>
      </c>
      <c r="F856" t="s">
        <v>7834</v>
      </c>
      <c r="G856" t="s">
        <v>71</v>
      </c>
      <c r="H856" t="s">
        <v>71</v>
      </c>
      <c r="I856" s="1" t="s">
        <v>7835</v>
      </c>
      <c r="J856" s="6" t="s">
        <v>8588</v>
      </c>
      <c r="K856" t="s">
        <v>257</v>
      </c>
      <c r="L856" t="s">
        <v>71</v>
      </c>
      <c r="M856" t="s">
        <v>71</v>
      </c>
      <c r="N856" t="s">
        <v>71</v>
      </c>
      <c r="O856" t="s">
        <v>71</v>
      </c>
      <c r="P856" t="s">
        <v>71</v>
      </c>
      <c r="Q856" t="s">
        <v>71</v>
      </c>
      <c r="R856" t="s">
        <v>71</v>
      </c>
      <c r="S856" t="s">
        <v>71</v>
      </c>
      <c r="T856" t="s">
        <v>7836</v>
      </c>
      <c r="U856" t="s">
        <v>71</v>
      </c>
      <c r="V856" t="s">
        <v>71</v>
      </c>
      <c r="W856" t="s">
        <v>71</v>
      </c>
      <c r="X856" t="s">
        <v>71</v>
      </c>
      <c r="Y856" t="s">
        <v>7837</v>
      </c>
      <c r="Z856" t="s">
        <v>71</v>
      </c>
      <c r="AA856" t="s">
        <v>71</v>
      </c>
      <c r="AB856" t="s">
        <v>71</v>
      </c>
      <c r="AC856" t="s">
        <v>71</v>
      </c>
      <c r="AD856" t="s">
        <v>71</v>
      </c>
      <c r="AE856" t="s">
        <v>71</v>
      </c>
      <c r="AF856" t="s">
        <v>71</v>
      </c>
      <c r="AG856" t="s">
        <v>71</v>
      </c>
      <c r="AH856" t="s">
        <v>71</v>
      </c>
      <c r="AI856" t="s">
        <v>71</v>
      </c>
      <c r="AJ856" t="s">
        <v>71</v>
      </c>
      <c r="AK856" t="s">
        <v>71</v>
      </c>
      <c r="AL856" t="s">
        <v>71</v>
      </c>
      <c r="AM856" t="s">
        <v>261</v>
      </c>
      <c r="AN856" t="s">
        <v>262</v>
      </c>
      <c r="AO856" t="s">
        <v>71</v>
      </c>
      <c r="AP856" t="s">
        <v>71</v>
      </c>
      <c r="AQ856" t="s">
        <v>71</v>
      </c>
      <c r="AR856" t="s">
        <v>344</v>
      </c>
      <c r="AS856">
        <v>2003</v>
      </c>
      <c r="AT856">
        <v>33</v>
      </c>
      <c r="AU856">
        <v>2</v>
      </c>
      <c r="AV856" t="s">
        <v>71</v>
      </c>
      <c r="AW856" t="s">
        <v>71</v>
      </c>
      <c r="AX856" t="s">
        <v>71</v>
      </c>
      <c r="AY856" t="s">
        <v>71</v>
      </c>
      <c r="AZ856">
        <v>185</v>
      </c>
      <c r="BA856">
        <v>202</v>
      </c>
      <c r="BB856" t="s">
        <v>71</v>
      </c>
      <c r="BC856" t="s">
        <v>7838</v>
      </c>
      <c r="BD856" t="str">
        <f>HYPERLINK("http://dx.doi.org/10.1016/S0888-613X(03)00021-5","http://dx.doi.org/10.1016/S0888-613X(03)00021-5")</f>
        <v>http://dx.doi.org/10.1016/S0888-613X(03)00021-5</v>
      </c>
      <c r="BE856" t="s">
        <v>71</v>
      </c>
      <c r="BF856" t="s">
        <v>71</v>
      </c>
      <c r="BG856" t="s">
        <v>71</v>
      </c>
      <c r="BH856" t="s">
        <v>71</v>
      </c>
      <c r="BI856" t="s">
        <v>71</v>
      </c>
      <c r="BJ856" t="s">
        <v>71</v>
      </c>
      <c r="BK856" t="s">
        <v>71</v>
      </c>
      <c r="BL856" t="s">
        <v>71</v>
      </c>
      <c r="BM856" t="s">
        <v>71</v>
      </c>
      <c r="BN856" t="s">
        <v>71</v>
      </c>
      <c r="BO856" t="s">
        <v>71</v>
      </c>
      <c r="BP856" t="s">
        <v>71</v>
      </c>
      <c r="BQ856" t="s">
        <v>7839</v>
      </c>
      <c r="BR856" t="str">
        <f>HYPERLINK("https%3A%2F%2Fwww.webofscience.com%2Fwos%2Fwoscc%2Ffull-record%2FWOS:000183341800004","View Full Record in Web of Science")</f>
        <v>View Full Record in Web of Science</v>
      </c>
    </row>
    <row r="857" spans="1:70" hidden="1" x14ac:dyDescent="0.25">
      <c r="A857" t="s">
        <v>69</v>
      </c>
      <c r="B857" t="s">
        <v>7840</v>
      </c>
      <c r="C857" t="s">
        <v>71</v>
      </c>
      <c r="D857" t="s">
        <v>71</v>
      </c>
      <c r="E857" t="s">
        <v>71</v>
      </c>
      <c r="F857" t="s">
        <v>7841</v>
      </c>
      <c r="G857" t="s">
        <v>71</v>
      </c>
      <c r="H857" t="s">
        <v>71</v>
      </c>
      <c r="I857" s="1" t="s">
        <v>7842</v>
      </c>
      <c r="J857" s="6" t="s">
        <v>8590</v>
      </c>
      <c r="K857" t="s">
        <v>7843</v>
      </c>
      <c r="L857" t="s">
        <v>71</v>
      </c>
      <c r="M857" t="s">
        <v>71</v>
      </c>
      <c r="N857" t="s">
        <v>71</v>
      </c>
      <c r="O857" t="s">
        <v>71</v>
      </c>
      <c r="P857" t="s">
        <v>71</v>
      </c>
      <c r="Q857" t="s">
        <v>71</v>
      </c>
      <c r="R857" t="s">
        <v>71</v>
      </c>
      <c r="S857" t="s">
        <v>71</v>
      </c>
      <c r="T857" t="s">
        <v>7844</v>
      </c>
      <c r="U857" t="s">
        <v>71</v>
      </c>
      <c r="V857" t="s">
        <v>71</v>
      </c>
      <c r="W857" t="s">
        <v>71</v>
      </c>
      <c r="X857" t="s">
        <v>71</v>
      </c>
      <c r="Y857" t="s">
        <v>71</v>
      </c>
      <c r="Z857" t="s">
        <v>71</v>
      </c>
      <c r="AA857" t="s">
        <v>71</v>
      </c>
      <c r="AB857" t="s">
        <v>71</v>
      </c>
      <c r="AC857" t="s">
        <v>71</v>
      </c>
      <c r="AD857" t="s">
        <v>71</v>
      </c>
      <c r="AE857" t="s">
        <v>71</v>
      </c>
      <c r="AF857" t="s">
        <v>71</v>
      </c>
      <c r="AG857" t="s">
        <v>71</v>
      </c>
      <c r="AH857" t="s">
        <v>71</v>
      </c>
      <c r="AI857" t="s">
        <v>71</v>
      </c>
      <c r="AJ857" t="s">
        <v>71</v>
      </c>
      <c r="AK857" t="s">
        <v>71</v>
      </c>
      <c r="AL857" t="s">
        <v>71</v>
      </c>
      <c r="AM857" t="s">
        <v>71</v>
      </c>
      <c r="AN857" t="s">
        <v>7845</v>
      </c>
      <c r="AO857" t="s">
        <v>71</v>
      </c>
      <c r="AP857" t="s">
        <v>71</v>
      </c>
      <c r="AQ857" t="s">
        <v>71</v>
      </c>
      <c r="AR857" t="s">
        <v>1454</v>
      </c>
      <c r="AS857">
        <v>2022</v>
      </c>
      <c r="AT857">
        <v>15</v>
      </c>
      <c r="AU857">
        <v>7</v>
      </c>
      <c r="AV857" t="s">
        <v>71</v>
      </c>
      <c r="AW857" t="s">
        <v>71</v>
      </c>
      <c r="AX857" t="s">
        <v>71</v>
      </c>
      <c r="AY857" t="s">
        <v>71</v>
      </c>
      <c r="AZ857" t="s">
        <v>71</v>
      </c>
      <c r="BA857" t="s">
        <v>71</v>
      </c>
      <c r="BB857">
        <v>226</v>
      </c>
      <c r="BC857" t="s">
        <v>7846</v>
      </c>
      <c r="BD857" t="str">
        <f>HYPERLINK("http://dx.doi.org/10.3390/a15070226","http://dx.doi.org/10.3390/a15070226")</f>
        <v>http://dx.doi.org/10.3390/a15070226</v>
      </c>
      <c r="BE857" t="s">
        <v>71</v>
      </c>
      <c r="BF857" t="s">
        <v>71</v>
      </c>
      <c r="BG857" t="s">
        <v>71</v>
      </c>
      <c r="BH857" t="s">
        <v>71</v>
      </c>
      <c r="BI857" t="s">
        <v>71</v>
      </c>
      <c r="BJ857" t="s">
        <v>71</v>
      </c>
      <c r="BK857" t="s">
        <v>71</v>
      </c>
      <c r="BL857" t="s">
        <v>71</v>
      </c>
      <c r="BM857" t="s">
        <v>71</v>
      </c>
      <c r="BN857" t="s">
        <v>71</v>
      </c>
      <c r="BO857" t="s">
        <v>71</v>
      </c>
      <c r="BP857" t="s">
        <v>71</v>
      </c>
      <c r="BQ857" t="s">
        <v>7847</v>
      </c>
      <c r="BR857" t="str">
        <f>HYPERLINK("https%3A%2F%2Fwww.webofscience.com%2Fwos%2Fwoscc%2Ffull-record%2FWOS:000832070000001","View Full Record in Web of Science")</f>
        <v>View Full Record in Web of Science</v>
      </c>
    </row>
    <row r="858" spans="1:70" hidden="1" x14ac:dyDescent="0.25">
      <c r="A858" t="s">
        <v>83</v>
      </c>
      <c r="B858" t="s">
        <v>1765</v>
      </c>
      <c r="C858" t="s">
        <v>71</v>
      </c>
      <c r="D858" t="s">
        <v>4128</v>
      </c>
      <c r="E858" t="s">
        <v>71</v>
      </c>
      <c r="F858" t="s">
        <v>1765</v>
      </c>
      <c r="G858" t="s">
        <v>71</v>
      </c>
      <c r="H858" t="s">
        <v>71</v>
      </c>
      <c r="I858" s="1" t="s">
        <v>7848</v>
      </c>
      <c r="J858" s="6" t="s">
        <v>8590</v>
      </c>
      <c r="K858" t="s">
        <v>4130</v>
      </c>
      <c r="L858" t="s">
        <v>71</v>
      </c>
      <c r="M858" t="s">
        <v>4131</v>
      </c>
      <c r="N858" t="s">
        <v>4132</v>
      </c>
      <c r="O858" t="s">
        <v>4133</v>
      </c>
      <c r="P858" t="s">
        <v>4134</v>
      </c>
      <c r="Q858" t="s">
        <v>71</v>
      </c>
      <c r="R858" t="s">
        <v>71</v>
      </c>
      <c r="S858" t="s">
        <v>71</v>
      </c>
      <c r="T858" t="s">
        <v>7849</v>
      </c>
      <c r="U858" t="s">
        <v>71</v>
      </c>
      <c r="V858" t="s">
        <v>71</v>
      </c>
      <c r="W858" t="s">
        <v>71</v>
      </c>
      <c r="X858" t="s">
        <v>71</v>
      </c>
      <c r="Y858" t="s">
        <v>71</v>
      </c>
      <c r="Z858" t="s">
        <v>71</v>
      </c>
      <c r="AA858" t="s">
        <v>71</v>
      </c>
      <c r="AB858" t="s">
        <v>71</v>
      </c>
      <c r="AC858" t="s">
        <v>71</v>
      </c>
      <c r="AD858" t="s">
        <v>71</v>
      </c>
      <c r="AE858" t="s">
        <v>71</v>
      </c>
      <c r="AF858" t="s">
        <v>71</v>
      </c>
      <c r="AG858" t="s">
        <v>71</v>
      </c>
      <c r="AH858" t="s">
        <v>71</v>
      </c>
      <c r="AI858" t="s">
        <v>71</v>
      </c>
      <c r="AJ858" t="s">
        <v>71</v>
      </c>
      <c r="AK858" t="s">
        <v>71</v>
      </c>
      <c r="AL858" t="s">
        <v>71</v>
      </c>
      <c r="AM858" t="s">
        <v>71</v>
      </c>
      <c r="AN858" t="s">
        <v>71</v>
      </c>
      <c r="AO858" t="s">
        <v>4138</v>
      </c>
      <c r="AP858" t="s">
        <v>71</v>
      </c>
      <c r="AQ858" t="s">
        <v>71</v>
      </c>
      <c r="AR858" t="s">
        <v>71</v>
      </c>
      <c r="AS858">
        <v>2001</v>
      </c>
      <c r="AT858" t="s">
        <v>71</v>
      </c>
      <c r="AU858" t="s">
        <v>71</v>
      </c>
      <c r="AV858" t="s">
        <v>71</v>
      </c>
      <c r="AW858" t="s">
        <v>71</v>
      </c>
      <c r="AX858" t="s">
        <v>71</v>
      </c>
      <c r="AY858" t="s">
        <v>71</v>
      </c>
      <c r="AZ858" t="s">
        <v>7850</v>
      </c>
      <c r="BA858" t="s">
        <v>7851</v>
      </c>
      <c r="BB858" t="s">
        <v>71</v>
      </c>
      <c r="BC858" t="s">
        <v>71</v>
      </c>
      <c r="BD858" t="s">
        <v>71</v>
      </c>
      <c r="BE858" t="s">
        <v>71</v>
      </c>
      <c r="BF858" t="s">
        <v>71</v>
      </c>
      <c r="BG858" t="s">
        <v>71</v>
      </c>
      <c r="BH858" t="s">
        <v>71</v>
      </c>
      <c r="BI858" t="s">
        <v>71</v>
      </c>
      <c r="BJ858" t="s">
        <v>71</v>
      </c>
      <c r="BK858" t="s">
        <v>71</v>
      </c>
      <c r="BL858" t="s">
        <v>71</v>
      </c>
      <c r="BM858" t="s">
        <v>71</v>
      </c>
      <c r="BN858" t="s">
        <v>71</v>
      </c>
      <c r="BO858" t="s">
        <v>71</v>
      </c>
      <c r="BP858" t="s">
        <v>71</v>
      </c>
      <c r="BQ858" t="s">
        <v>7852</v>
      </c>
      <c r="BR858" t="str">
        <f>HYPERLINK("https%3A%2F%2Fwww.webofscience.com%2Fwos%2Fwoscc%2Ffull-record%2FWOS:000173245100001","View Full Record in Web of Science")</f>
        <v>View Full Record in Web of Science</v>
      </c>
    </row>
    <row r="859" spans="1:70" hidden="1" x14ac:dyDescent="0.25">
      <c r="A859" t="s">
        <v>69</v>
      </c>
      <c r="B859" t="s">
        <v>7853</v>
      </c>
      <c r="C859" t="s">
        <v>71</v>
      </c>
      <c r="D859" t="s">
        <v>71</v>
      </c>
      <c r="E859" t="s">
        <v>71</v>
      </c>
      <c r="F859" t="s">
        <v>7854</v>
      </c>
      <c r="G859" t="s">
        <v>71</v>
      </c>
      <c r="H859" t="s">
        <v>71</v>
      </c>
      <c r="I859" s="1" t="s">
        <v>7855</v>
      </c>
      <c r="J859" s="6" t="s">
        <v>8590</v>
      </c>
      <c r="K859" t="s">
        <v>288</v>
      </c>
      <c r="L859" t="s">
        <v>71</v>
      </c>
      <c r="M859" t="s">
        <v>71</v>
      </c>
      <c r="N859" t="s">
        <v>71</v>
      </c>
      <c r="O859" t="s">
        <v>71</v>
      </c>
      <c r="P859" t="s">
        <v>71</v>
      </c>
      <c r="Q859" t="s">
        <v>71</v>
      </c>
      <c r="R859" t="s">
        <v>71</v>
      </c>
      <c r="S859" t="s">
        <v>71</v>
      </c>
      <c r="T859" t="s">
        <v>7856</v>
      </c>
      <c r="U859" t="s">
        <v>71</v>
      </c>
      <c r="V859" t="s">
        <v>71</v>
      </c>
      <c r="W859" t="s">
        <v>71</v>
      </c>
      <c r="X859" t="s">
        <v>71</v>
      </c>
      <c r="Y859" t="s">
        <v>7857</v>
      </c>
      <c r="Z859" t="s">
        <v>71</v>
      </c>
      <c r="AA859" t="s">
        <v>71</v>
      </c>
      <c r="AB859" t="s">
        <v>71</v>
      </c>
      <c r="AC859" t="s">
        <v>71</v>
      </c>
      <c r="AD859" t="s">
        <v>71</v>
      </c>
      <c r="AE859" t="s">
        <v>71</v>
      </c>
      <c r="AF859" t="s">
        <v>71</v>
      </c>
      <c r="AG859" t="s">
        <v>71</v>
      </c>
      <c r="AH859" t="s">
        <v>71</v>
      </c>
      <c r="AI859" t="s">
        <v>71</v>
      </c>
      <c r="AJ859" t="s">
        <v>71</v>
      </c>
      <c r="AK859" t="s">
        <v>71</v>
      </c>
      <c r="AL859" t="s">
        <v>71</v>
      </c>
      <c r="AM859" t="s">
        <v>291</v>
      </c>
      <c r="AN859" t="s">
        <v>71</v>
      </c>
      <c r="AO859" t="s">
        <v>71</v>
      </c>
      <c r="AP859" t="s">
        <v>71</v>
      </c>
      <c r="AQ859" t="s">
        <v>71</v>
      </c>
      <c r="AR859" t="s">
        <v>5044</v>
      </c>
      <c r="AS859">
        <v>2012</v>
      </c>
      <c r="AT859">
        <v>39</v>
      </c>
      <c r="AU859">
        <v>2</v>
      </c>
      <c r="AV859" t="s">
        <v>71</v>
      </c>
      <c r="AW859" t="s">
        <v>71</v>
      </c>
      <c r="AX859" t="s">
        <v>71</v>
      </c>
      <c r="AY859" t="s">
        <v>71</v>
      </c>
      <c r="AZ859">
        <v>2011</v>
      </c>
      <c r="BA859">
        <v>2020</v>
      </c>
      <c r="BB859" t="s">
        <v>71</v>
      </c>
      <c r="BC859" t="s">
        <v>7858</v>
      </c>
      <c r="BD859" t="str">
        <f>HYPERLINK("http://dx.doi.org/10.1016/j.eswa.2011.08.039","http://dx.doi.org/10.1016/j.eswa.2011.08.039")</f>
        <v>http://dx.doi.org/10.1016/j.eswa.2011.08.039</v>
      </c>
      <c r="BE859" t="s">
        <v>71</v>
      </c>
      <c r="BF859" t="s">
        <v>71</v>
      </c>
      <c r="BG859" t="s">
        <v>71</v>
      </c>
      <c r="BH859" t="s">
        <v>71</v>
      </c>
      <c r="BI859" t="s">
        <v>71</v>
      </c>
      <c r="BJ859" t="s">
        <v>71</v>
      </c>
      <c r="BK859" t="s">
        <v>71</v>
      </c>
      <c r="BL859" t="s">
        <v>71</v>
      </c>
      <c r="BM859" t="s">
        <v>71</v>
      </c>
      <c r="BN859" t="s">
        <v>71</v>
      </c>
      <c r="BO859" t="s">
        <v>71</v>
      </c>
      <c r="BP859" t="s">
        <v>71</v>
      </c>
      <c r="BQ859" t="s">
        <v>7859</v>
      </c>
      <c r="BR859" t="str">
        <f>HYPERLINK("https%3A%2F%2Fwww.webofscience.com%2Fwos%2Fwoscc%2Ffull-record%2FWOS:000298027300044","View Full Record in Web of Science")</f>
        <v>View Full Record in Web of Science</v>
      </c>
    </row>
    <row r="860" spans="1:70" hidden="1" x14ac:dyDescent="0.25">
      <c r="A860" t="s">
        <v>69</v>
      </c>
      <c r="B860" t="s">
        <v>7860</v>
      </c>
      <c r="C860" t="s">
        <v>71</v>
      </c>
      <c r="D860" t="s">
        <v>71</v>
      </c>
      <c r="E860" t="s">
        <v>71</v>
      </c>
      <c r="F860" t="s">
        <v>7861</v>
      </c>
      <c r="G860" t="s">
        <v>71</v>
      </c>
      <c r="H860" t="s">
        <v>71</v>
      </c>
      <c r="I860" s="1" t="s">
        <v>7862</v>
      </c>
      <c r="J860" s="6" t="s">
        <v>8590</v>
      </c>
      <c r="K860" t="s">
        <v>288</v>
      </c>
      <c r="L860" t="s">
        <v>71</v>
      </c>
      <c r="M860" t="s">
        <v>71</v>
      </c>
      <c r="N860" t="s">
        <v>71</v>
      </c>
      <c r="O860" t="s">
        <v>71</v>
      </c>
      <c r="P860" t="s">
        <v>71</v>
      </c>
      <c r="Q860" t="s">
        <v>71</v>
      </c>
      <c r="R860" t="s">
        <v>71</v>
      </c>
      <c r="S860" t="s">
        <v>71</v>
      </c>
      <c r="T860" t="s">
        <v>7863</v>
      </c>
      <c r="U860" t="s">
        <v>71</v>
      </c>
      <c r="V860" t="s">
        <v>71</v>
      </c>
      <c r="W860" t="s">
        <v>71</v>
      </c>
      <c r="X860" t="s">
        <v>71</v>
      </c>
      <c r="Y860" t="s">
        <v>7864</v>
      </c>
      <c r="Z860" t="s">
        <v>7865</v>
      </c>
      <c r="AA860" t="s">
        <v>71</v>
      </c>
      <c r="AB860" t="s">
        <v>71</v>
      </c>
      <c r="AC860" t="s">
        <v>71</v>
      </c>
      <c r="AD860" t="s">
        <v>71</v>
      </c>
      <c r="AE860" t="s">
        <v>71</v>
      </c>
      <c r="AF860" t="s">
        <v>71</v>
      </c>
      <c r="AG860" t="s">
        <v>71</v>
      </c>
      <c r="AH860" t="s">
        <v>71</v>
      </c>
      <c r="AI860" t="s">
        <v>71</v>
      </c>
      <c r="AJ860" t="s">
        <v>71</v>
      </c>
      <c r="AK860" t="s">
        <v>71</v>
      </c>
      <c r="AL860" t="s">
        <v>71</v>
      </c>
      <c r="AM860" t="s">
        <v>291</v>
      </c>
      <c r="AN860" t="s">
        <v>292</v>
      </c>
      <c r="AO860" t="s">
        <v>71</v>
      </c>
      <c r="AP860" t="s">
        <v>71</v>
      </c>
      <c r="AQ860" t="s">
        <v>71</v>
      </c>
      <c r="AR860" t="s">
        <v>2117</v>
      </c>
      <c r="AS860">
        <v>2019</v>
      </c>
      <c r="AT860">
        <v>137</v>
      </c>
      <c r="AU860" t="s">
        <v>71</v>
      </c>
      <c r="AV860" t="s">
        <v>71</v>
      </c>
      <c r="AW860" t="s">
        <v>71</v>
      </c>
      <c r="AX860" t="s">
        <v>71</v>
      </c>
      <c r="AY860" t="s">
        <v>71</v>
      </c>
      <c r="AZ860">
        <v>202</v>
      </c>
      <c r="BA860">
        <v>231</v>
      </c>
      <c r="BB860" t="s">
        <v>71</v>
      </c>
      <c r="BC860" t="s">
        <v>7866</v>
      </c>
      <c r="BD860" t="str">
        <f>HYPERLINK("http://dx.doi.org/10.1016/j.eswa.2019.07.002","http://dx.doi.org/10.1016/j.eswa.2019.07.002")</f>
        <v>http://dx.doi.org/10.1016/j.eswa.2019.07.002</v>
      </c>
      <c r="BE860" t="s">
        <v>71</v>
      </c>
      <c r="BF860" t="s">
        <v>71</v>
      </c>
      <c r="BG860" t="s">
        <v>71</v>
      </c>
      <c r="BH860" t="s">
        <v>71</v>
      </c>
      <c r="BI860" t="s">
        <v>71</v>
      </c>
      <c r="BJ860" t="s">
        <v>71</v>
      </c>
      <c r="BK860" t="s">
        <v>71</v>
      </c>
      <c r="BL860" t="s">
        <v>71</v>
      </c>
      <c r="BM860" t="s">
        <v>71</v>
      </c>
      <c r="BN860" t="s">
        <v>71</v>
      </c>
      <c r="BO860" t="s">
        <v>71</v>
      </c>
      <c r="BP860" t="s">
        <v>71</v>
      </c>
      <c r="BQ860" t="s">
        <v>7867</v>
      </c>
      <c r="BR860" t="str">
        <f>HYPERLINK("https%3A%2F%2Fwww.webofscience.com%2Fwos%2Fwoscc%2Ffull-record%2FWOS:000487167500014","View Full Record in Web of Science")</f>
        <v>View Full Record in Web of Science</v>
      </c>
    </row>
    <row r="861" spans="1:70" hidden="1" x14ac:dyDescent="0.25">
      <c r="A861" t="s">
        <v>69</v>
      </c>
      <c r="B861" t="s">
        <v>7868</v>
      </c>
      <c r="C861" t="s">
        <v>71</v>
      </c>
      <c r="D861" t="s">
        <v>71</v>
      </c>
      <c r="E861" t="s">
        <v>71</v>
      </c>
      <c r="F861" t="s">
        <v>7869</v>
      </c>
      <c r="G861" t="s">
        <v>71</v>
      </c>
      <c r="H861" t="s">
        <v>71</v>
      </c>
      <c r="I861" s="1" t="s">
        <v>7870</v>
      </c>
      <c r="J861" s="6" t="s">
        <v>8590</v>
      </c>
      <c r="K861" t="s">
        <v>2308</v>
      </c>
      <c r="L861" t="s">
        <v>71</v>
      </c>
      <c r="M861" t="s">
        <v>71</v>
      </c>
      <c r="N861" t="s">
        <v>71</v>
      </c>
      <c r="O861" t="s">
        <v>71</v>
      </c>
      <c r="P861" t="s">
        <v>71</v>
      </c>
      <c r="Q861" t="s">
        <v>71</v>
      </c>
      <c r="R861" t="s">
        <v>71</v>
      </c>
      <c r="S861" t="s">
        <v>71</v>
      </c>
      <c r="T861" t="s">
        <v>7871</v>
      </c>
      <c r="U861" t="s">
        <v>71</v>
      </c>
      <c r="V861" t="s">
        <v>71</v>
      </c>
      <c r="W861" t="s">
        <v>71</v>
      </c>
      <c r="X861" t="s">
        <v>71</v>
      </c>
      <c r="Y861" t="s">
        <v>71</v>
      </c>
      <c r="Z861" t="s">
        <v>71</v>
      </c>
      <c r="AA861" t="s">
        <v>71</v>
      </c>
      <c r="AB861" t="s">
        <v>71</v>
      </c>
      <c r="AC861" t="s">
        <v>71</v>
      </c>
      <c r="AD861" t="s">
        <v>71</v>
      </c>
      <c r="AE861" t="s">
        <v>71</v>
      </c>
      <c r="AF861" t="s">
        <v>71</v>
      </c>
      <c r="AG861" t="s">
        <v>71</v>
      </c>
      <c r="AH861" t="s">
        <v>71</v>
      </c>
      <c r="AI861" t="s">
        <v>71</v>
      </c>
      <c r="AJ861" t="s">
        <v>71</v>
      </c>
      <c r="AK861" t="s">
        <v>71</v>
      </c>
      <c r="AL861" t="s">
        <v>71</v>
      </c>
      <c r="AM861" t="s">
        <v>2312</v>
      </c>
      <c r="AN861" t="s">
        <v>2313</v>
      </c>
      <c r="AO861" t="s">
        <v>71</v>
      </c>
      <c r="AP861" t="s">
        <v>71</v>
      </c>
      <c r="AQ861" t="s">
        <v>71</v>
      </c>
      <c r="AR861" t="s">
        <v>794</v>
      </c>
      <c r="AS861">
        <v>2016</v>
      </c>
      <c r="AT861">
        <v>47</v>
      </c>
      <c r="AU861" t="s">
        <v>71</v>
      </c>
      <c r="AV861" t="s">
        <v>71</v>
      </c>
      <c r="AW861" t="s">
        <v>71</v>
      </c>
      <c r="AX861" t="s">
        <v>180</v>
      </c>
      <c r="AY861" t="s">
        <v>71</v>
      </c>
      <c r="AZ861">
        <v>122</v>
      </c>
      <c r="BA861">
        <v>139</v>
      </c>
      <c r="BB861" t="s">
        <v>71</v>
      </c>
      <c r="BC861" t="s">
        <v>7872</v>
      </c>
      <c r="BD861" t="str">
        <f>HYPERLINK("http://dx.doi.org/10.1016/j.engappai.2015.06.007","http://dx.doi.org/10.1016/j.engappai.2015.06.007")</f>
        <v>http://dx.doi.org/10.1016/j.engappai.2015.06.007</v>
      </c>
      <c r="BE861" t="s">
        <v>71</v>
      </c>
      <c r="BF861" t="s">
        <v>71</v>
      </c>
      <c r="BG861" t="s">
        <v>71</v>
      </c>
      <c r="BH861" t="s">
        <v>71</v>
      </c>
      <c r="BI861" t="s">
        <v>71</v>
      </c>
      <c r="BJ861" t="s">
        <v>71</v>
      </c>
      <c r="BK861" t="s">
        <v>71</v>
      </c>
      <c r="BL861" t="s">
        <v>71</v>
      </c>
      <c r="BM861" t="s">
        <v>71</v>
      </c>
      <c r="BN861" t="s">
        <v>71</v>
      </c>
      <c r="BO861" t="s">
        <v>71</v>
      </c>
      <c r="BP861" t="s">
        <v>71</v>
      </c>
      <c r="BQ861" t="s">
        <v>7873</v>
      </c>
      <c r="BR861" t="str">
        <f>HYPERLINK("https%3A%2F%2Fwww.webofscience.com%2Fwos%2Fwoscc%2Ffull-record%2FWOS:000367494200013","View Full Record in Web of Science")</f>
        <v>View Full Record in Web of Science</v>
      </c>
    </row>
    <row r="862" spans="1:70" hidden="1" x14ac:dyDescent="0.25">
      <c r="A862" t="s">
        <v>69</v>
      </c>
      <c r="B862" t="s">
        <v>7325</v>
      </c>
      <c r="C862" t="s">
        <v>71</v>
      </c>
      <c r="D862" t="s">
        <v>71</v>
      </c>
      <c r="E862" t="s">
        <v>71</v>
      </c>
      <c r="F862" t="s">
        <v>7327</v>
      </c>
      <c r="G862" t="s">
        <v>71</v>
      </c>
      <c r="H862" t="s">
        <v>71</v>
      </c>
      <c r="I862" s="1" t="s">
        <v>7874</v>
      </c>
      <c r="J862" s="6" t="s">
        <v>8590</v>
      </c>
      <c r="K862" t="s">
        <v>7875</v>
      </c>
      <c r="L862" t="s">
        <v>71</v>
      </c>
      <c r="M862" t="s">
        <v>71</v>
      </c>
      <c r="N862" t="s">
        <v>71</v>
      </c>
      <c r="O862" t="s">
        <v>71</v>
      </c>
      <c r="P862" t="s">
        <v>71</v>
      </c>
      <c r="Q862" t="s">
        <v>71</v>
      </c>
      <c r="R862" t="s">
        <v>71</v>
      </c>
      <c r="S862" t="s">
        <v>71</v>
      </c>
      <c r="T862" t="s">
        <v>7876</v>
      </c>
      <c r="U862" t="s">
        <v>71</v>
      </c>
      <c r="V862" t="s">
        <v>71</v>
      </c>
      <c r="W862" t="s">
        <v>71</v>
      </c>
      <c r="X862" t="s">
        <v>71</v>
      </c>
      <c r="Y862" t="s">
        <v>7322</v>
      </c>
      <c r="Z862" t="s">
        <v>7335</v>
      </c>
      <c r="AA862" t="s">
        <v>71</v>
      </c>
      <c r="AB862" t="s">
        <v>71</v>
      </c>
      <c r="AC862" t="s">
        <v>71</v>
      </c>
      <c r="AD862" t="s">
        <v>71</v>
      </c>
      <c r="AE862" t="s">
        <v>71</v>
      </c>
      <c r="AF862" t="s">
        <v>71</v>
      </c>
      <c r="AG862" t="s">
        <v>71</v>
      </c>
      <c r="AH862" t="s">
        <v>71</v>
      </c>
      <c r="AI862" t="s">
        <v>71</v>
      </c>
      <c r="AJ862" t="s">
        <v>71</v>
      </c>
      <c r="AK862" t="s">
        <v>71</v>
      </c>
      <c r="AL862" t="s">
        <v>71</v>
      </c>
      <c r="AM862" t="s">
        <v>7877</v>
      </c>
      <c r="AN862" t="s">
        <v>7878</v>
      </c>
      <c r="AO862" t="s">
        <v>71</v>
      </c>
      <c r="AP862" t="s">
        <v>71</v>
      </c>
      <c r="AQ862" t="s">
        <v>71</v>
      </c>
      <c r="AR862" t="s">
        <v>6601</v>
      </c>
      <c r="AS862">
        <v>2020</v>
      </c>
      <c r="AT862">
        <v>29</v>
      </c>
      <c r="AU862">
        <v>3</v>
      </c>
      <c r="AV862" t="s">
        <v>71</v>
      </c>
      <c r="AW862" t="s">
        <v>71</v>
      </c>
      <c r="AX862" t="s">
        <v>180</v>
      </c>
      <c r="AY862" t="s">
        <v>71</v>
      </c>
      <c r="AZ862">
        <v>260</v>
      </c>
      <c r="BA862">
        <v>287</v>
      </c>
      <c r="BB862" t="s">
        <v>71</v>
      </c>
      <c r="BC862" t="s">
        <v>7879</v>
      </c>
      <c r="BD862" t="str">
        <f>HYPERLINK("http://dx.doi.org/10.1080/0960085X.2020.1740618","http://dx.doi.org/10.1080/0960085X.2020.1740618")</f>
        <v>http://dx.doi.org/10.1080/0960085X.2020.1740618</v>
      </c>
      <c r="BE862" t="s">
        <v>71</v>
      </c>
      <c r="BF862" t="s">
        <v>3854</v>
      </c>
      <c r="BG862" t="s">
        <v>71</v>
      </c>
      <c r="BH862" t="s">
        <v>71</v>
      </c>
      <c r="BI862" t="s">
        <v>71</v>
      </c>
      <c r="BJ862" t="s">
        <v>71</v>
      </c>
      <c r="BK862" t="s">
        <v>71</v>
      </c>
      <c r="BL862" t="s">
        <v>71</v>
      </c>
      <c r="BM862" t="s">
        <v>71</v>
      </c>
      <c r="BN862" t="s">
        <v>71</v>
      </c>
      <c r="BO862" t="s">
        <v>71</v>
      </c>
      <c r="BP862" t="s">
        <v>71</v>
      </c>
      <c r="BQ862" t="s">
        <v>7880</v>
      </c>
      <c r="BR862" t="str">
        <f>HYPERLINK("https%3A%2F%2Fwww.webofscience.com%2Fwos%2Fwoscc%2Ffull-record%2FWOS:000527202200001","View Full Record in Web of Science")</f>
        <v>View Full Record in Web of Science</v>
      </c>
    </row>
    <row r="863" spans="1:70" hidden="1" x14ac:dyDescent="0.25">
      <c r="A863" t="s">
        <v>69</v>
      </c>
      <c r="B863" t="s">
        <v>7187</v>
      </c>
      <c r="C863" t="s">
        <v>71</v>
      </c>
      <c r="D863" t="s">
        <v>71</v>
      </c>
      <c r="E863" t="s">
        <v>71</v>
      </c>
      <c r="F863" t="s">
        <v>7188</v>
      </c>
      <c r="G863" t="s">
        <v>71</v>
      </c>
      <c r="H863" t="s">
        <v>71</v>
      </c>
      <c r="I863" s="1" t="s">
        <v>7881</v>
      </c>
      <c r="J863" s="6" t="s">
        <v>8590</v>
      </c>
      <c r="K863" t="s">
        <v>2583</v>
      </c>
      <c r="L863" t="s">
        <v>71</v>
      </c>
      <c r="M863" t="s">
        <v>71</v>
      </c>
      <c r="N863" t="s">
        <v>71</v>
      </c>
      <c r="O863" t="s">
        <v>71</v>
      </c>
      <c r="P863" t="s">
        <v>71</v>
      </c>
      <c r="Q863" t="s">
        <v>71</v>
      </c>
      <c r="R863" t="s">
        <v>71</v>
      </c>
      <c r="S863" t="s">
        <v>71</v>
      </c>
      <c r="T863" t="s">
        <v>7882</v>
      </c>
      <c r="U863" t="s">
        <v>71</v>
      </c>
      <c r="V863" t="s">
        <v>71</v>
      </c>
      <c r="W863" t="s">
        <v>71</v>
      </c>
      <c r="X863" t="s">
        <v>71</v>
      </c>
      <c r="Y863" t="s">
        <v>71</v>
      </c>
      <c r="Z863" t="s">
        <v>7197</v>
      </c>
      <c r="AA863" t="s">
        <v>71</v>
      </c>
      <c r="AB863" t="s">
        <v>71</v>
      </c>
      <c r="AC863" t="s">
        <v>71</v>
      </c>
      <c r="AD863" t="s">
        <v>71</v>
      </c>
      <c r="AE863" t="s">
        <v>71</v>
      </c>
      <c r="AF863" t="s">
        <v>71</v>
      </c>
      <c r="AG863" t="s">
        <v>71</v>
      </c>
      <c r="AH863" t="s">
        <v>71</v>
      </c>
      <c r="AI863" t="s">
        <v>71</v>
      </c>
      <c r="AJ863" t="s">
        <v>71</v>
      </c>
      <c r="AK863" t="s">
        <v>71</v>
      </c>
      <c r="AL863" t="s">
        <v>71</v>
      </c>
      <c r="AM863" t="s">
        <v>2587</v>
      </c>
      <c r="AN863" t="s">
        <v>2588</v>
      </c>
      <c r="AO863" t="s">
        <v>71</v>
      </c>
      <c r="AP863" t="s">
        <v>71</v>
      </c>
      <c r="AQ863" t="s">
        <v>71</v>
      </c>
      <c r="AR863" t="s">
        <v>960</v>
      </c>
      <c r="AS863">
        <v>2018</v>
      </c>
      <c r="AT863">
        <v>9</v>
      </c>
      <c r="AU863">
        <v>2</v>
      </c>
      <c r="AV863" t="s">
        <v>71</v>
      </c>
      <c r="AW863" t="s">
        <v>71</v>
      </c>
      <c r="AX863" t="s">
        <v>180</v>
      </c>
      <c r="AY863" t="s">
        <v>71</v>
      </c>
      <c r="AZ863">
        <v>307</v>
      </c>
      <c r="BA863">
        <v>318</v>
      </c>
      <c r="BB863" t="s">
        <v>71</v>
      </c>
      <c r="BC863" t="s">
        <v>7883</v>
      </c>
      <c r="BD863" t="str">
        <f>HYPERLINK("http://dx.doi.org/10.1007/s12652-016-0375-2","http://dx.doi.org/10.1007/s12652-016-0375-2")</f>
        <v>http://dx.doi.org/10.1007/s12652-016-0375-2</v>
      </c>
      <c r="BE863" t="s">
        <v>71</v>
      </c>
      <c r="BF863" t="s">
        <v>71</v>
      </c>
      <c r="BG863" t="s">
        <v>71</v>
      </c>
      <c r="BH863" t="s">
        <v>71</v>
      </c>
      <c r="BI863" t="s">
        <v>71</v>
      </c>
      <c r="BJ863" t="s">
        <v>71</v>
      </c>
      <c r="BK863" t="s">
        <v>71</v>
      </c>
      <c r="BL863" t="s">
        <v>71</v>
      </c>
      <c r="BM863" t="s">
        <v>71</v>
      </c>
      <c r="BN863" t="s">
        <v>71</v>
      </c>
      <c r="BO863" t="s">
        <v>71</v>
      </c>
      <c r="BP863" t="s">
        <v>71</v>
      </c>
      <c r="BQ863" t="s">
        <v>7884</v>
      </c>
      <c r="BR863" t="str">
        <f>HYPERLINK("https%3A%2F%2Fwww.webofscience.com%2Fwos%2Fwoscc%2Ffull-record%2FWOS:000429249200009","View Full Record in Web of Science")</f>
        <v>View Full Record in Web of Science</v>
      </c>
    </row>
    <row r="864" spans="1:70" hidden="1" x14ac:dyDescent="0.25">
      <c r="A864" t="s">
        <v>69</v>
      </c>
      <c r="B864" t="s">
        <v>7885</v>
      </c>
      <c r="C864" t="s">
        <v>71</v>
      </c>
      <c r="D864" t="s">
        <v>71</v>
      </c>
      <c r="E864" t="s">
        <v>71</v>
      </c>
      <c r="F864" t="s">
        <v>7886</v>
      </c>
      <c r="G864" t="s">
        <v>71</v>
      </c>
      <c r="H864" t="s">
        <v>71</v>
      </c>
      <c r="I864" s="1" t="s">
        <v>7887</v>
      </c>
      <c r="J864" s="6" t="s">
        <v>8590</v>
      </c>
      <c r="K864" t="s">
        <v>364</v>
      </c>
      <c r="L864" t="s">
        <v>71</v>
      </c>
      <c r="M864" t="s">
        <v>71</v>
      </c>
      <c r="N864" t="s">
        <v>71</v>
      </c>
      <c r="O864" t="s">
        <v>71</v>
      </c>
      <c r="P864" t="s">
        <v>71</v>
      </c>
      <c r="Q864" t="s">
        <v>71</v>
      </c>
      <c r="R864" t="s">
        <v>71</v>
      </c>
      <c r="S864" t="s">
        <v>71</v>
      </c>
      <c r="T864" t="s">
        <v>7888</v>
      </c>
      <c r="U864" t="s">
        <v>71</v>
      </c>
      <c r="V864" t="s">
        <v>71</v>
      </c>
      <c r="W864" t="s">
        <v>71</v>
      </c>
      <c r="X864" t="s">
        <v>71</v>
      </c>
      <c r="Y864" t="s">
        <v>7889</v>
      </c>
      <c r="Z864" t="s">
        <v>7890</v>
      </c>
      <c r="AA864" t="s">
        <v>71</v>
      </c>
      <c r="AB864" t="s">
        <v>71</v>
      </c>
      <c r="AC864" t="s">
        <v>71</v>
      </c>
      <c r="AD864" t="s">
        <v>71</v>
      </c>
      <c r="AE864" t="s">
        <v>71</v>
      </c>
      <c r="AF864" t="s">
        <v>71</v>
      </c>
      <c r="AG864" t="s">
        <v>71</v>
      </c>
      <c r="AH864" t="s">
        <v>71</v>
      </c>
      <c r="AI864" t="s">
        <v>71</v>
      </c>
      <c r="AJ864" t="s">
        <v>71</v>
      </c>
      <c r="AK864" t="s">
        <v>71</v>
      </c>
      <c r="AL864" t="s">
        <v>71</v>
      </c>
      <c r="AM864" t="s">
        <v>366</v>
      </c>
      <c r="AN864" t="s">
        <v>367</v>
      </c>
      <c r="AO864" t="s">
        <v>71</v>
      </c>
      <c r="AP864" t="s">
        <v>71</v>
      </c>
      <c r="AQ864" t="s">
        <v>71</v>
      </c>
      <c r="AR864" t="s">
        <v>2523</v>
      </c>
      <c r="AS864">
        <v>2010</v>
      </c>
      <c r="AT864">
        <v>31</v>
      </c>
      <c r="AU864">
        <v>9</v>
      </c>
      <c r="AV864" t="s">
        <v>71</v>
      </c>
      <c r="AW864" t="s">
        <v>71</v>
      </c>
      <c r="AX864" t="s">
        <v>71</v>
      </c>
      <c r="AY864" t="s">
        <v>71</v>
      </c>
      <c r="AZ864">
        <v>966</v>
      </c>
      <c r="BA864">
        <v>975</v>
      </c>
      <c r="BB864" t="s">
        <v>71</v>
      </c>
      <c r="BC864" t="s">
        <v>7891</v>
      </c>
      <c r="BD864" t="str">
        <f>HYPERLINK("http://dx.doi.org/10.1016/j.patrec.2010.01.002","http://dx.doi.org/10.1016/j.patrec.2010.01.002")</f>
        <v>http://dx.doi.org/10.1016/j.patrec.2010.01.002</v>
      </c>
      <c r="BE864" t="s">
        <v>71</v>
      </c>
      <c r="BF864" t="s">
        <v>71</v>
      </c>
      <c r="BG864" t="s">
        <v>71</v>
      </c>
      <c r="BH864" t="s">
        <v>71</v>
      </c>
      <c r="BI864" t="s">
        <v>71</v>
      </c>
      <c r="BJ864" t="s">
        <v>71</v>
      </c>
      <c r="BK864" t="s">
        <v>71</v>
      </c>
      <c r="BL864" t="s">
        <v>71</v>
      </c>
      <c r="BM864" t="s">
        <v>71</v>
      </c>
      <c r="BN864" t="s">
        <v>71</v>
      </c>
      <c r="BO864" t="s">
        <v>71</v>
      </c>
      <c r="BP864" t="s">
        <v>71</v>
      </c>
      <c r="BQ864" t="s">
        <v>7892</v>
      </c>
      <c r="BR864" t="str">
        <f>HYPERLINK("https%3A%2F%2Fwww.webofscience.com%2Fwos%2Fwoscc%2Ffull-record%2FWOS:000278186200023","View Full Record in Web of Science")</f>
        <v>View Full Record in Web of Science</v>
      </c>
    </row>
    <row r="865" spans="1:70" hidden="1" x14ac:dyDescent="0.25">
      <c r="A865" t="s">
        <v>69</v>
      </c>
      <c r="B865" t="s">
        <v>3998</v>
      </c>
      <c r="C865" t="s">
        <v>71</v>
      </c>
      <c r="D865" t="s">
        <v>71</v>
      </c>
      <c r="E865" t="s">
        <v>71</v>
      </c>
      <c r="F865" t="s">
        <v>3998</v>
      </c>
      <c r="G865" t="s">
        <v>71</v>
      </c>
      <c r="H865" t="s">
        <v>71</v>
      </c>
      <c r="I865" s="1" t="s">
        <v>7893</v>
      </c>
      <c r="J865" s="6" t="s">
        <v>8588</v>
      </c>
      <c r="K865" t="s">
        <v>6650</v>
      </c>
      <c r="L865" t="s">
        <v>71</v>
      </c>
      <c r="M865" t="s">
        <v>71</v>
      </c>
      <c r="N865" t="s">
        <v>71</v>
      </c>
      <c r="O865" t="s">
        <v>71</v>
      </c>
      <c r="P865" t="s">
        <v>71</v>
      </c>
      <c r="Q865" t="s">
        <v>71</v>
      </c>
      <c r="R865" t="s">
        <v>71</v>
      </c>
      <c r="S865" t="s">
        <v>71</v>
      </c>
      <c r="T865" t="s">
        <v>7894</v>
      </c>
      <c r="U865" t="s">
        <v>71</v>
      </c>
      <c r="V865" t="s">
        <v>71</v>
      </c>
      <c r="W865" t="s">
        <v>71</v>
      </c>
      <c r="X865" t="s">
        <v>71</v>
      </c>
      <c r="Y865" t="s">
        <v>71</v>
      </c>
      <c r="Z865" t="s">
        <v>1072</v>
      </c>
      <c r="AA865" t="s">
        <v>71</v>
      </c>
      <c r="AB865" t="s">
        <v>71</v>
      </c>
      <c r="AC865" t="s">
        <v>71</v>
      </c>
      <c r="AD865" t="s">
        <v>71</v>
      </c>
      <c r="AE865" t="s">
        <v>71</v>
      </c>
      <c r="AF865" t="s">
        <v>71</v>
      </c>
      <c r="AG865" t="s">
        <v>71</v>
      </c>
      <c r="AH865" t="s">
        <v>71</v>
      </c>
      <c r="AI865" t="s">
        <v>71</v>
      </c>
      <c r="AJ865" t="s">
        <v>71</v>
      </c>
      <c r="AK865" t="s">
        <v>71</v>
      </c>
      <c r="AL865" t="s">
        <v>71</v>
      </c>
      <c r="AM865" t="s">
        <v>6652</v>
      </c>
      <c r="AN865" t="s">
        <v>6653</v>
      </c>
      <c r="AO865" t="s">
        <v>71</v>
      </c>
      <c r="AP865" t="s">
        <v>71</v>
      </c>
      <c r="AQ865" t="s">
        <v>71</v>
      </c>
      <c r="AR865" t="s">
        <v>1082</v>
      </c>
      <c r="AS865">
        <v>2000</v>
      </c>
      <c r="AT865">
        <v>11</v>
      </c>
      <c r="AU865">
        <v>3</v>
      </c>
      <c r="AV865" t="s">
        <v>71</v>
      </c>
      <c r="AW865" t="s">
        <v>71</v>
      </c>
      <c r="AX865" t="s">
        <v>71</v>
      </c>
      <c r="AY865" t="s">
        <v>71</v>
      </c>
      <c r="AZ865">
        <v>748</v>
      </c>
      <c r="BA865">
        <v>768</v>
      </c>
      <c r="BB865" t="s">
        <v>71</v>
      </c>
      <c r="BC865" t="s">
        <v>7895</v>
      </c>
      <c r="BD865" t="str">
        <f>HYPERLINK("http://dx.doi.org/10.1109/72.846746","http://dx.doi.org/10.1109/72.846746")</f>
        <v>http://dx.doi.org/10.1109/72.846746</v>
      </c>
      <c r="BE865" t="s">
        <v>71</v>
      </c>
      <c r="BF865" t="s">
        <v>71</v>
      </c>
      <c r="BG865" t="s">
        <v>71</v>
      </c>
      <c r="BH865" t="s">
        <v>71</v>
      </c>
      <c r="BI865" t="s">
        <v>71</v>
      </c>
      <c r="BJ865" t="s">
        <v>71</v>
      </c>
      <c r="BK865" t="s">
        <v>71</v>
      </c>
      <c r="BL865">
        <v>18249802</v>
      </c>
      <c r="BM865" t="s">
        <v>71</v>
      </c>
      <c r="BN865" t="s">
        <v>71</v>
      </c>
      <c r="BO865" t="s">
        <v>71</v>
      </c>
      <c r="BP865" t="s">
        <v>71</v>
      </c>
      <c r="BQ865" t="s">
        <v>7896</v>
      </c>
      <c r="BR865" t="str">
        <f>HYPERLINK("https%3A%2F%2Fwww.webofscience.com%2Fwos%2Fwoscc%2Ffull-record%2FWOS:000087732100020","View Full Record in Web of Science")</f>
        <v>View Full Record in Web of Science</v>
      </c>
    </row>
    <row r="866" spans="1:70" hidden="1" x14ac:dyDescent="0.25">
      <c r="A866" t="s">
        <v>69</v>
      </c>
      <c r="B866" t="s">
        <v>7897</v>
      </c>
      <c r="C866" t="s">
        <v>71</v>
      </c>
      <c r="D866" t="s">
        <v>71</v>
      </c>
      <c r="E866" t="s">
        <v>71</v>
      </c>
      <c r="F866" t="s">
        <v>7898</v>
      </c>
      <c r="G866" t="s">
        <v>71</v>
      </c>
      <c r="H866" t="s">
        <v>71</v>
      </c>
      <c r="I866" s="1" t="s">
        <v>7899</v>
      </c>
      <c r="J866" s="6" t="s">
        <v>8590</v>
      </c>
      <c r="K866" t="s">
        <v>3372</v>
      </c>
      <c r="L866" t="s">
        <v>71</v>
      </c>
      <c r="M866" t="s">
        <v>71</v>
      </c>
      <c r="N866" t="s">
        <v>71</v>
      </c>
      <c r="O866" t="s">
        <v>71</v>
      </c>
      <c r="P866" t="s">
        <v>71</v>
      </c>
      <c r="Q866" t="s">
        <v>71</v>
      </c>
      <c r="R866" t="s">
        <v>71</v>
      </c>
      <c r="S866" t="s">
        <v>71</v>
      </c>
      <c r="T866" t="s">
        <v>7900</v>
      </c>
      <c r="U866" t="s">
        <v>71</v>
      </c>
      <c r="V866" t="s">
        <v>71</v>
      </c>
      <c r="W866" t="s">
        <v>71</v>
      </c>
      <c r="X866" t="s">
        <v>71</v>
      </c>
      <c r="Y866" t="s">
        <v>7901</v>
      </c>
      <c r="Z866" t="s">
        <v>7902</v>
      </c>
      <c r="AA866" t="s">
        <v>71</v>
      </c>
      <c r="AB866" t="s">
        <v>71</v>
      </c>
      <c r="AC866" t="s">
        <v>71</v>
      </c>
      <c r="AD866" t="s">
        <v>71</v>
      </c>
      <c r="AE866" t="s">
        <v>71</v>
      </c>
      <c r="AF866" t="s">
        <v>71</v>
      </c>
      <c r="AG866" t="s">
        <v>71</v>
      </c>
      <c r="AH866" t="s">
        <v>71</v>
      </c>
      <c r="AI866" t="s">
        <v>71</v>
      </c>
      <c r="AJ866" t="s">
        <v>71</v>
      </c>
      <c r="AK866" t="s">
        <v>71</v>
      </c>
      <c r="AL866" t="s">
        <v>71</v>
      </c>
      <c r="AM866" t="s">
        <v>3376</v>
      </c>
      <c r="AN866" t="s">
        <v>3377</v>
      </c>
      <c r="AO866" t="s">
        <v>71</v>
      </c>
      <c r="AP866" t="s">
        <v>71</v>
      </c>
      <c r="AQ866" t="s">
        <v>71</v>
      </c>
      <c r="AR866" t="s">
        <v>71</v>
      </c>
      <c r="AS866" t="s">
        <v>71</v>
      </c>
      <c r="AT866" t="s">
        <v>71</v>
      </c>
      <c r="AU866" t="s">
        <v>71</v>
      </c>
      <c r="AV866" t="s">
        <v>71</v>
      </c>
      <c r="AW866" t="s">
        <v>71</v>
      </c>
      <c r="AX866" t="s">
        <v>71</v>
      </c>
      <c r="AY866" t="s">
        <v>71</v>
      </c>
      <c r="AZ866" t="s">
        <v>71</v>
      </c>
      <c r="BA866" t="s">
        <v>71</v>
      </c>
      <c r="BB866" t="s">
        <v>71</v>
      </c>
      <c r="BC866" t="s">
        <v>7903</v>
      </c>
      <c r="BD866" t="str">
        <f>HYPERLINK("http://dx.doi.org/10.1142/S0219622022500511","http://dx.doi.org/10.1142/S0219622022500511")</f>
        <v>http://dx.doi.org/10.1142/S0219622022500511</v>
      </c>
      <c r="BE866" t="s">
        <v>71</v>
      </c>
      <c r="BF866" t="s">
        <v>7709</v>
      </c>
      <c r="BG866" t="s">
        <v>71</v>
      </c>
      <c r="BH866" t="s">
        <v>71</v>
      </c>
      <c r="BI866" t="s">
        <v>71</v>
      </c>
      <c r="BJ866" t="s">
        <v>71</v>
      </c>
      <c r="BK866" t="s">
        <v>71</v>
      </c>
      <c r="BL866" t="s">
        <v>71</v>
      </c>
      <c r="BM866" t="s">
        <v>71</v>
      </c>
      <c r="BN866" t="s">
        <v>71</v>
      </c>
      <c r="BO866" t="s">
        <v>71</v>
      </c>
      <c r="BP866" t="s">
        <v>71</v>
      </c>
      <c r="BQ866" t="s">
        <v>7904</v>
      </c>
      <c r="BR866" t="str">
        <f>HYPERLINK("https%3A%2F%2Fwww.webofscience.com%2Fwos%2Fwoscc%2Ffull-record%2FWOS:000853952200002","View Full Record in Web of Science")</f>
        <v>View Full Record in Web of Science</v>
      </c>
    </row>
    <row r="867" spans="1:70" hidden="1" x14ac:dyDescent="0.25">
      <c r="A867" t="s">
        <v>69</v>
      </c>
      <c r="B867" t="s">
        <v>7905</v>
      </c>
      <c r="C867" t="s">
        <v>71</v>
      </c>
      <c r="D867" t="s">
        <v>71</v>
      </c>
      <c r="E867" t="s">
        <v>71</v>
      </c>
      <c r="F867" t="s">
        <v>7906</v>
      </c>
      <c r="G867" t="s">
        <v>71</v>
      </c>
      <c r="H867" t="s">
        <v>71</v>
      </c>
      <c r="I867" s="1" t="s">
        <v>7907</v>
      </c>
      <c r="J867" s="6" t="s">
        <v>8590</v>
      </c>
      <c r="K867" t="s">
        <v>7908</v>
      </c>
      <c r="L867" t="s">
        <v>71</v>
      </c>
      <c r="M867" t="s">
        <v>71</v>
      </c>
      <c r="N867" t="s">
        <v>71</v>
      </c>
      <c r="O867" t="s">
        <v>71</v>
      </c>
      <c r="P867" t="s">
        <v>71</v>
      </c>
      <c r="Q867" t="s">
        <v>71</v>
      </c>
      <c r="R867" t="s">
        <v>71</v>
      </c>
      <c r="S867" t="s">
        <v>71</v>
      </c>
      <c r="T867" t="s">
        <v>7909</v>
      </c>
      <c r="U867" t="s">
        <v>71</v>
      </c>
      <c r="V867" t="s">
        <v>71</v>
      </c>
      <c r="W867" t="s">
        <v>71</v>
      </c>
      <c r="X867" t="s">
        <v>71</v>
      </c>
      <c r="Y867" t="s">
        <v>7910</v>
      </c>
      <c r="Z867" t="s">
        <v>7911</v>
      </c>
      <c r="AA867" t="s">
        <v>71</v>
      </c>
      <c r="AB867" t="s">
        <v>71</v>
      </c>
      <c r="AC867" t="s">
        <v>71</v>
      </c>
      <c r="AD867" t="s">
        <v>71</v>
      </c>
      <c r="AE867" t="s">
        <v>71</v>
      </c>
      <c r="AF867" t="s">
        <v>71</v>
      </c>
      <c r="AG867" t="s">
        <v>71</v>
      </c>
      <c r="AH867" t="s">
        <v>71</v>
      </c>
      <c r="AI867" t="s">
        <v>71</v>
      </c>
      <c r="AJ867" t="s">
        <v>71</v>
      </c>
      <c r="AK867" t="s">
        <v>71</v>
      </c>
      <c r="AL867" t="s">
        <v>71</v>
      </c>
      <c r="AM867" t="s">
        <v>7912</v>
      </c>
      <c r="AN867" t="s">
        <v>7913</v>
      </c>
      <c r="AO867" t="s">
        <v>71</v>
      </c>
      <c r="AP867" t="s">
        <v>71</v>
      </c>
      <c r="AQ867" t="s">
        <v>71</v>
      </c>
      <c r="AR867" t="s">
        <v>7914</v>
      </c>
      <c r="AS867">
        <v>2021</v>
      </c>
      <c r="AT867">
        <v>31</v>
      </c>
      <c r="AU867">
        <v>4</v>
      </c>
      <c r="AV867" t="s">
        <v>71</v>
      </c>
      <c r="AW867" t="s">
        <v>71</v>
      </c>
      <c r="AX867" t="s">
        <v>71</v>
      </c>
      <c r="AY867" t="s">
        <v>71</v>
      </c>
      <c r="AZ867">
        <v>300</v>
      </c>
      <c r="BA867">
        <v>319</v>
      </c>
      <c r="BB867" t="s">
        <v>71</v>
      </c>
      <c r="BC867" t="s">
        <v>7915</v>
      </c>
      <c r="BD867" t="str">
        <f>HYPERLINK("http://dx.doi.org/10.1080/10919392.2021.2018258","http://dx.doi.org/10.1080/10919392.2021.2018258")</f>
        <v>http://dx.doi.org/10.1080/10919392.2021.2018258</v>
      </c>
      <c r="BE867" t="s">
        <v>71</v>
      </c>
      <c r="BF867" t="s">
        <v>1054</v>
      </c>
      <c r="BG867" t="s">
        <v>71</v>
      </c>
      <c r="BH867" t="s">
        <v>71</v>
      </c>
      <c r="BI867" t="s">
        <v>71</v>
      </c>
      <c r="BJ867" t="s">
        <v>71</v>
      </c>
      <c r="BK867" t="s">
        <v>71</v>
      </c>
      <c r="BL867" t="s">
        <v>71</v>
      </c>
      <c r="BM867" t="s">
        <v>71</v>
      </c>
      <c r="BN867" t="s">
        <v>71</v>
      </c>
      <c r="BO867" t="s">
        <v>71</v>
      </c>
      <c r="BP867" t="s">
        <v>71</v>
      </c>
      <c r="BQ867" t="s">
        <v>7916</v>
      </c>
      <c r="BR867" t="str">
        <f>HYPERLINK("https%3A%2F%2Fwww.webofscience.com%2Fwos%2Fwoscc%2Ffull-record%2FWOS:000748189300001","View Full Record in Web of Science")</f>
        <v>View Full Record in Web of Science</v>
      </c>
    </row>
    <row r="868" spans="1:70" hidden="1" x14ac:dyDescent="0.25">
      <c r="A868" t="s">
        <v>69</v>
      </c>
      <c r="B868" t="s">
        <v>7917</v>
      </c>
      <c r="C868" t="s">
        <v>71</v>
      </c>
      <c r="D868" t="s">
        <v>71</v>
      </c>
      <c r="E868" t="s">
        <v>71</v>
      </c>
      <c r="F868" t="s">
        <v>7918</v>
      </c>
      <c r="G868" t="s">
        <v>71</v>
      </c>
      <c r="H868" t="s">
        <v>71</v>
      </c>
      <c r="I868" s="1" t="s">
        <v>7919</v>
      </c>
      <c r="J868" s="6" t="s">
        <v>8590</v>
      </c>
      <c r="K868" t="s">
        <v>7920</v>
      </c>
      <c r="L868" t="s">
        <v>71</v>
      </c>
      <c r="M868" t="s">
        <v>71</v>
      </c>
      <c r="N868" t="s">
        <v>71</v>
      </c>
      <c r="O868" t="s">
        <v>71</v>
      </c>
      <c r="P868" t="s">
        <v>71</v>
      </c>
      <c r="Q868" t="s">
        <v>71</v>
      </c>
      <c r="R868" t="s">
        <v>71</v>
      </c>
      <c r="S868" t="s">
        <v>71</v>
      </c>
      <c r="T868" t="s">
        <v>7921</v>
      </c>
      <c r="U868" t="s">
        <v>71</v>
      </c>
      <c r="V868" t="s">
        <v>71</v>
      </c>
      <c r="W868" t="s">
        <v>71</v>
      </c>
      <c r="X868" t="s">
        <v>71</v>
      </c>
      <c r="Y868" t="s">
        <v>7922</v>
      </c>
      <c r="Z868" t="s">
        <v>7923</v>
      </c>
      <c r="AA868" t="s">
        <v>71</v>
      </c>
      <c r="AB868" t="s">
        <v>71</v>
      </c>
      <c r="AC868" t="s">
        <v>71</v>
      </c>
      <c r="AD868" t="s">
        <v>71</v>
      </c>
      <c r="AE868" t="s">
        <v>71</v>
      </c>
      <c r="AF868" t="s">
        <v>71</v>
      </c>
      <c r="AG868" t="s">
        <v>71</v>
      </c>
      <c r="AH868" t="s">
        <v>71</v>
      </c>
      <c r="AI868" t="s">
        <v>71</v>
      </c>
      <c r="AJ868" t="s">
        <v>71</v>
      </c>
      <c r="AK868" t="s">
        <v>71</v>
      </c>
      <c r="AL868" t="s">
        <v>71</v>
      </c>
      <c r="AM868" t="s">
        <v>7924</v>
      </c>
      <c r="AN868" t="s">
        <v>7925</v>
      </c>
      <c r="AO868" t="s">
        <v>71</v>
      </c>
      <c r="AP868" t="s">
        <v>71</v>
      </c>
      <c r="AQ868" t="s">
        <v>71</v>
      </c>
      <c r="AR868" t="s">
        <v>71</v>
      </c>
      <c r="AS868">
        <v>2022</v>
      </c>
      <c r="AT868">
        <v>73</v>
      </c>
      <c r="AU868">
        <v>2</v>
      </c>
      <c r="AV868" t="s">
        <v>71</v>
      </c>
      <c r="AW868" t="s">
        <v>71</v>
      </c>
      <c r="AX868" t="s">
        <v>71</v>
      </c>
      <c r="AY868" t="s">
        <v>71</v>
      </c>
      <c r="AZ868">
        <v>2591</v>
      </c>
      <c r="BA868">
        <v>2618</v>
      </c>
      <c r="BB868" t="s">
        <v>71</v>
      </c>
      <c r="BC868" t="s">
        <v>7926</v>
      </c>
      <c r="BD868" t="str">
        <f>HYPERLINK("http://dx.doi.org/10.32604/cmc.2022.025703","http://dx.doi.org/10.32604/cmc.2022.025703")</f>
        <v>http://dx.doi.org/10.32604/cmc.2022.025703</v>
      </c>
      <c r="BE868" t="s">
        <v>71</v>
      </c>
      <c r="BF868" t="s">
        <v>71</v>
      </c>
      <c r="BG868" t="s">
        <v>71</v>
      </c>
      <c r="BH868" t="s">
        <v>71</v>
      </c>
      <c r="BI868" t="s">
        <v>71</v>
      </c>
      <c r="BJ868" t="s">
        <v>71</v>
      </c>
      <c r="BK868" t="s">
        <v>71</v>
      </c>
      <c r="BL868" t="s">
        <v>71</v>
      </c>
      <c r="BM868" t="s">
        <v>71</v>
      </c>
      <c r="BN868" t="s">
        <v>71</v>
      </c>
      <c r="BO868" t="s">
        <v>71</v>
      </c>
      <c r="BP868" t="s">
        <v>71</v>
      </c>
      <c r="BQ868" t="s">
        <v>7927</v>
      </c>
      <c r="BR868" t="str">
        <f>HYPERLINK("https%3A%2F%2Fwww.webofscience.com%2Fwos%2Fwoscc%2Ffull-record%2FWOS:000853232800024","View Full Record in Web of Science")</f>
        <v>View Full Record in Web of Science</v>
      </c>
    </row>
    <row r="869" spans="1:70" hidden="1" x14ac:dyDescent="0.25">
      <c r="A869" t="s">
        <v>69</v>
      </c>
      <c r="B869" t="s">
        <v>7928</v>
      </c>
      <c r="C869" t="s">
        <v>71</v>
      </c>
      <c r="D869" t="s">
        <v>71</v>
      </c>
      <c r="E869" t="s">
        <v>71</v>
      </c>
      <c r="F869" t="s">
        <v>7929</v>
      </c>
      <c r="G869" t="s">
        <v>71</v>
      </c>
      <c r="H869" t="s">
        <v>71</v>
      </c>
      <c r="I869" s="1" t="s">
        <v>7930</v>
      </c>
      <c r="J869" s="6" t="s">
        <v>8590</v>
      </c>
      <c r="K869" t="s">
        <v>3910</v>
      </c>
      <c r="L869" t="s">
        <v>71</v>
      </c>
      <c r="M869" t="s">
        <v>71</v>
      </c>
      <c r="N869" t="s">
        <v>71</v>
      </c>
      <c r="O869" t="s">
        <v>71</v>
      </c>
      <c r="P869" t="s">
        <v>71</v>
      </c>
      <c r="Q869" t="s">
        <v>71</v>
      </c>
      <c r="R869" t="s">
        <v>71</v>
      </c>
      <c r="S869" t="s">
        <v>71</v>
      </c>
      <c r="T869" t="s">
        <v>7931</v>
      </c>
      <c r="U869" t="s">
        <v>71</v>
      </c>
      <c r="V869" t="s">
        <v>71</v>
      </c>
      <c r="W869" t="s">
        <v>71</v>
      </c>
      <c r="X869" t="s">
        <v>71</v>
      </c>
      <c r="Y869" t="s">
        <v>7932</v>
      </c>
      <c r="Z869" t="s">
        <v>7933</v>
      </c>
      <c r="AA869" t="s">
        <v>71</v>
      </c>
      <c r="AB869" t="s">
        <v>71</v>
      </c>
      <c r="AC869" t="s">
        <v>71</v>
      </c>
      <c r="AD869" t="s">
        <v>71</v>
      </c>
      <c r="AE869" t="s">
        <v>71</v>
      </c>
      <c r="AF869" t="s">
        <v>71</v>
      </c>
      <c r="AG869" t="s">
        <v>71</v>
      </c>
      <c r="AH869" t="s">
        <v>71</v>
      </c>
      <c r="AI869" t="s">
        <v>71</v>
      </c>
      <c r="AJ869" t="s">
        <v>71</v>
      </c>
      <c r="AK869" t="s">
        <v>71</v>
      </c>
      <c r="AL869" t="s">
        <v>71</v>
      </c>
      <c r="AM869" t="s">
        <v>3914</v>
      </c>
      <c r="AN869" t="s">
        <v>3915</v>
      </c>
      <c r="AO869" t="s">
        <v>71</v>
      </c>
      <c r="AP869" t="s">
        <v>71</v>
      </c>
      <c r="AQ869" t="s">
        <v>71</v>
      </c>
      <c r="AR869" t="s">
        <v>479</v>
      </c>
      <c r="AS869">
        <v>2015</v>
      </c>
      <c r="AT869">
        <v>83</v>
      </c>
      <c r="AU869" t="s">
        <v>71</v>
      </c>
      <c r="AV869" t="s">
        <v>71</v>
      </c>
      <c r="AW869" t="s">
        <v>71</v>
      </c>
      <c r="AX869" t="s">
        <v>71</v>
      </c>
      <c r="AY869" t="s">
        <v>71</v>
      </c>
      <c r="AZ869">
        <v>1</v>
      </c>
      <c r="BA869">
        <v>16</v>
      </c>
      <c r="BB869" t="s">
        <v>71</v>
      </c>
      <c r="BC869" t="s">
        <v>7934</v>
      </c>
      <c r="BD869" t="str">
        <f>HYPERLINK("http://dx.doi.org/10.1016/j.cageo.2015.06.011","http://dx.doi.org/10.1016/j.cageo.2015.06.011")</f>
        <v>http://dx.doi.org/10.1016/j.cageo.2015.06.011</v>
      </c>
      <c r="BE869" t="s">
        <v>71</v>
      </c>
      <c r="BF869" t="s">
        <v>71</v>
      </c>
      <c r="BG869" t="s">
        <v>71</v>
      </c>
      <c r="BH869" t="s">
        <v>71</v>
      </c>
      <c r="BI869" t="s">
        <v>71</v>
      </c>
      <c r="BJ869" t="s">
        <v>71</v>
      </c>
      <c r="BK869" t="s">
        <v>71</v>
      </c>
      <c r="BL869" t="s">
        <v>71</v>
      </c>
      <c r="BM869" t="s">
        <v>71</v>
      </c>
      <c r="BN869" t="s">
        <v>71</v>
      </c>
      <c r="BO869" t="s">
        <v>71</v>
      </c>
      <c r="BP869" t="s">
        <v>71</v>
      </c>
      <c r="BQ869" t="s">
        <v>7935</v>
      </c>
      <c r="BR869" t="str">
        <f>HYPERLINK("https%3A%2F%2Fwww.webofscience.com%2Fwos%2Fwoscc%2Ffull-record%2FWOS:000361400900001","View Full Record in Web of Science")</f>
        <v>View Full Record in Web of Science</v>
      </c>
    </row>
    <row r="870" spans="1:70" hidden="1" x14ac:dyDescent="0.25">
      <c r="A870" t="s">
        <v>69</v>
      </c>
      <c r="B870" t="s">
        <v>7936</v>
      </c>
      <c r="C870" t="s">
        <v>71</v>
      </c>
      <c r="D870" t="s">
        <v>71</v>
      </c>
      <c r="E870" t="s">
        <v>71</v>
      </c>
      <c r="F870" t="s">
        <v>7937</v>
      </c>
      <c r="G870" t="s">
        <v>71</v>
      </c>
      <c r="H870" t="s">
        <v>71</v>
      </c>
      <c r="I870" s="1" t="s">
        <v>7938</v>
      </c>
      <c r="J870" s="6" t="s">
        <v>8590</v>
      </c>
      <c r="K870" t="s">
        <v>7939</v>
      </c>
      <c r="L870" t="s">
        <v>71</v>
      </c>
      <c r="M870" t="s">
        <v>71</v>
      </c>
      <c r="N870" t="s">
        <v>71</v>
      </c>
      <c r="O870" t="s">
        <v>71</v>
      </c>
      <c r="P870" t="s">
        <v>71</v>
      </c>
      <c r="Q870" t="s">
        <v>71</v>
      </c>
      <c r="R870" t="s">
        <v>71</v>
      </c>
      <c r="S870" t="s">
        <v>71</v>
      </c>
      <c r="T870" t="s">
        <v>7940</v>
      </c>
      <c r="U870" t="s">
        <v>71</v>
      </c>
      <c r="V870" t="s">
        <v>71</v>
      </c>
      <c r="W870" t="s">
        <v>71</v>
      </c>
      <c r="X870" t="s">
        <v>71</v>
      </c>
      <c r="Y870" t="s">
        <v>7941</v>
      </c>
      <c r="Z870" t="s">
        <v>7942</v>
      </c>
      <c r="AA870" t="s">
        <v>71</v>
      </c>
      <c r="AB870" t="s">
        <v>71</v>
      </c>
      <c r="AC870" t="s">
        <v>71</v>
      </c>
      <c r="AD870" t="s">
        <v>71</v>
      </c>
      <c r="AE870" t="s">
        <v>71</v>
      </c>
      <c r="AF870" t="s">
        <v>71</v>
      </c>
      <c r="AG870" t="s">
        <v>71</v>
      </c>
      <c r="AH870" t="s">
        <v>71</v>
      </c>
      <c r="AI870" t="s">
        <v>71</v>
      </c>
      <c r="AJ870" t="s">
        <v>71</v>
      </c>
      <c r="AK870" t="s">
        <v>71</v>
      </c>
      <c r="AL870" t="s">
        <v>71</v>
      </c>
      <c r="AM870" t="s">
        <v>7943</v>
      </c>
      <c r="AN870" t="s">
        <v>7944</v>
      </c>
      <c r="AO870" t="s">
        <v>71</v>
      </c>
      <c r="AP870" t="s">
        <v>71</v>
      </c>
      <c r="AQ870" t="s">
        <v>71</v>
      </c>
      <c r="AR870" t="s">
        <v>913</v>
      </c>
      <c r="AS870">
        <v>2017</v>
      </c>
      <c r="AT870">
        <v>88</v>
      </c>
      <c r="AU870" t="s">
        <v>71</v>
      </c>
      <c r="AV870" t="s">
        <v>71</v>
      </c>
      <c r="AW870" t="s">
        <v>71</v>
      </c>
      <c r="AX870" t="s">
        <v>71</v>
      </c>
      <c r="AY870" t="s">
        <v>71</v>
      </c>
      <c r="AZ870">
        <v>18</v>
      </c>
      <c r="BA870">
        <v>31</v>
      </c>
      <c r="BB870" t="s">
        <v>71</v>
      </c>
      <c r="BC870" t="s">
        <v>7945</v>
      </c>
      <c r="BD870" t="str">
        <f>HYPERLINK("http://dx.doi.org/10.1016/j.compbiomed.2017.06.019","http://dx.doi.org/10.1016/j.compbiomed.2017.06.019")</f>
        <v>http://dx.doi.org/10.1016/j.compbiomed.2017.06.019</v>
      </c>
      <c r="BE870" t="s">
        <v>71</v>
      </c>
      <c r="BF870" t="s">
        <v>71</v>
      </c>
      <c r="BG870" t="s">
        <v>71</v>
      </c>
      <c r="BH870" t="s">
        <v>71</v>
      </c>
      <c r="BI870" t="s">
        <v>71</v>
      </c>
      <c r="BJ870" t="s">
        <v>71</v>
      </c>
      <c r="BK870" t="s">
        <v>71</v>
      </c>
      <c r="BL870">
        <v>28672176</v>
      </c>
      <c r="BM870" t="s">
        <v>71</v>
      </c>
      <c r="BN870" t="s">
        <v>71</v>
      </c>
      <c r="BO870" t="s">
        <v>71</v>
      </c>
      <c r="BP870" t="s">
        <v>71</v>
      </c>
      <c r="BQ870" t="s">
        <v>7946</v>
      </c>
      <c r="BR870" t="str">
        <f>HYPERLINK("https%3A%2F%2Fwww.webofscience.com%2Fwos%2Fwoscc%2Ffull-record%2FWOS:000410016300003","View Full Record in Web of Science")</f>
        <v>View Full Record in Web of Science</v>
      </c>
    </row>
    <row r="871" spans="1:70" hidden="1" x14ac:dyDescent="0.25">
      <c r="A871" t="s">
        <v>69</v>
      </c>
      <c r="B871" t="s">
        <v>7947</v>
      </c>
      <c r="C871" t="s">
        <v>71</v>
      </c>
      <c r="D871" t="s">
        <v>71</v>
      </c>
      <c r="E871" t="s">
        <v>71</v>
      </c>
      <c r="F871" t="s">
        <v>7948</v>
      </c>
      <c r="G871" t="s">
        <v>71</v>
      </c>
      <c r="H871" t="s">
        <v>71</v>
      </c>
      <c r="I871" s="1" t="s">
        <v>7949</v>
      </c>
      <c r="J871" s="6" t="s">
        <v>8588</v>
      </c>
      <c r="K871" t="s">
        <v>6869</v>
      </c>
      <c r="L871" t="s">
        <v>71</v>
      </c>
      <c r="M871" t="s">
        <v>71</v>
      </c>
      <c r="N871" t="s">
        <v>71</v>
      </c>
      <c r="O871" t="s">
        <v>71</v>
      </c>
      <c r="P871" t="s">
        <v>71</v>
      </c>
      <c r="Q871" t="s">
        <v>71</v>
      </c>
      <c r="R871" t="s">
        <v>71</v>
      </c>
      <c r="S871" t="s">
        <v>71</v>
      </c>
      <c r="T871" t="s">
        <v>7950</v>
      </c>
      <c r="U871" t="s">
        <v>71</v>
      </c>
      <c r="V871" t="s">
        <v>71</v>
      </c>
      <c r="W871" t="s">
        <v>71</v>
      </c>
      <c r="X871" t="s">
        <v>71</v>
      </c>
      <c r="Y871" t="s">
        <v>7951</v>
      </c>
      <c r="Z871" t="s">
        <v>7952</v>
      </c>
      <c r="AA871" t="s">
        <v>71</v>
      </c>
      <c r="AB871" t="s">
        <v>71</v>
      </c>
      <c r="AC871" t="s">
        <v>71</v>
      </c>
      <c r="AD871" t="s">
        <v>71</v>
      </c>
      <c r="AE871" t="s">
        <v>71</v>
      </c>
      <c r="AF871" t="s">
        <v>71</v>
      </c>
      <c r="AG871" t="s">
        <v>71</v>
      </c>
      <c r="AH871" t="s">
        <v>71</v>
      </c>
      <c r="AI871" t="s">
        <v>71</v>
      </c>
      <c r="AJ871" t="s">
        <v>71</v>
      </c>
      <c r="AK871" t="s">
        <v>71</v>
      </c>
      <c r="AL871" t="s">
        <v>71</v>
      </c>
      <c r="AM871" t="s">
        <v>6873</v>
      </c>
      <c r="AN871" t="s">
        <v>6874</v>
      </c>
      <c r="AO871" t="s">
        <v>71</v>
      </c>
      <c r="AP871" t="s">
        <v>71</v>
      </c>
      <c r="AQ871" t="s">
        <v>71</v>
      </c>
      <c r="AR871" t="s">
        <v>263</v>
      </c>
      <c r="AS871">
        <v>2022</v>
      </c>
      <c r="AT871">
        <v>29</v>
      </c>
      <c r="AU871">
        <v>7</v>
      </c>
      <c r="AV871" t="s">
        <v>71</v>
      </c>
      <c r="AW871" t="s">
        <v>71</v>
      </c>
      <c r="AX871" t="s">
        <v>71</v>
      </c>
      <c r="AY871" t="s">
        <v>71</v>
      </c>
      <c r="AZ871">
        <v>5213</v>
      </c>
      <c r="BA871">
        <v>5236</v>
      </c>
      <c r="BB871" t="s">
        <v>71</v>
      </c>
      <c r="BC871" t="s">
        <v>7953</v>
      </c>
      <c r="BD871" t="str">
        <f>HYPERLINK("http://dx.doi.org/10.1007/s11831-022-09779-8","http://dx.doi.org/10.1007/s11831-022-09779-8")</f>
        <v>http://dx.doi.org/10.1007/s11831-022-09779-8</v>
      </c>
      <c r="BE871" t="s">
        <v>71</v>
      </c>
      <c r="BF871" t="s">
        <v>950</v>
      </c>
      <c r="BG871" t="s">
        <v>71</v>
      </c>
      <c r="BH871" t="s">
        <v>71</v>
      </c>
      <c r="BI871" t="s">
        <v>71</v>
      </c>
      <c r="BJ871" t="s">
        <v>71</v>
      </c>
      <c r="BK871" t="s">
        <v>71</v>
      </c>
      <c r="BL871" t="s">
        <v>71</v>
      </c>
      <c r="BM871" t="s">
        <v>71</v>
      </c>
      <c r="BN871" t="s">
        <v>71</v>
      </c>
      <c r="BO871" t="s">
        <v>71</v>
      </c>
      <c r="BP871" t="s">
        <v>71</v>
      </c>
      <c r="BQ871" t="s">
        <v>7954</v>
      </c>
      <c r="BR871" t="str">
        <f>HYPERLINK("https%3A%2F%2Fwww.webofscience.com%2Fwos%2Fwoscc%2Ffull-record%2FWOS:000826124600002","View Full Record in Web of Science")</f>
        <v>View Full Record in Web of Science</v>
      </c>
    </row>
    <row r="872" spans="1:70" hidden="1" x14ac:dyDescent="0.25">
      <c r="A872" t="s">
        <v>83</v>
      </c>
      <c r="B872" t="s">
        <v>7955</v>
      </c>
      <c r="C872" t="s">
        <v>71</v>
      </c>
      <c r="D872" t="s">
        <v>7956</v>
      </c>
      <c r="E872" t="s">
        <v>71</v>
      </c>
      <c r="F872" t="s">
        <v>7957</v>
      </c>
      <c r="G872" t="s">
        <v>71</v>
      </c>
      <c r="H872" t="s">
        <v>71</v>
      </c>
      <c r="I872" s="1" t="s">
        <v>7958</v>
      </c>
      <c r="J872" s="6" t="s">
        <v>8590</v>
      </c>
      <c r="K872" t="s">
        <v>7959</v>
      </c>
      <c r="L872" t="s">
        <v>71</v>
      </c>
      <c r="M872" t="s">
        <v>7960</v>
      </c>
      <c r="N872" t="s">
        <v>7961</v>
      </c>
      <c r="O872" t="s">
        <v>4035</v>
      </c>
      <c r="P872" t="s">
        <v>7962</v>
      </c>
      <c r="Q872" t="s">
        <v>71</v>
      </c>
      <c r="R872" t="s">
        <v>71</v>
      </c>
      <c r="S872" t="s">
        <v>71</v>
      </c>
      <c r="T872" t="s">
        <v>7963</v>
      </c>
      <c r="U872" t="s">
        <v>71</v>
      </c>
      <c r="V872" t="s">
        <v>71</v>
      </c>
      <c r="W872" t="s">
        <v>71</v>
      </c>
      <c r="X872" t="s">
        <v>71</v>
      </c>
      <c r="Y872" t="s">
        <v>71</v>
      </c>
      <c r="Z872" t="s">
        <v>71</v>
      </c>
      <c r="AA872" t="s">
        <v>71</v>
      </c>
      <c r="AB872" t="s">
        <v>71</v>
      </c>
      <c r="AC872" t="s">
        <v>71</v>
      </c>
      <c r="AD872" t="s">
        <v>71</v>
      </c>
      <c r="AE872" t="s">
        <v>71</v>
      </c>
      <c r="AF872" t="s">
        <v>71</v>
      </c>
      <c r="AG872" t="s">
        <v>71</v>
      </c>
      <c r="AH872" t="s">
        <v>71</v>
      </c>
      <c r="AI872" t="s">
        <v>71</v>
      </c>
      <c r="AJ872" t="s">
        <v>71</v>
      </c>
      <c r="AK872" t="s">
        <v>71</v>
      </c>
      <c r="AL872" t="s">
        <v>71</v>
      </c>
      <c r="AM872" t="s">
        <v>71</v>
      </c>
      <c r="AN872" t="s">
        <v>71</v>
      </c>
      <c r="AO872" t="s">
        <v>7964</v>
      </c>
      <c r="AP872" t="s">
        <v>71</v>
      </c>
      <c r="AQ872" t="s">
        <v>71</v>
      </c>
      <c r="AR872" t="s">
        <v>71</v>
      </c>
      <c r="AS872">
        <v>2009</v>
      </c>
      <c r="AT872" t="s">
        <v>71</v>
      </c>
      <c r="AU872" t="s">
        <v>71</v>
      </c>
      <c r="AV872" t="s">
        <v>71</v>
      </c>
      <c r="AW872" t="s">
        <v>71</v>
      </c>
      <c r="AX872" t="s">
        <v>71</v>
      </c>
      <c r="AY872" t="s">
        <v>71</v>
      </c>
      <c r="AZ872">
        <v>217</v>
      </c>
      <c r="BA872" t="s">
        <v>99</v>
      </c>
      <c r="BB872" t="s">
        <v>71</v>
      </c>
      <c r="BC872" t="s">
        <v>7965</v>
      </c>
      <c r="BD872" t="str">
        <f>HYPERLINK("http://dx.doi.org/10.1109/ETCS.2009.575","http://dx.doi.org/10.1109/ETCS.2009.575")</f>
        <v>http://dx.doi.org/10.1109/ETCS.2009.575</v>
      </c>
      <c r="BE872" t="s">
        <v>71</v>
      </c>
      <c r="BF872" t="s">
        <v>71</v>
      </c>
      <c r="BG872" t="s">
        <v>71</v>
      </c>
      <c r="BH872" t="s">
        <v>71</v>
      </c>
      <c r="BI872" t="s">
        <v>71</v>
      </c>
      <c r="BJ872" t="s">
        <v>71</v>
      </c>
      <c r="BK872" t="s">
        <v>71</v>
      </c>
      <c r="BL872" t="s">
        <v>71</v>
      </c>
      <c r="BM872" t="s">
        <v>71</v>
      </c>
      <c r="BN872" t="s">
        <v>71</v>
      </c>
      <c r="BO872" t="s">
        <v>71</v>
      </c>
      <c r="BP872" t="s">
        <v>71</v>
      </c>
      <c r="BQ872" t="s">
        <v>7966</v>
      </c>
      <c r="BR872" t="str">
        <f>HYPERLINK("https%3A%2F%2Fwww.webofscience.com%2Fwos%2Fwoscc%2Ffull-record%2FWOS:000268239100052","View Full Record in Web of Science")</f>
        <v>View Full Record in Web of Science</v>
      </c>
    </row>
    <row r="873" spans="1:70" hidden="1" x14ac:dyDescent="0.25">
      <c r="A873" t="s">
        <v>69</v>
      </c>
      <c r="B873" t="s">
        <v>7967</v>
      </c>
      <c r="C873" t="s">
        <v>71</v>
      </c>
      <c r="D873" t="s">
        <v>71</v>
      </c>
      <c r="E873" t="s">
        <v>71</v>
      </c>
      <c r="F873" t="s">
        <v>7968</v>
      </c>
      <c r="G873" t="s">
        <v>71</v>
      </c>
      <c r="H873" t="s">
        <v>71</v>
      </c>
      <c r="I873" s="1" t="s">
        <v>7969</v>
      </c>
      <c r="J873" s="6" t="s">
        <v>8590</v>
      </c>
      <c r="K873" t="s">
        <v>4838</v>
      </c>
      <c r="L873" t="s">
        <v>71</v>
      </c>
      <c r="M873" t="s">
        <v>71</v>
      </c>
      <c r="N873" t="s">
        <v>71</v>
      </c>
      <c r="O873" t="s">
        <v>71</v>
      </c>
      <c r="P873" t="s">
        <v>71</v>
      </c>
      <c r="Q873" t="s">
        <v>71</v>
      </c>
      <c r="R873" t="s">
        <v>71</v>
      </c>
      <c r="S873" t="s">
        <v>71</v>
      </c>
      <c r="T873" t="s">
        <v>7970</v>
      </c>
      <c r="U873" t="s">
        <v>71</v>
      </c>
      <c r="V873" t="s">
        <v>71</v>
      </c>
      <c r="W873" t="s">
        <v>71</v>
      </c>
      <c r="X873" t="s">
        <v>71</v>
      </c>
      <c r="Y873" t="s">
        <v>7971</v>
      </c>
      <c r="Z873" t="s">
        <v>7972</v>
      </c>
      <c r="AA873" t="s">
        <v>71</v>
      </c>
      <c r="AB873" t="s">
        <v>71</v>
      </c>
      <c r="AC873" t="s">
        <v>71</v>
      </c>
      <c r="AD873" t="s">
        <v>71</v>
      </c>
      <c r="AE873" t="s">
        <v>71</v>
      </c>
      <c r="AF873" t="s">
        <v>71</v>
      </c>
      <c r="AG873" t="s">
        <v>71</v>
      </c>
      <c r="AH873" t="s">
        <v>71</v>
      </c>
      <c r="AI873" t="s">
        <v>71</v>
      </c>
      <c r="AJ873" t="s">
        <v>71</v>
      </c>
      <c r="AK873" t="s">
        <v>71</v>
      </c>
      <c r="AL873" t="s">
        <v>71</v>
      </c>
      <c r="AM873" t="s">
        <v>4841</v>
      </c>
      <c r="AN873" t="s">
        <v>4842</v>
      </c>
      <c r="AO873" t="s">
        <v>71</v>
      </c>
      <c r="AP873" t="s">
        <v>71</v>
      </c>
      <c r="AQ873" t="s">
        <v>71</v>
      </c>
      <c r="AR873" t="s">
        <v>263</v>
      </c>
      <c r="AS873">
        <v>2019</v>
      </c>
      <c r="AT873">
        <v>51</v>
      </c>
      <c r="AU873" t="s">
        <v>71</v>
      </c>
      <c r="AV873" t="s">
        <v>71</v>
      </c>
      <c r="AW873" t="s">
        <v>71</v>
      </c>
      <c r="AX873" t="s">
        <v>71</v>
      </c>
      <c r="AY873" t="s">
        <v>71</v>
      </c>
      <c r="AZ873">
        <v>145</v>
      </c>
      <c r="BA873">
        <v>177</v>
      </c>
      <c r="BB873" t="s">
        <v>71</v>
      </c>
      <c r="BC873" t="s">
        <v>7973</v>
      </c>
      <c r="BD873" t="str">
        <f>HYPERLINK("http://dx.doi.org/10.1016/j.inffus.2018.12.002","http://dx.doi.org/10.1016/j.inffus.2018.12.002")</f>
        <v>http://dx.doi.org/10.1016/j.inffus.2018.12.002</v>
      </c>
      <c r="BE873" t="s">
        <v>71</v>
      </c>
      <c r="BF873" t="s">
        <v>71</v>
      </c>
      <c r="BG873" t="s">
        <v>71</v>
      </c>
      <c r="BH873" t="s">
        <v>71</v>
      </c>
      <c r="BI873" t="s">
        <v>71</v>
      </c>
      <c r="BJ873" t="s">
        <v>71</v>
      </c>
      <c r="BK873" t="s">
        <v>71</v>
      </c>
      <c r="BL873" t="s">
        <v>71</v>
      </c>
      <c r="BM873" t="s">
        <v>71</v>
      </c>
      <c r="BN873" t="s">
        <v>71</v>
      </c>
      <c r="BO873" t="s">
        <v>71</v>
      </c>
      <c r="BP873" t="s">
        <v>71</v>
      </c>
      <c r="BQ873" t="s">
        <v>7974</v>
      </c>
      <c r="BR873" t="str">
        <f>HYPERLINK("https%3A%2F%2Fwww.webofscience.com%2Fwos%2Fwoscc%2Ffull-record%2FWOS:000469155600012","View Full Record in Web of Science")</f>
        <v>View Full Record in Web of Science</v>
      </c>
    </row>
    <row r="874" spans="1:70" hidden="1" x14ac:dyDescent="0.25">
      <c r="A874" t="s">
        <v>83</v>
      </c>
      <c r="B874" t="s">
        <v>7975</v>
      </c>
      <c r="C874" t="s">
        <v>71</v>
      </c>
      <c r="D874" t="s">
        <v>7976</v>
      </c>
      <c r="E874" t="s">
        <v>71</v>
      </c>
      <c r="F874" t="s">
        <v>7977</v>
      </c>
      <c r="G874" t="s">
        <v>71</v>
      </c>
      <c r="H874" t="s">
        <v>71</v>
      </c>
      <c r="I874" s="1" t="s">
        <v>7978</v>
      </c>
      <c r="J874" s="6" t="s">
        <v>8590</v>
      </c>
      <c r="K874" t="s">
        <v>7979</v>
      </c>
      <c r="L874" t="s">
        <v>71</v>
      </c>
      <c r="M874" t="s">
        <v>7980</v>
      </c>
      <c r="N874" t="s">
        <v>7981</v>
      </c>
      <c r="O874" t="s">
        <v>7982</v>
      </c>
      <c r="P874" t="s">
        <v>7983</v>
      </c>
      <c r="Q874" t="s">
        <v>71</v>
      </c>
      <c r="R874" t="s">
        <v>71</v>
      </c>
      <c r="S874" t="s">
        <v>71</v>
      </c>
      <c r="T874" t="s">
        <v>7984</v>
      </c>
      <c r="U874" t="s">
        <v>71</v>
      </c>
      <c r="V874" t="s">
        <v>71</v>
      </c>
      <c r="W874" t="s">
        <v>71</v>
      </c>
      <c r="X874" t="s">
        <v>71</v>
      </c>
      <c r="Y874" t="s">
        <v>7985</v>
      </c>
      <c r="Z874" t="s">
        <v>71</v>
      </c>
      <c r="AA874" t="s">
        <v>71</v>
      </c>
      <c r="AB874" t="s">
        <v>71</v>
      </c>
      <c r="AC874" t="s">
        <v>71</v>
      </c>
      <c r="AD874" t="s">
        <v>71</v>
      </c>
      <c r="AE874" t="s">
        <v>71</v>
      </c>
      <c r="AF874" t="s">
        <v>71</v>
      </c>
      <c r="AG874" t="s">
        <v>71</v>
      </c>
      <c r="AH874" t="s">
        <v>71</v>
      </c>
      <c r="AI874" t="s">
        <v>71</v>
      </c>
      <c r="AJ874" t="s">
        <v>71</v>
      </c>
      <c r="AK874" t="s">
        <v>71</v>
      </c>
      <c r="AL874" t="s">
        <v>71</v>
      </c>
      <c r="AM874" t="s">
        <v>71</v>
      </c>
      <c r="AN874" t="s">
        <v>71</v>
      </c>
      <c r="AO874" t="s">
        <v>7986</v>
      </c>
      <c r="AP874" t="s">
        <v>71</v>
      </c>
      <c r="AQ874" t="s">
        <v>71</v>
      </c>
      <c r="AR874" t="s">
        <v>71</v>
      </c>
      <c r="AS874">
        <v>2007</v>
      </c>
      <c r="AT874" t="s">
        <v>71</v>
      </c>
      <c r="AU874" t="s">
        <v>71</v>
      </c>
      <c r="AV874" t="s">
        <v>71</v>
      </c>
      <c r="AW874" t="s">
        <v>71</v>
      </c>
      <c r="AX874" t="s">
        <v>71</v>
      </c>
      <c r="AY874" t="s">
        <v>71</v>
      </c>
      <c r="AZ874">
        <v>2264</v>
      </c>
      <c r="BA874" t="s">
        <v>99</v>
      </c>
      <c r="BB874" t="s">
        <v>71</v>
      </c>
      <c r="BC874" t="s">
        <v>71</v>
      </c>
      <c r="BD874" t="s">
        <v>71</v>
      </c>
      <c r="BE874" t="s">
        <v>71</v>
      </c>
      <c r="BF874" t="s">
        <v>71</v>
      </c>
      <c r="BG874" t="s">
        <v>71</v>
      </c>
      <c r="BH874" t="s">
        <v>71</v>
      </c>
      <c r="BI874" t="s">
        <v>71</v>
      </c>
      <c r="BJ874" t="s">
        <v>71</v>
      </c>
      <c r="BK874" t="s">
        <v>71</v>
      </c>
      <c r="BL874" t="s">
        <v>71</v>
      </c>
      <c r="BM874" t="s">
        <v>71</v>
      </c>
      <c r="BN874" t="s">
        <v>71</v>
      </c>
      <c r="BO874" t="s">
        <v>71</v>
      </c>
      <c r="BP874" t="s">
        <v>71</v>
      </c>
      <c r="BQ874" t="s">
        <v>7987</v>
      </c>
      <c r="BR874" t="str">
        <f>HYPERLINK("https%3A%2F%2Fwww.webofscience.com%2Fwos%2Fwoscc%2Ffull-record%2FWOS:000249887902056","View Full Record in Web of Science")</f>
        <v>View Full Record in Web of Science</v>
      </c>
    </row>
    <row r="875" spans="1:70" hidden="1" x14ac:dyDescent="0.25">
      <c r="A875" t="s">
        <v>69</v>
      </c>
      <c r="B875" t="s">
        <v>7988</v>
      </c>
      <c r="C875" t="s">
        <v>71</v>
      </c>
      <c r="D875" t="s">
        <v>71</v>
      </c>
      <c r="E875" t="s">
        <v>71</v>
      </c>
      <c r="F875" t="s">
        <v>7989</v>
      </c>
      <c r="G875" t="s">
        <v>71</v>
      </c>
      <c r="H875" t="s">
        <v>71</v>
      </c>
      <c r="I875" s="1" t="s">
        <v>7990</v>
      </c>
      <c r="J875" s="6" t="s">
        <v>8590</v>
      </c>
      <c r="K875" t="s">
        <v>288</v>
      </c>
      <c r="L875" t="s">
        <v>71</v>
      </c>
      <c r="M875" t="s">
        <v>71</v>
      </c>
      <c r="N875" t="s">
        <v>71</v>
      </c>
      <c r="O875" t="s">
        <v>71</v>
      </c>
      <c r="P875" t="s">
        <v>71</v>
      </c>
      <c r="Q875" t="s">
        <v>71</v>
      </c>
      <c r="R875" t="s">
        <v>71</v>
      </c>
      <c r="S875" t="s">
        <v>71</v>
      </c>
      <c r="T875" t="s">
        <v>7991</v>
      </c>
      <c r="U875" t="s">
        <v>71</v>
      </c>
      <c r="V875" t="s">
        <v>71</v>
      </c>
      <c r="W875" t="s">
        <v>71</v>
      </c>
      <c r="X875" t="s">
        <v>71</v>
      </c>
      <c r="Y875" t="s">
        <v>7992</v>
      </c>
      <c r="Z875" t="s">
        <v>71</v>
      </c>
      <c r="AA875" t="s">
        <v>71</v>
      </c>
      <c r="AB875" t="s">
        <v>71</v>
      </c>
      <c r="AC875" t="s">
        <v>71</v>
      </c>
      <c r="AD875" t="s">
        <v>71</v>
      </c>
      <c r="AE875" t="s">
        <v>71</v>
      </c>
      <c r="AF875" t="s">
        <v>71</v>
      </c>
      <c r="AG875" t="s">
        <v>71</v>
      </c>
      <c r="AH875" t="s">
        <v>71</v>
      </c>
      <c r="AI875" t="s">
        <v>71</v>
      </c>
      <c r="AJ875" t="s">
        <v>71</v>
      </c>
      <c r="AK875" t="s">
        <v>71</v>
      </c>
      <c r="AL875" t="s">
        <v>71</v>
      </c>
      <c r="AM875" t="s">
        <v>291</v>
      </c>
      <c r="AN875" t="s">
        <v>292</v>
      </c>
      <c r="AO875" t="s">
        <v>71</v>
      </c>
      <c r="AP875" t="s">
        <v>71</v>
      </c>
      <c r="AQ875" t="s">
        <v>71</v>
      </c>
      <c r="AR875" t="s">
        <v>913</v>
      </c>
      <c r="AS875">
        <v>2013</v>
      </c>
      <c r="AT875">
        <v>40</v>
      </c>
      <c r="AU875">
        <v>11</v>
      </c>
      <c r="AV875" t="s">
        <v>71</v>
      </c>
      <c r="AW875" t="s">
        <v>71</v>
      </c>
      <c r="AX875" t="s">
        <v>71</v>
      </c>
      <c r="AY875" t="s">
        <v>71</v>
      </c>
      <c r="AZ875">
        <v>4715</v>
      </c>
      <c r="BA875">
        <v>4729</v>
      </c>
      <c r="BB875" t="s">
        <v>71</v>
      </c>
      <c r="BC875" t="s">
        <v>7993</v>
      </c>
      <c r="BD875" t="str">
        <f>HYPERLINK("http://dx.doi.org/10.1016/j.eswa.2013.02.007","http://dx.doi.org/10.1016/j.eswa.2013.02.007")</f>
        <v>http://dx.doi.org/10.1016/j.eswa.2013.02.007</v>
      </c>
      <c r="BE875" t="s">
        <v>71</v>
      </c>
      <c r="BF875" t="s">
        <v>71</v>
      </c>
      <c r="BG875" t="s">
        <v>71</v>
      </c>
      <c r="BH875" t="s">
        <v>71</v>
      </c>
      <c r="BI875" t="s">
        <v>71</v>
      </c>
      <c r="BJ875" t="s">
        <v>71</v>
      </c>
      <c r="BK875" t="s">
        <v>71</v>
      </c>
      <c r="BL875" t="s">
        <v>71</v>
      </c>
      <c r="BM875" t="s">
        <v>71</v>
      </c>
      <c r="BN875" t="s">
        <v>71</v>
      </c>
      <c r="BO875" t="s">
        <v>71</v>
      </c>
      <c r="BP875" t="s">
        <v>71</v>
      </c>
      <c r="BQ875" t="s">
        <v>7994</v>
      </c>
      <c r="BR875" t="str">
        <f>HYPERLINK("https%3A%2F%2Fwww.webofscience.com%2Fwos%2Fwoscc%2Ffull-record%2FWOS:000318052300043","View Full Record in Web of Science")</f>
        <v>View Full Record in Web of Science</v>
      </c>
    </row>
    <row r="876" spans="1:70" hidden="1" x14ac:dyDescent="0.25">
      <c r="A876" t="s">
        <v>69</v>
      </c>
      <c r="B876" t="s">
        <v>7995</v>
      </c>
      <c r="C876" t="s">
        <v>71</v>
      </c>
      <c r="D876" t="s">
        <v>71</v>
      </c>
      <c r="E876" t="s">
        <v>71</v>
      </c>
      <c r="F876" t="s">
        <v>7995</v>
      </c>
      <c r="G876" t="s">
        <v>71</v>
      </c>
      <c r="H876" t="s">
        <v>71</v>
      </c>
      <c r="I876" s="1" t="s">
        <v>7996</v>
      </c>
      <c r="J876" s="6" t="s">
        <v>8590</v>
      </c>
      <c r="K876" t="s">
        <v>7997</v>
      </c>
      <c r="L876" t="s">
        <v>71</v>
      </c>
      <c r="M876" t="s">
        <v>71</v>
      </c>
      <c r="N876" t="s">
        <v>71</v>
      </c>
      <c r="O876" t="s">
        <v>71</v>
      </c>
      <c r="P876" t="s">
        <v>71</v>
      </c>
      <c r="Q876" t="s">
        <v>71</v>
      </c>
      <c r="R876" t="s">
        <v>71</v>
      </c>
      <c r="S876" t="s">
        <v>71</v>
      </c>
      <c r="T876" t="s">
        <v>7998</v>
      </c>
      <c r="U876" t="s">
        <v>71</v>
      </c>
      <c r="V876" t="s">
        <v>71</v>
      </c>
      <c r="W876" t="s">
        <v>71</v>
      </c>
      <c r="X876" t="s">
        <v>71</v>
      </c>
      <c r="Y876" t="s">
        <v>71</v>
      </c>
      <c r="Z876" t="s">
        <v>71</v>
      </c>
      <c r="AA876" t="s">
        <v>71</v>
      </c>
      <c r="AB876" t="s">
        <v>71</v>
      </c>
      <c r="AC876" t="s">
        <v>71</v>
      </c>
      <c r="AD876" t="s">
        <v>71</v>
      </c>
      <c r="AE876" t="s">
        <v>71</v>
      </c>
      <c r="AF876" t="s">
        <v>71</v>
      </c>
      <c r="AG876" t="s">
        <v>71</v>
      </c>
      <c r="AH876" t="s">
        <v>71</v>
      </c>
      <c r="AI876" t="s">
        <v>71</v>
      </c>
      <c r="AJ876" t="s">
        <v>71</v>
      </c>
      <c r="AK876" t="s">
        <v>71</v>
      </c>
      <c r="AL876" t="s">
        <v>71</v>
      </c>
      <c r="AM876" t="s">
        <v>7999</v>
      </c>
      <c r="AN876" t="s">
        <v>8000</v>
      </c>
      <c r="AO876" t="s">
        <v>71</v>
      </c>
      <c r="AP876" t="s">
        <v>71</v>
      </c>
      <c r="AQ876" t="s">
        <v>71</v>
      </c>
      <c r="AR876" t="s">
        <v>1454</v>
      </c>
      <c r="AS876">
        <v>1994</v>
      </c>
      <c r="AT876" t="s">
        <v>8001</v>
      </c>
      <c r="AU876">
        <v>7</v>
      </c>
      <c r="AV876" t="s">
        <v>71</v>
      </c>
      <c r="AW876" t="s">
        <v>71</v>
      </c>
      <c r="AX876" t="s">
        <v>71</v>
      </c>
      <c r="AY876" t="s">
        <v>71</v>
      </c>
      <c r="AZ876">
        <v>1144</v>
      </c>
      <c r="BA876">
        <v>1153</v>
      </c>
      <c r="BB876" t="s">
        <v>71</v>
      </c>
      <c r="BC876" t="s">
        <v>71</v>
      </c>
      <c r="BD876" t="s">
        <v>71</v>
      </c>
      <c r="BE876" t="s">
        <v>71</v>
      </c>
      <c r="BF876" t="s">
        <v>71</v>
      </c>
      <c r="BG876" t="s">
        <v>71</v>
      </c>
      <c r="BH876" t="s">
        <v>71</v>
      </c>
      <c r="BI876" t="s">
        <v>71</v>
      </c>
      <c r="BJ876" t="s">
        <v>71</v>
      </c>
      <c r="BK876" t="s">
        <v>71</v>
      </c>
      <c r="BL876" t="s">
        <v>71</v>
      </c>
      <c r="BM876" t="s">
        <v>71</v>
      </c>
      <c r="BN876" t="s">
        <v>71</v>
      </c>
      <c r="BO876" t="s">
        <v>71</v>
      </c>
      <c r="BP876" t="s">
        <v>71</v>
      </c>
      <c r="BQ876" t="s">
        <v>8002</v>
      </c>
      <c r="BR876" t="str">
        <f>HYPERLINK("https%3A%2F%2Fwww.webofscience.com%2Fwos%2Fwoscc%2Ffull-record%2FWOS:A1994NY84800006","View Full Record in Web of Science")</f>
        <v>View Full Record in Web of Science</v>
      </c>
    </row>
    <row r="877" spans="1:70" hidden="1" x14ac:dyDescent="0.25">
      <c r="A877" t="s">
        <v>460</v>
      </c>
      <c r="B877" t="s">
        <v>8003</v>
      </c>
      <c r="C877" t="s">
        <v>71</v>
      </c>
      <c r="D877" t="s">
        <v>8004</v>
      </c>
      <c r="E877" t="s">
        <v>71</v>
      </c>
      <c r="F877" t="s">
        <v>8005</v>
      </c>
      <c r="G877" t="s">
        <v>71</v>
      </c>
      <c r="H877" t="s">
        <v>71</v>
      </c>
      <c r="I877" s="1" t="s">
        <v>8006</v>
      </c>
      <c r="J877" s="6" t="s">
        <v>8590</v>
      </c>
      <c r="K877" t="s">
        <v>8007</v>
      </c>
      <c r="L877" t="s">
        <v>526</v>
      </c>
      <c r="M877" t="s">
        <v>71</v>
      </c>
      <c r="N877" t="s">
        <v>71</v>
      </c>
      <c r="O877" t="s">
        <v>71</v>
      </c>
      <c r="P877" t="s">
        <v>71</v>
      </c>
      <c r="Q877" t="s">
        <v>71</v>
      </c>
      <c r="R877" t="s">
        <v>71</v>
      </c>
      <c r="S877" t="s">
        <v>71</v>
      </c>
      <c r="T877" t="s">
        <v>8008</v>
      </c>
      <c r="U877" t="s">
        <v>71</v>
      </c>
      <c r="V877" t="s">
        <v>71</v>
      </c>
      <c r="W877" t="s">
        <v>71</v>
      </c>
      <c r="X877" t="s">
        <v>71</v>
      </c>
      <c r="Y877" t="s">
        <v>71</v>
      </c>
      <c r="Z877" t="s">
        <v>71</v>
      </c>
      <c r="AA877" t="s">
        <v>71</v>
      </c>
      <c r="AB877" t="s">
        <v>71</v>
      </c>
      <c r="AC877" t="s">
        <v>71</v>
      </c>
      <c r="AD877" t="s">
        <v>71</v>
      </c>
      <c r="AE877" t="s">
        <v>71</v>
      </c>
      <c r="AF877" t="s">
        <v>71</v>
      </c>
      <c r="AG877" t="s">
        <v>71</v>
      </c>
      <c r="AH877" t="s">
        <v>71</v>
      </c>
      <c r="AI877" t="s">
        <v>71</v>
      </c>
      <c r="AJ877" t="s">
        <v>71</v>
      </c>
      <c r="AK877" t="s">
        <v>71</v>
      </c>
      <c r="AL877" t="s">
        <v>71</v>
      </c>
      <c r="AM877" t="s">
        <v>530</v>
      </c>
      <c r="AN877" t="s">
        <v>71</v>
      </c>
      <c r="AO877" t="s">
        <v>8009</v>
      </c>
      <c r="AP877" t="s">
        <v>71</v>
      </c>
      <c r="AQ877" t="s">
        <v>71</v>
      </c>
      <c r="AR877" t="s">
        <v>71</v>
      </c>
      <c r="AS877">
        <v>2010</v>
      </c>
      <c r="AT877">
        <v>304</v>
      </c>
      <c r="AU877" t="s">
        <v>71</v>
      </c>
      <c r="AV877" t="s">
        <v>71</v>
      </c>
      <c r="AW877" t="s">
        <v>71</v>
      </c>
      <c r="AX877" t="s">
        <v>71</v>
      </c>
      <c r="AY877" t="s">
        <v>71</v>
      </c>
      <c r="AZ877">
        <v>55</v>
      </c>
      <c r="BA877">
        <v>77</v>
      </c>
      <c r="BB877" t="s">
        <v>71</v>
      </c>
      <c r="BC877" t="s">
        <v>71</v>
      </c>
      <c r="BD877" t="s">
        <v>71</v>
      </c>
      <c r="BE877" t="s">
        <v>8010</v>
      </c>
      <c r="BF877" t="s">
        <v>71</v>
      </c>
      <c r="BG877" t="s">
        <v>71</v>
      </c>
      <c r="BH877" t="s">
        <v>71</v>
      </c>
      <c r="BI877" t="s">
        <v>71</v>
      </c>
      <c r="BJ877" t="s">
        <v>71</v>
      </c>
      <c r="BK877" t="s">
        <v>71</v>
      </c>
      <c r="BL877" t="s">
        <v>71</v>
      </c>
      <c r="BM877" t="s">
        <v>71</v>
      </c>
      <c r="BN877" t="s">
        <v>71</v>
      </c>
      <c r="BO877" t="s">
        <v>71</v>
      </c>
      <c r="BP877" t="s">
        <v>71</v>
      </c>
      <c r="BQ877" t="s">
        <v>8011</v>
      </c>
      <c r="BR877" t="str">
        <f>HYPERLINK("https%3A%2F%2Fwww.webofscience.com%2Fwos%2Fwoscc%2Ffull-record%2FWOS:000280149300003","View Full Record in Web of Science")</f>
        <v>View Full Record in Web of Science</v>
      </c>
    </row>
    <row r="878" spans="1:70" hidden="1" x14ac:dyDescent="0.25">
      <c r="A878" t="s">
        <v>69</v>
      </c>
      <c r="B878" t="s">
        <v>8012</v>
      </c>
      <c r="C878" t="s">
        <v>71</v>
      </c>
      <c r="D878" t="s">
        <v>71</v>
      </c>
      <c r="E878" t="s">
        <v>71</v>
      </c>
      <c r="F878" t="s">
        <v>8013</v>
      </c>
      <c r="G878" t="s">
        <v>71</v>
      </c>
      <c r="H878" t="s">
        <v>71</v>
      </c>
      <c r="I878" s="1" t="s">
        <v>8014</v>
      </c>
      <c r="J878" s="6" t="s">
        <v>8590</v>
      </c>
      <c r="K878" t="s">
        <v>3331</v>
      </c>
      <c r="L878" t="s">
        <v>71</v>
      </c>
      <c r="M878" t="s">
        <v>71</v>
      </c>
      <c r="N878" t="s">
        <v>71</v>
      </c>
      <c r="O878" t="s">
        <v>71</v>
      </c>
      <c r="P878" t="s">
        <v>71</v>
      </c>
      <c r="Q878" t="s">
        <v>71</v>
      </c>
      <c r="R878" t="s">
        <v>71</v>
      </c>
      <c r="S878" t="s">
        <v>71</v>
      </c>
      <c r="T878" t="s">
        <v>8015</v>
      </c>
      <c r="U878" t="s">
        <v>71</v>
      </c>
      <c r="V878" t="s">
        <v>71</v>
      </c>
      <c r="W878" t="s">
        <v>71</v>
      </c>
      <c r="X878" t="s">
        <v>71</v>
      </c>
      <c r="Y878" t="s">
        <v>8016</v>
      </c>
      <c r="Z878" t="s">
        <v>8017</v>
      </c>
      <c r="AA878" t="s">
        <v>71</v>
      </c>
      <c r="AB878" t="s">
        <v>71</v>
      </c>
      <c r="AC878" t="s">
        <v>71</v>
      </c>
      <c r="AD878" t="s">
        <v>71</v>
      </c>
      <c r="AE878" t="s">
        <v>71</v>
      </c>
      <c r="AF878" t="s">
        <v>71</v>
      </c>
      <c r="AG878" t="s">
        <v>71</v>
      </c>
      <c r="AH878" t="s">
        <v>71</v>
      </c>
      <c r="AI878" t="s">
        <v>71</v>
      </c>
      <c r="AJ878" t="s">
        <v>71</v>
      </c>
      <c r="AK878" t="s">
        <v>71</v>
      </c>
      <c r="AL878" t="s">
        <v>71</v>
      </c>
      <c r="AM878" t="s">
        <v>3334</v>
      </c>
      <c r="AN878" t="s">
        <v>3335</v>
      </c>
      <c r="AO878" t="s">
        <v>71</v>
      </c>
      <c r="AP878" t="s">
        <v>71</v>
      </c>
      <c r="AQ878" t="s">
        <v>71</v>
      </c>
      <c r="AR878" t="s">
        <v>1454</v>
      </c>
      <c r="AS878">
        <v>2022</v>
      </c>
      <c r="AT878">
        <v>169</v>
      </c>
      <c r="AU878" t="s">
        <v>71</v>
      </c>
      <c r="AV878" t="s">
        <v>71</v>
      </c>
      <c r="AW878" t="s">
        <v>71</v>
      </c>
      <c r="AX878" t="s">
        <v>71</v>
      </c>
      <c r="AY878" t="s">
        <v>71</v>
      </c>
      <c r="AZ878" t="s">
        <v>71</v>
      </c>
      <c r="BA878" t="s">
        <v>71</v>
      </c>
      <c r="BB878">
        <v>108266</v>
      </c>
      <c r="BC878" t="s">
        <v>8018</v>
      </c>
      <c r="BD878" t="str">
        <f>HYPERLINK("http://dx.doi.org/10.1016/j.cie.2022.108266","http://dx.doi.org/10.1016/j.cie.2022.108266")</f>
        <v>http://dx.doi.org/10.1016/j.cie.2022.108266</v>
      </c>
      <c r="BE878" t="s">
        <v>71</v>
      </c>
      <c r="BF878" t="s">
        <v>71</v>
      </c>
      <c r="BG878" t="s">
        <v>71</v>
      </c>
      <c r="BH878" t="s">
        <v>71</v>
      </c>
      <c r="BI878" t="s">
        <v>71</v>
      </c>
      <c r="BJ878" t="s">
        <v>71</v>
      </c>
      <c r="BK878" t="s">
        <v>71</v>
      </c>
      <c r="BL878" t="s">
        <v>71</v>
      </c>
      <c r="BM878" t="s">
        <v>71</v>
      </c>
      <c r="BN878" t="s">
        <v>71</v>
      </c>
      <c r="BO878" t="s">
        <v>71</v>
      </c>
      <c r="BP878" t="s">
        <v>71</v>
      </c>
      <c r="BQ878" t="s">
        <v>8019</v>
      </c>
      <c r="BR878" t="str">
        <f>HYPERLINK("https%3A%2F%2Fwww.webofscience.com%2Fwos%2Fwoscc%2Ffull-record%2FWOS:000809724200001","View Full Record in Web of Science")</f>
        <v>View Full Record in Web of Science</v>
      </c>
    </row>
    <row r="879" spans="1:70" hidden="1" x14ac:dyDescent="0.25">
      <c r="A879" t="s">
        <v>69</v>
      </c>
      <c r="B879" t="s">
        <v>8020</v>
      </c>
      <c r="C879" t="s">
        <v>71</v>
      </c>
      <c r="D879" t="s">
        <v>71</v>
      </c>
      <c r="E879" t="s">
        <v>71</v>
      </c>
      <c r="F879" t="s">
        <v>8021</v>
      </c>
      <c r="G879" t="s">
        <v>71</v>
      </c>
      <c r="H879" t="s">
        <v>71</v>
      </c>
      <c r="I879" s="1" t="s">
        <v>8022</v>
      </c>
      <c r="J879" s="6" t="s">
        <v>8590</v>
      </c>
      <c r="K879" t="s">
        <v>1556</v>
      </c>
      <c r="L879" t="s">
        <v>71</v>
      </c>
      <c r="M879" t="s">
        <v>71</v>
      </c>
      <c r="N879" t="s">
        <v>71</v>
      </c>
      <c r="O879" t="s">
        <v>71</v>
      </c>
      <c r="P879" t="s">
        <v>71</v>
      </c>
      <c r="Q879" t="s">
        <v>71</v>
      </c>
      <c r="R879" t="s">
        <v>71</v>
      </c>
      <c r="S879" t="s">
        <v>71</v>
      </c>
      <c r="T879" t="s">
        <v>8023</v>
      </c>
      <c r="U879" t="s">
        <v>71</v>
      </c>
      <c r="V879" t="s">
        <v>71</v>
      </c>
      <c r="W879" t="s">
        <v>71</v>
      </c>
      <c r="X879" t="s">
        <v>71</v>
      </c>
      <c r="Y879" t="s">
        <v>8024</v>
      </c>
      <c r="Z879" t="s">
        <v>8025</v>
      </c>
      <c r="AA879" t="s">
        <v>71</v>
      </c>
      <c r="AB879" t="s">
        <v>71</v>
      </c>
      <c r="AC879" t="s">
        <v>71</v>
      </c>
      <c r="AD879" t="s">
        <v>71</v>
      </c>
      <c r="AE879" t="s">
        <v>71</v>
      </c>
      <c r="AF879" t="s">
        <v>71</v>
      </c>
      <c r="AG879" t="s">
        <v>71</v>
      </c>
      <c r="AH879" t="s">
        <v>71</v>
      </c>
      <c r="AI879" t="s">
        <v>71</v>
      </c>
      <c r="AJ879" t="s">
        <v>71</v>
      </c>
      <c r="AK879" t="s">
        <v>71</v>
      </c>
      <c r="AL879" t="s">
        <v>71</v>
      </c>
      <c r="AM879" t="s">
        <v>1558</v>
      </c>
      <c r="AN879" t="s">
        <v>1559</v>
      </c>
      <c r="AO879" t="s">
        <v>71</v>
      </c>
      <c r="AP879" t="s">
        <v>71</v>
      </c>
      <c r="AQ879" t="s">
        <v>71</v>
      </c>
      <c r="AR879" t="s">
        <v>794</v>
      </c>
      <c r="AS879">
        <v>2021</v>
      </c>
      <c r="AT879">
        <v>80</v>
      </c>
      <c r="AU879">
        <v>3</v>
      </c>
      <c r="AV879" t="s">
        <v>71</v>
      </c>
      <c r="AW879" t="s">
        <v>71</v>
      </c>
      <c r="AX879" t="s">
        <v>71</v>
      </c>
      <c r="AY879" t="s">
        <v>71</v>
      </c>
      <c r="AZ879">
        <v>4825</v>
      </c>
      <c r="BA879">
        <v>4880</v>
      </c>
      <c r="BB879" t="s">
        <v>71</v>
      </c>
      <c r="BC879" t="s">
        <v>8026</v>
      </c>
      <c r="BD879" t="str">
        <f>HYPERLINK("http://dx.doi.org/10.1007/s11042-020-09850-1","http://dx.doi.org/10.1007/s11042-020-09850-1")</f>
        <v>http://dx.doi.org/10.1007/s11042-020-09850-1</v>
      </c>
      <c r="BE879" t="s">
        <v>71</v>
      </c>
      <c r="BF879" t="s">
        <v>8027</v>
      </c>
      <c r="BG879" t="s">
        <v>71</v>
      </c>
      <c r="BH879" t="s">
        <v>71</v>
      </c>
      <c r="BI879" t="s">
        <v>71</v>
      </c>
      <c r="BJ879" t="s">
        <v>71</v>
      </c>
      <c r="BK879" t="s">
        <v>71</v>
      </c>
      <c r="BL879" t="s">
        <v>71</v>
      </c>
      <c r="BM879" t="s">
        <v>71</v>
      </c>
      <c r="BN879" t="s">
        <v>71</v>
      </c>
      <c r="BO879" t="s">
        <v>71</v>
      </c>
      <c r="BP879" t="s">
        <v>71</v>
      </c>
      <c r="BQ879" t="s">
        <v>8028</v>
      </c>
      <c r="BR879" t="str">
        <f>HYPERLINK("https%3A%2F%2Fwww.webofscience.com%2Fwos%2Fwoscc%2Ffull-record%2FWOS:000574727600010","View Full Record in Web of Science")</f>
        <v>View Full Record in Web of Science</v>
      </c>
    </row>
    <row r="880" spans="1:70" hidden="1" x14ac:dyDescent="0.25">
      <c r="A880" t="s">
        <v>83</v>
      </c>
      <c r="B880" t="s">
        <v>7369</v>
      </c>
      <c r="C880" t="s">
        <v>71</v>
      </c>
      <c r="D880" t="s">
        <v>71</v>
      </c>
      <c r="E880" t="s">
        <v>102</v>
      </c>
      <c r="F880" t="s">
        <v>7370</v>
      </c>
      <c r="G880" t="s">
        <v>71</v>
      </c>
      <c r="H880" t="s">
        <v>71</v>
      </c>
      <c r="I880" s="1" t="s">
        <v>8029</v>
      </c>
      <c r="J880" s="6" t="s">
        <v>8590</v>
      </c>
      <c r="K880" t="s">
        <v>2250</v>
      </c>
      <c r="L880" t="s">
        <v>817</v>
      </c>
      <c r="M880" t="s">
        <v>2251</v>
      </c>
      <c r="N880" t="s">
        <v>2252</v>
      </c>
      <c r="O880" t="s">
        <v>1661</v>
      </c>
      <c r="P880" t="s">
        <v>2253</v>
      </c>
      <c r="Q880" t="s">
        <v>71</v>
      </c>
      <c r="R880" t="s">
        <v>71</v>
      </c>
      <c r="S880" t="s">
        <v>71</v>
      </c>
      <c r="T880" t="s">
        <v>8030</v>
      </c>
      <c r="U880" t="s">
        <v>71</v>
      </c>
      <c r="V880" t="s">
        <v>71</v>
      </c>
      <c r="W880" t="s">
        <v>71</v>
      </c>
      <c r="X880" t="s">
        <v>71</v>
      </c>
      <c r="Y880" t="s">
        <v>71</v>
      </c>
      <c r="Z880" t="s">
        <v>71</v>
      </c>
      <c r="AA880" t="s">
        <v>71</v>
      </c>
      <c r="AB880" t="s">
        <v>71</v>
      </c>
      <c r="AC880" t="s">
        <v>71</v>
      </c>
      <c r="AD880" t="s">
        <v>71</v>
      </c>
      <c r="AE880" t="s">
        <v>71</v>
      </c>
      <c r="AF880" t="s">
        <v>71</v>
      </c>
      <c r="AG880" t="s">
        <v>71</v>
      </c>
      <c r="AH880" t="s">
        <v>71</v>
      </c>
      <c r="AI880" t="s">
        <v>71</v>
      </c>
      <c r="AJ880" t="s">
        <v>71</v>
      </c>
      <c r="AK880" t="s">
        <v>71</v>
      </c>
      <c r="AL880" t="s">
        <v>71</v>
      </c>
      <c r="AM880" t="s">
        <v>824</v>
      </c>
      <c r="AN880" t="s">
        <v>71</v>
      </c>
      <c r="AO880" t="s">
        <v>2257</v>
      </c>
      <c r="AP880" t="s">
        <v>71</v>
      </c>
      <c r="AQ880" t="s">
        <v>71</v>
      </c>
      <c r="AR880" t="s">
        <v>71</v>
      </c>
      <c r="AS880">
        <v>2021</v>
      </c>
      <c r="AT880" t="s">
        <v>71</v>
      </c>
      <c r="AU880" t="s">
        <v>71</v>
      </c>
      <c r="AV880" t="s">
        <v>71</v>
      </c>
      <c r="AW880" t="s">
        <v>71</v>
      </c>
      <c r="AX880" t="s">
        <v>71</v>
      </c>
      <c r="AY880" t="s">
        <v>71</v>
      </c>
      <c r="AZ880" t="s">
        <v>71</v>
      </c>
      <c r="BA880" t="s">
        <v>71</v>
      </c>
      <c r="BB880" t="s">
        <v>71</v>
      </c>
      <c r="BC880" t="s">
        <v>8031</v>
      </c>
      <c r="BD880" t="str">
        <f>HYPERLINK("http://dx.doi.org/10.1109/FUZZ45933.2021.9494507","http://dx.doi.org/10.1109/FUZZ45933.2021.9494507")</f>
        <v>http://dx.doi.org/10.1109/FUZZ45933.2021.9494507</v>
      </c>
      <c r="BE880" t="s">
        <v>71</v>
      </c>
      <c r="BF880" t="s">
        <v>71</v>
      </c>
      <c r="BG880" t="s">
        <v>71</v>
      </c>
      <c r="BH880" t="s">
        <v>71</v>
      </c>
      <c r="BI880" t="s">
        <v>71</v>
      </c>
      <c r="BJ880" t="s">
        <v>71</v>
      </c>
      <c r="BK880" t="s">
        <v>71</v>
      </c>
      <c r="BL880" t="s">
        <v>71</v>
      </c>
      <c r="BM880" t="s">
        <v>71</v>
      </c>
      <c r="BN880" t="s">
        <v>71</v>
      </c>
      <c r="BO880" t="s">
        <v>71</v>
      </c>
      <c r="BP880" t="s">
        <v>71</v>
      </c>
      <c r="BQ880" t="s">
        <v>8032</v>
      </c>
      <c r="BR880" t="str">
        <f>HYPERLINK("https%3A%2F%2Fwww.webofscience.com%2Fwos%2Fwoscc%2Ffull-record%2FWOS:000698710800096","View Full Record in Web of Science")</f>
        <v>View Full Record in Web of Science</v>
      </c>
    </row>
    <row r="881" spans="1:70" hidden="1" x14ac:dyDescent="0.25">
      <c r="A881" t="s">
        <v>69</v>
      </c>
      <c r="B881" t="s">
        <v>8033</v>
      </c>
      <c r="C881" t="s">
        <v>71</v>
      </c>
      <c r="D881" t="s">
        <v>71</v>
      </c>
      <c r="E881" t="s">
        <v>71</v>
      </c>
      <c r="F881" t="s">
        <v>8034</v>
      </c>
      <c r="G881" t="s">
        <v>71</v>
      </c>
      <c r="H881" t="s">
        <v>71</v>
      </c>
      <c r="I881" s="1" t="s">
        <v>8035</v>
      </c>
      <c r="J881" s="6" t="s">
        <v>8590</v>
      </c>
      <c r="K881" t="s">
        <v>3372</v>
      </c>
      <c r="L881" t="s">
        <v>71</v>
      </c>
      <c r="M881" t="s">
        <v>71</v>
      </c>
      <c r="N881" t="s">
        <v>71</v>
      </c>
      <c r="O881" t="s">
        <v>71</v>
      </c>
      <c r="P881" t="s">
        <v>71</v>
      </c>
      <c r="Q881" t="s">
        <v>71</v>
      </c>
      <c r="R881" t="s">
        <v>71</v>
      </c>
      <c r="S881" t="s">
        <v>71</v>
      </c>
      <c r="T881" t="s">
        <v>8036</v>
      </c>
      <c r="U881" t="s">
        <v>71</v>
      </c>
      <c r="V881" t="s">
        <v>71</v>
      </c>
      <c r="W881" t="s">
        <v>71</v>
      </c>
      <c r="X881" t="s">
        <v>71</v>
      </c>
      <c r="Y881" t="s">
        <v>8037</v>
      </c>
      <c r="Z881" t="s">
        <v>8038</v>
      </c>
      <c r="AA881" t="s">
        <v>71</v>
      </c>
      <c r="AB881" t="s">
        <v>71</v>
      </c>
      <c r="AC881" t="s">
        <v>71</v>
      </c>
      <c r="AD881" t="s">
        <v>71</v>
      </c>
      <c r="AE881" t="s">
        <v>71</v>
      </c>
      <c r="AF881" t="s">
        <v>71</v>
      </c>
      <c r="AG881" t="s">
        <v>71</v>
      </c>
      <c r="AH881" t="s">
        <v>71</v>
      </c>
      <c r="AI881" t="s">
        <v>71</v>
      </c>
      <c r="AJ881" t="s">
        <v>71</v>
      </c>
      <c r="AK881" t="s">
        <v>71</v>
      </c>
      <c r="AL881" t="s">
        <v>71</v>
      </c>
      <c r="AM881" t="s">
        <v>3376</v>
      </c>
      <c r="AN881" t="s">
        <v>3377</v>
      </c>
      <c r="AO881" t="s">
        <v>71</v>
      </c>
      <c r="AP881" t="s">
        <v>71</v>
      </c>
      <c r="AQ881" t="s">
        <v>71</v>
      </c>
      <c r="AR881" t="s">
        <v>794</v>
      </c>
      <c r="AS881">
        <v>2022</v>
      </c>
      <c r="AT881">
        <v>21</v>
      </c>
      <c r="AU881">
        <v>1</v>
      </c>
      <c r="AV881" t="s">
        <v>71</v>
      </c>
      <c r="AW881" t="s">
        <v>71</v>
      </c>
      <c r="AX881" t="s">
        <v>71</v>
      </c>
      <c r="AY881" t="s">
        <v>71</v>
      </c>
      <c r="AZ881">
        <v>7</v>
      </c>
      <c r="BA881">
        <v>57</v>
      </c>
      <c r="BB881" t="s">
        <v>71</v>
      </c>
      <c r="BC881" t="s">
        <v>8039</v>
      </c>
      <c r="BD881" t="str">
        <f>HYPERLINK("http://dx.doi.org/10.1142/S0219622021300019","http://dx.doi.org/10.1142/S0219622021300019")</f>
        <v>http://dx.doi.org/10.1142/S0219622021300019</v>
      </c>
      <c r="BE881" t="s">
        <v>71</v>
      </c>
      <c r="BF881" t="s">
        <v>71</v>
      </c>
      <c r="BG881" t="s">
        <v>71</v>
      </c>
      <c r="BH881" t="s">
        <v>71</v>
      </c>
      <c r="BI881" t="s">
        <v>71</v>
      </c>
      <c r="BJ881" t="s">
        <v>71</v>
      </c>
      <c r="BK881" t="s">
        <v>71</v>
      </c>
      <c r="BL881" t="s">
        <v>71</v>
      </c>
      <c r="BM881" t="s">
        <v>71</v>
      </c>
      <c r="BN881" t="s">
        <v>71</v>
      </c>
      <c r="BO881" t="s">
        <v>71</v>
      </c>
      <c r="BP881" t="s">
        <v>71</v>
      </c>
      <c r="BQ881" t="s">
        <v>8040</v>
      </c>
      <c r="BR881" t="str">
        <f>HYPERLINK("https%3A%2F%2Fwww.webofscience.com%2Fwos%2Fwoscc%2Ffull-record%2FWOS:000754577200002","View Full Record in Web of Science")</f>
        <v>View Full Record in Web of Science</v>
      </c>
    </row>
    <row r="882" spans="1:70" hidden="1" x14ac:dyDescent="0.25">
      <c r="A882" t="s">
        <v>69</v>
      </c>
      <c r="B882" t="s">
        <v>8041</v>
      </c>
      <c r="C882" t="s">
        <v>71</v>
      </c>
      <c r="D882" t="s">
        <v>71</v>
      </c>
      <c r="E882" t="s">
        <v>71</v>
      </c>
      <c r="F882" t="s">
        <v>8042</v>
      </c>
      <c r="G882" t="s">
        <v>71</v>
      </c>
      <c r="H882" t="s">
        <v>71</v>
      </c>
      <c r="I882" s="1" t="s">
        <v>8043</v>
      </c>
      <c r="J882" s="6" t="s">
        <v>8588</v>
      </c>
      <c r="K882" t="s">
        <v>955</v>
      </c>
      <c r="L882" t="s">
        <v>71</v>
      </c>
      <c r="M882" t="s">
        <v>71</v>
      </c>
      <c r="N882" t="s">
        <v>71</v>
      </c>
      <c r="O882" t="s">
        <v>71</v>
      </c>
      <c r="P882" t="s">
        <v>71</v>
      </c>
      <c r="Q882" t="s">
        <v>71</v>
      </c>
      <c r="R882" t="s">
        <v>71</v>
      </c>
      <c r="S882" t="s">
        <v>71</v>
      </c>
      <c r="T882" t="s">
        <v>8044</v>
      </c>
      <c r="U882" t="s">
        <v>71</v>
      </c>
      <c r="V882" t="s">
        <v>71</v>
      </c>
      <c r="W882" t="s">
        <v>71</v>
      </c>
      <c r="X882" t="s">
        <v>71</v>
      </c>
      <c r="Y882" t="s">
        <v>71</v>
      </c>
      <c r="Z882" t="s">
        <v>71</v>
      </c>
      <c r="AA882" t="s">
        <v>71</v>
      </c>
      <c r="AB882" t="s">
        <v>71</v>
      </c>
      <c r="AC882" t="s">
        <v>71</v>
      </c>
      <c r="AD882" t="s">
        <v>71</v>
      </c>
      <c r="AE882" t="s">
        <v>71</v>
      </c>
      <c r="AF882" t="s">
        <v>71</v>
      </c>
      <c r="AG882" t="s">
        <v>71</v>
      </c>
      <c r="AH882" t="s">
        <v>71</v>
      </c>
      <c r="AI882" t="s">
        <v>71</v>
      </c>
      <c r="AJ882" t="s">
        <v>71</v>
      </c>
      <c r="AK882" t="s">
        <v>71</v>
      </c>
      <c r="AL882" t="s">
        <v>71</v>
      </c>
      <c r="AM882" t="s">
        <v>958</v>
      </c>
      <c r="AN882" t="s">
        <v>959</v>
      </c>
      <c r="AO882" t="s">
        <v>71</v>
      </c>
      <c r="AP882" t="s">
        <v>71</v>
      </c>
      <c r="AQ882" t="s">
        <v>71</v>
      </c>
      <c r="AR882" t="s">
        <v>794</v>
      </c>
      <c r="AS882">
        <v>2020</v>
      </c>
      <c r="AT882">
        <v>53</v>
      </c>
      <c r="AU882">
        <v>1</v>
      </c>
      <c r="AV882" t="s">
        <v>71</v>
      </c>
      <c r="AW882" t="s">
        <v>71</v>
      </c>
      <c r="AX882" t="s">
        <v>71</v>
      </c>
      <c r="AY882" t="s">
        <v>71</v>
      </c>
      <c r="AZ882">
        <v>199</v>
      </c>
      <c r="BA882">
        <v>255</v>
      </c>
      <c r="BB882" t="s">
        <v>71</v>
      </c>
      <c r="BC882" t="s">
        <v>8045</v>
      </c>
      <c r="BD882" t="str">
        <f>HYPERLINK("http://dx.doi.org/10.1007/s10462-018-9652-0","http://dx.doi.org/10.1007/s10462-018-9652-0")</f>
        <v>http://dx.doi.org/10.1007/s10462-018-9652-0</v>
      </c>
      <c r="BE882" t="s">
        <v>71</v>
      </c>
      <c r="BF882" t="s">
        <v>71</v>
      </c>
      <c r="BG882" t="s">
        <v>71</v>
      </c>
      <c r="BH882" t="s">
        <v>71</v>
      </c>
      <c r="BI882" t="s">
        <v>71</v>
      </c>
      <c r="BJ882" t="s">
        <v>71</v>
      </c>
      <c r="BK882" t="s">
        <v>71</v>
      </c>
      <c r="BL882" t="s">
        <v>71</v>
      </c>
      <c r="BM882" t="s">
        <v>71</v>
      </c>
      <c r="BN882" t="s">
        <v>71</v>
      </c>
      <c r="BO882" t="s">
        <v>71</v>
      </c>
      <c r="BP882" t="s">
        <v>71</v>
      </c>
      <c r="BQ882" t="s">
        <v>8046</v>
      </c>
      <c r="BR882" t="str">
        <f>HYPERLINK("https%3A%2F%2Fwww.webofscience.com%2Fwos%2Fwoscc%2Ffull-record%2FWOS:000511719800006","View Full Record in Web of Science")</f>
        <v>View Full Record in Web of Science</v>
      </c>
    </row>
    <row r="883" spans="1:70" hidden="1" x14ac:dyDescent="0.25">
      <c r="A883" t="s">
        <v>69</v>
      </c>
      <c r="B883" t="s">
        <v>7070</v>
      </c>
      <c r="C883" t="s">
        <v>71</v>
      </c>
      <c r="D883" t="s">
        <v>71</v>
      </c>
      <c r="E883" t="s">
        <v>71</v>
      </c>
      <c r="F883" t="s">
        <v>7071</v>
      </c>
      <c r="G883" t="s">
        <v>71</v>
      </c>
      <c r="H883" t="s">
        <v>71</v>
      </c>
      <c r="I883" s="1" t="s">
        <v>8047</v>
      </c>
      <c r="J883" s="6" t="s">
        <v>8590</v>
      </c>
      <c r="K883" t="s">
        <v>3102</v>
      </c>
      <c r="L883" t="s">
        <v>71</v>
      </c>
      <c r="M883" t="s">
        <v>71</v>
      </c>
      <c r="N883" t="s">
        <v>71</v>
      </c>
      <c r="O883" t="s">
        <v>71</v>
      </c>
      <c r="P883" t="s">
        <v>71</v>
      </c>
      <c r="Q883" t="s">
        <v>71</v>
      </c>
      <c r="R883" t="s">
        <v>71</v>
      </c>
      <c r="S883" t="s">
        <v>71</v>
      </c>
      <c r="T883" t="s">
        <v>8048</v>
      </c>
      <c r="U883" t="s">
        <v>71</v>
      </c>
      <c r="V883" t="s">
        <v>71</v>
      </c>
      <c r="W883" t="s">
        <v>71</v>
      </c>
      <c r="X883" t="s">
        <v>71</v>
      </c>
      <c r="Y883" t="s">
        <v>71</v>
      </c>
      <c r="Z883" t="s">
        <v>71</v>
      </c>
      <c r="AA883" t="s">
        <v>71</v>
      </c>
      <c r="AB883" t="s">
        <v>71</v>
      </c>
      <c r="AC883" t="s">
        <v>71</v>
      </c>
      <c r="AD883" t="s">
        <v>71</v>
      </c>
      <c r="AE883" t="s">
        <v>71</v>
      </c>
      <c r="AF883" t="s">
        <v>71</v>
      </c>
      <c r="AG883" t="s">
        <v>71</v>
      </c>
      <c r="AH883" t="s">
        <v>71</v>
      </c>
      <c r="AI883" t="s">
        <v>71</v>
      </c>
      <c r="AJ883" t="s">
        <v>71</v>
      </c>
      <c r="AK883" t="s">
        <v>71</v>
      </c>
      <c r="AL883" t="s">
        <v>71</v>
      </c>
      <c r="AM883" t="s">
        <v>3107</v>
      </c>
      <c r="AN883" t="s">
        <v>4161</v>
      </c>
      <c r="AO883" t="s">
        <v>71</v>
      </c>
      <c r="AP883" t="s">
        <v>71</v>
      </c>
      <c r="AQ883" t="s">
        <v>71</v>
      </c>
      <c r="AR883" t="s">
        <v>1454</v>
      </c>
      <c r="AS883">
        <v>2009</v>
      </c>
      <c r="AT883">
        <v>5</v>
      </c>
      <c r="AU883">
        <v>7</v>
      </c>
      <c r="AV883" t="s">
        <v>71</v>
      </c>
      <c r="AW883" t="s">
        <v>71</v>
      </c>
      <c r="AX883" t="s">
        <v>71</v>
      </c>
      <c r="AY883" t="s">
        <v>71</v>
      </c>
      <c r="AZ883">
        <v>2031</v>
      </c>
      <c r="BA883">
        <v>2042</v>
      </c>
      <c r="BB883" t="s">
        <v>71</v>
      </c>
      <c r="BC883" t="s">
        <v>71</v>
      </c>
      <c r="BD883" t="s">
        <v>71</v>
      </c>
      <c r="BE883" t="s">
        <v>71</v>
      </c>
      <c r="BF883" t="s">
        <v>71</v>
      </c>
      <c r="BG883" t="s">
        <v>71</v>
      </c>
      <c r="BH883" t="s">
        <v>71</v>
      </c>
      <c r="BI883" t="s">
        <v>71</v>
      </c>
      <c r="BJ883" t="s">
        <v>71</v>
      </c>
      <c r="BK883" t="s">
        <v>71</v>
      </c>
      <c r="BL883" t="s">
        <v>71</v>
      </c>
      <c r="BM883" t="s">
        <v>71</v>
      </c>
      <c r="BN883" t="s">
        <v>71</v>
      </c>
      <c r="BO883" t="s">
        <v>71</v>
      </c>
      <c r="BP883" t="s">
        <v>71</v>
      </c>
      <c r="BQ883" t="s">
        <v>8049</v>
      </c>
      <c r="BR883" t="str">
        <f>HYPERLINK("https%3A%2F%2Fwww.webofscience.com%2Fwos%2Fwoscc%2Ffull-record%2FWOS:000267923200023","View Full Record in Web of Science")</f>
        <v>View Full Record in Web of Science</v>
      </c>
    </row>
    <row r="884" spans="1:70" hidden="1" x14ac:dyDescent="0.25">
      <c r="A884" t="s">
        <v>69</v>
      </c>
      <c r="B884" t="s">
        <v>8050</v>
      </c>
      <c r="C884" t="s">
        <v>71</v>
      </c>
      <c r="D884" t="s">
        <v>71</v>
      </c>
      <c r="E884" t="s">
        <v>71</v>
      </c>
      <c r="F884" t="s">
        <v>8051</v>
      </c>
      <c r="G884" t="s">
        <v>71</v>
      </c>
      <c r="H884" t="s">
        <v>71</v>
      </c>
      <c r="I884" s="1" t="s">
        <v>8052</v>
      </c>
      <c r="J884" s="6" t="s">
        <v>8590</v>
      </c>
      <c r="K884" t="s">
        <v>766</v>
      </c>
      <c r="L884" t="s">
        <v>71</v>
      </c>
      <c r="M884" t="s">
        <v>71</v>
      </c>
      <c r="N884" t="s">
        <v>71</v>
      </c>
      <c r="O884" t="s">
        <v>71</v>
      </c>
      <c r="P884" t="s">
        <v>71</v>
      </c>
      <c r="Q884" t="s">
        <v>71</v>
      </c>
      <c r="R884" t="s">
        <v>71</v>
      </c>
      <c r="S884" t="s">
        <v>71</v>
      </c>
      <c r="T884" t="s">
        <v>8053</v>
      </c>
      <c r="U884" t="s">
        <v>71</v>
      </c>
      <c r="V884" t="s">
        <v>71</v>
      </c>
      <c r="W884" t="s">
        <v>71</v>
      </c>
      <c r="X884" t="s">
        <v>71</v>
      </c>
      <c r="Y884" t="s">
        <v>8054</v>
      </c>
      <c r="Z884" t="s">
        <v>8055</v>
      </c>
      <c r="AA884" t="s">
        <v>71</v>
      </c>
      <c r="AB884" t="s">
        <v>71</v>
      </c>
      <c r="AC884" t="s">
        <v>71</v>
      </c>
      <c r="AD884" t="s">
        <v>71</v>
      </c>
      <c r="AE884" t="s">
        <v>71</v>
      </c>
      <c r="AF884" t="s">
        <v>71</v>
      </c>
      <c r="AG884" t="s">
        <v>71</v>
      </c>
      <c r="AH884" t="s">
        <v>71</v>
      </c>
      <c r="AI884" t="s">
        <v>71</v>
      </c>
      <c r="AJ884" t="s">
        <v>71</v>
      </c>
      <c r="AK884" t="s">
        <v>71</v>
      </c>
      <c r="AL884" t="s">
        <v>71</v>
      </c>
      <c r="AM884" t="s">
        <v>768</v>
      </c>
      <c r="AN884" t="s">
        <v>769</v>
      </c>
      <c r="AO884" t="s">
        <v>71</v>
      </c>
      <c r="AP884" t="s">
        <v>71</v>
      </c>
      <c r="AQ884" t="s">
        <v>71</v>
      </c>
      <c r="AR884" t="s">
        <v>239</v>
      </c>
      <c r="AS884">
        <v>2012</v>
      </c>
      <c r="AT884">
        <v>12</v>
      </c>
      <c r="AU884">
        <v>2</v>
      </c>
      <c r="AV884" t="s">
        <v>71</v>
      </c>
      <c r="AW884" t="s">
        <v>71</v>
      </c>
      <c r="AX884" t="s">
        <v>71</v>
      </c>
      <c r="AY884" t="s">
        <v>71</v>
      </c>
      <c r="AZ884">
        <v>860</v>
      </c>
      <c r="BA884">
        <v>871</v>
      </c>
      <c r="BB884" t="s">
        <v>71</v>
      </c>
      <c r="BC884" t="s">
        <v>8056</v>
      </c>
      <c r="BD884" t="str">
        <f>HYPERLINK("http://dx.doi.org/10.1016/j.asoc.2011.10.004","http://dx.doi.org/10.1016/j.asoc.2011.10.004")</f>
        <v>http://dx.doi.org/10.1016/j.asoc.2011.10.004</v>
      </c>
      <c r="BE884" t="s">
        <v>71</v>
      </c>
      <c r="BF884" t="s">
        <v>71</v>
      </c>
      <c r="BG884" t="s">
        <v>71</v>
      </c>
      <c r="BH884" t="s">
        <v>71</v>
      </c>
      <c r="BI884" t="s">
        <v>71</v>
      </c>
      <c r="BJ884" t="s">
        <v>71</v>
      </c>
      <c r="BK884" t="s">
        <v>71</v>
      </c>
      <c r="BL884" t="s">
        <v>71</v>
      </c>
      <c r="BM884" t="s">
        <v>71</v>
      </c>
      <c r="BN884" t="s">
        <v>71</v>
      </c>
      <c r="BO884" t="s">
        <v>71</v>
      </c>
      <c r="BP884" t="s">
        <v>71</v>
      </c>
      <c r="BQ884" t="s">
        <v>8057</v>
      </c>
      <c r="BR884" t="str">
        <f>HYPERLINK("https%3A%2F%2Fwww.webofscience.com%2Fwos%2Fwoscc%2Ffull-record%2FWOS:000298631400027","View Full Record in Web of Science")</f>
        <v>View Full Record in Web of Science</v>
      </c>
    </row>
    <row r="885" spans="1:70" hidden="1" x14ac:dyDescent="0.25">
      <c r="A885" t="s">
        <v>460</v>
      </c>
      <c r="B885" t="s">
        <v>6375</v>
      </c>
      <c r="C885" t="s">
        <v>71</v>
      </c>
      <c r="D885" t="s">
        <v>8058</v>
      </c>
      <c r="E885" t="s">
        <v>71</v>
      </c>
      <c r="F885" t="s">
        <v>6376</v>
      </c>
      <c r="G885" t="s">
        <v>71</v>
      </c>
      <c r="H885" t="s">
        <v>71</v>
      </c>
      <c r="I885" s="1" t="s">
        <v>8059</v>
      </c>
      <c r="J885" s="6" t="s">
        <v>8590</v>
      </c>
      <c r="K885" t="s">
        <v>8060</v>
      </c>
      <c r="L885" t="s">
        <v>1578</v>
      </c>
      <c r="M885" t="s">
        <v>71</v>
      </c>
      <c r="N885" t="s">
        <v>71</v>
      </c>
      <c r="O885" t="s">
        <v>71</v>
      </c>
      <c r="P885" t="s">
        <v>71</v>
      </c>
      <c r="Q885" t="s">
        <v>71</v>
      </c>
      <c r="R885" t="s">
        <v>71</v>
      </c>
      <c r="S885" t="s">
        <v>71</v>
      </c>
      <c r="T885" t="s">
        <v>8061</v>
      </c>
      <c r="U885" t="s">
        <v>71</v>
      </c>
      <c r="V885" t="s">
        <v>71</v>
      </c>
      <c r="W885" t="s">
        <v>71</v>
      </c>
      <c r="X885" t="s">
        <v>71</v>
      </c>
      <c r="Y885" t="s">
        <v>8062</v>
      </c>
      <c r="Z885" t="s">
        <v>8063</v>
      </c>
      <c r="AA885" t="s">
        <v>71</v>
      </c>
      <c r="AB885" t="s">
        <v>71</v>
      </c>
      <c r="AC885" t="s">
        <v>71</v>
      </c>
      <c r="AD885" t="s">
        <v>71</v>
      </c>
      <c r="AE885" t="s">
        <v>71</v>
      </c>
      <c r="AF885" t="s">
        <v>71</v>
      </c>
      <c r="AG885" t="s">
        <v>71</v>
      </c>
      <c r="AH885" t="s">
        <v>71</v>
      </c>
      <c r="AI885" t="s">
        <v>71</v>
      </c>
      <c r="AJ885" t="s">
        <v>71</v>
      </c>
      <c r="AK885" t="s">
        <v>71</v>
      </c>
      <c r="AL885" t="s">
        <v>71</v>
      </c>
      <c r="AM885" t="s">
        <v>1580</v>
      </c>
      <c r="AN885" t="s">
        <v>1581</v>
      </c>
      <c r="AO885" t="s">
        <v>8064</v>
      </c>
      <c r="AP885" t="s">
        <v>71</v>
      </c>
      <c r="AQ885" t="s">
        <v>71</v>
      </c>
      <c r="AR885" t="s">
        <v>71</v>
      </c>
      <c r="AS885">
        <v>2019</v>
      </c>
      <c r="AT885">
        <v>176</v>
      </c>
      <c r="AU885" t="s">
        <v>71</v>
      </c>
      <c r="AV885" t="s">
        <v>71</v>
      </c>
      <c r="AW885" t="s">
        <v>71</v>
      </c>
      <c r="AX885" t="s">
        <v>71</v>
      </c>
      <c r="AY885" t="s">
        <v>71</v>
      </c>
      <c r="AZ885">
        <v>47</v>
      </c>
      <c r="BA885">
        <v>84</v>
      </c>
      <c r="BB885" t="s">
        <v>71</v>
      </c>
      <c r="BC885" t="s">
        <v>8065</v>
      </c>
      <c r="BD885" t="str">
        <f>HYPERLINK("http://dx.doi.org/10.1007/978-3-030-00317-3_3","http://dx.doi.org/10.1007/978-3-030-00317-3_3")</f>
        <v>http://dx.doi.org/10.1007/978-3-030-00317-3_3</v>
      </c>
      <c r="BE885" t="s">
        <v>8066</v>
      </c>
      <c r="BF885" t="s">
        <v>71</v>
      </c>
      <c r="BG885" t="s">
        <v>71</v>
      </c>
      <c r="BH885" t="s">
        <v>71</v>
      </c>
      <c r="BI885" t="s">
        <v>71</v>
      </c>
      <c r="BJ885" t="s">
        <v>71</v>
      </c>
      <c r="BK885" t="s">
        <v>71</v>
      </c>
      <c r="BL885" t="s">
        <v>71</v>
      </c>
      <c r="BM885" t="s">
        <v>71</v>
      </c>
      <c r="BN885" t="s">
        <v>71</v>
      </c>
      <c r="BO885" t="s">
        <v>71</v>
      </c>
      <c r="BP885" t="s">
        <v>71</v>
      </c>
      <c r="BQ885" t="s">
        <v>8067</v>
      </c>
      <c r="BR885" t="str">
        <f>HYPERLINK("https%3A%2F%2Fwww.webofscience.com%2Fwos%2Fwoscc%2Ffull-record%2FWOS:000487716400004","View Full Record in Web of Science")</f>
        <v>View Full Record in Web of Science</v>
      </c>
    </row>
    <row r="886" spans="1:70" hidden="1" x14ac:dyDescent="0.25">
      <c r="A886" t="s">
        <v>69</v>
      </c>
      <c r="B886" t="s">
        <v>8068</v>
      </c>
      <c r="C886" t="s">
        <v>71</v>
      </c>
      <c r="D886" t="s">
        <v>71</v>
      </c>
      <c r="E886" t="s">
        <v>71</v>
      </c>
      <c r="F886" t="s">
        <v>8069</v>
      </c>
      <c r="G886" t="s">
        <v>71</v>
      </c>
      <c r="H886" t="s">
        <v>71</v>
      </c>
      <c r="I886" s="1" t="s">
        <v>8070</v>
      </c>
      <c r="J886" s="6" t="s">
        <v>8590</v>
      </c>
      <c r="K886" t="s">
        <v>3372</v>
      </c>
      <c r="L886" t="s">
        <v>71</v>
      </c>
      <c r="M886" t="s">
        <v>71</v>
      </c>
      <c r="N886" t="s">
        <v>71</v>
      </c>
      <c r="O886" t="s">
        <v>71</v>
      </c>
      <c r="P886" t="s">
        <v>71</v>
      </c>
      <c r="Q886" t="s">
        <v>71</v>
      </c>
      <c r="R886" t="s">
        <v>71</v>
      </c>
      <c r="S886" t="s">
        <v>71</v>
      </c>
      <c r="T886" t="s">
        <v>8071</v>
      </c>
      <c r="U886" t="s">
        <v>71</v>
      </c>
      <c r="V886" t="s">
        <v>71</v>
      </c>
      <c r="W886" t="s">
        <v>71</v>
      </c>
      <c r="X886" t="s">
        <v>71</v>
      </c>
      <c r="Y886" t="s">
        <v>2190</v>
      </c>
      <c r="Z886" t="s">
        <v>2191</v>
      </c>
      <c r="AA886" t="s">
        <v>71</v>
      </c>
      <c r="AB886" t="s">
        <v>71</v>
      </c>
      <c r="AC886" t="s">
        <v>71</v>
      </c>
      <c r="AD886" t="s">
        <v>71</v>
      </c>
      <c r="AE886" t="s">
        <v>71</v>
      </c>
      <c r="AF886" t="s">
        <v>71</v>
      </c>
      <c r="AG886" t="s">
        <v>71</v>
      </c>
      <c r="AH886" t="s">
        <v>71</v>
      </c>
      <c r="AI886" t="s">
        <v>71</v>
      </c>
      <c r="AJ886" t="s">
        <v>71</v>
      </c>
      <c r="AK886" t="s">
        <v>71</v>
      </c>
      <c r="AL886" t="s">
        <v>71</v>
      </c>
      <c r="AM886" t="s">
        <v>3376</v>
      </c>
      <c r="AN886" t="s">
        <v>3377</v>
      </c>
      <c r="AO886" t="s">
        <v>71</v>
      </c>
      <c r="AP886" t="s">
        <v>71</v>
      </c>
      <c r="AQ886" t="s">
        <v>71</v>
      </c>
      <c r="AR886" t="s">
        <v>263</v>
      </c>
      <c r="AS886">
        <v>2016</v>
      </c>
      <c r="AT886">
        <v>15</v>
      </c>
      <c r="AU886">
        <v>6</v>
      </c>
      <c r="AV886" t="s">
        <v>71</v>
      </c>
      <c r="AW886" t="s">
        <v>71</v>
      </c>
      <c r="AX886" t="s">
        <v>71</v>
      </c>
      <c r="AY886" t="s">
        <v>71</v>
      </c>
      <c r="AZ886">
        <v>1367</v>
      </c>
      <c r="BA886">
        <v>1389</v>
      </c>
      <c r="BB886" t="s">
        <v>71</v>
      </c>
      <c r="BC886" t="s">
        <v>8072</v>
      </c>
      <c r="BD886" t="str">
        <f>HYPERLINK("http://dx.doi.org/10.1142/S0219622016500383","http://dx.doi.org/10.1142/S0219622016500383")</f>
        <v>http://dx.doi.org/10.1142/S0219622016500383</v>
      </c>
      <c r="BE886" t="s">
        <v>71</v>
      </c>
      <c r="BF886" t="s">
        <v>71</v>
      </c>
      <c r="BG886" t="s">
        <v>71</v>
      </c>
      <c r="BH886" t="s">
        <v>71</v>
      </c>
      <c r="BI886" t="s">
        <v>71</v>
      </c>
      <c r="BJ886" t="s">
        <v>71</v>
      </c>
      <c r="BK886" t="s">
        <v>71</v>
      </c>
      <c r="BL886" t="s">
        <v>71</v>
      </c>
      <c r="BM886" t="s">
        <v>71</v>
      </c>
      <c r="BN886" t="s">
        <v>71</v>
      </c>
      <c r="BO886" t="s">
        <v>71</v>
      </c>
      <c r="BP886" t="s">
        <v>71</v>
      </c>
      <c r="BQ886" t="s">
        <v>8073</v>
      </c>
      <c r="BR886" t="str">
        <f>HYPERLINK("https%3A%2F%2Fwww.webofscience.com%2Fwos%2Fwoscc%2Ffull-record%2FWOS:000389228700005","View Full Record in Web of Science")</f>
        <v>View Full Record in Web of Science</v>
      </c>
    </row>
    <row r="887" spans="1:70" hidden="1" x14ac:dyDescent="0.25">
      <c r="A887" t="s">
        <v>69</v>
      </c>
      <c r="B887" t="s">
        <v>8074</v>
      </c>
      <c r="C887" t="s">
        <v>71</v>
      </c>
      <c r="D887" t="s">
        <v>71</v>
      </c>
      <c r="E887" t="s">
        <v>71</v>
      </c>
      <c r="F887" t="s">
        <v>8075</v>
      </c>
      <c r="G887" t="s">
        <v>71</v>
      </c>
      <c r="H887" t="s">
        <v>71</v>
      </c>
      <c r="I887" s="1" t="s">
        <v>8076</v>
      </c>
      <c r="J887" s="6" t="s">
        <v>8590</v>
      </c>
      <c r="K887" t="s">
        <v>955</v>
      </c>
      <c r="L887" t="s">
        <v>71</v>
      </c>
      <c r="M887" t="s">
        <v>71</v>
      </c>
      <c r="N887" t="s">
        <v>71</v>
      </c>
      <c r="O887" t="s">
        <v>71</v>
      </c>
      <c r="P887" t="s">
        <v>71</v>
      </c>
      <c r="Q887" t="s">
        <v>71</v>
      </c>
      <c r="R887" t="s">
        <v>71</v>
      </c>
      <c r="S887" t="s">
        <v>71</v>
      </c>
      <c r="T887" t="s">
        <v>8077</v>
      </c>
      <c r="U887" t="s">
        <v>71</v>
      </c>
      <c r="V887" t="s">
        <v>71</v>
      </c>
      <c r="W887" t="s">
        <v>71</v>
      </c>
      <c r="X887" t="s">
        <v>71</v>
      </c>
      <c r="Y887" t="s">
        <v>8078</v>
      </c>
      <c r="Z887" t="s">
        <v>8079</v>
      </c>
      <c r="AA887" t="s">
        <v>71</v>
      </c>
      <c r="AB887" t="s">
        <v>71</v>
      </c>
      <c r="AC887" t="s">
        <v>71</v>
      </c>
      <c r="AD887" t="s">
        <v>71</v>
      </c>
      <c r="AE887" t="s">
        <v>71</v>
      </c>
      <c r="AF887" t="s">
        <v>71</v>
      </c>
      <c r="AG887" t="s">
        <v>71</v>
      </c>
      <c r="AH887" t="s">
        <v>71</v>
      </c>
      <c r="AI887" t="s">
        <v>71</v>
      </c>
      <c r="AJ887" t="s">
        <v>71</v>
      </c>
      <c r="AK887" t="s">
        <v>71</v>
      </c>
      <c r="AL887" t="s">
        <v>71</v>
      </c>
      <c r="AM887" t="s">
        <v>958</v>
      </c>
      <c r="AN887" t="s">
        <v>959</v>
      </c>
      <c r="AO887" t="s">
        <v>71</v>
      </c>
      <c r="AP887" t="s">
        <v>71</v>
      </c>
      <c r="AQ887" t="s">
        <v>71</v>
      </c>
      <c r="AR887" t="s">
        <v>960</v>
      </c>
      <c r="AS887">
        <v>2018</v>
      </c>
      <c r="AT887">
        <v>49</v>
      </c>
      <c r="AU887">
        <v>4</v>
      </c>
      <c r="AV887" t="s">
        <v>71</v>
      </c>
      <c r="AW887" t="s">
        <v>71</v>
      </c>
      <c r="AX887" t="s">
        <v>71</v>
      </c>
      <c r="AY887" t="s">
        <v>71</v>
      </c>
      <c r="AZ887">
        <v>511</v>
      </c>
      <c r="BA887">
        <v>529</v>
      </c>
      <c r="BB887" t="s">
        <v>71</v>
      </c>
      <c r="BC887" t="s">
        <v>8080</v>
      </c>
      <c r="BD887" t="str">
        <f>HYPERLINK("http://dx.doi.org/10.1007/s10462-016-9534-2","http://dx.doi.org/10.1007/s10462-016-9534-2")</f>
        <v>http://dx.doi.org/10.1007/s10462-016-9534-2</v>
      </c>
      <c r="BE887" t="s">
        <v>71</v>
      </c>
      <c r="BF887" t="s">
        <v>71</v>
      </c>
      <c r="BG887" t="s">
        <v>71</v>
      </c>
      <c r="BH887" t="s">
        <v>71</v>
      </c>
      <c r="BI887" t="s">
        <v>71</v>
      </c>
      <c r="BJ887" t="s">
        <v>71</v>
      </c>
      <c r="BK887" t="s">
        <v>71</v>
      </c>
      <c r="BL887" t="s">
        <v>71</v>
      </c>
      <c r="BM887" t="s">
        <v>71</v>
      </c>
      <c r="BN887" t="s">
        <v>71</v>
      </c>
      <c r="BO887" t="s">
        <v>71</v>
      </c>
      <c r="BP887" t="s">
        <v>71</v>
      </c>
      <c r="BQ887" t="s">
        <v>8081</v>
      </c>
      <c r="BR887" t="str">
        <f>HYPERLINK("https%3A%2F%2Fwww.webofscience.com%2Fwos%2Fwoscc%2Ffull-record%2FWOS:000426912500003","View Full Record in Web of Science")</f>
        <v>View Full Record in Web of Science</v>
      </c>
    </row>
    <row r="888" spans="1:70" hidden="1" x14ac:dyDescent="0.25">
      <c r="A888" t="s">
        <v>69</v>
      </c>
      <c r="B888" t="s">
        <v>8082</v>
      </c>
      <c r="C888" t="s">
        <v>71</v>
      </c>
      <c r="D888" t="s">
        <v>71</v>
      </c>
      <c r="E888" t="s">
        <v>71</v>
      </c>
      <c r="F888" t="s">
        <v>8083</v>
      </c>
      <c r="G888" t="s">
        <v>71</v>
      </c>
      <c r="H888" t="s">
        <v>71</v>
      </c>
      <c r="I888" s="1" t="s">
        <v>8084</v>
      </c>
      <c r="J888" s="6" t="s">
        <v>8590</v>
      </c>
      <c r="K888" t="s">
        <v>257</v>
      </c>
      <c r="L888" t="s">
        <v>71</v>
      </c>
      <c r="M888" t="s">
        <v>71</v>
      </c>
      <c r="N888" t="s">
        <v>71</v>
      </c>
      <c r="O888" t="s">
        <v>71</v>
      </c>
      <c r="P888" t="s">
        <v>71</v>
      </c>
      <c r="Q888" t="s">
        <v>71</v>
      </c>
      <c r="R888" t="s">
        <v>71</v>
      </c>
      <c r="S888" t="s">
        <v>71</v>
      </c>
      <c r="T888" t="s">
        <v>8085</v>
      </c>
      <c r="U888" t="s">
        <v>71</v>
      </c>
      <c r="V888" t="s">
        <v>71</v>
      </c>
      <c r="W888" t="s">
        <v>71</v>
      </c>
      <c r="X888" t="s">
        <v>71</v>
      </c>
      <c r="Y888" t="s">
        <v>71</v>
      </c>
      <c r="Z888" t="s">
        <v>8086</v>
      </c>
      <c r="AA888" t="s">
        <v>71</v>
      </c>
      <c r="AB888" t="s">
        <v>71</v>
      </c>
      <c r="AC888" t="s">
        <v>71</v>
      </c>
      <c r="AD888" t="s">
        <v>71</v>
      </c>
      <c r="AE888" t="s">
        <v>71</v>
      </c>
      <c r="AF888" t="s">
        <v>71</v>
      </c>
      <c r="AG888" t="s">
        <v>71</v>
      </c>
      <c r="AH888" t="s">
        <v>71</v>
      </c>
      <c r="AI888" t="s">
        <v>71</v>
      </c>
      <c r="AJ888" t="s">
        <v>71</v>
      </c>
      <c r="AK888" t="s">
        <v>71</v>
      </c>
      <c r="AL888" t="s">
        <v>71</v>
      </c>
      <c r="AM888" t="s">
        <v>261</v>
      </c>
      <c r="AN888" t="s">
        <v>262</v>
      </c>
      <c r="AO888" t="s">
        <v>71</v>
      </c>
      <c r="AP888" t="s">
        <v>71</v>
      </c>
      <c r="AQ888" t="s">
        <v>71</v>
      </c>
      <c r="AR888" t="s">
        <v>239</v>
      </c>
      <c r="AS888">
        <v>2012</v>
      </c>
      <c r="AT888">
        <v>53</v>
      </c>
      <c r="AU888">
        <v>2</v>
      </c>
      <c r="AV888" t="s">
        <v>71</v>
      </c>
      <c r="AW888" t="s">
        <v>71</v>
      </c>
      <c r="AX888" t="s">
        <v>71</v>
      </c>
      <c r="AY888" t="s">
        <v>71</v>
      </c>
      <c r="AZ888">
        <v>118</v>
      </c>
      <c r="BA888">
        <v>145</v>
      </c>
      <c r="BB888" t="s">
        <v>71</v>
      </c>
      <c r="BC888" t="s">
        <v>8087</v>
      </c>
      <c r="BD888" t="str">
        <f>HYPERLINK("http://dx.doi.org/10.1016/j.ijar.2011.07.006","http://dx.doi.org/10.1016/j.ijar.2011.07.006")</f>
        <v>http://dx.doi.org/10.1016/j.ijar.2011.07.006</v>
      </c>
      <c r="BE888" t="s">
        <v>71</v>
      </c>
      <c r="BF888" t="s">
        <v>71</v>
      </c>
      <c r="BG888" t="s">
        <v>71</v>
      </c>
      <c r="BH888" t="s">
        <v>71</v>
      </c>
      <c r="BI888" t="s">
        <v>71</v>
      </c>
      <c r="BJ888" t="s">
        <v>71</v>
      </c>
      <c r="BK888" t="s">
        <v>71</v>
      </c>
      <c r="BL888" t="s">
        <v>71</v>
      </c>
      <c r="BM888" t="s">
        <v>71</v>
      </c>
      <c r="BN888" t="s">
        <v>71</v>
      </c>
      <c r="BO888" t="s">
        <v>71</v>
      </c>
      <c r="BP888" t="s">
        <v>71</v>
      </c>
      <c r="BQ888" t="s">
        <v>8088</v>
      </c>
      <c r="BR888" t="str">
        <f>HYPERLINK("https%3A%2F%2Fwww.webofscience.com%2Fwos%2Fwoscc%2Ffull-record%2FWOS:000305104100002","View Full Record in Web of Science")</f>
        <v>View Full Record in Web of Science</v>
      </c>
    </row>
    <row r="889" spans="1:70" hidden="1" x14ac:dyDescent="0.25">
      <c r="A889" t="s">
        <v>69</v>
      </c>
      <c r="B889" t="s">
        <v>8089</v>
      </c>
      <c r="C889" t="s">
        <v>71</v>
      </c>
      <c r="D889" t="s">
        <v>71</v>
      </c>
      <c r="E889" t="s">
        <v>71</v>
      </c>
      <c r="F889" t="s">
        <v>8090</v>
      </c>
      <c r="G889" t="s">
        <v>71</v>
      </c>
      <c r="H889" t="s">
        <v>71</v>
      </c>
      <c r="I889" s="1" t="s">
        <v>8091</v>
      </c>
      <c r="J889" s="6" t="s">
        <v>8590</v>
      </c>
      <c r="K889" t="s">
        <v>174</v>
      </c>
      <c r="L889" t="s">
        <v>71</v>
      </c>
      <c r="M889" t="s">
        <v>71</v>
      </c>
      <c r="N889" t="s">
        <v>71</v>
      </c>
      <c r="O889" t="s">
        <v>71</v>
      </c>
      <c r="P889" t="s">
        <v>71</v>
      </c>
      <c r="Q889" t="s">
        <v>71</v>
      </c>
      <c r="R889" t="s">
        <v>71</v>
      </c>
      <c r="S889" t="s">
        <v>71</v>
      </c>
      <c r="T889" t="s">
        <v>8092</v>
      </c>
      <c r="U889" t="s">
        <v>71</v>
      </c>
      <c r="V889" t="s">
        <v>71</v>
      </c>
      <c r="W889" t="s">
        <v>71</v>
      </c>
      <c r="X889" t="s">
        <v>71</v>
      </c>
      <c r="Y889" t="s">
        <v>71</v>
      </c>
      <c r="Z889" t="s">
        <v>8093</v>
      </c>
      <c r="AA889" t="s">
        <v>71</v>
      </c>
      <c r="AB889" t="s">
        <v>71</v>
      </c>
      <c r="AC889" t="s">
        <v>71</v>
      </c>
      <c r="AD889" t="s">
        <v>71</v>
      </c>
      <c r="AE889" t="s">
        <v>71</v>
      </c>
      <c r="AF889" t="s">
        <v>71</v>
      </c>
      <c r="AG889" t="s">
        <v>71</v>
      </c>
      <c r="AH889" t="s">
        <v>71</v>
      </c>
      <c r="AI889" t="s">
        <v>71</v>
      </c>
      <c r="AJ889" t="s">
        <v>71</v>
      </c>
      <c r="AK889" t="s">
        <v>71</v>
      </c>
      <c r="AL889" t="s">
        <v>71</v>
      </c>
      <c r="AM889" t="s">
        <v>178</v>
      </c>
      <c r="AN889" t="s">
        <v>179</v>
      </c>
      <c r="AO889" t="s">
        <v>71</v>
      </c>
      <c r="AP889" t="s">
        <v>71</v>
      </c>
      <c r="AQ889" t="s">
        <v>71</v>
      </c>
      <c r="AR889" t="s">
        <v>71</v>
      </c>
      <c r="AS889">
        <v>2014</v>
      </c>
      <c r="AT889">
        <v>26</v>
      </c>
      <c r="AU889">
        <v>5</v>
      </c>
      <c r="AV889" t="s">
        <v>71</v>
      </c>
      <c r="AW889" t="s">
        <v>71</v>
      </c>
      <c r="AX889" t="s">
        <v>71</v>
      </c>
      <c r="AY889" t="s">
        <v>71</v>
      </c>
      <c r="AZ889">
        <v>2411</v>
      </c>
      <c r="BA889">
        <v>2425</v>
      </c>
      <c r="BB889" t="s">
        <v>71</v>
      </c>
      <c r="BC889" t="s">
        <v>8094</v>
      </c>
      <c r="BD889" t="str">
        <f>HYPERLINK("http://dx.doi.org/10.3233/IFS-130912","http://dx.doi.org/10.3233/IFS-130912")</f>
        <v>http://dx.doi.org/10.3233/IFS-130912</v>
      </c>
      <c r="BE889" t="s">
        <v>71</v>
      </c>
      <c r="BF889" t="s">
        <v>71</v>
      </c>
      <c r="BG889" t="s">
        <v>71</v>
      </c>
      <c r="BH889" t="s">
        <v>71</v>
      </c>
      <c r="BI889" t="s">
        <v>71</v>
      </c>
      <c r="BJ889" t="s">
        <v>71</v>
      </c>
      <c r="BK889" t="s">
        <v>71</v>
      </c>
      <c r="BL889" t="s">
        <v>71</v>
      </c>
      <c r="BM889" t="s">
        <v>71</v>
      </c>
      <c r="BN889" t="s">
        <v>71</v>
      </c>
      <c r="BO889" t="s">
        <v>71</v>
      </c>
      <c r="BP889" t="s">
        <v>71</v>
      </c>
      <c r="BQ889" t="s">
        <v>8095</v>
      </c>
      <c r="BR889" t="str">
        <f>HYPERLINK("https%3A%2F%2Fwww.webofscience.com%2Fwos%2Fwoscc%2Ffull-record%2FWOS:000334211500029","View Full Record in Web of Science")</f>
        <v>View Full Record in Web of Science</v>
      </c>
    </row>
    <row r="890" spans="1:70" hidden="1" x14ac:dyDescent="0.25">
      <c r="A890" t="s">
        <v>69</v>
      </c>
      <c r="B890" t="s">
        <v>8096</v>
      </c>
      <c r="C890" t="s">
        <v>71</v>
      </c>
      <c r="D890" t="s">
        <v>71</v>
      </c>
      <c r="E890" t="s">
        <v>71</v>
      </c>
      <c r="F890" t="s">
        <v>8097</v>
      </c>
      <c r="G890" t="s">
        <v>71</v>
      </c>
      <c r="H890" t="s">
        <v>71</v>
      </c>
      <c r="I890" s="1" t="s">
        <v>8098</v>
      </c>
      <c r="J890" s="6" t="s">
        <v>8590</v>
      </c>
      <c r="K890" t="s">
        <v>1028</v>
      </c>
      <c r="L890" t="s">
        <v>71</v>
      </c>
      <c r="M890" t="s">
        <v>71</v>
      </c>
      <c r="N890" t="s">
        <v>71</v>
      </c>
      <c r="O890" t="s">
        <v>71</v>
      </c>
      <c r="P890" t="s">
        <v>71</v>
      </c>
      <c r="Q890" t="s">
        <v>71</v>
      </c>
      <c r="R890" t="s">
        <v>71</v>
      </c>
      <c r="S890" t="s">
        <v>71</v>
      </c>
      <c r="T890" t="s">
        <v>8099</v>
      </c>
      <c r="U890" t="s">
        <v>71</v>
      </c>
      <c r="V890" t="s">
        <v>71</v>
      </c>
      <c r="W890" t="s">
        <v>71</v>
      </c>
      <c r="X890" t="s">
        <v>71</v>
      </c>
      <c r="Y890" t="s">
        <v>8100</v>
      </c>
      <c r="Z890" t="s">
        <v>8101</v>
      </c>
      <c r="AA890" t="s">
        <v>71</v>
      </c>
      <c r="AB890" t="s">
        <v>71</v>
      </c>
      <c r="AC890" t="s">
        <v>71</v>
      </c>
      <c r="AD890" t="s">
        <v>71</v>
      </c>
      <c r="AE890" t="s">
        <v>71</v>
      </c>
      <c r="AF890" t="s">
        <v>71</v>
      </c>
      <c r="AG890" t="s">
        <v>71</v>
      </c>
      <c r="AH890" t="s">
        <v>71</v>
      </c>
      <c r="AI890" t="s">
        <v>71</v>
      </c>
      <c r="AJ890" t="s">
        <v>71</v>
      </c>
      <c r="AK890" t="s">
        <v>71</v>
      </c>
      <c r="AL890" t="s">
        <v>71</v>
      </c>
      <c r="AM890" t="s">
        <v>1030</v>
      </c>
      <c r="AN890" t="s">
        <v>1031</v>
      </c>
      <c r="AO890" t="s">
        <v>71</v>
      </c>
      <c r="AP890" t="s">
        <v>71</v>
      </c>
      <c r="AQ890" t="s">
        <v>71</v>
      </c>
      <c r="AR890" t="s">
        <v>79</v>
      </c>
      <c r="AS890">
        <v>2022</v>
      </c>
      <c r="AT890">
        <v>52</v>
      </c>
      <c r="AU890">
        <v>12</v>
      </c>
      <c r="AV890" t="s">
        <v>71</v>
      </c>
      <c r="AW890" t="s">
        <v>71</v>
      </c>
      <c r="AX890" t="s">
        <v>71</v>
      </c>
      <c r="AY890" t="s">
        <v>71</v>
      </c>
      <c r="AZ890">
        <v>13345</v>
      </c>
      <c r="BA890">
        <v>13363</v>
      </c>
      <c r="BB890" t="s">
        <v>71</v>
      </c>
      <c r="BC890" t="s">
        <v>8102</v>
      </c>
      <c r="BD890" t="str">
        <f>HYPERLINK("http://dx.doi.org/10.1007/s10489-021-03078-8","http://dx.doi.org/10.1007/s10489-021-03078-8")</f>
        <v>http://dx.doi.org/10.1007/s10489-021-03078-8</v>
      </c>
      <c r="BE890" t="s">
        <v>71</v>
      </c>
      <c r="BF890" t="s">
        <v>4744</v>
      </c>
      <c r="BG890" t="s">
        <v>71</v>
      </c>
      <c r="BH890" t="s">
        <v>71</v>
      </c>
      <c r="BI890" t="s">
        <v>71</v>
      </c>
      <c r="BJ890" t="s">
        <v>71</v>
      </c>
      <c r="BK890" t="s">
        <v>71</v>
      </c>
      <c r="BL890" t="s">
        <v>71</v>
      </c>
      <c r="BM890" t="s">
        <v>71</v>
      </c>
      <c r="BN890" t="s">
        <v>71</v>
      </c>
      <c r="BO890" t="s">
        <v>71</v>
      </c>
      <c r="BP890" t="s">
        <v>71</v>
      </c>
      <c r="BQ890" t="s">
        <v>8103</v>
      </c>
      <c r="BR890" t="str">
        <f>HYPERLINK("https%3A%2F%2Fwww.webofscience.com%2Fwos%2Fwoscc%2Ffull-record%2FWOS:000752151600001","View Full Record in Web of Science")</f>
        <v>View Full Record in Web of Science</v>
      </c>
    </row>
    <row r="891" spans="1:70" hidden="1" x14ac:dyDescent="0.25">
      <c r="A891" t="s">
        <v>69</v>
      </c>
      <c r="B891" t="s">
        <v>8104</v>
      </c>
      <c r="C891" t="s">
        <v>71</v>
      </c>
      <c r="D891" t="s">
        <v>71</v>
      </c>
      <c r="E891" t="s">
        <v>71</v>
      </c>
      <c r="F891" t="s">
        <v>8105</v>
      </c>
      <c r="G891" t="s">
        <v>71</v>
      </c>
      <c r="H891" t="s">
        <v>71</v>
      </c>
      <c r="I891" s="1" t="s">
        <v>8106</v>
      </c>
      <c r="J891" s="6" t="s">
        <v>8590</v>
      </c>
      <c r="K891" t="s">
        <v>2188</v>
      </c>
      <c r="L891" t="s">
        <v>71</v>
      </c>
      <c r="M891" t="s">
        <v>71</v>
      </c>
      <c r="N891" t="s">
        <v>71</v>
      </c>
      <c r="O891" t="s">
        <v>71</v>
      </c>
      <c r="P891" t="s">
        <v>71</v>
      </c>
      <c r="Q891" t="s">
        <v>71</v>
      </c>
      <c r="R891" t="s">
        <v>71</v>
      </c>
      <c r="S891" t="s">
        <v>71</v>
      </c>
      <c r="T891" t="s">
        <v>8107</v>
      </c>
      <c r="U891" t="s">
        <v>71</v>
      </c>
      <c r="V891" t="s">
        <v>71</v>
      </c>
      <c r="W891" t="s">
        <v>71</v>
      </c>
      <c r="X891" t="s">
        <v>71</v>
      </c>
      <c r="Y891" t="s">
        <v>71</v>
      </c>
      <c r="Z891" t="s">
        <v>8108</v>
      </c>
      <c r="AA891" t="s">
        <v>71</v>
      </c>
      <c r="AB891" t="s">
        <v>71</v>
      </c>
      <c r="AC891" t="s">
        <v>71</v>
      </c>
      <c r="AD891" t="s">
        <v>71</v>
      </c>
      <c r="AE891" t="s">
        <v>71</v>
      </c>
      <c r="AF891" t="s">
        <v>71</v>
      </c>
      <c r="AG891" t="s">
        <v>71</v>
      </c>
      <c r="AH891" t="s">
        <v>71</v>
      </c>
      <c r="AI891" t="s">
        <v>71</v>
      </c>
      <c r="AJ891" t="s">
        <v>71</v>
      </c>
      <c r="AK891" t="s">
        <v>71</v>
      </c>
      <c r="AL891" t="s">
        <v>71</v>
      </c>
      <c r="AM891" t="s">
        <v>2192</v>
      </c>
      <c r="AN891" t="s">
        <v>2193</v>
      </c>
      <c r="AO891" t="s">
        <v>71</v>
      </c>
      <c r="AP891" t="s">
        <v>71</v>
      </c>
      <c r="AQ891" t="s">
        <v>71</v>
      </c>
      <c r="AR891" t="s">
        <v>344</v>
      </c>
      <c r="AS891">
        <v>2008</v>
      </c>
      <c r="AT891">
        <v>7</v>
      </c>
      <c r="AU891">
        <v>2</v>
      </c>
      <c r="AV891" t="s">
        <v>71</v>
      </c>
      <c r="AW891" t="s">
        <v>71</v>
      </c>
      <c r="AX891" t="s">
        <v>71</v>
      </c>
      <c r="AY891" t="s">
        <v>71</v>
      </c>
      <c r="AZ891">
        <v>147</v>
      </c>
      <c r="BA891">
        <v>167</v>
      </c>
      <c r="BB891" t="s">
        <v>71</v>
      </c>
      <c r="BC891" t="s">
        <v>8109</v>
      </c>
      <c r="BD891" t="str">
        <f>HYPERLINK("http://dx.doi.org/10.1007/s10700-008-9028-z","http://dx.doi.org/10.1007/s10700-008-9028-z")</f>
        <v>http://dx.doi.org/10.1007/s10700-008-9028-z</v>
      </c>
      <c r="BE891" t="s">
        <v>71</v>
      </c>
      <c r="BF891" t="s">
        <v>71</v>
      </c>
      <c r="BG891" t="s">
        <v>71</v>
      </c>
      <c r="BH891" t="s">
        <v>71</v>
      </c>
      <c r="BI891" t="s">
        <v>71</v>
      </c>
      <c r="BJ891" t="s">
        <v>71</v>
      </c>
      <c r="BK891" t="s">
        <v>71</v>
      </c>
      <c r="BL891" t="s">
        <v>71</v>
      </c>
      <c r="BM891" t="s">
        <v>71</v>
      </c>
      <c r="BN891" t="s">
        <v>71</v>
      </c>
      <c r="BO891" t="s">
        <v>71</v>
      </c>
      <c r="BP891" t="s">
        <v>71</v>
      </c>
      <c r="BQ891" t="s">
        <v>8110</v>
      </c>
      <c r="BR891" t="str">
        <f>HYPERLINK("https%3A%2F%2Fwww.webofscience.com%2Fwos%2Fwoscc%2Ffull-record%2FWOS:000259101700003","View Full Record in Web of Science")</f>
        <v>View Full Record in Web of Science</v>
      </c>
    </row>
    <row r="892" spans="1:70" hidden="1" x14ac:dyDescent="0.25">
      <c r="A892" t="s">
        <v>69</v>
      </c>
      <c r="B892" t="s">
        <v>8111</v>
      </c>
      <c r="C892" t="s">
        <v>71</v>
      </c>
      <c r="D892" t="s">
        <v>71</v>
      </c>
      <c r="E892" t="s">
        <v>71</v>
      </c>
      <c r="F892" t="s">
        <v>8112</v>
      </c>
      <c r="G892" t="s">
        <v>71</v>
      </c>
      <c r="H892" t="s">
        <v>71</v>
      </c>
      <c r="I892" s="1" t="s">
        <v>8113</v>
      </c>
      <c r="J892" s="6" t="s">
        <v>8590</v>
      </c>
      <c r="K892" t="s">
        <v>2308</v>
      </c>
      <c r="L892" t="s">
        <v>71</v>
      </c>
      <c r="M892" t="s">
        <v>71</v>
      </c>
      <c r="N892" t="s">
        <v>71</v>
      </c>
      <c r="O892" t="s">
        <v>71</v>
      </c>
      <c r="P892" t="s">
        <v>71</v>
      </c>
      <c r="Q892" t="s">
        <v>71</v>
      </c>
      <c r="R892" t="s">
        <v>71</v>
      </c>
      <c r="S892" t="s">
        <v>71</v>
      </c>
      <c r="T892" t="s">
        <v>8114</v>
      </c>
      <c r="U892" t="s">
        <v>71</v>
      </c>
      <c r="V892" t="s">
        <v>71</v>
      </c>
      <c r="W892" t="s">
        <v>71</v>
      </c>
      <c r="X892" t="s">
        <v>71</v>
      </c>
      <c r="Y892" t="s">
        <v>71</v>
      </c>
      <c r="Z892" t="s">
        <v>71</v>
      </c>
      <c r="AA892" t="s">
        <v>71</v>
      </c>
      <c r="AB892" t="s">
        <v>71</v>
      </c>
      <c r="AC892" t="s">
        <v>71</v>
      </c>
      <c r="AD892" t="s">
        <v>71</v>
      </c>
      <c r="AE892" t="s">
        <v>71</v>
      </c>
      <c r="AF892" t="s">
        <v>71</v>
      </c>
      <c r="AG892" t="s">
        <v>71</v>
      </c>
      <c r="AH892" t="s">
        <v>71</v>
      </c>
      <c r="AI892" t="s">
        <v>71</v>
      </c>
      <c r="AJ892" t="s">
        <v>71</v>
      </c>
      <c r="AK892" t="s">
        <v>71</v>
      </c>
      <c r="AL892" t="s">
        <v>71</v>
      </c>
      <c r="AM892" t="s">
        <v>2312</v>
      </c>
      <c r="AN892" t="s">
        <v>2313</v>
      </c>
      <c r="AO892" t="s">
        <v>71</v>
      </c>
      <c r="AP892" t="s">
        <v>71</v>
      </c>
      <c r="AQ892" t="s">
        <v>71</v>
      </c>
      <c r="AR892" t="s">
        <v>263</v>
      </c>
      <c r="AS892">
        <v>2018</v>
      </c>
      <c r="AT892">
        <v>76</v>
      </c>
      <c r="AU892" t="s">
        <v>71</v>
      </c>
      <c r="AV892" t="s">
        <v>71</v>
      </c>
      <c r="AW892" t="s">
        <v>71</v>
      </c>
      <c r="AX892" t="s">
        <v>71</v>
      </c>
      <c r="AY892" t="s">
        <v>71</v>
      </c>
      <c r="AZ892">
        <v>80</v>
      </c>
      <c r="BA892">
        <v>95</v>
      </c>
      <c r="BB892" t="s">
        <v>71</v>
      </c>
      <c r="BC892" t="s">
        <v>8115</v>
      </c>
      <c r="BD892" t="str">
        <f>HYPERLINK("http://dx.doi.org/10.1016/j.engappai.2018.08.012","http://dx.doi.org/10.1016/j.engappai.2018.08.012")</f>
        <v>http://dx.doi.org/10.1016/j.engappai.2018.08.012</v>
      </c>
      <c r="BE892" t="s">
        <v>71</v>
      </c>
      <c r="BF892" t="s">
        <v>71</v>
      </c>
      <c r="BG892" t="s">
        <v>71</v>
      </c>
      <c r="BH892" t="s">
        <v>71</v>
      </c>
      <c r="BI892" t="s">
        <v>71</v>
      </c>
      <c r="BJ892" t="s">
        <v>71</v>
      </c>
      <c r="BK892" t="s">
        <v>71</v>
      </c>
      <c r="BL892" t="s">
        <v>71</v>
      </c>
      <c r="BM892" t="s">
        <v>71</v>
      </c>
      <c r="BN892" t="s">
        <v>71</v>
      </c>
      <c r="BO892" t="s">
        <v>71</v>
      </c>
      <c r="BP892" t="s">
        <v>71</v>
      </c>
      <c r="BQ892" t="s">
        <v>8116</v>
      </c>
      <c r="BR892" t="str">
        <f>HYPERLINK("https%3A%2F%2Fwww.webofscience.com%2Fwos%2Fwoscc%2Ffull-record%2FWOS:000449133100007","View Full Record in Web of Science")</f>
        <v>View Full Record in Web of Science</v>
      </c>
    </row>
    <row r="893" spans="1:70" hidden="1" x14ac:dyDescent="0.25">
      <c r="A893" t="s">
        <v>69</v>
      </c>
      <c r="B893" t="s">
        <v>8117</v>
      </c>
      <c r="C893" t="s">
        <v>71</v>
      </c>
      <c r="D893" t="s">
        <v>71</v>
      </c>
      <c r="E893" t="s">
        <v>71</v>
      </c>
      <c r="F893" t="s">
        <v>8118</v>
      </c>
      <c r="G893" t="s">
        <v>71</v>
      </c>
      <c r="H893" t="s">
        <v>71</v>
      </c>
      <c r="I893" s="1" t="s">
        <v>8119</v>
      </c>
      <c r="J893" s="6" t="s">
        <v>8590</v>
      </c>
      <c r="K893" t="s">
        <v>1358</v>
      </c>
      <c r="L893" t="s">
        <v>71</v>
      </c>
      <c r="M893" t="s">
        <v>71</v>
      </c>
      <c r="N893" t="s">
        <v>71</v>
      </c>
      <c r="O893" t="s">
        <v>71</v>
      </c>
      <c r="P893" t="s">
        <v>71</v>
      </c>
      <c r="Q893" t="s">
        <v>71</v>
      </c>
      <c r="R893" t="s">
        <v>71</v>
      </c>
      <c r="S893" t="s">
        <v>71</v>
      </c>
      <c r="T893" t="s">
        <v>8120</v>
      </c>
      <c r="U893" t="s">
        <v>71</v>
      </c>
      <c r="V893" t="s">
        <v>71</v>
      </c>
      <c r="W893" t="s">
        <v>71</v>
      </c>
      <c r="X893" t="s">
        <v>71</v>
      </c>
      <c r="Y893" t="s">
        <v>8121</v>
      </c>
      <c r="Z893" t="s">
        <v>8122</v>
      </c>
      <c r="AA893" t="s">
        <v>71</v>
      </c>
      <c r="AB893" t="s">
        <v>71</v>
      </c>
      <c r="AC893" t="s">
        <v>71</v>
      </c>
      <c r="AD893" t="s">
        <v>71</v>
      </c>
      <c r="AE893" t="s">
        <v>71</v>
      </c>
      <c r="AF893" t="s">
        <v>71</v>
      </c>
      <c r="AG893" t="s">
        <v>71</v>
      </c>
      <c r="AH893" t="s">
        <v>71</v>
      </c>
      <c r="AI893" t="s">
        <v>71</v>
      </c>
      <c r="AJ893" t="s">
        <v>71</v>
      </c>
      <c r="AK893" t="s">
        <v>71</v>
      </c>
      <c r="AL893" t="s">
        <v>71</v>
      </c>
      <c r="AM893" t="s">
        <v>1361</v>
      </c>
      <c r="AN893" t="s">
        <v>1362</v>
      </c>
      <c r="AO893" t="s">
        <v>71</v>
      </c>
      <c r="AP893" t="s">
        <v>71</v>
      </c>
      <c r="AQ893" t="s">
        <v>71</v>
      </c>
      <c r="AR893" t="s">
        <v>8123</v>
      </c>
      <c r="AS893">
        <v>2016</v>
      </c>
      <c r="AT893">
        <v>6</v>
      </c>
      <c r="AU893">
        <v>2</v>
      </c>
      <c r="AV893" t="s">
        <v>71</v>
      </c>
      <c r="AW893" t="s">
        <v>71</v>
      </c>
      <c r="AX893" t="s">
        <v>71</v>
      </c>
      <c r="AY893" t="s">
        <v>71</v>
      </c>
      <c r="AZ893">
        <v>50</v>
      </c>
      <c r="BA893">
        <v>69</v>
      </c>
      <c r="BB893" t="s">
        <v>71</v>
      </c>
      <c r="BC893" t="s">
        <v>8124</v>
      </c>
      <c r="BD893" t="str">
        <f>HYPERLINK("http://dx.doi.org/10.1002/widm.1176","http://dx.doi.org/10.1002/widm.1176")</f>
        <v>http://dx.doi.org/10.1002/widm.1176</v>
      </c>
      <c r="BE893" t="s">
        <v>71</v>
      </c>
      <c r="BF893" t="s">
        <v>71</v>
      </c>
      <c r="BG893" t="s">
        <v>71</v>
      </c>
      <c r="BH893" t="s">
        <v>71</v>
      </c>
      <c r="BI893" t="s">
        <v>71</v>
      </c>
      <c r="BJ893" t="s">
        <v>71</v>
      </c>
      <c r="BK893" t="s">
        <v>71</v>
      </c>
      <c r="BL893" t="s">
        <v>71</v>
      </c>
      <c r="BM893" t="s">
        <v>71</v>
      </c>
      <c r="BN893" t="s">
        <v>71</v>
      </c>
      <c r="BO893" t="s">
        <v>71</v>
      </c>
      <c r="BP893" t="s">
        <v>71</v>
      </c>
      <c r="BQ893" t="s">
        <v>8125</v>
      </c>
      <c r="BR893" t="str">
        <f>HYPERLINK("https%3A%2F%2Fwww.webofscience.com%2Fwos%2Fwoscc%2Ffull-record%2FWOS:000371146200001","View Full Record in Web of Science")</f>
        <v>View Full Record in Web of Science</v>
      </c>
    </row>
    <row r="894" spans="1:70" hidden="1" x14ac:dyDescent="0.25">
      <c r="A894" t="s">
        <v>460</v>
      </c>
      <c r="B894" t="s">
        <v>1276</v>
      </c>
      <c r="C894" t="s">
        <v>71</v>
      </c>
      <c r="D894" t="s">
        <v>8126</v>
      </c>
      <c r="E894" t="s">
        <v>71</v>
      </c>
      <c r="F894" t="s">
        <v>1276</v>
      </c>
      <c r="G894" t="s">
        <v>71</v>
      </c>
      <c r="H894" t="s">
        <v>71</v>
      </c>
      <c r="I894" s="1" t="s">
        <v>8127</v>
      </c>
      <c r="J894" s="6" t="s">
        <v>8590</v>
      </c>
      <c r="K894" t="s">
        <v>8128</v>
      </c>
      <c r="L894" t="s">
        <v>687</v>
      </c>
      <c r="M894" t="s">
        <v>8129</v>
      </c>
      <c r="N894" t="s">
        <v>8130</v>
      </c>
      <c r="O894" t="s">
        <v>3517</v>
      </c>
      <c r="P894" t="s">
        <v>71</v>
      </c>
      <c r="Q894" t="s">
        <v>71</v>
      </c>
      <c r="R894" t="s">
        <v>71</v>
      </c>
      <c r="S894" t="s">
        <v>71</v>
      </c>
      <c r="T894" t="s">
        <v>8131</v>
      </c>
      <c r="U894" t="s">
        <v>71</v>
      </c>
      <c r="V894" t="s">
        <v>71</v>
      </c>
      <c r="W894" t="s">
        <v>71</v>
      </c>
      <c r="X894" t="s">
        <v>71</v>
      </c>
      <c r="Y894" t="s">
        <v>71</v>
      </c>
      <c r="Z894" t="s">
        <v>1282</v>
      </c>
      <c r="AA894" t="s">
        <v>71</v>
      </c>
      <c r="AB894" t="s">
        <v>71</v>
      </c>
      <c r="AC894" t="s">
        <v>71</v>
      </c>
      <c r="AD894" t="s">
        <v>71</v>
      </c>
      <c r="AE894" t="s">
        <v>71</v>
      </c>
      <c r="AF894" t="s">
        <v>71</v>
      </c>
      <c r="AG894" t="s">
        <v>71</v>
      </c>
      <c r="AH894" t="s">
        <v>71</v>
      </c>
      <c r="AI894" t="s">
        <v>71</v>
      </c>
      <c r="AJ894" t="s">
        <v>71</v>
      </c>
      <c r="AK894" t="s">
        <v>71</v>
      </c>
      <c r="AL894" t="s">
        <v>71</v>
      </c>
      <c r="AM894" t="s">
        <v>695</v>
      </c>
      <c r="AN894" t="s">
        <v>1283</v>
      </c>
      <c r="AO894" t="s">
        <v>8132</v>
      </c>
      <c r="AP894" t="s">
        <v>71</v>
      </c>
      <c r="AQ894" t="s">
        <v>71</v>
      </c>
      <c r="AR894" t="s">
        <v>71</v>
      </c>
      <c r="AS894">
        <v>2005</v>
      </c>
      <c r="AT894">
        <v>3490</v>
      </c>
      <c r="AU894" t="s">
        <v>71</v>
      </c>
      <c r="AV894" t="s">
        <v>71</v>
      </c>
      <c r="AW894" t="s">
        <v>71</v>
      </c>
      <c r="AX894" t="s">
        <v>71</v>
      </c>
      <c r="AY894" t="s">
        <v>71</v>
      </c>
      <c r="AZ894">
        <v>134</v>
      </c>
      <c r="BA894">
        <v>146</v>
      </c>
      <c r="BB894" t="s">
        <v>71</v>
      </c>
      <c r="BC894" t="s">
        <v>71</v>
      </c>
      <c r="BD894" t="s">
        <v>71</v>
      </c>
      <c r="BE894" t="s">
        <v>71</v>
      </c>
      <c r="BF894" t="s">
        <v>71</v>
      </c>
      <c r="BG894" t="s">
        <v>71</v>
      </c>
      <c r="BH894" t="s">
        <v>71</v>
      </c>
      <c r="BI894" t="s">
        <v>71</v>
      </c>
      <c r="BJ894" t="s">
        <v>71</v>
      </c>
      <c r="BK894" t="s">
        <v>71</v>
      </c>
      <c r="BL894" t="s">
        <v>71</v>
      </c>
      <c r="BM894" t="s">
        <v>71</v>
      </c>
      <c r="BN894" t="s">
        <v>71</v>
      </c>
      <c r="BO894" t="s">
        <v>71</v>
      </c>
      <c r="BP894" t="s">
        <v>71</v>
      </c>
      <c r="BQ894" t="s">
        <v>8133</v>
      </c>
      <c r="BR894" t="str">
        <f>HYPERLINK("https%3A%2F%2Fwww.webofscience.com%2Fwos%2Fwoscc%2Ffull-record%2FWOS:000233273800014","View Full Record in Web of Science")</f>
        <v>View Full Record in Web of Science</v>
      </c>
    </row>
    <row r="895" spans="1:70" hidden="1" x14ac:dyDescent="0.25">
      <c r="A895" t="s">
        <v>83</v>
      </c>
      <c r="B895" t="s">
        <v>8134</v>
      </c>
      <c r="C895" t="s">
        <v>8135</v>
      </c>
      <c r="D895" t="s">
        <v>71</v>
      </c>
      <c r="E895" t="s">
        <v>71</v>
      </c>
      <c r="F895" t="s">
        <v>8136</v>
      </c>
      <c r="G895" t="s">
        <v>8135</v>
      </c>
      <c r="H895" t="s">
        <v>71</v>
      </c>
      <c r="I895" s="1" t="s">
        <v>8137</v>
      </c>
      <c r="J895" s="6" t="s">
        <v>8590</v>
      </c>
      <c r="K895" t="s">
        <v>8138</v>
      </c>
      <c r="L895" t="s">
        <v>71</v>
      </c>
      <c r="M895" t="s">
        <v>8139</v>
      </c>
      <c r="N895" t="s">
        <v>8140</v>
      </c>
      <c r="O895" t="s">
        <v>8141</v>
      </c>
      <c r="P895" t="s">
        <v>71</v>
      </c>
      <c r="Q895" t="s">
        <v>8142</v>
      </c>
      <c r="R895" t="s">
        <v>71</v>
      </c>
      <c r="S895" t="s">
        <v>71</v>
      </c>
      <c r="T895" t="s">
        <v>8143</v>
      </c>
      <c r="U895" t="s">
        <v>71</v>
      </c>
      <c r="V895" t="s">
        <v>71</v>
      </c>
      <c r="W895" t="s">
        <v>71</v>
      </c>
      <c r="X895" t="s">
        <v>71</v>
      </c>
      <c r="Y895" t="s">
        <v>8144</v>
      </c>
      <c r="Z895" t="s">
        <v>8145</v>
      </c>
      <c r="AA895" t="s">
        <v>71</v>
      </c>
      <c r="AB895" t="s">
        <v>71</v>
      </c>
      <c r="AC895" t="s">
        <v>71</v>
      </c>
      <c r="AD895" t="s">
        <v>71</v>
      </c>
      <c r="AE895" t="s">
        <v>71</v>
      </c>
      <c r="AF895" t="s">
        <v>71</v>
      </c>
      <c r="AG895" t="s">
        <v>71</v>
      </c>
      <c r="AH895" t="s">
        <v>71</v>
      </c>
      <c r="AI895" t="s">
        <v>71</v>
      </c>
      <c r="AJ895" t="s">
        <v>71</v>
      </c>
      <c r="AK895" t="s">
        <v>71</v>
      </c>
      <c r="AL895" t="s">
        <v>71</v>
      </c>
      <c r="AM895" t="s">
        <v>71</v>
      </c>
      <c r="AN895" t="s">
        <v>71</v>
      </c>
      <c r="AO895" t="s">
        <v>8146</v>
      </c>
      <c r="AP895" t="s">
        <v>71</v>
      </c>
      <c r="AQ895" t="s">
        <v>71</v>
      </c>
      <c r="AR895" t="s">
        <v>71</v>
      </c>
      <c r="AS895">
        <v>2011</v>
      </c>
      <c r="AT895" t="s">
        <v>71</v>
      </c>
      <c r="AU895" t="s">
        <v>71</v>
      </c>
      <c r="AV895" t="s">
        <v>71</v>
      </c>
      <c r="AW895" t="s">
        <v>71</v>
      </c>
      <c r="AX895" t="s">
        <v>71</v>
      </c>
      <c r="AY895" t="s">
        <v>71</v>
      </c>
      <c r="AZ895">
        <v>394</v>
      </c>
      <c r="BA895">
        <v>402</v>
      </c>
      <c r="BB895" t="s">
        <v>71</v>
      </c>
      <c r="BC895" t="s">
        <v>71</v>
      </c>
      <c r="BD895" t="s">
        <v>71</v>
      </c>
      <c r="BE895" t="s">
        <v>71</v>
      </c>
      <c r="BF895" t="s">
        <v>71</v>
      </c>
      <c r="BG895" t="s">
        <v>71</v>
      </c>
      <c r="BH895" t="s">
        <v>71</v>
      </c>
      <c r="BI895" t="s">
        <v>71</v>
      </c>
      <c r="BJ895" t="s">
        <v>71</v>
      </c>
      <c r="BK895" t="s">
        <v>71</v>
      </c>
      <c r="BL895" t="s">
        <v>71</v>
      </c>
      <c r="BM895" t="s">
        <v>71</v>
      </c>
      <c r="BN895" t="s">
        <v>71</v>
      </c>
      <c r="BO895" t="s">
        <v>71</v>
      </c>
      <c r="BP895" t="s">
        <v>71</v>
      </c>
      <c r="BQ895" t="s">
        <v>8147</v>
      </c>
      <c r="BR895" t="str">
        <f>HYPERLINK("https%3A%2F%2Fwww.webofscience.com%2Fwos%2Fwoscc%2Ffull-record%2FWOS:000307994600047","View Full Record in Web of Science")</f>
        <v>View Full Record in Web of Science</v>
      </c>
    </row>
    <row r="896" spans="1:70" hidden="1" x14ac:dyDescent="0.25">
      <c r="A896" t="s">
        <v>69</v>
      </c>
      <c r="B896" t="s">
        <v>8148</v>
      </c>
      <c r="C896" t="s">
        <v>71</v>
      </c>
      <c r="D896" t="s">
        <v>71</v>
      </c>
      <c r="E896" t="s">
        <v>71</v>
      </c>
      <c r="F896" t="s">
        <v>8149</v>
      </c>
      <c r="G896" t="s">
        <v>71</v>
      </c>
      <c r="H896" t="s">
        <v>71</v>
      </c>
      <c r="I896" s="1" t="s">
        <v>8150</v>
      </c>
      <c r="J896" s="6" t="s">
        <v>8590</v>
      </c>
      <c r="K896" t="s">
        <v>510</v>
      </c>
      <c r="L896" t="s">
        <v>71</v>
      </c>
      <c r="M896" t="s">
        <v>71</v>
      </c>
      <c r="N896" t="s">
        <v>71</v>
      </c>
      <c r="O896" t="s">
        <v>71</v>
      </c>
      <c r="P896" t="s">
        <v>71</v>
      </c>
      <c r="Q896" t="s">
        <v>71</v>
      </c>
      <c r="R896" t="s">
        <v>71</v>
      </c>
      <c r="S896" t="s">
        <v>71</v>
      </c>
      <c r="T896" t="s">
        <v>8151</v>
      </c>
      <c r="U896" t="s">
        <v>71</v>
      </c>
      <c r="V896" t="s">
        <v>71</v>
      </c>
      <c r="W896" t="s">
        <v>71</v>
      </c>
      <c r="X896" t="s">
        <v>71</v>
      </c>
      <c r="Y896" t="s">
        <v>71</v>
      </c>
      <c r="Z896" t="s">
        <v>8152</v>
      </c>
      <c r="AA896" t="s">
        <v>71</v>
      </c>
      <c r="AB896" t="s">
        <v>71</v>
      </c>
      <c r="AC896" t="s">
        <v>71</v>
      </c>
      <c r="AD896" t="s">
        <v>71</v>
      </c>
      <c r="AE896" t="s">
        <v>71</v>
      </c>
      <c r="AF896" t="s">
        <v>71</v>
      </c>
      <c r="AG896" t="s">
        <v>71</v>
      </c>
      <c r="AH896" t="s">
        <v>71</v>
      </c>
      <c r="AI896" t="s">
        <v>71</v>
      </c>
      <c r="AJ896" t="s">
        <v>71</v>
      </c>
      <c r="AK896" t="s">
        <v>71</v>
      </c>
      <c r="AL896" t="s">
        <v>71</v>
      </c>
      <c r="AM896" t="s">
        <v>512</v>
      </c>
      <c r="AN896" t="s">
        <v>513</v>
      </c>
      <c r="AO896" t="s">
        <v>71</v>
      </c>
      <c r="AP896" t="s">
        <v>71</v>
      </c>
      <c r="AQ896" t="s">
        <v>71</v>
      </c>
      <c r="AR896" t="s">
        <v>71</v>
      </c>
      <c r="AS896">
        <v>2019</v>
      </c>
      <c r="AT896">
        <v>48</v>
      </c>
      <c r="AU896">
        <v>5</v>
      </c>
      <c r="AV896" t="s">
        <v>71</v>
      </c>
      <c r="AW896" t="s">
        <v>71</v>
      </c>
      <c r="AX896" t="s">
        <v>71</v>
      </c>
      <c r="AY896" t="s">
        <v>71</v>
      </c>
      <c r="AZ896">
        <v>990</v>
      </c>
      <c r="BA896">
        <v>1010</v>
      </c>
      <c r="BB896" t="s">
        <v>71</v>
      </c>
      <c r="BC896" t="s">
        <v>8153</v>
      </c>
      <c r="BD896" t="str">
        <f>HYPERLINK("http://dx.doi.org/10.1108/K-01-2018-0029","http://dx.doi.org/10.1108/K-01-2018-0029")</f>
        <v>http://dx.doi.org/10.1108/K-01-2018-0029</v>
      </c>
      <c r="BE896" t="s">
        <v>71</v>
      </c>
      <c r="BF896" t="s">
        <v>71</v>
      </c>
      <c r="BG896" t="s">
        <v>71</v>
      </c>
      <c r="BH896" t="s">
        <v>71</v>
      </c>
      <c r="BI896" t="s">
        <v>71</v>
      </c>
      <c r="BJ896" t="s">
        <v>71</v>
      </c>
      <c r="BK896" t="s">
        <v>71</v>
      </c>
      <c r="BL896" t="s">
        <v>71</v>
      </c>
      <c r="BM896" t="s">
        <v>71</v>
      </c>
      <c r="BN896" t="s">
        <v>71</v>
      </c>
      <c r="BO896" t="s">
        <v>71</v>
      </c>
      <c r="BP896" t="s">
        <v>71</v>
      </c>
      <c r="BQ896" t="s">
        <v>8154</v>
      </c>
      <c r="BR896" t="str">
        <f>HYPERLINK("https%3A%2F%2Fwww.webofscience.com%2Fwos%2Fwoscc%2Ffull-record%2FWOS:000469868700009","View Full Record in Web of Science")</f>
        <v>View Full Record in Web of Science</v>
      </c>
    </row>
    <row r="897" spans="1:70" hidden="1" x14ac:dyDescent="0.25">
      <c r="A897" t="s">
        <v>69</v>
      </c>
      <c r="B897" t="s">
        <v>8155</v>
      </c>
      <c r="C897" t="s">
        <v>71</v>
      </c>
      <c r="D897" t="s">
        <v>71</v>
      </c>
      <c r="E897" t="s">
        <v>71</v>
      </c>
      <c r="F897" t="s">
        <v>8156</v>
      </c>
      <c r="G897" t="s">
        <v>71</v>
      </c>
      <c r="H897" t="s">
        <v>71</v>
      </c>
      <c r="I897" s="1" t="s">
        <v>8157</v>
      </c>
      <c r="J897" s="6" t="s">
        <v>8590</v>
      </c>
      <c r="K897" t="s">
        <v>8158</v>
      </c>
      <c r="L897" t="s">
        <v>71</v>
      </c>
      <c r="M897" t="s">
        <v>71</v>
      </c>
      <c r="N897" t="s">
        <v>71</v>
      </c>
      <c r="O897" t="s">
        <v>71</v>
      </c>
      <c r="P897" t="s">
        <v>71</v>
      </c>
      <c r="Q897" t="s">
        <v>71</v>
      </c>
      <c r="R897" t="s">
        <v>71</v>
      </c>
      <c r="S897" t="s">
        <v>71</v>
      </c>
      <c r="T897" t="s">
        <v>8159</v>
      </c>
      <c r="U897" t="s">
        <v>71</v>
      </c>
      <c r="V897" t="s">
        <v>71</v>
      </c>
      <c r="W897" t="s">
        <v>71</v>
      </c>
      <c r="X897" t="s">
        <v>71</v>
      </c>
      <c r="Y897" t="s">
        <v>71</v>
      </c>
      <c r="Z897" t="s">
        <v>8160</v>
      </c>
      <c r="AA897" t="s">
        <v>71</v>
      </c>
      <c r="AB897" t="s">
        <v>71</v>
      </c>
      <c r="AC897" t="s">
        <v>71</v>
      </c>
      <c r="AD897" t="s">
        <v>71</v>
      </c>
      <c r="AE897" t="s">
        <v>71</v>
      </c>
      <c r="AF897" t="s">
        <v>71</v>
      </c>
      <c r="AG897" t="s">
        <v>71</v>
      </c>
      <c r="AH897" t="s">
        <v>71</v>
      </c>
      <c r="AI897" t="s">
        <v>71</v>
      </c>
      <c r="AJ897" t="s">
        <v>71</v>
      </c>
      <c r="AK897" t="s">
        <v>71</v>
      </c>
      <c r="AL897" t="s">
        <v>71</v>
      </c>
      <c r="AM897" t="s">
        <v>8161</v>
      </c>
      <c r="AN897" t="s">
        <v>8162</v>
      </c>
      <c r="AO897" t="s">
        <v>71</v>
      </c>
      <c r="AP897" t="s">
        <v>71</v>
      </c>
      <c r="AQ897" t="s">
        <v>71</v>
      </c>
      <c r="AR897" t="s">
        <v>79</v>
      </c>
      <c r="AS897">
        <v>2021</v>
      </c>
      <c r="AT897">
        <v>94</v>
      </c>
      <c r="AU897" t="s">
        <v>71</v>
      </c>
      <c r="AV897" t="s">
        <v>71</v>
      </c>
      <c r="AW897" t="s">
        <v>71</v>
      </c>
      <c r="AX897" t="s">
        <v>71</v>
      </c>
      <c r="AY897" t="s">
        <v>71</v>
      </c>
      <c r="AZ897" t="s">
        <v>71</v>
      </c>
      <c r="BA897" t="s">
        <v>71</v>
      </c>
      <c r="BB897">
        <v>107267</v>
      </c>
      <c r="BC897" t="s">
        <v>8163</v>
      </c>
      <c r="BD897" t="str">
        <f>HYPERLINK("http://dx.doi.org/10.1016/j.compeleceng.2021.107267","http://dx.doi.org/10.1016/j.compeleceng.2021.107267")</f>
        <v>http://dx.doi.org/10.1016/j.compeleceng.2021.107267</v>
      </c>
      <c r="BE897" t="s">
        <v>71</v>
      </c>
      <c r="BF897" t="s">
        <v>2599</v>
      </c>
      <c r="BG897" t="s">
        <v>71</v>
      </c>
      <c r="BH897" t="s">
        <v>71</v>
      </c>
      <c r="BI897" t="s">
        <v>71</v>
      </c>
      <c r="BJ897" t="s">
        <v>71</v>
      </c>
      <c r="BK897" t="s">
        <v>71</v>
      </c>
      <c r="BL897" t="s">
        <v>71</v>
      </c>
      <c r="BM897" t="s">
        <v>71</v>
      </c>
      <c r="BN897" t="s">
        <v>71</v>
      </c>
      <c r="BO897" t="s">
        <v>71</v>
      </c>
      <c r="BP897" t="s">
        <v>71</v>
      </c>
      <c r="BQ897" t="s">
        <v>8164</v>
      </c>
      <c r="BR897" t="str">
        <f>HYPERLINK("https%3A%2F%2Fwww.webofscience.com%2Fwos%2Fwoscc%2Ffull-record%2FWOS:000694013100001","View Full Record in Web of Science")</f>
        <v>View Full Record in Web of Science</v>
      </c>
    </row>
    <row r="898" spans="1:70" hidden="1" x14ac:dyDescent="0.25">
      <c r="A898" t="s">
        <v>83</v>
      </c>
      <c r="B898" t="s">
        <v>1715</v>
      </c>
      <c r="C898" t="s">
        <v>71</v>
      </c>
      <c r="D898" t="s">
        <v>8165</v>
      </c>
      <c r="E898" t="s">
        <v>71</v>
      </c>
      <c r="F898" t="s">
        <v>8166</v>
      </c>
      <c r="G898" t="s">
        <v>71</v>
      </c>
      <c r="H898" t="s">
        <v>71</v>
      </c>
      <c r="I898" s="1" t="s">
        <v>8167</v>
      </c>
      <c r="J898" s="6" t="s">
        <v>8590</v>
      </c>
      <c r="K898" t="s">
        <v>8168</v>
      </c>
      <c r="L898" t="s">
        <v>71</v>
      </c>
      <c r="M898" t="s">
        <v>1290</v>
      </c>
      <c r="N898" t="s">
        <v>8169</v>
      </c>
      <c r="O898" t="s">
        <v>8170</v>
      </c>
      <c r="P898" t="s">
        <v>71</v>
      </c>
      <c r="Q898" t="s">
        <v>71</v>
      </c>
      <c r="R898" t="s">
        <v>71</v>
      </c>
      <c r="S898" t="s">
        <v>71</v>
      </c>
      <c r="T898" t="s">
        <v>8171</v>
      </c>
      <c r="U898" t="s">
        <v>71</v>
      </c>
      <c r="V898" t="s">
        <v>71</v>
      </c>
      <c r="W898" t="s">
        <v>71</v>
      </c>
      <c r="X898" t="s">
        <v>71</v>
      </c>
      <c r="Y898" t="s">
        <v>71</v>
      </c>
      <c r="Z898" t="s">
        <v>71</v>
      </c>
      <c r="AA898" t="s">
        <v>71</v>
      </c>
      <c r="AB898" t="s">
        <v>71</v>
      </c>
      <c r="AC898" t="s">
        <v>71</v>
      </c>
      <c r="AD898" t="s">
        <v>71</v>
      </c>
      <c r="AE898" t="s">
        <v>71</v>
      </c>
      <c r="AF898" t="s">
        <v>71</v>
      </c>
      <c r="AG898" t="s">
        <v>71</v>
      </c>
      <c r="AH898" t="s">
        <v>71</v>
      </c>
      <c r="AI898" t="s">
        <v>71</v>
      </c>
      <c r="AJ898" t="s">
        <v>71</v>
      </c>
      <c r="AK898" t="s">
        <v>71</v>
      </c>
      <c r="AL898" t="s">
        <v>71</v>
      </c>
      <c r="AM898" t="s">
        <v>71</v>
      </c>
      <c r="AN898" t="s">
        <v>71</v>
      </c>
      <c r="AO898" t="s">
        <v>8172</v>
      </c>
      <c r="AP898" t="s">
        <v>71</v>
      </c>
      <c r="AQ898" t="s">
        <v>71</v>
      </c>
      <c r="AR898" t="s">
        <v>71</v>
      </c>
      <c r="AS898">
        <v>2009</v>
      </c>
      <c r="AT898" t="s">
        <v>71</v>
      </c>
      <c r="AU898" t="s">
        <v>71</v>
      </c>
      <c r="AV898" t="s">
        <v>71</v>
      </c>
      <c r="AW898" t="s">
        <v>71</v>
      </c>
      <c r="AX898" t="s">
        <v>71</v>
      </c>
      <c r="AY898" t="s">
        <v>71</v>
      </c>
      <c r="AZ898">
        <v>3</v>
      </c>
      <c r="BA898">
        <v>3</v>
      </c>
      <c r="BB898" t="s">
        <v>71</v>
      </c>
      <c r="BC898" t="s">
        <v>8173</v>
      </c>
      <c r="BD898" t="str">
        <f>HYPERLINK("http://dx.doi.org/10.1109/GRC.2009.5255171","http://dx.doi.org/10.1109/GRC.2009.5255171")</f>
        <v>http://dx.doi.org/10.1109/GRC.2009.5255171</v>
      </c>
      <c r="BE898" t="s">
        <v>71</v>
      </c>
      <c r="BF898" t="s">
        <v>71</v>
      </c>
      <c r="BG898" t="s">
        <v>71</v>
      </c>
      <c r="BH898" t="s">
        <v>71</v>
      </c>
      <c r="BI898" t="s">
        <v>71</v>
      </c>
      <c r="BJ898" t="s">
        <v>71</v>
      </c>
      <c r="BK898" t="s">
        <v>71</v>
      </c>
      <c r="BL898" t="s">
        <v>71</v>
      </c>
      <c r="BM898" t="s">
        <v>71</v>
      </c>
      <c r="BN898" t="s">
        <v>71</v>
      </c>
      <c r="BO898" t="s">
        <v>71</v>
      </c>
      <c r="BP898" t="s">
        <v>71</v>
      </c>
      <c r="BQ898" t="s">
        <v>8174</v>
      </c>
      <c r="BR898" t="str">
        <f>HYPERLINK("https%3A%2F%2Fwww.webofscience.com%2Fwos%2Fwoscc%2Ffull-record%2FWOS:000287830500003","View Full Record in Web of Science")</f>
        <v>View Full Record in Web of Science</v>
      </c>
    </row>
    <row r="899" spans="1:70" hidden="1" x14ac:dyDescent="0.25">
      <c r="A899" t="s">
        <v>69</v>
      </c>
      <c r="B899" t="s">
        <v>8175</v>
      </c>
      <c r="C899" t="s">
        <v>71</v>
      </c>
      <c r="D899" t="s">
        <v>71</v>
      </c>
      <c r="E899" t="s">
        <v>71</v>
      </c>
      <c r="F899" t="s">
        <v>8176</v>
      </c>
      <c r="G899" t="s">
        <v>71</v>
      </c>
      <c r="H899" t="s">
        <v>71</v>
      </c>
      <c r="I899" s="1" t="s">
        <v>8177</v>
      </c>
      <c r="J899" s="6" t="s">
        <v>8590</v>
      </c>
      <c r="K899" t="s">
        <v>8178</v>
      </c>
      <c r="L899" t="s">
        <v>71</v>
      </c>
      <c r="M899" t="s">
        <v>71</v>
      </c>
      <c r="N899" t="s">
        <v>71</v>
      </c>
      <c r="O899" t="s">
        <v>71</v>
      </c>
      <c r="P899" t="s">
        <v>71</v>
      </c>
      <c r="Q899" t="s">
        <v>71</v>
      </c>
      <c r="R899" t="s">
        <v>71</v>
      </c>
      <c r="S899" t="s">
        <v>71</v>
      </c>
      <c r="T899" t="s">
        <v>8179</v>
      </c>
      <c r="U899" t="s">
        <v>71</v>
      </c>
      <c r="V899" t="s">
        <v>71</v>
      </c>
      <c r="W899" t="s">
        <v>71</v>
      </c>
      <c r="X899" t="s">
        <v>71</v>
      </c>
      <c r="Y899" t="s">
        <v>8180</v>
      </c>
      <c r="Z899" t="s">
        <v>8181</v>
      </c>
      <c r="AA899" t="s">
        <v>71</v>
      </c>
      <c r="AB899" t="s">
        <v>71</v>
      </c>
      <c r="AC899" t="s">
        <v>71</v>
      </c>
      <c r="AD899" t="s">
        <v>71</v>
      </c>
      <c r="AE899" t="s">
        <v>71</v>
      </c>
      <c r="AF899" t="s">
        <v>71</v>
      </c>
      <c r="AG899" t="s">
        <v>71</v>
      </c>
      <c r="AH899" t="s">
        <v>71</v>
      </c>
      <c r="AI899" t="s">
        <v>71</v>
      </c>
      <c r="AJ899" t="s">
        <v>71</v>
      </c>
      <c r="AK899" t="s">
        <v>71</v>
      </c>
      <c r="AL899" t="s">
        <v>71</v>
      </c>
      <c r="AM899" t="s">
        <v>8182</v>
      </c>
      <c r="AN899" t="s">
        <v>71</v>
      </c>
      <c r="AO899" t="s">
        <v>71</v>
      </c>
      <c r="AP899" t="s">
        <v>71</v>
      </c>
      <c r="AQ899" t="s">
        <v>71</v>
      </c>
      <c r="AR899" t="s">
        <v>1082</v>
      </c>
      <c r="AS899">
        <v>2011</v>
      </c>
      <c r="AT899">
        <v>27</v>
      </c>
      <c r="AU899">
        <v>2</v>
      </c>
      <c r="AV899" t="s">
        <v>71</v>
      </c>
      <c r="AW899" t="s">
        <v>71</v>
      </c>
      <c r="AX899" t="s">
        <v>71</v>
      </c>
      <c r="AY899" t="s">
        <v>71</v>
      </c>
      <c r="AZ899">
        <v>260</v>
      </c>
      <c r="BA899">
        <v>279</v>
      </c>
      <c r="BB899" t="s">
        <v>71</v>
      </c>
      <c r="BC899" t="s">
        <v>8183</v>
      </c>
      <c r="BD899" t="str">
        <f>HYPERLINK("http://dx.doi.org/10.1111/j.1467-8640.2011.00380.x","http://dx.doi.org/10.1111/j.1467-8640.2011.00380.x")</f>
        <v>http://dx.doi.org/10.1111/j.1467-8640.2011.00380.x</v>
      </c>
      <c r="BE899" t="s">
        <v>71</v>
      </c>
      <c r="BF899" t="s">
        <v>71</v>
      </c>
      <c r="BG899" t="s">
        <v>71</v>
      </c>
      <c r="BH899" t="s">
        <v>71</v>
      </c>
      <c r="BI899" t="s">
        <v>71</v>
      </c>
      <c r="BJ899" t="s">
        <v>71</v>
      </c>
      <c r="BK899" t="s">
        <v>71</v>
      </c>
      <c r="BL899" t="s">
        <v>71</v>
      </c>
      <c r="BM899" t="s">
        <v>71</v>
      </c>
      <c r="BN899" t="s">
        <v>71</v>
      </c>
      <c r="BO899" t="s">
        <v>71</v>
      </c>
      <c r="BP899" t="s">
        <v>71</v>
      </c>
      <c r="BQ899" t="s">
        <v>8184</v>
      </c>
      <c r="BR899" t="str">
        <f>HYPERLINK("https%3A%2F%2Fwww.webofscience.com%2Fwos%2Fwoscc%2Ffull-record%2FWOS:000290267600005","View Full Record in Web of Science")</f>
        <v>View Full Record in Web of Science</v>
      </c>
    </row>
    <row r="900" spans="1:70" hidden="1" x14ac:dyDescent="0.25">
      <c r="A900" t="s">
        <v>69</v>
      </c>
      <c r="B900" t="s">
        <v>8185</v>
      </c>
      <c r="C900" t="s">
        <v>71</v>
      </c>
      <c r="D900" t="s">
        <v>71</v>
      </c>
      <c r="E900" t="s">
        <v>71</v>
      </c>
      <c r="F900" t="s">
        <v>8186</v>
      </c>
      <c r="G900" t="s">
        <v>71</v>
      </c>
      <c r="H900" t="s">
        <v>71</v>
      </c>
      <c r="I900" s="1" t="s">
        <v>8187</v>
      </c>
      <c r="J900" s="6" t="s">
        <v>8590</v>
      </c>
      <c r="K900" t="s">
        <v>288</v>
      </c>
      <c r="L900" t="s">
        <v>71</v>
      </c>
      <c r="M900" t="s">
        <v>71</v>
      </c>
      <c r="N900" t="s">
        <v>71</v>
      </c>
      <c r="O900" t="s">
        <v>71</v>
      </c>
      <c r="P900" t="s">
        <v>71</v>
      </c>
      <c r="Q900" t="s">
        <v>71</v>
      </c>
      <c r="R900" t="s">
        <v>71</v>
      </c>
      <c r="S900" t="s">
        <v>71</v>
      </c>
      <c r="T900" t="s">
        <v>8188</v>
      </c>
      <c r="U900" t="s">
        <v>71</v>
      </c>
      <c r="V900" t="s">
        <v>71</v>
      </c>
      <c r="W900" t="s">
        <v>71</v>
      </c>
      <c r="X900" t="s">
        <v>71</v>
      </c>
      <c r="Y900" t="s">
        <v>71</v>
      </c>
      <c r="Z900" t="s">
        <v>71</v>
      </c>
      <c r="AA900" t="s">
        <v>71</v>
      </c>
      <c r="AB900" t="s">
        <v>71</v>
      </c>
      <c r="AC900" t="s">
        <v>71</v>
      </c>
      <c r="AD900" t="s">
        <v>71</v>
      </c>
      <c r="AE900" t="s">
        <v>71</v>
      </c>
      <c r="AF900" t="s">
        <v>71</v>
      </c>
      <c r="AG900" t="s">
        <v>71</v>
      </c>
      <c r="AH900" t="s">
        <v>71</v>
      </c>
      <c r="AI900" t="s">
        <v>71</v>
      </c>
      <c r="AJ900" t="s">
        <v>71</v>
      </c>
      <c r="AK900" t="s">
        <v>71</v>
      </c>
      <c r="AL900" t="s">
        <v>71</v>
      </c>
      <c r="AM900" t="s">
        <v>291</v>
      </c>
      <c r="AN900" t="s">
        <v>292</v>
      </c>
      <c r="AO900" t="s">
        <v>71</v>
      </c>
      <c r="AP900" t="s">
        <v>71</v>
      </c>
      <c r="AQ900" t="s">
        <v>71</v>
      </c>
      <c r="AR900" t="s">
        <v>770</v>
      </c>
      <c r="AS900">
        <v>2009</v>
      </c>
      <c r="AT900">
        <v>36</v>
      </c>
      <c r="AU900">
        <v>2</v>
      </c>
      <c r="AV900">
        <v>2</v>
      </c>
      <c r="AW900" t="s">
        <v>71</v>
      </c>
      <c r="AX900" t="s">
        <v>71</v>
      </c>
      <c r="AY900" t="s">
        <v>71</v>
      </c>
      <c r="AZ900">
        <v>3017</v>
      </c>
      <c r="BA900">
        <v>3027</v>
      </c>
      <c r="BB900" t="s">
        <v>71</v>
      </c>
      <c r="BC900" t="s">
        <v>8189</v>
      </c>
      <c r="BD900" t="str">
        <f>HYPERLINK("http://dx.doi.org/10.1016/j.eswa.2008.01.090","http://dx.doi.org/10.1016/j.eswa.2008.01.090")</f>
        <v>http://dx.doi.org/10.1016/j.eswa.2008.01.090</v>
      </c>
      <c r="BE900" t="s">
        <v>71</v>
      </c>
      <c r="BF900" t="s">
        <v>71</v>
      </c>
      <c r="BG900" t="s">
        <v>71</v>
      </c>
      <c r="BH900" t="s">
        <v>71</v>
      </c>
      <c r="BI900" t="s">
        <v>71</v>
      </c>
      <c r="BJ900" t="s">
        <v>71</v>
      </c>
      <c r="BK900" t="s">
        <v>71</v>
      </c>
      <c r="BL900" t="s">
        <v>71</v>
      </c>
      <c r="BM900" t="s">
        <v>71</v>
      </c>
      <c r="BN900" t="s">
        <v>71</v>
      </c>
      <c r="BO900" t="s">
        <v>71</v>
      </c>
      <c r="BP900" t="s">
        <v>71</v>
      </c>
      <c r="BQ900" t="s">
        <v>8190</v>
      </c>
      <c r="BR900" t="str">
        <f>HYPERLINK("https%3A%2F%2Fwww.webofscience.com%2Fwos%2Fwoscc%2Ffull-record%2FWOS:000262178100045","View Full Record in Web of Science")</f>
        <v>View Full Record in Web of Science</v>
      </c>
    </row>
    <row r="901" spans="1:70" hidden="1" x14ac:dyDescent="0.25">
      <c r="A901" t="s">
        <v>69</v>
      </c>
      <c r="B901" t="s">
        <v>8191</v>
      </c>
      <c r="C901" t="s">
        <v>71</v>
      </c>
      <c r="D901" t="s">
        <v>71</v>
      </c>
      <c r="E901" t="s">
        <v>71</v>
      </c>
      <c r="F901" t="s">
        <v>8192</v>
      </c>
      <c r="G901" t="s">
        <v>71</v>
      </c>
      <c r="H901" t="s">
        <v>71</v>
      </c>
      <c r="I901" s="1" t="s">
        <v>8193</v>
      </c>
      <c r="J901" s="6" t="s">
        <v>8590</v>
      </c>
      <c r="K901" t="s">
        <v>186</v>
      </c>
      <c r="L901" t="s">
        <v>71</v>
      </c>
      <c r="M901" t="s">
        <v>71</v>
      </c>
      <c r="N901" t="s">
        <v>71</v>
      </c>
      <c r="O901" t="s">
        <v>71</v>
      </c>
      <c r="P901" t="s">
        <v>71</v>
      </c>
      <c r="Q901" t="s">
        <v>71</v>
      </c>
      <c r="R901" t="s">
        <v>71</v>
      </c>
      <c r="S901" t="s">
        <v>71</v>
      </c>
      <c r="T901" t="s">
        <v>8194</v>
      </c>
      <c r="U901" t="s">
        <v>71</v>
      </c>
      <c r="V901" t="s">
        <v>71</v>
      </c>
      <c r="W901" t="s">
        <v>71</v>
      </c>
      <c r="X901" t="s">
        <v>71</v>
      </c>
      <c r="Y901" t="s">
        <v>8195</v>
      </c>
      <c r="Z901" t="s">
        <v>8196</v>
      </c>
      <c r="AA901" t="s">
        <v>71</v>
      </c>
      <c r="AB901" t="s">
        <v>71</v>
      </c>
      <c r="AC901" t="s">
        <v>71</v>
      </c>
      <c r="AD901" t="s">
        <v>71</v>
      </c>
      <c r="AE901" t="s">
        <v>71</v>
      </c>
      <c r="AF901" t="s">
        <v>71</v>
      </c>
      <c r="AG901" t="s">
        <v>71</v>
      </c>
      <c r="AH901" t="s">
        <v>71</v>
      </c>
      <c r="AI901" t="s">
        <v>71</v>
      </c>
      <c r="AJ901" t="s">
        <v>71</v>
      </c>
      <c r="AK901" t="s">
        <v>71</v>
      </c>
      <c r="AL901" t="s">
        <v>71</v>
      </c>
      <c r="AM901" t="s">
        <v>188</v>
      </c>
      <c r="AN901" t="s">
        <v>810</v>
      </c>
      <c r="AO901" t="s">
        <v>71</v>
      </c>
      <c r="AP901" t="s">
        <v>71</v>
      </c>
      <c r="AQ901" t="s">
        <v>71</v>
      </c>
      <c r="AR901" t="s">
        <v>728</v>
      </c>
      <c r="AS901">
        <v>2019</v>
      </c>
      <c r="AT901">
        <v>27</v>
      </c>
      <c r="AU901" t="s">
        <v>71</v>
      </c>
      <c r="AV901" t="s">
        <v>71</v>
      </c>
      <c r="AW901">
        <v>1</v>
      </c>
      <c r="AX901" t="s">
        <v>180</v>
      </c>
      <c r="AY901" t="s">
        <v>71</v>
      </c>
      <c r="AZ901">
        <v>106</v>
      </c>
      <c r="BA901">
        <v>141</v>
      </c>
      <c r="BB901" t="s">
        <v>71</v>
      </c>
      <c r="BC901" t="s">
        <v>8197</v>
      </c>
      <c r="BD901" t="str">
        <f>HYPERLINK("http://dx.doi.org/10.1142/S0218488519400063","http://dx.doi.org/10.1142/S0218488519400063")</f>
        <v>http://dx.doi.org/10.1142/S0218488519400063</v>
      </c>
      <c r="BE901" t="s">
        <v>71</v>
      </c>
      <c r="BF901" t="s">
        <v>71</v>
      </c>
      <c r="BG901" t="s">
        <v>71</v>
      </c>
      <c r="BH901" t="s">
        <v>71</v>
      </c>
      <c r="BI901" t="s">
        <v>71</v>
      </c>
      <c r="BJ901" t="s">
        <v>71</v>
      </c>
      <c r="BK901" t="s">
        <v>71</v>
      </c>
      <c r="BL901" t="s">
        <v>71</v>
      </c>
      <c r="BM901" t="s">
        <v>71</v>
      </c>
      <c r="BN901" t="s">
        <v>71</v>
      </c>
      <c r="BO901" t="s">
        <v>71</v>
      </c>
      <c r="BP901" t="s">
        <v>71</v>
      </c>
      <c r="BQ901" t="s">
        <v>8198</v>
      </c>
      <c r="BR901" t="str">
        <f>HYPERLINK("https%3A%2F%2Fwww.webofscience.com%2Fwos%2Fwoscc%2Ffull-record%2FWOS:000495443400007","View Full Record in Web of Science")</f>
        <v>View Full Record in Web of Science</v>
      </c>
    </row>
    <row r="902" spans="1:70" hidden="1" x14ac:dyDescent="0.25">
      <c r="A902" t="s">
        <v>69</v>
      </c>
      <c r="B902" t="s">
        <v>8199</v>
      </c>
      <c r="C902" t="s">
        <v>71</v>
      </c>
      <c r="D902" t="s">
        <v>71</v>
      </c>
      <c r="E902" t="s">
        <v>71</v>
      </c>
      <c r="F902" t="s">
        <v>8200</v>
      </c>
      <c r="G902" t="s">
        <v>71</v>
      </c>
      <c r="H902" t="s">
        <v>71</v>
      </c>
      <c r="I902" s="1" t="s">
        <v>8201</v>
      </c>
      <c r="J902" s="6" t="s">
        <v>8590</v>
      </c>
      <c r="K902" t="s">
        <v>269</v>
      </c>
      <c r="L902" t="s">
        <v>71</v>
      </c>
      <c r="M902" t="s">
        <v>71</v>
      </c>
      <c r="N902" t="s">
        <v>71</v>
      </c>
      <c r="O902" t="s">
        <v>71</v>
      </c>
      <c r="P902" t="s">
        <v>71</v>
      </c>
      <c r="Q902" t="s">
        <v>71</v>
      </c>
      <c r="R902" t="s">
        <v>71</v>
      </c>
      <c r="S902" t="s">
        <v>71</v>
      </c>
      <c r="T902" t="s">
        <v>8202</v>
      </c>
      <c r="U902" t="s">
        <v>71</v>
      </c>
      <c r="V902" t="s">
        <v>71</v>
      </c>
      <c r="W902" t="s">
        <v>71</v>
      </c>
      <c r="X902" t="s">
        <v>71</v>
      </c>
      <c r="Y902" t="s">
        <v>8203</v>
      </c>
      <c r="Z902" t="s">
        <v>8204</v>
      </c>
      <c r="AA902" t="s">
        <v>71</v>
      </c>
      <c r="AB902" t="s">
        <v>71</v>
      </c>
      <c r="AC902" t="s">
        <v>71</v>
      </c>
      <c r="AD902" t="s">
        <v>71</v>
      </c>
      <c r="AE902" t="s">
        <v>71</v>
      </c>
      <c r="AF902" t="s">
        <v>71</v>
      </c>
      <c r="AG902" t="s">
        <v>71</v>
      </c>
      <c r="AH902" t="s">
        <v>71</v>
      </c>
      <c r="AI902" t="s">
        <v>71</v>
      </c>
      <c r="AJ902" t="s">
        <v>71</v>
      </c>
      <c r="AK902" t="s">
        <v>71</v>
      </c>
      <c r="AL902" t="s">
        <v>71</v>
      </c>
      <c r="AM902" t="s">
        <v>271</v>
      </c>
      <c r="AN902" t="s">
        <v>71</v>
      </c>
      <c r="AO902" t="s">
        <v>71</v>
      </c>
      <c r="AP902" t="s">
        <v>71</v>
      </c>
      <c r="AQ902" t="s">
        <v>71</v>
      </c>
      <c r="AR902" t="s">
        <v>71</v>
      </c>
      <c r="AS902">
        <v>2019</v>
      </c>
      <c r="AT902">
        <v>7</v>
      </c>
      <c r="AU902" t="s">
        <v>71</v>
      </c>
      <c r="AV902" t="s">
        <v>71</v>
      </c>
      <c r="AW902" t="s">
        <v>71</v>
      </c>
      <c r="AX902" t="s">
        <v>71</v>
      </c>
      <c r="AY902" t="s">
        <v>71</v>
      </c>
      <c r="AZ902">
        <v>58221</v>
      </c>
      <c r="BA902">
        <v>58240</v>
      </c>
      <c r="BB902" t="s">
        <v>71</v>
      </c>
      <c r="BC902" t="s">
        <v>8205</v>
      </c>
      <c r="BD902" t="str">
        <f>HYPERLINK("http://dx.doi.org/10.1109/ACCESS.2019.2914769","http://dx.doi.org/10.1109/ACCESS.2019.2914769")</f>
        <v>http://dx.doi.org/10.1109/ACCESS.2019.2914769</v>
      </c>
      <c r="BE902" t="s">
        <v>71</v>
      </c>
      <c r="BF902" t="s">
        <v>71</v>
      </c>
      <c r="BG902" t="s">
        <v>71</v>
      </c>
      <c r="BH902" t="s">
        <v>71</v>
      </c>
      <c r="BI902" t="s">
        <v>71</v>
      </c>
      <c r="BJ902" t="s">
        <v>71</v>
      </c>
      <c r="BK902" t="s">
        <v>71</v>
      </c>
      <c r="BL902" t="s">
        <v>71</v>
      </c>
      <c r="BM902" t="s">
        <v>71</v>
      </c>
      <c r="BN902" t="s">
        <v>71</v>
      </c>
      <c r="BO902" t="s">
        <v>71</v>
      </c>
      <c r="BP902" t="s">
        <v>71</v>
      </c>
      <c r="BQ902" t="s">
        <v>8206</v>
      </c>
      <c r="BR902" t="str">
        <f>HYPERLINK("https%3A%2F%2Fwww.webofscience.com%2Fwos%2Fwoscc%2Ffull-record%2FWOS:000468535600001","View Full Record in Web of Science")</f>
        <v>View Full Record in Web of Science</v>
      </c>
    </row>
    <row r="903" spans="1:70" hidden="1" x14ac:dyDescent="0.25">
      <c r="A903" t="s">
        <v>69</v>
      </c>
      <c r="B903" t="s">
        <v>8207</v>
      </c>
      <c r="C903" t="s">
        <v>71</v>
      </c>
      <c r="D903" t="s">
        <v>71</v>
      </c>
      <c r="E903" t="s">
        <v>71</v>
      </c>
      <c r="F903" t="s">
        <v>8208</v>
      </c>
      <c r="G903" t="s">
        <v>71</v>
      </c>
      <c r="H903" t="s">
        <v>71</v>
      </c>
      <c r="I903" s="1" t="s">
        <v>8209</v>
      </c>
      <c r="J903" s="6" t="s">
        <v>8590</v>
      </c>
      <c r="K903" t="s">
        <v>288</v>
      </c>
      <c r="L903" t="s">
        <v>71</v>
      </c>
      <c r="M903" t="s">
        <v>71</v>
      </c>
      <c r="N903" t="s">
        <v>71</v>
      </c>
      <c r="O903" t="s">
        <v>71</v>
      </c>
      <c r="P903" t="s">
        <v>71</v>
      </c>
      <c r="Q903" t="s">
        <v>71</v>
      </c>
      <c r="R903" t="s">
        <v>71</v>
      </c>
      <c r="S903" t="s">
        <v>71</v>
      </c>
      <c r="T903" t="s">
        <v>8210</v>
      </c>
      <c r="U903" t="s">
        <v>71</v>
      </c>
      <c r="V903" t="s">
        <v>71</v>
      </c>
      <c r="W903" t="s">
        <v>71</v>
      </c>
      <c r="X903" t="s">
        <v>71</v>
      </c>
      <c r="Y903" t="s">
        <v>8211</v>
      </c>
      <c r="Z903" t="s">
        <v>8212</v>
      </c>
      <c r="AA903" t="s">
        <v>71</v>
      </c>
      <c r="AB903" t="s">
        <v>71</v>
      </c>
      <c r="AC903" t="s">
        <v>71</v>
      </c>
      <c r="AD903" t="s">
        <v>71</v>
      </c>
      <c r="AE903" t="s">
        <v>71</v>
      </c>
      <c r="AF903" t="s">
        <v>71</v>
      </c>
      <c r="AG903" t="s">
        <v>71</v>
      </c>
      <c r="AH903" t="s">
        <v>71</v>
      </c>
      <c r="AI903" t="s">
        <v>71</v>
      </c>
      <c r="AJ903" t="s">
        <v>71</v>
      </c>
      <c r="AK903" t="s">
        <v>71</v>
      </c>
      <c r="AL903" t="s">
        <v>71</v>
      </c>
      <c r="AM903" t="s">
        <v>291</v>
      </c>
      <c r="AN903" t="s">
        <v>292</v>
      </c>
      <c r="AO903" t="s">
        <v>71</v>
      </c>
      <c r="AP903" t="s">
        <v>71</v>
      </c>
      <c r="AQ903" t="s">
        <v>71</v>
      </c>
      <c r="AR903" t="s">
        <v>1392</v>
      </c>
      <c r="AS903">
        <v>2014</v>
      </c>
      <c r="AT903">
        <v>41</v>
      </c>
      <c r="AU903">
        <v>17</v>
      </c>
      <c r="AV903" t="s">
        <v>71</v>
      </c>
      <c r="AW903" t="s">
        <v>71</v>
      </c>
      <c r="AX903" t="s">
        <v>71</v>
      </c>
      <c r="AY903" t="s">
        <v>71</v>
      </c>
      <c r="AZ903">
        <v>7878</v>
      </c>
      <c r="BA903">
        <v>7888</v>
      </c>
      <c r="BB903" t="s">
        <v>71</v>
      </c>
      <c r="BC903" t="s">
        <v>8213</v>
      </c>
      <c r="BD903" t="str">
        <f>HYPERLINK("http://dx.doi.org/10.1016/j.eswa.2014.06.035","http://dx.doi.org/10.1016/j.eswa.2014.06.035")</f>
        <v>http://dx.doi.org/10.1016/j.eswa.2014.06.035</v>
      </c>
      <c r="BE903" t="s">
        <v>71</v>
      </c>
      <c r="BF903" t="s">
        <v>71</v>
      </c>
      <c r="BG903" t="s">
        <v>71</v>
      </c>
      <c r="BH903" t="s">
        <v>71</v>
      </c>
      <c r="BI903" t="s">
        <v>71</v>
      </c>
      <c r="BJ903" t="s">
        <v>71</v>
      </c>
      <c r="BK903" t="s">
        <v>71</v>
      </c>
      <c r="BL903" t="s">
        <v>71</v>
      </c>
      <c r="BM903" t="s">
        <v>71</v>
      </c>
      <c r="BN903" t="s">
        <v>71</v>
      </c>
      <c r="BO903" t="s">
        <v>71</v>
      </c>
      <c r="BP903" t="s">
        <v>71</v>
      </c>
      <c r="BQ903" t="s">
        <v>8214</v>
      </c>
      <c r="BR903" t="str">
        <f>HYPERLINK("https%3A%2F%2Fwww.webofscience.com%2Fwos%2Fwoscc%2Ffull-record%2FWOS:000341462600019","View Full Record in Web of Science")</f>
        <v>View Full Record in Web of Science</v>
      </c>
    </row>
    <row r="904" spans="1:70" hidden="1" x14ac:dyDescent="0.25">
      <c r="A904" t="s">
        <v>83</v>
      </c>
      <c r="B904" t="s">
        <v>8215</v>
      </c>
      <c r="C904" t="s">
        <v>71</v>
      </c>
      <c r="D904" t="s">
        <v>5113</v>
      </c>
      <c r="E904" t="s">
        <v>71</v>
      </c>
      <c r="F904" t="s">
        <v>8216</v>
      </c>
      <c r="G904" t="s">
        <v>71</v>
      </c>
      <c r="H904" t="s">
        <v>71</v>
      </c>
      <c r="I904" s="1" t="s">
        <v>8217</v>
      </c>
      <c r="J904" s="6" t="s">
        <v>8590</v>
      </c>
      <c r="K904" t="s">
        <v>5116</v>
      </c>
      <c r="L904" t="s">
        <v>71</v>
      </c>
      <c r="M904" t="s">
        <v>5117</v>
      </c>
      <c r="N904" t="s">
        <v>5118</v>
      </c>
      <c r="O904" t="s">
        <v>5119</v>
      </c>
      <c r="P904" t="s">
        <v>5120</v>
      </c>
      <c r="Q904" t="s">
        <v>71</v>
      </c>
      <c r="R904" t="s">
        <v>71</v>
      </c>
      <c r="S904" t="s">
        <v>71</v>
      </c>
      <c r="T904" t="s">
        <v>8218</v>
      </c>
      <c r="U904" t="s">
        <v>71</v>
      </c>
      <c r="V904" t="s">
        <v>71</v>
      </c>
      <c r="W904" t="s">
        <v>71</v>
      </c>
      <c r="X904" t="s">
        <v>71</v>
      </c>
      <c r="Y904" t="s">
        <v>8219</v>
      </c>
      <c r="Z904" t="s">
        <v>8220</v>
      </c>
      <c r="AA904" t="s">
        <v>71</v>
      </c>
      <c r="AB904" t="s">
        <v>71</v>
      </c>
      <c r="AC904" t="s">
        <v>71</v>
      </c>
      <c r="AD904" t="s">
        <v>71</v>
      </c>
      <c r="AE904" t="s">
        <v>71</v>
      </c>
      <c r="AF904" t="s">
        <v>71</v>
      </c>
      <c r="AG904" t="s">
        <v>71</v>
      </c>
      <c r="AH904" t="s">
        <v>71</v>
      </c>
      <c r="AI904" t="s">
        <v>71</v>
      </c>
      <c r="AJ904" t="s">
        <v>71</v>
      </c>
      <c r="AK904" t="s">
        <v>71</v>
      </c>
      <c r="AL904" t="s">
        <v>71</v>
      </c>
      <c r="AM904" t="s">
        <v>71</v>
      </c>
      <c r="AN904" t="s">
        <v>71</v>
      </c>
      <c r="AO904" t="s">
        <v>5124</v>
      </c>
      <c r="AP904" t="s">
        <v>71</v>
      </c>
      <c r="AQ904" t="s">
        <v>71</v>
      </c>
      <c r="AR904" t="s">
        <v>71</v>
      </c>
      <c r="AS904">
        <v>2013</v>
      </c>
      <c r="AT904" t="s">
        <v>71</v>
      </c>
      <c r="AU904" t="s">
        <v>71</v>
      </c>
      <c r="AV904" t="s">
        <v>71</v>
      </c>
      <c r="AW904" t="s">
        <v>71</v>
      </c>
      <c r="AX904" t="s">
        <v>71</v>
      </c>
      <c r="AY904" t="s">
        <v>71</v>
      </c>
      <c r="AZ904">
        <v>1160</v>
      </c>
      <c r="BA904">
        <v>1165</v>
      </c>
      <c r="BB904" t="s">
        <v>71</v>
      </c>
      <c r="BC904" t="s">
        <v>71</v>
      </c>
      <c r="BD904" t="s">
        <v>71</v>
      </c>
      <c r="BE904" t="s">
        <v>71</v>
      </c>
      <c r="BF904" t="s">
        <v>71</v>
      </c>
      <c r="BG904" t="s">
        <v>71</v>
      </c>
      <c r="BH904" t="s">
        <v>71</v>
      </c>
      <c r="BI904" t="s">
        <v>71</v>
      </c>
      <c r="BJ904" t="s">
        <v>71</v>
      </c>
      <c r="BK904" t="s">
        <v>71</v>
      </c>
      <c r="BL904" t="s">
        <v>71</v>
      </c>
      <c r="BM904" t="s">
        <v>71</v>
      </c>
      <c r="BN904" t="s">
        <v>71</v>
      </c>
      <c r="BO904" t="s">
        <v>71</v>
      </c>
      <c r="BP904" t="s">
        <v>71</v>
      </c>
      <c r="BQ904" t="s">
        <v>8221</v>
      </c>
      <c r="BR904" t="str">
        <f>HYPERLINK("https%3A%2F%2Fwww.webofscience.com%2Fwos%2Fwoscc%2Ffull-record%2FWOS:000333960300200","View Full Record in Web of Science")</f>
        <v>View Full Record in Web of Science</v>
      </c>
    </row>
    <row r="905" spans="1:70" hidden="1" x14ac:dyDescent="0.25">
      <c r="A905" t="s">
        <v>69</v>
      </c>
      <c r="B905" t="s">
        <v>8222</v>
      </c>
      <c r="C905" t="s">
        <v>71</v>
      </c>
      <c r="D905" t="s">
        <v>71</v>
      </c>
      <c r="E905" t="s">
        <v>71</v>
      </c>
      <c r="F905" t="s">
        <v>8223</v>
      </c>
      <c r="G905" t="s">
        <v>71</v>
      </c>
      <c r="H905" t="s">
        <v>71</v>
      </c>
      <c r="I905" s="1" t="s">
        <v>8224</v>
      </c>
      <c r="J905" s="6" t="s">
        <v>8590</v>
      </c>
      <c r="K905" t="s">
        <v>766</v>
      </c>
      <c r="L905" t="s">
        <v>71</v>
      </c>
      <c r="M905" t="s">
        <v>71</v>
      </c>
      <c r="N905" t="s">
        <v>71</v>
      </c>
      <c r="O905" t="s">
        <v>71</v>
      </c>
      <c r="P905" t="s">
        <v>71</v>
      </c>
      <c r="Q905" t="s">
        <v>71</v>
      </c>
      <c r="R905" t="s">
        <v>71</v>
      </c>
      <c r="S905" t="s">
        <v>71</v>
      </c>
      <c r="T905" t="s">
        <v>8225</v>
      </c>
      <c r="U905" t="s">
        <v>71</v>
      </c>
      <c r="V905" t="s">
        <v>71</v>
      </c>
      <c r="W905" t="s">
        <v>71</v>
      </c>
      <c r="X905" t="s">
        <v>71</v>
      </c>
      <c r="Y905" t="s">
        <v>8226</v>
      </c>
      <c r="Z905" t="s">
        <v>8227</v>
      </c>
      <c r="AA905" t="s">
        <v>71</v>
      </c>
      <c r="AB905" t="s">
        <v>71</v>
      </c>
      <c r="AC905" t="s">
        <v>71</v>
      </c>
      <c r="AD905" t="s">
        <v>71</v>
      </c>
      <c r="AE905" t="s">
        <v>71</v>
      </c>
      <c r="AF905" t="s">
        <v>71</v>
      </c>
      <c r="AG905" t="s">
        <v>71</v>
      </c>
      <c r="AH905" t="s">
        <v>71</v>
      </c>
      <c r="AI905" t="s">
        <v>71</v>
      </c>
      <c r="AJ905" t="s">
        <v>71</v>
      </c>
      <c r="AK905" t="s">
        <v>71</v>
      </c>
      <c r="AL905" t="s">
        <v>71</v>
      </c>
      <c r="AM905" t="s">
        <v>768</v>
      </c>
      <c r="AN905" t="s">
        <v>769</v>
      </c>
      <c r="AO905" t="s">
        <v>71</v>
      </c>
      <c r="AP905" t="s">
        <v>71</v>
      </c>
      <c r="AQ905" t="s">
        <v>71</v>
      </c>
      <c r="AR905" t="s">
        <v>1082</v>
      </c>
      <c r="AS905">
        <v>2017</v>
      </c>
      <c r="AT905">
        <v>54</v>
      </c>
      <c r="AU905" t="s">
        <v>71</v>
      </c>
      <c r="AV905" t="s">
        <v>71</v>
      </c>
      <c r="AW905" t="s">
        <v>71</v>
      </c>
      <c r="AX905" t="s">
        <v>71</v>
      </c>
      <c r="AY905" t="s">
        <v>71</v>
      </c>
      <c r="AZ905">
        <v>121</v>
      </c>
      <c r="BA905">
        <v>140</v>
      </c>
      <c r="BB905" t="s">
        <v>71</v>
      </c>
      <c r="BC905" t="s">
        <v>8228</v>
      </c>
      <c r="BD905" t="str">
        <f>HYPERLINK("http://dx.doi.org/10.1016/j.asoc.2016.12.055","http://dx.doi.org/10.1016/j.asoc.2016.12.055")</f>
        <v>http://dx.doi.org/10.1016/j.asoc.2016.12.055</v>
      </c>
      <c r="BE905" t="s">
        <v>71</v>
      </c>
      <c r="BF905" t="s">
        <v>71</v>
      </c>
      <c r="BG905" t="s">
        <v>71</v>
      </c>
      <c r="BH905" t="s">
        <v>71</v>
      </c>
      <c r="BI905" t="s">
        <v>71</v>
      </c>
      <c r="BJ905" t="s">
        <v>71</v>
      </c>
      <c r="BK905" t="s">
        <v>71</v>
      </c>
      <c r="BL905" t="s">
        <v>71</v>
      </c>
      <c r="BM905" t="s">
        <v>71</v>
      </c>
      <c r="BN905" t="s">
        <v>71</v>
      </c>
      <c r="BO905" t="s">
        <v>71</v>
      </c>
      <c r="BP905" t="s">
        <v>71</v>
      </c>
      <c r="BQ905" t="s">
        <v>8229</v>
      </c>
      <c r="BR905" t="str">
        <f>HYPERLINK("https%3A%2F%2Fwww.webofscience.com%2Fwos%2Fwoscc%2Ffull-record%2FWOS:000395901200008","View Full Record in Web of Science")</f>
        <v>View Full Record in Web of Science</v>
      </c>
    </row>
    <row r="906" spans="1:70" hidden="1" x14ac:dyDescent="0.25">
      <c r="A906" t="s">
        <v>83</v>
      </c>
      <c r="B906" t="s">
        <v>8230</v>
      </c>
      <c r="C906" t="s">
        <v>71</v>
      </c>
      <c r="D906" t="s">
        <v>8231</v>
      </c>
      <c r="E906" t="s">
        <v>71</v>
      </c>
      <c r="F906" t="s">
        <v>8232</v>
      </c>
      <c r="G906" t="s">
        <v>71</v>
      </c>
      <c r="H906" t="s">
        <v>71</v>
      </c>
      <c r="I906" s="1" t="s">
        <v>8233</v>
      </c>
      <c r="J906" s="6" t="s">
        <v>8590</v>
      </c>
      <c r="K906" t="s">
        <v>8234</v>
      </c>
      <c r="L906" t="s">
        <v>8235</v>
      </c>
      <c r="M906" t="s">
        <v>8236</v>
      </c>
      <c r="N906" t="s">
        <v>8237</v>
      </c>
      <c r="O906" t="s">
        <v>8238</v>
      </c>
      <c r="P906" t="s">
        <v>71</v>
      </c>
      <c r="Q906" t="s">
        <v>71</v>
      </c>
      <c r="R906" t="s">
        <v>71</v>
      </c>
      <c r="S906" t="s">
        <v>71</v>
      </c>
      <c r="T906" t="s">
        <v>8239</v>
      </c>
      <c r="U906" t="s">
        <v>71</v>
      </c>
      <c r="V906" t="s">
        <v>71</v>
      </c>
      <c r="W906" t="s">
        <v>71</v>
      </c>
      <c r="X906" t="s">
        <v>71</v>
      </c>
      <c r="Y906" t="s">
        <v>8240</v>
      </c>
      <c r="Z906" t="s">
        <v>71</v>
      </c>
      <c r="AA906" t="s">
        <v>71</v>
      </c>
      <c r="AB906" t="s">
        <v>71</v>
      </c>
      <c r="AC906" t="s">
        <v>71</v>
      </c>
      <c r="AD906" t="s">
        <v>71</v>
      </c>
      <c r="AE906" t="s">
        <v>71</v>
      </c>
      <c r="AF906" t="s">
        <v>71</v>
      </c>
      <c r="AG906" t="s">
        <v>71</v>
      </c>
      <c r="AH906" t="s">
        <v>71</v>
      </c>
      <c r="AI906" t="s">
        <v>71</v>
      </c>
      <c r="AJ906" t="s">
        <v>71</v>
      </c>
      <c r="AK906" t="s">
        <v>71</v>
      </c>
      <c r="AL906" t="s">
        <v>71</v>
      </c>
      <c r="AM906" t="s">
        <v>8241</v>
      </c>
      <c r="AN906" t="s">
        <v>71</v>
      </c>
      <c r="AO906" t="s">
        <v>8242</v>
      </c>
      <c r="AP906" t="s">
        <v>71</v>
      </c>
      <c r="AQ906" t="s">
        <v>71</v>
      </c>
      <c r="AR906" t="s">
        <v>71</v>
      </c>
      <c r="AS906">
        <v>2016</v>
      </c>
      <c r="AT906">
        <v>51</v>
      </c>
      <c r="AU906" t="s">
        <v>71</v>
      </c>
      <c r="AV906" t="s">
        <v>71</v>
      </c>
      <c r="AW906" t="s">
        <v>71</v>
      </c>
      <c r="AX906" t="s">
        <v>71</v>
      </c>
      <c r="AY906" t="s">
        <v>71</v>
      </c>
      <c r="AZ906">
        <v>139</v>
      </c>
      <c r="BA906">
        <v>146</v>
      </c>
      <c r="BB906" t="s">
        <v>71</v>
      </c>
      <c r="BC906" t="s">
        <v>71</v>
      </c>
      <c r="BD906" t="s">
        <v>71</v>
      </c>
      <c r="BE906" t="s">
        <v>71</v>
      </c>
      <c r="BF906" t="s">
        <v>71</v>
      </c>
      <c r="BG906" t="s">
        <v>71</v>
      </c>
      <c r="BH906" t="s">
        <v>71</v>
      </c>
      <c r="BI906" t="s">
        <v>71</v>
      </c>
      <c r="BJ906" t="s">
        <v>71</v>
      </c>
      <c r="BK906" t="s">
        <v>71</v>
      </c>
      <c r="BL906" t="s">
        <v>71</v>
      </c>
      <c r="BM906" t="s">
        <v>71</v>
      </c>
      <c r="BN906" t="s">
        <v>71</v>
      </c>
      <c r="BO906" t="s">
        <v>71</v>
      </c>
      <c r="BP906" t="s">
        <v>71</v>
      </c>
      <c r="BQ906" t="s">
        <v>8243</v>
      </c>
      <c r="BR906" t="str">
        <f>HYPERLINK("https%3A%2F%2Fwww.webofscience.com%2Fwos%2Fwoscc%2Ffull-record%2FWOS:000390305500027","View Full Record in Web of Science")</f>
        <v>View Full Record in Web of Science</v>
      </c>
    </row>
    <row r="907" spans="1:70" hidden="1" x14ac:dyDescent="0.25">
      <c r="A907" t="s">
        <v>83</v>
      </c>
      <c r="B907" t="s">
        <v>8244</v>
      </c>
      <c r="C907" t="s">
        <v>71</v>
      </c>
      <c r="D907" t="s">
        <v>8245</v>
      </c>
      <c r="E907" t="s">
        <v>71</v>
      </c>
      <c r="F907" t="s">
        <v>8246</v>
      </c>
      <c r="G907" t="s">
        <v>71</v>
      </c>
      <c r="H907" t="s">
        <v>71</v>
      </c>
      <c r="I907" s="1" t="s">
        <v>8247</v>
      </c>
      <c r="J907" s="6" t="s">
        <v>8590</v>
      </c>
      <c r="K907" t="s">
        <v>8248</v>
      </c>
      <c r="L907" t="s">
        <v>1280</v>
      </c>
      <c r="M907" t="s">
        <v>8249</v>
      </c>
      <c r="N907" t="s">
        <v>8250</v>
      </c>
      <c r="O907" t="s">
        <v>8251</v>
      </c>
      <c r="P907" t="s">
        <v>8252</v>
      </c>
      <c r="Q907" t="s">
        <v>71</v>
      </c>
      <c r="R907" t="s">
        <v>71</v>
      </c>
      <c r="S907" t="s">
        <v>71</v>
      </c>
      <c r="T907" t="s">
        <v>8253</v>
      </c>
      <c r="U907" t="s">
        <v>71</v>
      </c>
      <c r="V907" t="s">
        <v>71</v>
      </c>
      <c r="W907" t="s">
        <v>71</v>
      </c>
      <c r="X907" t="s">
        <v>71</v>
      </c>
      <c r="Y907" t="s">
        <v>2514</v>
      </c>
      <c r="Z907" t="s">
        <v>71</v>
      </c>
      <c r="AA907" t="s">
        <v>71</v>
      </c>
      <c r="AB907" t="s">
        <v>71</v>
      </c>
      <c r="AC907" t="s">
        <v>71</v>
      </c>
      <c r="AD907" t="s">
        <v>71</v>
      </c>
      <c r="AE907" t="s">
        <v>71</v>
      </c>
      <c r="AF907" t="s">
        <v>71</v>
      </c>
      <c r="AG907" t="s">
        <v>71</v>
      </c>
      <c r="AH907" t="s">
        <v>71</v>
      </c>
      <c r="AI907" t="s">
        <v>71</v>
      </c>
      <c r="AJ907" t="s">
        <v>71</v>
      </c>
      <c r="AK907" t="s">
        <v>71</v>
      </c>
      <c r="AL907" t="s">
        <v>71</v>
      </c>
      <c r="AM907" t="s">
        <v>695</v>
      </c>
      <c r="AN907" t="s">
        <v>71</v>
      </c>
      <c r="AO907" t="s">
        <v>8254</v>
      </c>
      <c r="AP907" t="s">
        <v>71</v>
      </c>
      <c r="AQ907" t="s">
        <v>71</v>
      </c>
      <c r="AR907" t="s">
        <v>71</v>
      </c>
      <c r="AS907">
        <v>2011</v>
      </c>
      <c r="AT907">
        <v>6975</v>
      </c>
      <c r="AU907" t="s">
        <v>71</v>
      </c>
      <c r="AV907" t="s">
        <v>5976</v>
      </c>
      <c r="AW907" t="s">
        <v>71</v>
      </c>
      <c r="AX907" t="s">
        <v>71</v>
      </c>
      <c r="AY907" t="s">
        <v>71</v>
      </c>
      <c r="AZ907">
        <v>216</v>
      </c>
      <c r="BA907">
        <v>223</v>
      </c>
      <c r="BB907" t="s">
        <v>71</v>
      </c>
      <c r="BC907" t="s">
        <v>71</v>
      </c>
      <c r="BD907" t="s">
        <v>71</v>
      </c>
      <c r="BE907" t="s">
        <v>71</v>
      </c>
      <c r="BF907" t="s">
        <v>71</v>
      </c>
      <c r="BG907" t="s">
        <v>71</v>
      </c>
      <c r="BH907" t="s">
        <v>71</v>
      </c>
      <c r="BI907" t="s">
        <v>71</v>
      </c>
      <c r="BJ907" t="s">
        <v>71</v>
      </c>
      <c r="BK907" t="s">
        <v>71</v>
      </c>
      <c r="BL907" t="s">
        <v>71</v>
      </c>
      <c r="BM907" t="s">
        <v>71</v>
      </c>
      <c r="BN907" t="s">
        <v>71</v>
      </c>
      <c r="BO907" t="s">
        <v>71</v>
      </c>
      <c r="BP907" t="s">
        <v>71</v>
      </c>
      <c r="BQ907" t="s">
        <v>8255</v>
      </c>
      <c r="BR907" t="str">
        <f>HYPERLINK("https%3A%2F%2Fwww.webofscience.com%2Fwos%2Fwoscc%2Ffull-record%2FWOS:000306503700023","View Full Record in Web of Science")</f>
        <v>View Full Record in Web of Science</v>
      </c>
    </row>
    <row r="908" spans="1:70" hidden="1" x14ac:dyDescent="0.25">
      <c r="A908" t="s">
        <v>83</v>
      </c>
      <c r="B908" t="s">
        <v>8256</v>
      </c>
      <c r="C908" t="s">
        <v>71</v>
      </c>
      <c r="D908" t="s">
        <v>8257</v>
      </c>
      <c r="E908" t="s">
        <v>71</v>
      </c>
      <c r="F908" t="s">
        <v>8258</v>
      </c>
      <c r="G908" t="s">
        <v>71</v>
      </c>
      <c r="H908" t="s">
        <v>71</v>
      </c>
      <c r="I908" s="1" t="s">
        <v>8259</v>
      </c>
      <c r="J908" s="6" t="s">
        <v>8590</v>
      </c>
      <c r="K908" t="s">
        <v>8260</v>
      </c>
      <c r="L908" t="s">
        <v>601</v>
      </c>
      <c r="M908" t="s">
        <v>8261</v>
      </c>
      <c r="N908" t="s">
        <v>8262</v>
      </c>
      <c r="O908" t="s">
        <v>8263</v>
      </c>
      <c r="P908" t="s">
        <v>8264</v>
      </c>
      <c r="Q908" t="s">
        <v>71</v>
      </c>
      <c r="R908" t="s">
        <v>71</v>
      </c>
      <c r="S908" t="s">
        <v>71</v>
      </c>
      <c r="T908" t="s">
        <v>8265</v>
      </c>
      <c r="U908" t="s">
        <v>71</v>
      </c>
      <c r="V908" t="s">
        <v>71</v>
      </c>
      <c r="W908" t="s">
        <v>71</v>
      </c>
      <c r="X908" t="s">
        <v>71</v>
      </c>
      <c r="Y908" t="s">
        <v>8266</v>
      </c>
      <c r="Z908" t="s">
        <v>8267</v>
      </c>
      <c r="AA908" t="s">
        <v>71</v>
      </c>
      <c r="AB908" t="s">
        <v>71</v>
      </c>
      <c r="AC908" t="s">
        <v>71</v>
      </c>
      <c r="AD908" t="s">
        <v>71</v>
      </c>
      <c r="AE908" t="s">
        <v>71</v>
      </c>
      <c r="AF908" t="s">
        <v>71</v>
      </c>
      <c r="AG908" t="s">
        <v>71</v>
      </c>
      <c r="AH908" t="s">
        <v>71</v>
      </c>
      <c r="AI908" t="s">
        <v>71</v>
      </c>
      <c r="AJ908" t="s">
        <v>71</v>
      </c>
      <c r="AK908" t="s">
        <v>71</v>
      </c>
      <c r="AL908" t="s">
        <v>71</v>
      </c>
      <c r="AM908" t="s">
        <v>606</v>
      </c>
      <c r="AN908" t="s">
        <v>607</v>
      </c>
      <c r="AO908" t="s">
        <v>8268</v>
      </c>
      <c r="AP908" t="s">
        <v>71</v>
      </c>
      <c r="AQ908" t="s">
        <v>71</v>
      </c>
      <c r="AR908" t="s">
        <v>71</v>
      </c>
      <c r="AS908">
        <v>2019</v>
      </c>
      <c r="AT908">
        <v>822</v>
      </c>
      <c r="AU908" t="s">
        <v>71</v>
      </c>
      <c r="AV908" t="s">
        <v>71</v>
      </c>
      <c r="AW908" t="s">
        <v>71</v>
      </c>
      <c r="AX908" t="s">
        <v>71</v>
      </c>
      <c r="AY908" t="s">
        <v>71</v>
      </c>
      <c r="AZ908">
        <v>224</v>
      </c>
      <c r="BA908">
        <v>232</v>
      </c>
      <c r="BB908" t="s">
        <v>71</v>
      </c>
      <c r="BC908" t="s">
        <v>8269</v>
      </c>
      <c r="BD908" t="str">
        <f>HYPERLINK("http://dx.doi.org/10.1007/978-3-319-96077-7_23","http://dx.doi.org/10.1007/978-3-319-96077-7_23")</f>
        <v>http://dx.doi.org/10.1007/978-3-319-96077-7_23</v>
      </c>
      <c r="BE908" t="s">
        <v>71</v>
      </c>
      <c r="BF908" t="s">
        <v>71</v>
      </c>
      <c r="BG908" t="s">
        <v>71</v>
      </c>
      <c r="BH908" t="s">
        <v>71</v>
      </c>
      <c r="BI908" t="s">
        <v>71</v>
      </c>
      <c r="BJ908" t="s">
        <v>71</v>
      </c>
      <c r="BK908" t="s">
        <v>71</v>
      </c>
      <c r="BL908" t="s">
        <v>71</v>
      </c>
      <c r="BM908" t="s">
        <v>71</v>
      </c>
      <c r="BN908" t="s">
        <v>71</v>
      </c>
      <c r="BO908" t="s">
        <v>71</v>
      </c>
      <c r="BP908" t="s">
        <v>71</v>
      </c>
      <c r="BQ908" t="s">
        <v>8270</v>
      </c>
      <c r="BR908" t="str">
        <f>HYPERLINK("https%3A%2F%2Fwww.webofscience.com%2Fwos%2Fwoscc%2Ffull-record%2FWOS:000473064000023","View Full Record in Web of Science")</f>
        <v>View Full Record in Web of Science</v>
      </c>
    </row>
    <row r="909" spans="1:70" hidden="1" x14ac:dyDescent="0.25">
      <c r="A909" t="s">
        <v>69</v>
      </c>
      <c r="B909" t="s">
        <v>8271</v>
      </c>
      <c r="C909" t="s">
        <v>71</v>
      </c>
      <c r="D909" t="s">
        <v>71</v>
      </c>
      <c r="E909" t="s">
        <v>71</v>
      </c>
      <c r="F909" t="s">
        <v>8272</v>
      </c>
      <c r="G909" t="s">
        <v>71</v>
      </c>
      <c r="H909" t="s">
        <v>71</v>
      </c>
      <c r="I909" s="1" t="s">
        <v>8273</v>
      </c>
      <c r="J909" s="6" t="s">
        <v>8590</v>
      </c>
      <c r="K909" t="s">
        <v>3113</v>
      </c>
      <c r="L909" t="s">
        <v>71</v>
      </c>
      <c r="M909" t="s">
        <v>71</v>
      </c>
      <c r="N909" t="s">
        <v>71</v>
      </c>
      <c r="O909" t="s">
        <v>71</v>
      </c>
      <c r="P909" t="s">
        <v>71</v>
      </c>
      <c r="Q909" t="s">
        <v>71</v>
      </c>
      <c r="R909" t="s">
        <v>71</v>
      </c>
      <c r="S909" t="s">
        <v>71</v>
      </c>
      <c r="T909" t="s">
        <v>8274</v>
      </c>
      <c r="U909" t="s">
        <v>71</v>
      </c>
      <c r="V909" t="s">
        <v>71</v>
      </c>
      <c r="W909" t="s">
        <v>71</v>
      </c>
      <c r="X909" t="s">
        <v>71</v>
      </c>
      <c r="Y909" t="s">
        <v>71</v>
      </c>
      <c r="Z909" t="s">
        <v>71</v>
      </c>
      <c r="AA909" t="s">
        <v>71</v>
      </c>
      <c r="AB909" t="s">
        <v>71</v>
      </c>
      <c r="AC909" t="s">
        <v>71</v>
      </c>
      <c r="AD909" t="s">
        <v>71</v>
      </c>
      <c r="AE909" t="s">
        <v>71</v>
      </c>
      <c r="AF909" t="s">
        <v>71</v>
      </c>
      <c r="AG909" t="s">
        <v>71</v>
      </c>
      <c r="AH909" t="s">
        <v>71</v>
      </c>
      <c r="AI909" t="s">
        <v>71</v>
      </c>
      <c r="AJ909" t="s">
        <v>71</v>
      </c>
      <c r="AK909" t="s">
        <v>71</v>
      </c>
      <c r="AL909" t="s">
        <v>71</v>
      </c>
      <c r="AM909" t="s">
        <v>3115</v>
      </c>
      <c r="AN909" t="s">
        <v>3116</v>
      </c>
      <c r="AO909" t="s">
        <v>71</v>
      </c>
      <c r="AP909" t="s">
        <v>71</v>
      </c>
      <c r="AQ909" t="s">
        <v>71</v>
      </c>
      <c r="AR909" t="s">
        <v>728</v>
      </c>
      <c r="AS909">
        <v>2022</v>
      </c>
      <c r="AT909">
        <v>191</v>
      </c>
      <c r="AU909" t="s">
        <v>71</v>
      </c>
      <c r="AV909" t="s">
        <v>71</v>
      </c>
      <c r="AW909" t="s">
        <v>71</v>
      </c>
      <c r="AX909" t="s">
        <v>71</v>
      </c>
      <c r="AY909" t="s">
        <v>71</v>
      </c>
      <c r="AZ909" t="s">
        <v>71</v>
      </c>
      <c r="BA909" t="s">
        <v>71</v>
      </c>
      <c r="BB909">
        <v>104629</v>
      </c>
      <c r="BC909" t="s">
        <v>8275</v>
      </c>
      <c r="BD909" t="str">
        <f>HYPERLINK("http://dx.doi.org/10.1016/j.compedu.2022.104629","http://dx.doi.org/10.1016/j.compedu.2022.104629")</f>
        <v>http://dx.doi.org/10.1016/j.compedu.2022.104629</v>
      </c>
      <c r="BE909" t="s">
        <v>71</v>
      </c>
      <c r="BF909" t="s">
        <v>71</v>
      </c>
      <c r="BG909" t="s">
        <v>71</v>
      </c>
      <c r="BH909" t="s">
        <v>71</v>
      </c>
      <c r="BI909" t="s">
        <v>71</v>
      </c>
      <c r="BJ909" t="s">
        <v>71</v>
      </c>
      <c r="BK909" t="s">
        <v>71</v>
      </c>
      <c r="BL909" t="s">
        <v>71</v>
      </c>
      <c r="BM909" t="s">
        <v>71</v>
      </c>
      <c r="BN909" t="s">
        <v>71</v>
      </c>
      <c r="BO909" t="s">
        <v>71</v>
      </c>
      <c r="BP909" t="s">
        <v>71</v>
      </c>
      <c r="BQ909" t="s">
        <v>8276</v>
      </c>
      <c r="BR909" t="str">
        <f>HYPERLINK("https%3A%2F%2Fwww.webofscience.com%2Fwos%2Fwoscc%2Ffull-record%2FWOS:000860347300005","View Full Record in Web of Science")</f>
        <v>View Full Record in Web of Science</v>
      </c>
    </row>
    <row r="910" spans="1:70" hidden="1" x14ac:dyDescent="0.25">
      <c r="A910" t="s">
        <v>69</v>
      </c>
      <c r="B910" t="s">
        <v>8277</v>
      </c>
      <c r="C910" t="s">
        <v>71</v>
      </c>
      <c r="D910" t="s">
        <v>71</v>
      </c>
      <c r="E910" t="s">
        <v>71</v>
      </c>
      <c r="F910" t="s">
        <v>8278</v>
      </c>
      <c r="G910" t="s">
        <v>71</v>
      </c>
      <c r="H910" t="s">
        <v>71</v>
      </c>
      <c r="I910" s="1" t="s">
        <v>8279</v>
      </c>
      <c r="J910" s="6" t="s">
        <v>8590</v>
      </c>
      <c r="K910" t="s">
        <v>288</v>
      </c>
      <c r="L910" t="s">
        <v>71</v>
      </c>
      <c r="M910" t="s">
        <v>71</v>
      </c>
      <c r="N910" t="s">
        <v>71</v>
      </c>
      <c r="O910" t="s">
        <v>71</v>
      </c>
      <c r="P910" t="s">
        <v>71</v>
      </c>
      <c r="Q910" t="s">
        <v>71</v>
      </c>
      <c r="R910" t="s">
        <v>71</v>
      </c>
      <c r="S910" t="s">
        <v>71</v>
      </c>
      <c r="T910" t="s">
        <v>8280</v>
      </c>
      <c r="U910" t="s">
        <v>71</v>
      </c>
      <c r="V910" t="s">
        <v>71</v>
      </c>
      <c r="W910" t="s">
        <v>71</v>
      </c>
      <c r="X910" t="s">
        <v>71</v>
      </c>
      <c r="Y910" t="s">
        <v>8281</v>
      </c>
      <c r="Z910" t="s">
        <v>8282</v>
      </c>
      <c r="AA910" t="s">
        <v>71</v>
      </c>
      <c r="AB910" t="s">
        <v>71</v>
      </c>
      <c r="AC910" t="s">
        <v>71</v>
      </c>
      <c r="AD910" t="s">
        <v>71</v>
      </c>
      <c r="AE910" t="s">
        <v>71</v>
      </c>
      <c r="AF910" t="s">
        <v>71</v>
      </c>
      <c r="AG910" t="s">
        <v>71</v>
      </c>
      <c r="AH910" t="s">
        <v>71</v>
      </c>
      <c r="AI910" t="s">
        <v>71</v>
      </c>
      <c r="AJ910" t="s">
        <v>71</v>
      </c>
      <c r="AK910" t="s">
        <v>71</v>
      </c>
      <c r="AL910" t="s">
        <v>71</v>
      </c>
      <c r="AM910" t="s">
        <v>291</v>
      </c>
      <c r="AN910" t="s">
        <v>292</v>
      </c>
      <c r="AO910" t="s">
        <v>71</v>
      </c>
      <c r="AP910" t="s">
        <v>71</v>
      </c>
      <c r="AQ910" t="s">
        <v>71</v>
      </c>
      <c r="AR910" t="s">
        <v>1549</v>
      </c>
      <c r="AS910">
        <v>2021</v>
      </c>
      <c r="AT910">
        <v>183</v>
      </c>
      <c r="AU910" t="s">
        <v>71</v>
      </c>
      <c r="AV910" t="s">
        <v>71</v>
      </c>
      <c r="AW910" t="s">
        <v>71</v>
      </c>
      <c r="AX910" t="s">
        <v>71</v>
      </c>
      <c r="AY910" t="s">
        <v>71</v>
      </c>
      <c r="AZ910" t="s">
        <v>71</v>
      </c>
      <c r="BA910" t="s">
        <v>71</v>
      </c>
      <c r="BB910">
        <v>115383</v>
      </c>
      <c r="BC910" t="s">
        <v>8283</v>
      </c>
      <c r="BD910" t="str">
        <f>HYPERLINK("http://dx.doi.org/10.1016/j.eswa.2021.115383","http://dx.doi.org/10.1016/j.eswa.2021.115383")</f>
        <v>http://dx.doi.org/10.1016/j.eswa.2021.115383</v>
      </c>
      <c r="BE910" t="s">
        <v>71</v>
      </c>
      <c r="BF910" t="s">
        <v>2045</v>
      </c>
      <c r="BG910" t="s">
        <v>71</v>
      </c>
      <c r="BH910" t="s">
        <v>71</v>
      </c>
      <c r="BI910" t="s">
        <v>71</v>
      </c>
      <c r="BJ910" t="s">
        <v>71</v>
      </c>
      <c r="BK910" t="s">
        <v>71</v>
      </c>
      <c r="BL910" t="s">
        <v>71</v>
      </c>
      <c r="BM910" t="s">
        <v>71</v>
      </c>
      <c r="BN910" t="s">
        <v>71</v>
      </c>
      <c r="BO910" t="s">
        <v>71</v>
      </c>
      <c r="BP910" t="s">
        <v>71</v>
      </c>
      <c r="BQ910" t="s">
        <v>8284</v>
      </c>
      <c r="BR910" t="str">
        <f>HYPERLINK("https%3A%2F%2Fwww.webofscience.com%2Fwos%2Fwoscc%2Ffull-record%2FWOS:000691995800006","View Full Record in Web of Science")</f>
        <v>View Full Record in Web of Science</v>
      </c>
    </row>
    <row r="911" spans="1:70" hidden="1" x14ac:dyDescent="0.25">
      <c r="A911" t="s">
        <v>69</v>
      </c>
      <c r="B911" t="s">
        <v>8285</v>
      </c>
      <c r="C911" t="s">
        <v>71</v>
      </c>
      <c r="D911" t="s">
        <v>71</v>
      </c>
      <c r="E911" t="s">
        <v>71</v>
      </c>
      <c r="F911" t="s">
        <v>8286</v>
      </c>
      <c r="G911" t="s">
        <v>71</v>
      </c>
      <c r="H911" t="s">
        <v>71</v>
      </c>
      <c r="I911" s="1" t="s">
        <v>8287</v>
      </c>
      <c r="J911" s="6" t="s">
        <v>8590</v>
      </c>
      <c r="K911" t="s">
        <v>74</v>
      </c>
      <c r="L911" t="s">
        <v>71</v>
      </c>
      <c r="M911" t="s">
        <v>71</v>
      </c>
      <c r="N911" t="s">
        <v>71</v>
      </c>
      <c r="O911" t="s">
        <v>71</v>
      </c>
      <c r="P911" t="s">
        <v>71</v>
      </c>
      <c r="Q911" t="s">
        <v>71</v>
      </c>
      <c r="R911" t="s">
        <v>71</v>
      </c>
      <c r="S911" t="s">
        <v>71</v>
      </c>
      <c r="T911" t="s">
        <v>8288</v>
      </c>
      <c r="U911" t="s">
        <v>71</v>
      </c>
      <c r="V911" t="s">
        <v>71</v>
      </c>
      <c r="W911" t="s">
        <v>71</v>
      </c>
      <c r="X911" t="s">
        <v>71</v>
      </c>
      <c r="Y911" t="s">
        <v>8289</v>
      </c>
      <c r="Z911" t="s">
        <v>8290</v>
      </c>
      <c r="AA911" t="s">
        <v>71</v>
      </c>
      <c r="AB911" t="s">
        <v>71</v>
      </c>
      <c r="AC911" t="s">
        <v>71</v>
      </c>
      <c r="AD911" t="s">
        <v>71</v>
      </c>
      <c r="AE911" t="s">
        <v>71</v>
      </c>
      <c r="AF911" t="s">
        <v>71</v>
      </c>
      <c r="AG911" t="s">
        <v>71</v>
      </c>
      <c r="AH911" t="s">
        <v>71</v>
      </c>
      <c r="AI911" t="s">
        <v>71</v>
      </c>
      <c r="AJ911" t="s">
        <v>71</v>
      </c>
      <c r="AK911" t="s">
        <v>71</v>
      </c>
      <c r="AL911" t="s">
        <v>71</v>
      </c>
      <c r="AM911" t="s">
        <v>77</v>
      </c>
      <c r="AN911" t="s">
        <v>78</v>
      </c>
      <c r="AO911" t="s">
        <v>71</v>
      </c>
      <c r="AP911" t="s">
        <v>71</v>
      </c>
      <c r="AQ911" t="s">
        <v>71</v>
      </c>
      <c r="AR911" t="s">
        <v>1082</v>
      </c>
      <c r="AS911">
        <v>2022</v>
      </c>
      <c r="AT911">
        <v>26</v>
      </c>
      <c r="AU911">
        <v>9</v>
      </c>
      <c r="AV911" t="s">
        <v>71</v>
      </c>
      <c r="AW911" t="s">
        <v>71</v>
      </c>
      <c r="AX911" t="s">
        <v>71</v>
      </c>
      <c r="AY911" t="s">
        <v>71</v>
      </c>
      <c r="AZ911">
        <v>4081</v>
      </c>
      <c r="BA911">
        <v>4102</v>
      </c>
      <c r="BB911" t="s">
        <v>71</v>
      </c>
      <c r="BC911" t="s">
        <v>8291</v>
      </c>
      <c r="BD911" t="str">
        <f>HYPERLINK("http://dx.doi.org/10.1007/s00500-022-06922-2","http://dx.doi.org/10.1007/s00500-022-06922-2")</f>
        <v>http://dx.doi.org/10.1007/s00500-022-06922-2</v>
      </c>
      <c r="BE911" t="s">
        <v>71</v>
      </c>
      <c r="BF911" t="s">
        <v>3077</v>
      </c>
      <c r="BG911" t="s">
        <v>71</v>
      </c>
      <c r="BH911" t="s">
        <v>71</v>
      </c>
      <c r="BI911" t="s">
        <v>71</v>
      </c>
      <c r="BJ911" t="s">
        <v>71</v>
      </c>
      <c r="BK911" t="s">
        <v>71</v>
      </c>
      <c r="BL911" t="s">
        <v>71</v>
      </c>
      <c r="BM911" t="s">
        <v>71</v>
      </c>
      <c r="BN911" t="s">
        <v>71</v>
      </c>
      <c r="BO911" t="s">
        <v>71</v>
      </c>
      <c r="BP911" t="s">
        <v>71</v>
      </c>
      <c r="BQ911" t="s">
        <v>8292</v>
      </c>
      <c r="BR911" t="str">
        <f>HYPERLINK("https%3A%2F%2Fwww.webofscience.com%2Fwos%2Fwoscc%2Ffull-record%2FWOS:000778734900005","View Full Record in Web of Science")</f>
        <v>View Full Record in Web of Science</v>
      </c>
    </row>
    <row r="912" spans="1:70" hidden="1" x14ac:dyDescent="0.25">
      <c r="A912" t="s">
        <v>69</v>
      </c>
      <c r="B912" t="s">
        <v>8293</v>
      </c>
      <c r="C912" t="s">
        <v>71</v>
      </c>
      <c r="D912" t="s">
        <v>71</v>
      </c>
      <c r="E912" t="s">
        <v>71</v>
      </c>
      <c r="F912" t="s">
        <v>8294</v>
      </c>
      <c r="G912" t="s">
        <v>71</v>
      </c>
      <c r="H912" t="s">
        <v>71</v>
      </c>
      <c r="I912" s="1" t="s">
        <v>8295</v>
      </c>
      <c r="J912" s="6" t="s">
        <v>8590</v>
      </c>
      <c r="K912" t="s">
        <v>186</v>
      </c>
      <c r="L912" t="s">
        <v>71</v>
      </c>
      <c r="M912" t="s">
        <v>71</v>
      </c>
      <c r="N912" t="s">
        <v>71</v>
      </c>
      <c r="O912" t="s">
        <v>71</v>
      </c>
      <c r="P912" t="s">
        <v>71</v>
      </c>
      <c r="Q912" t="s">
        <v>71</v>
      </c>
      <c r="R912" t="s">
        <v>71</v>
      </c>
      <c r="S912" t="s">
        <v>71</v>
      </c>
      <c r="T912" t="s">
        <v>8296</v>
      </c>
      <c r="U912" t="s">
        <v>71</v>
      </c>
      <c r="V912" t="s">
        <v>71</v>
      </c>
      <c r="W912" t="s">
        <v>71</v>
      </c>
      <c r="X912" t="s">
        <v>71</v>
      </c>
      <c r="Y912" t="s">
        <v>71</v>
      </c>
      <c r="Z912" t="s">
        <v>8297</v>
      </c>
      <c r="AA912" t="s">
        <v>71</v>
      </c>
      <c r="AB912" t="s">
        <v>71</v>
      </c>
      <c r="AC912" t="s">
        <v>71</v>
      </c>
      <c r="AD912" t="s">
        <v>71</v>
      </c>
      <c r="AE912" t="s">
        <v>71</v>
      </c>
      <c r="AF912" t="s">
        <v>71</v>
      </c>
      <c r="AG912" t="s">
        <v>71</v>
      </c>
      <c r="AH912" t="s">
        <v>71</v>
      </c>
      <c r="AI912" t="s">
        <v>71</v>
      </c>
      <c r="AJ912" t="s">
        <v>71</v>
      </c>
      <c r="AK912" t="s">
        <v>71</v>
      </c>
      <c r="AL912" t="s">
        <v>71</v>
      </c>
      <c r="AM912" t="s">
        <v>188</v>
      </c>
      <c r="AN912" t="s">
        <v>810</v>
      </c>
      <c r="AO912" t="s">
        <v>71</v>
      </c>
      <c r="AP912" t="s">
        <v>71</v>
      </c>
      <c r="AQ912" t="s">
        <v>71</v>
      </c>
      <c r="AR912" t="s">
        <v>129</v>
      </c>
      <c r="AS912">
        <v>2022</v>
      </c>
      <c r="AT912">
        <v>30</v>
      </c>
      <c r="AU912">
        <v>4</v>
      </c>
      <c r="AV912" t="s">
        <v>71</v>
      </c>
      <c r="AW912" t="s">
        <v>71</v>
      </c>
      <c r="AX912" t="s">
        <v>71</v>
      </c>
      <c r="AY912" t="s">
        <v>71</v>
      </c>
      <c r="AZ912">
        <v>595</v>
      </c>
      <c r="BA912">
        <v>624</v>
      </c>
      <c r="BB912" t="s">
        <v>71</v>
      </c>
      <c r="BC912" t="s">
        <v>8298</v>
      </c>
      <c r="BD912" t="str">
        <f>HYPERLINK("http://dx.doi.org/10.1142/S0218488522500155","http://dx.doi.org/10.1142/S0218488522500155")</f>
        <v>http://dx.doi.org/10.1142/S0218488522500155</v>
      </c>
      <c r="BE912" t="s">
        <v>71</v>
      </c>
      <c r="BF912" t="s">
        <v>71</v>
      </c>
      <c r="BG912" t="s">
        <v>71</v>
      </c>
      <c r="BH912" t="s">
        <v>71</v>
      </c>
      <c r="BI912" t="s">
        <v>71</v>
      </c>
      <c r="BJ912" t="s">
        <v>71</v>
      </c>
      <c r="BK912" t="s">
        <v>71</v>
      </c>
      <c r="BL912" t="s">
        <v>71</v>
      </c>
      <c r="BM912" t="s">
        <v>71</v>
      </c>
      <c r="BN912" t="s">
        <v>71</v>
      </c>
      <c r="BO912" t="s">
        <v>71</v>
      </c>
      <c r="BP912" t="s">
        <v>71</v>
      </c>
      <c r="BQ912" t="s">
        <v>8299</v>
      </c>
      <c r="BR912" t="str">
        <f>HYPERLINK("https%3A%2F%2Fwww.webofscience.com%2Fwos%2Fwoscc%2Ffull-record%2FWOS:000851519100003","View Full Record in Web of Science")</f>
        <v>View Full Record in Web of Science</v>
      </c>
    </row>
    <row r="913" spans="1:70" hidden="1" x14ac:dyDescent="0.25">
      <c r="A913" t="s">
        <v>69</v>
      </c>
      <c r="B913" t="s">
        <v>8300</v>
      </c>
      <c r="C913" t="s">
        <v>71</v>
      </c>
      <c r="D913" t="s">
        <v>71</v>
      </c>
      <c r="E913" t="s">
        <v>71</v>
      </c>
      <c r="F913" t="s">
        <v>8301</v>
      </c>
      <c r="G913" t="s">
        <v>71</v>
      </c>
      <c r="H913" t="s">
        <v>71</v>
      </c>
      <c r="I913" s="1" t="s">
        <v>8302</v>
      </c>
      <c r="J913" s="6" t="s">
        <v>8590</v>
      </c>
      <c r="K913" t="s">
        <v>233</v>
      </c>
      <c r="L913" t="s">
        <v>71</v>
      </c>
      <c r="M913" t="s">
        <v>71</v>
      </c>
      <c r="N913" t="s">
        <v>71</v>
      </c>
      <c r="O913" t="s">
        <v>71</v>
      </c>
      <c r="P913" t="s">
        <v>71</v>
      </c>
      <c r="Q913" t="s">
        <v>71</v>
      </c>
      <c r="R913" t="s">
        <v>71</v>
      </c>
      <c r="S913" t="s">
        <v>71</v>
      </c>
      <c r="T913" t="s">
        <v>8303</v>
      </c>
      <c r="U913" t="s">
        <v>71</v>
      </c>
      <c r="V913" t="s">
        <v>71</v>
      </c>
      <c r="W913" t="s">
        <v>71</v>
      </c>
      <c r="X913" t="s">
        <v>71</v>
      </c>
      <c r="Y913" t="s">
        <v>71</v>
      </c>
      <c r="Z913" t="s">
        <v>71</v>
      </c>
      <c r="AA913" t="s">
        <v>71</v>
      </c>
      <c r="AB913" t="s">
        <v>71</v>
      </c>
      <c r="AC913" t="s">
        <v>71</v>
      </c>
      <c r="AD913" t="s">
        <v>71</v>
      </c>
      <c r="AE913" t="s">
        <v>71</v>
      </c>
      <c r="AF913" t="s">
        <v>71</v>
      </c>
      <c r="AG913" t="s">
        <v>71</v>
      </c>
      <c r="AH913" t="s">
        <v>71</v>
      </c>
      <c r="AI913" t="s">
        <v>71</v>
      </c>
      <c r="AJ913" t="s">
        <v>71</v>
      </c>
      <c r="AK913" t="s">
        <v>71</v>
      </c>
      <c r="AL913" t="s">
        <v>71</v>
      </c>
      <c r="AM913" t="s">
        <v>237</v>
      </c>
      <c r="AN913" t="s">
        <v>238</v>
      </c>
      <c r="AO913" t="s">
        <v>71</v>
      </c>
      <c r="AP913" t="s">
        <v>71</v>
      </c>
      <c r="AQ913" t="s">
        <v>71</v>
      </c>
      <c r="AR913" t="s">
        <v>129</v>
      </c>
      <c r="AS913">
        <v>2022</v>
      </c>
      <c r="AT913">
        <v>30</v>
      </c>
      <c r="AU913">
        <v>8</v>
      </c>
      <c r="AV913" t="s">
        <v>71</v>
      </c>
      <c r="AW913" t="s">
        <v>71</v>
      </c>
      <c r="AX913" t="s">
        <v>71</v>
      </c>
      <c r="AY913" t="s">
        <v>71</v>
      </c>
      <c r="AZ913">
        <v>2800</v>
      </c>
      <c r="BA913">
        <v>2812</v>
      </c>
      <c r="BB913" t="s">
        <v>71</v>
      </c>
      <c r="BC913" t="s">
        <v>8304</v>
      </c>
      <c r="BD913" t="str">
        <f>HYPERLINK("http://dx.doi.org/10.1109/TFUZZ.2021.3094657","http://dx.doi.org/10.1109/TFUZZ.2021.3094657")</f>
        <v>http://dx.doi.org/10.1109/TFUZZ.2021.3094657</v>
      </c>
      <c r="BE913" t="s">
        <v>71</v>
      </c>
      <c r="BF913" t="s">
        <v>71</v>
      </c>
      <c r="BG913" t="s">
        <v>71</v>
      </c>
      <c r="BH913" t="s">
        <v>71</v>
      </c>
      <c r="BI913" t="s">
        <v>71</v>
      </c>
      <c r="BJ913" t="s">
        <v>71</v>
      </c>
      <c r="BK913" t="s">
        <v>71</v>
      </c>
      <c r="BL913" t="s">
        <v>71</v>
      </c>
      <c r="BM913" t="s">
        <v>71</v>
      </c>
      <c r="BN913" t="s">
        <v>71</v>
      </c>
      <c r="BO913" t="s">
        <v>71</v>
      </c>
      <c r="BP913" t="s">
        <v>71</v>
      </c>
      <c r="BQ913" t="s">
        <v>8305</v>
      </c>
      <c r="BR913" t="str">
        <f>HYPERLINK("https%3A%2F%2Fwww.webofscience.com%2Fwos%2Fwoscc%2Ffull-record%2FWOS:000835774500005","View Full Record in Web of Science")</f>
        <v>View Full Record in Web of Science</v>
      </c>
    </row>
    <row r="914" spans="1:70" hidden="1" x14ac:dyDescent="0.25">
      <c r="A914" t="s">
        <v>69</v>
      </c>
      <c r="B914" t="s">
        <v>8306</v>
      </c>
      <c r="C914" t="s">
        <v>71</v>
      </c>
      <c r="D914" t="s">
        <v>71</v>
      </c>
      <c r="E914" t="s">
        <v>71</v>
      </c>
      <c r="F914" t="s">
        <v>8307</v>
      </c>
      <c r="G914" t="s">
        <v>71</v>
      </c>
      <c r="H914" t="s">
        <v>71</v>
      </c>
      <c r="I914" s="1" t="s">
        <v>8308</v>
      </c>
      <c r="J914" s="6" t="s">
        <v>8590</v>
      </c>
      <c r="K914" t="s">
        <v>8309</v>
      </c>
      <c r="L914" t="s">
        <v>71</v>
      </c>
      <c r="M914" t="s">
        <v>71</v>
      </c>
      <c r="N914" t="s">
        <v>71</v>
      </c>
      <c r="O914" t="s">
        <v>71</v>
      </c>
      <c r="P914" t="s">
        <v>71</v>
      </c>
      <c r="Q914" t="s">
        <v>71</v>
      </c>
      <c r="R914" t="s">
        <v>71</v>
      </c>
      <c r="S914" t="s">
        <v>71</v>
      </c>
      <c r="T914" t="s">
        <v>8310</v>
      </c>
      <c r="U914" t="s">
        <v>71</v>
      </c>
      <c r="V914" t="s">
        <v>71</v>
      </c>
      <c r="W914" t="s">
        <v>71</v>
      </c>
      <c r="X914" t="s">
        <v>71</v>
      </c>
      <c r="Y914" t="s">
        <v>71</v>
      </c>
      <c r="Z914" t="s">
        <v>71</v>
      </c>
      <c r="AA914" t="s">
        <v>71</v>
      </c>
      <c r="AB914" t="s">
        <v>71</v>
      </c>
      <c r="AC914" t="s">
        <v>71</v>
      </c>
      <c r="AD914" t="s">
        <v>71</v>
      </c>
      <c r="AE914" t="s">
        <v>71</v>
      </c>
      <c r="AF914" t="s">
        <v>71</v>
      </c>
      <c r="AG914" t="s">
        <v>71</v>
      </c>
      <c r="AH914" t="s">
        <v>71</v>
      </c>
      <c r="AI914" t="s">
        <v>71</v>
      </c>
      <c r="AJ914" t="s">
        <v>71</v>
      </c>
      <c r="AK914" t="s">
        <v>71</v>
      </c>
      <c r="AL914" t="s">
        <v>71</v>
      </c>
      <c r="AM914" t="s">
        <v>8311</v>
      </c>
      <c r="AN914" t="s">
        <v>8312</v>
      </c>
      <c r="AO914" t="s">
        <v>71</v>
      </c>
      <c r="AP914" t="s">
        <v>71</v>
      </c>
      <c r="AQ914" t="s">
        <v>71</v>
      </c>
      <c r="AR914" t="s">
        <v>71</v>
      </c>
      <c r="AS914">
        <v>2005</v>
      </c>
      <c r="AT914">
        <v>9</v>
      </c>
      <c r="AU914">
        <v>6</v>
      </c>
      <c r="AV914" t="s">
        <v>71</v>
      </c>
      <c r="AW914" t="s">
        <v>71</v>
      </c>
      <c r="AX914" t="s">
        <v>71</v>
      </c>
      <c r="AY914" t="s">
        <v>71</v>
      </c>
      <c r="AZ914">
        <v>527</v>
      </c>
      <c r="BA914">
        <v>550</v>
      </c>
      <c r="BB914" t="s">
        <v>71</v>
      </c>
      <c r="BC914" t="s">
        <v>8313</v>
      </c>
      <c r="BD914" t="str">
        <f>HYPERLINK("http://dx.doi.org/10.3233/IDA-2005-9603","http://dx.doi.org/10.3233/IDA-2005-9603")</f>
        <v>http://dx.doi.org/10.3233/IDA-2005-9603</v>
      </c>
      <c r="BE914" t="s">
        <v>71</v>
      </c>
      <c r="BF914" t="s">
        <v>71</v>
      </c>
      <c r="BG914" t="s">
        <v>71</v>
      </c>
      <c r="BH914" t="s">
        <v>71</v>
      </c>
      <c r="BI914" t="s">
        <v>71</v>
      </c>
      <c r="BJ914" t="s">
        <v>71</v>
      </c>
      <c r="BK914" t="s">
        <v>71</v>
      </c>
      <c r="BL914" t="s">
        <v>71</v>
      </c>
      <c r="BM914" t="s">
        <v>71</v>
      </c>
      <c r="BN914" t="s">
        <v>71</v>
      </c>
      <c r="BO914" t="s">
        <v>71</v>
      </c>
      <c r="BP914" t="s">
        <v>71</v>
      </c>
      <c r="BQ914" t="s">
        <v>8314</v>
      </c>
      <c r="BR914" t="str">
        <f>HYPERLINK("https%3A%2F%2Fwww.webofscience.com%2Fwos%2Fwoscc%2Ffull-record%2FWOS:000202969600003","View Full Record in Web of Science")</f>
        <v>View Full Record in Web of Science</v>
      </c>
    </row>
    <row r="915" spans="1:70" hidden="1" x14ac:dyDescent="0.25">
      <c r="A915" t="s">
        <v>69</v>
      </c>
      <c r="B915" t="s">
        <v>8315</v>
      </c>
      <c r="C915" t="s">
        <v>71</v>
      </c>
      <c r="D915" t="s">
        <v>71</v>
      </c>
      <c r="E915" t="s">
        <v>71</v>
      </c>
      <c r="F915" t="s">
        <v>8316</v>
      </c>
      <c r="G915" t="s">
        <v>71</v>
      </c>
      <c r="H915" t="s">
        <v>71</v>
      </c>
      <c r="I915" s="1" t="s">
        <v>8317</v>
      </c>
      <c r="J915" s="6" t="s">
        <v>8590</v>
      </c>
      <c r="K915" t="s">
        <v>766</v>
      </c>
      <c r="L915" t="s">
        <v>71</v>
      </c>
      <c r="M915" t="s">
        <v>71</v>
      </c>
      <c r="N915" t="s">
        <v>71</v>
      </c>
      <c r="O915" t="s">
        <v>71</v>
      </c>
      <c r="P915" t="s">
        <v>71</v>
      </c>
      <c r="Q915" t="s">
        <v>71</v>
      </c>
      <c r="R915" t="s">
        <v>71</v>
      </c>
      <c r="S915" t="s">
        <v>71</v>
      </c>
      <c r="T915" t="s">
        <v>8318</v>
      </c>
      <c r="U915" t="s">
        <v>71</v>
      </c>
      <c r="V915" t="s">
        <v>71</v>
      </c>
      <c r="W915" t="s">
        <v>71</v>
      </c>
      <c r="X915" t="s">
        <v>71</v>
      </c>
      <c r="Y915" t="s">
        <v>71</v>
      </c>
      <c r="Z915" t="s">
        <v>8319</v>
      </c>
      <c r="AA915" t="s">
        <v>71</v>
      </c>
      <c r="AB915" t="s">
        <v>71</v>
      </c>
      <c r="AC915" t="s">
        <v>71</v>
      </c>
      <c r="AD915" t="s">
        <v>71</v>
      </c>
      <c r="AE915" t="s">
        <v>71</v>
      </c>
      <c r="AF915" t="s">
        <v>71</v>
      </c>
      <c r="AG915" t="s">
        <v>71</v>
      </c>
      <c r="AH915" t="s">
        <v>71</v>
      </c>
      <c r="AI915" t="s">
        <v>71</v>
      </c>
      <c r="AJ915" t="s">
        <v>71</v>
      </c>
      <c r="AK915" t="s">
        <v>71</v>
      </c>
      <c r="AL915" t="s">
        <v>71</v>
      </c>
      <c r="AM915" t="s">
        <v>768</v>
      </c>
      <c r="AN915" t="s">
        <v>769</v>
      </c>
      <c r="AO915" t="s">
        <v>71</v>
      </c>
      <c r="AP915" t="s">
        <v>71</v>
      </c>
      <c r="AQ915" t="s">
        <v>71</v>
      </c>
      <c r="AR915" t="s">
        <v>263</v>
      </c>
      <c r="AS915">
        <v>2019</v>
      </c>
      <c r="AT915">
        <v>84</v>
      </c>
      <c r="AU915" t="s">
        <v>71</v>
      </c>
      <c r="AV915" t="s">
        <v>71</v>
      </c>
      <c r="AW915" t="s">
        <v>71</v>
      </c>
      <c r="AX915" t="s">
        <v>71</v>
      </c>
      <c r="AY915" t="s">
        <v>71</v>
      </c>
      <c r="AZ915" t="s">
        <v>71</v>
      </c>
      <c r="BA915" t="s">
        <v>71</v>
      </c>
      <c r="BB915">
        <v>105708</v>
      </c>
      <c r="BC915" t="s">
        <v>8320</v>
      </c>
      <c r="BD915" t="str">
        <f>HYPERLINK("http://dx.doi.org/10.1016/j.asoc.2019.105708","http://dx.doi.org/10.1016/j.asoc.2019.105708")</f>
        <v>http://dx.doi.org/10.1016/j.asoc.2019.105708</v>
      </c>
      <c r="BE915" t="s">
        <v>71</v>
      </c>
      <c r="BF915" t="s">
        <v>71</v>
      </c>
      <c r="BG915" t="s">
        <v>71</v>
      </c>
      <c r="BH915" t="s">
        <v>71</v>
      </c>
      <c r="BI915" t="s">
        <v>71</v>
      </c>
      <c r="BJ915" t="s">
        <v>71</v>
      </c>
      <c r="BK915" t="s">
        <v>71</v>
      </c>
      <c r="BL915" t="s">
        <v>71</v>
      </c>
      <c r="BM915" t="s">
        <v>71</v>
      </c>
      <c r="BN915" t="s">
        <v>71</v>
      </c>
      <c r="BO915" t="s">
        <v>71</v>
      </c>
      <c r="BP915" t="s">
        <v>71</v>
      </c>
      <c r="BQ915" t="s">
        <v>8321</v>
      </c>
      <c r="BR915" t="str">
        <f>HYPERLINK("https%3A%2F%2Fwww.webofscience.com%2Fwos%2Fwoscc%2Ffull-record%2FWOS:000490753200024","View Full Record in Web of Science")</f>
        <v>View Full Record in Web of Science</v>
      </c>
    </row>
    <row r="916" spans="1:70" hidden="1" x14ac:dyDescent="0.25">
      <c r="A916" t="s">
        <v>69</v>
      </c>
      <c r="B916" t="s">
        <v>8322</v>
      </c>
      <c r="C916" t="s">
        <v>71</v>
      </c>
      <c r="D916" t="s">
        <v>71</v>
      </c>
      <c r="E916" t="s">
        <v>71</v>
      </c>
      <c r="F916" t="s">
        <v>8323</v>
      </c>
      <c r="G916" t="s">
        <v>71</v>
      </c>
      <c r="H916" t="s">
        <v>71</v>
      </c>
      <c r="I916" s="1" t="s">
        <v>8324</v>
      </c>
      <c r="J916" s="6" t="s">
        <v>8590</v>
      </c>
      <c r="K916" t="s">
        <v>673</v>
      </c>
      <c r="L916" t="s">
        <v>71</v>
      </c>
      <c r="M916" t="s">
        <v>71</v>
      </c>
      <c r="N916" t="s">
        <v>71</v>
      </c>
      <c r="O916" t="s">
        <v>71</v>
      </c>
      <c r="P916" t="s">
        <v>71</v>
      </c>
      <c r="Q916" t="s">
        <v>71</v>
      </c>
      <c r="R916" t="s">
        <v>71</v>
      </c>
      <c r="S916" t="s">
        <v>71</v>
      </c>
      <c r="T916" t="s">
        <v>8325</v>
      </c>
      <c r="U916" t="s">
        <v>71</v>
      </c>
      <c r="V916" t="s">
        <v>71</v>
      </c>
      <c r="W916" t="s">
        <v>71</v>
      </c>
      <c r="X916" t="s">
        <v>71</v>
      </c>
      <c r="Y916" t="s">
        <v>8326</v>
      </c>
      <c r="Z916" t="s">
        <v>8327</v>
      </c>
      <c r="AA916" t="s">
        <v>71</v>
      </c>
      <c r="AB916" t="s">
        <v>71</v>
      </c>
      <c r="AC916" t="s">
        <v>71</v>
      </c>
      <c r="AD916" t="s">
        <v>71</v>
      </c>
      <c r="AE916" t="s">
        <v>71</v>
      </c>
      <c r="AF916" t="s">
        <v>71</v>
      </c>
      <c r="AG916" t="s">
        <v>71</v>
      </c>
      <c r="AH916" t="s">
        <v>71</v>
      </c>
      <c r="AI916" t="s">
        <v>71</v>
      </c>
      <c r="AJ916" t="s">
        <v>71</v>
      </c>
      <c r="AK916" t="s">
        <v>71</v>
      </c>
      <c r="AL916" t="s">
        <v>71</v>
      </c>
      <c r="AM916" t="s">
        <v>677</v>
      </c>
      <c r="AN916" t="s">
        <v>678</v>
      </c>
      <c r="AO916" t="s">
        <v>71</v>
      </c>
      <c r="AP916" t="s">
        <v>71</v>
      </c>
      <c r="AQ916" t="s">
        <v>71</v>
      </c>
      <c r="AR916" t="s">
        <v>770</v>
      </c>
      <c r="AS916">
        <v>2015</v>
      </c>
      <c r="AT916">
        <v>77</v>
      </c>
      <c r="AU916" t="s">
        <v>71</v>
      </c>
      <c r="AV916" t="s">
        <v>71</v>
      </c>
      <c r="AW916" t="s">
        <v>71</v>
      </c>
      <c r="AX916" t="s">
        <v>71</v>
      </c>
      <c r="AY916" t="s">
        <v>71</v>
      </c>
      <c r="AZ916">
        <v>114</v>
      </c>
      <c r="BA916">
        <v>127</v>
      </c>
      <c r="BB916" t="s">
        <v>71</v>
      </c>
      <c r="BC916" t="s">
        <v>8328</v>
      </c>
      <c r="BD916" t="str">
        <f>HYPERLINK("http://dx.doi.org/10.1016/j.knosys.2015.01.008","http://dx.doi.org/10.1016/j.knosys.2015.01.008")</f>
        <v>http://dx.doi.org/10.1016/j.knosys.2015.01.008</v>
      </c>
      <c r="BE916" t="s">
        <v>71</v>
      </c>
      <c r="BF916" t="s">
        <v>71</v>
      </c>
      <c r="BG916" t="s">
        <v>71</v>
      </c>
      <c r="BH916" t="s">
        <v>71</v>
      </c>
      <c r="BI916" t="s">
        <v>71</v>
      </c>
      <c r="BJ916" t="s">
        <v>71</v>
      </c>
      <c r="BK916" t="s">
        <v>71</v>
      </c>
      <c r="BL916" t="s">
        <v>71</v>
      </c>
      <c r="BM916" t="s">
        <v>71</v>
      </c>
      <c r="BN916" t="s">
        <v>71</v>
      </c>
      <c r="BO916" t="s">
        <v>71</v>
      </c>
      <c r="BP916" t="s">
        <v>71</v>
      </c>
      <c r="BQ916" t="s">
        <v>8329</v>
      </c>
      <c r="BR916" t="str">
        <f>HYPERLINK("https%3A%2F%2Fwww.webofscience.com%2Fwos%2Fwoscc%2Ffull-record%2FWOS:000350929200010","View Full Record in Web of Science")</f>
        <v>View Full Record in Web of Science</v>
      </c>
    </row>
    <row r="917" spans="1:70" hidden="1" x14ac:dyDescent="0.25">
      <c r="A917" t="s">
        <v>69</v>
      </c>
      <c r="B917" t="s">
        <v>8330</v>
      </c>
      <c r="C917" t="s">
        <v>71</v>
      </c>
      <c r="D917" t="s">
        <v>71</v>
      </c>
      <c r="E917" t="s">
        <v>71</v>
      </c>
      <c r="F917" t="s">
        <v>8331</v>
      </c>
      <c r="G917" t="s">
        <v>71</v>
      </c>
      <c r="H917" t="s">
        <v>71</v>
      </c>
      <c r="I917" s="1" t="s">
        <v>8332</v>
      </c>
      <c r="J917" s="6" t="s">
        <v>8590</v>
      </c>
      <c r="K917" t="s">
        <v>3009</v>
      </c>
      <c r="L917" t="s">
        <v>71</v>
      </c>
      <c r="M917" t="s">
        <v>71</v>
      </c>
      <c r="N917" t="s">
        <v>71</v>
      </c>
      <c r="O917" t="s">
        <v>71</v>
      </c>
      <c r="P917" t="s">
        <v>71</v>
      </c>
      <c r="Q917" t="s">
        <v>71</v>
      </c>
      <c r="R917" t="s">
        <v>71</v>
      </c>
      <c r="S917" t="s">
        <v>71</v>
      </c>
      <c r="T917" t="s">
        <v>8333</v>
      </c>
      <c r="U917" t="s">
        <v>71</v>
      </c>
      <c r="V917" t="s">
        <v>71</v>
      </c>
      <c r="W917" t="s">
        <v>71</v>
      </c>
      <c r="X917" t="s">
        <v>71</v>
      </c>
      <c r="Y917" t="s">
        <v>8334</v>
      </c>
      <c r="Z917" t="s">
        <v>8335</v>
      </c>
      <c r="AA917" t="s">
        <v>71</v>
      </c>
      <c r="AB917" t="s">
        <v>71</v>
      </c>
      <c r="AC917" t="s">
        <v>71</v>
      </c>
      <c r="AD917" t="s">
        <v>71</v>
      </c>
      <c r="AE917" t="s">
        <v>71</v>
      </c>
      <c r="AF917" t="s">
        <v>71</v>
      </c>
      <c r="AG917" t="s">
        <v>71</v>
      </c>
      <c r="AH917" t="s">
        <v>71</v>
      </c>
      <c r="AI917" t="s">
        <v>71</v>
      </c>
      <c r="AJ917" t="s">
        <v>71</v>
      </c>
      <c r="AK917" t="s">
        <v>71</v>
      </c>
      <c r="AL917" t="s">
        <v>71</v>
      </c>
      <c r="AM917" t="s">
        <v>3011</v>
      </c>
      <c r="AN917" t="s">
        <v>3012</v>
      </c>
      <c r="AO917" t="s">
        <v>71</v>
      </c>
      <c r="AP917" t="s">
        <v>71</v>
      </c>
      <c r="AQ917" t="s">
        <v>71</v>
      </c>
      <c r="AR917" t="s">
        <v>71</v>
      </c>
      <c r="AS917">
        <v>2011</v>
      </c>
      <c r="AT917">
        <v>24</v>
      </c>
      <c r="AU917">
        <v>1</v>
      </c>
      <c r="AV917" t="s">
        <v>71</v>
      </c>
      <c r="AW917" t="s">
        <v>71</v>
      </c>
      <c r="AX917" t="s">
        <v>71</v>
      </c>
      <c r="AY917" t="s">
        <v>71</v>
      </c>
      <c r="AZ917">
        <v>1</v>
      </c>
      <c r="BA917">
        <v>31</v>
      </c>
      <c r="BB917" t="s">
        <v>8336</v>
      </c>
      <c r="BC917" t="s">
        <v>8337</v>
      </c>
      <c r="BD917" t="str">
        <f>HYPERLINK("http://dx.doi.org/10.1080/0951192X.2010.518632","http://dx.doi.org/10.1080/0951192X.2010.518632")</f>
        <v>http://dx.doi.org/10.1080/0951192X.2010.518632</v>
      </c>
      <c r="BE917" t="s">
        <v>71</v>
      </c>
      <c r="BF917" t="s">
        <v>71</v>
      </c>
      <c r="BG917" t="s">
        <v>71</v>
      </c>
      <c r="BH917" t="s">
        <v>71</v>
      </c>
      <c r="BI917" t="s">
        <v>71</v>
      </c>
      <c r="BJ917" t="s">
        <v>71</v>
      </c>
      <c r="BK917" t="s">
        <v>71</v>
      </c>
      <c r="BL917" t="s">
        <v>71</v>
      </c>
      <c r="BM917" t="s">
        <v>71</v>
      </c>
      <c r="BN917" t="s">
        <v>71</v>
      </c>
      <c r="BO917" t="s">
        <v>71</v>
      </c>
      <c r="BP917" t="s">
        <v>71</v>
      </c>
      <c r="BQ917" t="s">
        <v>8338</v>
      </c>
      <c r="BR917" t="str">
        <f>HYPERLINK("https%3A%2F%2Fwww.webofscience.com%2Fwos%2Fwoscc%2Ffull-record%2FWOS:000285353500001","View Full Record in Web of Science")</f>
        <v>View Full Record in Web of Science</v>
      </c>
    </row>
    <row r="918" spans="1:70" hidden="1" x14ac:dyDescent="0.25">
      <c r="A918" t="s">
        <v>69</v>
      </c>
      <c r="B918" t="s">
        <v>8339</v>
      </c>
      <c r="C918" t="s">
        <v>71</v>
      </c>
      <c r="D918" t="s">
        <v>71</v>
      </c>
      <c r="E918" t="s">
        <v>71</v>
      </c>
      <c r="F918" t="s">
        <v>8339</v>
      </c>
      <c r="G918" t="s">
        <v>71</v>
      </c>
      <c r="H918" t="s">
        <v>71</v>
      </c>
      <c r="I918" s="1" t="s">
        <v>8340</v>
      </c>
      <c r="J918" s="6" t="s">
        <v>8590</v>
      </c>
      <c r="K918" t="s">
        <v>174</v>
      </c>
      <c r="L918" t="s">
        <v>71</v>
      </c>
      <c r="M918" t="s">
        <v>71</v>
      </c>
      <c r="N918" t="s">
        <v>71</v>
      </c>
      <c r="O918" t="s">
        <v>71</v>
      </c>
      <c r="P918" t="s">
        <v>71</v>
      </c>
      <c r="Q918" t="s">
        <v>71</v>
      </c>
      <c r="R918" t="s">
        <v>71</v>
      </c>
      <c r="S918" t="s">
        <v>71</v>
      </c>
      <c r="T918" t="s">
        <v>8341</v>
      </c>
      <c r="U918" t="s">
        <v>71</v>
      </c>
      <c r="V918" t="s">
        <v>71</v>
      </c>
      <c r="W918" t="s">
        <v>71</v>
      </c>
      <c r="X918" t="s">
        <v>71</v>
      </c>
      <c r="Y918" t="s">
        <v>8342</v>
      </c>
      <c r="Z918" t="s">
        <v>8343</v>
      </c>
      <c r="AA918" t="s">
        <v>71</v>
      </c>
      <c r="AB918" t="s">
        <v>71</v>
      </c>
      <c r="AC918" t="s">
        <v>71</v>
      </c>
      <c r="AD918" t="s">
        <v>71</v>
      </c>
      <c r="AE918" t="s">
        <v>71</v>
      </c>
      <c r="AF918" t="s">
        <v>71</v>
      </c>
      <c r="AG918" t="s">
        <v>71</v>
      </c>
      <c r="AH918" t="s">
        <v>71</v>
      </c>
      <c r="AI918" t="s">
        <v>71</v>
      </c>
      <c r="AJ918" t="s">
        <v>71</v>
      </c>
      <c r="AK918" t="s">
        <v>71</v>
      </c>
      <c r="AL918" t="s">
        <v>71</v>
      </c>
      <c r="AM918" t="s">
        <v>178</v>
      </c>
      <c r="AN918" t="s">
        <v>179</v>
      </c>
      <c r="AO918" t="s">
        <v>71</v>
      </c>
      <c r="AP918" t="s">
        <v>71</v>
      </c>
      <c r="AQ918" t="s">
        <v>71</v>
      </c>
      <c r="AR918" t="s">
        <v>71</v>
      </c>
      <c r="AS918">
        <v>2001</v>
      </c>
      <c r="AT918">
        <v>11</v>
      </c>
      <c r="AU918" t="s">
        <v>1823</v>
      </c>
      <c r="AV918" t="s">
        <v>71</v>
      </c>
      <c r="AW918" t="s">
        <v>71</v>
      </c>
      <c r="AX918" t="s">
        <v>71</v>
      </c>
      <c r="AY918" t="s">
        <v>71</v>
      </c>
      <c r="AZ918">
        <v>99</v>
      </c>
      <c r="BA918">
        <v>119</v>
      </c>
      <c r="BB918" t="s">
        <v>71</v>
      </c>
      <c r="BC918" t="s">
        <v>71</v>
      </c>
      <c r="BD918" t="s">
        <v>71</v>
      </c>
      <c r="BE918" t="s">
        <v>71</v>
      </c>
      <c r="BF918" t="s">
        <v>71</v>
      </c>
      <c r="BG918" t="s">
        <v>71</v>
      </c>
      <c r="BH918" t="s">
        <v>71</v>
      </c>
      <c r="BI918" t="s">
        <v>71</v>
      </c>
      <c r="BJ918" t="s">
        <v>71</v>
      </c>
      <c r="BK918" t="s">
        <v>71</v>
      </c>
      <c r="BL918" t="s">
        <v>71</v>
      </c>
      <c r="BM918" t="s">
        <v>71</v>
      </c>
      <c r="BN918" t="s">
        <v>71</v>
      </c>
      <c r="BO918" t="s">
        <v>71</v>
      </c>
      <c r="BP918" t="s">
        <v>71</v>
      </c>
      <c r="BQ918" t="s">
        <v>8344</v>
      </c>
      <c r="BR918" t="str">
        <f>HYPERLINK("https%3A%2F%2Fwww.webofscience.com%2Fwos%2Fwoscc%2Ffull-record%2FWOS:000180042200001","View Full Record in Web of Science")</f>
        <v>View Full Record in Web of Science</v>
      </c>
    </row>
    <row r="919" spans="1:70" hidden="1" x14ac:dyDescent="0.25">
      <c r="A919" t="s">
        <v>69</v>
      </c>
      <c r="B919" t="s">
        <v>8345</v>
      </c>
      <c r="C919" t="s">
        <v>71</v>
      </c>
      <c r="D919" t="s">
        <v>71</v>
      </c>
      <c r="E919" t="s">
        <v>71</v>
      </c>
      <c r="F919" t="s">
        <v>8346</v>
      </c>
      <c r="G919" t="s">
        <v>71</v>
      </c>
      <c r="H919" t="s">
        <v>71</v>
      </c>
      <c r="I919" s="1" t="s">
        <v>8347</v>
      </c>
      <c r="J919" s="6" t="s">
        <v>8590</v>
      </c>
      <c r="K919" t="s">
        <v>4838</v>
      </c>
      <c r="L919" t="s">
        <v>71</v>
      </c>
      <c r="M919" t="s">
        <v>71</v>
      </c>
      <c r="N919" t="s">
        <v>71</v>
      </c>
      <c r="O919" t="s">
        <v>71</v>
      </c>
      <c r="P919" t="s">
        <v>71</v>
      </c>
      <c r="Q919" t="s">
        <v>71</v>
      </c>
      <c r="R919" t="s">
        <v>71</v>
      </c>
      <c r="S919" t="s">
        <v>71</v>
      </c>
      <c r="T919" t="s">
        <v>8348</v>
      </c>
      <c r="U919" t="s">
        <v>71</v>
      </c>
      <c r="V919" t="s">
        <v>71</v>
      </c>
      <c r="W919" t="s">
        <v>71</v>
      </c>
      <c r="X919" t="s">
        <v>71</v>
      </c>
      <c r="Y919" t="s">
        <v>71</v>
      </c>
      <c r="Z919" t="s">
        <v>8349</v>
      </c>
      <c r="AA919" t="s">
        <v>71</v>
      </c>
      <c r="AB919" t="s">
        <v>71</v>
      </c>
      <c r="AC919" t="s">
        <v>71</v>
      </c>
      <c r="AD919" t="s">
        <v>71</v>
      </c>
      <c r="AE919" t="s">
        <v>71</v>
      </c>
      <c r="AF919" t="s">
        <v>71</v>
      </c>
      <c r="AG919" t="s">
        <v>71</v>
      </c>
      <c r="AH919" t="s">
        <v>71</v>
      </c>
      <c r="AI919" t="s">
        <v>71</v>
      </c>
      <c r="AJ919" t="s">
        <v>71</v>
      </c>
      <c r="AK919" t="s">
        <v>71</v>
      </c>
      <c r="AL919" t="s">
        <v>71</v>
      </c>
      <c r="AM919" t="s">
        <v>4841</v>
      </c>
      <c r="AN919" t="s">
        <v>4842</v>
      </c>
      <c r="AO919" t="s">
        <v>71</v>
      </c>
      <c r="AP919" t="s">
        <v>71</v>
      </c>
      <c r="AQ919" t="s">
        <v>71</v>
      </c>
      <c r="AR919" t="s">
        <v>263</v>
      </c>
      <c r="AS919">
        <v>2016</v>
      </c>
      <c r="AT919">
        <v>32</v>
      </c>
      <c r="AU919" t="s">
        <v>71</v>
      </c>
      <c r="AV919" t="s">
        <v>1968</v>
      </c>
      <c r="AW919" t="s">
        <v>71</v>
      </c>
      <c r="AX919" t="s">
        <v>71</v>
      </c>
      <c r="AY919" t="s">
        <v>71</v>
      </c>
      <c r="AZ919">
        <v>12</v>
      </c>
      <c r="BA919">
        <v>39</v>
      </c>
      <c r="BB919" t="s">
        <v>71</v>
      </c>
      <c r="BC919" t="s">
        <v>8350</v>
      </c>
      <c r="BD919" t="str">
        <f>HYPERLINK("http://dx.doi.org/10.1016/j.inffus.2016.02.006","http://dx.doi.org/10.1016/j.inffus.2016.02.006")</f>
        <v>http://dx.doi.org/10.1016/j.inffus.2016.02.006</v>
      </c>
      <c r="BE919" t="s">
        <v>71</v>
      </c>
      <c r="BF919" t="s">
        <v>71</v>
      </c>
      <c r="BG919" t="s">
        <v>71</v>
      </c>
      <c r="BH919" t="s">
        <v>71</v>
      </c>
      <c r="BI919" t="s">
        <v>71</v>
      </c>
      <c r="BJ919" t="s">
        <v>71</v>
      </c>
      <c r="BK919" t="s">
        <v>71</v>
      </c>
      <c r="BL919" t="s">
        <v>71</v>
      </c>
      <c r="BM919" t="s">
        <v>71</v>
      </c>
      <c r="BN919" t="s">
        <v>71</v>
      </c>
      <c r="BO919" t="s">
        <v>71</v>
      </c>
      <c r="BP919" t="s">
        <v>71</v>
      </c>
      <c r="BQ919" t="s">
        <v>8351</v>
      </c>
      <c r="BR919" t="str">
        <f>HYPERLINK("https%3A%2F%2Fwww.webofscience.com%2Fwos%2Fwoscc%2Ffull-record%2FWOS:000377230000002","View Full Record in Web of Science")</f>
        <v>View Full Record in Web of Science</v>
      </c>
    </row>
    <row r="920" spans="1:70" hidden="1" x14ac:dyDescent="0.25">
      <c r="A920" t="s">
        <v>83</v>
      </c>
      <c r="B920" t="s">
        <v>8352</v>
      </c>
      <c r="C920" t="s">
        <v>71</v>
      </c>
      <c r="D920" t="s">
        <v>71</v>
      </c>
      <c r="E920" t="s">
        <v>8353</v>
      </c>
      <c r="F920" t="s">
        <v>8354</v>
      </c>
      <c r="G920" t="s">
        <v>71</v>
      </c>
      <c r="H920" t="s">
        <v>71</v>
      </c>
      <c r="I920" s="1" t="s">
        <v>8355</v>
      </c>
      <c r="J920" s="6" t="s">
        <v>8590</v>
      </c>
      <c r="K920" t="s">
        <v>8356</v>
      </c>
      <c r="L920" t="s">
        <v>8357</v>
      </c>
      <c r="M920" t="s">
        <v>8358</v>
      </c>
      <c r="N920" t="s">
        <v>8359</v>
      </c>
      <c r="O920" t="s">
        <v>8360</v>
      </c>
      <c r="P920" t="s">
        <v>71</v>
      </c>
      <c r="Q920" t="s">
        <v>71</v>
      </c>
      <c r="R920" t="s">
        <v>71</v>
      </c>
      <c r="S920" t="s">
        <v>71</v>
      </c>
      <c r="T920" t="s">
        <v>8361</v>
      </c>
      <c r="U920" t="s">
        <v>71</v>
      </c>
      <c r="V920" t="s">
        <v>71</v>
      </c>
      <c r="W920" t="s">
        <v>71</v>
      </c>
      <c r="X920" t="s">
        <v>71</v>
      </c>
      <c r="Y920" t="s">
        <v>71</v>
      </c>
      <c r="Z920" t="s">
        <v>71</v>
      </c>
      <c r="AA920" t="s">
        <v>71</v>
      </c>
      <c r="AB920" t="s">
        <v>71</v>
      </c>
      <c r="AC920" t="s">
        <v>71</v>
      </c>
      <c r="AD920" t="s">
        <v>71</v>
      </c>
      <c r="AE920" t="s">
        <v>71</v>
      </c>
      <c r="AF920" t="s">
        <v>71</v>
      </c>
      <c r="AG920" t="s">
        <v>71</v>
      </c>
      <c r="AH920" t="s">
        <v>71</v>
      </c>
      <c r="AI920" t="s">
        <v>71</v>
      </c>
      <c r="AJ920" t="s">
        <v>71</v>
      </c>
      <c r="AK920" t="s">
        <v>71</v>
      </c>
      <c r="AL920" t="s">
        <v>71</v>
      </c>
      <c r="AM920" t="s">
        <v>71</v>
      </c>
      <c r="AN920" t="s">
        <v>71</v>
      </c>
      <c r="AO920" t="s">
        <v>8362</v>
      </c>
      <c r="AP920" t="s">
        <v>71</v>
      </c>
      <c r="AQ920" t="s">
        <v>71</v>
      </c>
      <c r="AR920" t="s">
        <v>71</v>
      </c>
      <c r="AS920">
        <v>2007</v>
      </c>
      <c r="AT920" t="s">
        <v>71</v>
      </c>
      <c r="AU920" t="s">
        <v>71</v>
      </c>
      <c r="AV920" t="s">
        <v>71</v>
      </c>
      <c r="AW920" t="s">
        <v>71</v>
      </c>
      <c r="AX920" t="s">
        <v>71</v>
      </c>
      <c r="AY920" t="s">
        <v>71</v>
      </c>
      <c r="AZ920">
        <v>2149</v>
      </c>
      <c r="BA920">
        <v>2154</v>
      </c>
      <c r="BB920" t="s">
        <v>71</v>
      </c>
      <c r="BC920" t="s">
        <v>71</v>
      </c>
      <c r="BD920" t="s">
        <v>71</v>
      </c>
      <c r="BE920" t="s">
        <v>71</v>
      </c>
      <c r="BF920" t="s">
        <v>71</v>
      </c>
      <c r="BG920" t="s">
        <v>71</v>
      </c>
      <c r="BH920" t="s">
        <v>71</v>
      </c>
      <c r="BI920" t="s">
        <v>71</v>
      </c>
      <c r="BJ920" t="s">
        <v>71</v>
      </c>
      <c r="BK920" t="s">
        <v>71</v>
      </c>
      <c r="BL920" t="s">
        <v>71</v>
      </c>
      <c r="BM920" t="s">
        <v>71</v>
      </c>
      <c r="BN920" t="s">
        <v>71</v>
      </c>
      <c r="BO920" t="s">
        <v>71</v>
      </c>
      <c r="BP920" t="s">
        <v>71</v>
      </c>
      <c r="BQ920" t="s">
        <v>8363</v>
      </c>
      <c r="BR920" t="str">
        <f>HYPERLINK("https%3A%2F%2Fwww.webofscience.com%2Fwos%2Fwoscc%2Ffull-record%2FWOS:000246800601186","View Full Record in Web of Science")</f>
        <v>View Full Record in Web of Science</v>
      </c>
    </row>
    <row r="921" spans="1:70" hidden="1" x14ac:dyDescent="0.25">
      <c r="A921" t="s">
        <v>69</v>
      </c>
      <c r="B921" t="s">
        <v>8364</v>
      </c>
      <c r="C921" t="s">
        <v>71</v>
      </c>
      <c r="D921" t="s">
        <v>71</v>
      </c>
      <c r="E921" t="s">
        <v>71</v>
      </c>
      <c r="F921" t="s">
        <v>8365</v>
      </c>
      <c r="G921" t="s">
        <v>71</v>
      </c>
      <c r="H921" t="s">
        <v>71</v>
      </c>
      <c r="I921" s="1" t="s">
        <v>8366</v>
      </c>
      <c r="J921" s="6" t="s">
        <v>8590</v>
      </c>
      <c r="K921" t="s">
        <v>3069</v>
      </c>
      <c r="L921" t="s">
        <v>71</v>
      </c>
      <c r="M921" t="s">
        <v>71</v>
      </c>
      <c r="N921" t="s">
        <v>71</v>
      </c>
      <c r="O921" t="s">
        <v>71</v>
      </c>
      <c r="P921" t="s">
        <v>71</v>
      </c>
      <c r="Q921" t="s">
        <v>71</v>
      </c>
      <c r="R921" t="s">
        <v>71</v>
      </c>
      <c r="S921" t="s">
        <v>71</v>
      </c>
      <c r="T921" t="s">
        <v>8367</v>
      </c>
      <c r="U921" t="s">
        <v>71</v>
      </c>
      <c r="V921" t="s">
        <v>71</v>
      </c>
      <c r="W921" t="s">
        <v>71</v>
      </c>
      <c r="X921" t="s">
        <v>71</v>
      </c>
      <c r="Y921" t="s">
        <v>71</v>
      </c>
      <c r="Z921" t="s">
        <v>71</v>
      </c>
      <c r="AA921" t="s">
        <v>71</v>
      </c>
      <c r="AB921" t="s">
        <v>71</v>
      </c>
      <c r="AC921" t="s">
        <v>71</v>
      </c>
      <c r="AD921" t="s">
        <v>71</v>
      </c>
      <c r="AE921" t="s">
        <v>71</v>
      </c>
      <c r="AF921" t="s">
        <v>71</v>
      </c>
      <c r="AG921" t="s">
        <v>71</v>
      </c>
      <c r="AH921" t="s">
        <v>71</v>
      </c>
      <c r="AI921" t="s">
        <v>71</v>
      </c>
      <c r="AJ921" t="s">
        <v>71</v>
      </c>
      <c r="AK921" t="s">
        <v>71</v>
      </c>
      <c r="AL921" t="s">
        <v>71</v>
      </c>
      <c r="AM921" t="s">
        <v>3073</v>
      </c>
      <c r="AN921" t="s">
        <v>3074</v>
      </c>
      <c r="AO921" t="s">
        <v>71</v>
      </c>
      <c r="AP921" t="s">
        <v>71</v>
      </c>
      <c r="AQ921" t="s">
        <v>71</v>
      </c>
      <c r="AR921" t="s">
        <v>8368</v>
      </c>
      <c r="AS921">
        <v>2022</v>
      </c>
      <c r="AT921">
        <v>122</v>
      </c>
      <c r="AU921">
        <v>3</v>
      </c>
      <c r="AV921" t="s">
        <v>71</v>
      </c>
      <c r="AW921" t="s">
        <v>71</v>
      </c>
      <c r="AX921" t="s">
        <v>71</v>
      </c>
      <c r="AY921" t="s">
        <v>71</v>
      </c>
      <c r="AZ921">
        <v>796</v>
      </c>
      <c r="BA921">
        <v>818</v>
      </c>
      <c r="BB921" t="s">
        <v>71</v>
      </c>
      <c r="BC921" t="s">
        <v>8369</v>
      </c>
      <c r="BD921" t="str">
        <f>HYPERLINK("http://dx.doi.org/10.1108/IMDS-08-2021-0528","http://dx.doi.org/10.1108/IMDS-08-2021-0528")</f>
        <v>http://dx.doi.org/10.1108/IMDS-08-2021-0528</v>
      </c>
      <c r="BE921" t="s">
        <v>71</v>
      </c>
      <c r="BF921" t="s">
        <v>4744</v>
      </c>
      <c r="BG921" t="s">
        <v>71</v>
      </c>
      <c r="BH921" t="s">
        <v>71</v>
      </c>
      <c r="BI921" t="s">
        <v>71</v>
      </c>
      <c r="BJ921" t="s">
        <v>71</v>
      </c>
      <c r="BK921" t="s">
        <v>71</v>
      </c>
      <c r="BL921" t="s">
        <v>71</v>
      </c>
      <c r="BM921" t="s">
        <v>71</v>
      </c>
      <c r="BN921" t="s">
        <v>71</v>
      </c>
      <c r="BO921" t="s">
        <v>71</v>
      </c>
      <c r="BP921" t="s">
        <v>71</v>
      </c>
      <c r="BQ921" t="s">
        <v>8370</v>
      </c>
      <c r="BR921" t="str">
        <f>HYPERLINK("https%3A%2F%2Fwww.webofscience.com%2Fwos%2Fwoscc%2Ffull-record%2FWOS:000763466500001","View Full Record in Web of Science")</f>
        <v>View Full Record in Web of Science</v>
      </c>
    </row>
    <row r="922" spans="1:70" hidden="1" x14ac:dyDescent="0.25">
      <c r="A922" t="s">
        <v>69</v>
      </c>
      <c r="B922" t="s">
        <v>8371</v>
      </c>
      <c r="C922" t="s">
        <v>71</v>
      </c>
      <c r="D922" t="s">
        <v>71</v>
      </c>
      <c r="E922" t="s">
        <v>71</v>
      </c>
      <c r="F922" t="s">
        <v>8372</v>
      </c>
      <c r="G922" t="s">
        <v>71</v>
      </c>
      <c r="H922" t="s">
        <v>71</v>
      </c>
      <c r="I922" s="1" t="s">
        <v>8373</v>
      </c>
      <c r="J922" s="6" t="s">
        <v>8590</v>
      </c>
      <c r="K922" t="s">
        <v>186</v>
      </c>
      <c r="L922" t="s">
        <v>71</v>
      </c>
      <c r="M922" t="s">
        <v>71</v>
      </c>
      <c r="N922" t="s">
        <v>71</v>
      </c>
      <c r="O922" t="s">
        <v>71</v>
      </c>
      <c r="P922" t="s">
        <v>71</v>
      </c>
      <c r="Q922" t="s">
        <v>71</v>
      </c>
      <c r="R922" t="s">
        <v>71</v>
      </c>
      <c r="S922" t="s">
        <v>71</v>
      </c>
      <c r="T922" t="s">
        <v>8374</v>
      </c>
      <c r="U922" t="s">
        <v>71</v>
      </c>
      <c r="V922" t="s">
        <v>71</v>
      </c>
      <c r="W922" t="s">
        <v>71</v>
      </c>
      <c r="X922" t="s">
        <v>71</v>
      </c>
      <c r="Y922" t="s">
        <v>8375</v>
      </c>
      <c r="Z922" t="s">
        <v>8376</v>
      </c>
      <c r="AA922" t="s">
        <v>71</v>
      </c>
      <c r="AB922" t="s">
        <v>71</v>
      </c>
      <c r="AC922" t="s">
        <v>71</v>
      </c>
      <c r="AD922" t="s">
        <v>71</v>
      </c>
      <c r="AE922" t="s">
        <v>71</v>
      </c>
      <c r="AF922" t="s">
        <v>71</v>
      </c>
      <c r="AG922" t="s">
        <v>71</v>
      </c>
      <c r="AH922" t="s">
        <v>71</v>
      </c>
      <c r="AI922" t="s">
        <v>71</v>
      </c>
      <c r="AJ922" t="s">
        <v>71</v>
      </c>
      <c r="AK922" t="s">
        <v>71</v>
      </c>
      <c r="AL922" t="s">
        <v>71</v>
      </c>
      <c r="AM922" t="s">
        <v>188</v>
      </c>
      <c r="AN922" t="s">
        <v>810</v>
      </c>
      <c r="AO922" t="s">
        <v>71</v>
      </c>
      <c r="AP922" t="s">
        <v>71</v>
      </c>
      <c r="AQ922" t="s">
        <v>71</v>
      </c>
      <c r="AR922" t="s">
        <v>239</v>
      </c>
      <c r="AS922">
        <v>2020</v>
      </c>
      <c r="AT922">
        <v>28</v>
      </c>
      <c r="AU922">
        <v>1</v>
      </c>
      <c r="AV922" t="s">
        <v>71</v>
      </c>
      <c r="AW922" t="s">
        <v>71</v>
      </c>
      <c r="AX922" t="s">
        <v>71</v>
      </c>
      <c r="AY922" t="s">
        <v>71</v>
      </c>
      <c r="AZ922">
        <v>47</v>
      </c>
      <c r="BA922">
        <v>77</v>
      </c>
      <c r="BB922" t="s">
        <v>71</v>
      </c>
      <c r="BC922" t="s">
        <v>8377</v>
      </c>
      <c r="BD922" t="str">
        <f>HYPERLINK("http://dx.doi.org/10.1142/S0218488520500038","http://dx.doi.org/10.1142/S0218488520500038")</f>
        <v>http://dx.doi.org/10.1142/S0218488520500038</v>
      </c>
      <c r="BE922" t="s">
        <v>71</v>
      </c>
      <c r="BF922" t="s">
        <v>71</v>
      </c>
      <c r="BG922" t="s">
        <v>71</v>
      </c>
      <c r="BH922" t="s">
        <v>71</v>
      </c>
      <c r="BI922" t="s">
        <v>71</v>
      </c>
      <c r="BJ922" t="s">
        <v>71</v>
      </c>
      <c r="BK922" t="s">
        <v>71</v>
      </c>
      <c r="BL922" t="s">
        <v>71</v>
      </c>
      <c r="BM922" t="s">
        <v>71</v>
      </c>
      <c r="BN922" t="s">
        <v>71</v>
      </c>
      <c r="BO922" t="s">
        <v>71</v>
      </c>
      <c r="BP922" t="s">
        <v>71</v>
      </c>
      <c r="BQ922" t="s">
        <v>8378</v>
      </c>
      <c r="BR922" t="str">
        <f>HYPERLINK("https%3A%2F%2Fwww.webofscience.com%2Fwos%2Fwoscc%2Ffull-record%2FWOS:000515163800003","View Full Record in Web of Science")</f>
        <v>View Full Record in Web of Science</v>
      </c>
    </row>
    <row r="923" spans="1:70" hidden="1" x14ac:dyDescent="0.25">
      <c r="A923" t="s">
        <v>69</v>
      </c>
      <c r="B923" t="s">
        <v>8379</v>
      </c>
      <c r="C923" t="s">
        <v>71</v>
      </c>
      <c r="D923" t="s">
        <v>71</v>
      </c>
      <c r="E923" t="s">
        <v>71</v>
      </c>
      <c r="F923" t="s">
        <v>8380</v>
      </c>
      <c r="G923" t="s">
        <v>71</v>
      </c>
      <c r="H923" t="s">
        <v>71</v>
      </c>
      <c r="I923" s="1" t="s">
        <v>8381</v>
      </c>
      <c r="J923" s="6" t="s">
        <v>8590</v>
      </c>
      <c r="K923" t="s">
        <v>3069</v>
      </c>
      <c r="L923" t="s">
        <v>71</v>
      </c>
      <c r="M923" t="s">
        <v>71</v>
      </c>
      <c r="N923" t="s">
        <v>71</v>
      </c>
      <c r="O923" t="s">
        <v>71</v>
      </c>
      <c r="P923" t="s">
        <v>71</v>
      </c>
      <c r="Q923" t="s">
        <v>71</v>
      </c>
      <c r="R923" t="s">
        <v>71</v>
      </c>
      <c r="S923" t="s">
        <v>71</v>
      </c>
      <c r="T923" t="s">
        <v>8382</v>
      </c>
      <c r="U923" t="s">
        <v>71</v>
      </c>
      <c r="V923" t="s">
        <v>71</v>
      </c>
      <c r="W923" t="s">
        <v>71</v>
      </c>
      <c r="X923" t="s">
        <v>71</v>
      </c>
      <c r="Y923" t="s">
        <v>71</v>
      </c>
      <c r="Z923" t="s">
        <v>8383</v>
      </c>
      <c r="AA923" t="s">
        <v>71</v>
      </c>
      <c r="AB923" t="s">
        <v>71</v>
      </c>
      <c r="AC923" t="s">
        <v>71</v>
      </c>
      <c r="AD923" t="s">
        <v>71</v>
      </c>
      <c r="AE923" t="s">
        <v>71</v>
      </c>
      <c r="AF923" t="s">
        <v>71</v>
      </c>
      <c r="AG923" t="s">
        <v>71</v>
      </c>
      <c r="AH923" t="s">
        <v>71</v>
      </c>
      <c r="AI923" t="s">
        <v>71</v>
      </c>
      <c r="AJ923" t="s">
        <v>71</v>
      </c>
      <c r="AK923" t="s">
        <v>71</v>
      </c>
      <c r="AL923" t="s">
        <v>71</v>
      </c>
      <c r="AM923" t="s">
        <v>3073</v>
      </c>
      <c r="AN923" t="s">
        <v>3074</v>
      </c>
      <c r="AO923" t="s">
        <v>71</v>
      </c>
      <c r="AP923" t="s">
        <v>71</v>
      </c>
      <c r="AQ923" t="s">
        <v>71</v>
      </c>
      <c r="AR923" t="s">
        <v>71</v>
      </c>
      <c r="AS923" t="s">
        <v>71</v>
      </c>
      <c r="AT923" t="s">
        <v>71</v>
      </c>
      <c r="AU923" t="s">
        <v>71</v>
      </c>
      <c r="AV923" t="s">
        <v>71</v>
      </c>
      <c r="AW923" t="s">
        <v>71</v>
      </c>
      <c r="AX923" t="s">
        <v>71</v>
      </c>
      <c r="AY923" t="s">
        <v>71</v>
      </c>
      <c r="AZ923" t="s">
        <v>71</v>
      </c>
      <c r="BA923" t="s">
        <v>71</v>
      </c>
      <c r="BB923" t="s">
        <v>71</v>
      </c>
      <c r="BC923" t="s">
        <v>8384</v>
      </c>
      <c r="BD923" t="str">
        <f>HYPERLINK("http://dx.doi.org/10.1108/IMDS-05-2022-0302","http://dx.doi.org/10.1108/IMDS-05-2022-0302")</f>
        <v>http://dx.doi.org/10.1108/IMDS-05-2022-0302</v>
      </c>
      <c r="BE923" t="s">
        <v>71</v>
      </c>
      <c r="BF923" t="s">
        <v>7709</v>
      </c>
      <c r="BG923" t="s">
        <v>71</v>
      </c>
      <c r="BH923" t="s">
        <v>71</v>
      </c>
      <c r="BI923" t="s">
        <v>71</v>
      </c>
      <c r="BJ923" t="s">
        <v>71</v>
      </c>
      <c r="BK923" t="s">
        <v>71</v>
      </c>
      <c r="BL923" t="s">
        <v>71</v>
      </c>
      <c r="BM923" t="s">
        <v>71</v>
      </c>
      <c r="BN923" t="s">
        <v>71</v>
      </c>
      <c r="BO923" t="s">
        <v>71</v>
      </c>
      <c r="BP923" t="s">
        <v>71</v>
      </c>
      <c r="BQ923" t="s">
        <v>8385</v>
      </c>
      <c r="BR923" t="str">
        <f>HYPERLINK("https%3A%2F%2Fwww.webofscience.com%2Fwos%2Fwoscc%2Ffull-record%2FWOS:000855054900001","View Full Record in Web of Science")</f>
        <v>View Full Record in Web of Science</v>
      </c>
    </row>
    <row r="924" spans="1:70" hidden="1" x14ac:dyDescent="0.25">
      <c r="A924" t="s">
        <v>69</v>
      </c>
      <c r="B924" t="s">
        <v>8386</v>
      </c>
      <c r="C924" t="s">
        <v>71</v>
      </c>
      <c r="D924" t="s">
        <v>71</v>
      </c>
      <c r="E924" t="s">
        <v>71</v>
      </c>
      <c r="F924" t="s">
        <v>8387</v>
      </c>
      <c r="G924" t="s">
        <v>71</v>
      </c>
      <c r="H924" t="s">
        <v>71</v>
      </c>
      <c r="I924" s="1" t="s">
        <v>8388</v>
      </c>
      <c r="J924" s="6" t="s">
        <v>8590</v>
      </c>
      <c r="K924" t="s">
        <v>2648</v>
      </c>
      <c r="L924" t="s">
        <v>71</v>
      </c>
      <c r="M924" t="s">
        <v>71</v>
      </c>
      <c r="N924" t="s">
        <v>71</v>
      </c>
      <c r="O924" t="s">
        <v>71</v>
      </c>
      <c r="P924" t="s">
        <v>71</v>
      </c>
      <c r="Q924" t="s">
        <v>71</v>
      </c>
      <c r="R924" t="s">
        <v>71</v>
      </c>
      <c r="S924" t="s">
        <v>71</v>
      </c>
      <c r="T924" t="s">
        <v>8389</v>
      </c>
      <c r="U924" t="s">
        <v>71</v>
      </c>
      <c r="V924" t="s">
        <v>71</v>
      </c>
      <c r="W924" t="s">
        <v>71</v>
      </c>
      <c r="X924" t="s">
        <v>71</v>
      </c>
      <c r="Y924" t="s">
        <v>4771</v>
      </c>
      <c r="Z924" t="s">
        <v>4772</v>
      </c>
      <c r="AA924" t="s">
        <v>71</v>
      </c>
      <c r="AB924" t="s">
        <v>71</v>
      </c>
      <c r="AC924" t="s">
        <v>71</v>
      </c>
      <c r="AD924" t="s">
        <v>71</v>
      </c>
      <c r="AE924" t="s">
        <v>71</v>
      </c>
      <c r="AF924" t="s">
        <v>71</v>
      </c>
      <c r="AG924" t="s">
        <v>71</v>
      </c>
      <c r="AH924" t="s">
        <v>71</v>
      </c>
      <c r="AI924" t="s">
        <v>71</v>
      </c>
      <c r="AJ924" t="s">
        <v>71</v>
      </c>
      <c r="AK924" t="s">
        <v>71</v>
      </c>
      <c r="AL924" t="s">
        <v>71</v>
      </c>
      <c r="AM924" t="s">
        <v>2651</v>
      </c>
      <c r="AN924" t="s">
        <v>2652</v>
      </c>
      <c r="AO924" t="s">
        <v>71</v>
      </c>
      <c r="AP924" t="s">
        <v>71</v>
      </c>
      <c r="AQ924" t="s">
        <v>71</v>
      </c>
      <c r="AR924" t="s">
        <v>794</v>
      </c>
      <c r="AS924">
        <v>2020</v>
      </c>
      <c r="AT924">
        <v>12</v>
      </c>
      <c r="AU924">
        <v>1</v>
      </c>
      <c r="AV924" t="s">
        <v>71</v>
      </c>
      <c r="AW924" t="s">
        <v>71</v>
      </c>
      <c r="AX924" t="s">
        <v>71</v>
      </c>
      <c r="AY924" t="s">
        <v>71</v>
      </c>
      <c r="AZ924">
        <v>49</v>
      </c>
      <c r="BA924">
        <v>70</v>
      </c>
      <c r="BB924" t="s">
        <v>71</v>
      </c>
      <c r="BC924" t="s">
        <v>8390</v>
      </c>
      <c r="BD924" t="str">
        <f>HYPERLINK("http://dx.doi.org/10.1007/s12559-019-09676-6","http://dx.doi.org/10.1007/s12559-019-09676-6")</f>
        <v>http://dx.doi.org/10.1007/s12559-019-09676-6</v>
      </c>
      <c r="BE924" t="s">
        <v>71</v>
      </c>
      <c r="BF924" t="s">
        <v>71</v>
      </c>
      <c r="BG924" t="s">
        <v>71</v>
      </c>
      <c r="BH924" t="s">
        <v>71</v>
      </c>
      <c r="BI924" t="s">
        <v>71</v>
      </c>
      <c r="BJ924" t="s">
        <v>71</v>
      </c>
      <c r="BK924" t="s">
        <v>71</v>
      </c>
      <c r="BL924" t="s">
        <v>71</v>
      </c>
      <c r="BM924" t="s">
        <v>71</v>
      </c>
      <c r="BN924" t="s">
        <v>71</v>
      </c>
      <c r="BO924" t="s">
        <v>71</v>
      </c>
      <c r="BP924" t="s">
        <v>71</v>
      </c>
      <c r="BQ924" t="s">
        <v>8391</v>
      </c>
      <c r="BR924" t="str">
        <f>HYPERLINK("https%3A%2F%2Fwww.webofscience.com%2Fwos%2Fwoscc%2Ffull-record%2FWOS:000511593900004","View Full Record in Web of Science")</f>
        <v>View Full Record in Web of Science</v>
      </c>
    </row>
    <row r="925" spans="1:70" hidden="1" x14ac:dyDescent="0.25">
      <c r="A925" t="s">
        <v>69</v>
      </c>
      <c r="B925" t="s">
        <v>8392</v>
      </c>
      <c r="C925" t="s">
        <v>71</v>
      </c>
      <c r="D925" t="s">
        <v>71</v>
      </c>
      <c r="E925" t="s">
        <v>71</v>
      </c>
      <c r="F925" t="s">
        <v>8393</v>
      </c>
      <c r="G925" t="s">
        <v>71</v>
      </c>
      <c r="H925" t="s">
        <v>71</v>
      </c>
      <c r="I925" s="1" t="s">
        <v>8394</v>
      </c>
      <c r="J925" s="6" t="s">
        <v>8590</v>
      </c>
      <c r="K925" t="s">
        <v>269</v>
      </c>
      <c r="L925" t="s">
        <v>71</v>
      </c>
      <c r="M925" t="s">
        <v>71</v>
      </c>
      <c r="N925" t="s">
        <v>71</v>
      </c>
      <c r="O925" t="s">
        <v>71</v>
      </c>
      <c r="P925" t="s">
        <v>71</v>
      </c>
      <c r="Q925" t="s">
        <v>71</v>
      </c>
      <c r="R925" t="s">
        <v>71</v>
      </c>
      <c r="S925" t="s">
        <v>71</v>
      </c>
      <c r="T925" t="s">
        <v>8395</v>
      </c>
      <c r="U925" t="s">
        <v>71</v>
      </c>
      <c r="V925" t="s">
        <v>71</v>
      </c>
      <c r="W925" t="s">
        <v>71</v>
      </c>
      <c r="X925" t="s">
        <v>71</v>
      </c>
      <c r="Y925" t="s">
        <v>8396</v>
      </c>
      <c r="Z925" t="s">
        <v>8397</v>
      </c>
      <c r="AA925" t="s">
        <v>71</v>
      </c>
      <c r="AB925" t="s">
        <v>71</v>
      </c>
      <c r="AC925" t="s">
        <v>71</v>
      </c>
      <c r="AD925" t="s">
        <v>71</v>
      </c>
      <c r="AE925" t="s">
        <v>71</v>
      </c>
      <c r="AF925" t="s">
        <v>71</v>
      </c>
      <c r="AG925" t="s">
        <v>71</v>
      </c>
      <c r="AH925" t="s">
        <v>71</v>
      </c>
      <c r="AI925" t="s">
        <v>71</v>
      </c>
      <c r="AJ925" t="s">
        <v>71</v>
      </c>
      <c r="AK925" t="s">
        <v>71</v>
      </c>
      <c r="AL925" t="s">
        <v>71</v>
      </c>
      <c r="AM925" t="s">
        <v>271</v>
      </c>
      <c r="AN925" t="s">
        <v>71</v>
      </c>
      <c r="AO925" t="s">
        <v>71</v>
      </c>
      <c r="AP925" t="s">
        <v>71</v>
      </c>
      <c r="AQ925" t="s">
        <v>71</v>
      </c>
      <c r="AR925" t="s">
        <v>71</v>
      </c>
      <c r="AS925">
        <v>2019</v>
      </c>
      <c r="AT925">
        <v>7</v>
      </c>
      <c r="AU925" t="s">
        <v>71</v>
      </c>
      <c r="AV925" t="s">
        <v>71</v>
      </c>
      <c r="AW925" t="s">
        <v>71</v>
      </c>
      <c r="AX925" t="s">
        <v>71</v>
      </c>
      <c r="AY925" t="s">
        <v>71</v>
      </c>
      <c r="AZ925">
        <v>56129</v>
      </c>
      <c r="BA925">
        <v>56146</v>
      </c>
      <c r="BB925" t="s">
        <v>71</v>
      </c>
      <c r="BC925" t="s">
        <v>8398</v>
      </c>
      <c r="BD925" t="str">
        <f>HYPERLINK("http://dx.doi.org/10.1109/ACCESS.2019.2911955","http://dx.doi.org/10.1109/ACCESS.2019.2911955")</f>
        <v>http://dx.doi.org/10.1109/ACCESS.2019.2911955</v>
      </c>
      <c r="BE925" t="s">
        <v>71</v>
      </c>
      <c r="BF925" t="s">
        <v>71</v>
      </c>
      <c r="BG925" t="s">
        <v>71</v>
      </c>
      <c r="BH925" t="s">
        <v>71</v>
      </c>
      <c r="BI925" t="s">
        <v>71</v>
      </c>
      <c r="BJ925" t="s">
        <v>71</v>
      </c>
      <c r="BK925" t="s">
        <v>71</v>
      </c>
      <c r="BL925" t="s">
        <v>71</v>
      </c>
      <c r="BM925" t="s">
        <v>71</v>
      </c>
      <c r="BN925" t="s">
        <v>71</v>
      </c>
      <c r="BO925" t="s">
        <v>71</v>
      </c>
      <c r="BP925" t="s">
        <v>71</v>
      </c>
      <c r="BQ925" t="s">
        <v>8399</v>
      </c>
      <c r="BR925" t="str">
        <f>HYPERLINK("https%3A%2F%2Fwww.webofscience.com%2Fwos%2Fwoscc%2Ffull-record%2FWOS:000468592700001","View Full Record in Web of Science")</f>
        <v>View Full Record in Web of Science</v>
      </c>
    </row>
    <row r="926" spans="1:70" hidden="1" x14ac:dyDescent="0.25">
      <c r="A926" t="s">
        <v>69</v>
      </c>
      <c r="B926" t="s">
        <v>8400</v>
      </c>
      <c r="C926" t="s">
        <v>71</v>
      </c>
      <c r="D926" t="s">
        <v>71</v>
      </c>
      <c r="E926" t="s">
        <v>71</v>
      </c>
      <c r="F926" t="s">
        <v>8401</v>
      </c>
      <c r="G926" t="s">
        <v>71</v>
      </c>
      <c r="H926" t="s">
        <v>71</v>
      </c>
      <c r="I926" s="1" t="s">
        <v>8402</v>
      </c>
      <c r="J926" s="6" t="s">
        <v>8590</v>
      </c>
      <c r="K926" t="s">
        <v>269</v>
      </c>
      <c r="L926" t="s">
        <v>71</v>
      </c>
      <c r="M926" t="s">
        <v>71</v>
      </c>
      <c r="N926" t="s">
        <v>71</v>
      </c>
      <c r="O926" t="s">
        <v>71</v>
      </c>
      <c r="P926" t="s">
        <v>71</v>
      </c>
      <c r="Q926" t="s">
        <v>71</v>
      </c>
      <c r="R926" t="s">
        <v>71</v>
      </c>
      <c r="S926" t="s">
        <v>71</v>
      </c>
      <c r="T926" t="s">
        <v>8403</v>
      </c>
      <c r="U926" t="s">
        <v>71</v>
      </c>
      <c r="V926" t="s">
        <v>71</v>
      </c>
      <c r="W926" t="s">
        <v>71</v>
      </c>
      <c r="X926" t="s">
        <v>71</v>
      </c>
      <c r="Y926" t="s">
        <v>8404</v>
      </c>
      <c r="Z926" t="s">
        <v>8405</v>
      </c>
      <c r="AA926" t="s">
        <v>71</v>
      </c>
      <c r="AB926" t="s">
        <v>71</v>
      </c>
      <c r="AC926" t="s">
        <v>71</v>
      </c>
      <c r="AD926" t="s">
        <v>71</v>
      </c>
      <c r="AE926" t="s">
        <v>71</v>
      </c>
      <c r="AF926" t="s">
        <v>71</v>
      </c>
      <c r="AG926" t="s">
        <v>71</v>
      </c>
      <c r="AH926" t="s">
        <v>71</v>
      </c>
      <c r="AI926" t="s">
        <v>71</v>
      </c>
      <c r="AJ926" t="s">
        <v>71</v>
      </c>
      <c r="AK926" t="s">
        <v>71</v>
      </c>
      <c r="AL926" t="s">
        <v>71</v>
      </c>
      <c r="AM926" t="s">
        <v>271</v>
      </c>
      <c r="AN926" t="s">
        <v>71</v>
      </c>
      <c r="AO926" t="s">
        <v>71</v>
      </c>
      <c r="AP926" t="s">
        <v>71</v>
      </c>
      <c r="AQ926" t="s">
        <v>71</v>
      </c>
      <c r="AR926" t="s">
        <v>71</v>
      </c>
      <c r="AS926">
        <v>2020</v>
      </c>
      <c r="AT926">
        <v>8</v>
      </c>
      <c r="AU926" t="s">
        <v>71</v>
      </c>
      <c r="AV926" t="s">
        <v>71</v>
      </c>
      <c r="AW926" t="s">
        <v>71</v>
      </c>
      <c r="AX926" t="s">
        <v>71</v>
      </c>
      <c r="AY926" t="s">
        <v>71</v>
      </c>
      <c r="AZ926">
        <v>49377</v>
      </c>
      <c r="BA926">
        <v>49394</v>
      </c>
      <c r="BB926" t="s">
        <v>71</v>
      </c>
      <c r="BC926" t="s">
        <v>8406</v>
      </c>
      <c r="BD926" t="str">
        <f>HYPERLINK("http://dx.doi.org/10.1109/ACCESS.2020.2977115","http://dx.doi.org/10.1109/ACCESS.2020.2977115")</f>
        <v>http://dx.doi.org/10.1109/ACCESS.2020.2977115</v>
      </c>
      <c r="BE926" t="s">
        <v>71</v>
      </c>
      <c r="BF926" t="s">
        <v>71</v>
      </c>
      <c r="BG926" t="s">
        <v>71</v>
      </c>
      <c r="BH926" t="s">
        <v>71</v>
      </c>
      <c r="BI926" t="s">
        <v>71</v>
      </c>
      <c r="BJ926" t="s">
        <v>71</v>
      </c>
      <c r="BK926" t="s">
        <v>71</v>
      </c>
      <c r="BL926" t="s">
        <v>71</v>
      </c>
      <c r="BM926" t="s">
        <v>71</v>
      </c>
      <c r="BN926" t="s">
        <v>71</v>
      </c>
      <c r="BO926" t="s">
        <v>71</v>
      </c>
      <c r="BP926" t="s">
        <v>71</v>
      </c>
      <c r="BQ926" t="s">
        <v>8407</v>
      </c>
      <c r="BR926" t="str">
        <f>HYPERLINK("https%3A%2F%2Fwww.webofscience.com%2Fwos%2Fwoscc%2Ffull-record%2FWOS:000524733100004","View Full Record in Web of Science")</f>
        <v>View Full Record in Web of Science</v>
      </c>
    </row>
    <row r="927" spans="1:70" hidden="1" x14ac:dyDescent="0.25">
      <c r="A927" t="s">
        <v>69</v>
      </c>
      <c r="B927" t="s">
        <v>8408</v>
      </c>
      <c r="C927" t="s">
        <v>71</v>
      </c>
      <c r="D927" t="s">
        <v>71</v>
      </c>
      <c r="E927" t="s">
        <v>71</v>
      </c>
      <c r="F927" t="s">
        <v>8409</v>
      </c>
      <c r="G927" t="s">
        <v>71</v>
      </c>
      <c r="H927" t="s">
        <v>71</v>
      </c>
      <c r="I927" s="1" t="s">
        <v>8410</v>
      </c>
      <c r="J927" s="6" t="s">
        <v>8590</v>
      </c>
      <c r="K927" t="s">
        <v>2583</v>
      </c>
      <c r="L927" t="s">
        <v>71</v>
      </c>
      <c r="M927" t="s">
        <v>71</v>
      </c>
      <c r="N927" t="s">
        <v>71</v>
      </c>
      <c r="O927" t="s">
        <v>71</v>
      </c>
      <c r="P927" t="s">
        <v>71</v>
      </c>
      <c r="Q927" t="s">
        <v>71</v>
      </c>
      <c r="R927" t="s">
        <v>71</v>
      </c>
      <c r="S927" t="s">
        <v>71</v>
      </c>
      <c r="T927" t="s">
        <v>8411</v>
      </c>
      <c r="U927" t="s">
        <v>71</v>
      </c>
      <c r="V927" t="s">
        <v>71</v>
      </c>
      <c r="W927" t="s">
        <v>71</v>
      </c>
      <c r="X927" t="s">
        <v>71</v>
      </c>
      <c r="Y927" t="s">
        <v>8412</v>
      </c>
      <c r="Z927" t="s">
        <v>8413</v>
      </c>
      <c r="AA927" t="s">
        <v>71</v>
      </c>
      <c r="AB927" t="s">
        <v>71</v>
      </c>
      <c r="AC927" t="s">
        <v>71</v>
      </c>
      <c r="AD927" t="s">
        <v>71</v>
      </c>
      <c r="AE927" t="s">
        <v>71</v>
      </c>
      <c r="AF927" t="s">
        <v>71</v>
      </c>
      <c r="AG927" t="s">
        <v>71</v>
      </c>
      <c r="AH927" t="s">
        <v>71</v>
      </c>
      <c r="AI927" t="s">
        <v>71</v>
      </c>
      <c r="AJ927" t="s">
        <v>71</v>
      </c>
      <c r="AK927" t="s">
        <v>71</v>
      </c>
      <c r="AL927" t="s">
        <v>71</v>
      </c>
      <c r="AM927" t="s">
        <v>2587</v>
      </c>
      <c r="AN927" t="s">
        <v>2588</v>
      </c>
      <c r="AO927" t="s">
        <v>71</v>
      </c>
      <c r="AP927" t="s">
        <v>71</v>
      </c>
      <c r="AQ927" t="s">
        <v>71</v>
      </c>
      <c r="AR927" t="s">
        <v>71</v>
      </c>
      <c r="AS927" t="s">
        <v>71</v>
      </c>
      <c r="AT927" t="s">
        <v>71</v>
      </c>
      <c r="AU927" t="s">
        <v>71</v>
      </c>
      <c r="AV927" t="s">
        <v>71</v>
      </c>
      <c r="AW927" t="s">
        <v>71</v>
      </c>
      <c r="AX927" t="s">
        <v>71</v>
      </c>
      <c r="AY927" t="s">
        <v>71</v>
      </c>
      <c r="AZ927" t="s">
        <v>71</v>
      </c>
      <c r="BA927" t="s">
        <v>71</v>
      </c>
      <c r="BB927" t="s">
        <v>71</v>
      </c>
      <c r="BC927" t="s">
        <v>8414</v>
      </c>
      <c r="BD927" t="str">
        <f>HYPERLINK("http://dx.doi.org/10.1007/s12652-021-03550-w","http://dx.doi.org/10.1007/s12652-021-03550-w")</f>
        <v>http://dx.doi.org/10.1007/s12652-021-03550-w</v>
      </c>
      <c r="BE927" t="s">
        <v>71</v>
      </c>
      <c r="BF927" t="s">
        <v>1551</v>
      </c>
      <c r="BG927" t="s">
        <v>71</v>
      </c>
      <c r="BH927" t="s">
        <v>71</v>
      </c>
      <c r="BI927" t="s">
        <v>71</v>
      </c>
      <c r="BJ927" t="s">
        <v>71</v>
      </c>
      <c r="BK927" t="s">
        <v>71</v>
      </c>
      <c r="BL927">
        <v>34721710</v>
      </c>
      <c r="BM927" t="s">
        <v>71</v>
      </c>
      <c r="BN927" t="s">
        <v>71</v>
      </c>
      <c r="BO927" t="s">
        <v>71</v>
      </c>
      <c r="BP927" t="s">
        <v>71</v>
      </c>
      <c r="BQ927" t="s">
        <v>8415</v>
      </c>
      <c r="BR927" t="str">
        <f>HYPERLINK("https%3A%2F%2Fwww.webofscience.com%2Fwos%2Fwoscc%2Ffull-record%2FWOS:000710831300001","View Full Record in Web of Science")</f>
        <v>View Full Record in Web of Science</v>
      </c>
    </row>
    <row r="928" spans="1:70" hidden="1" x14ac:dyDescent="0.25">
      <c r="A928" t="s">
        <v>69</v>
      </c>
      <c r="B928" t="s">
        <v>8416</v>
      </c>
      <c r="C928" t="s">
        <v>71</v>
      </c>
      <c r="D928" t="s">
        <v>71</v>
      </c>
      <c r="E928" t="s">
        <v>71</v>
      </c>
      <c r="F928" t="s">
        <v>8417</v>
      </c>
      <c r="G928" t="s">
        <v>71</v>
      </c>
      <c r="H928" t="s">
        <v>71</v>
      </c>
      <c r="I928" s="1" t="s">
        <v>8418</v>
      </c>
      <c r="J928" s="6" t="s">
        <v>8590</v>
      </c>
      <c r="K928" t="s">
        <v>837</v>
      </c>
      <c r="L928" t="s">
        <v>71</v>
      </c>
      <c r="M928" t="s">
        <v>71</v>
      </c>
      <c r="N928" t="s">
        <v>71</v>
      </c>
      <c r="O928" t="s">
        <v>71</v>
      </c>
      <c r="P928" t="s">
        <v>71</v>
      </c>
      <c r="Q928" t="s">
        <v>71</v>
      </c>
      <c r="R928" t="s">
        <v>71</v>
      </c>
      <c r="S928" t="s">
        <v>71</v>
      </c>
      <c r="T928" t="s">
        <v>8419</v>
      </c>
      <c r="U928" t="s">
        <v>71</v>
      </c>
      <c r="V928" t="s">
        <v>71</v>
      </c>
      <c r="W928" t="s">
        <v>71</v>
      </c>
      <c r="X928" t="s">
        <v>71</v>
      </c>
      <c r="Y928" t="s">
        <v>5066</v>
      </c>
      <c r="Z928" t="s">
        <v>5067</v>
      </c>
      <c r="AA928" t="s">
        <v>71</v>
      </c>
      <c r="AB928" t="s">
        <v>71</v>
      </c>
      <c r="AC928" t="s">
        <v>71</v>
      </c>
      <c r="AD928" t="s">
        <v>71</v>
      </c>
      <c r="AE928" t="s">
        <v>71</v>
      </c>
      <c r="AF928" t="s">
        <v>71</v>
      </c>
      <c r="AG928" t="s">
        <v>71</v>
      </c>
      <c r="AH928" t="s">
        <v>71</v>
      </c>
      <c r="AI928" t="s">
        <v>71</v>
      </c>
      <c r="AJ928" t="s">
        <v>71</v>
      </c>
      <c r="AK928" t="s">
        <v>71</v>
      </c>
      <c r="AL928" t="s">
        <v>71</v>
      </c>
      <c r="AM928" t="s">
        <v>839</v>
      </c>
      <c r="AN928" t="s">
        <v>1399</v>
      </c>
      <c r="AO928" t="s">
        <v>71</v>
      </c>
      <c r="AP928" t="s">
        <v>71</v>
      </c>
      <c r="AQ928" t="s">
        <v>71</v>
      </c>
      <c r="AR928" t="s">
        <v>1082</v>
      </c>
      <c r="AS928">
        <v>2020</v>
      </c>
      <c r="AT928">
        <v>35</v>
      </c>
      <c r="AU928">
        <v>5</v>
      </c>
      <c r="AV928" t="s">
        <v>71</v>
      </c>
      <c r="AW928" t="s">
        <v>71</v>
      </c>
      <c r="AX928" t="s">
        <v>71</v>
      </c>
      <c r="AY928" t="s">
        <v>71</v>
      </c>
      <c r="AZ928">
        <v>783</v>
      </c>
      <c r="BA928">
        <v>825</v>
      </c>
      <c r="BB928" t="s">
        <v>71</v>
      </c>
      <c r="BC928" t="s">
        <v>8420</v>
      </c>
      <c r="BD928" t="str">
        <f>HYPERLINK("http://dx.doi.org/10.1002/int.22225","http://dx.doi.org/10.1002/int.22225")</f>
        <v>http://dx.doi.org/10.1002/int.22225</v>
      </c>
      <c r="BE928" t="s">
        <v>71</v>
      </c>
      <c r="BF928" t="s">
        <v>71</v>
      </c>
      <c r="BG928" t="s">
        <v>71</v>
      </c>
      <c r="BH928" t="s">
        <v>71</v>
      </c>
      <c r="BI928" t="s">
        <v>71</v>
      </c>
      <c r="BJ928" t="s">
        <v>71</v>
      </c>
      <c r="BK928" t="s">
        <v>71</v>
      </c>
      <c r="BL928" t="s">
        <v>71</v>
      </c>
      <c r="BM928" t="s">
        <v>71</v>
      </c>
      <c r="BN928" t="s">
        <v>71</v>
      </c>
      <c r="BO928" t="s">
        <v>71</v>
      </c>
      <c r="BP928" t="s">
        <v>71</v>
      </c>
      <c r="BQ928" t="s">
        <v>8421</v>
      </c>
      <c r="BR928" t="str">
        <f>HYPERLINK("https%3A%2F%2Fwww.webofscience.com%2Fwos%2Fwoscc%2Ffull-record%2FWOS:000520369000001","View Full Record in Web of Science")</f>
        <v>View Full Record in Web of Science</v>
      </c>
    </row>
    <row r="929" spans="1:70" hidden="1" x14ac:dyDescent="0.25">
      <c r="A929" t="s">
        <v>83</v>
      </c>
      <c r="B929" t="s">
        <v>8422</v>
      </c>
      <c r="C929" t="s">
        <v>71</v>
      </c>
      <c r="D929" t="s">
        <v>5113</v>
      </c>
      <c r="E929" t="s">
        <v>71</v>
      </c>
      <c r="F929" t="s">
        <v>8423</v>
      </c>
      <c r="G929" t="s">
        <v>71</v>
      </c>
      <c r="H929" t="s">
        <v>71</v>
      </c>
      <c r="I929" s="1" t="s">
        <v>8424</v>
      </c>
      <c r="J929" s="6" t="s">
        <v>8590</v>
      </c>
      <c r="K929" t="s">
        <v>5116</v>
      </c>
      <c r="L929" t="s">
        <v>71</v>
      </c>
      <c r="M929" t="s">
        <v>5117</v>
      </c>
      <c r="N929" t="s">
        <v>5118</v>
      </c>
      <c r="O929" t="s">
        <v>5119</v>
      </c>
      <c r="P929" t="s">
        <v>5120</v>
      </c>
      <c r="Q929" t="s">
        <v>71</v>
      </c>
      <c r="R929" t="s">
        <v>71</v>
      </c>
      <c r="S929" t="s">
        <v>71</v>
      </c>
      <c r="T929" t="s">
        <v>8425</v>
      </c>
      <c r="U929" t="s">
        <v>71</v>
      </c>
      <c r="V929" t="s">
        <v>71</v>
      </c>
      <c r="W929" t="s">
        <v>71</v>
      </c>
      <c r="X929" t="s">
        <v>71</v>
      </c>
      <c r="Y929" t="s">
        <v>71</v>
      </c>
      <c r="Z929" t="s">
        <v>71</v>
      </c>
      <c r="AA929" t="s">
        <v>71</v>
      </c>
      <c r="AB929" t="s">
        <v>71</v>
      </c>
      <c r="AC929" t="s">
        <v>71</v>
      </c>
      <c r="AD929" t="s">
        <v>71</v>
      </c>
      <c r="AE929" t="s">
        <v>71</v>
      </c>
      <c r="AF929" t="s">
        <v>71</v>
      </c>
      <c r="AG929" t="s">
        <v>71</v>
      </c>
      <c r="AH929" t="s">
        <v>71</v>
      </c>
      <c r="AI929" t="s">
        <v>71</v>
      </c>
      <c r="AJ929" t="s">
        <v>71</v>
      </c>
      <c r="AK929" t="s">
        <v>71</v>
      </c>
      <c r="AL929" t="s">
        <v>71</v>
      </c>
      <c r="AM929" t="s">
        <v>71</v>
      </c>
      <c r="AN929" t="s">
        <v>71</v>
      </c>
      <c r="AO929" t="s">
        <v>5124</v>
      </c>
      <c r="AP929" t="s">
        <v>71</v>
      </c>
      <c r="AQ929" t="s">
        <v>71</v>
      </c>
      <c r="AR929" t="s">
        <v>71</v>
      </c>
      <c r="AS929">
        <v>2013</v>
      </c>
      <c r="AT929" t="s">
        <v>71</v>
      </c>
      <c r="AU929" t="s">
        <v>71</v>
      </c>
      <c r="AV929" t="s">
        <v>71</v>
      </c>
      <c r="AW929" t="s">
        <v>71</v>
      </c>
      <c r="AX929" t="s">
        <v>71</v>
      </c>
      <c r="AY929" t="s">
        <v>71</v>
      </c>
      <c r="AZ929">
        <v>257</v>
      </c>
      <c r="BA929">
        <v>262</v>
      </c>
      <c r="BB929" t="s">
        <v>71</v>
      </c>
      <c r="BC929" t="s">
        <v>71</v>
      </c>
      <c r="BD929" t="s">
        <v>71</v>
      </c>
      <c r="BE929" t="s">
        <v>71</v>
      </c>
      <c r="BF929" t="s">
        <v>71</v>
      </c>
      <c r="BG929" t="s">
        <v>71</v>
      </c>
      <c r="BH929" t="s">
        <v>71</v>
      </c>
      <c r="BI929" t="s">
        <v>71</v>
      </c>
      <c r="BJ929" t="s">
        <v>71</v>
      </c>
      <c r="BK929" t="s">
        <v>71</v>
      </c>
      <c r="BL929" t="s">
        <v>71</v>
      </c>
      <c r="BM929" t="s">
        <v>71</v>
      </c>
      <c r="BN929" t="s">
        <v>71</v>
      </c>
      <c r="BO929" t="s">
        <v>71</v>
      </c>
      <c r="BP929" t="s">
        <v>71</v>
      </c>
      <c r="BQ929" t="s">
        <v>8426</v>
      </c>
      <c r="BR929" t="str">
        <f>HYPERLINK("https%3A%2F%2Fwww.webofscience.com%2Fwos%2Fwoscc%2Ffull-record%2FWOS:000333960300045","View Full Record in Web of Science")</f>
        <v>View Full Record in Web of Science</v>
      </c>
    </row>
    <row r="930" spans="1:70" hidden="1" x14ac:dyDescent="0.25">
      <c r="A930" t="s">
        <v>69</v>
      </c>
      <c r="B930" t="s">
        <v>8427</v>
      </c>
      <c r="C930" t="s">
        <v>71</v>
      </c>
      <c r="D930" t="s">
        <v>71</v>
      </c>
      <c r="E930" t="s">
        <v>71</v>
      </c>
      <c r="F930" t="s">
        <v>8428</v>
      </c>
      <c r="G930" t="s">
        <v>71</v>
      </c>
      <c r="H930" t="s">
        <v>71</v>
      </c>
      <c r="I930" s="1" t="s">
        <v>8429</v>
      </c>
      <c r="J930" s="6" t="s">
        <v>8590</v>
      </c>
      <c r="K930" t="s">
        <v>269</v>
      </c>
      <c r="L930" t="s">
        <v>71</v>
      </c>
      <c r="M930" t="s">
        <v>71</v>
      </c>
      <c r="N930" t="s">
        <v>71</v>
      </c>
      <c r="O930" t="s">
        <v>71</v>
      </c>
      <c r="P930" t="s">
        <v>71</v>
      </c>
      <c r="Q930" t="s">
        <v>71</v>
      </c>
      <c r="R930" t="s">
        <v>71</v>
      </c>
      <c r="S930" t="s">
        <v>71</v>
      </c>
      <c r="T930" t="s">
        <v>8430</v>
      </c>
      <c r="U930" t="s">
        <v>71</v>
      </c>
      <c r="V930" t="s">
        <v>71</v>
      </c>
      <c r="W930" t="s">
        <v>71</v>
      </c>
      <c r="X930" t="s">
        <v>71</v>
      </c>
      <c r="Y930" t="s">
        <v>8431</v>
      </c>
      <c r="Z930" t="s">
        <v>8432</v>
      </c>
      <c r="AA930" t="s">
        <v>71</v>
      </c>
      <c r="AB930" t="s">
        <v>71</v>
      </c>
      <c r="AC930" t="s">
        <v>71</v>
      </c>
      <c r="AD930" t="s">
        <v>71</v>
      </c>
      <c r="AE930" t="s">
        <v>71</v>
      </c>
      <c r="AF930" t="s">
        <v>71</v>
      </c>
      <c r="AG930" t="s">
        <v>71</v>
      </c>
      <c r="AH930" t="s">
        <v>71</v>
      </c>
      <c r="AI930" t="s">
        <v>71</v>
      </c>
      <c r="AJ930" t="s">
        <v>71</v>
      </c>
      <c r="AK930" t="s">
        <v>71</v>
      </c>
      <c r="AL930" t="s">
        <v>71</v>
      </c>
      <c r="AM930" t="s">
        <v>271</v>
      </c>
      <c r="AN930" t="s">
        <v>71</v>
      </c>
      <c r="AO930" t="s">
        <v>71</v>
      </c>
      <c r="AP930" t="s">
        <v>71</v>
      </c>
      <c r="AQ930" t="s">
        <v>71</v>
      </c>
      <c r="AR930" t="s">
        <v>71</v>
      </c>
      <c r="AS930">
        <v>2020</v>
      </c>
      <c r="AT930">
        <v>8</v>
      </c>
      <c r="AU930" t="s">
        <v>71</v>
      </c>
      <c r="AV930" t="s">
        <v>71</v>
      </c>
      <c r="AW930" t="s">
        <v>71</v>
      </c>
      <c r="AX930" t="s">
        <v>71</v>
      </c>
      <c r="AY930" t="s">
        <v>71</v>
      </c>
      <c r="AZ930">
        <v>190882</v>
      </c>
      <c r="BA930">
        <v>190896</v>
      </c>
      <c r="BB930" t="s">
        <v>71</v>
      </c>
      <c r="BC930" t="s">
        <v>8433</v>
      </c>
      <c r="BD930" t="str">
        <f>HYPERLINK("http://dx.doi.org/10.1109/ACCESS.2020.3031761","http://dx.doi.org/10.1109/ACCESS.2020.3031761")</f>
        <v>http://dx.doi.org/10.1109/ACCESS.2020.3031761</v>
      </c>
      <c r="BE930" t="s">
        <v>71</v>
      </c>
      <c r="BF930" t="s">
        <v>71</v>
      </c>
      <c r="BG930" t="s">
        <v>71</v>
      </c>
      <c r="BH930" t="s">
        <v>71</v>
      </c>
      <c r="BI930" t="s">
        <v>71</v>
      </c>
      <c r="BJ930" t="s">
        <v>71</v>
      </c>
      <c r="BK930" t="s">
        <v>71</v>
      </c>
      <c r="BL930" t="s">
        <v>71</v>
      </c>
      <c r="BM930" t="s">
        <v>71</v>
      </c>
      <c r="BN930" t="s">
        <v>71</v>
      </c>
      <c r="BO930" t="s">
        <v>71</v>
      </c>
      <c r="BP930" t="s">
        <v>71</v>
      </c>
      <c r="BQ930" t="s">
        <v>8434</v>
      </c>
      <c r="BR930" t="str">
        <f>HYPERLINK("https%3A%2F%2Fwww.webofscience.com%2Fwos%2Fwoscc%2Ffull-record%2FWOS:000584835800001","View Full Record in Web of Science")</f>
        <v>View Full Record in Web of Science</v>
      </c>
    </row>
    <row r="931" spans="1:70" hidden="1" x14ac:dyDescent="0.25">
      <c r="A931" t="s">
        <v>69</v>
      </c>
      <c r="B931" t="s">
        <v>8435</v>
      </c>
      <c r="C931" t="s">
        <v>71</v>
      </c>
      <c r="D931" t="s">
        <v>71</v>
      </c>
      <c r="E931" t="s">
        <v>71</v>
      </c>
      <c r="F931" t="s">
        <v>8436</v>
      </c>
      <c r="G931" t="s">
        <v>71</v>
      </c>
      <c r="H931" t="s">
        <v>71</v>
      </c>
      <c r="I931" s="1" t="s">
        <v>8437</v>
      </c>
      <c r="J931" s="6" t="s">
        <v>8590</v>
      </c>
      <c r="K931" t="s">
        <v>3848</v>
      </c>
      <c r="L931" t="s">
        <v>71</v>
      </c>
      <c r="M931" t="s">
        <v>71</v>
      </c>
      <c r="N931" t="s">
        <v>71</v>
      </c>
      <c r="O931" t="s">
        <v>71</v>
      </c>
      <c r="P931" t="s">
        <v>71</v>
      </c>
      <c r="Q931" t="s">
        <v>71</v>
      </c>
      <c r="R931" t="s">
        <v>71</v>
      </c>
      <c r="S931" t="s">
        <v>71</v>
      </c>
      <c r="T931" t="s">
        <v>8438</v>
      </c>
      <c r="U931" t="s">
        <v>71</v>
      </c>
      <c r="V931" t="s">
        <v>71</v>
      </c>
      <c r="W931" t="s">
        <v>71</v>
      </c>
      <c r="X931" t="s">
        <v>71</v>
      </c>
      <c r="Y931" t="s">
        <v>8439</v>
      </c>
      <c r="Z931" t="s">
        <v>8440</v>
      </c>
      <c r="AA931" t="s">
        <v>71</v>
      </c>
      <c r="AB931" t="s">
        <v>71</v>
      </c>
      <c r="AC931" t="s">
        <v>71</v>
      </c>
      <c r="AD931" t="s">
        <v>71</v>
      </c>
      <c r="AE931" t="s">
        <v>71</v>
      </c>
      <c r="AF931" t="s">
        <v>71</v>
      </c>
      <c r="AG931" t="s">
        <v>71</v>
      </c>
      <c r="AH931" t="s">
        <v>71</v>
      </c>
      <c r="AI931" t="s">
        <v>71</v>
      </c>
      <c r="AJ931" t="s">
        <v>71</v>
      </c>
      <c r="AK931" t="s">
        <v>71</v>
      </c>
      <c r="AL931" t="s">
        <v>71</v>
      </c>
      <c r="AM931" t="s">
        <v>3851</v>
      </c>
      <c r="AN931" t="s">
        <v>3852</v>
      </c>
      <c r="AO931" t="s">
        <v>71</v>
      </c>
      <c r="AP931" t="s">
        <v>71</v>
      </c>
      <c r="AQ931" t="s">
        <v>71</v>
      </c>
      <c r="AR931" t="s">
        <v>129</v>
      </c>
      <c r="AS931">
        <v>2022</v>
      </c>
      <c r="AT931">
        <v>8</v>
      </c>
      <c r="AU931">
        <v>4</v>
      </c>
      <c r="AV931" t="s">
        <v>71</v>
      </c>
      <c r="AW931" t="s">
        <v>71</v>
      </c>
      <c r="AX931" t="s">
        <v>71</v>
      </c>
      <c r="AY931" t="s">
        <v>71</v>
      </c>
      <c r="AZ931">
        <v>3479</v>
      </c>
      <c r="BA931">
        <v>3503</v>
      </c>
      <c r="BB931" t="s">
        <v>71</v>
      </c>
      <c r="BC931" t="s">
        <v>8441</v>
      </c>
      <c r="BD931" t="str">
        <f>HYPERLINK("http://dx.doi.org/10.1007/s40747-022-00689-7","http://dx.doi.org/10.1007/s40747-022-00689-7")</f>
        <v>http://dx.doi.org/10.1007/s40747-022-00689-7</v>
      </c>
      <c r="BE931" t="s">
        <v>71</v>
      </c>
      <c r="BF931" t="s">
        <v>4744</v>
      </c>
      <c r="BG931" t="s">
        <v>71</v>
      </c>
      <c r="BH931" t="s">
        <v>71</v>
      </c>
      <c r="BI931" t="s">
        <v>71</v>
      </c>
      <c r="BJ931" t="s">
        <v>71</v>
      </c>
      <c r="BK931" t="s">
        <v>71</v>
      </c>
      <c r="BL931" t="s">
        <v>71</v>
      </c>
      <c r="BM931" t="s">
        <v>71</v>
      </c>
      <c r="BN931" t="s">
        <v>71</v>
      </c>
      <c r="BO931" t="s">
        <v>71</v>
      </c>
      <c r="BP931" t="s">
        <v>71</v>
      </c>
      <c r="BQ931" t="s">
        <v>8442</v>
      </c>
      <c r="BR931" t="str">
        <f>HYPERLINK("https%3A%2F%2Fwww.webofscience.com%2Fwos%2Fwoscc%2Ffull-record%2FWOS:000761876400001","View Full Record in Web of Science")</f>
        <v>View Full Record in Web of Science</v>
      </c>
    </row>
    <row r="932" spans="1:70" hidden="1" x14ac:dyDescent="0.25">
      <c r="A932" t="s">
        <v>83</v>
      </c>
      <c r="B932" t="s">
        <v>8443</v>
      </c>
      <c r="C932" t="s">
        <v>71</v>
      </c>
      <c r="D932" t="s">
        <v>8444</v>
      </c>
      <c r="E932" t="s">
        <v>71</v>
      </c>
      <c r="F932" t="s">
        <v>8445</v>
      </c>
      <c r="G932" t="s">
        <v>71</v>
      </c>
      <c r="H932" t="s">
        <v>71</v>
      </c>
      <c r="I932" s="1" t="s">
        <v>8446</v>
      </c>
      <c r="J932" s="6" t="s">
        <v>8590</v>
      </c>
      <c r="K932" t="s">
        <v>8447</v>
      </c>
      <c r="L932" t="s">
        <v>71</v>
      </c>
      <c r="M932" t="s">
        <v>8448</v>
      </c>
      <c r="N932" t="s">
        <v>8449</v>
      </c>
      <c r="O932" t="s">
        <v>8450</v>
      </c>
      <c r="P932" t="s">
        <v>8451</v>
      </c>
      <c r="Q932" t="s">
        <v>71</v>
      </c>
      <c r="R932" t="s">
        <v>71</v>
      </c>
      <c r="S932" t="s">
        <v>71</v>
      </c>
      <c r="T932" t="s">
        <v>8452</v>
      </c>
      <c r="U932" t="s">
        <v>71</v>
      </c>
      <c r="V932" t="s">
        <v>71</v>
      </c>
      <c r="W932" t="s">
        <v>71</v>
      </c>
      <c r="X932" t="s">
        <v>71</v>
      </c>
      <c r="Y932" t="s">
        <v>8453</v>
      </c>
      <c r="Z932" t="s">
        <v>8454</v>
      </c>
      <c r="AA932" t="s">
        <v>71</v>
      </c>
      <c r="AB932" t="s">
        <v>71</v>
      </c>
      <c r="AC932" t="s">
        <v>71</v>
      </c>
      <c r="AD932" t="s">
        <v>71</v>
      </c>
      <c r="AE932" t="s">
        <v>71</v>
      </c>
      <c r="AF932" t="s">
        <v>71</v>
      </c>
      <c r="AG932" t="s">
        <v>71</v>
      </c>
      <c r="AH932" t="s">
        <v>71</v>
      </c>
      <c r="AI932" t="s">
        <v>71</v>
      </c>
      <c r="AJ932" t="s">
        <v>71</v>
      </c>
      <c r="AK932" t="s">
        <v>71</v>
      </c>
      <c r="AL932" t="s">
        <v>71</v>
      </c>
      <c r="AM932" t="s">
        <v>71</v>
      </c>
      <c r="AN932" t="s">
        <v>71</v>
      </c>
      <c r="AO932" t="s">
        <v>8455</v>
      </c>
      <c r="AP932" t="s">
        <v>71</v>
      </c>
      <c r="AQ932" t="s">
        <v>71</v>
      </c>
      <c r="AR932" t="s">
        <v>71</v>
      </c>
      <c r="AS932">
        <v>2013</v>
      </c>
      <c r="AT932" t="s">
        <v>71</v>
      </c>
      <c r="AU932" t="s">
        <v>71</v>
      </c>
      <c r="AV932" t="s">
        <v>71</v>
      </c>
      <c r="AW932" t="s">
        <v>71</v>
      </c>
      <c r="AX932" t="s">
        <v>71</v>
      </c>
      <c r="AY932" t="s">
        <v>71</v>
      </c>
      <c r="AZ932">
        <v>92</v>
      </c>
      <c r="BA932">
        <v>98</v>
      </c>
      <c r="BB932" t="s">
        <v>71</v>
      </c>
      <c r="BC932" t="s">
        <v>71</v>
      </c>
      <c r="BD932" t="s">
        <v>71</v>
      </c>
      <c r="BE932" t="s">
        <v>71</v>
      </c>
      <c r="BF932" t="s">
        <v>71</v>
      </c>
      <c r="BG932" t="s">
        <v>71</v>
      </c>
      <c r="BH932" t="s">
        <v>71</v>
      </c>
      <c r="BI932" t="s">
        <v>71</v>
      </c>
      <c r="BJ932" t="s">
        <v>71</v>
      </c>
      <c r="BK932" t="s">
        <v>71</v>
      </c>
      <c r="BL932" t="s">
        <v>71</v>
      </c>
      <c r="BM932" t="s">
        <v>71</v>
      </c>
      <c r="BN932" t="s">
        <v>71</v>
      </c>
      <c r="BO932" t="s">
        <v>71</v>
      </c>
      <c r="BP932" t="s">
        <v>71</v>
      </c>
      <c r="BQ932" t="s">
        <v>8456</v>
      </c>
      <c r="BR932" t="str">
        <f>HYPERLINK("https%3A%2F%2Fwww.webofscience.com%2Fwos%2Fwoscc%2Ffull-record%2FWOS:000357105900014","View Full Record in Web of Science")</f>
        <v>View Full Record in Web of Science</v>
      </c>
    </row>
    <row r="933" spans="1:70" hidden="1" x14ac:dyDescent="0.25">
      <c r="A933" t="s">
        <v>69</v>
      </c>
      <c r="B933" t="s">
        <v>8457</v>
      </c>
      <c r="C933" t="s">
        <v>71</v>
      </c>
      <c r="D933" t="s">
        <v>71</v>
      </c>
      <c r="E933" t="s">
        <v>71</v>
      </c>
      <c r="F933" t="s">
        <v>8458</v>
      </c>
      <c r="G933" t="s">
        <v>71</v>
      </c>
      <c r="H933" t="s">
        <v>71</v>
      </c>
      <c r="I933" s="1" t="s">
        <v>8459</v>
      </c>
      <c r="J933" s="6" t="s">
        <v>8590</v>
      </c>
      <c r="K933" t="s">
        <v>955</v>
      </c>
      <c r="L933" t="s">
        <v>71</v>
      </c>
      <c r="M933" t="s">
        <v>71</v>
      </c>
      <c r="N933" t="s">
        <v>71</v>
      </c>
      <c r="O933" t="s">
        <v>71</v>
      </c>
      <c r="P933" t="s">
        <v>71</v>
      </c>
      <c r="Q933" t="s">
        <v>71</v>
      </c>
      <c r="R933" t="s">
        <v>71</v>
      </c>
      <c r="S933" t="s">
        <v>71</v>
      </c>
      <c r="T933" t="s">
        <v>8460</v>
      </c>
      <c r="U933" t="s">
        <v>71</v>
      </c>
      <c r="V933" t="s">
        <v>71</v>
      </c>
      <c r="W933" t="s">
        <v>71</v>
      </c>
      <c r="X933" t="s">
        <v>71</v>
      </c>
      <c r="Y933" t="s">
        <v>8461</v>
      </c>
      <c r="Z933" t="s">
        <v>8462</v>
      </c>
      <c r="AA933" t="s">
        <v>71</v>
      </c>
      <c r="AB933" t="s">
        <v>71</v>
      </c>
      <c r="AC933" t="s">
        <v>71</v>
      </c>
      <c r="AD933" t="s">
        <v>71</v>
      </c>
      <c r="AE933" t="s">
        <v>71</v>
      </c>
      <c r="AF933" t="s">
        <v>71</v>
      </c>
      <c r="AG933" t="s">
        <v>71</v>
      </c>
      <c r="AH933" t="s">
        <v>71</v>
      </c>
      <c r="AI933" t="s">
        <v>71</v>
      </c>
      <c r="AJ933" t="s">
        <v>71</v>
      </c>
      <c r="AK933" t="s">
        <v>71</v>
      </c>
      <c r="AL933" t="s">
        <v>71</v>
      </c>
      <c r="AM933" t="s">
        <v>958</v>
      </c>
      <c r="AN933" t="s">
        <v>959</v>
      </c>
      <c r="AO933" t="s">
        <v>71</v>
      </c>
      <c r="AP933" t="s">
        <v>71</v>
      </c>
      <c r="AQ933" t="s">
        <v>71</v>
      </c>
      <c r="AR933" t="s">
        <v>71</v>
      </c>
      <c r="AS933" t="s">
        <v>71</v>
      </c>
      <c r="AT933" t="s">
        <v>71</v>
      </c>
      <c r="AU933" t="s">
        <v>71</v>
      </c>
      <c r="AV933" t="s">
        <v>71</v>
      </c>
      <c r="AW933" t="s">
        <v>71</v>
      </c>
      <c r="AX933" t="s">
        <v>71</v>
      </c>
      <c r="AY933" t="s">
        <v>71</v>
      </c>
      <c r="AZ933" t="s">
        <v>71</v>
      </c>
      <c r="BA933" t="s">
        <v>71</v>
      </c>
      <c r="BB933" t="s">
        <v>71</v>
      </c>
      <c r="BC933" t="s">
        <v>8463</v>
      </c>
      <c r="BD933" t="str">
        <f>HYPERLINK("http://dx.doi.org/10.1007/s10462-022-10236-y","http://dx.doi.org/10.1007/s10462-022-10236-y")</f>
        <v>http://dx.doi.org/10.1007/s10462-022-10236-y</v>
      </c>
      <c r="BE933" t="s">
        <v>71</v>
      </c>
      <c r="BF933" t="s">
        <v>7709</v>
      </c>
      <c r="BG933" t="s">
        <v>71</v>
      </c>
      <c r="BH933" t="s">
        <v>71</v>
      </c>
      <c r="BI933" t="s">
        <v>71</v>
      </c>
      <c r="BJ933" t="s">
        <v>71</v>
      </c>
      <c r="BK933" t="s">
        <v>71</v>
      </c>
      <c r="BL933" t="s">
        <v>71</v>
      </c>
      <c r="BM933" t="s">
        <v>71</v>
      </c>
      <c r="BN933" t="s">
        <v>71</v>
      </c>
      <c r="BO933" t="s">
        <v>71</v>
      </c>
      <c r="BP933" t="s">
        <v>71</v>
      </c>
      <c r="BQ933" t="s">
        <v>8464</v>
      </c>
      <c r="BR933" t="str">
        <f>HYPERLINK("https%3A%2F%2Fwww.webofscience.com%2Fwos%2Fwoscc%2Ffull-record%2FWOS:000853477900001","View Full Record in Web of Science")</f>
        <v>View Full Record in Web of Science</v>
      </c>
    </row>
    <row r="934" spans="1:70" hidden="1" x14ac:dyDescent="0.25">
      <c r="A934" t="s">
        <v>69</v>
      </c>
      <c r="B934" t="s">
        <v>8465</v>
      </c>
      <c r="C934" t="s">
        <v>71</v>
      </c>
      <c r="D934" t="s">
        <v>71</v>
      </c>
      <c r="E934" t="s">
        <v>71</v>
      </c>
      <c r="F934" t="s">
        <v>8466</v>
      </c>
      <c r="G934" t="s">
        <v>71</v>
      </c>
      <c r="H934" t="s">
        <v>71</v>
      </c>
      <c r="I934" s="1" t="s">
        <v>8467</v>
      </c>
      <c r="J934" s="6" t="s">
        <v>8590</v>
      </c>
      <c r="K934" t="s">
        <v>4172</v>
      </c>
      <c r="L934" t="s">
        <v>71</v>
      </c>
      <c r="M934" t="s">
        <v>71</v>
      </c>
      <c r="N934" t="s">
        <v>71</v>
      </c>
      <c r="O934" t="s">
        <v>71</v>
      </c>
      <c r="P934" t="s">
        <v>71</v>
      </c>
      <c r="Q934" t="s">
        <v>71</v>
      </c>
      <c r="R934" t="s">
        <v>71</v>
      </c>
      <c r="S934" t="s">
        <v>71</v>
      </c>
      <c r="T934" t="s">
        <v>8468</v>
      </c>
      <c r="U934" t="s">
        <v>71</v>
      </c>
      <c r="V934" t="s">
        <v>71</v>
      </c>
      <c r="W934" t="s">
        <v>71</v>
      </c>
      <c r="X934" t="s">
        <v>71</v>
      </c>
      <c r="Y934" t="s">
        <v>71</v>
      </c>
      <c r="Z934" t="s">
        <v>71</v>
      </c>
      <c r="AA934" t="s">
        <v>71</v>
      </c>
      <c r="AB934" t="s">
        <v>71</v>
      </c>
      <c r="AC934" t="s">
        <v>71</v>
      </c>
      <c r="AD934" t="s">
        <v>71</v>
      </c>
      <c r="AE934" t="s">
        <v>71</v>
      </c>
      <c r="AF934" t="s">
        <v>71</v>
      </c>
      <c r="AG934" t="s">
        <v>71</v>
      </c>
      <c r="AH934" t="s">
        <v>71</v>
      </c>
      <c r="AI934" t="s">
        <v>71</v>
      </c>
      <c r="AJ934" t="s">
        <v>71</v>
      </c>
      <c r="AK934" t="s">
        <v>71</v>
      </c>
      <c r="AL934" t="s">
        <v>71</v>
      </c>
      <c r="AM934" t="s">
        <v>4175</v>
      </c>
      <c r="AN934" t="s">
        <v>4176</v>
      </c>
      <c r="AO934" t="s">
        <v>71</v>
      </c>
      <c r="AP934" t="s">
        <v>71</v>
      </c>
      <c r="AQ934" t="s">
        <v>71</v>
      </c>
      <c r="AR934" t="s">
        <v>1595</v>
      </c>
      <c r="AS934">
        <v>2022</v>
      </c>
      <c r="AT934">
        <v>74</v>
      </c>
      <c r="AU934">
        <v>4</v>
      </c>
      <c r="AV934" t="s">
        <v>71</v>
      </c>
      <c r="AW934" t="s">
        <v>71</v>
      </c>
      <c r="AX934" t="s">
        <v>71</v>
      </c>
      <c r="AY934" t="s">
        <v>71</v>
      </c>
      <c r="AZ934">
        <v>589</v>
      </c>
      <c r="BA934">
        <v>630</v>
      </c>
      <c r="BB934" t="s">
        <v>71</v>
      </c>
      <c r="BC934" t="s">
        <v>8469</v>
      </c>
      <c r="BD934" t="str">
        <f>HYPERLINK("http://dx.doi.org/10.1108/AJIM-07-2021-0211","http://dx.doi.org/10.1108/AJIM-07-2021-0211")</f>
        <v>http://dx.doi.org/10.1108/AJIM-07-2021-0211</v>
      </c>
      <c r="BE934" t="s">
        <v>71</v>
      </c>
      <c r="BF934" t="s">
        <v>1054</v>
      </c>
      <c r="BG934" t="s">
        <v>71</v>
      </c>
      <c r="BH934" t="s">
        <v>71</v>
      </c>
      <c r="BI934" t="s">
        <v>71</v>
      </c>
      <c r="BJ934" t="s">
        <v>71</v>
      </c>
      <c r="BK934" t="s">
        <v>71</v>
      </c>
      <c r="BL934" t="s">
        <v>71</v>
      </c>
      <c r="BM934" t="s">
        <v>71</v>
      </c>
      <c r="BN934" t="s">
        <v>71</v>
      </c>
      <c r="BO934" t="s">
        <v>71</v>
      </c>
      <c r="BP934" t="s">
        <v>71</v>
      </c>
      <c r="BQ934" t="s">
        <v>8470</v>
      </c>
      <c r="BR934" t="str">
        <f>HYPERLINK("https%3A%2F%2Fwww.webofscience.com%2Fwos%2Fwoscc%2Ffull-record%2FWOS:000746541400001","View Full Record in Web of Science")</f>
        <v>View Full Record in Web of Science</v>
      </c>
    </row>
    <row r="935" spans="1:70" hidden="1" x14ac:dyDescent="0.25">
      <c r="A935" t="s">
        <v>69</v>
      </c>
      <c r="B935" t="s">
        <v>8471</v>
      </c>
      <c r="C935" t="s">
        <v>71</v>
      </c>
      <c r="D935" t="s">
        <v>71</v>
      </c>
      <c r="E935" t="s">
        <v>71</v>
      </c>
      <c r="F935" t="s">
        <v>8472</v>
      </c>
      <c r="G935" t="s">
        <v>71</v>
      </c>
      <c r="H935" t="s">
        <v>71</v>
      </c>
      <c r="I935" s="1" t="s">
        <v>8473</v>
      </c>
      <c r="J935" s="6" t="s">
        <v>8590</v>
      </c>
      <c r="K935" t="s">
        <v>673</v>
      </c>
      <c r="L935" t="s">
        <v>71</v>
      </c>
      <c r="M935" t="s">
        <v>71</v>
      </c>
      <c r="N935" t="s">
        <v>71</v>
      </c>
      <c r="O935" t="s">
        <v>71</v>
      </c>
      <c r="P935" t="s">
        <v>71</v>
      </c>
      <c r="Q935" t="s">
        <v>71</v>
      </c>
      <c r="R935" t="s">
        <v>71</v>
      </c>
      <c r="S935" t="s">
        <v>71</v>
      </c>
      <c r="T935" t="s">
        <v>8474</v>
      </c>
      <c r="U935" t="s">
        <v>71</v>
      </c>
      <c r="V935" t="s">
        <v>71</v>
      </c>
      <c r="W935" t="s">
        <v>71</v>
      </c>
      <c r="X935" t="s">
        <v>71</v>
      </c>
      <c r="Y935" t="s">
        <v>8475</v>
      </c>
      <c r="Z935" t="s">
        <v>8476</v>
      </c>
      <c r="AA935" t="s">
        <v>71</v>
      </c>
      <c r="AB935" t="s">
        <v>71</v>
      </c>
      <c r="AC935" t="s">
        <v>71</v>
      </c>
      <c r="AD935" t="s">
        <v>71</v>
      </c>
      <c r="AE935" t="s">
        <v>71</v>
      </c>
      <c r="AF935" t="s">
        <v>71</v>
      </c>
      <c r="AG935" t="s">
        <v>71</v>
      </c>
      <c r="AH935" t="s">
        <v>71</v>
      </c>
      <c r="AI935" t="s">
        <v>71</v>
      </c>
      <c r="AJ935" t="s">
        <v>71</v>
      </c>
      <c r="AK935" t="s">
        <v>71</v>
      </c>
      <c r="AL935" t="s">
        <v>71</v>
      </c>
      <c r="AM935" t="s">
        <v>677</v>
      </c>
      <c r="AN935" t="s">
        <v>678</v>
      </c>
      <c r="AO935" t="s">
        <v>71</v>
      </c>
      <c r="AP935" t="s">
        <v>71</v>
      </c>
      <c r="AQ935" t="s">
        <v>71</v>
      </c>
      <c r="AR935" t="s">
        <v>770</v>
      </c>
      <c r="AS935">
        <v>2014</v>
      </c>
      <c r="AT935">
        <v>58</v>
      </c>
      <c r="AU935" t="s">
        <v>71</v>
      </c>
      <c r="AV935" t="s">
        <v>71</v>
      </c>
      <c r="AW935" t="s">
        <v>71</v>
      </c>
      <c r="AX935" t="s">
        <v>180</v>
      </c>
      <c r="AY935" t="s">
        <v>71</v>
      </c>
      <c r="AZ935">
        <v>75</v>
      </c>
      <c r="BA935">
        <v>85</v>
      </c>
      <c r="BB935" t="s">
        <v>71</v>
      </c>
      <c r="BC935" t="s">
        <v>8477</v>
      </c>
      <c r="BD935" t="str">
        <f>HYPERLINK("http://dx.doi.org/10.1016/j.knosys.2013.09.024","http://dx.doi.org/10.1016/j.knosys.2013.09.024")</f>
        <v>http://dx.doi.org/10.1016/j.knosys.2013.09.024</v>
      </c>
      <c r="BE935" t="s">
        <v>71</v>
      </c>
      <c r="BF935" t="s">
        <v>71</v>
      </c>
      <c r="BG935" t="s">
        <v>71</v>
      </c>
      <c r="BH935" t="s">
        <v>71</v>
      </c>
      <c r="BI935" t="s">
        <v>71</v>
      </c>
      <c r="BJ935" t="s">
        <v>71</v>
      </c>
      <c r="BK935" t="s">
        <v>71</v>
      </c>
      <c r="BL935" t="s">
        <v>71</v>
      </c>
      <c r="BM935" t="s">
        <v>71</v>
      </c>
      <c r="BN935" t="s">
        <v>71</v>
      </c>
      <c r="BO935" t="s">
        <v>71</v>
      </c>
      <c r="BP935" t="s">
        <v>71</v>
      </c>
      <c r="BQ935" t="s">
        <v>8478</v>
      </c>
      <c r="BR935" t="str">
        <f>HYPERLINK("https%3A%2F%2Fwww.webofscience.com%2Fwos%2Fwoscc%2Ffull-record%2FWOS:000333999000009","View Full Record in Web of Science")</f>
        <v>View Full Record in Web of Science</v>
      </c>
    </row>
    <row r="936" spans="1:70" hidden="1" x14ac:dyDescent="0.25">
      <c r="A936" t="s">
        <v>69</v>
      </c>
      <c r="B936" t="s">
        <v>2848</v>
      </c>
      <c r="C936" t="s">
        <v>71</v>
      </c>
      <c r="D936" t="s">
        <v>71</v>
      </c>
      <c r="E936" t="s">
        <v>71</v>
      </c>
      <c r="F936" t="s">
        <v>2850</v>
      </c>
      <c r="G936" t="s">
        <v>71</v>
      </c>
      <c r="H936" t="s">
        <v>71</v>
      </c>
      <c r="I936" s="1" t="s">
        <v>8479</v>
      </c>
      <c r="J936" s="6" t="s">
        <v>8590</v>
      </c>
      <c r="K936" t="s">
        <v>766</v>
      </c>
      <c r="L936" t="s">
        <v>71</v>
      </c>
      <c r="M936" t="s">
        <v>71</v>
      </c>
      <c r="N936" t="s">
        <v>71</v>
      </c>
      <c r="O936" t="s">
        <v>71</v>
      </c>
      <c r="P936" t="s">
        <v>71</v>
      </c>
      <c r="Q936" t="s">
        <v>71</v>
      </c>
      <c r="R936" t="s">
        <v>71</v>
      </c>
      <c r="S936" t="s">
        <v>71</v>
      </c>
      <c r="T936" t="s">
        <v>8480</v>
      </c>
      <c r="U936" t="s">
        <v>71</v>
      </c>
      <c r="V936" t="s">
        <v>71</v>
      </c>
      <c r="W936" t="s">
        <v>71</v>
      </c>
      <c r="X936" t="s">
        <v>71</v>
      </c>
      <c r="Y936" t="s">
        <v>71</v>
      </c>
      <c r="Z936" t="s">
        <v>71</v>
      </c>
      <c r="AA936" t="s">
        <v>71</v>
      </c>
      <c r="AB936" t="s">
        <v>71</v>
      </c>
      <c r="AC936" t="s">
        <v>71</v>
      </c>
      <c r="AD936" t="s">
        <v>71</v>
      </c>
      <c r="AE936" t="s">
        <v>71</v>
      </c>
      <c r="AF936" t="s">
        <v>71</v>
      </c>
      <c r="AG936" t="s">
        <v>71</v>
      </c>
      <c r="AH936" t="s">
        <v>71</v>
      </c>
      <c r="AI936" t="s">
        <v>71</v>
      </c>
      <c r="AJ936" t="s">
        <v>71</v>
      </c>
      <c r="AK936" t="s">
        <v>71</v>
      </c>
      <c r="AL936" t="s">
        <v>71</v>
      </c>
      <c r="AM936" t="s">
        <v>768</v>
      </c>
      <c r="AN936" t="s">
        <v>769</v>
      </c>
      <c r="AO936" t="s">
        <v>71</v>
      </c>
      <c r="AP936" t="s">
        <v>71</v>
      </c>
      <c r="AQ936" t="s">
        <v>71</v>
      </c>
      <c r="AR936" t="s">
        <v>960</v>
      </c>
      <c r="AS936">
        <v>2021</v>
      </c>
      <c r="AT936">
        <v>102</v>
      </c>
      <c r="AU936" t="s">
        <v>71</v>
      </c>
      <c r="AV936" t="s">
        <v>71</v>
      </c>
      <c r="AW936" t="s">
        <v>71</v>
      </c>
      <c r="AX936" t="s">
        <v>71</v>
      </c>
      <c r="AY936" t="s">
        <v>71</v>
      </c>
      <c r="AZ936" t="s">
        <v>71</v>
      </c>
      <c r="BA936" t="s">
        <v>71</v>
      </c>
      <c r="BB936">
        <v>107103</v>
      </c>
      <c r="BC936" t="s">
        <v>8481</v>
      </c>
      <c r="BD936" t="str">
        <f>HYPERLINK("http://dx.doi.org/10.1016/j.asoc.2021.107103","http://dx.doi.org/10.1016/j.asoc.2021.107103")</f>
        <v>http://dx.doi.org/10.1016/j.asoc.2021.107103</v>
      </c>
      <c r="BE936" t="s">
        <v>71</v>
      </c>
      <c r="BF936" t="s">
        <v>2125</v>
      </c>
      <c r="BG936" t="s">
        <v>71</v>
      </c>
      <c r="BH936" t="s">
        <v>71</v>
      </c>
      <c r="BI936" t="s">
        <v>71</v>
      </c>
      <c r="BJ936" t="s">
        <v>71</v>
      </c>
      <c r="BK936" t="s">
        <v>71</v>
      </c>
      <c r="BL936" t="s">
        <v>71</v>
      </c>
      <c r="BM936" t="s">
        <v>71</v>
      </c>
      <c r="BN936" t="s">
        <v>71</v>
      </c>
      <c r="BO936" t="s">
        <v>71</v>
      </c>
      <c r="BP936" t="s">
        <v>71</v>
      </c>
      <c r="BQ936" t="s">
        <v>8482</v>
      </c>
      <c r="BR936" t="str">
        <f>HYPERLINK("https%3A%2F%2Fwww.webofscience.com%2Fwos%2Fwoscc%2Ffull-record%2FWOS:000632598900007","View Full Record in Web of Science")</f>
        <v>View Full Record in Web of Science</v>
      </c>
    </row>
    <row r="937" spans="1:70" hidden="1" x14ac:dyDescent="0.25">
      <c r="A937" t="s">
        <v>69</v>
      </c>
      <c r="B937" t="s">
        <v>8483</v>
      </c>
      <c r="C937" t="s">
        <v>71</v>
      </c>
      <c r="D937" t="s">
        <v>71</v>
      </c>
      <c r="E937" t="s">
        <v>71</v>
      </c>
      <c r="F937" t="s">
        <v>8484</v>
      </c>
      <c r="G937" t="s">
        <v>71</v>
      </c>
      <c r="H937" t="s">
        <v>71</v>
      </c>
      <c r="I937" s="1" t="s">
        <v>8485</v>
      </c>
      <c r="J937" s="6" t="s">
        <v>8590</v>
      </c>
      <c r="K937" t="s">
        <v>8486</v>
      </c>
      <c r="L937" t="s">
        <v>71</v>
      </c>
      <c r="M937" t="s">
        <v>71</v>
      </c>
      <c r="N937" t="s">
        <v>71</v>
      </c>
      <c r="O937" t="s">
        <v>71</v>
      </c>
      <c r="P937" t="s">
        <v>71</v>
      </c>
      <c r="Q937" t="s">
        <v>71</v>
      </c>
      <c r="R937" t="s">
        <v>71</v>
      </c>
      <c r="S937" t="s">
        <v>71</v>
      </c>
      <c r="T937" t="s">
        <v>8487</v>
      </c>
      <c r="U937" t="s">
        <v>71</v>
      </c>
      <c r="V937" t="s">
        <v>71</v>
      </c>
      <c r="W937" t="s">
        <v>71</v>
      </c>
      <c r="X937" t="s">
        <v>71</v>
      </c>
      <c r="Y937" t="s">
        <v>71</v>
      </c>
      <c r="Z937" t="s">
        <v>8488</v>
      </c>
      <c r="AA937" t="s">
        <v>71</v>
      </c>
      <c r="AB937" t="s">
        <v>71</v>
      </c>
      <c r="AC937" t="s">
        <v>71</v>
      </c>
      <c r="AD937" t="s">
        <v>71</v>
      </c>
      <c r="AE937" t="s">
        <v>71</v>
      </c>
      <c r="AF937" t="s">
        <v>71</v>
      </c>
      <c r="AG937" t="s">
        <v>71</v>
      </c>
      <c r="AH937" t="s">
        <v>71</v>
      </c>
      <c r="AI937" t="s">
        <v>71</v>
      </c>
      <c r="AJ937" t="s">
        <v>71</v>
      </c>
      <c r="AK937" t="s">
        <v>71</v>
      </c>
      <c r="AL937" t="s">
        <v>71</v>
      </c>
      <c r="AM937" t="s">
        <v>8489</v>
      </c>
      <c r="AN937" t="s">
        <v>8490</v>
      </c>
      <c r="AO937" t="s">
        <v>71</v>
      </c>
      <c r="AP937" t="s">
        <v>71</v>
      </c>
      <c r="AQ937" t="s">
        <v>71</v>
      </c>
      <c r="AR937" t="s">
        <v>8491</v>
      </c>
      <c r="AS937">
        <v>2020</v>
      </c>
      <c r="AT937">
        <v>2020</v>
      </c>
      <c r="AU937" t="s">
        <v>71</v>
      </c>
      <c r="AV937" t="s">
        <v>71</v>
      </c>
      <c r="AW937" t="s">
        <v>71</v>
      </c>
      <c r="AX937" t="s">
        <v>71</v>
      </c>
      <c r="AY937" t="s">
        <v>71</v>
      </c>
      <c r="AZ937" t="s">
        <v>71</v>
      </c>
      <c r="BA937" t="s">
        <v>71</v>
      </c>
      <c r="BB937">
        <v>6630906</v>
      </c>
      <c r="BC937" t="s">
        <v>8492</v>
      </c>
      <c r="BD937" t="str">
        <f>HYPERLINK("http://dx.doi.org/10.1155/2020/6630906","http://dx.doi.org/10.1155/2020/6630906")</f>
        <v>http://dx.doi.org/10.1155/2020/6630906</v>
      </c>
      <c r="BE937" t="s">
        <v>71</v>
      </c>
      <c r="BF937" t="s">
        <v>71</v>
      </c>
      <c r="BG937" t="s">
        <v>71</v>
      </c>
      <c r="BH937" t="s">
        <v>71</v>
      </c>
      <c r="BI937" t="s">
        <v>71</v>
      </c>
      <c r="BJ937" t="s">
        <v>71</v>
      </c>
      <c r="BK937" t="s">
        <v>71</v>
      </c>
      <c r="BL937" t="s">
        <v>71</v>
      </c>
      <c r="BM937" t="s">
        <v>71</v>
      </c>
      <c r="BN937" t="s">
        <v>71</v>
      </c>
      <c r="BO937" t="s">
        <v>71</v>
      </c>
      <c r="BP937" t="s">
        <v>71</v>
      </c>
      <c r="BQ937" t="s">
        <v>8493</v>
      </c>
      <c r="BR937" t="str">
        <f>HYPERLINK("https%3A%2F%2Fwww.webofscience.com%2Fwos%2Fwoscc%2Ffull-record%2FWOS:000601299200004","View Full Record in Web of Science")</f>
        <v>View Full Record in Web of Science</v>
      </c>
    </row>
    <row r="938" spans="1:70" hidden="1" x14ac:dyDescent="0.25">
      <c r="A938" t="s">
        <v>69</v>
      </c>
      <c r="B938" t="s">
        <v>8494</v>
      </c>
      <c r="C938" t="s">
        <v>71</v>
      </c>
      <c r="D938" t="s">
        <v>71</v>
      </c>
      <c r="E938" t="s">
        <v>71</v>
      </c>
      <c r="F938" t="s">
        <v>8495</v>
      </c>
      <c r="G938" t="s">
        <v>71</v>
      </c>
      <c r="H938" t="s">
        <v>71</v>
      </c>
      <c r="I938" s="1" t="s">
        <v>8496</v>
      </c>
      <c r="J938" s="6" t="s">
        <v>8590</v>
      </c>
      <c r="K938" t="s">
        <v>7843</v>
      </c>
      <c r="L938" t="s">
        <v>71</v>
      </c>
      <c r="M938" t="s">
        <v>71</v>
      </c>
      <c r="N938" t="s">
        <v>71</v>
      </c>
      <c r="O938" t="s">
        <v>71</v>
      </c>
      <c r="P938" t="s">
        <v>71</v>
      </c>
      <c r="Q938" t="s">
        <v>71</v>
      </c>
      <c r="R938" t="s">
        <v>71</v>
      </c>
      <c r="S938" t="s">
        <v>71</v>
      </c>
      <c r="T938" t="s">
        <v>8497</v>
      </c>
      <c r="U938" t="s">
        <v>71</v>
      </c>
      <c r="V938" t="s">
        <v>71</v>
      </c>
      <c r="W938" t="s">
        <v>71</v>
      </c>
      <c r="X938" t="s">
        <v>71</v>
      </c>
      <c r="Y938" t="s">
        <v>71</v>
      </c>
      <c r="Z938" t="s">
        <v>8498</v>
      </c>
      <c r="AA938" t="s">
        <v>71</v>
      </c>
      <c r="AB938" t="s">
        <v>71</v>
      </c>
      <c r="AC938" t="s">
        <v>71</v>
      </c>
      <c r="AD938" t="s">
        <v>71</v>
      </c>
      <c r="AE938" t="s">
        <v>71</v>
      </c>
      <c r="AF938" t="s">
        <v>71</v>
      </c>
      <c r="AG938" t="s">
        <v>71</v>
      </c>
      <c r="AH938" t="s">
        <v>71</v>
      </c>
      <c r="AI938" t="s">
        <v>71</v>
      </c>
      <c r="AJ938" t="s">
        <v>71</v>
      </c>
      <c r="AK938" t="s">
        <v>71</v>
      </c>
      <c r="AL938" t="s">
        <v>71</v>
      </c>
      <c r="AM938" t="s">
        <v>71</v>
      </c>
      <c r="AN938" t="s">
        <v>7845</v>
      </c>
      <c r="AO938" t="s">
        <v>71</v>
      </c>
      <c r="AP938" t="s">
        <v>71</v>
      </c>
      <c r="AQ938" t="s">
        <v>71</v>
      </c>
      <c r="AR938" t="s">
        <v>960</v>
      </c>
      <c r="AS938">
        <v>2020</v>
      </c>
      <c r="AT938">
        <v>13</v>
      </c>
      <c r="AU938">
        <v>4</v>
      </c>
      <c r="AV938" t="s">
        <v>71</v>
      </c>
      <c r="AW938" t="s">
        <v>71</v>
      </c>
      <c r="AX938" t="s">
        <v>71</v>
      </c>
      <c r="AY938" t="s">
        <v>71</v>
      </c>
      <c r="AZ938" t="s">
        <v>71</v>
      </c>
      <c r="BA938" t="s">
        <v>71</v>
      </c>
      <c r="BB938">
        <v>79</v>
      </c>
      <c r="BC938" t="s">
        <v>8499</v>
      </c>
      <c r="BD938" t="str">
        <f>HYPERLINK("http://dx.doi.org/10.3390/a13040079","http://dx.doi.org/10.3390/a13040079")</f>
        <v>http://dx.doi.org/10.3390/a13040079</v>
      </c>
      <c r="BE938" t="s">
        <v>71</v>
      </c>
      <c r="BF938" t="s">
        <v>71</v>
      </c>
      <c r="BG938" t="s">
        <v>71</v>
      </c>
      <c r="BH938" t="s">
        <v>71</v>
      </c>
      <c r="BI938" t="s">
        <v>71</v>
      </c>
      <c r="BJ938" t="s">
        <v>71</v>
      </c>
      <c r="BK938" t="s">
        <v>71</v>
      </c>
      <c r="BL938" t="s">
        <v>71</v>
      </c>
      <c r="BM938" t="s">
        <v>71</v>
      </c>
      <c r="BN938" t="s">
        <v>71</v>
      </c>
      <c r="BO938" t="s">
        <v>71</v>
      </c>
      <c r="BP938" t="s">
        <v>71</v>
      </c>
      <c r="BQ938" t="s">
        <v>8500</v>
      </c>
      <c r="BR938" t="str">
        <f>HYPERLINK("https%3A%2F%2Fwww.webofscience.com%2Fwos%2Fwoscc%2Ffull-record%2FWOS:000531816900005","View Full Record in Web of Science")</f>
        <v>View Full Record in Web of Science</v>
      </c>
    </row>
    <row r="939" spans="1:70" hidden="1" x14ac:dyDescent="0.25">
      <c r="A939" t="s">
        <v>69</v>
      </c>
      <c r="B939" t="s">
        <v>8501</v>
      </c>
      <c r="C939" t="s">
        <v>71</v>
      </c>
      <c r="D939" t="s">
        <v>71</v>
      </c>
      <c r="E939" t="s">
        <v>71</v>
      </c>
      <c r="F939" t="s">
        <v>8502</v>
      </c>
      <c r="G939" t="s">
        <v>71</v>
      </c>
      <c r="H939" t="s">
        <v>71</v>
      </c>
      <c r="I939" s="1" t="s">
        <v>8503</v>
      </c>
      <c r="J939" s="6" t="s">
        <v>8590</v>
      </c>
      <c r="K939" t="s">
        <v>8504</v>
      </c>
      <c r="L939" t="s">
        <v>71</v>
      </c>
      <c r="M939" t="s">
        <v>71</v>
      </c>
      <c r="N939" t="s">
        <v>71</v>
      </c>
      <c r="O939" t="s">
        <v>71</v>
      </c>
      <c r="P939" t="s">
        <v>71</v>
      </c>
      <c r="Q939" t="s">
        <v>71</v>
      </c>
      <c r="R939" t="s">
        <v>71</v>
      </c>
      <c r="S939" t="s">
        <v>71</v>
      </c>
      <c r="T939" s="11" t="s">
        <v>8505</v>
      </c>
      <c r="U939" t="s">
        <v>71</v>
      </c>
      <c r="V939" t="s">
        <v>71</v>
      </c>
      <c r="W939" t="s">
        <v>71</v>
      </c>
      <c r="X939" t="s">
        <v>71</v>
      </c>
      <c r="Y939" t="s">
        <v>71</v>
      </c>
      <c r="Z939" t="s">
        <v>71</v>
      </c>
      <c r="AA939" t="s">
        <v>71</v>
      </c>
      <c r="AB939" t="s">
        <v>71</v>
      </c>
      <c r="AC939" t="s">
        <v>71</v>
      </c>
      <c r="AD939" t="s">
        <v>71</v>
      </c>
      <c r="AE939" t="s">
        <v>71</v>
      </c>
      <c r="AF939" t="s">
        <v>71</v>
      </c>
      <c r="AG939" t="s">
        <v>71</v>
      </c>
      <c r="AH939" t="s">
        <v>71</v>
      </c>
      <c r="AI939" t="s">
        <v>71</v>
      </c>
      <c r="AJ939" t="s">
        <v>71</v>
      </c>
      <c r="AK939" t="s">
        <v>71</v>
      </c>
      <c r="AL939" t="s">
        <v>71</v>
      </c>
      <c r="AM939" t="s">
        <v>8506</v>
      </c>
      <c r="AN939" t="s">
        <v>8507</v>
      </c>
      <c r="AO939" t="s">
        <v>71</v>
      </c>
      <c r="AP939" t="s">
        <v>71</v>
      </c>
      <c r="AQ939" t="s">
        <v>71</v>
      </c>
      <c r="AR939" t="s">
        <v>263</v>
      </c>
      <c r="AS939">
        <v>2021</v>
      </c>
      <c r="AT939">
        <v>64</v>
      </c>
      <c r="AU939">
        <v>5</v>
      </c>
      <c r="AV939" t="s">
        <v>71</v>
      </c>
      <c r="AW939" t="s">
        <v>71</v>
      </c>
      <c r="AX939" t="s">
        <v>180</v>
      </c>
      <c r="AY939" t="s">
        <v>71</v>
      </c>
      <c r="AZ939">
        <v>2947</v>
      </c>
      <c r="BA939">
        <v>2957</v>
      </c>
      <c r="BB939" t="s">
        <v>71</v>
      </c>
      <c r="BC939" t="s">
        <v>8508</v>
      </c>
      <c r="BD939" t="str">
        <f>HYPERLINK("http://dx.doi.org/10.1007/s00158-021-02997-x","http://dx.doi.org/10.1007/s00158-021-02997-x")</f>
        <v>http://dx.doi.org/10.1007/s00158-021-02997-x</v>
      </c>
      <c r="BE939" t="s">
        <v>71</v>
      </c>
      <c r="BF939" t="s">
        <v>4262</v>
      </c>
      <c r="BG939" t="s">
        <v>71</v>
      </c>
      <c r="BH939" t="s">
        <v>71</v>
      </c>
      <c r="BI939" t="s">
        <v>71</v>
      </c>
      <c r="BJ939" t="s">
        <v>71</v>
      </c>
      <c r="BK939" t="s">
        <v>71</v>
      </c>
      <c r="BL939" t="s">
        <v>71</v>
      </c>
      <c r="BM939" t="s">
        <v>71</v>
      </c>
      <c r="BN939" t="s">
        <v>71</v>
      </c>
      <c r="BO939" t="s">
        <v>71</v>
      </c>
      <c r="BP939" t="s">
        <v>71</v>
      </c>
      <c r="BQ939" t="s">
        <v>8509</v>
      </c>
      <c r="BR939" t="str">
        <f>HYPERLINK("https%3A%2F%2Fwww.webofscience.com%2Fwos%2Fwoscc%2Ffull-record%2FWOS:000684065600005","View Full Record in Web of Science")</f>
        <v>View Full Record in Web of Science</v>
      </c>
    </row>
    <row r="940" spans="1:70" hidden="1" x14ac:dyDescent="0.25">
      <c r="A940" t="s">
        <v>69</v>
      </c>
      <c r="B940" t="s">
        <v>8510</v>
      </c>
      <c r="C940" t="s">
        <v>71</v>
      </c>
      <c r="D940" t="s">
        <v>71</v>
      </c>
      <c r="E940" t="s">
        <v>71</v>
      </c>
      <c r="F940" t="s">
        <v>8511</v>
      </c>
      <c r="G940" t="s">
        <v>71</v>
      </c>
      <c r="H940" t="s">
        <v>71</v>
      </c>
      <c r="I940" s="1" t="s">
        <v>8512</v>
      </c>
      <c r="J940" s="6" t="s">
        <v>8588</v>
      </c>
      <c r="K940" t="s">
        <v>233</v>
      </c>
      <c r="L940" t="s">
        <v>71</v>
      </c>
      <c r="M940" t="s">
        <v>71</v>
      </c>
      <c r="N940" t="s">
        <v>71</v>
      </c>
      <c r="O940" t="s">
        <v>71</v>
      </c>
      <c r="P940" t="s">
        <v>71</v>
      </c>
      <c r="Q940" t="s">
        <v>71</v>
      </c>
      <c r="R940" t="s">
        <v>71</v>
      </c>
      <c r="S940" t="s">
        <v>71</v>
      </c>
      <c r="T940" t="s">
        <v>8513</v>
      </c>
      <c r="U940" t="s">
        <v>71</v>
      </c>
      <c r="V940" t="s">
        <v>71</v>
      </c>
      <c r="W940" t="s">
        <v>71</v>
      </c>
      <c r="X940" t="s">
        <v>71</v>
      </c>
      <c r="Y940" t="s">
        <v>71</v>
      </c>
      <c r="Z940" t="s">
        <v>71</v>
      </c>
      <c r="AA940" t="s">
        <v>71</v>
      </c>
      <c r="AB940" t="s">
        <v>71</v>
      </c>
      <c r="AC940" t="s">
        <v>71</v>
      </c>
      <c r="AD940" t="s">
        <v>71</v>
      </c>
      <c r="AE940" t="s">
        <v>71</v>
      </c>
      <c r="AF940" t="s">
        <v>71</v>
      </c>
      <c r="AG940" t="s">
        <v>71</v>
      </c>
      <c r="AH940" t="s">
        <v>71</v>
      </c>
      <c r="AI940" t="s">
        <v>71</v>
      </c>
      <c r="AJ940" t="s">
        <v>71</v>
      </c>
      <c r="AK940" t="s">
        <v>71</v>
      </c>
      <c r="AL940" t="s">
        <v>71</v>
      </c>
      <c r="AM940" t="s">
        <v>237</v>
      </c>
      <c r="AN940" t="s">
        <v>238</v>
      </c>
      <c r="AO940" t="s">
        <v>71</v>
      </c>
      <c r="AP940" t="s">
        <v>71</v>
      </c>
      <c r="AQ940" t="s">
        <v>71</v>
      </c>
      <c r="AR940" t="s">
        <v>479</v>
      </c>
      <c r="AS940">
        <v>2014</v>
      </c>
      <c r="AT940">
        <v>22</v>
      </c>
      <c r="AU940">
        <v>5</v>
      </c>
      <c r="AV940" t="s">
        <v>71</v>
      </c>
      <c r="AW940" t="s">
        <v>71</v>
      </c>
      <c r="AX940" t="s">
        <v>71</v>
      </c>
      <c r="AY940" t="s">
        <v>71</v>
      </c>
      <c r="AZ940">
        <v>1162</v>
      </c>
      <c r="BA940">
        <v>1182</v>
      </c>
      <c r="BB940" t="s">
        <v>71</v>
      </c>
      <c r="BC940" t="s">
        <v>8514</v>
      </c>
      <c r="BD940" t="str">
        <f>HYPERLINK("http://dx.doi.org/10.1109/TFUZZ.2013.2286414","http://dx.doi.org/10.1109/TFUZZ.2013.2286414")</f>
        <v>http://dx.doi.org/10.1109/TFUZZ.2013.2286414</v>
      </c>
      <c r="BE940" t="s">
        <v>71</v>
      </c>
      <c r="BF940" t="s">
        <v>71</v>
      </c>
      <c r="BG940" t="s">
        <v>71</v>
      </c>
      <c r="BH940" t="s">
        <v>71</v>
      </c>
      <c r="BI940" t="s">
        <v>71</v>
      </c>
      <c r="BJ940" t="s">
        <v>71</v>
      </c>
      <c r="BK940" t="s">
        <v>71</v>
      </c>
      <c r="BL940" t="s">
        <v>71</v>
      </c>
      <c r="BM940" t="s">
        <v>71</v>
      </c>
      <c r="BN940" t="s">
        <v>71</v>
      </c>
      <c r="BO940" t="s">
        <v>71</v>
      </c>
      <c r="BP940" t="s">
        <v>71</v>
      </c>
      <c r="BQ940" t="s">
        <v>8515</v>
      </c>
      <c r="BR940" t="str">
        <f>HYPERLINK("https%3A%2F%2Fwww.webofscience.com%2Fwos%2Fwoscc%2Ffull-record%2FWOS:000344751200010","View Full Record in Web of Science")</f>
        <v>View Full Record in Web of Science</v>
      </c>
    </row>
    <row r="941" spans="1:70" hidden="1" x14ac:dyDescent="0.25">
      <c r="A941" t="s">
        <v>69</v>
      </c>
      <c r="B941" t="s">
        <v>8516</v>
      </c>
      <c r="C941" t="s">
        <v>71</v>
      </c>
      <c r="D941" t="s">
        <v>71</v>
      </c>
      <c r="E941" t="s">
        <v>71</v>
      </c>
      <c r="F941" t="s">
        <v>8517</v>
      </c>
      <c r="G941" t="s">
        <v>71</v>
      </c>
      <c r="H941" t="s">
        <v>71</v>
      </c>
      <c r="I941" s="1" t="s">
        <v>8518</v>
      </c>
      <c r="J941" s="6" t="s">
        <v>8588</v>
      </c>
      <c r="K941" t="s">
        <v>8519</v>
      </c>
      <c r="L941" t="s">
        <v>71</v>
      </c>
      <c r="M941" t="s">
        <v>71</v>
      </c>
      <c r="N941" t="s">
        <v>71</v>
      </c>
      <c r="O941" t="s">
        <v>71</v>
      </c>
      <c r="P941" t="s">
        <v>71</v>
      </c>
      <c r="Q941" t="s">
        <v>71</v>
      </c>
      <c r="R941" t="s">
        <v>71</v>
      </c>
      <c r="S941" t="s">
        <v>71</v>
      </c>
      <c r="T941" t="s">
        <v>8520</v>
      </c>
      <c r="U941" t="s">
        <v>71</v>
      </c>
      <c r="V941" t="s">
        <v>71</v>
      </c>
      <c r="W941" t="s">
        <v>71</v>
      </c>
      <c r="X941" t="s">
        <v>71</v>
      </c>
      <c r="Y941" t="s">
        <v>8521</v>
      </c>
      <c r="Z941" t="s">
        <v>8522</v>
      </c>
      <c r="AA941" t="s">
        <v>71</v>
      </c>
      <c r="AB941" t="s">
        <v>71</v>
      </c>
      <c r="AC941" t="s">
        <v>71</v>
      </c>
      <c r="AD941" t="s">
        <v>71</v>
      </c>
      <c r="AE941" t="s">
        <v>71</v>
      </c>
      <c r="AF941" t="s">
        <v>71</v>
      </c>
      <c r="AG941" t="s">
        <v>71</v>
      </c>
      <c r="AH941" t="s">
        <v>71</v>
      </c>
      <c r="AI941" t="s">
        <v>71</v>
      </c>
      <c r="AJ941" t="s">
        <v>71</v>
      </c>
      <c r="AK941" t="s">
        <v>71</v>
      </c>
      <c r="AL941" t="s">
        <v>71</v>
      </c>
      <c r="AM941" t="s">
        <v>8523</v>
      </c>
      <c r="AN941" t="s">
        <v>8524</v>
      </c>
      <c r="AO941" t="s">
        <v>71</v>
      </c>
      <c r="AP941" t="s">
        <v>71</v>
      </c>
      <c r="AQ941" t="s">
        <v>71</v>
      </c>
      <c r="AR941" t="s">
        <v>7079</v>
      </c>
      <c r="AS941">
        <v>2020</v>
      </c>
      <c r="AT941">
        <v>2020</v>
      </c>
      <c r="AU941" t="s">
        <v>71</v>
      </c>
      <c r="AV941" t="s">
        <v>71</v>
      </c>
      <c r="AW941" t="s">
        <v>71</v>
      </c>
      <c r="AX941" t="s">
        <v>71</v>
      </c>
      <c r="AY941" t="s">
        <v>71</v>
      </c>
      <c r="AZ941" t="s">
        <v>71</v>
      </c>
      <c r="BA941" t="s">
        <v>71</v>
      </c>
      <c r="BB941">
        <v>6597316</v>
      </c>
      <c r="BC941" t="s">
        <v>8525</v>
      </c>
      <c r="BD941" t="str">
        <f>HYPERLINK("http://dx.doi.org/10.1155/2020/6597316","http://dx.doi.org/10.1155/2020/6597316")</f>
        <v>http://dx.doi.org/10.1155/2020/6597316</v>
      </c>
      <c r="BE941" t="s">
        <v>71</v>
      </c>
      <c r="BF941" t="s">
        <v>71</v>
      </c>
      <c r="BG941" t="s">
        <v>71</v>
      </c>
      <c r="BH941" t="s">
        <v>71</v>
      </c>
      <c r="BI941" t="s">
        <v>71</v>
      </c>
      <c r="BJ941" t="s">
        <v>71</v>
      </c>
      <c r="BK941" t="s">
        <v>71</v>
      </c>
      <c r="BL941" t="s">
        <v>71</v>
      </c>
      <c r="BM941" t="s">
        <v>71</v>
      </c>
      <c r="BN941" t="s">
        <v>71</v>
      </c>
      <c r="BO941" t="s">
        <v>71</v>
      </c>
      <c r="BP941" t="s">
        <v>71</v>
      </c>
      <c r="BQ941" t="s">
        <v>8526</v>
      </c>
      <c r="BR941" t="str">
        <f>HYPERLINK("https%3A%2F%2Fwww.webofscience.com%2Fwos%2Fwoscc%2Ffull-record%2FWOS:000533350600001","View Full Record in Web of Science")</f>
        <v>View Full Record in Web of Science</v>
      </c>
    </row>
    <row r="942" spans="1:70" hidden="1" x14ac:dyDescent="0.25">
      <c r="A942" t="s">
        <v>69</v>
      </c>
      <c r="B942" t="s">
        <v>8527</v>
      </c>
      <c r="C942" t="s">
        <v>71</v>
      </c>
      <c r="D942" t="s">
        <v>71</v>
      </c>
      <c r="E942" t="s">
        <v>71</v>
      </c>
      <c r="F942" t="s">
        <v>8528</v>
      </c>
      <c r="G942" t="s">
        <v>71</v>
      </c>
      <c r="H942" t="s">
        <v>71</v>
      </c>
      <c r="I942" s="1" t="s">
        <v>8529</v>
      </c>
      <c r="J942" s="6" t="s">
        <v>8590</v>
      </c>
      <c r="K942" t="s">
        <v>3303</v>
      </c>
      <c r="L942" t="s">
        <v>71</v>
      </c>
      <c r="M942" t="s">
        <v>71</v>
      </c>
      <c r="N942" t="s">
        <v>71</v>
      </c>
      <c r="O942" t="s">
        <v>71</v>
      </c>
      <c r="P942" t="s">
        <v>71</v>
      </c>
      <c r="Q942" t="s">
        <v>71</v>
      </c>
      <c r="R942" t="s">
        <v>71</v>
      </c>
      <c r="S942" t="s">
        <v>71</v>
      </c>
      <c r="T942" t="s">
        <v>8530</v>
      </c>
      <c r="U942" t="s">
        <v>71</v>
      </c>
      <c r="V942" t="s">
        <v>71</v>
      </c>
      <c r="W942" t="s">
        <v>71</v>
      </c>
      <c r="X942" t="s">
        <v>71</v>
      </c>
      <c r="Y942" t="s">
        <v>8531</v>
      </c>
      <c r="Z942" t="s">
        <v>8532</v>
      </c>
      <c r="AA942" t="s">
        <v>71</v>
      </c>
      <c r="AB942" t="s">
        <v>71</v>
      </c>
      <c r="AC942" t="s">
        <v>71</v>
      </c>
      <c r="AD942" t="s">
        <v>71</v>
      </c>
      <c r="AE942" t="s">
        <v>71</v>
      </c>
      <c r="AF942" t="s">
        <v>71</v>
      </c>
      <c r="AG942" t="s">
        <v>71</v>
      </c>
      <c r="AH942" t="s">
        <v>71</v>
      </c>
      <c r="AI942" t="s">
        <v>71</v>
      </c>
      <c r="AJ942" t="s">
        <v>71</v>
      </c>
      <c r="AK942" t="s">
        <v>71</v>
      </c>
      <c r="AL942" t="s">
        <v>71</v>
      </c>
      <c r="AM942" t="s">
        <v>3305</v>
      </c>
      <c r="AN942" t="s">
        <v>3306</v>
      </c>
      <c r="AO942" t="s">
        <v>71</v>
      </c>
      <c r="AP942" t="s">
        <v>71</v>
      </c>
      <c r="AQ942" t="s">
        <v>71</v>
      </c>
      <c r="AR942" t="s">
        <v>71</v>
      </c>
      <c r="AS942">
        <v>2018</v>
      </c>
      <c r="AT942">
        <v>31</v>
      </c>
      <c r="AU942">
        <v>5</v>
      </c>
      <c r="AV942" t="s">
        <v>71</v>
      </c>
      <c r="AW942" t="s">
        <v>71</v>
      </c>
      <c r="AX942" t="s">
        <v>71</v>
      </c>
      <c r="AY942" t="s">
        <v>71</v>
      </c>
      <c r="AZ942">
        <v>674</v>
      </c>
      <c r="BA942">
        <v>703</v>
      </c>
      <c r="BB942" t="s">
        <v>71</v>
      </c>
      <c r="BC942" t="s">
        <v>8533</v>
      </c>
      <c r="BD942" t="str">
        <f>HYPERLINK("http://dx.doi.org/10.1108/JEIM-01-2018-0003","http://dx.doi.org/10.1108/JEIM-01-2018-0003")</f>
        <v>http://dx.doi.org/10.1108/JEIM-01-2018-0003</v>
      </c>
      <c r="BE942" t="s">
        <v>71</v>
      </c>
      <c r="BF942" t="s">
        <v>71</v>
      </c>
      <c r="BG942" t="s">
        <v>71</v>
      </c>
      <c r="BH942" t="s">
        <v>71</v>
      </c>
      <c r="BI942" t="s">
        <v>71</v>
      </c>
      <c r="BJ942" t="s">
        <v>71</v>
      </c>
      <c r="BK942" t="s">
        <v>71</v>
      </c>
      <c r="BL942" t="s">
        <v>71</v>
      </c>
      <c r="BM942" t="s">
        <v>71</v>
      </c>
      <c r="BN942" t="s">
        <v>71</v>
      </c>
      <c r="BO942" t="s">
        <v>71</v>
      </c>
      <c r="BP942" t="s">
        <v>71</v>
      </c>
      <c r="BQ942" t="s">
        <v>8534</v>
      </c>
      <c r="BR942" t="str">
        <f>HYPERLINK("https%3A%2F%2Fwww.webofscience.com%2Fwos%2Fwoscc%2Ffull-record%2FWOS:000443158400003","View Full Record in Web of Science")</f>
        <v>View Full Record in Web of Science</v>
      </c>
    </row>
    <row r="943" spans="1:70" hidden="1" x14ac:dyDescent="0.25">
      <c r="A943" t="s">
        <v>69</v>
      </c>
      <c r="B943" t="s">
        <v>8535</v>
      </c>
      <c r="C943" t="s">
        <v>71</v>
      </c>
      <c r="D943" t="s">
        <v>71</v>
      </c>
      <c r="E943" t="s">
        <v>71</v>
      </c>
      <c r="F943" t="s">
        <v>8536</v>
      </c>
      <c r="G943" t="s">
        <v>71</v>
      </c>
      <c r="H943" t="s">
        <v>71</v>
      </c>
      <c r="I943" s="1" t="s">
        <v>8537</v>
      </c>
      <c r="J943" s="6" t="s">
        <v>8590</v>
      </c>
      <c r="K943" t="s">
        <v>288</v>
      </c>
      <c r="L943" t="s">
        <v>71</v>
      </c>
      <c r="M943" t="s">
        <v>71</v>
      </c>
      <c r="N943" t="s">
        <v>71</v>
      </c>
      <c r="O943" t="s">
        <v>71</v>
      </c>
      <c r="P943" t="s">
        <v>71</v>
      </c>
      <c r="Q943" t="s">
        <v>71</v>
      </c>
      <c r="R943" t="s">
        <v>71</v>
      </c>
      <c r="S943" t="s">
        <v>71</v>
      </c>
      <c r="T943" t="s">
        <v>8538</v>
      </c>
      <c r="U943" t="s">
        <v>71</v>
      </c>
      <c r="V943" t="s">
        <v>71</v>
      </c>
      <c r="W943" t="s">
        <v>71</v>
      </c>
      <c r="X943" t="s">
        <v>71</v>
      </c>
      <c r="Y943" t="s">
        <v>8539</v>
      </c>
      <c r="Z943" t="s">
        <v>8540</v>
      </c>
      <c r="AA943" t="s">
        <v>71</v>
      </c>
      <c r="AB943" t="s">
        <v>71</v>
      </c>
      <c r="AC943" t="s">
        <v>71</v>
      </c>
      <c r="AD943" t="s">
        <v>71</v>
      </c>
      <c r="AE943" t="s">
        <v>71</v>
      </c>
      <c r="AF943" t="s">
        <v>71</v>
      </c>
      <c r="AG943" t="s">
        <v>71</v>
      </c>
      <c r="AH943" t="s">
        <v>71</v>
      </c>
      <c r="AI943" t="s">
        <v>71</v>
      </c>
      <c r="AJ943" t="s">
        <v>71</v>
      </c>
      <c r="AK943" t="s">
        <v>71</v>
      </c>
      <c r="AL943" t="s">
        <v>71</v>
      </c>
      <c r="AM943" t="s">
        <v>291</v>
      </c>
      <c r="AN943" t="s">
        <v>292</v>
      </c>
      <c r="AO943" t="s">
        <v>71</v>
      </c>
      <c r="AP943" t="s">
        <v>71</v>
      </c>
      <c r="AQ943" t="s">
        <v>71</v>
      </c>
      <c r="AR943" t="s">
        <v>8541</v>
      </c>
      <c r="AS943">
        <v>2022</v>
      </c>
      <c r="AT943">
        <v>210</v>
      </c>
      <c r="AU943" t="s">
        <v>71</v>
      </c>
      <c r="AV943" t="s">
        <v>71</v>
      </c>
      <c r="AW943" t="s">
        <v>71</v>
      </c>
      <c r="AX943" t="s">
        <v>71</v>
      </c>
      <c r="AY943" t="s">
        <v>71</v>
      </c>
      <c r="AZ943" t="s">
        <v>71</v>
      </c>
      <c r="BA943" t="s">
        <v>71</v>
      </c>
      <c r="BB943">
        <v>118371</v>
      </c>
      <c r="BC943" t="s">
        <v>8542</v>
      </c>
      <c r="BD943" t="str">
        <f>HYPERLINK("http://dx.doi.org/10.1016/j.eswa.2022.118371","http://dx.doi.org/10.1016/j.eswa.2022.118371")</f>
        <v>http://dx.doi.org/10.1016/j.eswa.2022.118371</v>
      </c>
      <c r="BE943" t="s">
        <v>71</v>
      </c>
      <c r="BF943" t="s">
        <v>71</v>
      </c>
      <c r="BG943" t="s">
        <v>71</v>
      </c>
      <c r="BH943" t="s">
        <v>71</v>
      </c>
      <c r="BI943" t="s">
        <v>71</v>
      </c>
      <c r="BJ943" t="s">
        <v>71</v>
      </c>
      <c r="BK943" t="s">
        <v>71</v>
      </c>
      <c r="BL943" t="s">
        <v>71</v>
      </c>
      <c r="BM943" t="s">
        <v>71</v>
      </c>
      <c r="BN943" t="s">
        <v>71</v>
      </c>
      <c r="BO943" t="s">
        <v>71</v>
      </c>
      <c r="BP943" t="s">
        <v>71</v>
      </c>
      <c r="BQ943" t="s">
        <v>8543</v>
      </c>
      <c r="BR943" t="str">
        <f>HYPERLINK("https%3A%2F%2Fwww.webofscience.com%2Fwos%2Fwoscc%2Ffull-record%2FWOS:000877373000007","View Full Record in Web of Science")</f>
        <v>View Full Record in Web of Science</v>
      </c>
    </row>
    <row r="944" spans="1:70" hidden="1" x14ac:dyDescent="0.25">
      <c r="A944" t="s">
        <v>83</v>
      </c>
      <c r="B944" t="s">
        <v>8544</v>
      </c>
      <c r="C944" t="s">
        <v>71</v>
      </c>
      <c r="D944" t="s">
        <v>8545</v>
      </c>
      <c r="E944" t="s">
        <v>71</v>
      </c>
      <c r="F944" t="s">
        <v>8546</v>
      </c>
      <c r="G944" t="s">
        <v>71</v>
      </c>
      <c r="H944" t="s">
        <v>71</v>
      </c>
      <c r="I944" s="1" t="s">
        <v>8547</v>
      </c>
      <c r="J944" s="6" t="s">
        <v>8590</v>
      </c>
      <c r="K944" t="s">
        <v>8548</v>
      </c>
      <c r="L944" t="s">
        <v>8549</v>
      </c>
      <c r="M944" t="s">
        <v>8550</v>
      </c>
      <c r="N944" t="s">
        <v>8551</v>
      </c>
      <c r="O944" t="s">
        <v>8552</v>
      </c>
      <c r="P944" t="s">
        <v>8553</v>
      </c>
      <c r="Q944" t="s">
        <v>71</v>
      </c>
      <c r="R944" t="s">
        <v>71</v>
      </c>
      <c r="S944" t="s">
        <v>71</v>
      </c>
      <c r="T944" t="s">
        <v>8554</v>
      </c>
      <c r="U944" t="s">
        <v>71</v>
      </c>
      <c r="V944" t="s">
        <v>71</v>
      </c>
      <c r="W944" t="s">
        <v>71</v>
      </c>
      <c r="X944" t="s">
        <v>71</v>
      </c>
      <c r="Y944" t="s">
        <v>8555</v>
      </c>
      <c r="Z944" t="s">
        <v>8556</v>
      </c>
      <c r="AA944" t="s">
        <v>71</v>
      </c>
      <c r="AB944" t="s">
        <v>71</v>
      </c>
      <c r="AC944" t="s">
        <v>71</v>
      </c>
      <c r="AD944" t="s">
        <v>71</v>
      </c>
      <c r="AE944" t="s">
        <v>71</v>
      </c>
      <c r="AF944" t="s">
        <v>71</v>
      </c>
      <c r="AG944" t="s">
        <v>71</v>
      </c>
      <c r="AH944" t="s">
        <v>71</v>
      </c>
      <c r="AI944" t="s">
        <v>71</v>
      </c>
      <c r="AJ944" t="s">
        <v>71</v>
      </c>
      <c r="AK944" t="s">
        <v>71</v>
      </c>
      <c r="AL944" t="s">
        <v>71</v>
      </c>
      <c r="AM944" t="s">
        <v>8557</v>
      </c>
      <c r="AN944" t="s">
        <v>71</v>
      </c>
      <c r="AO944" t="s">
        <v>71</v>
      </c>
      <c r="AP944" t="s">
        <v>71</v>
      </c>
      <c r="AQ944" t="s">
        <v>71</v>
      </c>
      <c r="AR944" t="s">
        <v>71</v>
      </c>
      <c r="AS944">
        <v>2012</v>
      </c>
      <c r="AT944">
        <v>38</v>
      </c>
      <c r="AU944" t="s">
        <v>71</v>
      </c>
      <c r="AV944" t="s">
        <v>71</v>
      </c>
      <c r="AW944" t="s">
        <v>71</v>
      </c>
      <c r="AX944" t="s">
        <v>71</v>
      </c>
      <c r="AY944" t="s">
        <v>71</v>
      </c>
      <c r="AZ944">
        <v>1704</v>
      </c>
      <c r="BA944">
        <v>1708</v>
      </c>
      <c r="BB944" t="s">
        <v>71</v>
      </c>
      <c r="BC944" t="s">
        <v>8558</v>
      </c>
      <c r="BD944" t="str">
        <f>HYPERLINK("http://dx.doi.org/10.1016/j.proeng.2012.06.207","http://dx.doi.org/10.1016/j.proeng.2012.06.207")</f>
        <v>http://dx.doi.org/10.1016/j.proeng.2012.06.207</v>
      </c>
      <c r="BE944" t="s">
        <v>71</v>
      </c>
      <c r="BF944" t="s">
        <v>71</v>
      </c>
      <c r="BG944" t="s">
        <v>71</v>
      </c>
      <c r="BH944" t="s">
        <v>71</v>
      </c>
      <c r="BI944" t="s">
        <v>71</v>
      </c>
      <c r="BJ944" t="s">
        <v>71</v>
      </c>
      <c r="BK944" t="s">
        <v>71</v>
      </c>
      <c r="BL944" t="s">
        <v>71</v>
      </c>
      <c r="BM944" t="s">
        <v>71</v>
      </c>
      <c r="BN944" t="s">
        <v>71</v>
      </c>
      <c r="BO944" t="s">
        <v>71</v>
      </c>
      <c r="BP944" t="s">
        <v>71</v>
      </c>
      <c r="BQ944" t="s">
        <v>8559</v>
      </c>
      <c r="BR944" t="str">
        <f>HYPERLINK("https%3A%2F%2Fwww.webofscience.com%2Fwos%2Fwoscc%2Ffull-record%2FWOS:000315044701084","View Full Record in Web of Science")</f>
        <v>View Full Record in Web of Science</v>
      </c>
    </row>
    <row r="945" spans="1:70" hidden="1" x14ac:dyDescent="0.25">
      <c r="A945" t="s">
        <v>83</v>
      </c>
      <c r="B945" t="s">
        <v>3225</v>
      </c>
      <c r="C945" t="s">
        <v>71</v>
      </c>
      <c r="D945" t="s">
        <v>8560</v>
      </c>
      <c r="E945" t="s">
        <v>71</v>
      </c>
      <c r="F945" t="s">
        <v>8561</v>
      </c>
      <c r="G945" t="s">
        <v>71</v>
      </c>
      <c r="H945" t="s">
        <v>71</v>
      </c>
      <c r="I945" s="1" t="s">
        <v>8562</v>
      </c>
      <c r="J945" s="6" t="s">
        <v>8588</v>
      </c>
      <c r="K945" t="s">
        <v>8563</v>
      </c>
      <c r="L945" t="s">
        <v>687</v>
      </c>
      <c r="M945" t="s">
        <v>8564</v>
      </c>
      <c r="N945" t="s">
        <v>8565</v>
      </c>
      <c r="O945" t="s">
        <v>8566</v>
      </c>
      <c r="P945" t="s">
        <v>8567</v>
      </c>
      <c r="Q945" t="s">
        <v>71</v>
      </c>
      <c r="R945" t="s">
        <v>71</v>
      </c>
      <c r="S945" t="s">
        <v>71</v>
      </c>
      <c r="T945" t="s">
        <v>8568</v>
      </c>
      <c r="U945" t="s">
        <v>71</v>
      </c>
      <c r="V945" t="s">
        <v>71</v>
      </c>
      <c r="W945" t="s">
        <v>71</v>
      </c>
      <c r="X945" t="s">
        <v>71</v>
      </c>
      <c r="Y945" t="s">
        <v>71</v>
      </c>
      <c r="Z945" t="s">
        <v>71</v>
      </c>
      <c r="AA945" t="s">
        <v>71</v>
      </c>
      <c r="AB945" t="s">
        <v>71</v>
      </c>
      <c r="AC945" t="s">
        <v>71</v>
      </c>
      <c r="AD945" t="s">
        <v>71</v>
      </c>
      <c r="AE945" t="s">
        <v>71</v>
      </c>
      <c r="AF945" t="s">
        <v>71</v>
      </c>
      <c r="AG945" t="s">
        <v>71</v>
      </c>
      <c r="AH945" t="s">
        <v>71</v>
      </c>
      <c r="AI945" t="s">
        <v>71</v>
      </c>
      <c r="AJ945" t="s">
        <v>71</v>
      </c>
      <c r="AK945" t="s">
        <v>71</v>
      </c>
      <c r="AL945" t="s">
        <v>71</v>
      </c>
      <c r="AM945" t="s">
        <v>695</v>
      </c>
      <c r="AN945" t="s">
        <v>1283</v>
      </c>
      <c r="AO945" t="s">
        <v>8569</v>
      </c>
      <c r="AP945" t="s">
        <v>71</v>
      </c>
      <c r="AQ945" t="s">
        <v>71</v>
      </c>
      <c r="AR945" t="s">
        <v>71</v>
      </c>
      <c r="AS945">
        <v>2019</v>
      </c>
      <c r="AT945">
        <v>11468</v>
      </c>
      <c r="AU945" t="s">
        <v>71</v>
      </c>
      <c r="AV945" t="s">
        <v>71</v>
      </c>
      <c r="AW945" t="s">
        <v>71</v>
      </c>
      <c r="AX945" t="s">
        <v>71</v>
      </c>
      <c r="AY945" t="s">
        <v>71</v>
      </c>
      <c r="AZ945">
        <v>3</v>
      </c>
      <c r="BA945">
        <v>20</v>
      </c>
      <c r="BB945" t="s">
        <v>71</v>
      </c>
      <c r="BC945" t="s">
        <v>8570</v>
      </c>
      <c r="BD945" t="str">
        <f>HYPERLINK("http://dx.doi.org/10.1007/978-3-030-19570-0_1","http://dx.doi.org/10.1007/978-3-030-19570-0_1")</f>
        <v>http://dx.doi.org/10.1007/978-3-030-19570-0_1</v>
      </c>
      <c r="BE945" t="s">
        <v>71</v>
      </c>
      <c r="BF945" t="s">
        <v>71</v>
      </c>
      <c r="BG945" t="s">
        <v>71</v>
      </c>
      <c r="BH945" t="s">
        <v>71</v>
      </c>
      <c r="BI945" t="s">
        <v>71</v>
      </c>
      <c r="BJ945" t="s">
        <v>71</v>
      </c>
      <c r="BK945" t="s">
        <v>71</v>
      </c>
      <c r="BL945" t="s">
        <v>71</v>
      </c>
      <c r="BM945" t="s">
        <v>71</v>
      </c>
      <c r="BN945" t="s">
        <v>71</v>
      </c>
      <c r="BO945" t="s">
        <v>71</v>
      </c>
      <c r="BP945" t="s">
        <v>71</v>
      </c>
      <c r="BQ945" t="s">
        <v>8571</v>
      </c>
      <c r="BR945" t="str">
        <f>HYPERLINK("https%3A%2F%2Fwww.webofscience.com%2Fwos%2Fwoscc%2Ffull-record%2FWOS:000492971900001","View Full Record in Web of Science")</f>
        <v>View Full Record in Web of Science</v>
      </c>
    </row>
    <row r="946" spans="1:70" hidden="1" x14ac:dyDescent="0.25">
      <c r="A946" t="s">
        <v>69</v>
      </c>
      <c r="B946" t="s">
        <v>8572</v>
      </c>
      <c r="C946" t="s">
        <v>71</v>
      </c>
      <c r="D946" t="s">
        <v>71</v>
      </c>
      <c r="E946" t="s">
        <v>71</v>
      </c>
      <c r="F946" t="s">
        <v>8573</v>
      </c>
      <c r="G946" t="s">
        <v>71</v>
      </c>
      <c r="H946" t="s">
        <v>71</v>
      </c>
      <c r="I946" s="1" t="s">
        <v>8574</v>
      </c>
      <c r="J946" s="6" t="s">
        <v>8590</v>
      </c>
      <c r="K946" t="s">
        <v>955</v>
      </c>
      <c r="L946" t="s">
        <v>71</v>
      </c>
      <c r="M946" t="s">
        <v>71</v>
      </c>
      <c r="N946" t="s">
        <v>71</v>
      </c>
      <c r="O946" t="s">
        <v>71</v>
      </c>
      <c r="P946" t="s">
        <v>71</v>
      </c>
      <c r="Q946" t="s">
        <v>71</v>
      </c>
      <c r="R946" t="s">
        <v>71</v>
      </c>
      <c r="S946" t="s">
        <v>71</v>
      </c>
      <c r="T946" t="s">
        <v>8575</v>
      </c>
      <c r="U946" t="s">
        <v>71</v>
      </c>
      <c r="V946" t="s">
        <v>71</v>
      </c>
      <c r="W946" t="s">
        <v>71</v>
      </c>
      <c r="X946" t="s">
        <v>71</v>
      </c>
      <c r="Y946" t="s">
        <v>8576</v>
      </c>
      <c r="Z946" t="s">
        <v>8577</v>
      </c>
      <c r="AA946" t="s">
        <v>71</v>
      </c>
      <c r="AB946" t="s">
        <v>71</v>
      </c>
      <c r="AC946" t="s">
        <v>71</v>
      </c>
      <c r="AD946" t="s">
        <v>71</v>
      </c>
      <c r="AE946" t="s">
        <v>71</v>
      </c>
      <c r="AF946" t="s">
        <v>71</v>
      </c>
      <c r="AG946" t="s">
        <v>71</v>
      </c>
      <c r="AH946" t="s">
        <v>71</v>
      </c>
      <c r="AI946" t="s">
        <v>71</v>
      </c>
      <c r="AJ946" t="s">
        <v>71</v>
      </c>
      <c r="AK946" t="s">
        <v>71</v>
      </c>
      <c r="AL946" t="s">
        <v>71</v>
      </c>
      <c r="AM946" t="s">
        <v>958</v>
      </c>
      <c r="AN946" t="s">
        <v>959</v>
      </c>
      <c r="AO946" t="s">
        <v>71</v>
      </c>
      <c r="AP946" t="s">
        <v>71</v>
      </c>
      <c r="AQ946" t="s">
        <v>71</v>
      </c>
      <c r="AR946" t="s">
        <v>71</v>
      </c>
      <c r="AS946" t="s">
        <v>71</v>
      </c>
      <c r="AT946" t="s">
        <v>71</v>
      </c>
      <c r="AU946" t="s">
        <v>71</v>
      </c>
      <c r="AV946" t="s">
        <v>71</v>
      </c>
      <c r="AW946" t="s">
        <v>71</v>
      </c>
      <c r="AX946" t="s">
        <v>71</v>
      </c>
      <c r="AY946" t="s">
        <v>71</v>
      </c>
      <c r="AZ946" t="s">
        <v>71</v>
      </c>
      <c r="BA946" t="s">
        <v>71</v>
      </c>
      <c r="BB946" t="s">
        <v>71</v>
      </c>
      <c r="BC946" t="s">
        <v>8578</v>
      </c>
      <c r="BD946" t="str">
        <f>HYPERLINK("http://dx.doi.org/10.1007/s10462-022-10185-6","http://dx.doi.org/10.1007/s10462-022-10185-6")</f>
        <v>http://dx.doi.org/10.1007/s10462-022-10185-6</v>
      </c>
      <c r="BE946" t="s">
        <v>71</v>
      </c>
      <c r="BF946" t="s">
        <v>4936</v>
      </c>
      <c r="BG946" t="s">
        <v>71</v>
      </c>
      <c r="BH946" t="s">
        <v>71</v>
      </c>
      <c r="BI946" t="s">
        <v>71</v>
      </c>
      <c r="BJ946" t="s">
        <v>71</v>
      </c>
      <c r="BK946" t="s">
        <v>71</v>
      </c>
      <c r="BL946">
        <v>35498558</v>
      </c>
      <c r="BM946" t="s">
        <v>71</v>
      </c>
      <c r="BN946" t="s">
        <v>71</v>
      </c>
      <c r="BO946" t="s">
        <v>71</v>
      </c>
      <c r="BP946" t="s">
        <v>71</v>
      </c>
      <c r="BQ946" t="s">
        <v>8579</v>
      </c>
      <c r="BR946" t="str">
        <f>HYPERLINK("https%3A%2F%2Fwww.webofscience.com%2Fwos%2Fwoscc%2Ffull-record%2FWOS:000787667100001","View Full Record in Web of Science")</f>
        <v>View Full Record in Web of Science</v>
      </c>
    </row>
    <row r="947" spans="1:70" hidden="1" x14ac:dyDescent="0.25">
      <c r="A947" t="s">
        <v>69</v>
      </c>
      <c r="B947" t="s">
        <v>8580</v>
      </c>
      <c r="C947" t="s">
        <v>71</v>
      </c>
      <c r="D947" t="s">
        <v>71</v>
      </c>
      <c r="E947" t="s">
        <v>71</v>
      </c>
      <c r="F947" t="s">
        <v>8581</v>
      </c>
      <c r="G947" t="s">
        <v>71</v>
      </c>
      <c r="H947" t="s">
        <v>71</v>
      </c>
      <c r="I947" s="1" t="s">
        <v>8582</v>
      </c>
      <c r="J947" s="6" t="s">
        <v>8590</v>
      </c>
      <c r="K947" t="s">
        <v>3331</v>
      </c>
      <c r="L947" t="s">
        <v>71</v>
      </c>
      <c r="M947" t="s">
        <v>71</v>
      </c>
      <c r="N947" t="s">
        <v>71</v>
      </c>
      <c r="O947" t="s">
        <v>71</v>
      </c>
      <c r="P947" t="s">
        <v>71</v>
      </c>
      <c r="Q947" t="s">
        <v>71</v>
      </c>
      <c r="R947" t="s">
        <v>71</v>
      </c>
      <c r="S947" t="s">
        <v>71</v>
      </c>
      <c r="T947" t="s">
        <v>8583</v>
      </c>
      <c r="U947" t="s">
        <v>71</v>
      </c>
      <c r="V947" t="s">
        <v>71</v>
      </c>
      <c r="W947" t="s">
        <v>71</v>
      </c>
      <c r="X947" t="s">
        <v>71</v>
      </c>
      <c r="Y947" t="s">
        <v>8584</v>
      </c>
      <c r="Z947" t="s">
        <v>8585</v>
      </c>
      <c r="AA947" t="s">
        <v>71</v>
      </c>
      <c r="AB947" t="s">
        <v>71</v>
      </c>
      <c r="AC947" t="s">
        <v>71</v>
      </c>
      <c r="AD947" t="s">
        <v>71</v>
      </c>
      <c r="AE947" t="s">
        <v>71</v>
      </c>
      <c r="AF947" t="s">
        <v>71</v>
      </c>
      <c r="AG947" t="s">
        <v>71</v>
      </c>
      <c r="AH947" t="s">
        <v>71</v>
      </c>
      <c r="AI947" t="s">
        <v>71</v>
      </c>
      <c r="AJ947" t="s">
        <v>71</v>
      </c>
      <c r="AK947" t="s">
        <v>71</v>
      </c>
      <c r="AL947" t="s">
        <v>71</v>
      </c>
      <c r="AM947" t="s">
        <v>3334</v>
      </c>
      <c r="AN947" t="s">
        <v>3335</v>
      </c>
      <c r="AO947" t="s">
        <v>71</v>
      </c>
      <c r="AP947" t="s">
        <v>71</v>
      </c>
      <c r="AQ947" t="s">
        <v>71</v>
      </c>
      <c r="AR947" t="s">
        <v>479</v>
      </c>
      <c r="AS947">
        <v>2019</v>
      </c>
      <c r="AT947">
        <v>136</v>
      </c>
      <c r="AU947" t="s">
        <v>71</v>
      </c>
      <c r="AV947" t="s">
        <v>71</v>
      </c>
      <c r="AW947" t="s">
        <v>71</v>
      </c>
      <c r="AX947" t="s">
        <v>71</v>
      </c>
      <c r="AY947" t="s">
        <v>71</v>
      </c>
      <c r="AZ947">
        <v>663</v>
      </c>
      <c r="BA947">
        <v>680</v>
      </c>
      <c r="BB947" t="s">
        <v>71</v>
      </c>
      <c r="BC947" t="s">
        <v>8586</v>
      </c>
      <c r="BD947" t="str">
        <f>HYPERLINK("http://dx.doi.org/10.1016/j.cie.2019.07.038","http://dx.doi.org/10.1016/j.cie.2019.07.038")</f>
        <v>http://dx.doi.org/10.1016/j.cie.2019.07.038</v>
      </c>
      <c r="BE947" t="s">
        <v>71</v>
      </c>
      <c r="BF947" t="s">
        <v>71</v>
      </c>
      <c r="BG947" t="s">
        <v>71</v>
      </c>
      <c r="BH947" t="s">
        <v>71</v>
      </c>
      <c r="BI947" t="s">
        <v>71</v>
      </c>
      <c r="BJ947" t="s">
        <v>71</v>
      </c>
      <c r="BK947" t="s">
        <v>71</v>
      </c>
      <c r="BL947" t="s">
        <v>71</v>
      </c>
      <c r="BM947" t="s">
        <v>71</v>
      </c>
      <c r="BN947" t="s">
        <v>71</v>
      </c>
      <c r="BO947" t="s">
        <v>71</v>
      </c>
      <c r="BP947" t="s">
        <v>71</v>
      </c>
      <c r="BQ947" t="s">
        <v>8587</v>
      </c>
      <c r="BR947" t="str">
        <f>HYPERLINK("https%3A%2F%2Fwww.webofscience.com%2Fwos%2Fwoscc%2Ffull-record%2FWOS:000494891000050","View Full Record in Web of Science")</f>
        <v>View Full Record in Web of Science</v>
      </c>
    </row>
    <row r="948" spans="1:70" x14ac:dyDescent="0.25">
      <c r="F948">
        <f>COUNTBLANK(F2:F947)</f>
        <v>0</v>
      </c>
      <c r="G948">
        <f t="shared" ref="G948:BO948" si="0">COUNTBLANK(G2:G947)</f>
        <v>936</v>
      </c>
      <c r="H948">
        <f t="shared" si="0"/>
        <v>945</v>
      </c>
      <c r="I948">
        <f t="shared" si="0"/>
        <v>0</v>
      </c>
      <c r="J948">
        <f t="shared" si="0"/>
        <v>1</v>
      </c>
      <c r="K948">
        <f t="shared" si="0"/>
        <v>0</v>
      </c>
      <c r="L948">
        <f t="shared" si="0"/>
        <v>735</v>
      </c>
      <c r="M948">
        <f t="shared" si="0"/>
        <v>623</v>
      </c>
      <c r="N948">
        <f t="shared" si="0"/>
        <v>623</v>
      </c>
      <c r="O948">
        <f t="shared" si="0"/>
        <v>623</v>
      </c>
      <c r="P948">
        <f t="shared" si="0"/>
        <v>687</v>
      </c>
      <c r="Q948">
        <f t="shared" si="0"/>
        <v>903</v>
      </c>
      <c r="R948">
        <f t="shared" si="0"/>
        <v>946</v>
      </c>
      <c r="S948">
        <f t="shared" si="0"/>
        <v>946</v>
      </c>
      <c r="T948">
        <f t="shared" si="0"/>
        <v>2</v>
      </c>
      <c r="U948">
        <f t="shared" si="0"/>
        <v>946</v>
      </c>
      <c r="V948">
        <f t="shared" si="0"/>
        <v>946</v>
      </c>
      <c r="W948">
        <f t="shared" si="0"/>
        <v>946</v>
      </c>
      <c r="X948">
        <f t="shared" si="0"/>
        <v>946</v>
      </c>
      <c r="Y948">
        <f t="shared" si="0"/>
        <v>453</v>
      </c>
      <c r="Z948">
        <f t="shared" si="0"/>
        <v>414</v>
      </c>
      <c r="AA948">
        <f t="shared" si="0"/>
        <v>946</v>
      </c>
      <c r="AB948">
        <f t="shared" si="0"/>
        <v>946</v>
      </c>
      <c r="AC948">
        <f t="shared" si="0"/>
        <v>946</v>
      </c>
      <c r="AD948">
        <f t="shared" si="0"/>
        <v>946</v>
      </c>
      <c r="AE948">
        <f t="shared" si="0"/>
        <v>946</v>
      </c>
      <c r="AF948">
        <f t="shared" si="0"/>
        <v>946</v>
      </c>
      <c r="AG948">
        <f t="shared" si="0"/>
        <v>946</v>
      </c>
      <c r="AH948">
        <f t="shared" si="0"/>
        <v>946</v>
      </c>
      <c r="AI948">
        <f t="shared" si="0"/>
        <v>946</v>
      </c>
      <c r="AJ948">
        <f t="shared" si="0"/>
        <v>946</v>
      </c>
      <c r="AK948">
        <f t="shared" si="0"/>
        <v>946</v>
      </c>
      <c r="AL948">
        <f t="shared" si="0"/>
        <v>946</v>
      </c>
      <c r="AM948">
        <f t="shared" si="0"/>
        <v>158</v>
      </c>
      <c r="AN948">
        <f t="shared" si="0"/>
        <v>403</v>
      </c>
      <c r="AO948">
        <f t="shared" si="0"/>
        <v>615</v>
      </c>
      <c r="AP948">
        <f t="shared" si="0"/>
        <v>946</v>
      </c>
      <c r="AQ948">
        <f t="shared" si="0"/>
        <v>946</v>
      </c>
      <c r="AR948">
        <f t="shared" si="0"/>
        <v>483</v>
      </c>
      <c r="AS948">
        <f t="shared" si="0"/>
        <v>15</v>
      </c>
      <c r="AT948">
        <f t="shared" si="0"/>
        <v>229</v>
      </c>
      <c r="AU948">
        <f t="shared" si="0"/>
        <v>519</v>
      </c>
      <c r="AV948">
        <f t="shared" si="0"/>
        <v>934</v>
      </c>
      <c r="AW948">
        <f t="shared" si="0"/>
        <v>938</v>
      </c>
      <c r="AX948">
        <f t="shared" si="0"/>
        <v>884</v>
      </c>
      <c r="AY948">
        <f t="shared" si="0"/>
        <v>946</v>
      </c>
      <c r="AZ948">
        <f t="shared" si="0"/>
        <v>98</v>
      </c>
      <c r="BA948">
        <f t="shared" si="0"/>
        <v>98</v>
      </c>
      <c r="BB948">
        <f t="shared" si="0"/>
        <v>895</v>
      </c>
      <c r="BC948">
        <f t="shared" si="0"/>
        <v>243</v>
      </c>
      <c r="BD948">
        <f t="shared" si="0"/>
        <v>243</v>
      </c>
      <c r="BE948">
        <f t="shared" si="0"/>
        <v>903</v>
      </c>
      <c r="BF948">
        <f t="shared" si="0"/>
        <v>869</v>
      </c>
      <c r="BG948">
        <f t="shared" si="0"/>
        <v>946</v>
      </c>
      <c r="BH948">
        <f t="shared" si="0"/>
        <v>946</v>
      </c>
      <c r="BI948">
        <f t="shared" si="0"/>
        <v>946</v>
      </c>
      <c r="BJ948">
        <f t="shared" si="0"/>
        <v>946</v>
      </c>
      <c r="BK948">
        <f t="shared" si="0"/>
        <v>946</v>
      </c>
      <c r="BL948">
        <f t="shared" si="0"/>
        <v>921</v>
      </c>
      <c r="BM948">
        <f t="shared" si="0"/>
        <v>946</v>
      </c>
      <c r="BN948">
        <f t="shared" si="0"/>
        <v>946</v>
      </c>
      <c r="BO948">
        <f t="shared" si="0"/>
        <v>946</v>
      </c>
      <c r="BP948">
        <f t="shared" ref="BP948:BR948" si="1">COUNTBLANK(BP2:BP947)</f>
        <v>946</v>
      </c>
      <c r="BQ948">
        <f t="shared" si="1"/>
        <v>0</v>
      </c>
      <c r="BR948">
        <f t="shared" si="1"/>
        <v>0</v>
      </c>
    </row>
    <row r="949" spans="1:70" x14ac:dyDescent="0.25">
      <c r="J949">
        <f>COUNTIF(J4:J939,"yes")</f>
        <v>13</v>
      </c>
    </row>
  </sheetData>
  <pageMargins left="0.75" right="0.75" top="1" bottom="1"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4D57-6174-4278-9F7C-5D287671EC19}">
  <dimension ref="A1:BR949"/>
  <sheetViews>
    <sheetView topLeftCell="H1" zoomScaleNormal="100" workbookViewId="0">
      <pane xSplit="3" ySplit="3" topLeftCell="T121" activePane="bottomRight" state="frozen"/>
      <selection activeCell="H1" sqref="H1"/>
      <selection pane="topRight" activeCell="K1" sqref="K1"/>
      <selection pane="bottomLeft" activeCell="H4" sqref="H4"/>
      <selection pane="bottomRight" activeCell="I2" sqref="I2"/>
    </sheetView>
  </sheetViews>
  <sheetFormatPr defaultRowHeight="13.2" x14ac:dyDescent="0.25"/>
  <cols>
    <col min="1" max="1" width="11.109375" customWidth="1"/>
    <col min="2" max="2" width="11.33203125" customWidth="1"/>
    <col min="3" max="3" width="5.88671875" customWidth="1"/>
    <col min="4" max="4" width="6.33203125" customWidth="1"/>
    <col min="5" max="5" width="9.5546875" customWidth="1"/>
    <col min="6" max="6" width="15.6640625" customWidth="1"/>
    <col min="7" max="8" width="11.33203125" customWidth="1"/>
    <col min="9" max="9" width="46.44140625" customWidth="1"/>
    <col min="10" max="10" width="18.5546875" bestFit="1" customWidth="1"/>
    <col min="11" max="11" width="10.5546875" customWidth="1"/>
    <col min="12" max="12" width="12.33203125" customWidth="1"/>
    <col min="13" max="13" width="15.33203125" customWidth="1"/>
    <col min="14" max="14" width="15.6640625" customWidth="1"/>
    <col min="15" max="15" width="16.33203125" customWidth="1"/>
    <col min="16" max="16" width="19.33203125" customWidth="1"/>
    <col min="17" max="17" width="19.109375" customWidth="1"/>
    <col min="18" max="18" width="16" customWidth="1"/>
    <col min="19" max="19" width="16.44140625" customWidth="1"/>
    <col min="20" max="20" width="255.6640625" bestFit="1" customWidth="1"/>
    <col min="21" max="21" width="9.33203125" customWidth="1"/>
    <col min="22" max="22" width="11.109375" customWidth="1"/>
    <col min="23" max="23" width="10.6640625" customWidth="1"/>
    <col min="24" max="24" width="17.5546875" customWidth="1"/>
    <col min="25" max="25" width="16.109375" customWidth="1"/>
    <col min="26" max="26" width="14.88671875" customWidth="1"/>
    <col min="27" max="27" width="9.33203125" customWidth="1"/>
    <col min="28" max="28" width="13.33203125" customWidth="1"/>
    <col min="29" max="29" width="22.33203125" customWidth="1"/>
    <col min="30" max="30" width="12.6640625" customWidth="1"/>
    <col min="31" max="31" width="16.5546875" customWidth="1"/>
    <col min="32" max="32" width="20.88671875" customWidth="1"/>
    <col min="33" max="33" width="21.6640625" customWidth="1"/>
    <col min="34" max="34" width="24.5546875" customWidth="1"/>
    <col min="35" max="35" width="20.33203125" customWidth="1"/>
    <col min="36" max="36" width="22.5546875" customWidth="1"/>
    <col min="37" max="37" width="9.6640625" customWidth="1"/>
    <col min="38" max="38" width="13.5546875" customWidth="1"/>
    <col min="39" max="39" width="17.109375" customWidth="1"/>
    <col min="43" max="43" width="18.6640625" customWidth="1"/>
    <col min="44" max="44" width="22.5546875" customWidth="1"/>
    <col min="45" max="45" width="15.5546875" customWidth="1"/>
    <col min="46" max="46" width="15.6640625" customWidth="1"/>
    <col min="49" max="49" width="12.6640625" customWidth="1"/>
    <col min="50" max="50" width="12" customWidth="1"/>
    <col min="51" max="51" width="13.33203125" customWidth="1"/>
    <col min="52" max="52" width="16.33203125" customWidth="1"/>
    <col min="53" max="53" width="11.33203125" customWidth="1"/>
    <col min="54" max="54" width="10.33203125" customWidth="1"/>
    <col min="55" max="55" width="14.33203125" customWidth="1"/>
    <col min="57" max="57" width="9.5546875" customWidth="1"/>
    <col min="58" max="58" width="10.44140625" customWidth="1"/>
    <col min="59" max="59" width="17.5546875" customWidth="1"/>
    <col min="60" max="60" width="16.5546875" customWidth="1"/>
    <col min="61" max="61" width="15.88671875" customWidth="1"/>
    <col min="62" max="62" width="20.33203125" customWidth="1"/>
    <col min="63" max="63" width="15.5546875" customWidth="1"/>
    <col min="64" max="64" width="12.33203125" customWidth="1"/>
    <col min="65" max="65" width="11.33203125" customWidth="1"/>
    <col min="66" max="66" width="24.33203125" customWidth="1"/>
    <col min="67" max="67" width="17.6640625" customWidth="1"/>
    <col min="68" max="68" width="16.44140625" customWidth="1"/>
    <col min="69" max="69" width="14.33203125" customWidth="1"/>
    <col min="70" max="70" width="19.44140625" customWidth="1"/>
    <col min="71" max="71" width="21.6640625" customWidth="1"/>
  </cols>
  <sheetData>
    <row r="1" spans="1:70" s="9" customFormat="1" ht="52.8" x14ac:dyDescent="0.25">
      <c r="A1" s="9" t="s">
        <v>0</v>
      </c>
      <c r="B1" s="9" t="s">
        <v>1</v>
      </c>
      <c r="C1" s="9" t="s">
        <v>2</v>
      </c>
      <c r="D1" s="9" t="s">
        <v>3</v>
      </c>
      <c r="E1" s="9" t="s">
        <v>4</v>
      </c>
      <c r="F1" s="9" t="s">
        <v>5</v>
      </c>
      <c r="G1" s="9" t="s">
        <v>6</v>
      </c>
      <c r="H1" s="9" t="s">
        <v>7</v>
      </c>
      <c r="I1" s="9" t="s">
        <v>8</v>
      </c>
      <c r="J1" s="9" t="s">
        <v>8595</v>
      </c>
      <c r="K1" s="9" t="s">
        <v>9</v>
      </c>
      <c r="L1" s="9" t="s">
        <v>10</v>
      </c>
      <c r="M1" s="9" t="s">
        <v>11</v>
      </c>
      <c r="N1" s="9" t="s">
        <v>12</v>
      </c>
      <c r="O1" s="9" t="s">
        <v>13</v>
      </c>
      <c r="P1" s="9" t="s">
        <v>14</v>
      </c>
      <c r="Q1" s="9" t="s">
        <v>15</v>
      </c>
      <c r="R1" s="9" t="s">
        <v>16</v>
      </c>
      <c r="S1" s="9" t="s">
        <v>17</v>
      </c>
      <c r="T1" s="10"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c r="BD1" s="9" t="s">
        <v>54</v>
      </c>
      <c r="BE1" s="9" t="s">
        <v>55</v>
      </c>
      <c r="BF1" s="9" t="s">
        <v>56</v>
      </c>
      <c r="BG1" s="9" t="s">
        <v>57</v>
      </c>
      <c r="BH1" s="9" t="s">
        <v>58</v>
      </c>
      <c r="BI1" s="9" t="s">
        <v>59</v>
      </c>
      <c r="BJ1" s="9" t="s">
        <v>60</v>
      </c>
      <c r="BK1" s="9" t="s">
        <v>61</v>
      </c>
      <c r="BL1" s="9" t="s">
        <v>62</v>
      </c>
      <c r="BM1" s="9" t="s">
        <v>63</v>
      </c>
      <c r="BN1" s="9" t="s">
        <v>64</v>
      </c>
      <c r="BO1" s="9" t="s">
        <v>65</v>
      </c>
      <c r="BP1" s="9" t="s">
        <v>66</v>
      </c>
      <c r="BQ1" s="9" t="s">
        <v>67</v>
      </c>
      <c r="BR1" s="9" t="s">
        <v>68</v>
      </c>
    </row>
    <row r="2" spans="1:70" x14ac:dyDescent="0.25">
      <c r="A2" t="s">
        <v>69</v>
      </c>
      <c r="B2" t="s">
        <v>70</v>
      </c>
      <c r="C2" t="s">
        <v>71</v>
      </c>
      <c r="D2" t="s">
        <v>71</v>
      </c>
      <c r="E2" t="s">
        <v>71</v>
      </c>
      <c r="F2" t="s">
        <v>72</v>
      </c>
      <c r="G2" t="s">
        <v>71</v>
      </c>
      <c r="H2" t="s">
        <v>71</v>
      </c>
      <c r="I2" s="1" t="s">
        <v>73</v>
      </c>
      <c r="J2" s="1" t="s">
        <v>8588</v>
      </c>
      <c r="K2" t="s">
        <v>74</v>
      </c>
      <c r="L2" t="s">
        <v>71</v>
      </c>
      <c r="M2" t="s">
        <v>71</v>
      </c>
      <c r="N2" t="s">
        <v>71</v>
      </c>
      <c r="O2" t="s">
        <v>71</v>
      </c>
      <c r="P2" t="s">
        <v>71</v>
      </c>
      <c r="Q2" t="s">
        <v>71</v>
      </c>
      <c r="R2" t="s">
        <v>71</v>
      </c>
      <c r="S2" t="s">
        <v>71</v>
      </c>
      <c r="T2" t="s">
        <v>75</v>
      </c>
      <c r="U2" t="s">
        <v>71</v>
      </c>
      <c r="V2" t="s">
        <v>71</v>
      </c>
      <c r="W2" t="s">
        <v>71</v>
      </c>
      <c r="X2" t="s">
        <v>71</v>
      </c>
      <c r="Y2" t="s">
        <v>71</v>
      </c>
      <c r="Z2" t="s">
        <v>76</v>
      </c>
      <c r="AA2" t="s">
        <v>71</v>
      </c>
      <c r="AB2" t="s">
        <v>71</v>
      </c>
      <c r="AC2" t="s">
        <v>71</v>
      </c>
      <c r="AD2" t="s">
        <v>71</v>
      </c>
      <c r="AE2" t="s">
        <v>71</v>
      </c>
      <c r="AF2" t="s">
        <v>71</v>
      </c>
      <c r="AG2" t="s">
        <v>71</v>
      </c>
      <c r="AH2" t="s">
        <v>71</v>
      </c>
      <c r="AI2" t="s">
        <v>71</v>
      </c>
      <c r="AJ2" t="s">
        <v>71</v>
      </c>
      <c r="AK2" t="s">
        <v>71</v>
      </c>
      <c r="AL2" t="s">
        <v>71</v>
      </c>
      <c r="AM2" t="s">
        <v>77</v>
      </c>
      <c r="AN2" t="s">
        <v>78</v>
      </c>
      <c r="AO2" t="s">
        <v>71</v>
      </c>
      <c r="AP2" t="s">
        <v>71</v>
      </c>
      <c r="AQ2" t="s">
        <v>71</v>
      </c>
      <c r="AR2" t="s">
        <v>79</v>
      </c>
      <c r="AS2">
        <v>2022</v>
      </c>
      <c r="AT2">
        <v>26</v>
      </c>
      <c r="AU2">
        <v>18</v>
      </c>
      <c r="AV2" t="s">
        <v>71</v>
      </c>
      <c r="AW2" t="s">
        <v>71</v>
      </c>
      <c r="AX2" t="s">
        <v>71</v>
      </c>
      <c r="AY2" t="s">
        <v>71</v>
      </c>
      <c r="AZ2">
        <v>9049</v>
      </c>
      <c r="BA2">
        <v>9068</v>
      </c>
      <c r="BB2" t="s">
        <v>71</v>
      </c>
      <c r="BC2" t="s">
        <v>80</v>
      </c>
      <c r="BD2" t="str">
        <f>HYPERLINK("http://dx.doi.org/10.1007/s00500-022-07304-4","http://dx.doi.org/10.1007/s00500-022-07304-4")</f>
        <v>http://dx.doi.org/10.1007/s00500-022-07304-4</v>
      </c>
      <c r="BE2" t="s">
        <v>71</v>
      </c>
      <c r="BF2" t="s">
        <v>81</v>
      </c>
      <c r="BG2" t="s">
        <v>71</v>
      </c>
      <c r="BH2" t="s">
        <v>71</v>
      </c>
      <c r="BI2" t="s">
        <v>71</v>
      </c>
      <c r="BJ2" t="s">
        <v>71</v>
      </c>
      <c r="BK2" t="s">
        <v>71</v>
      </c>
      <c r="BL2" t="s">
        <v>71</v>
      </c>
      <c r="BM2" t="s">
        <v>71</v>
      </c>
      <c r="BN2" t="s">
        <v>71</v>
      </c>
      <c r="BO2" t="s">
        <v>71</v>
      </c>
      <c r="BP2" t="s">
        <v>71</v>
      </c>
      <c r="BQ2" t="s">
        <v>82</v>
      </c>
      <c r="BR2" t="str">
        <f>HYPERLINK("https%3A%2F%2Fwww.webofscience.com%2Fwos%2Fwoscc%2Ffull-record%2FWOS:000837514600003","View Full Record in Web of Science")</f>
        <v>View Full Record in Web of Science</v>
      </c>
    </row>
    <row r="3" spans="1:70" x14ac:dyDescent="0.25">
      <c r="A3" t="s">
        <v>83</v>
      </c>
      <c r="B3" t="s">
        <v>84</v>
      </c>
      <c r="C3" t="s">
        <v>71</v>
      </c>
      <c r="D3" t="s">
        <v>85</v>
      </c>
      <c r="E3" t="s">
        <v>71</v>
      </c>
      <c r="F3" t="s">
        <v>86</v>
      </c>
      <c r="G3" t="s">
        <v>71</v>
      </c>
      <c r="H3" t="s">
        <v>71</v>
      </c>
      <c r="I3" s="1" t="s">
        <v>87</v>
      </c>
      <c r="J3" t="s">
        <v>8588</v>
      </c>
      <c r="K3" t="s">
        <v>88</v>
      </c>
      <c r="L3" t="s">
        <v>89</v>
      </c>
      <c r="M3" t="s">
        <v>90</v>
      </c>
      <c r="N3" t="s">
        <v>91</v>
      </c>
      <c r="O3" t="s">
        <v>92</v>
      </c>
      <c r="P3" t="s">
        <v>71</v>
      </c>
      <c r="Q3" t="s">
        <v>93</v>
      </c>
      <c r="R3" t="s">
        <v>71</v>
      </c>
      <c r="S3" t="s">
        <v>71</v>
      </c>
      <c r="T3" t="s">
        <v>94</v>
      </c>
      <c r="U3" t="s">
        <v>71</v>
      </c>
      <c r="V3" t="s">
        <v>71</v>
      </c>
      <c r="W3" t="s">
        <v>71</v>
      </c>
      <c r="X3" t="s">
        <v>71</v>
      </c>
      <c r="Y3" t="s">
        <v>95</v>
      </c>
      <c r="Z3" t="s">
        <v>96</v>
      </c>
      <c r="AA3" t="s">
        <v>71</v>
      </c>
      <c r="AB3" t="s">
        <v>71</v>
      </c>
      <c r="AC3" t="s">
        <v>71</v>
      </c>
      <c r="AD3" t="s">
        <v>71</v>
      </c>
      <c r="AE3" t="s">
        <v>71</v>
      </c>
      <c r="AF3" t="s">
        <v>71</v>
      </c>
      <c r="AG3" t="s">
        <v>71</v>
      </c>
      <c r="AH3" t="s">
        <v>71</v>
      </c>
      <c r="AI3" t="s">
        <v>71</v>
      </c>
      <c r="AJ3" t="s">
        <v>71</v>
      </c>
      <c r="AK3" t="s">
        <v>71</v>
      </c>
      <c r="AL3" t="s">
        <v>71</v>
      </c>
      <c r="AM3" t="s">
        <v>97</v>
      </c>
      <c r="AN3" t="s">
        <v>71</v>
      </c>
      <c r="AO3" t="s">
        <v>98</v>
      </c>
      <c r="AP3" t="s">
        <v>71</v>
      </c>
      <c r="AQ3" t="s">
        <v>71</v>
      </c>
      <c r="AR3" t="s">
        <v>71</v>
      </c>
      <c r="AS3">
        <v>2011</v>
      </c>
      <c r="AT3">
        <v>100</v>
      </c>
      <c r="AU3" t="s">
        <v>71</v>
      </c>
      <c r="AV3" t="s">
        <v>71</v>
      </c>
      <c r="AW3" t="s">
        <v>71</v>
      </c>
      <c r="AX3" t="s">
        <v>71</v>
      </c>
      <c r="AY3" t="s">
        <v>71</v>
      </c>
      <c r="AZ3">
        <v>189</v>
      </c>
      <c r="BA3" t="s">
        <v>99</v>
      </c>
      <c r="BB3" t="s">
        <v>71</v>
      </c>
      <c r="BC3" t="s">
        <v>71</v>
      </c>
      <c r="BD3" t="s">
        <v>71</v>
      </c>
      <c r="BE3" t="s">
        <v>71</v>
      </c>
      <c r="BF3" t="s">
        <v>71</v>
      </c>
      <c r="BG3" t="s">
        <v>71</v>
      </c>
      <c r="BH3" t="s">
        <v>71</v>
      </c>
      <c r="BI3" t="s">
        <v>71</v>
      </c>
      <c r="BJ3" t="s">
        <v>71</v>
      </c>
      <c r="BK3" t="s">
        <v>71</v>
      </c>
      <c r="BL3" t="s">
        <v>71</v>
      </c>
      <c r="BM3" t="s">
        <v>71</v>
      </c>
      <c r="BN3" t="s">
        <v>71</v>
      </c>
      <c r="BO3" t="s">
        <v>71</v>
      </c>
      <c r="BP3" t="s">
        <v>71</v>
      </c>
      <c r="BQ3" t="s">
        <v>100</v>
      </c>
      <c r="BR3" t="str">
        <f>HYPERLINK("https%3A%2F%2Fwww.webofscience.com%2Fwos%2Fwoscc%2Ffull-record%2FWOS:000307031600022","View Full Record in Web of Science")</f>
        <v>View Full Record in Web of Science</v>
      </c>
    </row>
    <row r="4" spans="1:70" x14ac:dyDescent="0.25">
      <c r="A4" t="s">
        <v>83</v>
      </c>
      <c r="B4" t="s">
        <v>101</v>
      </c>
      <c r="C4" t="s">
        <v>71</v>
      </c>
      <c r="D4" t="s">
        <v>71</v>
      </c>
      <c r="E4" t="s">
        <v>102</v>
      </c>
      <c r="F4" t="s">
        <v>103</v>
      </c>
      <c r="G4" t="s">
        <v>71</v>
      </c>
      <c r="H4" t="s">
        <v>71</v>
      </c>
      <c r="I4" s="2" t="s">
        <v>104</v>
      </c>
      <c r="J4" s="6" t="s">
        <v>8598</v>
      </c>
      <c r="K4" t="s">
        <v>105</v>
      </c>
      <c r="L4" t="s">
        <v>71</v>
      </c>
      <c r="M4" t="s">
        <v>106</v>
      </c>
      <c r="N4" t="s">
        <v>107</v>
      </c>
      <c r="O4" t="s">
        <v>108</v>
      </c>
      <c r="P4" t="s">
        <v>71</v>
      </c>
      <c r="Q4" t="s">
        <v>71</v>
      </c>
      <c r="R4" t="s">
        <v>71</v>
      </c>
      <c r="S4" t="s">
        <v>71</v>
      </c>
      <c r="T4" s="10" t="s">
        <v>109</v>
      </c>
      <c r="U4" t="s">
        <v>71</v>
      </c>
      <c r="V4" t="s">
        <v>71</v>
      </c>
      <c r="W4" t="s">
        <v>71</v>
      </c>
      <c r="X4" t="s">
        <v>71</v>
      </c>
      <c r="Y4" t="s">
        <v>71</v>
      </c>
      <c r="Z4" t="s">
        <v>71</v>
      </c>
      <c r="AA4" t="s">
        <v>71</v>
      </c>
      <c r="AB4" t="s">
        <v>71</v>
      </c>
      <c r="AC4" t="s">
        <v>71</v>
      </c>
      <c r="AD4" t="s">
        <v>71</v>
      </c>
      <c r="AE4" t="s">
        <v>71</v>
      </c>
      <c r="AF4" t="s">
        <v>71</v>
      </c>
      <c r="AG4" t="s">
        <v>71</v>
      </c>
      <c r="AH4" t="s">
        <v>71</v>
      </c>
      <c r="AI4" t="s">
        <v>71</v>
      </c>
      <c r="AJ4" t="s">
        <v>71</v>
      </c>
      <c r="AK4" t="s">
        <v>71</v>
      </c>
      <c r="AL4" t="s">
        <v>71</v>
      </c>
      <c r="AM4" t="s">
        <v>71</v>
      </c>
      <c r="AN4" t="s">
        <v>71</v>
      </c>
      <c r="AO4" t="s">
        <v>110</v>
      </c>
      <c r="AP4" t="s">
        <v>71</v>
      </c>
      <c r="AQ4" t="s">
        <v>71</v>
      </c>
      <c r="AR4" t="s">
        <v>71</v>
      </c>
      <c r="AS4">
        <v>2015</v>
      </c>
      <c r="AT4" t="s">
        <v>71</v>
      </c>
      <c r="AU4" t="s">
        <v>71</v>
      </c>
      <c r="AV4" t="s">
        <v>71</v>
      </c>
      <c r="AW4" t="s">
        <v>71</v>
      </c>
      <c r="AX4" t="s">
        <v>71</v>
      </c>
      <c r="AY4" t="s">
        <v>71</v>
      </c>
      <c r="AZ4">
        <v>30</v>
      </c>
      <c r="BA4">
        <v>31</v>
      </c>
      <c r="BB4" t="s">
        <v>71</v>
      </c>
      <c r="BC4" t="s">
        <v>71</v>
      </c>
      <c r="BD4" t="s">
        <v>71</v>
      </c>
      <c r="BE4" t="s">
        <v>71</v>
      </c>
      <c r="BF4" t="s">
        <v>71</v>
      </c>
      <c r="BG4" t="s">
        <v>71</v>
      </c>
      <c r="BH4" t="s">
        <v>71</v>
      </c>
      <c r="BI4" t="s">
        <v>71</v>
      </c>
      <c r="BJ4" t="s">
        <v>71</v>
      </c>
      <c r="BK4" t="s">
        <v>71</v>
      </c>
      <c r="BL4" t="s">
        <v>71</v>
      </c>
      <c r="BM4" t="s">
        <v>71</v>
      </c>
      <c r="BN4" t="s">
        <v>71</v>
      </c>
      <c r="BO4" t="s">
        <v>71</v>
      </c>
      <c r="BP4" t="s">
        <v>71</v>
      </c>
      <c r="BQ4" t="s">
        <v>111</v>
      </c>
      <c r="BR4" t="str">
        <f>HYPERLINK("https%3A%2F%2Fwww.webofscience.com%2Fwos%2Fwoscc%2Ffull-record%2FWOS:000380607100009","View Full Record in Web of Science")</f>
        <v>View Full Record in Web of Science</v>
      </c>
    </row>
    <row r="5" spans="1:70" x14ac:dyDescent="0.25">
      <c r="A5" t="s">
        <v>69</v>
      </c>
      <c r="B5" t="s">
        <v>112</v>
      </c>
      <c r="C5" t="s">
        <v>71</v>
      </c>
      <c r="D5" t="s">
        <v>71</v>
      </c>
      <c r="E5" t="s">
        <v>71</v>
      </c>
      <c r="F5" t="s">
        <v>113</v>
      </c>
      <c r="G5" t="s">
        <v>71</v>
      </c>
      <c r="H5" t="s">
        <v>71</v>
      </c>
      <c r="I5" s="2" t="s">
        <v>114</v>
      </c>
      <c r="J5" s="6" t="s">
        <v>8598</v>
      </c>
      <c r="K5" t="s">
        <v>115</v>
      </c>
      <c r="L5" t="s">
        <v>71</v>
      </c>
      <c r="M5" t="s">
        <v>71</v>
      </c>
      <c r="N5" t="s">
        <v>71</v>
      </c>
      <c r="O5" t="s">
        <v>71</v>
      </c>
      <c r="P5" t="s">
        <v>71</v>
      </c>
      <c r="Q5" t="s">
        <v>71</v>
      </c>
      <c r="R5" t="s">
        <v>71</v>
      </c>
      <c r="S5" t="s">
        <v>71</v>
      </c>
      <c r="T5" s="11" t="s">
        <v>116</v>
      </c>
      <c r="U5" t="s">
        <v>71</v>
      </c>
      <c r="V5" t="s">
        <v>71</v>
      </c>
      <c r="W5" t="s">
        <v>71</v>
      </c>
      <c r="X5" t="s">
        <v>71</v>
      </c>
      <c r="Y5" t="s">
        <v>71</v>
      </c>
      <c r="Z5" t="s">
        <v>71</v>
      </c>
      <c r="AA5" t="s">
        <v>71</v>
      </c>
      <c r="AB5" t="s">
        <v>71</v>
      </c>
      <c r="AC5" t="s">
        <v>71</v>
      </c>
      <c r="AD5" t="s">
        <v>71</v>
      </c>
      <c r="AE5" t="s">
        <v>71</v>
      </c>
      <c r="AF5" t="s">
        <v>71</v>
      </c>
      <c r="AG5" t="s">
        <v>71</v>
      </c>
      <c r="AH5" t="s">
        <v>71</v>
      </c>
      <c r="AI5" t="s">
        <v>71</v>
      </c>
      <c r="AJ5" t="s">
        <v>71</v>
      </c>
      <c r="AK5" t="s">
        <v>71</v>
      </c>
      <c r="AL5" t="s">
        <v>71</v>
      </c>
      <c r="AM5" t="s">
        <v>117</v>
      </c>
      <c r="AN5" t="s">
        <v>118</v>
      </c>
      <c r="AO5" t="s">
        <v>71</v>
      </c>
      <c r="AP5" t="s">
        <v>71</v>
      </c>
      <c r="AQ5" t="s">
        <v>71</v>
      </c>
      <c r="AR5" t="s">
        <v>71</v>
      </c>
      <c r="AS5">
        <v>2008</v>
      </c>
      <c r="AT5">
        <v>37</v>
      </c>
      <c r="AU5">
        <v>1</v>
      </c>
      <c r="AV5" t="s">
        <v>71</v>
      </c>
      <c r="AW5" t="s">
        <v>71</v>
      </c>
      <c r="AX5" t="s">
        <v>71</v>
      </c>
      <c r="AY5" t="s">
        <v>71</v>
      </c>
      <c r="AZ5">
        <v>69</v>
      </c>
      <c r="BA5">
        <v>81</v>
      </c>
      <c r="BB5" t="s">
        <v>71</v>
      </c>
      <c r="BC5" t="s">
        <v>119</v>
      </c>
      <c r="BD5" t="str">
        <f>HYPERLINK("http://dx.doi.org/10.1080/03081070701499922","http://dx.doi.org/10.1080/03081070701499922")</f>
        <v>http://dx.doi.org/10.1080/03081070701499922</v>
      </c>
      <c r="BE5" t="s">
        <v>71</v>
      </c>
      <c r="BF5" t="s">
        <v>71</v>
      </c>
      <c r="BG5" t="s">
        <v>71</v>
      </c>
      <c r="BH5" t="s">
        <v>71</v>
      </c>
      <c r="BI5" t="s">
        <v>71</v>
      </c>
      <c r="BJ5" t="s">
        <v>71</v>
      </c>
      <c r="BK5" t="s">
        <v>71</v>
      </c>
      <c r="BL5" t="s">
        <v>71</v>
      </c>
      <c r="BM5" t="s">
        <v>71</v>
      </c>
      <c r="BN5" t="s">
        <v>71</v>
      </c>
      <c r="BO5" t="s">
        <v>71</v>
      </c>
      <c r="BP5" t="s">
        <v>71</v>
      </c>
      <c r="BQ5" t="s">
        <v>120</v>
      </c>
      <c r="BR5" t="str">
        <f>HYPERLINK("https%3A%2F%2Fwww.webofscience.com%2Fwos%2Fwoscc%2Ffull-record%2FWOS:000251144300005","View Full Record in Web of Science")</f>
        <v>View Full Record in Web of Science</v>
      </c>
    </row>
    <row r="6" spans="1:70" x14ac:dyDescent="0.25">
      <c r="A6" t="s">
        <v>69</v>
      </c>
      <c r="B6" t="s">
        <v>121</v>
      </c>
      <c r="C6" t="s">
        <v>71</v>
      </c>
      <c r="D6" t="s">
        <v>71</v>
      </c>
      <c r="E6" t="s">
        <v>71</v>
      </c>
      <c r="F6" t="s">
        <v>121</v>
      </c>
      <c r="G6" t="s">
        <v>71</v>
      </c>
      <c r="H6" t="s">
        <v>71</v>
      </c>
      <c r="I6" s="1" t="s">
        <v>122</v>
      </c>
      <c r="J6" t="s">
        <v>8589</v>
      </c>
      <c r="K6" t="s">
        <v>123</v>
      </c>
      <c r="L6" t="s">
        <v>71</v>
      </c>
      <c r="M6" t="s">
        <v>71</v>
      </c>
      <c r="N6" t="s">
        <v>71</v>
      </c>
      <c r="O6" t="s">
        <v>71</v>
      </c>
      <c r="P6" t="s">
        <v>71</v>
      </c>
      <c r="Q6" t="s">
        <v>71</v>
      </c>
      <c r="R6" t="s">
        <v>71</v>
      </c>
      <c r="S6" t="s">
        <v>71</v>
      </c>
      <c r="T6" t="s">
        <v>124</v>
      </c>
      <c r="U6" t="s">
        <v>71</v>
      </c>
      <c r="V6" t="s">
        <v>71</v>
      </c>
      <c r="W6" t="s">
        <v>71</v>
      </c>
      <c r="X6" t="s">
        <v>71</v>
      </c>
      <c r="Y6" t="s">
        <v>125</v>
      </c>
      <c r="Z6" t="s">
        <v>126</v>
      </c>
      <c r="AA6" t="s">
        <v>71</v>
      </c>
      <c r="AB6" t="s">
        <v>71</v>
      </c>
      <c r="AC6" t="s">
        <v>71</v>
      </c>
      <c r="AD6" t="s">
        <v>71</v>
      </c>
      <c r="AE6" t="s">
        <v>71</v>
      </c>
      <c r="AF6" t="s">
        <v>71</v>
      </c>
      <c r="AG6" t="s">
        <v>71</v>
      </c>
      <c r="AH6" t="s">
        <v>71</v>
      </c>
      <c r="AI6" t="s">
        <v>71</v>
      </c>
      <c r="AJ6" t="s">
        <v>71</v>
      </c>
      <c r="AK6" t="s">
        <v>71</v>
      </c>
      <c r="AL6" t="s">
        <v>71</v>
      </c>
      <c r="AM6" t="s">
        <v>127</v>
      </c>
      <c r="AN6" t="s">
        <v>128</v>
      </c>
      <c r="AO6" t="s">
        <v>71</v>
      </c>
      <c r="AP6" t="s">
        <v>71</v>
      </c>
      <c r="AQ6" t="s">
        <v>71</v>
      </c>
      <c r="AR6" t="s">
        <v>129</v>
      </c>
      <c r="AS6">
        <v>1998</v>
      </c>
      <c r="AT6">
        <v>109</v>
      </c>
      <c r="AU6" t="s">
        <v>130</v>
      </c>
      <c r="AV6" t="s">
        <v>71</v>
      </c>
      <c r="AW6" t="s">
        <v>71</v>
      </c>
      <c r="AX6" t="s">
        <v>71</v>
      </c>
      <c r="AY6" t="s">
        <v>71</v>
      </c>
      <c r="AZ6">
        <v>227</v>
      </c>
      <c r="BA6">
        <v>242</v>
      </c>
      <c r="BB6" t="s">
        <v>71</v>
      </c>
      <c r="BC6" t="s">
        <v>131</v>
      </c>
      <c r="BD6" t="str">
        <f>HYPERLINK("http://dx.doi.org/10.1016/S0020-0255(98)10023-3","http://dx.doi.org/10.1016/S0020-0255(98)10023-3")</f>
        <v>http://dx.doi.org/10.1016/S0020-0255(98)10023-3</v>
      </c>
      <c r="BE6" t="s">
        <v>71</v>
      </c>
      <c r="BF6" t="s">
        <v>71</v>
      </c>
      <c r="BG6" t="s">
        <v>71</v>
      </c>
      <c r="BH6" t="s">
        <v>71</v>
      </c>
      <c r="BI6" t="s">
        <v>71</v>
      </c>
      <c r="BJ6" t="s">
        <v>71</v>
      </c>
      <c r="BK6" t="s">
        <v>71</v>
      </c>
      <c r="BL6" t="s">
        <v>71</v>
      </c>
      <c r="BM6" t="s">
        <v>71</v>
      </c>
      <c r="BN6" t="s">
        <v>71</v>
      </c>
      <c r="BO6" t="s">
        <v>71</v>
      </c>
      <c r="BP6" t="s">
        <v>71</v>
      </c>
      <c r="BQ6" t="s">
        <v>132</v>
      </c>
      <c r="BR6" t="str">
        <f>HYPERLINK("https%3A%2F%2Fwww.webofscience.com%2Fwos%2Fwoscc%2Ffull-record%2FWOS:000074746700014","View Full Record in Web of Science")</f>
        <v>View Full Record in Web of Science</v>
      </c>
    </row>
    <row r="7" spans="1:70" x14ac:dyDescent="0.25">
      <c r="A7" t="s">
        <v>83</v>
      </c>
      <c r="B7" t="s">
        <v>133</v>
      </c>
      <c r="C7" t="s">
        <v>71</v>
      </c>
      <c r="D7" t="s">
        <v>134</v>
      </c>
      <c r="E7" t="s">
        <v>71</v>
      </c>
      <c r="F7" t="s">
        <v>135</v>
      </c>
      <c r="G7" t="s">
        <v>71</v>
      </c>
      <c r="H7" t="s">
        <v>71</v>
      </c>
      <c r="I7" s="1" t="s">
        <v>136</v>
      </c>
      <c r="J7" t="s">
        <v>8588</v>
      </c>
      <c r="K7" t="s">
        <v>137</v>
      </c>
      <c r="L7" t="s">
        <v>138</v>
      </c>
      <c r="M7" t="s">
        <v>139</v>
      </c>
      <c r="N7" t="s">
        <v>140</v>
      </c>
      <c r="O7" t="s">
        <v>141</v>
      </c>
      <c r="P7" t="s">
        <v>142</v>
      </c>
      <c r="Q7" t="s">
        <v>71</v>
      </c>
      <c r="R7" t="s">
        <v>71</v>
      </c>
      <c r="S7" t="s">
        <v>71</v>
      </c>
      <c r="T7" t="s">
        <v>143</v>
      </c>
      <c r="U7" t="s">
        <v>71</v>
      </c>
      <c r="V7" t="s">
        <v>71</v>
      </c>
      <c r="W7" t="s">
        <v>71</v>
      </c>
      <c r="X7" t="s">
        <v>71</v>
      </c>
      <c r="Y7" t="s">
        <v>144</v>
      </c>
      <c r="Z7" t="s">
        <v>145</v>
      </c>
      <c r="AA7" t="s">
        <v>71</v>
      </c>
      <c r="AB7" t="s">
        <v>71</v>
      </c>
      <c r="AC7" t="s">
        <v>71</v>
      </c>
      <c r="AD7" t="s">
        <v>71</v>
      </c>
      <c r="AE7" t="s">
        <v>71</v>
      </c>
      <c r="AF7" t="s">
        <v>71</v>
      </c>
      <c r="AG7" t="s">
        <v>71</v>
      </c>
      <c r="AH7" t="s">
        <v>71</v>
      </c>
      <c r="AI7" t="s">
        <v>71</v>
      </c>
      <c r="AJ7" t="s">
        <v>71</v>
      </c>
      <c r="AK7" t="s">
        <v>71</v>
      </c>
      <c r="AL7" t="s">
        <v>71</v>
      </c>
      <c r="AM7" t="s">
        <v>71</v>
      </c>
      <c r="AN7" t="s">
        <v>71</v>
      </c>
      <c r="AO7" t="s">
        <v>146</v>
      </c>
      <c r="AP7" t="s">
        <v>71</v>
      </c>
      <c r="AQ7" t="s">
        <v>71</v>
      </c>
      <c r="AR7" t="s">
        <v>71</v>
      </c>
      <c r="AS7">
        <v>2020</v>
      </c>
      <c r="AT7">
        <v>12</v>
      </c>
      <c r="AU7" t="s">
        <v>71</v>
      </c>
      <c r="AV7" t="s">
        <v>71</v>
      </c>
      <c r="AW7" t="s">
        <v>71</v>
      </c>
      <c r="AX7" t="s">
        <v>71</v>
      </c>
      <c r="AY7" t="s">
        <v>71</v>
      </c>
      <c r="AZ7">
        <v>199</v>
      </c>
      <c r="BA7">
        <v>207</v>
      </c>
      <c r="BB7" t="s">
        <v>71</v>
      </c>
      <c r="BC7" t="s">
        <v>71</v>
      </c>
      <c r="BD7" t="s">
        <v>71</v>
      </c>
      <c r="BE7" t="s">
        <v>71</v>
      </c>
      <c r="BF7" t="s">
        <v>71</v>
      </c>
      <c r="BG7" t="s">
        <v>71</v>
      </c>
      <c r="BH7" t="s">
        <v>71</v>
      </c>
      <c r="BI7" t="s">
        <v>71</v>
      </c>
      <c r="BJ7" t="s">
        <v>71</v>
      </c>
      <c r="BK7" t="s">
        <v>71</v>
      </c>
      <c r="BL7" t="s">
        <v>71</v>
      </c>
      <c r="BM7" t="s">
        <v>71</v>
      </c>
      <c r="BN7" t="s">
        <v>71</v>
      </c>
      <c r="BO7" t="s">
        <v>71</v>
      </c>
      <c r="BP7" t="s">
        <v>71</v>
      </c>
      <c r="BQ7" t="s">
        <v>147</v>
      </c>
      <c r="BR7" t="str">
        <f>HYPERLINK("https%3A%2F%2Fwww.webofscience.com%2Fwos%2Fwoscc%2Ffull-record%2FWOS:000656123200025","View Full Record in Web of Science")</f>
        <v>View Full Record in Web of Science</v>
      </c>
    </row>
    <row r="8" spans="1:70" x14ac:dyDescent="0.25">
      <c r="A8" t="s">
        <v>83</v>
      </c>
      <c r="B8" t="s">
        <v>148</v>
      </c>
      <c r="C8" t="s">
        <v>71</v>
      </c>
      <c r="D8" t="s">
        <v>71</v>
      </c>
      <c r="E8" t="s">
        <v>102</v>
      </c>
      <c r="F8" t="s">
        <v>149</v>
      </c>
      <c r="G8" t="s">
        <v>71</v>
      </c>
      <c r="H8" t="s">
        <v>71</v>
      </c>
      <c r="I8" s="2" t="s">
        <v>150</v>
      </c>
      <c r="J8" s="6" t="s">
        <v>8598</v>
      </c>
      <c r="K8" t="s">
        <v>151</v>
      </c>
      <c r="L8" t="s">
        <v>71</v>
      </c>
      <c r="M8" t="s">
        <v>152</v>
      </c>
      <c r="N8" t="s">
        <v>153</v>
      </c>
      <c r="O8" t="s">
        <v>154</v>
      </c>
      <c r="P8" t="s">
        <v>155</v>
      </c>
      <c r="Q8" t="s">
        <v>71</v>
      </c>
      <c r="R8" t="s">
        <v>71</v>
      </c>
      <c r="S8" t="s">
        <v>71</v>
      </c>
      <c r="T8" s="10" t="s">
        <v>156</v>
      </c>
      <c r="U8" t="s">
        <v>71</v>
      </c>
      <c r="V8" t="s">
        <v>71</v>
      </c>
      <c r="W8" t="s">
        <v>71</v>
      </c>
      <c r="X8" t="s">
        <v>71</v>
      </c>
      <c r="Y8" t="s">
        <v>71</v>
      </c>
      <c r="Z8" t="s">
        <v>71</v>
      </c>
      <c r="AA8" t="s">
        <v>71</v>
      </c>
      <c r="AB8" t="s">
        <v>71</v>
      </c>
      <c r="AC8" t="s">
        <v>71</v>
      </c>
      <c r="AD8" t="s">
        <v>71</v>
      </c>
      <c r="AE8" t="s">
        <v>71</v>
      </c>
      <c r="AF8" t="s">
        <v>71</v>
      </c>
      <c r="AG8" t="s">
        <v>71</v>
      </c>
      <c r="AH8" t="s">
        <v>71</v>
      </c>
      <c r="AI8" t="s">
        <v>71</v>
      </c>
      <c r="AJ8" t="s">
        <v>71</v>
      </c>
      <c r="AK8" t="s">
        <v>71</v>
      </c>
      <c r="AL8" t="s">
        <v>71</v>
      </c>
      <c r="AM8" t="s">
        <v>71</v>
      </c>
      <c r="AN8" t="s">
        <v>71</v>
      </c>
      <c r="AO8" t="s">
        <v>157</v>
      </c>
      <c r="AP8" t="s">
        <v>71</v>
      </c>
      <c r="AQ8" t="s">
        <v>71</v>
      </c>
      <c r="AR8" t="s">
        <v>71</v>
      </c>
      <c r="AS8">
        <v>2018</v>
      </c>
      <c r="AT8" t="s">
        <v>71</v>
      </c>
      <c r="AU8" t="s">
        <v>71</v>
      </c>
      <c r="AV8" t="s">
        <v>71</v>
      </c>
      <c r="AW8" t="s">
        <v>71</v>
      </c>
      <c r="AX8" t="s">
        <v>71</v>
      </c>
      <c r="AY8" t="s">
        <v>71</v>
      </c>
      <c r="AZ8">
        <v>92</v>
      </c>
      <c r="BA8">
        <v>97</v>
      </c>
      <c r="BB8" t="s">
        <v>71</v>
      </c>
      <c r="BC8" t="s">
        <v>158</v>
      </c>
      <c r="BD8" t="str">
        <f>HYPERLINK("http://dx.doi.org/10.1109/IC3.2018.00028","http://dx.doi.org/10.1109/IC3.2018.00028")</f>
        <v>http://dx.doi.org/10.1109/IC3.2018.00028</v>
      </c>
      <c r="BE8" t="s">
        <v>71</v>
      </c>
      <c r="BF8" t="s">
        <v>71</v>
      </c>
      <c r="BG8" t="s">
        <v>71</v>
      </c>
      <c r="BH8" t="s">
        <v>71</v>
      </c>
      <c r="BI8" t="s">
        <v>71</v>
      </c>
      <c r="BJ8" t="s">
        <v>71</v>
      </c>
      <c r="BK8" t="s">
        <v>71</v>
      </c>
      <c r="BL8" t="s">
        <v>71</v>
      </c>
      <c r="BM8" t="s">
        <v>71</v>
      </c>
      <c r="BN8" t="s">
        <v>71</v>
      </c>
      <c r="BO8" t="s">
        <v>71</v>
      </c>
      <c r="BP8" t="s">
        <v>71</v>
      </c>
      <c r="BQ8" t="s">
        <v>159</v>
      </c>
      <c r="BR8" t="str">
        <f>HYPERLINK("https%3A%2F%2Fwww.webofscience.com%2Fwos%2Fwoscc%2Ffull-record%2FWOS:000462080100019","View Full Record in Web of Science")</f>
        <v>View Full Record in Web of Science</v>
      </c>
    </row>
    <row r="9" spans="1:70" x14ac:dyDescent="0.25">
      <c r="A9" t="s">
        <v>83</v>
      </c>
      <c r="B9" t="s">
        <v>160</v>
      </c>
      <c r="C9" t="s">
        <v>71</v>
      </c>
      <c r="D9" t="s">
        <v>71</v>
      </c>
      <c r="E9" t="s">
        <v>102</v>
      </c>
      <c r="F9" t="s">
        <v>161</v>
      </c>
      <c r="G9" t="s">
        <v>71</v>
      </c>
      <c r="H9" t="s">
        <v>71</v>
      </c>
      <c r="I9" s="1" t="s">
        <v>162</v>
      </c>
      <c r="J9" t="s">
        <v>8588</v>
      </c>
      <c r="K9" t="s">
        <v>163</v>
      </c>
      <c r="L9" t="s">
        <v>71</v>
      </c>
      <c r="M9" t="s">
        <v>164</v>
      </c>
      <c r="N9" t="s">
        <v>165</v>
      </c>
      <c r="O9" t="s">
        <v>166</v>
      </c>
      <c r="P9" t="s">
        <v>102</v>
      </c>
      <c r="Q9" t="s">
        <v>71</v>
      </c>
      <c r="R9" t="s">
        <v>71</v>
      </c>
      <c r="S9" t="s">
        <v>71</v>
      </c>
      <c r="T9" t="s">
        <v>167</v>
      </c>
      <c r="U9" t="s">
        <v>71</v>
      </c>
      <c r="V9" t="s">
        <v>71</v>
      </c>
      <c r="W9" t="s">
        <v>71</v>
      </c>
      <c r="X9" t="s">
        <v>71</v>
      </c>
      <c r="Y9" t="s">
        <v>71</v>
      </c>
      <c r="Z9" t="s">
        <v>71</v>
      </c>
      <c r="AA9" t="s">
        <v>71</v>
      </c>
      <c r="AB9" t="s">
        <v>71</v>
      </c>
      <c r="AC9" t="s">
        <v>71</v>
      </c>
      <c r="AD9" t="s">
        <v>71</v>
      </c>
      <c r="AE9" t="s">
        <v>71</v>
      </c>
      <c r="AF9" t="s">
        <v>71</v>
      </c>
      <c r="AG9" t="s">
        <v>71</v>
      </c>
      <c r="AH9" t="s">
        <v>71</v>
      </c>
      <c r="AI9" t="s">
        <v>71</v>
      </c>
      <c r="AJ9" t="s">
        <v>71</v>
      </c>
      <c r="AK9" t="s">
        <v>71</v>
      </c>
      <c r="AL9" t="s">
        <v>71</v>
      </c>
      <c r="AM9" t="s">
        <v>71</v>
      </c>
      <c r="AN9" t="s">
        <v>71</v>
      </c>
      <c r="AO9" t="s">
        <v>168</v>
      </c>
      <c r="AP9" t="s">
        <v>71</v>
      </c>
      <c r="AQ9" t="s">
        <v>71</v>
      </c>
      <c r="AR9" t="s">
        <v>71</v>
      </c>
      <c r="AS9">
        <v>2009</v>
      </c>
      <c r="AT9" t="s">
        <v>71</v>
      </c>
      <c r="AU9" t="s">
        <v>71</v>
      </c>
      <c r="AV9" t="s">
        <v>71</v>
      </c>
      <c r="AW9" t="s">
        <v>71</v>
      </c>
      <c r="AX9" t="s">
        <v>71</v>
      </c>
      <c r="AY9" t="s">
        <v>71</v>
      </c>
      <c r="AZ9">
        <v>1378</v>
      </c>
      <c r="BA9" t="s">
        <v>99</v>
      </c>
      <c r="BB9" t="s">
        <v>71</v>
      </c>
      <c r="BC9" t="s">
        <v>169</v>
      </c>
      <c r="BD9" t="str">
        <f>HYPERLINK("http://dx.doi.org/10.1109/FUZZY.2009.5276884","http://dx.doi.org/10.1109/FUZZY.2009.5276884")</f>
        <v>http://dx.doi.org/10.1109/FUZZY.2009.5276884</v>
      </c>
      <c r="BE9" t="s">
        <v>71</v>
      </c>
      <c r="BF9" t="s">
        <v>71</v>
      </c>
      <c r="BG9" t="s">
        <v>71</v>
      </c>
      <c r="BH9" t="s">
        <v>71</v>
      </c>
      <c r="BI9" t="s">
        <v>71</v>
      </c>
      <c r="BJ9" t="s">
        <v>71</v>
      </c>
      <c r="BK9" t="s">
        <v>71</v>
      </c>
      <c r="BL9" t="s">
        <v>71</v>
      </c>
      <c r="BM9" t="s">
        <v>71</v>
      </c>
      <c r="BN9" t="s">
        <v>71</v>
      </c>
      <c r="BO9" t="s">
        <v>71</v>
      </c>
      <c r="BP9" t="s">
        <v>71</v>
      </c>
      <c r="BQ9" t="s">
        <v>170</v>
      </c>
      <c r="BR9" t="str">
        <f>HYPERLINK("https%3A%2F%2Fwww.webofscience.com%2Fwos%2Fwoscc%2Ffull-record%2FWOS:000274242600239","View Full Record in Web of Science")</f>
        <v>View Full Record in Web of Science</v>
      </c>
    </row>
    <row r="10" spans="1:70" x14ac:dyDescent="0.25">
      <c r="A10" t="s">
        <v>69</v>
      </c>
      <c r="B10" t="s">
        <v>171</v>
      </c>
      <c r="C10" t="s">
        <v>71</v>
      </c>
      <c r="D10" t="s">
        <v>71</v>
      </c>
      <c r="E10" t="s">
        <v>71</v>
      </c>
      <c r="F10" t="s">
        <v>172</v>
      </c>
      <c r="G10" t="s">
        <v>71</v>
      </c>
      <c r="H10" t="s">
        <v>71</v>
      </c>
      <c r="I10" s="1" t="s">
        <v>173</v>
      </c>
      <c r="J10" t="s">
        <v>8589</v>
      </c>
      <c r="K10" t="s">
        <v>174</v>
      </c>
      <c r="L10" t="s">
        <v>71</v>
      </c>
      <c r="M10" t="s">
        <v>71</v>
      </c>
      <c r="N10" t="s">
        <v>71</v>
      </c>
      <c r="O10" t="s">
        <v>71</v>
      </c>
      <c r="P10" t="s">
        <v>71</v>
      </c>
      <c r="Q10" t="s">
        <v>71</v>
      </c>
      <c r="R10" t="s">
        <v>71</v>
      </c>
      <c r="S10" t="s">
        <v>71</v>
      </c>
      <c r="T10" t="s">
        <v>175</v>
      </c>
      <c r="U10" t="s">
        <v>71</v>
      </c>
      <c r="V10" t="s">
        <v>71</v>
      </c>
      <c r="W10" t="s">
        <v>71</v>
      </c>
      <c r="X10" t="s">
        <v>71</v>
      </c>
      <c r="Y10" t="s">
        <v>176</v>
      </c>
      <c r="Z10" t="s">
        <v>177</v>
      </c>
      <c r="AA10" t="s">
        <v>71</v>
      </c>
      <c r="AB10" t="s">
        <v>71</v>
      </c>
      <c r="AC10" t="s">
        <v>71</v>
      </c>
      <c r="AD10" t="s">
        <v>71</v>
      </c>
      <c r="AE10" t="s">
        <v>71</v>
      </c>
      <c r="AF10" t="s">
        <v>71</v>
      </c>
      <c r="AG10" t="s">
        <v>71</v>
      </c>
      <c r="AH10" t="s">
        <v>71</v>
      </c>
      <c r="AI10" t="s">
        <v>71</v>
      </c>
      <c r="AJ10" t="s">
        <v>71</v>
      </c>
      <c r="AK10" t="s">
        <v>71</v>
      </c>
      <c r="AL10" t="s">
        <v>71</v>
      </c>
      <c r="AM10" t="s">
        <v>178</v>
      </c>
      <c r="AN10" t="s">
        <v>179</v>
      </c>
      <c r="AO10" t="s">
        <v>71</v>
      </c>
      <c r="AP10" t="s">
        <v>71</v>
      </c>
      <c r="AQ10" t="s">
        <v>71</v>
      </c>
      <c r="AR10" t="s">
        <v>71</v>
      </c>
      <c r="AS10">
        <v>2019</v>
      </c>
      <c r="AT10">
        <v>36</v>
      </c>
      <c r="AU10">
        <v>4</v>
      </c>
      <c r="AV10" t="s">
        <v>71</v>
      </c>
      <c r="AW10" t="s">
        <v>71</v>
      </c>
      <c r="AX10" t="s">
        <v>180</v>
      </c>
      <c r="AY10" t="s">
        <v>71</v>
      </c>
      <c r="AZ10">
        <v>3751</v>
      </c>
      <c r="BA10">
        <v>3764</v>
      </c>
      <c r="BB10" t="s">
        <v>71</v>
      </c>
      <c r="BC10" t="s">
        <v>181</v>
      </c>
      <c r="BD10" t="str">
        <f>HYPERLINK("http://dx.doi.org/10.3233/JIFS-18559","http://dx.doi.org/10.3233/JIFS-18559")</f>
        <v>http://dx.doi.org/10.3233/JIFS-18559</v>
      </c>
      <c r="BE10" t="s">
        <v>71</v>
      </c>
      <c r="BF10" t="s">
        <v>71</v>
      </c>
      <c r="BG10" t="s">
        <v>71</v>
      </c>
      <c r="BH10" t="s">
        <v>71</v>
      </c>
      <c r="BI10" t="s">
        <v>71</v>
      </c>
      <c r="BJ10" t="s">
        <v>71</v>
      </c>
      <c r="BK10" t="s">
        <v>71</v>
      </c>
      <c r="BL10" t="s">
        <v>71</v>
      </c>
      <c r="BM10" t="s">
        <v>71</v>
      </c>
      <c r="BN10" t="s">
        <v>71</v>
      </c>
      <c r="BO10" t="s">
        <v>71</v>
      </c>
      <c r="BP10" t="s">
        <v>71</v>
      </c>
      <c r="BQ10" t="s">
        <v>182</v>
      </c>
      <c r="BR10" t="str">
        <f>HYPERLINK("https%3A%2F%2Fwww.webofscience.com%2Fwos%2Fwoscc%2Ffull-record%2FWOS:000464448100061","View Full Record in Web of Science")</f>
        <v>View Full Record in Web of Science</v>
      </c>
    </row>
    <row r="11" spans="1:70" x14ac:dyDescent="0.25">
      <c r="A11" t="s">
        <v>69</v>
      </c>
      <c r="B11" t="s">
        <v>183</v>
      </c>
      <c r="C11" t="s">
        <v>71</v>
      </c>
      <c r="D11" t="s">
        <v>71</v>
      </c>
      <c r="E11" t="s">
        <v>71</v>
      </c>
      <c r="F11" t="s">
        <v>184</v>
      </c>
      <c r="G11" t="s">
        <v>71</v>
      </c>
      <c r="H11" t="s">
        <v>71</v>
      </c>
      <c r="I11" s="1" t="s">
        <v>185</v>
      </c>
      <c r="J11" s="6" t="s">
        <v>8593</v>
      </c>
      <c r="K11" t="s">
        <v>186</v>
      </c>
      <c r="L11" t="s">
        <v>71</v>
      </c>
      <c r="M11" t="s">
        <v>71</v>
      </c>
      <c r="N11" t="s">
        <v>71</v>
      </c>
      <c r="O11" t="s">
        <v>71</v>
      </c>
      <c r="P11" t="s">
        <v>71</v>
      </c>
      <c r="Q11" t="s">
        <v>71</v>
      </c>
      <c r="R11" t="s">
        <v>71</v>
      </c>
      <c r="S11" t="s">
        <v>71</v>
      </c>
      <c r="T11" s="10" t="s">
        <v>187</v>
      </c>
      <c r="U11" t="s">
        <v>71</v>
      </c>
      <c r="V11" t="s">
        <v>71</v>
      </c>
      <c r="W11" t="s">
        <v>71</v>
      </c>
      <c r="X11" t="s">
        <v>71</v>
      </c>
      <c r="Y11" t="s">
        <v>71</v>
      </c>
      <c r="Z11" t="s">
        <v>71</v>
      </c>
      <c r="AA11" t="s">
        <v>71</v>
      </c>
      <c r="AB11" t="s">
        <v>71</v>
      </c>
      <c r="AC11" t="s">
        <v>71</v>
      </c>
      <c r="AD11" t="s">
        <v>71</v>
      </c>
      <c r="AE11" t="s">
        <v>71</v>
      </c>
      <c r="AF11" t="s">
        <v>71</v>
      </c>
      <c r="AG11" t="s">
        <v>71</v>
      </c>
      <c r="AH11" t="s">
        <v>71</v>
      </c>
      <c r="AI11" t="s">
        <v>71</v>
      </c>
      <c r="AJ11" t="s">
        <v>71</v>
      </c>
      <c r="AK11" t="s">
        <v>71</v>
      </c>
      <c r="AL11" t="s">
        <v>71</v>
      </c>
      <c r="AM11" t="s">
        <v>188</v>
      </c>
      <c r="AN11" t="s">
        <v>71</v>
      </c>
      <c r="AO11" t="s">
        <v>71</v>
      </c>
      <c r="AP11" t="s">
        <v>71</v>
      </c>
      <c r="AQ11" t="s">
        <v>71</v>
      </c>
      <c r="AR11" t="s">
        <v>129</v>
      </c>
      <c r="AS11">
        <v>2008</v>
      </c>
      <c r="AT11">
        <v>16</v>
      </c>
      <c r="AU11">
        <v>4</v>
      </c>
      <c r="AV11" t="s">
        <v>71</v>
      </c>
      <c r="AW11" t="s">
        <v>71</v>
      </c>
      <c r="AX11" t="s">
        <v>71</v>
      </c>
      <c r="AY11" t="s">
        <v>71</v>
      </c>
      <c r="AZ11">
        <v>519</v>
      </c>
      <c r="BA11">
        <v>527</v>
      </c>
      <c r="BB11" t="s">
        <v>71</v>
      </c>
      <c r="BC11" t="s">
        <v>189</v>
      </c>
      <c r="BD11" t="str">
        <f>HYPERLINK("http://dx.doi.org/10.1142/S021848850800539X","http://dx.doi.org/10.1142/S021848850800539X")</f>
        <v>http://dx.doi.org/10.1142/S021848850800539X</v>
      </c>
      <c r="BE11" t="s">
        <v>71</v>
      </c>
      <c r="BF11" t="s">
        <v>71</v>
      </c>
      <c r="BG11" t="s">
        <v>71</v>
      </c>
      <c r="BH11" t="s">
        <v>71</v>
      </c>
      <c r="BI11" t="s">
        <v>71</v>
      </c>
      <c r="BJ11" t="s">
        <v>71</v>
      </c>
      <c r="BK11" t="s">
        <v>71</v>
      </c>
      <c r="BL11" t="s">
        <v>71</v>
      </c>
      <c r="BM11" t="s">
        <v>71</v>
      </c>
      <c r="BN11" t="s">
        <v>71</v>
      </c>
      <c r="BO11" t="s">
        <v>71</v>
      </c>
      <c r="BP11" t="s">
        <v>71</v>
      </c>
      <c r="BQ11" t="s">
        <v>190</v>
      </c>
      <c r="BR11" t="str">
        <f>HYPERLINK("https%3A%2F%2Fwww.webofscience.com%2Fwos%2Fwoscc%2Ffull-record%2FWOS:000258301400004","View Full Record in Web of Science")</f>
        <v>View Full Record in Web of Science</v>
      </c>
    </row>
    <row r="12" spans="1:70" x14ac:dyDescent="0.25">
      <c r="A12" t="s">
        <v>69</v>
      </c>
      <c r="B12" t="s">
        <v>191</v>
      </c>
      <c r="C12" t="s">
        <v>71</v>
      </c>
      <c r="D12" t="s">
        <v>71</v>
      </c>
      <c r="E12" t="s">
        <v>71</v>
      </c>
      <c r="F12" t="s">
        <v>192</v>
      </c>
      <c r="G12" t="s">
        <v>71</v>
      </c>
      <c r="H12" t="s">
        <v>71</v>
      </c>
      <c r="I12" s="2" t="s">
        <v>193</v>
      </c>
      <c r="J12" s="6" t="s">
        <v>8598</v>
      </c>
      <c r="K12" t="s">
        <v>194</v>
      </c>
      <c r="L12" t="s">
        <v>71</v>
      </c>
      <c r="M12" t="s">
        <v>71</v>
      </c>
      <c r="N12" t="s">
        <v>71</v>
      </c>
      <c r="O12" t="s">
        <v>71</v>
      </c>
      <c r="P12" t="s">
        <v>71</v>
      </c>
      <c r="Q12" t="s">
        <v>71</v>
      </c>
      <c r="R12" t="s">
        <v>71</v>
      </c>
      <c r="S12" t="s">
        <v>71</v>
      </c>
      <c r="T12" s="11" t="s">
        <v>195</v>
      </c>
      <c r="U12" t="s">
        <v>71</v>
      </c>
      <c r="V12" t="s">
        <v>71</v>
      </c>
      <c r="W12" t="s">
        <v>71</v>
      </c>
      <c r="X12" t="s">
        <v>71</v>
      </c>
      <c r="Y12" t="s">
        <v>196</v>
      </c>
      <c r="Z12" t="s">
        <v>197</v>
      </c>
      <c r="AA12" t="s">
        <v>71</v>
      </c>
      <c r="AB12" t="s">
        <v>71</v>
      </c>
      <c r="AC12" t="s">
        <v>71</v>
      </c>
      <c r="AD12" t="s">
        <v>71</v>
      </c>
      <c r="AE12" t="s">
        <v>71</v>
      </c>
      <c r="AF12" t="s">
        <v>71</v>
      </c>
      <c r="AG12" t="s">
        <v>71</v>
      </c>
      <c r="AH12" t="s">
        <v>71</v>
      </c>
      <c r="AI12" t="s">
        <v>71</v>
      </c>
      <c r="AJ12" t="s">
        <v>71</v>
      </c>
      <c r="AK12" t="s">
        <v>71</v>
      </c>
      <c r="AL12" t="s">
        <v>71</v>
      </c>
      <c r="AM12" t="s">
        <v>198</v>
      </c>
      <c r="AN12" t="s">
        <v>199</v>
      </c>
      <c r="AO12" t="s">
        <v>71</v>
      </c>
      <c r="AP12" t="s">
        <v>71</v>
      </c>
      <c r="AQ12" t="s">
        <v>71</v>
      </c>
      <c r="AR12" t="s">
        <v>71</v>
      </c>
      <c r="AS12">
        <v>2016</v>
      </c>
      <c r="AT12">
        <v>9</v>
      </c>
      <c r="AU12" t="s">
        <v>71</v>
      </c>
      <c r="AV12" t="s">
        <v>71</v>
      </c>
      <c r="AW12">
        <v>1</v>
      </c>
      <c r="AX12" t="s">
        <v>180</v>
      </c>
      <c r="AY12" t="s">
        <v>71</v>
      </c>
      <c r="AZ12">
        <v>3</v>
      </c>
      <c r="BA12">
        <v>24</v>
      </c>
      <c r="BB12" t="s">
        <v>71</v>
      </c>
      <c r="BC12" t="s">
        <v>200</v>
      </c>
      <c r="BD12" t="str">
        <f>HYPERLINK("http://dx.doi.org/10.1080/18756891.2016.1180817","http://dx.doi.org/10.1080/18756891.2016.1180817")</f>
        <v>http://dx.doi.org/10.1080/18756891.2016.1180817</v>
      </c>
      <c r="BE12" t="s">
        <v>71</v>
      </c>
      <c r="BF12" t="s">
        <v>71</v>
      </c>
      <c r="BG12" t="s">
        <v>71</v>
      </c>
      <c r="BH12" t="s">
        <v>71</v>
      </c>
      <c r="BI12" t="s">
        <v>71</v>
      </c>
      <c r="BJ12" t="s">
        <v>71</v>
      </c>
      <c r="BK12" t="s">
        <v>71</v>
      </c>
      <c r="BL12" t="s">
        <v>71</v>
      </c>
      <c r="BM12" t="s">
        <v>71</v>
      </c>
      <c r="BN12" t="s">
        <v>71</v>
      </c>
      <c r="BO12" t="s">
        <v>71</v>
      </c>
      <c r="BP12" t="s">
        <v>71</v>
      </c>
      <c r="BQ12" t="s">
        <v>201</v>
      </c>
      <c r="BR12" t="str">
        <f>HYPERLINK("https%3A%2F%2Fwww.webofscience.com%2Fwos%2Fwoscc%2Ffull-record%2FWOS:000375236200002","View Full Record in Web of Science")</f>
        <v>View Full Record in Web of Science</v>
      </c>
    </row>
    <row r="13" spans="1:70" x14ac:dyDescent="0.25">
      <c r="A13" t="s">
        <v>83</v>
      </c>
      <c r="B13" t="s">
        <v>202</v>
      </c>
      <c r="C13" t="s">
        <v>71</v>
      </c>
      <c r="D13" t="s">
        <v>203</v>
      </c>
      <c r="E13" t="s">
        <v>71</v>
      </c>
      <c r="F13" t="s">
        <v>204</v>
      </c>
      <c r="G13" t="s">
        <v>71</v>
      </c>
      <c r="H13" t="s">
        <v>71</v>
      </c>
      <c r="I13" s="1" t="s">
        <v>205</v>
      </c>
      <c r="J13" t="s">
        <v>8588</v>
      </c>
      <c r="K13" t="s">
        <v>206</v>
      </c>
      <c r="L13" t="s">
        <v>207</v>
      </c>
      <c r="M13" t="s">
        <v>208</v>
      </c>
      <c r="N13" t="s">
        <v>209</v>
      </c>
      <c r="O13" t="s">
        <v>210</v>
      </c>
      <c r="P13" t="s">
        <v>211</v>
      </c>
      <c r="Q13" t="s">
        <v>71</v>
      </c>
      <c r="R13" t="s">
        <v>71</v>
      </c>
      <c r="S13" t="s">
        <v>71</v>
      </c>
      <c r="T13" t="s">
        <v>212</v>
      </c>
      <c r="U13" t="s">
        <v>71</v>
      </c>
      <c r="V13" t="s">
        <v>71</v>
      </c>
      <c r="W13" t="s">
        <v>71</v>
      </c>
      <c r="X13" t="s">
        <v>71</v>
      </c>
      <c r="Y13" t="s">
        <v>71</v>
      </c>
      <c r="Z13" t="s">
        <v>71</v>
      </c>
      <c r="AA13" t="s">
        <v>71</v>
      </c>
      <c r="AB13" t="s">
        <v>71</v>
      </c>
      <c r="AC13" t="s">
        <v>71</v>
      </c>
      <c r="AD13" t="s">
        <v>71</v>
      </c>
      <c r="AE13" t="s">
        <v>71</v>
      </c>
      <c r="AF13" t="s">
        <v>71</v>
      </c>
      <c r="AG13" t="s">
        <v>71</v>
      </c>
      <c r="AH13" t="s">
        <v>71</v>
      </c>
      <c r="AI13" t="s">
        <v>71</v>
      </c>
      <c r="AJ13" t="s">
        <v>71</v>
      </c>
      <c r="AK13" t="s">
        <v>71</v>
      </c>
      <c r="AL13" t="s">
        <v>71</v>
      </c>
      <c r="AM13" t="s">
        <v>213</v>
      </c>
      <c r="AN13" t="s">
        <v>71</v>
      </c>
      <c r="AO13" t="s">
        <v>214</v>
      </c>
      <c r="AP13" t="s">
        <v>71</v>
      </c>
      <c r="AQ13" t="s">
        <v>71</v>
      </c>
      <c r="AR13" t="s">
        <v>71</v>
      </c>
      <c r="AS13">
        <v>2008</v>
      </c>
      <c r="AT13">
        <v>46</v>
      </c>
      <c r="AU13" t="s">
        <v>71</v>
      </c>
      <c r="AV13" t="s">
        <v>71</v>
      </c>
      <c r="AW13" t="s">
        <v>71</v>
      </c>
      <c r="AX13" t="s">
        <v>71</v>
      </c>
      <c r="AY13" t="s">
        <v>71</v>
      </c>
      <c r="AZ13">
        <v>245</v>
      </c>
      <c r="BA13">
        <v>255</v>
      </c>
      <c r="BB13" t="s">
        <v>71</v>
      </c>
      <c r="BC13" t="s">
        <v>71</v>
      </c>
      <c r="BD13" t="s">
        <v>71</v>
      </c>
      <c r="BE13" t="s">
        <v>71</v>
      </c>
      <c r="BF13" t="s">
        <v>71</v>
      </c>
      <c r="BG13" t="s">
        <v>71</v>
      </c>
      <c r="BH13" t="s">
        <v>71</v>
      </c>
      <c r="BI13" t="s">
        <v>71</v>
      </c>
      <c r="BJ13" t="s">
        <v>71</v>
      </c>
      <c r="BK13" t="s">
        <v>71</v>
      </c>
      <c r="BL13" t="s">
        <v>71</v>
      </c>
      <c r="BM13" t="s">
        <v>71</v>
      </c>
      <c r="BN13" t="s">
        <v>71</v>
      </c>
      <c r="BO13" t="s">
        <v>71</v>
      </c>
      <c r="BP13" t="s">
        <v>71</v>
      </c>
      <c r="BQ13" t="s">
        <v>215</v>
      </c>
      <c r="BR13" t="str">
        <f>HYPERLINK("https%3A%2F%2Fwww.webofscience.com%2Fwos%2Fwoscc%2Ffull-record%2FWOS:000254887600019","View Full Record in Web of Science")</f>
        <v>View Full Record in Web of Science</v>
      </c>
    </row>
    <row r="14" spans="1:70" x14ac:dyDescent="0.25">
      <c r="A14" t="s">
        <v>83</v>
      </c>
      <c r="B14" t="s">
        <v>216</v>
      </c>
      <c r="C14" t="s">
        <v>71</v>
      </c>
      <c r="D14" t="s">
        <v>217</v>
      </c>
      <c r="E14" t="s">
        <v>71</v>
      </c>
      <c r="F14" t="s">
        <v>216</v>
      </c>
      <c r="G14" t="s">
        <v>71</v>
      </c>
      <c r="H14" t="s">
        <v>71</v>
      </c>
      <c r="I14" s="1" t="s">
        <v>218</v>
      </c>
      <c r="J14" t="s">
        <v>8588</v>
      </c>
      <c r="K14" t="s">
        <v>219</v>
      </c>
      <c r="L14" t="s">
        <v>220</v>
      </c>
      <c r="M14" t="s">
        <v>221</v>
      </c>
      <c r="N14" t="s">
        <v>222</v>
      </c>
      <c r="O14" t="s">
        <v>223</v>
      </c>
      <c r="P14" t="s">
        <v>224</v>
      </c>
      <c r="Q14" t="s">
        <v>71</v>
      </c>
      <c r="R14" t="s">
        <v>71</v>
      </c>
      <c r="S14" t="s">
        <v>71</v>
      </c>
      <c r="T14" t="s">
        <v>225</v>
      </c>
      <c r="U14" t="s">
        <v>71</v>
      </c>
      <c r="V14" t="s">
        <v>71</v>
      </c>
      <c r="W14" t="s">
        <v>71</v>
      </c>
      <c r="X14" t="s">
        <v>71</v>
      </c>
      <c r="Y14" t="s">
        <v>71</v>
      </c>
      <c r="Z14" t="s">
        <v>71</v>
      </c>
      <c r="AA14" t="s">
        <v>71</v>
      </c>
      <c r="AB14" t="s">
        <v>71</v>
      </c>
      <c r="AC14" t="s">
        <v>71</v>
      </c>
      <c r="AD14" t="s">
        <v>71</v>
      </c>
      <c r="AE14" t="s">
        <v>71</v>
      </c>
      <c r="AF14" t="s">
        <v>71</v>
      </c>
      <c r="AG14" t="s">
        <v>71</v>
      </c>
      <c r="AH14" t="s">
        <v>71</v>
      </c>
      <c r="AI14" t="s">
        <v>71</v>
      </c>
      <c r="AJ14" t="s">
        <v>71</v>
      </c>
      <c r="AK14" t="s">
        <v>71</v>
      </c>
      <c r="AL14" t="s">
        <v>71</v>
      </c>
      <c r="AM14" t="s">
        <v>226</v>
      </c>
      <c r="AN14" t="s">
        <v>227</v>
      </c>
      <c r="AO14" t="s">
        <v>228</v>
      </c>
      <c r="AP14" t="s">
        <v>71</v>
      </c>
      <c r="AQ14" t="s">
        <v>71</v>
      </c>
      <c r="AR14" t="s">
        <v>71</v>
      </c>
      <c r="AS14">
        <v>2001</v>
      </c>
      <c r="AT14">
        <v>7</v>
      </c>
      <c r="AU14" t="s">
        <v>71</v>
      </c>
      <c r="AV14" t="s">
        <v>71</v>
      </c>
      <c r="AW14" t="s">
        <v>71</v>
      </c>
      <c r="AX14" t="s">
        <v>71</v>
      </c>
      <c r="AY14" t="s">
        <v>71</v>
      </c>
      <c r="AZ14">
        <v>255</v>
      </c>
      <c r="BA14">
        <v>262</v>
      </c>
      <c r="BB14" t="s">
        <v>71</v>
      </c>
      <c r="BC14" t="s">
        <v>71</v>
      </c>
      <c r="BD14" t="s">
        <v>71</v>
      </c>
      <c r="BE14" t="s">
        <v>71</v>
      </c>
      <c r="BF14" t="s">
        <v>71</v>
      </c>
      <c r="BG14" t="s">
        <v>71</v>
      </c>
      <c r="BH14" t="s">
        <v>71</v>
      </c>
      <c r="BI14" t="s">
        <v>71</v>
      </c>
      <c r="BJ14" t="s">
        <v>71</v>
      </c>
      <c r="BK14" t="s">
        <v>71</v>
      </c>
      <c r="BL14" t="s">
        <v>71</v>
      </c>
      <c r="BM14" t="s">
        <v>71</v>
      </c>
      <c r="BN14" t="s">
        <v>71</v>
      </c>
      <c r="BO14" t="s">
        <v>71</v>
      </c>
      <c r="BP14" t="s">
        <v>71</v>
      </c>
      <c r="BQ14" t="s">
        <v>229</v>
      </c>
      <c r="BR14" t="str">
        <f>HYPERLINK("https%3A%2F%2Fwww.webofscience.com%2Fwos%2Fwoscc%2Ffull-record%2FWOS:000173778400030","View Full Record in Web of Science")</f>
        <v>View Full Record in Web of Science</v>
      </c>
    </row>
    <row r="15" spans="1:70" x14ac:dyDescent="0.25">
      <c r="A15" t="s">
        <v>69</v>
      </c>
      <c r="B15" t="s">
        <v>230</v>
      </c>
      <c r="C15" t="s">
        <v>71</v>
      </c>
      <c r="D15" t="s">
        <v>71</v>
      </c>
      <c r="E15" t="s">
        <v>71</v>
      </c>
      <c r="F15" t="s">
        <v>231</v>
      </c>
      <c r="G15" t="s">
        <v>71</v>
      </c>
      <c r="H15" t="s">
        <v>71</v>
      </c>
      <c r="I15" s="2" t="s">
        <v>232</v>
      </c>
      <c r="J15" s="6" t="s">
        <v>8598</v>
      </c>
      <c r="K15" t="s">
        <v>233</v>
      </c>
      <c r="L15" t="s">
        <v>71</v>
      </c>
      <c r="M15" t="s">
        <v>71</v>
      </c>
      <c r="N15" t="s">
        <v>71</v>
      </c>
      <c r="O15" t="s">
        <v>71</v>
      </c>
      <c r="P15" t="s">
        <v>71</v>
      </c>
      <c r="Q15" t="s">
        <v>71</v>
      </c>
      <c r="R15" t="s">
        <v>71</v>
      </c>
      <c r="S15" t="s">
        <v>71</v>
      </c>
      <c r="T15" s="10" t="s">
        <v>234</v>
      </c>
      <c r="U15" t="s">
        <v>71</v>
      </c>
      <c r="V15" t="s">
        <v>71</v>
      </c>
      <c r="W15" t="s">
        <v>71</v>
      </c>
      <c r="X15" t="s">
        <v>71</v>
      </c>
      <c r="Y15" t="s">
        <v>235</v>
      </c>
      <c r="Z15" t="s">
        <v>236</v>
      </c>
      <c r="AA15" t="s">
        <v>71</v>
      </c>
      <c r="AB15" t="s">
        <v>71</v>
      </c>
      <c r="AC15" t="s">
        <v>71</v>
      </c>
      <c r="AD15" t="s">
        <v>71</v>
      </c>
      <c r="AE15" t="s">
        <v>71</v>
      </c>
      <c r="AF15" t="s">
        <v>71</v>
      </c>
      <c r="AG15" t="s">
        <v>71</v>
      </c>
      <c r="AH15" t="s">
        <v>71</v>
      </c>
      <c r="AI15" t="s">
        <v>71</v>
      </c>
      <c r="AJ15" t="s">
        <v>71</v>
      </c>
      <c r="AK15" t="s">
        <v>71</v>
      </c>
      <c r="AL15" t="s">
        <v>71</v>
      </c>
      <c r="AM15" t="s">
        <v>237</v>
      </c>
      <c r="AN15" t="s">
        <v>238</v>
      </c>
      <c r="AO15" t="s">
        <v>71</v>
      </c>
      <c r="AP15" t="s">
        <v>71</v>
      </c>
      <c r="AQ15" t="s">
        <v>71</v>
      </c>
      <c r="AR15" t="s">
        <v>239</v>
      </c>
      <c r="AS15">
        <v>2016</v>
      </c>
      <c r="AT15">
        <v>24</v>
      </c>
      <c r="AU15">
        <v>1</v>
      </c>
      <c r="AV15" t="s">
        <v>71</v>
      </c>
      <c r="AW15" t="s">
        <v>71</v>
      </c>
      <c r="AX15" t="s">
        <v>71</v>
      </c>
      <c r="AY15" t="s">
        <v>71</v>
      </c>
      <c r="AZ15">
        <v>179</v>
      </c>
      <c r="BA15">
        <v>194</v>
      </c>
      <c r="BB15" t="s">
        <v>71</v>
      </c>
      <c r="BC15" t="s">
        <v>240</v>
      </c>
      <c r="BD15" t="str">
        <f>HYPERLINK("http://dx.doi.org/10.1109/TFUZZ.2015.2451692","http://dx.doi.org/10.1109/TFUZZ.2015.2451692")</f>
        <v>http://dx.doi.org/10.1109/TFUZZ.2015.2451692</v>
      </c>
      <c r="BE15" t="s">
        <v>71</v>
      </c>
      <c r="BF15" t="s">
        <v>71</v>
      </c>
      <c r="BG15" t="s">
        <v>71</v>
      </c>
      <c r="BH15" t="s">
        <v>71</v>
      </c>
      <c r="BI15" t="s">
        <v>71</v>
      </c>
      <c r="BJ15" t="s">
        <v>71</v>
      </c>
      <c r="BK15" t="s">
        <v>71</v>
      </c>
      <c r="BL15" t="s">
        <v>71</v>
      </c>
      <c r="BM15" t="s">
        <v>71</v>
      </c>
      <c r="BN15" t="s">
        <v>71</v>
      </c>
      <c r="BO15" t="s">
        <v>71</v>
      </c>
      <c r="BP15" t="s">
        <v>71</v>
      </c>
      <c r="BQ15" t="s">
        <v>241</v>
      </c>
      <c r="BR15" t="str">
        <f>HYPERLINK("https%3A%2F%2Fwww.webofscience.com%2Fwos%2Fwoscc%2Ffull-record%2FWOS:000370764100015","View Full Record in Web of Science")</f>
        <v>View Full Record in Web of Science</v>
      </c>
    </row>
    <row r="16" spans="1:70" x14ac:dyDescent="0.25">
      <c r="A16" t="s">
        <v>83</v>
      </c>
      <c r="B16" t="s">
        <v>242</v>
      </c>
      <c r="C16" t="s">
        <v>71</v>
      </c>
      <c r="D16" t="s">
        <v>71</v>
      </c>
      <c r="E16" t="s">
        <v>102</v>
      </c>
      <c r="F16" t="s">
        <v>243</v>
      </c>
      <c r="G16" t="s">
        <v>71</v>
      </c>
      <c r="H16" t="s">
        <v>71</v>
      </c>
      <c r="I16" s="1" t="s">
        <v>244</v>
      </c>
      <c r="J16" s="6" t="s">
        <v>8599</v>
      </c>
      <c r="K16" t="s">
        <v>245</v>
      </c>
      <c r="L16" t="s">
        <v>71</v>
      </c>
      <c r="M16" t="s">
        <v>246</v>
      </c>
      <c r="N16" t="s">
        <v>247</v>
      </c>
      <c r="O16" t="s">
        <v>248</v>
      </c>
      <c r="P16" t="s">
        <v>249</v>
      </c>
      <c r="Q16" t="s">
        <v>71</v>
      </c>
      <c r="R16" t="s">
        <v>71</v>
      </c>
      <c r="S16" t="s">
        <v>71</v>
      </c>
      <c r="T16" s="10" t="s">
        <v>250</v>
      </c>
      <c r="U16" t="s">
        <v>71</v>
      </c>
      <c r="V16" t="s">
        <v>71</v>
      </c>
      <c r="W16" t="s">
        <v>71</v>
      </c>
      <c r="X16" t="s">
        <v>71</v>
      </c>
      <c r="Y16" t="s">
        <v>71</v>
      </c>
      <c r="Z16" t="s">
        <v>71</v>
      </c>
      <c r="AA16" t="s">
        <v>71</v>
      </c>
      <c r="AB16" t="s">
        <v>71</v>
      </c>
      <c r="AC16" t="s">
        <v>71</v>
      </c>
      <c r="AD16" t="s">
        <v>71</v>
      </c>
      <c r="AE16" t="s">
        <v>71</v>
      </c>
      <c r="AF16" t="s">
        <v>71</v>
      </c>
      <c r="AG16" t="s">
        <v>71</v>
      </c>
      <c r="AH16" t="s">
        <v>71</v>
      </c>
      <c r="AI16" t="s">
        <v>71</v>
      </c>
      <c r="AJ16" t="s">
        <v>71</v>
      </c>
      <c r="AK16" t="s">
        <v>71</v>
      </c>
      <c r="AL16" t="s">
        <v>71</v>
      </c>
      <c r="AM16" t="s">
        <v>71</v>
      </c>
      <c r="AN16" t="s">
        <v>71</v>
      </c>
      <c r="AO16" t="s">
        <v>251</v>
      </c>
      <c r="AP16" t="s">
        <v>71</v>
      </c>
      <c r="AQ16" t="s">
        <v>71</v>
      </c>
      <c r="AR16" t="s">
        <v>71</v>
      </c>
      <c r="AS16">
        <v>2007</v>
      </c>
      <c r="AT16" t="s">
        <v>71</v>
      </c>
      <c r="AU16" t="s">
        <v>71</v>
      </c>
      <c r="AV16" t="s">
        <v>71</v>
      </c>
      <c r="AW16" t="s">
        <v>71</v>
      </c>
      <c r="AX16" t="s">
        <v>71</v>
      </c>
      <c r="AY16" t="s">
        <v>71</v>
      </c>
      <c r="AZ16">
        <v>73</v>
      </c>
      <c r="BA16" t="s">
        <v>99</v>
      </c>
      <c r="BB16" t="s">
        <v>71</v>
      </c>
      <c r="BC16" t="s">
        <v>252</v>
      </c>
      <c r="BD16" t="str">
        <f>HYPERLINK("http://dx.doi.org/10.1109/SOFA.2007.4318308","http://dx.doi.org/10.1109/SOFA.2007.4318308")</f>
        <v>http://dx.doi.org/10.1109/SOFA.2007.4318308</v>
      </c>
      <c r="BE16" t="s">
        <v>71</v>
      </c>
      <c r="BF16" t="s">
        <v>71</v>
      </c>
      <c r="BG16" t="s">
        <v>71</v>
      </c>
      <c r="BH16" t="s">
        <v>71</v>
      </c>
      <c r="BI16" t="s">
        <v>71</v>
      </c>
      <c r="BJ16" t="s">
        <v>71</v>
      </c>
      <c r="BK16" t="s">
        <v>71</v>
      </c>
      <c r="BL16" t="s">
        <v>71</v>
      </c>
      <c r="BM16" t="s">
        <v>71</v>
      </c>
      <c r="BN16" t="s">
        <v>71</v>
      </c>
      <c r="BO16" t="s">
        <v>71</v>
      </c>
      <c r="BP16" t="s">
        <v>71</v>
      </c>
      <c r="BQ16" t="s">
        <v>253</v>
      </c>
      <c r="BR16" t="str">
        <f>HYPERLINK("https%3A%2F%2Fwww.webofscience.com%2Fwos%2Fwoscc%2Ffull-record%2FWOS:000249888900013","View Full Record in Web of Science")</f>
        <v>View Full Record in Web of Science</v>
      </c>
    </row>
    <row r="17" spans="1:70" x14ac:dyDescent="0.25">
      <c r="A17" t="s">
        <v>69</v>
      </c>
      <c r="B17" t="s">
        <v>254</v>
      </c>
      <c r="C17" t="s">
        <v>71</v>
      </c>
      <c r="D17" t="s">
        <v>71</v>
      </c>
      <c r="E17" t="s">
        <v>71</v>
      </c>
      <c r="F17" t="s">
        <v>255</v>
      </c>
      <c r="G17" t="s">
        <v>71</v>
      </c>
      <c r="H17" t="s">
        <v>71</v>
      </c>
      <c r="I17" s="1" t="s">
        <v>256</v>
      </c>
      <c r="J17" s="6" t="s">
        <v>8593</v>
      </c>
      <c r="K17" t="s">
        <v>257</v>
      </c>
      <c r="L17" t="s">
        <v>71</v>
      </c>
      <c r="M17" t="s">
        <v>71</v>
      </c>
      <c r="N17" t="s">
        <v>71</v>
      </c>
      <c r="O17" t="s">
        <v>71</v>
      </c>
      <c r="P17" t="s">
        <v>71</v>
      </c>
      <c r="Q17" t="s">
        <v>71</v>
      </c>
      <c r="R17" t="s">
        <v>71</v>
      </c>
      <c r="S17" t="s">
        <v>71</v>
      </c>
      <c r="T17" s="11" t="s">
        <v>258</v>
      </c>
      <c r="U17" t="s">
        <v>71</v>
      </c>
      <c r="V17" t="s">
        <v>71</v>
      </c>
      <c r="W17" t="s">
        <v>71</v>
      </c>
      <c r="X17" t="s">
        <v>71</v>
      </c>
      <c r="Y17" t="s">
        <v>259</v>
      </c>
      <c r="Z17" t="s">
        <v>260</v>
      </c>
      <c r="AA17" t="s">
        <v>71</v>
      </c>
      <c r="AB17" t="s">
        <v>71</v>
      </c>
      <c r="AC17" t="s">
        <v>71</v>
      </c>
      <c r="AD17" t="s">
        <v>71</v>
      </c>
      <c r="AE17" t="s">
        <v>71</v>
      </c>
      <c r="AF17" t="s">
        <v>71</v>
      </c>
      <c r="AG17" t="s">
        <v>71</v>
      </c>
      <c r="AH17" t="s">
        <v>71</v>
      </c>
      <c r="AI17" t="s">
        <v>71</v>
      </c>
      <c r="AJ17" t="s">
        <v>71</v>
      </c>
      <c r="AK17" t="s">
        <v>71</v>
      </c>
      <c r="AL17" t="s">
        <v>71</v>
      </c>
      <c r="AM17" t="s">
        <v>261</v>
      </c>
      <c r="AN17" t="s">
        <v>262</v>
      </c>
      <c r="AO17" t="s">
        <v>71</v>
      </c>
      <c r="AP17" t="s">
        <v>71</v>
      </c>
      <c r="AQ17" t="s">
        <v>71</v>
      </c>
      <c r="AR17" t="s">
        <v>263</v>
      </c>
      <c r="AS17">
        <v>2017</v>
      </c>
      <c r="AT17">
        <v>90</v>
      </c>
      <c r="AU17" t="s">
        <v>71</v>
      </c>
      <c r="AV17" t="s">
        <v>71</v>
      </c>
      <c r="AW17" t="s">
        <v>71</v>
      </c>
      <c r="AX17" t="s">
        <v>71</v>
      </c>
      <c r="AY17" t="s">
        <v>71</v>
      </c>
      <c r="AZ17">
        <v>333</v>
      </c>
      <c r="BA17">
        <v>340</v>
      </c>
      <c r="BB17" t="s">
        <v>71</v>
      </c>
      <c r="BC17" t="s">
        <v>264</v>
      </c>
      <c r="BD17" t="str">
        <f>HYPERLINK("http://dx.doi.org/10.1016/j.ijar.2017.08.006","http://dx.doi.org/10.1016/j.ijar.2017.08.006")</f>
        <v>http://dx.doi.org/10.1016/j.ijar.2017.08.006</v>
      </c>
      <c r="BE17" t="s">
        <v>71</v>
      </c>
      <c r="BF17" t="s">
        <v>71</v>
      </c>
      <c r="BG17" t="s">
        <v>71</v>
      </c>
      <c r="BH17" t="s">
        <v>71</v>
      </c>
      <c r="BI17" t="s">
        <v>71</v>
      </c>
      <c r="BJ17" t="s">
        <v>71</v>
      </c>
      <c r="BK17" t="s">
        <v>71</v>
      </c>
      <c r="BL17" t="s">
        <v>71</v>
      </c>
      <c r="BM17" t="s">
        <v>71</v>
      </c>
      <c r="BN17" t="s">
        <v>71</v>
      </c>
      <c r="BO17" t="s">
        <v>71</v>
      </c>
      <c r="BP17" t="s">
        <v>71</v>
      </c>
      <c r="BQ17" t="s">
        <v>265</v>
      </c>
      <c r="BR17" t="str">
        <f>HYPERLINK("https%3A%2F%2Fwww.webofscience.com%2Fwos%2Fwoscc%2Ffull-record%2FWOS:000413380900019","View Full Record in Web of Science")</f>
        <v>View Full Record in Web of Science</v>
      </c>
    </row>
    <row r="18" spans="1:70" x14ac:dyDescent="0.25">
      <c r="A18" t="s">
        <v>69</v>
      </c>
      <c r="B18" t="s">
        <v>266</v>
      </c>
      <c r="C18" t="s">
        <v>71</v>
      </c>
      <c r="D18" t="s">
        <v>71</v>
      </c>
      <c r="E18" t="s">
        <v>71</v>
      </c>
      <c r="F18" t="s">
        <v>267</v>
      </c>
      <c r="G18" t="s">
        <v>71</v>
      </c>
      <c r="H18" t="s">
        <v>71</v>
      </c>
      <c r="I18" s="1" t="s">
        <v>268</v>
      </c>
      <c r="J18" t="s">
        <v>8590</v>
      </c>
      <c r="K18" t="s">
        <v>269</v>
      </c>
      <c r="L18" t="s">
        <v>71</v>
      </c>
      <c r="M18" t="s">
        <v>71</v>
      </c>
      <c r="N18" t="s">
        <v>71</v>
      </c>
      <c r="O18" t="s">
        <v>71</v>
      </c>
      <c r="P18" t="s">
        <v>71</v>
      </c>
      <c r="Q18" t="s">
        <v>71</v>
      </c>
      <c r="R18" t="s">
        <v>71</v>
      </c>
      <c r="S18" t="s">
        <v>71</v>
      </c>
      <c r="T18" t="s">
        <v>270</v>
      </c>
      <c r="U18" t="s">
        <v>71</v>
      </c>
      <c r="V18" t="s">
        <v>71</v>
      </c>
      <c r="W18" t="s">
        <v>71</v>
      </c>
      <c r="X18" t="s">
        <v>71</v>
      </c>
      <c r="Y18" t="s">
        <v>176</v>
      </c>
      <c r="Z18" t="s">
        <v>177</v>
      </c>
      <c r="AA18" t="s">
        <v>71</v>
      </c>
      <c r="AB18" t="s">
        <v>71</v>
      </c>
      <c r="AC18" t="s">
        <v>71</v>
      </c>
      <c r="AD18" t="s">
        <v>71</v>
      </c>
      <c r="AE18" t="s">
        <v>71</v>
      </c>
      <c r="AF18" t="s">
        <v>71</v>
      </c>
      <c r="AG18" t="s">
        <v>71</v>
      </c>
      <c r="AH18" t="s">
        <v>71</v>
      </c>
      <c r="AI18" t="s">
        <v>71</v>
      </c>
      <c r="AJ18" t="s">
        <v>71</v>
      </c>
      <c r="AK18" t="s">
        <v>71</v>
      </c>
      <c r="AL18" t="s">
        <v>71</v>
      </c>
      <c r="AM18" t="s">
        <v>271</v>
      </c>
      <c r="AN18" t="s">
        <v>71</v>
      </c>
      <c r="AO18" t="s">
        <v>71</v>
      </c>
      <c r="AP18" t="s">
        <v>71</v>
      </c>
      <c r="AQ18" t="s">
        <v>71</v>
      </c>
      <c r="AR18" t="s">
        <v>71</v>
      </c>
      <c r="AS18">
        <v>2020</v>
      </c>
      <c r="AT18">
        <v>8</v>
      </c>
      <c r="AU18" t="s">
        <v>71</v>
      </c>
      <c r="AV18" t="s">
        <v>71</v>
      </c>
      <c r="AW18" t="s">
        <v>71</v>
      </c>
      <c r="AX18" t="s">
        <v>71</v>
      </c>
      <c r="AY18" t="s">
        <v>71</v>
      </c>
      <c r="AZ18">
        <v>41615</v>
      </c>
      <c r="BA18">
        <v>41625</v>
      </c>
      <c r="BB18" t="s">
        <v>71</v>
      </c>
      <c r="BC18" t="s">
        <v>272</v>
      </c>
      <c r="BD18" t="str">
        <f>HYPERLINK("http://dx.doi.org/10.1109/ACCESS.2020.2976731","http://dx.doi.org/10.1109/ACCESS.2020.2976731")</f>
        <v>http://dx.doi.org/10.1109/ACCESS.2020.2976731</v>
      </c>
      <c r="BE18" t="s">
        <v>71</v>
      </c>
      <c r="BF18" t="s">
        <v>71</v>
      </c>
      <c r="BG18" t="s">
        <v>71</v>
      </c>
      <c r="BH18" t="s">
        <v>71</v>
      </c>
      <c r="BI18" t="s">
        <v>71</v>
      </c>
      <c r="BJ18" t="s">
        <v>71</v>
      </c>
      <c r="BK18" t="s">
        <v>71</v>
      </c>
      <c r="BL18" t="s">
        <v>71</v>
      </c>
      <c r="BM18" t="s">
        <v>71</v>
      </c>
      <c r="BN18" t="s">
        <v>71</v>
      </c>
      <c r="BO18" t="s">
        <v>71</v>
      </c>
      <c r="BP18" t="s">
        <v>71</v>
      </c>
      <c r="BQ18" t="s">
        <v>273</v>
      </c>
      <c r="BR18" t="str">
        <f>HYPERLINK("https%3A%2F%2Fwww.webofscience.com%2Fwos%2Fwoscc%2Ffull-record%2FWOS:000525387400003","View Full Record in Web of Science")</f>
        <v>View Full Record in Web of Science</v>
      </c>
    </row>
    <row r="19" spans="1:70" x14ac:dyDescent="0.25">
      <c r="A19" t="s">
        <v>83</v>
      </c>
      <c r="B19" t="s">
        <v>274</v>
      </c>
      <c r="C19" t="s">
        <v>71</v>
      </c>
      <c r="D19" t="s">
        <v>71</v>
      </c>
      <c r="E19" t="s">
        <v>102</v>
      </c>
      <c r="F19" t="s">
        <v>274</v>
      </c>
      <c r="G19" t="s">
        <v>71</v>
      </c>
      <c r="H19" t="s">
        <v>71</v>
      </c>
      <c r="I19" s="2" t="s">
        <v>275</v>
      </c>
      <c r="J19" s="6" t="s">
        <v>8598</v>
      </c>
      <c r="K19" t="s">
        <v>276</v>
      </c>
      <c r="L19" t="s">
        <v>71</v>
      </c>
      <c r="M19" t="s">
        <v>277</v>
      </c>
      <c r="N19" t="s">
        <v>278</v>
      </c>
      <c r="O19" t="s">
        <v>279</v>
      </c>
      <c r="P19" t="s">
        <v>280</v>
      </c>
      <c r="Q19" t="s">
        <v>71</v>
      </c>
      <c r="R19" t="s">
        <v>71</v>
      </c>
      <c r="S19" t="s">
        <v>71</v>
      </c>
      <c r="T19" s="11" t="s">
        <v>281</v>
      </c>
      <c r="U19" t="s">
        <v>71</v>
      </c>
      <c r="V19" t="s">
        <v>71</v>
      </c>
      <c r="W19" t="s">
        <v>71</v>
      </c>
      <c r="X19" t="s">
        <v>71</v>
      </c>
      <c r="Y19" t="s">
        <v>71</v>
      </c>
      <c r="Z19" t="s">
        <v>71</v>
      </c>
      <c r="AA19" t="s">
        <v>71</v>
      </c>
      <c r="AB19" t="s">
        <v>71</v>
      </c>
      <c r="AC19" t="s">
        <v>71</v>
      </c>
      <c r="AD19" t="s">
        <v>71</v>
      </c>
      <c r="AE19" t="s">
        <v>71</v>
      </c>
      <c r="AF19" t="s">
        <v>71</v>
      </c>
      <c r="AG19" t="s">
        <v>71</v>
      </c>
      <c r="AH19" t="s">
        <v>71</v>
      </c>
      <c r="AI19" t="s">
        <v>71</v>
      </c>
      <c r="AJ19" t="s">
        <v>71</v>
      </c>
      <c r="AK19" t="s">
        <v>71</v>
      </c>
      <c r="AL19" t="s">
        <v>71</v>
      </c>
      <c r="AM19" t="s">
        <v>71</v>
      </c>
      <c r="AN19" t="s">
        <v>71</v>
      </c>
      <c r="AO19" t="s">
        <v>282</v>
      </c>
      <c r="AP19" t="s">
        <v>71</v>
      </c>
      <c r="AQ19" t="s">
        <v>71</v>
      </c>
      <c r="AR19" t="s">
        <v>71</v>
      </c>
      <c r="AS19">
        <v>2005</v>
      </c>
      <c r="AT19" t="s">
        <v>71</v>
      </c>
      <c r="AU19" t="s">
        <v>71</v>
      </c>
      <c r="AV19" t="s">
        <v>71</v>
      </c>
      <c r="AW19" t="s">
        <v>71</v>
      </c>
      <c r="AX19" t="s">
        <v>71</v>
      </c>
      <c r="AY19" t="s">
        <v>71</v>
      </c>
      <c r="AZ19">
        <v>92</v>
      </c>
      <c r="BA19">
        <v>97</v>
      </c>
      <c r="BB19" t="s">
        <v>71</v>
      </c>
      <c r="BC19" t="s">
        <v>283</v>
      </c>
      <c r="BD19" t="str">
        <f>HYPERLINK("http://dx.doi.org/10.1109/NAFIPS.2005.1548514","http://dx.doi.org/10.1109/NAFIPS.2005.1548514")</f>
        <v>http://dx.doi.org/10.1109/NAFIPS.2005.1548514</v>
      </c>
      <c r="BE19" t="s">
        <v>71</v>
      </c>
      <c r="BF19" t="s">
        <v>71</v>
      </c>
      <c r="BG19" t="s">
        <v>71</v>
      </c>
      <c r="BH19" t="s">
        <v>71</v>
      </c>
      <c r="BI19" t="s">
        <v>71</v>
      </c>
      <c r="BJ19" t="s">
        <v>71</v>
      </c>
      <c r="BK19" t="s">
        <v>71</v>
      </c>
      <c r="BL19" t="s">
        <v>71</v>
      </c>
      <c r="BM19" t="s">
        <v>71</v>
      </c>
      <c r="BN19" t="s">
        <v>71</v>
      </c>
      <c r="BO19" t="s">
        <v>71</v>
      </c>
      <c r="BP19" t="s">
        <v>71</v>
      </c>
      <c r="BQ19" t="s">
        <v>284</v>
      </c>
      <c r="BR19" t="str">
        <f>HYPERLINK("https%3A%2F%2Fwww.webofscience.com%2Fwos%2Fwoscc%2Ffull-record%2FWOS:000234636800019","View Full Record in Web of Science")</f>
        <v>View Full Record in Web of Science</v>
      </c>
    </row>
    <row r="20" spans="1:70" x14ac:dyDescent="0.25">
      <c r="A20" t="s">
        <v>69</v>
      </c>
      <c r="B20" t="s">
        <v>285</v>
      </c>
      <c r="C20" t="s">
        <v>71</v>
      </c>
      <c r="D20" t="s">
        <v>71</v>
      </c>
      <c r="E20" t="s">
        <v>71</v>
      </c>
      <c r="F20" t="s">
        <v>286</v>
      </c>
      <c r="G20" t="s">
        <v>71</v>
      </c>
      <c r="H20" t="s">
        <v>71</v>
      </c>
      <c r="I20" s="1" t="s">
        <v>287</v>
      </c>
      <c r="J20" s="6" t="s">
        <v>8588</v>
      </c>
      <c r="K20" t="s">
        <v>288</v>
      </c>
      <c r="L20" t="s">
        <v>71</v>
      </c>
      <c r="M20" t="s">
        <v>71</v>
      </c>
      <c r="N20" t="s">
        <v>71</v>
      </c>
      <c r="O20" t="s">
        <v>71</v>
      </c>
      <c r="P20" t="s">
        <v>71</v>
      </c>
      <c r="Q20" t="s">
        <v>71</v>
      </c>
      <c r="R20" t="s">
        <v>71</v>
      </c>
      <c r="S20" t="s">
        <v>71</v>
      </c>
      <c r="T20" t="s">
        <v>289</v>
      </c>
      <c r="U20" t="s">
        <v>71</v>
      </c>
      <c r="V20" t="s">
        <v>71</v>
      </c>
      <c r="W20" t="s">
        <v>71</v>
      </c>
      <c r="X20" t="s">
        <v>71</v>
      </c>
      <c r="Y20" t="s">
        <v>71</v>
      </c>
      <c r="Z20" t="s">
        <v>290</v>
      </c>
      <c r="AA20" t="s">
        <v>71</v>
      </c>
      <c r="AB20" t="s">
        <v>71</v>
      </c>
      <c r="AC20" t="s">
        <v>71</v>
      </c>
      <c r="AD20" t="s">
        <v>71</v>
      </c>
      <c r="AE20" t="s">
        <v>71</v>
      </c>
      <c r="AF20" t="s">
        <v>71</v>
      </c>
      <c r="AG20" t="s">
        <v>71</v>
      </c>
      <c r="AH20" t="s">
        <v>71</v>
      </c>
      <c r="AI20" t="s">
        <v>71</v>
      </c>
      <c r="AJ20" t="s">
        <v>71</v>
      </c>
      <c r="AK20" t="s">
        <v>71</v>
      </c>
      <c r="AL20" t="s">
        <v>71</v>
      </c>
      <c r="AM20" t="s">
        <v>291</v>
      </c>
      <c r="AN20" t="s">
        <v>292</v>
      </c>
      <c r="AO20" t="s">
        <v>71</v>
      </c>
      <c r="AP20" t="s">
        <v>71</v>
      </c>
      <c r="AQ20" t="s">
        <v>71</v>
      </c>
      <c r="AR20" t="s">
        <v>293</v>
      </c>
      <c r="AS20">
        <v>2017</v>
      </c>
      <c r="AT20">
        <v>69</v>
      </c>
      <c r="AU20" t="s">
        <v>71</v>
      </c>
      <c r="AV20" t="s">
        <v>71</v>
      </c>
      <c r="AW20" t="s">
        <v>71</v>
      </c>
      <c r="AX20" t="s">
        <v>71</v>
      </c>
      <c r="AY20" t="s">
        <v>71</v>
      </c>
      <c r="AZ20">
        <v>257</v>
      </c>
      <c r="BA20">
        <v>276</v>
      </c>
      <c r="BB20" t="s">
        <v>71</v>
      </c>
      <c r="BC20" t="s">
        <v>294</v>
      </c>
      <c r="BD20" t="str">
        <f>HYPERLINK("http://dx.doi.org/10.1016/j.eswa.2016.10.040","http://dx.doi.org/10.1016/j.eswa.2016.10.040")</f>
        <v>http://dx.doi.org/10.1016/j.eswa.2016.10.040</v>
      </c>
      <c r="BE20" t="s">
        <v>71</v>
      </c>
      <c r="BF20" t="s">
        <v>71</v>
      </c>
      <c r="BG20" t="s">
        <v>71</v>
      </c>
      <c r="BH20" t="s">
        <v>71</v>
      </c>
      <c r="BI20" t="s">
        <v>71</v>
      </c>
      <c r="BJ20" t="s">
        <v>71</v>
      </c>
      <c r="BK20" t="s">
        <v>71</v>
      </c>
      <c r="BL20" t="s">
        <v>71</v>
      </c>
      <c r="BM20" t="s">
        <v>71</v>
      </c>
      <c r="BN20" t="s">
        <v>71</v>
      </c>
      <c r="BO20" t="s">
        <v>71</v>
      </c>
      <c r="BP20" t="s">
        <v>71</v>
      </c>
      <c r="BQ20" t="s">
        <v>295</v>
      </c>
      <c r="BR20" t="str">
        <f>HYPERLINK("https%3A%2F%2Fwww.webofscience.com%2Fwos%2Fwoscc%2Ffull-record%2FWOS:000389111000023","View Full Record in Web of Science")</f>
        <v>View Full Record in Web of Science</v>
      </c>
    </row>
    <row r="21" spans="1:70" x14ac:dyDescent="0.25">
      <c r="A21" t="s">
        <v>83</v>
      </c>
      <c r="B21" t="s">
        <v>296</v>
      </c>
      <c r="C21" t="s">
        <v>71</v>
      </c>
      <c r="D21" t="s">
        <v>71</v>
      </c>
      <c r="E21" t="s">
        <v>102</v>
      </c>
      <c r="F21" t="s">
        <v>297</v>
      </c>
      <c r="G21" t="s">
        <v>71</v>
      </c>
      <c r="H21" t="s">
        <v>71</v>
      </c>
      <c r="I21" s="1" t="s">
        <v>298</v>
      </c>
      <c r="J21" s="6" t="s">
        <v>8588</v>
      </c>
      <c r="K21" t="s">
        <v>299</v>
      </c>
      <c r="L21" t="s">
        <v>300</v>
      </c>
      <c r="M21" t="s">
        <v>301</v>
      </c>
      <c r="N21" t="s">
        <v>302</v>
      </c>
      <c r="O21" t="s">
        <v>303</v>
      </c>
      <c r="P21" t="s">
        <v>304</v>
      </c>
      <c r="Q21" t="s">
        <v>71</v>
      </c>
      <c r="R21" t="s">
        <v>71</v>
      </c>
      <c r="S21" t="s">
        <v>71</v>
      </c>
      <c r="T21" t="s">
        <v>305</v>
      </c>
      <c r="U21" t="s">
        <v>71</v>
      </c>
      <c r="V21" t="s">
        <v>71</v>
      </c>
      <c r="W21" t="s">
        <v>71</v>
      </c>
      <c r="X21" t="s">
        <v>71</v>
      </c>
      <c r="Y21" t="s">
        <v>71</v>
      </c>
      <c r="Z21" t="s">
        <v>71</v>
      </c>
      <c r="AA21" t="s">
        <v>71</v>
      </c>
      <c r="AB21" t="s">
        <v>71</v>
      </c>
      <c r="AC21" t="s">
        <v>71</v>
      </c>
      <c r="AD21" t="s">
        <v>71</v>
      </c>
      <c r="AE21" t="s">
        <v>71</v>
      </c>
      <c r="AF21" t="s">
        <v>71</v>
      </c>
      <c r="AG21" t="s">
        <v>71</v>
      </c>
      <c r="AH21" t="s">
        <v>71</v>
      </c>
      <c r="AI21" t="s">
        <v>71</v>
      </c>
      <c r="AJ21" t="s">
        <v>71</v>
      </c>
      <c r="AK21" t="s">
        <v>71</v>
      </c>
      <c r="AL21" t="s">
        <v>71</v>
      </c>
      <c r="AM21" t="s">
        <v>71</v>
      </c>
      <c r="AN21" t="s">
        <v>71</v>
      </c>
      <c r="AO21" t="s">
        <v>306</v>
      </c>
      <c r="AP21" t="s">
        <v>71</v>
      </c>
      <c r="AQ21" t="s">
        <v>71</v>
      </c>
      <c r="AR21" t="s">
        <v>71</v>
      </c>
      <c r="AS21">
        <v>2008</v>
      </c>
      <c r="AT21" t="s">
        <v>71</v>
      </c>
      <c r="AU21" t="s">
        <v>71</v>
      </c>
      <c r="AV21" t="s">
        <v>71</v>
      </c>
      <c r="AW21" t="s">
        <v>71</v>
      </c>
      <c r="AX21" t="s">
        <v>71</v>
      </c>
      <c r="AY21" t="s">
        <v>71</v>
      </c>
      <c r="AZ21">
        <v>277</v>
      </c>
      <c r="BA21">
        <v>280</v>
      </c>
      <c r="BB21" t="s">
        <v>71</v>
      </c>
      <c r="BC21" t="s">
        <v>307</v>
      </c>
      <c r="BD21" t="str">
        <f>HYPERLINK("http://dx.doi.org/10.1109/INES.2008.4481307","http://dx.doi.org/10.1109/INES.2008.4481307")</f>
        <v>http://dx.doi.org/10.1109/INES.2008.4481307</v>
      </c>
      <c r="BE21" t="s">
        <v>71</v>
      </c>
      <c r="BF21" t="s">
        <v>71</v>
      </c>
      <c r="BG21" t="s">
        <v>71</v>
      </c>
      <c r="BH21" t="s">
        <v>71</v>
      </c>
      <c r="BI21" t="s">
        <v>71</v>
      </c>
      <c r="BJ21" t="s">
        <v>71</v>
      </c>
      <c r="BK21" t="s">
        <v>71</v>
      </c>
      <c r="BL21" t="s">
        <v>71</v>
      </c>
      <c r="BM21" t="s">
        <v>71</v>
      </c>
      <c r="BN21" t="s">
        <v>71</v>
      </c>
      <c r="BO21" t="s">
        <v>71</v>
      </c>
      <c r="BP21" t="s">
        <v>71</v>
      </c>
      <c r="BQ21" t="s">
        <v>308</v>
      </c>
      <c r="BR21" t="str">
        <f>HYPERLINK("https%3A%2F%2Fwww.webofscience.com%2Fwos%2Fwoscc%2Ffull-record%2FWOS:000254861100046","View Full Record in Web of Science")</f>
        <v>View Full Record in Web of Science</v>
      </c>
    </row>
    <row r="22" spans="1:70" x14ac:dyDescent="0.25">
      <c r="A22" t="s">
        <v>69</v>
      </c>
      <c r="B22" t="s">
        <v>309</v>
      </c>
      <c r="C22" t="s">
        <v>71</v>
      </c>
      <c r="D22" t="s">
        <v>71</v>
      </c>
      <c r="E22" t="s">
        <v>71</v>
      </c>
      <c r="F22" t="s">
        <v>310</v>
      </c>
      <c r="G22" t="s">
        <v>71</v>
      </c>
      <c r="H22" t="s">
        <v>71</v>
      </c>
      <c r="I22" s="1" t="s">
        <v>311</v>
      </c>
      <c r="J22" s="6" t="s">
        <v>8588</v>
      </c>
      <c r="K22" t="s">
        <v>174</v>
      </c>
      <c r="L22" t="s">
        <v>71</v>
      </c>
      <c r="M22" t="s">
        <v>312</v>
      </c>
      <c r="N22" t="s">
        <v>313</v>
      </c>
      <c r="O22" t="s">
        <v>314</v>
      </c>
      <c r="P22" t="s">
        <v>315</v>
      </c>
      <c r="Q22" t="s">
        <v>71</v>
      </c>
      <c r="R22" t="s">
        <v>71</v>
      </c>
      <c r="S22" t="s">
        <v>71</v>
      </c>
      <c r="T22" t="s">
        <v>316</v>
      </c>
      <c r="U22" t="s">
        <v>71</v>
      </c>
      <c r="V22" t="s">
        <v>71</v>
      </c>
      <c r="W22" t="s">
        <v>71</v>
      </c>
      <c r="X22" t="s">
        <v>71</v>
      </c>
      <c r="Y22" t="s">
        <v>317</v>
      </c>
      <c r="Z22" t="s">
        <v>318</v>
      </c>
      <c r="AA22" t="s">
        <v>71</v>
      </c>
      <c r="AB22" t="s">
        <v>71</v>
      </c>
      <c r="AC22" t="s">
        <v>71</v>
      </c>
      <c r="AD22" t="s">
        <v>71</v>
      </c>
      <c r="AE22" t="s">
        <v>71</v>
      </c>
      <c r="AF22" t="s">
        <v>71</v>
      </c>
      <c r="AG22" t="s">
        <v>71</v>
      </c>
      <c r="AH22" t="s">
        <v>71</v>
      </c>
      <c r="AI22" t="s">
        <v>71</v>
      </c>
      <c r="AJ22" t="s">
        <v>71</v>
      </c>
      <c r="AK22" t="s">
        <v>71</v>
      </c>
      <c r="AL22" t="s">
        <v>71</v>
      </c>
      <c r="AM22" t="s">
        <v>178</v>
      </c>
      <c r="AN22" t="s">
        <v>179</v>
      </c>
      <c r="AO22" t="s">
        <v>71</v>
      </c>
      <c r="AP22" t="s">
        <v>71</v>
      </c>
      <c r="AQ22" t="s">
        <v>71</v>
      </c>
      <c r="AR22" t="s">
        <v>71</v>
      </c>
      <c r="AS22">
        <v>2020</v>
      </c>
      <c r="AT22">
        <v>38</v>
      </c>
      <c r="AU22">
        <v>1</v>
      </c>
      <c r="AV22" t="s">
        <v>71</v>
      </c>
      <c r="AW22" t="s">
        <v>71</v>
      </c>
      <c r="AX22" t="s">
        <v>71</v>
      </c>
      <c r="AY22" t="s">
        <v>71</v>
      </c>
      <c r="AZ22">
        <v>1071</v>
      </c>
      <c r="BA22">
        <v>1081</v>
      </c>
      <c r="BB22" t="s">
        <v>71</v>
      </c>
      <c r="BC22" t="s">
        <v>319</v>
      </c>
      <c r="BD22" t="str">
        <f>HYPERLINK("http://dx.doi.org/10.3233/JIFS-179469","http://dx.doi.org/10.3233/JIFS-179469")</f>
        <v>http://dx.doi.org/10.3233/JIFS-179469</v>
      </c>
      <c r="BE22" t="s">
        <v>71</v>
      </c>
      <c r="BF22" t="s">
        <v>71</v>
      </c>
      <c r="BG22" t="s">
        <v>71</v>
      </c>
      <c r="BH22" t="s">
        <v>71</v>
      </c>
      <c r="BI22" t="s">
        <v>71</v>
      </c>
      <c r="BJ22" t="s">
        <v>71</v>
      </c>
      <c r="BK22" t="s">
        <v>71</v>
      </c>
      <c r="BL22" t="s">
        <v>71</v>
      </c>
      <c r="BM22" t="s">
        <v>71</v>
      </c>
      <c r="BN22" t="s">
        <v>71</v>
      </c>
      <c r="BO22" t="s">
        <v>71</v>
      </c>
      <c r="BP22" t="s">
        <v>71</v>
      </c>
      <c r="BQ22" t="s">
        <v>320</v>
      </c>
      <c r="BR22" t="str">
        <f>HYPERLINK("https%3A%2F%2Fwww.webofscience.com%2Fwos%2Fwoscc%2Ffull-record%2FWOS:000506856200096","View Full Record in Web of Science")</f>
        <v>View Full Record in Web of Science</v>
      </c>
    </row>
    <row r="23" spans="1:70" x14ac:dyDescent="0.25">
      <c r="A23" t="s">
        <v>83</v>
      </c>
      <c r="B23" t="s">
        <v>321</v>
      </c>
      <c r="C23" t="s">
        <v>71</v>
      </c>
      <c r="D23" t="s">
        <v>322</v>
      </c>
      <c r="E23" t="s">
        <v>71</v>
      </c>
      <c r="F23" t="s">
        <v>323</v>
      </c>
      <c r="G23" t="s">
        <v>71</v>
      </c>
      <c r="H23" t="s">
        <v>71</v>
      </c>
      <c r="I23" s="1" t="s">
        <v>324</v>
      </c>
      <c r="J23" s="6" t="s">
        <v>8600</v>
      </c>
      <c r="K23" t="s">
        <v>325</v>
      </c>
      <c r="L23" t="s">
        <v>71</v>
      </c>
      <c r="M23" t="s">
        <v>326</v>
      </c>
      <c r="N23" t="s">
        <v>327</v>
      </c>
      <c r="O23" t="s">
        <v>328</v>
      </c>
      <c r="P23" t="s">
        <v>329</v>
      </c>
      <c r="Q23" t="s">
        <v>71</v>
      </c>
      <c r="R23" t="s">
        <v>71</v>
      </c>
      <c r="S23" t="s">
        <v>71</v>
      </c>
      <c r="T23" s="10" t="s">
        <v>330</v>
      </c>
      <c r="U23" t="s">
        <v>71</v>
      </c>
      <c r="V23" t="s">
        <v>71</v>
      </c>
      <c r="W23" t="s">
        <v>71</v>
      </c>
      <c r="X23" t="s">
        <v>71</v>
      </c>
      <c r="Y23" t="s">
        <v>331</v>
      </c>
      <c r="Z23" t="s">
        <v>332</v>
      </c>
      <c r="AA23" t="s">
        <v>71</v>
      </c>
      <c r="AB23" t="s">
        <v>71</v>
      </c>
      <c r="AC23" t="s">
        <v>71</v>
      </c>
      <c r="AD23" t="s">
        <v>71</v>
      </c>
      <c r="AE23" t="s">
        <v>71</v>
      </c>
      <c r="AF23" t="s">
        <v>71</v>
      </c>
      <c r="AG23" t="s">
        <v>71</v>
      </c>
      <c r="AH23" t="s">
        <v>71</v>
      </c>
      <c r="AI23" t="s">
        <v>71</v>
      </c>
      <c r="AJ23" t="s">
        <v>71</v>
      </c>
      <c r="AK23" t="s">
        <v>71</v>
      </c>
      <c r="AL23" t="s">
        <v>71</v>
      </c>
      <c r="AM23" t="s">
        <v>71</v>
      </c>
      <c r="AN23" t="s">
        <v>71</v>
      </c>
      <c r="AO23" t="s">
        <v>333</v>
      </c>
      <c r="AP23" t="s">
        <v>71</v>
      </c>
      <c r="AQ23" t="s">
        <v>71</v>
      </c>
      <c r="AR23" t="s">
        <v>71</v>
      </c>
      <c r="AS23">
        <v>2009</v>
      </c>
      <c r="AT23" t="s">
        <v>71</v>
      </c>
      <c r="AU23" t="s">
        <v>71</v>
      </c>
      <c r="AV23" t="s">
        <v>71</v>
      </c>
      <c r="AW23" t="s">
        <v>71</v>
      </c>
      <c r="AX23" t="s">
        <v>71</v>
      </c>
      <c r="AY23" t="s">
        <v>71</v>
      </c>
      <c r="AZ23">
        <v>1706</v>
      </c>
      <c r="BA23">
        <v>1711</v>
      </c>
      <c r="BB23" t="s">
        <v>71</v>
      </c>
      <c r="BC23" t="s">
        <v>71</v>
      </c>
      <c r="BD23" t="s">
        <v>71</v>
      </c>
      <c r="BE23" t="s">
        <v>71</v>
      </c>
      <c r="BF23" t="s">
        <v>71</v>
      </c>
      <c r="BG23" t="s">
        <v>71</v>
      </c>
      <c r="BH23" t="s">
        <v>71</v>
      </c>
      <c r="BI23" t="s">
        <v>71</v>
      </c>
      <c r="BJ23" t="s">
        <v>71</v>
      </c>
      <c r="BK23" t="s">
        <v>71</v>
      </c>
      <c r="BL23" t="s">
        <v>71</v>
      </c>
      <c r="BM23" t="s">
        <v>71</v>
      </c>
      <c r="BN23" t="s">
        <v>71</v>
      </c>
      <c r="BO23" t="s">
        <v>71</v>
      </c>
      <c r="BP23" t="s">
        <v>71</v>
      </c>
      <c r="BQ23" t="s">
        <v>334</v>
      </c>
      <c r="BR23" t="str">
        <f>HYPERLINK("https%3A%2F%2Fwww.webofscience.com%2Fwos%2Fwoscc%2Ffull-record%2FWOS:000279170600297","View Full Record in Web of Science")</f>
        <v>View Full Record in Web of Science</v>
      </c>
    </row>
    <row r="24" spans="1:70" x14ac:dyDescent="0.25">
      <c r="A24" t="s">
        <v>69</v>
      </c>
      <c r="B24" t="s">
        <v>335</v>
      </c>
      <c r="C24" t="s">
        <v>71</v>
      </c>
      <c r="D24" t="s">
        <v>71</v>
      </c>
      <c r="E24" t="s">
        <v>71</v>
      </c>
      <c r="F24" t="s">
        <v>336</v>
      </c>
      <c r="G24" t="s">
        <v>71</v>
      </c>
      <c r="H24" t="s">
        <v>71</v>
      </c>
      <c r="I24" s="1" t="s">
        <v>337</v>
      </c>
      <c r="J24" s="6" t="s">
        <v>8589</v>
      </c>
      <c r="K24" t="s">
        <v>338</v>
      </c>
      <c r="L24" t="s">
        <v>71</v>
      </c>
      <c r="M24" t="s">
        <v>71</v>
      </c>
      <c r="N24" t="s">
        <v>71</v>
      </c>
      <c r="O24" t="s">
        <v>71</v>
      </c>
      <c r="P24" t="s">
        <v>71</v>
      </c>
      <c r="Q24" t="s">
        <v>71</v>
      </c>
      <c r="R24" t="s">
        <v>71</v>
      </c>
      <c r="S24" t="s">
        <v>71</v>
      </c>
      <c r="T24" t="s">
        <v>339</v>
      </c>
      <c r="U24" t="s">
        <v>71</v>
      </c>
      <c r="V24" t="s">
        <v>71</v>
      </c>
      <c r="W24" t="s">
        <v>71</v>
      </c>
      <c r="X24" t="s">
        <v>71</v>
      </c>
      <c r="Y24" t="s">
        <v>340</v>
      </c>
      <c r="Z24" t="s">
        <v>341</v>
      </c>
      <c r="AA24" t="s">
        <v>71</v>
      </c>
      <c r="AB24" t="s">
        <v>71</v>
      </c>
      <c r="AC24" t="s">
        <v>71</v>
      </c>
      <c r="AD24" t="s">
        <v>71</v>
      </c>
      <c r="AE24" t="s">
        <v>71</v>
      </c>
      <c r="AF24" t="s">
        <v>71</v>
      </c>
      <c r="AG24" t="s">
        <v>71</v>
      </c>
      <c r="AH24" t="s">
        <v>71</v>
      </c>
      <c r="AI24" t="s">
        <v>71</v>
      </c>
      <c r="AJ24" t="s">
        <v>71</v>
      </c>
      <c r="AK24" t="s">
        <v>71</v>
      </c>
      <c r="AL24" t="s">
        <v>71</v>
      </c>
      <c r="AM24" t="s">
        <v>342</v>
      </c>
      <c r="AN24" t="s">
        <v>343</v>
      </c>
      <c r="AO24" t="s">
        <v>71</v>
      </c>
      <c r="AP24" t="s">
        <v>71</v>
      </c>
      <c r="AQ24" t="s">
        <v>71</v>
      </c>
      <c r="AR24" t="s">
        <v>344</v>
      </c>
      <c r="AS24">
        <v>2017</v>
      </c>
      <c r="AT24">
        <v>19</v>
      </c>
      <c r="AU24">
        <v>3</v>
      </c>
      <c r="AV24" t="s">
        <v>71</v>
      </c>
      <c r="AW24" t="s">
        <v>71</v>
      </c>
      <c r="AX24" t="s">
        <v>71</v>
      </c>
      <c r="AY24" t="s">
        <v>71</v>
      </c>
      <c r="AZ24">
        <v>726</v>
      </c>
      <c r="BA24">
        <v>738</v>
      </c>
      <c r="BB24" t="s">
        <v>71</v>
      </c>
      <c r="BC24" t="s">
        <v>345</v>
      </c>
      <c r="BD24" t="str">
        <f>HYPERLINK("http://dx.doi.org/10.1007/s40815-016-0204-y","http://dx.doi.org/10.1007/s40815-016-0204-y")</f>
        <v>http://dx.doi.org/10.1007/s40815-016-0204-y</v>
      </c>
      <c r="BE24" t="s">
        <v>71</v>
      </c>
      <c r="BF24" t="s">
        <v>71</v>
      </c>
      <c r="BG24" t="s">
        <v>71</v>
      </c>
      <c r="BH24" t="s">
        <v>71</v>
      </c>
      <c r="BI24" t="s">
        <v>71</v>
      </c>
      <c r="BJ24" t="s">
        <v>71</v>
      </c>
      <c r="BK24" t="s">
        <v>71</v>
      </c>
      <c r="BL24" t="s">
        <v>71</v>
      </c>
      <c r="BM24" t="s">
        <v>71</v>
      </c>
      <c r="BN24" t="s">
        <v>71</v>
      </c>
      <c r="BO24" t="s">
        <v>71</v>
      </c>
      <c r="BP24" t="s">
        <v>71</v>
      </c>
      <c r="BQ24" t="s">
        <v>346</v>
      </c>
      <c r="BR24" t="str">
        <f>HYPERLINK("https%3A%2F%2Fwww.webofscience.com%2Fwos%2Fwoscc%2Ffull-record%2FWOS:000400823600010","View Full Record in Web of Science")</f>
        <v>View Full Record in Web of Science</v>
      </c>
    </row>
    <row r="25" spans="1:70" x14ac:dyDescent="0.25">
      <c r="A25" t="s">
        <v>83</v>
      </c>
      <c r="B25" t="s">
        <v>347</v>
      </c>
      <c r="C25" t="s">
        <v>71</v>
      </c>
      <c r="D25" t="s">
        <v>348</v>
      </c>
      <c r="E25" t="s">
        <v>71</v>
      </c>
      <c r="F25" t="s">
        <v>349</v>
      </c>
      <c r="G25" t="s">
        <v>71</v>
      </c>
      <c r="H25" t="s">
        <v>71</v>
      </c>
      <c r="I25" s="1" t="s">
        <v>350</v>
      </c>
      <c r="J25" s="6" t="s">
        <v>8591</v>
      </c>
      <c r="K25" t="s">
        <v>351</v>
      </c>
      <c r="L25" t="s">
        <v>352</v>
      </c>
      <c r="M25" t="s">
        <v>353</v>
      </c>
      <c r="N25" t="s">
        <v>354</v>
      </c>
      <c r="O25" t="s">
        <v>355</v>
      </c>
      <c r="P25" t="s">
        <v>71</v>
      </c>
      <c r="Q25" t="s">
        <v>71</v>
      </c>
      <c r="R25" t="s">
        <v>71</v>
      </c>
      <c r="S25" t="s">
        <v>71</v>
      </c>
      <c r="T25" t="s">
        <v>356</v>
      </c>
      <c r="U25" t="s">
        <v>71</v>
      </c>
      <c r="V25" t="s">
        <v>71</v>
      </c>
      <c r="W25" t="s">
        <v>71</v>
      </c>
      <c r="X25" t="s">
        <v>71</v>
      </c>
      <c r="Y25" t="s">
        <v>357</v>
      </c>
      <c r="Z25" t="s">
        <v>71</v>
      </c>
      <c r="AA25" t="s">
        <v>71</v>
      </c>
      <c r="AB25" t="s">
        <v>71</v>
      </c>
      <c r="AC25" t="s">
        <v>71</v>
      </c>
      <c r="AD25" t="s">
        <v>71</v>
      </c>
      <c r="AE25" t="s">
        <v>71</v>
      </c>
      <c r="AF25" t="s">
        <v>71</v>
      </c>
      <c r="AG25" t="s">
        <v>71</v>
      </c>
      <c r="AH25" t="s">
        <v>71</v>
      </c>
      <c r="AI25" t="s">
        <v>71</v>
      </c>
      <c r="AJ25" t="s">
        <v>71</v>
      </c>
      <c r="AK25" t="s">
        <v>71</v>
      </c>
      <c r="AL25" t="s">
        <v>71</v>
      </c>
      <c r="AM25" t="s">
        <v>358</v>
      </c>
      <c r="AN25" t="s">
        <v>71</v>
      </c>
      <c r="AO25" t="s">
        <v>71</v>
      </c>
      <c r="AP25" t="s">
        <v>71</v>
      </c>
      <c r="AQ25" t="s">
        <v>71</v>
      </c>
      <c r="AR25" t="s">
        <v>71</v>
      </c>
      <c r="AS25">
        <v>2012</v>
      </c>
      <c r="AT25">
        <v>2</v>
      </c>
      <c r="AU25" t="s">
        <v>71</v>
      </c>
      <c r="AV25" t="s">
        <v>71</v>
      </c>
      <c r="AW25" t="s">
        <v>71</v>
      </c>
      <c r="AX25" t="s">
        <v>71</v>
      </c>
      <c r="AY25" t="s">
        <v>71</v>
      </c>
      <c r="AZ25">
        <v>303</v>
      </c>
      <c r="BA25">
        <v>310</v>
      </c>
      <c r="BB25" t="s">
        <v>71</v>
      </c>
      <c r="BC25" t="s">
        <v>359</v>
      </c>
      <c r="BD25" t="str">
        <f>HYPERLINK("http://dx.doi.org/10.1016/j.ieri.2012.06.093","http://dx.doi.org/10.1016/j.ieri.2012.06.093")</f>
        <v>http://dx.doi.org/10.1016/j.ieri.2012.06.093</v>
      </c>
      <c r="BE25" t="s">
        <v>71</v>
      </c>
      <c r="BF25" t="s">
        <v>71</v>
      </c>
      <c r="BG25" t="s">
        <v>71</v>
      </c>
      <c r="BH25" t="s">
        <v>71</v>
      </c>
      <c r="BI25" t="s">
        <v>71</v>
      </c>
      <c r="BJ25" t="s">
        <v>71</v>
      </c>
      <c r="BK25" t="s">
        <v>71</v>
      </c>
      <c r="BL25" t="s">
        <v>71</v>
      </c>
      <c r="BM25" t="s">
        <v>71</v>
      </c>
      <c r="BN25" t="s">
        <v>71</v>
      </c>
      <c r="BO25" t="s">
        <v>71</v>
      </c>
      <c r="BP25" t="s">
        <v>71</v>
      </c>
      <c r="BQ25" t="s">
        <v>360</v>
      </c>
      <c r="BR25" t="str">
        <f>HYPERLINK("https%3A%2F%2Fwww.webofscience.com%2Fwos%2Fwoscc%2Ffull-record%2FWOS:000314461600052","View Full Record in Web of Science")</f>
        <v>View Full Record in Web of Science</v>
      </c>
    </row>
    <row r="26" spans="1:70" x14ac:dyDescent="0.25">
      <c r="A26" t="s">
        <v>69</v>
      </c>
      <c r="B26" t="s">
        <v>361</v>
      </c>
      <c r="C26" t="s">
        <v>71</v>
      </c>
      <c r="D26" t="s">
        <v>71</v>
      </c>
      <c r="E26" t="s">
        <v>71</v>
      </c>
      <c r="F26" t="s">
        <v>362</v>
      </c>
      <c r="G26" t="s">
        <v>71</v>
      </c>
      <c r="H26" t="s">
        <v>71</v>
      </c>
      <c r="I26" s="1" t="s">
        <v>363</v>
      </c>
      <c r="J26" s="6" t="s">
        <v>8589</v>
      </c>
      <c r="K26" t="s">
        <v>364</v>
      </c>
      <c r="L26" t="s">
        <v>71</v>
      </c>
      <c r="M26" t="s">
        <v>71</v>
      </c>
      <c r="N26" t="s">
        <v>71</v>
      </c>
      <c r="O26" t="s">
        <v>71</v>
      </c>
      <c r="P26" t="s">
        <v>71</v>
      </c>
      <c r="Q26" t="s">
        <v>71</v>
      </c>
      <c r="R26" t="s">
        <v>71</v>
      </c>
      <c r="S26" t="s">
        <v>71</v>
      </c>
      <c r="T26" t="s">
        <v>365</v>
      </c>
      <c r="U26" t="s">
        <v>71</v>
      </c>
      <c r="V26" t="s">
        <v>71</v>
      </c>
      <c r="W26" t="s">
        <v>71</v>
      </c>
      <c r="X26" t="s">
        <v>71</v>
      </c>
      <c r="Y26" t="s">
        <v>71</v>
      </c>
      <c r="Z26" t="s">
        <v>71</v>
      </c>
      <c r="AA26" t="s">
        <v>71</v>
      </c>
      <c r="AB26" t="s">
        <v>71</v>
      </c>
      <c r="AC26" t="s">
        <v>71</v>
      </c>
      <c r="AD26" t="s">
        <v>71</v>
      </c>
      <c r="AE26" t="s">
        <v>71</v>
      </c>
      <c r="AF26" t="s">
        <v>71</v>
      </c>
      <c r="AG26" t="s">
        <v>71</v>
      </c>
      <c r="AH26" t="s">
        <v>71</v>
      </c>
      <c r="AI26" t="s">
        <v>71</v>
      </c>
      <c r="AJ26" t="s">
        <v>71</v>
      </c>
      <c r="AK26" t="s">
        <v>71</v>
      </c>
      <c r="AL26" t="s">
        <v>71</v>
      </c>
      <c r="AM26" t="s">
        <v>366</v>
      </c>
      <c r="AN26" t="s">
        <v>367</v>
      </c>
      <c r="AO26" t="s">
        <v>71</v>
      </c>
      <c r="AP26" t="s">
        <v>71</v>
      </c>
      <c r="AQ26" t="s">
        <v>71</v>
      </c>
      <c r="AR26" t="s">
        <v>79</v>
      </c>
      <c r="AS26">
        <v>2006</v>
      </c>
      <c r="AT26">
        <v>27</v>
      </c>
      <c r="AU26">
        <v>12</v>
      </c>
      <c r="AV26" t="s">
        <v>71</v>
      </c>
      <c r="AW26" t="s">
        <v>71</v>
      </c>
      <c r="AX26" t="s">
        <v>71</v>
      </c>
      <c r="AY26" t="s">
        <v>71</v>
      </c>
      <c r="AZ26">
        <v>1307</v>
      </c>
      <c r="BA26">
        <v>1317</v>
      </c>
      <c r="BB26" t="s">
        <v>71</v>
      </c>
      <c r="BC26" t="s">
        <v>368</v>
      </c>
      <c r="BD26" t="str">
        <f>HYPERLINK("http://dx.doi.org/10.1016/j.patrec.2005.11.020","http://dx.doi.org/10.1016/j.patrec.2005.11.020")</f>
        <v>http://dx.doi.org/10.1016/j.patrec.2005.11.020</v>
      </c>
      <c r="BE26" t="s">
        <v>71</v>
      </c>
      <c r="BF26" t="s">
        <v>71</v>
      </c>
      <c r="BG26" t="s">
        <v>71</v>
      </c>
      <c r="BH26" t="s">
        <v>71</v>
      </c>
      <c r="BI26" t="s">
        <v>71</v>
      </c>
      <c r="BJ26" t="s">
        <v>71</v>
      </c>
      <c r="BK26" t="s">
        <v>71</v>
      </c>
      <c r="BL26" t="s">
        <v>71</v>
      </c>
      <c r="BM26" t="s">
        <v>71</v>
      </c>
      <c r="BN26" t="s">
        <v>71</v>
      </c>
      <c r="BO26" t="s">
        <v>71</v>
      </c>
      <c r="BP26" t="s">
        <v>71</v>
      </c>
      <c r="BQ26" t="s">
        <v>369</v>
      </c>
      <c r="BR26" t="str">
        <f>HYPERLINK("https%3A%2F%2Fwww.webofscience.com%2Fwos%2Fwoscc%2Ffull-record%2FWOS:000238459200001","View Full Record in Web of Science")</f>
        <v>View Full Record in Web of Science</v>
      </c>
    </row>
    <row r="27" spans="1:70" x14ac:dyDescent="0.25">
      <c r="A27" t="s">
        <v>83</v>
      </c>
      <c r="B27" t="s">
        <v>370</v>
      </c>
      <c r="C27" t="s">
        <v>71</v>
      </c>
      <c r="D27" t="s">
        <v>371</v>
      </c>
      <c r="E27" t="s">
        <v>71</v>
      </c>
      <c r="F27" t="s">
        <v>370</v>
      </c>
      <c r="G27" t="s">
        <v>71</v>
      </c>
      <c r="H27" t="s">
        <v>71</v>
      </c>
      <c r="I27" s="1" t="s">
        <v>372</v>
      </c>
      <c r="J27" s="6" t="s">
        <v>8590</v>
      </c>
      <c r="K27" t="s">
        <v>373</v>
      </c>
      <c r="L27" t="s">
        <v>374</v>
      </c>
      <c r="M27" t="s">
        <v>375</v>
      </c>
      <c r="N27" t="s">
        <v>376</v>
      </c>
      <c r="O27" t="s">
        <v>377</v>
      </c>
      <c r="P27" t="s">
        <v>378</v>
      </c>
      <c r="Q27" t="s">
        <v>71</v>
      </c>
      <c r="R27" t="s">
        <v>71</v>
      </c>
      <c r="S27" t="s">
        <v>71</v>
      </c>
      <c r="T27" t="s">
        <v>379</v>
      </c>
      <c r="U27" t="s">
        <v>71</v>
      </c>
      <c r="V27" t="s">
        <v>71</v>
      </c>
      <c r="W27" t="s">
        <v>71</v>
      </c>
      <c r="X27" t="s">
        <v>71</v>
      </c>
      <c r="Y27" t="s">
        <v>71</v>
      </c>
      <c r="Z27" t="s">
        <v>71</v>
      </c>
      <c r="AA27" t="s">
        <v>71</v>
      </c>
      <c r="AB27" t="s">
        <v>71</v>
      </c>
      <c r="AC27" t="s">
        <v>71</v>
      </c>
      <c r="AD27" t="s">
        <v>71</v>
      </c>
      <c r="AE27" t="s">
        <v>71</v>
      </c>
      <c r="AF27" t="s">
        <v>71</v>
      </c>
      <c r="AG27" t="s">
        <v>71</v>
      </c>
      <c r="AH27" t="s">
        <v>71</v>
      </c>
      <c r="AI27" t="s">
        <v>71</v>
      </c>
      <c r="AJ27" t="s">
        <v>71</v>
      </c>
      <c r="AK27" t="s">
        <v>71</v>
      </c>
      <c r="AL27" t="s">
        <v>71</v>
      </c>
      <c r="AM27" t="s">
        <v>380</v>
      </c>
      <c r="AN27" t="s">
        <v>71</v>
      </c>
      <c r="AO27" t="s">
        <v>381</v>
      </c>
      <c r="AP27" t="s">
        <v>71</v>
      </c>
      <c r="AQ27" t="s">
        <v>71</v>
      </c>
      <c r="AR27" t="s">
        <v>71</v>
      </c>
      <c r="AS27">
        <v>2001</v>
      </c>
      <c r="AT27" t="s">
        <v>71</v>
      </c>
      <c r="AU27" t="s">
        <v>71</v>
      </c>
      <c r="AV27" t="s">
        <v>71</v>
      </c>
      <c r="AW27" t="s">
        <v>71</v>
      </c>
      <c r="AX27" t="s">
        <v>71</v>
      </c>
      <c r="AY27" t="s">
        <v>71</v>
      </c>
      <c r="AZ27">
        <v>151</v>
      </c>
      <c r="BA27">
        <v>156</v>
      </c>
      <c r="BB27" t="s">
        <v>71</v>
      </c>
      <c r="BC27" t="s">
        <v>71</v>
      </c>
      <c r="BD27" t="s">
        <v>71</v>
      </c>
      <c r="BE27" t="s">
        <v>71</v>
      </c>
      <c r="BF27" t="s">
        <v>71</v>
      </c>
      <c r="BG27" t="s">
        <v>71</v>
      </c>
      <c r="BH27" t="s">
        <v>71</v>
      </c>
      <c r="BI27" t="s">
        <v>71</v>
      </c>
      <c r="BJ27" t="s">
        <v>71</v>
      </c>
      <c r="BK27" t="s">
        <v>71</v>
      </c>
      <c r="BL27" t="s">
        <v>71</v>
      </c>
      <c r="BM27" t="s">
        <v>71</v>
      </c>
      <c r="BN27" t="s">
        <v>71</v>
      </c>
      <c r="BO27" t="s">
        <v>71</v>
      </c>
      <c r="BP27" t="s">
        <v>71</v>
      </c>
      <c r="BQ27" t="s">
        <v>382</v>
      </c>
      <c r="BR27" t="str">
        <f>HYPERLINK("https%3A%2F%2Fwww.webofscience.com%2Fwos%2Fwoscc%2Ffull-record%2FWOS:000180832900024","View Full Record in Web of Science")</f>
        <v>View Full Record in Web of Science</v>
      </c>
    </row>
    <row r="28" spans="1:70" x14ac:dyDescent="0.25">
      <c r="A28" t="s">
        <v>83</v>
      </c>
      <c r="B28" t="s">
        <v>383</v>
      </c>
      <c r="C28" t="s">
        <v>71</v>
      </c>
      <c r="D28" t="s">
        <v>384</v>
      </c>
      <c r="E28" t="s">
        <v>71</v>
      </c>
      <c r="F28" t="s">
        <v>383</v>
      </c>
      <c r="G28" t="s">
        <v>71</v>
      </c>
      <c r="H28" t="s">
        <v>71</v>
      </c>
      <c r="I28" s="1" t="s">
        <v>385</v>
      </c>
      <c r="J28" s="6" t="s">
        <v>8590</v>
      </c>
      <c r="K28" t="s">
        <v>386</v>
      </c>
      <c r="L28" t="s">
        <v>71</v>
      </c>
      <c r="M28" t="s">
        <v>387</v>
      </c>
      <c r="N28" t="s">
        <v>388</v>
      </c>
      <c r="O28" t="s">
        <v>389</v>
      </c>
      <c r="P28" t="s">
        <v>280</v>
      </c>
      <c r="Q28" t="s">
        <v>71</v>
      </c>
      <c r="R28" t="s">
        <v>71</v>
      </c>
      <c r="S28" t="s">
        <v>71</v>
      </c>
      <c r="T28" s="11" t="s">
        <v>390</v>
      </c>
      <c r="U28" t="s">
        <v>71</v>
      </c>
      <c r="V28" t="s">
        <v>71</v>
      </c>
      <c r="W28" t="s">
        <v>71</v>
      </c>
      <c r="X28" t="s">
        <v>71</v>
      </c>
      <c r="Y28" t="s">
        <v>71</v>
      </c>
      <c r="Z28" t="s">
        <v>71</v>
      </c>
      <c r="AA28" t="s">
        <v>71</v>
      </c>
      <c r="AB28" t="s">
        <v>71</v>
      </c>
      <c r="AC28" t="s">
        <v>71</v>
      </c>
      <c r="AD28" t="s">
        <v>71</v>
      </c>
      <c r="AE28" t="s">
        <v>71</v>
      </c>
      <c r="AF28" t="s">
        <v>71</v>
      </c>
      <c r="AG28" t="s">
        <v>71</v>
      </c>
      <c r="AH28" t="s">
        <v>71</v>
      </c>
      <c r="AI28" t="s">
        <v>71</v>
      </c>
      <c r="AJ28" t="s">
        <v>71</v>
      </c>
      <c r="AK28" t="s">
        <v>71</v>
      </c>
      <c r="AL28" t="s">
        <v>71</v>
      </c>
      <c r="AM28" t="s">
        <v>71</v>
      </c>
      <c r="AN28" t="s">
        <v>71</v>
      </c>
      <c r="AO28" t="s">
        <v>391</v>
      </c>
      <c r="AP28" t="s">
        <v>71</v>
      </c>
      <c r="AQ28" t="s">
        <v>71</v>
      </c>
      <c r="AR28" t="s">
        <v>71</v>
      </c>
      <c r="AS28">
        <v>2000</v>
      </c>
      <c r="AT28" t="s">
        <v>71</v>
      </c>
      <c r="AU28" t="s">
        <v>71</v>
      </c>
      <c r="AV28" t="s">
        <v>71</v>
      </c>
      <c r="AW28" t="s">
        <v>71</v>
      </c>
      <c r="AX28" t="s">
        <v>71</v>
      </c>
      <c r="AY28" t="s">
        <v>71</v>
      </c>
      <c r="AZ28">
        <v>456</v>
      </c>
      <c r="BA28">
        <v>460</v>
      </c>
      <c r="BB28" t="s">
        <v>71</v>
      </c>
      <c r="BC28" t="s">
        <v>392</v>
      </c>
      <c r="BD28" t="str">
        <f>HYPERLINK("http://dx.doi.org/10.1109/NAFIPS.2000.877473","http://dx.doi.org/10.1109/NAFIPS.2000.877473")</f>
        <v>http://dx.doi.org/10.1109/NAFIPS.2000.877473</v>
      </c>
      <c r="BE28" t="s">
        <v>71</v>
      </c>
      <c r="BF28" t="s">
        <v>71</v>
      </c>
      <c r="BG28" t="s">
        <v>71</v>
      </c>
      <c r="BH28" t="s">
        <v>71</v>
      </c>
      <c r="BI28" t="s">
        <v>71</v>
      </c>
      <c r="BJ28" t="s">
        <v>71</v>
      </c>
      <c r="BK28" t="s">
        <v>71</v>
      </c>
      <c r="BL28" t="s">
        <v>71</v>
      </c>
      <c r="BM28" t="s">
        <v>71</v>
      </c>
      <c r="BN28" t="s">
        <v>71</v>
      </c>
      <c r="BO28" t="s">
        <v>71</v>
      </c>
      <c r="BP28" t="s">
        <v>71</v>
      </c>
      <c r="BQ28" t="s">
        <v>393</v>
      </c>
      <c r="BR28" t="str">
        <f>HYPERLINK("https%3A%2F%2Fwww.webofscience.com%2Fwos%2Fwoscc%2Ffull-record%2FWOS:000089942800092","View Full Record in Web of Science")</f>
        <v>View Full Record in Web of Science</v>
      </c>
    </row>
    <row r="29" spans="1:70" x14ac:dyDescent="0.25">
      <c r="A29" t="s">
        <v>69</v>
      </c>
      <c r="B29" t="s">
        <v>394</v>
      </c>
      <c r="C29" t="s">
        <v>71</v>
      </c>
      <c r="D29" t="s">
        <v>71</v>
      </c>
      <c r="E29" t="s">
        <v>71</v>
      </c>
      <c r="F29" t="s">
        <v>394</v>
      </c>
      <c r="G29" t="s">
        <v>71</v>
      </c>
      <c r="H29" t="s">
        <v>71</v>
      </c>
      <c r="I29" s="2" t="s">
        <v>395</v>
      </c>
      <c r="J29" s="6" t="s">
        <v>8590</v>
      </c>
      <c r="K29" t="s">
        <v>396</v>
      </c>
      <c r="L29" t="s">
        <v>71</v>
      </c>
      <c r="M29" t="s">
        <v>71</v>
      </c>
      <c r="N29" t="s">
        <v>71</v>
      </c>
      <c r="O29" t="s">
        <v>71</v>
      </c>
      <c r="P29" t="s">
        <v>71</v>
      </c>
      <c r="Q29" t="s">
        <v>71</v>
      </c>
      <c r="R29" t="s">
        <v>71</v>
      </c>
      <c r="S29" t="s">
        <v>71</v>
      </c>
      <c r="T29" t="s">
        <v>397</v>
      </c>
      <c r="U29" t="s">
        <v>71</v>
      </c>
      <c r="V29" t="s">
        <v>71</v>
      </c>
      <c r="W29" t="s">
        <v>71</v>
      </c>
      <c r="X29" t="s">
        <v>71</v>
      </c>
      <c r="Y29" t="s">
        <v>71</v>
      </c>
      <c r="Z29" t="s">
        <v>398</v>
      </c>
      <c r="AA29" t="s">
        <v>71</v>
      </c>
      <c r="AB29" t="s">
        <v>71</v>
      </c>
      <c r="AC29" t="s">
        <v>71</v>
      </c>
      <c r="AD29" t="s">
        <v>71</v>
      </c>
      <c r="AE29" t="s">
        <v>71</v>
      </c>
      <c r="AF29" t="s">
        <v>71</v>
      </c>
      <c r="AG29" t="s">
        <v>71</v>
      </c>
      <c r="AH29" t="s">
        <v>71</v>
      </c>
      <c r="AI29" t="s">
        <v>71</v>
      </c>
      <c r="AJ29" t="s">
        <v>71</v>
      </c>
      <c r="AK29" t="s">
        <v>71</v>
      </c>
      <c r="AL29" t="s">
        <v>71</v>
      </c>
      <c r="AM29" t="s">
        <v>399</v>
      </c>
      <c r="AN29" t="s">
        <v>71</v>
      </c>
      <c r="AO29" t="s">
        <v>71</v>
      </c>
      <c r="AP29" t="s">
        <v>71</v>
      </c>
      <c r="AQ29" t="s">
        <v>71</v>
      </c>
      <c r="AR29" t="s">
        <v>400</v>
      </c>
      <c r="AS29">
        <v>2001</v>
      </c>
      <c r="AT29">
        <v>21</v>
      </c>
      <c r="AU29" t="s">
        <v>401</v>
      </c>
      <c r="AV29" t="s">
        <v>71</v>
      </c>
      <c r="AW29" t="s">
        <v>71</v>
      </c>
      <c r="AX29" t="s">
        <v>71</v>
      </c>
      <c r="AY29" t="s">
        <v>71</v>
      </c>
      <c r="AZ29">
        <v>131</v>
      </c>
      <c r="BA29">
        <v>137</v>
      </c>
      <c r="BB29" t="s">
        <v>71</v>
      </c>
      <c r="BC29" t="s">
        <v>402</v>
      </c>
      <c r="BD29" t="str">
        <f>HYPERLINK("http://dx.doi.org/10.1016/S0933-3657(00)00077-4","http://dx.doi.org/10.1016/S0933-3657(00)00077-4")</f>
        <v>http://dx.doi.org/10.1016/S0933-3657(00)00077-4</v>
      </c>
      <c r="BE29" t="s">
        <v>71</v>
      </c>
      <c r="BF29" t="s">
        <v>71</v>
      </c>
      <c r="BG29" t="s">
        <v>71</v>
      </c>
      <c r="BH29" t="s">
        <v>71</v>
      </c>
      <c r="BI29" t="s">
        <v>71</v>
      </c>
      <c r="BJ29" t="s">
        <v>71</v>
      </c>
      <c r="BK29" t="s">
        <v>71</v>
      </c>
      <c r="BL29">
        <v>11154877</v>
      </c>
      <c r="BM29" t="s">
        <v>71</v>
      </c>
      <c r="BN29" t="s">
        <v>71</v>
      </c>
      <c r="BO29" t="s">
        <v>71</v>
      </c>
      <c r="BP29" t="s">
        <v>71</v>
      </c>
      <c r="BQ29" t="s">
        <v>403</v>
      </c>
      <c r="BR29" t="str">
        <f>HYPERLINK("https%3A%2F%2Fwww.webofscience.com%2Fwos%2Fwoscc%2Ffull-record%2FWOS:000166946100007","View Full Record in Web of Science")</f>
        <v>View Full Record in Web of Science</v>
      </c>
    </row>
    <row r="30" spans="1:70" x14ac:dyDescent="0.25">
      <c r="A30" t="s">
        <v>69</v>
      </c>
      <c r="B30" t="s">
        <v>404</v>
      </c>
      <c r="C30" t="s">
        <v>71</v>
      </c>
      <c r="D30" t="s">
        <v>71</v>
      </c>
      <c r="E30" t="s">
        <v>71</v>
      </c>
      <c r="F30" t="s">
        <v>404</v>
      </c>
      <c r="G30" t="s">
        <v>71</v>
      </c>
      <c r="H30" t="s">
        <v>71</v>
      </c>
      <c r="I30" s="2" t="s">
        <v>405</v>
      </c>
      <c r="J30" s="6" t="s">
        <v>8598</v>
      </c>
      <c r="K30" t="s">
        <v>406</v>
      </c>
      <c r="L30" t="s">
        <v>71</v>
      </c>
      <c r="M30" t="s">
        <v>71</v>
      </c>
      <c r="N30" t="s">
        <v>71</v>
      </c>
      <c r="O30" t="s">
        <v>71</v>
      </c>
      <c r="P30" t="s">
        <v>71</v>
      </c>
      <c r="Q30" t="s">
        <v>71</v>
      </c>
      <c r="R30" t="s">
        <v>71</v>
      </c>
      <c r="S30" t="s">
        <v>71</v>
      </c>
      <c r="T30" s="11" t="s">
        <v>407</v>
      </c>
      <c r="U30" t="s">
        <v>71</v>
      </c>
      <c r="V30" t="s">
        <v>71</v>
      </c>
      <c r="W30" t="s">
        <v>71</v>
      </c>
      <c r="X30" t="s">
        <v>71</v>
      </c>
      <c r="Y30" t="s">
        <v>71</v>
      </c>
      <c r="Z30" t="s">
        <v>71</v>
      </c>
      <c r="AA30" t="s">
        <v>71</v>
      </c>
      <c r="AB30" t="s">
        <v>71</v>
      </c>
      <c r="AC30" t="s">
        <v>71</v>
      </c>
      <c r="AD30" t="s">
        <v>71</v>
      </c>
      <c r="AE30" t="s">
        <v>71</v>
      </c>
      <c r="AF30" t="s">
        <v>71</v>
      </c>
      <c r="AG30" t="s">
        <v>71</v>
      </c>
      <c r="AH30" t="s">
        <v>71</v>
      </c>
      <c r="AI30" t="s">
        <v>71</v>
      </c>
      <c r="AJ30" t="s">
        <v>71</v>
      </c>
      <c r="AK30" t="s">
        <v>71</v>
      </c>
      <c r="AL30" t="s">
        <v>71</v>
      </c>
      <c r="AM30" t="s">
        <v>408</v>
      </c>
      <c r="AN30" t="s">
        <v>71</v>
      </c>
      <c r="AO30" t="s">
        <v>71</v>
      </c>
      <c r="AP30" t="s">
        <v>71</v>
      </c>
      <c r="AQ30" t="s">
        <v>71</v>
      </c>
      <c r="AR30" t="s">
        <v>239</v>
      </c>
      <c r="AS30">
        <v>1998</v>
      </c>
      <c r="AT30">
        <v>9</v>
      </c>
      <c r="AU30">
        <v>1</v>
      </c>
      <c r="AV30" t="s">
        <v>71</v>
      </c>
      <c r="AW30" t="s">
        <v>71</v>
      </c>
      <c r="AX30" t="s">
        <v>71</v>
      </c>
      <c r="AY30" t="s">
        <v>71</v>
      </c>
      <c r="AZ30">
        <v>39</v>
      </c>
      <c r="BA30">
        <v>56</v>
      </c>
      <c r="BB30" t="s">
        <v>71</v>
      </c>
      <c r="BC30" t="s">
        <v>409</v>
      </c>
      <c r="BD30" t="str">
        <f>HYPERLINK("http://dx.doi.org/10.1023/A:1008847308326","http://dx.doi.org/10.1023/A:1008847308326")</f>
        <v>http://dx.doi.org/10.1023/A:1008847308326</v>
      </c>
      <c r="BE30" t="s">
        <v>71</v>
      </c>
      <c r="BF30" t="s">
        <v>71</v>
      </c>
      <c r="BG30" t="s">
        <v>71</v>
      </c>
      <c r="BH30" t="s">
        <v>71</v>
      </c>
      <c r="BI30" t="s">
        <v>71</v>
      </c>
      <c r="BJ30" t="s">
        <v>71</v>
      </c>
      <c r="BK30" t="s">
        <v>71</v>
      </c>
      <c r="BL30" t="s">
        <v>71</v>
      </c>
      <c r="BM30" t="s">
        <v>71</v>
      </c>
      <c r="BN30" t="s">
        <v>71</v>
      </c>
      <c r="BO30" t="s">
        <v>71</v>
      </c>
      <c r="BP30" t="s">
        <v>71</v>
      </c>
      <c r="BQ30" t="s">
        <v>410</v>
      </c>
      <c r="BR30" t="str">
        <f>HYPERLINK("https%3A%2F%2Fwww.webofscience.com%2Fwos%2Fwoscc%2Ffull-record%2FWOS:000071699000005","View Full Record in Web of Science")</f>
        <v>View Full Record in Web of Science</v>
      </c>
    </row>
    <row r="31" spans="1:70" x14ac:dyDescent="0.25">
      <c r="A31" t="s">
        <v>69</v>
      </c>
      <c r="B31" t="s">
        <v>411</v>
      </c>
      <c r="C31" t="s">
        <v>71</v>
      </c>
      <c r="D31" t="s">
        <v>71</v>
      </c>
      <c r="E31" t="s">
        <v>71</v>
      </c>
      <c r="F31" t="s">
        <v>412</v>
      </c>
      <c r="G31" t="s">
        <v>71</v>
      </c>
      <c r="H31" t="s">
        <v>71</v>
      </c>
      <c r="I31" s="13" t="s">
        <v>413</v>
      </c>
      <c r="J31" s="6"/>
      <c r="K31" t="s">
        <v>174</v>
      </c>
      <c r="L31" t="s">
        <v>71</v>
      </c>
      <c r="M31" t="s">
        <v>71</v>
      </c>
      <c r="N31" t="s">
        <v>71</v>
      </c>
      <c r="O31" t="s">
        <v>71</v>
      </c>
      <c r="P31" t="s">
        <v>71</v>
      </c>
      <c r="Q31" t="s">
        <v>71</v>
      </c>
      <c r="R31" t="s">
        <v>71</v>
      </c>
      <c r="S31" t="s">
        <v>71</v>
      </c>
      <c r="T31" t="s">
        <v>414</v>
      </c>
      <c r="U31" t="s">
        <v>71</v>
      </c>
      <c r="V31" t="s">
        <v>71</v>
      </c>
      <c r="W31" t="s">
        <v>71</v>
      </c>
      <c r="X31" t="s">
        <v>71</v>
      </c>
      <c r="Y31" t="s">
        <v>415</v>
      </c>
      <c r="Z31" t="s">
        <v>416</v>
      </c>
      <c r="AA31" t="s">
        <v>71</v>
      </c>
      <c r="AB31" t="s">
        <v>71</v>
      </c>
      <c r="AC31" t="s">
        <v>71</v>
      </c>
      <c r="AD31" t="s">
        <v>71</v>
      </c>
      <c r="AE31" t="s">
        <v>71</v>
      </c>
      <c r="AF31" t="s">
        <v>71</v>
      </c>
      <c r="AG31" t="s">
        <v>71</v>
      </c>
      <c r="AH31" t="s">
        <v>71</v>
      </c>
      <c r="AI31" t="s">
        <v>71</v>
      </c>
      <c r="AJ31" t="s">
        <v>71</v>
      </c>
      <c r="AK31" t="s">
        <v>71</v>
      </c>
      <c r="AL31" t="s">
        <v>71</v>
      </c>
      <c r="AM31" t="s">
        <v>178</v>
      </c>
      <c r="AN31" t="s">
        <v>179</v>
      </c>
      <c r="AO31" t="s">
        <v>71</v>
      </c>
      <c r="AP31" t="s">
        <v>71</v>
      </c>
      <c r="AQ31" t="s">
        <v>71</v>
      </c>
      <c r="AR31" t="s">
        <v>71</v>
      </c>
      <c r="AS31">
        <v>2022</v>
      </c>
      <c r="AT31">
        <v>42</v>
      </c>
      <c r="AU31">
        <v>1</v>
      </c>
      <c r="AV31" t="s">
        <v>71</v>
      </c>
      <c r="AW31" t="s">
        <v>71</v>
      </c>
      <c r="AX31" t="s">
        <v>71</v>
      </c>
      <c r="AY31" t="s">
        <v>71</v>
      </c>
      <c r="AZ31">
        <v>195</v>
      </c>
      <c r="BA31">
        <v>212</v>
      </c>
      <c r="BB31" t="s">
        <v>71</v>
      </c>
      <c r="BC31" t="s">
        <v>417</v>
      </c>
      <c r="BD31" t="str">
        <f>HYPERLINK("http://dx.doi.org/10.3233/JIFS-219186","http://dx.doi.org/10.3233/JIFS-219186")</f>
        <v>http://dx.doi.org/10.3233/JIFS-219186</v>
      </c>
      <c r="BE31" t="s">
        <v>71</v>
      </c>
      <c r="BF31" t="s">
        <v>71</v>
      </c>
      <c r="BG31" t="s">
        <v>71</v>
      </c>
      <c r="BH31" t="s">
        <v>71</v>
      </c>
      <c r="BI31" t="s">
        <v>71</v>
      </c>
      <c r="BJ31" t="s">
        <v>71</v>
      </c>
      <c r="BK31" t="s">
        <v>71</v>
      </c>
      <c r="BL31" t="s">
        <v>71</v>
      </c>
      <c r="BM31" t="s">
        <v>71</v>
      </c>
      <c r="BN31" t="s">
        <v>71</v>
      </c>
      <c r="BO31" t="s">
        <v>71</v>
      </c>
      <c r="BP31" t="s">
        <v>71</v>
      </c>
      <c r="BQ31" t="s">
        <v>418</v>
      </c>
      <c r="BR31" t="str">
        <f>HYPERLINK("https%3A%2F%2Fwww.webofscience.com%2Fwos%2Fwoscc%2Ffull-record%2FWOS:000741363900017","View Full Record in Web of Science")</f>
        <v>View Full Record in Web of Science</v>
      </c>
    </row>
    <row r="32" spans="1:70" x14ac:dyDescent="0.25">
      <c r="A32" t="s">
        <v>69</v>
      </c>
      <c r="B32" t="s">
        <v>419</v>
      </c>
      <c r="C32" t="s">
        <v>71</v>
      </c>
      <c r="D32" t="s">
        <v>71</v>
      </c>
      <c r="E32" t="s">
        <v>71</v>
      </c>
      <c r="F32" t="s">
        <v>419</v>
      </c>
      <c r="G32" t="s">
        <v>71</v>
      </c>
      <c r="H32" t="s">
        <v>71</v>
      </c>
      <c r="I32" s="4" t="s">
        <v>420</v>
      </c>
      <c r="J32" s="6" t="s">
        <v>8598</v>
      </c>
      <c r="K32" t="s">
        <v>421</v>
      </c>
      <c r="L32" t="s">
        <v>71</v>
      </c>
      <c r="M32" t="s">
        <v>71</v>
      </c>
      <c r="N32" t="s">
        <v>71</v>
      </c>
      <c r="O32" t="s">
        <v>71</v>
      </c>
      <c r="P32" t="s">
        <v>71</v>
      </c>
      <c r="Q32" t="s">
        <v>71</v>
      </c>
      <c r="R32" t="s">
        <v>71</v>
      </c>
      <c r="S32" t="s">
        <v>71</v>
      </c>
      <c r="T32" s="11" t="s">
        <v>422</v>
      </c>
      <c r="U32" t="s">
        <v>71</v>
      </c>
      <c r="V32" t="s">
        <v>71</v>
      </c>
      <c r="W32" t="s">
        <v>71</v>
      </c>
      <c r="X32" t="s">
        <v>71</v>
      </c>
      <c r="Y32" t="s">
        <v>71</v>
      </c>
      <c r="Z32" t="s">
        <v>71</v>
      </c>
      <c r="AA32" t="s">
        <v>71</v>
      </c>
      <c r="AB32" t="s">
        <v>71</v>
      </c>
      <c r="AC32" t="s">
        <v>71</v>
      </c>
      <c r="AD32" t="s">
        <v>71</v>
      </c>
      <c r="AE32" t="s">
        <v>71</v>
      </c>
      <c r="AF32" t="s">
        <v>71</v>
      </c>
      <c r="AG32" t="s">
        <v>71</v>
      </c>
      <c r="AH32" t="s">
        <v>71</v>
      </c>
      <c r="AI32" t="s">
        <v>71</v>
      </c>
      <c r="AJ32" t="s">
        <v>71</v>
      </c>
      <c r="AK32" t="s">
        <v>71</v>
      </c>
      <c r="AL32" t="s">
        <v>71</v>
      </c>
      <c r="AM32" t="s">
        <v>423</v>
      </c>
      <c r="AN32" t="s">
        <v>71</v>
      </c>
      <c r="AO32" t="s">
        <v>71</v>
      </c>
      <c r="AP32" t="s">
        <v>71</v>
      </c>
      <c r="AQ32" t="s">
        <v>71</v>
      </c>
      <c r="AR32" t="s">
        <v>424</v>
      </c>
      <c r="AS32">
        <v>1991</v>
      </c>
      <c r="AT32">
        <v>42</v>
      </c>
      <c r="AU32">
        <v>1</v>
      </c>
      <c r="AV32" t="s">
        <v>71</v>
      </c>
      <c r="AW32" t="s">
        <v>71</v>
      </c>
      <c r="AX32" t="s">
        <v>71</v>
      </c>
      <c r="AY32" t="s">
        <v>71</v>
      </c>
      <c r="AZ32">
        <v>3</v>
      </c>
      <c r="BA32">
        <v>14</v>
      </c>
      <c r="BB32" t="s">
        <v>71</v>
      </c>
      <c r="BC32" t="s">
        <v>71</v>
      </c>
      <c r="BD32" t="s">
        <v>71</v>
      </c>
      <c r="BE32" t="s">
        <v>71</v>
      </c>
      <c r="BF32" t="s">
        <v>71</v>
      </c>
      <c r="BG32" t="s">
        <v>71</v>
      </c>
      <c r="BH32" t="s">
        <v>71</v>
      </c>
      <c r="BI32" t="s">
        <v>71</v>
      </c>
      <c r="BJ32" t="s">
        <v>71</v>
      </c>
      <c r="BK32" t="s">
        <v>71</v>
      </c>
      <c r="BL32" t="s">
        <v>71</v>
      </c>
      <c r="BM32" t="s">
        <v>71</v>
      </c>
      <c r="BN32" t="s">
        <v>71</v>
      </c>
      <c r="BO32" t="s">
        <v>71</v>
      </c>
      <c r="BP32" t="s">
        <v>71</v>
      </c>
      <c r="BQ32" t="s">
        <v>425</v>
      </c>
      <c r="BR32" t="str">
        <f>HYPERLINK("https%3A%2F%2Fwww.webofscience.com%2Fwos%2Fwoscc%2Ffull-record%2FWOS:A1991FX32200002","View Full Record in Web of Science")</f>
        <v>View Full Record in Web of Science</v>
      </c>
    </row>
    <row r="33" spans="1:70" x14ac:dyDescent="0.25">
      <c r="A33" t="s">
        <v>83</v>
      </c>
      <c r="B33" t="s">
        <v>112</v>
      </c>
      <c r="C33" t="s">
        <v>71</v>
      </c>
      <c r="D33" t="s">
        <v>426</v>
      </c>
      <c r="E33" t="s">
        <v>71</v>
      </c>
      <c r="F33" t="s">
        <v>113</v>
      </c>
      <c r="G33" t="s">
        <v>71</v>
      </c>
      <c r="H33" t="s">
        <v>71</v>
      </c>
      <c r="I33" s="4" t="s">
        <v>427</v>
      </c>
      <c r="J33" s="6" t="s">
        <v>8598</v>
      </c>
      <c r="K33" t="s">
        <v>428</v>
      </c>
      <c r="L33" t="s">
        <v>207</v>
      </c>
      <c r="M33" t="s">
        <v>429</v>
      </c>
      <c r="N33" t="s">
        <v>430</v>
      </c>
      <c r="O33" t="s">
        <v>431</v>
      </c>
      <c r="P33" t="s">
        <v>71</v>
      </c>
      <c r="Q33" t="s">
        <v>71</v>
      </c>
      <c r="R33" t="s">
        <v>71</v>
      </c>
      <c r="S33" t="s">
        <v>71</v>
      </c>
      <c r="T33" s="11" t="s">
        <v>432</v>
      </c>
      <c r="U33" t="s">
        <v>71</v>
      </c>
      <c r="V33" t="s">
        <v>71</v>
      </c>
      <c r="W33" t="s">
        <v>71</v>
      </c>
      <c r="X33" t="s">
        <v>71</v>
      </c>
      <c r="Y33" t="s">
        <v>71</v>
      </c>
      <c r="Z33" t="s">
        <v>71</v>
      </c>
      <c r="AA33" t="s">
        <v>71</v>
      </c>
      <c r="AB33" t="s">
        <v>71</v>
      </c>
      <c r="AC33" t="s">
        <v>71</v>
      </c>
      <c r="AD33" t="s">
        <v>71</v>
      </c>
      <c r="AE33" t="s">
        <v>71</v>
      </c>
      <c r="AF33" t="s">
        <v>71</v>
      </c>
      <c r="AG33" t="s">
        <v>71</v>
      </c>
      <c r="AH33" t="s">
        <v>71</v>
      </c>
      <c r="AI33" t="s">
        <v>71</v>
      </c>
      <c r="AJ33" t="s">
        <v>71</v>
      </c>
      <c r="AK33" t="s">
        <v>71</v>
      </c>
      <c r="AL33" t="s">
        <v>71</v>
      </c>
      <c r="AM33" t="s">
        <v>213</v>
      </c>
      <c r="AN33" t="s">
        <v>71</v>
      </c>
      <c r="AO33" t="s">
        <v>433</v>
      </c>
      <c r="AP33" t="s">
        <v>71</v>
      </c>
      <c r="AQ33" t="s">
        <v>71</v>
      </c>
      <c r="AR33" t="s">
        <v>71</v>
      </c>
      <c r="AS33">
        <v>2006</v>
      </c>
      <c r="AT33" t="s">
        <v>71</v>
      </c>
      <c r="AU33" t="s">
        <v>71</v>
      </c>
      <c r="AV33" t="s">
        <v>71</v>
      </c>
      <c r="AW33" t="s">
        <v>71</v>
      </c>
      <c r="AX33" t="s">
        <v>71</v>
      </c>
      <c r="AY33" t="s">
        <v>71</v>
      </c>
      <c r="AZ33">
        <v>653</v>
      </c>
      <c r="BA33">
        <v>665</v>
      </c>
      <c r="BB33" t="s">
        <v>71</v>
      </c>
      <c r="BC33" t="s">
        <v>434</v>
      </c>
      <c r="BD33" t="str">
        <f>HYPERLINK("http://dx.doi.org/10.1007/3-540-34783-6_63","http://dx.doi.org/10.1007/3-540-34783-6_63")</f>
        <v>http://dx.doi.org/10.1007/3-540-34783-6_63</v>
      </c>
      <c r="BE33" t="s">
        <v>71</v>
      </c>
      <c r="BF33" t="s">
        <v>71</v>
      </c>
      <c r="BG33" t="s">
        <v>71</v>
      </c>
      <c r="BH33" t="s">
        <v>71</v>
      </c>
      <c r="BI33" t="s">
        <v>71</v>
      </c>
      <c r="BJ33" t="s">
        <v>71</v>
      </c>
      <c r="BK33" t="s">
        <v>71</v>
      </c>
      <c r="BL33" t="s">
        <v>71</v>
      </c>
      <c r="BM33" t="s">
        <v>71</v>
      </c>
      <c r="BN33" t="s">
        <v>71</v>
      </c>
      <c r="BO33" t="s">
        <v>71</v>
      </c>
      <c r="BP33" t="s">
        <v>71</v>
      </c>
      <c r="BQ33" t="s">
        <v>435</v>
      </c>
      <c r="BR33" t="str">
        <f>HYPERLINK("https%3A%2F%2Fwww.webofscience.com%2Fwos%2Fwoscc%2Ffull-record%2FWOS:000242709300063","View Full Record in Web of Science")</f>
        <v>View Full Record in Web of Science</v>
      </c>
    </row>
    <row r="34" spans="1:70" x14ac:dyDescent="0.25">
      <c r="A34" t="s">
        <v>83</v>
      </c>
      <c r="B34" t="s">
        <v>436</v>
      </c>
      <c r="C34" t="s">
        <v>71</v>
      </c>
      <c r="D34" t="s">
        <v>437</v>
      </c>
      <c r="E34" t="s">
        <v>71</v>
      </c>
      <c r="F34" t="s">
        <v>438</v>
      </c>
      <c r="G34" t="s">
        <v>71</v>
      </c>
      <c r="H34" t="s">
        <v>71</v>
      </c>
      <c r="I34" s="1" t="s">
        <v>439</v>
      </c>
      <c r="J34" s="6" t="s">
        <v>8593</v>
      </c>
      <c r="K34" t="s">
        <v>440</v>
      </c>
      <c r="L34" t="s">
        <v>71</v>
      </c>
      <c r="M34" t="s">
        <v>441</v>
      </c>
      <c r="N34" t="s">
        <v>442</v>
      </c>
      <c r="O34" t="s">
        <v>443</v>
      </c>
      <c r="P34" t="s">
        <v>444</v>
      </c>
      <c r="Q34" t="s">
        <v>445</v>
      </c>
      <c r="R34" t="s">
        <v>71</v>
      </c>
      <c r="S34" t="s">
        <v>71</v>
      </c>
      <c r="T34" s="10" t="s">
        <v>446</v>
      </c>
      <c r="U34" t="s">
        <v>71</v>
      </c>
      <c r="V34" t="s">
        <v>71</v>
      </c>
      <c r="W34" t="s">
        <v>71</v>
      </c>
      <c r="X34" t="s">
        <v>71</v>
      </c>
      <c r="Y34" t="s">
        <v>71</v>
      </c>
      <c r="Z34" t="s">
        <v>71</v>
      </c>
      <c r="AA34" t="s">
        <v>71</v>
      </c>
      <c r="AB34" t="s">
        <v>71</v>
      </c>
      <c r="AC34" t="s">
        <v>71</v>
      </c>
      <c r="AD34" t="s">
        <v>71</v>
      </c>
      <c r="AE34" t="s">
        <v>71</v>
      </c>
      <c r="AF34" t="s">
        <v>71</v>
      </c>
      <c r="AG34" t="s">
        <v>71</v>
      </c>
      <c r="AH34" t="s">
        <v>71</v>
      </c>
      <c r="AI34" t="s">
        <v>71</v>
      </c>
      <c r="AJ34" t="s">
        <v>71</v>
      </c>
      <c r="AK34" t="s">
        <v>71</v>
      </c>
      <c r="AL34" t="s">
        <v>71</v>
      </c>
      <c r="AM34" t="s">
        <v>71</v>
      </c>
      <c r="AN34" t="s">
        <v>71</v>
      </c>
      <c r="AO34" t="s">
        <v>447</v>
      </c>
      <c r="AP34" t="s">
        <v>71</v>
      </c>
      <c r="AQ34" t="s">
        <v>71</v>
      </c>
      <c r="AR34" t="s">
        <v>71</v>
      </c>
      <c r="AS34">
        <v>2008</v>
      </c>
      <c r="AT34" t="s">
        <v>71</v>
      </c>
      <c r="AU34" t="s">
        <v>71</v>
      </c>
      <c r="AV34" t="s">
        <v>71</v>
      </c>
      <c r="AW34" t="s">
        <v>71</v>
      </c>
      <c r="AX34" t="s">
        <v>71</v>
      </c>
      <c r="AY34" t="s">
        <v>71</v>
      </c>
      <c r="AZ34">
        <v>435</v>
      </c>
      <c r="BA34" t="s">
        <v>99</v>
      </c>
      <c r="BB34" t="s">
        <v>71</v>
      </c>
      <c r="BC34" t="s">
        <v>448</v>
      </c>
      <c r="BD34" t="str">
        <f>HYPERLINK("http://dx.doi.org/10.1109/COGINF.2008.4639198","http://dx.doi.org/10.1109/COGINF.2008.4639198")</f>
        <v>http://dx.doi.org/10.1109/COGINF.2008.4639198</v>
      </c>
      <c r="BE34" t="s">
        <v>71</v>
      </c>
      <c r="BF34" t="s">
        <v>71</v>
      </c>
      <c r="BG34" t="s">
        <v>71</v>
      </c>
      <c r="BH34" t="s">
        <v>71</v>
      </c>
      <c r="BI34" t="s">
        <v>71</v>
      </c>
      <c r="BJ34" t="s">
        <v>71</v>
      </c>
      <c r="BK34" t="s">
        <v>71</v>
      </c>
      <c r="BL34" t="s">
        <v>71</v>
      </c>
      <c r="BM34" t="s">
        <v>71</v>
      </c>
      <c r="BN34" t="s">
        <v>71</v>
      </c>
      <c r="BO34" t="s">
        <v>71</v>
      </c>
      <c r="BP34" t="s">
        <v>71</v>
      </c>
      <c r="BQ34" t="s">
        <v>449</v>
      </c>
      <c r="BR34" t="str">
        <f>HYPERLINK("https%3A%2F%2Fwww.webofscience.com%2Fwos%2Fwoscc%2Ffull-record%2FWOS:000260491700053","View Full Record in Web of Science")</f>
        <v>View Full Record in Web of Science</v>
      </c>
    </row>
    <row r="35" spans="1:70" x14ac:dyDescent="0.25">
      <c r="A35" t="s">
        <v>69</v>
      </c>
      <c r="B35" t="s">
        <v>450</v>
      </c>
      <c r="C35" t="s">
        <v>71</v>
      </c>
      <c r="D35" t="s">
        <v>71</v>
      </c>
      <c r="E35" t="s">
        <v>71</v>
      </c>
      <c r="F35" t="s">
        <v>451</v>
      </c>
      <c r="G35" t="s">
        <v>71</v>
      </c>
      <c r="H35" t="s">
        <v>71</v>
      </c>
      <c r="I35" s="1" t="s">
        <v>452</v>
      </c>
      <c r="J35" s="6" t="s">
        <v>8588</v>
      </c>
      <c r="K35" t="s">
        <v>453</v>
      </c>
      <c r="L35" t="s">
        <v>71</v>
      </c>
      <c r="M35" t="s">
        <v>71</v>
      </c>
      <c r="N35" t="s">
        <v>71</v>
      </c>
      <c r="O35" t="s">
        <v>71</v>
      </c>
      <c r="P35" t="s">
        <v>71</v>
      </c>
      <c r="Q35" t="s">
        <v>71</v>
      </c>
      <c r="R35" t="s">
        <v>71</v>
      </c>
      <c r="S35" t="s">
        <v>71</v>
      </c>
      <c r="T35" t="s">
        <v>454</v>
      </c>
      <c r="U35" t="s">
        <v>71</v>
      </c>
      <c r="V35" t="s">
        <v>71</v>
      </c>
      <c r="W35" t="s">
        <v>71</v>
      </c>
      <c r="X35" t="s">
        <v>71</v>
      </c>
      <c r="Y35" t="s">
        <v>455</v>
      </c>
      <c r="Z35" t="s">
        <v>456</v>
      </c>
      <c r="AA35" t="s">
        <v>71</v>
      </c>
      <c r="AB35" t="s">
        <v>71</v>
      </c>
      <c r="AC35" t="s">
        <v>71</v>
      </c>
      <c r="AD35" t="s">
        <v>71</v>
      </c>
      <c r="AE35" t="s">
        <v>71</v>
      </c>
      <c r="AF35" t="s">
        <v>71</v>
      </c>
      <c r="AG35" t="s">
        <v>71</v>
      </c>
      <c r="AH35" t="s">
        <v>71</v>
      </c>
      <c r="AI35" t="s">
        <v>71</v>
      </c>
      <c r="AJ35" t="s">
        <v>71</v>
      </c>
      <c r="AK35" t="s">
        <v>71</v>
      </c>
      <c r="AL35" t="s">
        <v>71</v>
      </c>
      <c r="AM35" t="s">
        <v>457</v>
      </c>
      <c r="AN35" t="s">
        <v>71</v>
      </c>
      <c r="AO35" t="s">
        <v>71</v>
      </c>
      <c r="AP35" t="s">
        <v>71</v>
      </c>
      <c r="AQ35" t="s">
        <v>71</v>
      </c>
      <c r="AR35" t="s">
        <v>79</v>
      </c>
      <c r="AS35">
        <v>2017</v>
      </c>
      <c r="AT35">
        <v>8</v>
      </c>
      <c r="AU35">
        <v>3</v>
      </c>
      <c r="AV35" t="s">
        <v>71</v>
      </c>
      <c r="AW35" t="s">
        <v>71</v>
      </c>
      <c r="AX35" t="s">
        <v>71</v>
      </c>
      <c r="AY35" t="s">
        <v>71</v>
      </c>
      <c r="AZ35" t="s">
        <v>71</v>
      </c>
      <c r="BA35" t="s">
        <v>71</v>
      </c>
      <c r="BB35">
        <v>97</v>
      </c>
      <c r="BC35" t="s">
        <v>458</v>
      </c>
      <c r="BD35" t="str">
        <f>HYPERLINK("http://dx.doi.org/10.3390/info8030097","http://dx.doi.org/10.3390/info8030097")</f>
        <v>http://dx.doi.org/10.3390/info8030097</v>
      </c>
      <c r="BE35" t="s">
        <v>71</v>
      </c>
      <c r="BF35" t="s">
        <v>71</v>
      </c>
      <c r="BG35" t="s">
        <v>71</v>
      </c>
      <c r="BH35" t="s">
        <v>71</v>
      </c>
      <c r="BI35" t="s">
        <v>71</v>
      </c>
      <c r="BJ35" t="s">
        <v>71</v>
      </c>
      <c r="BK35" t="s">
        <v>71</v>
      </c>
      <c r="BL35" t="s">
        <v>71</v>
      </c>
      <c r="BM35" t="s">
        <v>71</v>
      </c>
      <c r="BN35" t="s">
        <v>71</v>
      </c>
      <c r="BO35" t="s">
        <v>71</v>
      </c>
      <c r="BP35" t="s">
        <v>71</v>
      </c>
      <c r="BQ35" t="s">
        <v>459</v>
      </c>
      <c r="BR35" t="str">
        <f>HYPERLINK("https%3A%2F%2Fwww.webofscience.com%2Fwos%2Fwoscc%2Ffull-record%2FWOS:000418508900027","View Full Record in Web of Science")</f>
        <v>View Full Record in Web of Science</v>
      </c>
    </row>
    <row r="36" spans="1:70" x14ac:dyDescent="0.25">
      <c r="A36" t="s">
        <v>460</v>
      </c>
      <c r="B36" t="s">
        <v>461</v>
      </c>
      <c r="C36" t="s">
        <v>71</v>
      </c>
      <c r="D36" t="s">
        <v>462</v>
      </c>
      <c r="E36" t="s">
        <v>71</v>
      </c>
      <c r="F36" t="s">
        <v>463</v>
      </c>
      <c r="G36" t="s">
        <v>71</v>
      </c>
      <c r="H36" t="s">
        <v>71</v>
      </c>
      <c r="I36" s="3" t="s">
        <v>464</v>
      </c>
      <c r="J36" s="6" t="s">
        <v>8598</v>
      </c>
      <c r="K36" t="s">
        <v>465</v>
      </c>
      <c r="L36" t="s">
        <v>466</v>
      </c>
      <c r="M36" t="s">
        <v>71</v>
      </c>
      <c r="N36" t="s">
        <v>71</v>
      </c>
      <c r="O36" t="s">
        <v>71</v>
      </c>
      <c r="P36" t="s">
        <v>71</v>
      </c>
      <c r="Q36" t="s">
        <v>71</v>
      </c>
      <c r="R36" t="s">
        <v>71</v>
      </c>
      <c r="S36" t="s">
        <v>71</v>
      </c>
      <c r="T36" s="11" t="s">
        <v>467</v>
      </c>
      <c r="U36" t="s">
        <v>71</v>
      </c>
      <c r="V36" t="s">
        <v>71</v>
      </c>
      <c r="W36" t="s">
        <v>71</v>
      </c>
      <c r="X36" t="s">
        <v>71</v>
      </c>
      <c r="Y36" t="s">
        <v>71</v>
      </c>
      <c r="Z36" t="s">
        <v>71</v>
      </c>
      <c r="AA36" t="s">
        <v>71</v>
      </c>
      <c r="AB36" t="s">
        <v>71</v>
      </c>
      <c r="AC36" t="s">
        <v>71</v>
      </c>
      <c r="AD36" t="s">
        <v>71</v>
      </c>
      <c r="AE36" t="s">
        <v>71</v>
      </c>
      <c r="AF36" t="s">
        <v>71</v>
      </c>
      <c r="AG36" t="s">
        <v>71</v>
      </c>
      <c r="AH36" t="s">
        <v>71</v>
      </c>
      <c r="AI36" t="s">
        <v>71</v>
      </c>
      <c r="AJ36" t="s">
        <v>71</v>
      </c>
      <c r="AK36" t="s">
        <v>71</v>
      </c>
      <c r="AL36" t="s">
        <v>71</v>
      </c>
      <c r="AM36" t="s">
        <v>468</v>
      </c>
      <c r="AN36" t="s">
        <v>71</v>
      </c>
      <c r="AO36" t="s">
        <v>469</v>
      </c>
      <c r="AP36" t="s">
        <v>71</v>
      </c>
      <c r="AQ36" t="s">
        <v>71</v>
      </c>
      <c r="AR36" t="s">
        <v>71</v>
      </c>
      <c r="AS36">
        <v>2016</v>
      </c>
      <c r="AT36">
        <v>341</v>
      </c>
      <c r="AU36" t="s">
        <v>71</v>
      </c>
      <c r="AV36" t="s">
        <v>71</v>
      </c>
      <c r="AW36" t="s">
        <v>71</v>
      </c>
      <c r="AX36" t="s">
        <v>71</v>
      </c>
      <c r="AY36" t="s">
        <v>71</v>
      </c>
      <c r="AZ36">
        <v>175</v>
      </c>
      <c r="BA36">
        <v>186</v>
      </c>
      <c r="BB36" t="s">
        <v>71</v>
      </c>
      <c r="BC36" t="s">
        <v>470</v>
      </c>
      <c r="BD36" t="str">
        <f>HYPERLINK("http://dx.doi.org/10.1007/978-3-319-31093-0_8","http://dx.doi.org/10.1007/978-3-319-31093-0_8")</f>
        <v>http://dx.doi.org/10.1007/978-3-319-31093-0_8</v>
      </c>
      <c r="BE36" t="s">
        <v>471</v>
      </c>
      <c r="BF36" t="s">
        <v>71</v>
      </c>
      <c r="BG36" t="s">
        <v>71</v>
      </c>
      <c r="BH36" t="s">
        <v>71</v>
      </c>
      <c r="BI36" t="s">
        <v>71</v>
      </c>
      <c r="BJ36" t="s">
        <v>71</v>
      </c>
      <c r="BK36" t="s">
        <v>71</v>
      </c>
      <c r="BL36" t="s">
        <v>71</v>
      </c>
      <c r="BM36" t="s">
        <v>71</v>
      </c>
      <c r="BN36" t="s">
        <v>71</v>
      </c>
      <c r="BO36" t="s">
        <v>71</v>
      </c>
      <c r="BP36" t="s">
        <v>71</v>
      </c>
      <c r="BQ36" t="s">
        <v>472</v>
      </c>
      <c r="BR36" t="str">
        <f>HYPERLINK("https%3A%2F%2Fwww.webofscience.com%2Fwos%2Fwoscc%2Ffull-record%2FWOS:000384679500009","View Full Record in Web of Science")</f>
        <v>View Full Record in Web of Science</v>
      </c>
    </row>
    <row r="37" spans="1:70" x14ac:dyDescent="0.25">
      <c r="A37" t="s">
        <v>69</v>
      </c>
      <c r="B37" t="s">
        <v>473</v>
      </c>
      <c r="C37" t="s">
        <v>71</v>
      </c>
      <c r="D37" t="s">
        <v>71</v>
      </c>
      <c r="E37" t="s">
        <v>71</v>
      </c>
      <c r="F37" t="s">
        <v>474</v>
      </c>
      <c r="G37" t="s">
        <v>71</v>
      </c>
      <c r="H37" t="s">
        <v>71</v>
      </c>
      <c r="I37" s="1" t="s">
        <v>475</v>
      </c>
      <c r="J37" s="6" t="s">
        <v>8588</v>
      </c>
      <c r="K37" t="s">
        <v>233</v>
      </c>
      <c r="L37" t="s">
        <v>71</v>
      </c>
      <c r="M37" t="s">
        <v>71</v>
      </c>
      <c r="N37" t="s">
        <v>71</v>
      </c>
      <c r="O37" t="s">
        <v>71</v>
      </c>
      <c r="P37" t="s">
        <v>71</v>
      </c>
      <c r="Q37" t="s">
        <v>71</v>
      </c>
      <c r="R37" t="s">
        <v>71</v>
      </c>
      <c r="S37" t="s">
        <v>71</v>
      </c>
      <c r="T37" t="s">
        <v>476</v>
      </c>
      <c r="U37" t="s">
        <v>71</v>
      </c>
      <c r="V37" t="s">
        <v>71</v>
      </c>
      <c r="W37" t="s">
        <v>71</v>
      </c>
      <c r="X37" t="s">
        <v>71</v>
      </c>
      <c r="Y37" t="s">
        <v>477</v>
      </c>
      <c r="Z37" t="s">
        <v>478</v>
      </c>
      <c r="AA37" t="s">
        <v>71</v>
      </c>
      <c r="AB37" t="s">
        <v>71</v>
      </c>
      <c r="AC37" t="s">
        <v>71</v>
      </c>
      <c r="AD37" t="s">
        <v>71</v>
      </c>
      <c r="AE37" t="s">
        <v>71</v>
      </c>
      <c r="AF37" t="s">
        <v>71</v>
      </c>
      <c r="AG37" t="s">
        <v>71</v>
      </c>
      <c r="AH37" t="s">
        <v>71</v>
      </c>
      <c r="AI37" t="s">
        <v>71</v>
      </c>
      <c r="AJ37" t="s">
        <v>71</v>
      </c>
      <c r="AK37" t="s">
        <v>71</v>
      </c>
      <c r="AL37" t="s">
        <v>71</v>
      </c>
      <c r="AM37" t="s">
        <v>237</v>
      </c>
      <c r="AN37" t="s">
        <v>238</v>
      </c>
      <c r="AO37" t="s">
        <v>71</v>
      </c>
      <c r="AP37" t="s">
        <v>71</v>
      </c>
      <c r="AQ37" t="s">
        <v>71</v>
      </c>
      <c r="AR37" t="s">
        <v>479</v>
      </c>
      <c r="AS37">
        <v>2018</v>
      </c>
      <c r="AT37">
        <v>26</v>
      </c>
      <c r="AU37">
        <v>5</v>
      </c>
      <c r="AV37" t="s">
        <v>71</v>
      </c>
      <c r="AW37" t="s">
        <v>71</v>
      </c>
      <c r="AX37" t="s">
        <v>71</v>
      </c>
      <c r="AY37" t="s">
        <v>71</v>
      </c>
      <c r="AZ37">
        <v>3112</v>
      </c>
      <c r="BA37">
        <v>3121</v>
      </c>
      <c r="BB37" t="s">
        <v>71</v>
      </c>
      <c r="BC37" t="s">
        <v>480</v>
      </c>
      <c r="BD37" t="str">
        <f>HYPERLINK("http://dx.doi.org/10.1109/TFUZZ.2017.2787547","http://dx.doi.org/10.1109/TFUZZ.2017.2787547")</f>
        <v>http://dx.doi.org/10.1109/TFUZZ.2017.2787547</v>
      </c>
      <c r="BE37" t="s">
        <v>71</v>
      </c>
      <c r="BF37" t="s">
        <v>71</v>
      </c>
      <c r="BG37" t="s">
        <v>71</v>
      </c>
      <c r="BH37" t="s">
        <v>71</v>
      </c>
      <c r="BI37" t="s">
        <v>71</v>
      </c>
      <c r="BJ37" t="s">
        <v>71</v>
      </c>
      <c r="BK37" t="s">
        <v>71</v>
      </c>
      <c r="BL37" t="s">
        <v>71</v>
      </c>
      <c r="BM37" t="s">
        <v>71</v>
      </c>
      <c r="BN37" t="s">
        <v>71</v>
      </c>
      <c r="BO37" t="s">
        <v>71</v>
      </c>
      <c r="BP37" t="s">
        <v>71</v>
      </c>
      <c r="BQ37" t="s">
        <v>481</v>
      </c>
      <c r="BR37" t="str">
        <f>HYPERLINK("https%3A%2F%2Fwww.webofscience.com%2Fwos%2Fwoscc%2Ffull-record%2FWOS:000446675400049","View Full Record in Web of Science")</f>
        <v>View Full Record in Web of Science</v>
      </c>
    </row>
    <row r="38" spans="1:70" x14ac:dyDescent="0.25">
      <c r="A38" t="s">
        <v>460</v>
      </c>
      <c r="B38" t="s">
        <v>482</v>
      </c>
      <c r="C38" t="s">
        <v>71</v>
      </c>
      <c r="D38" t="s">
        <v>462</v>
      </c>
      <c r="E38" t="s">
        <v>71</v>
      </c>
      <c r="F38" t="s">
        <v>483</v>
      </c>
      <c r="G38" t="s">
        <v>71</v>
      </c>
      <c r="H38" t="s">
        <v>71</v>
      </c>
      <c r="I38" s="1" t="s">
        <v>484</v>
      </c>
      <c r="J38" s="6" t="s">
        <v>8592</v>
      </c>
      <c r="K38" t="s">
        <v>465</v>
      </c>
      <c r="L38" t="s">
        <v>466</v>
      </c>
      <c r="M38" t="s">
        <v>71</v>
      </c>
      <c r="N38" t="s">
        <v>71</v>
      </c>
      <c r="O38" t="s">
        <v>71</v>
      </c>
      <c r="P38" t="s">
        <v>71</v>
      </c>
      <c r="Q38" t="s">
        <v>71</v>
      </c>
      <c r="R38" t="s">
        <v>71</v>
      </c>
      <c r="S38" t="s">
        <v>71</v>
      </c>
      <c r="T38" t="s">
        <v>485</v>
      </c>
      <c r="U38" t="s">
        <v>71</v>
      </c>
      <c r="V38" t="s">
        <v>71</v>
      </c>
      <c r="W38" t="s">
        <v>71</v>
      </c>
      <c r="X38" t="s">
        <v>71</v>
      </c>
      <c r="Y38" t="s">
        <v>486</v>
      </c>
      <c r="Z38" t="s">
        <v>487</v>
      </c>
      <c r="AA38" t="s">
        <v>71</v>
      </c>
      <c r="AB38" t="s">
        <v>71</v>
      </c>
      <c r="AC38" t="s">
        <v>71</v>
      </c>
      <c r="AD38" t="s">
        <v>71</v>
      </c>
      <c r="AE38" t="s">
        <v>71</v>
      </c>
      <c r="AF38" t="s">
        <v>71</v>
      </c>
      <c r="AG38" t="s">
        <v>71</v>
      </c>
      <c r="AH38" t="s">
        <v>71</v>
      </c>
      <c r="AI38" t="s">
        <v>71</v>
      </c>
      <c r="AJ38" t="s">
        <v>71</v>
      </c>
      <c r="AK38" t="s">
        <v>71</v>
      </c>
      <c r="AL38" t="s">
        <v>71</v>
      </c>
      <c r="AM38" t="s">
        <v>468</v>
      </c>
      <c r="AN38" t="s">
        <v>71</v>
      </c>
      <c r="AO38" t="s">
        <v>469</v>
      </c>
      <c r="AP38" t="s">
        <v>71</v>
      </c>
      <c r="AQ38" t="s">
        <v>71</v>
      </c>
      <c r="AR38" t="s">
        <v>71</v>
      </c>
      <c r="AS38">
        <v>2016</v>
      </c>
      <c r="AT38">
        <v>341</v>
      </c>
      <c r="AU38" t="s">
        <v>71</v>
      </c>
      <c r="AV38" t="s">
        <v>71</v>
      </c>
      <c r="AW38" t="s">
        <v>71</v>
      </c>
      <c r="AX38" t="s">
        <v>71</v>
      </c>
      <c r="AY38" t="s">
        <v>71</v>
      </c>
      <c r="AZ38">
        <v>21</v>
      </c>
      <c r="BA38">
        <v>58</v>
      </c>
      <c r="BB38" t="s">
        <v>71</v>
      </c>
      <c r="BC38" t="s">
        <v>488</v>
      </c>
      <c r="BD38" t="str">
        <f>HYPERLINK("http://dx.doi.org/10.1007/978-3-319-31093-0_2","http://dx.doi.org/10.1007/978-3-319-31093-0_2")</f>
        <v>http://dx.doi.org/10.1007/978-3-319-31093-0_2</v>
      </c>
      <c r="BE38" t="s">
        <v>471</v>
      </c>
      <c r="BF38" t="s">
        <v>71</v>
      </c>
      <c r="BG38" t="s">
        <v>71</v>
      </c>
      <c r="BH38" t="s">
        <v>71</v>
      </c>
      <c r="BI38" t="s">
        <v>71</v>
      </c>
      <c r="BJ38" t="s">
        <v>71</v>
      </c>
      <c r="BK38" t="s">
        <v>71</v>
      </c>
      <c r="BL38" t="s">
        <v>71</v>
      </c>
      <c r="BM38" t="s">
        <v>71</v>
      </c>
      <c r="BN38" t="s">
        <v>71</v>
      </c>
      <c r="BO38" t="s">
        <v>71</v>
      </c>
      <c r="BP38" t="s">
        <v>71</v>
      </c>
      <c r="BQ38" t="s">
        <v>489</v>
      </c>
      <c r="BR38" t="str">
        <f>HYPERLINK("https%3A%2F%2Fwww.webofscience.com%2Fwos%2Fwoscc%2Ffull-record%2FWOS:000384679500003","View Full Record in Web of Science")</f>
        <v>View Full Record in Web of Science</v>
      </c>
    </row>
    <row r="39" spans="1:70" x14ac:dyDescent="0.25">
      <c r="A39" t="s">
        <v>83</v>
      </c>
      <c r="B39" t="s">
        <v>490</v>
      </c>
      <c r="C39" t="s">
        <v>71</v>
      </c>
      <c r="D39" t="s">
        <v>491</v>
      </c>
      <c r="E39" t="s">
        <v>71</v>
      </c>
      <c r="F39" t="s">
        <v>490</v>
      </c>
      <c r="G39" t="s">
        <v>71</v>
      </c>
      <c r="H39" t="s">
        <v>71</v>
      </c>
      <c r="I39" s="1" t="s">
        <v>492</v>
      </c>
      <c r="J39" s="6" t="s">
        <v>8589</v>
      </c>
      <c r="K39" t="s">
        <v>493</v>
      </c>
      <c r="L39" t="s">
        <v>71</v>
      </c>
      <c r="M39" t="s">
        <v>494</v>
      </c>
      <c r="N39" t="s">
        <v>495</v>
      </c>
      <c r="O39" t="s">
        <v>496</v>
      </c>
      <c r="P39" t="s">
        <v>497</v>
      </c>
      <c r="Q39" t="s">
        <v>71</v>
      </c>
      <c r="R39" t="s">
        <v>71</v>
      </c>
      <c r="S39" t="s">
        <v>71</v>
      </c>
      <c r="T39" t="s">
        <v>498</v>
      </c>
      <c r="U39" t="s">
        <v>71</v>
      </c>
      <c r="V39" t="s">
        <v>71</v>
      </c>
      <c r="W39" t="s">
        <v>71</v>
      </c>
      <c r="X39" t="s">
        <v>71</v>
      </c>
      <c r="Y39" t="s">
        <v>71</v>
      </c>
      <c r="Z39" t="s">
        <v>71</v>
      </c>
      <c r="AA39" t="s">
        <v>71</v>
      </c>
      <c r="AB39" t="s">
        <v>71</v>
      </c>
      <c r="AC39" t="s">
        <v>71</v>
      </c>
      <c r="AD39" t="s">
        <v>71</v>
      </c>
      <c r="AE39" t="s">
        <v>71</v>
      </c>
      <c r="AF39" t="s">
        <v>71</v>
      </c>
      <c r="AG39" t="s">
        <v>71</v>
      </c>
      <c r="AH39" t="s">
        <v>71</v>
      </c>
      <c r="AI39" t="s">
        <v>71</v>
      </c>
      <c r="AJ39" t="s">
        <v>71</v>
      </c>
      <c r="AK39" t="s">
        <v>71</v>
      </c>
      <c r="AL39" t="s">
        <v>71</v>
      </c>
      <c r="AM39" t="s">
        <v>71</v>
      </c>
      <c r="AN39" t="s">
        <v>71</v>
      </c>
      <c r="AO39" t="s">
        <v>499</v>
      </c>
      <c r="AP39" t="s">
        <v>71</v>
      </c>
      <c r="AQ39" t="s">
        <v>71</v>
      </c>
      <c r="AR39" t="s">
        <v>71</v>
      </c>
      <c r="AS39">
        <v>1998</v>
      </c>
      <c r="AT39" t="s">
        <v>71</v>
      </c>
      <c r="AU39" t="s">
        <v>71</v>
      </c>
      <c r="AV39" t="s">
        <v>71</v>
      </c>
      <c r="AW39" t="s">
        <v>71</v>
      </c>
      <c r="AX39" t="s">
        <v>71</v>
      </c>
      <c r="AY39" t="s">
        <v>71</v>
      </c>
      <c r="AZ39">
        <v>801</v>
      </c>
      <c r="BA39">
        <v>805</v>
      </c>
      <c r="BB39" t="s">
        <v>71</v>
      </c>
      <c r="BC39" t="s">
        <v>71</v>
      </c>
      <c r="BD39" t="s">
        <v>71</v>
      </c>
      <c r="BE39" t="s">
        <v>71</v>
      </c>
      <c r="BF39" t="s">
        <v>71</v>
      </c>
      <c r="BG39" t="s">
        <v>71</v>
      </c>
      <c r="BH39" t="s">
        <v>71</v>
      </c>
      <c r="BI39" t="s">
        <v>71</v>
      </c>
      <c r="BJ39" t="s">
        <v>71</v>
      </c>
      <c r="BK39" t="s">
        <v>71</v>
      </c>
      <c r="BL39" t="s">
        <v>71</v>
      </c>
      <c r="BM39" t="s">
        <v>71</v>
      </c>
      <c r="BN39" t="s">
        <v>71</v>
      </c>
      <c r="BO39" t="s">
        <v>71</v>
      </c>
      <c r="BP39" t="s">
        <v>71</v>
      </c>
      <c r="BQ39" t="s">
        <v>500</v>
      </c>
      <c r="BR39" t="str">
        <f>HYPERLINK("https%3A%2F%2Fwww.webofscience.com%2Fwos%2Fwoscc%2Ffull-record%2FWOS:000085593600195","View Full Record in Web of Science")</f>
        <v>View Full Record in Web of Science</v>
      </c>
    </row>
    <row r="40" spans="1:70" x14ac:dyDescent="0.25">
      <c r="A40" t="s">
        <v>69</v>
      </c>
      <c r="B40" t="s">
        <v>501</v>
      </c>
      <c r="C40" t="s">
        <v>71</v>
      </c>
      <c r="D40" t="s">
        <v>71</v>
      </c>
      <c r="E40" t="s">
        <v>71</v>
      </c>
      <c r="F40" t="s">
        <v>502</v>
      </c>
      <c r="G40" t="s">
        <v>71</v>
      </c>
      <c r="H40" t="s">
        <v>71</v>
      </c>
      <c r="I40" s="1" t="s">
        <v>503</v>
      </c>
      <c r="J40" s="6" t="s">
        <v>8591</v>
      </c>
      <c r="K40" t="s">
        <v>233</v>
      </c>
      <c r="L40" t="s">
        <v>71</v>
      </c>
      <c r="M40" t="s">
        <v>71</v>
      </c>
      <c r="N40" t="s">
        <v>71</v>
      </c>
      <c r="O40" t="s">
        <v>71</v>
      </c>
      <c r="P40" t="s">
        <v>71</v>
      </c>
      <c r="Q40" t="s">
        <v>71</v>
      </c>
      <c r="R40" t="s">
        <v>71</v>
      </c>
      <c r="S40" t="s">
        <v>71</v>
      </c>
      <c r="T40" t="s">
        <v>504</v>
      </c>
      <c r="U40" t="s">
        <v>71</v>
      </c>
      <c r="V40" t="s">
        <v>71</v>
      </c>
      <c r="W40" t="s">
        <v>71</v>
      </c>
      <c r="X40" t="s">
        <v>71</v>
      </c>
      <c r="Y40" t="s">
        <v>71</v>
      </c>
      <c r="Z40" t="s">
        <v>505</v>
      </c>
      <c r="AA40" t="s">
        <v>71</v>
      </c>
      <c r="AB40" t="s">
        <v>71</v>
      </c>
      <c r="AC40" t="s">
        <v>71</v>
      </c>
      <c r="AD40" t="s">
        <v>71</v>
      </c>
      <c r="AE40" t="s">
        <v>71</v>
      </c>
      <c r="AF40" t="s">
        <v>71</v>
      </c>
      <c r="AG40" t="s">
        <v>71</v>
      </c>
      <c r="AH40" t="s">
        <v>71</v>
      </c>
      <c r="AI40" t="s">
        <v>71</v>
      </c>
      <c r="AJ40" t="s">
        <v>71</v>
      </c>
      <c r="AK40" t="s">
        <v>71</v>
      </c>
      <c r="AL40" t="s">
        <v>71</v>
      </c>
      <c r="AM40" t="s">
        <v>237</v>
      </c>
      <c r="AN40" t="s">
        <v>238</v>
      </c>
      <c r="AO40" t="s">
        <v>71</v>
      </c>
      <c r="AP40" t="s">
        <v>71</v>
      </c>
      <c r="AQ40" t="s">
        <v>71</v>
      </c>
      <c r="AR40" t="s">
        <v>79</v>
      </c>
      <c r="AS40">
        <v>2022</v>
      </c>
      <c r="AT40">
        <v>30</v>
      </c>
      <c r="AU40">
        <v>9</v>
      </c>
      <c r="AV40" t="s">
        <v>71</v>
      </c>
      <c r="AW40" t="s">
        <v>71</v>
      </c>
      <c r="AX40" t="s">
        <v>71</v>
      </c>
      <c r="AY40" t="s">
        <v>71</v>
      </c>
      <c r="AZ40">
        <v>3967</v>
      </c>
      <c r="BA40">
        <v>3978</v>
      </c>
      <c r="BB40" t="s">
        <v>71</v>
      </c>
      <c r="BC40" t="s">
        <v>506</v>
      </c>
      <c r="BD40" t="str">
        <f>HYPERLINK("http://dx.doi.org/10.1109/TFUZZ.2021.3134797","http://dx.doi.org/10.1109/TFUZZ.2021.3134797")</f>
        <v>http://dx.doi.org/10.1109/TFUZZ.2021.3134797</v>
      </c>
      <c r="BE40" t="s">
        <v>71</v>
      </c>
      <c r="BF40" t="s">
        <v>71</v>
      </c>
      <c r="BG40" t="s">
        <v>71</v>
      </c>
      <c r="BH40" t="s">
        <v>71</v>
      </c>
      <c r="BI40" t="s">
        <v>71</v>
      </c>
      <c r="BJ40" t="s">
        <v>71</v>
      </c>
      <c r="BK40" t="s">
        <v>71</v>
      </c>
      <c r="BL40" t="s">
        <v>71</v>
      </c>
      <c r="BM40" t="s">
        <v>71</v>
      </c>
      <c r="BN40" t="s">
        <v>71</v>
      </c>
      <c r="BO40" t="s">
        <v>71</v>
      </c>
      <c r="BP40" t="s">
        <v>71</v>
      </c>
      <c r="BQ40" t="s">
        <v>507</v>
      </c>
      <c r="BR40" t="str">
        <f>HYPERLINK("https%3A%2F%2Fwww.webofscience.com%2Fwos%2Fwoscc%2Ffull-record%2FWOS:000848264000049","View Full Record in Web of Science")</f>
        <v>View Full Record in Web of Science</v>
      </c>
    </row>
    <row r="41" spans="1:70" x14ac:dyDescent="0.25">
      <c r="A41" t="s">
        <v>69</v>
      </c>
      <c r="B41" t="s">
        <v>508</v>
      </c>
      <c r="C41" t="s">
        <v>71</v>
      </c>
      <c r="D41" t="s">
        <v>71</v>
      </c>
      <c r="E41" t="s">
        <v>71</v>
      </c>
      <c r="F41" t="s">
        <v>508</v>
      </c>
      <c r="G41" t="s">
        <v>71</v>
      </c>
      <c r="H41" t="s">
        <v>71</v>
      </c>
      <c r="I41" s="1" t="s">
        <v>509</v>
      </c>
      <c r="J41" s="6" t="s">
        <v>8589</v>
      </c>
      <c r="K41" t="s">
        <v>510</v>
      </c>
      <c r="L41" t="s">
        <v>71</v>
      </c>
      <c r="M41" t="s">
        <v>71</v>
      </c>
      <c r="N41" t="s">
        <v>71</v>
      </c>
      <c r="O41" t="s">
        <v>71</v>
      </c>
      <c r="P41" t="s">
        <v>71</v>
      </c>
      <c r="Q41" t="s">
        <v>71</v>
      </c>
      <c r="R41" t="s">
        <v>71</v>
      </c>
      <c r="S41" t="s">
        <v>71</v>
      </c>
      <c r="T41" s="10" t="s">
        <v>511</v>
      </c>
      <c r="U41" t="s">
        <v>71</v>
      </c>
      <c r="V41" t="s">
        <v>71</v>
      </c>
      <c r="W41" t="s">
        <v>71</v>
      </c>
      <c r="X41" t="s">
        <v>71</v>
      </c>
      <c r="Y41" t="s">
        <v>71</v>
      </c>
      <c r="Z41" t="s">
        <v>71</v>
      </c>
      <c r="AA41" t="s">
        <v>71</v>
      </c>
      <c r="AB41" t="s">
        <v>71</v>
      </c>
      <c r="AC41" t="s">
        <v>71</v>
      </c>
      <c r="AD41" t="s">
        <v>71</v>
      </c>
      <c r="AE41" t="s">
        <v>71</v>
      </c>
      <c r="AF41" t="s">
        <v>71</v>
      </c>
      <c r="AG41" t="s">
        <v>71</v>
      </c>
      <c r="AH41" t="s">
        <v>71</v>
      </c>
      <c r="AI41" t="s">
        <v>71</v>
      </c>
      <c r="AJ41" t="s">
        <v>71</v>
      </c>
      <c r="AK41" t="s">
        <v>71</v>
      </c>
      <c r="AL41" t="s">
        <v>71</v>
      </c>
      <c r="AM41" t="s">
        <v>512</v>
      </c>
      <c r="AN41" t="s">
        <v>513</v>
      </c>
      <c r="AO41" t="s">
        <v>71</v>
      </c>
      <c r="AP41" t="s">
        <v>71</v>
      </c>
      <c r="AQ41" t="s">
        <v>71</v>
      </c>
      <c r="AR41" t="s">
        <v>71</v>
      </c>
      <c r="AS41">
        <v>1992</v>
      </c>
      <c r="AT41">
        <v>21</v>
      </c>
      <c r="AU41">
        <v>5</v>
      </c>
      <c r="AV41" t="s">
        <v>71</v>
      </c>
      <c r="AW41" t="s">
        <v>71</v>
      </c>
      <c r="AX41" t="s">
        <v>71</v>
      </c>
      <c r="AY41" t="s">
        <v>71</v>
      </c>
      <c r="AZ41">
        <v>33</v>
      </c>
      <c r="BA41">
        <v>51</v>
      </c>
      <c r="BB41" t="s">
        <v>71</v>
      </c>
      <c r="BC41" t="s">
        <v>514</v>
      </c>
      <c r="BD41" t="str">
        <f>HYPERLINK("http://dx.doi.org/10.1108/eb005940","http://dx.doi.org/10.1108/eb005940")</f>
        <v>http://dx.doi.org/10.1108/eb005940</v>
      </c>
      <c r="BE41" t="s">
        <v>71</v>
      </c>
      <c r="BF41" t="s">
        <v>71</v>
      </c>
      <c r="BG41" t="s">
        <v>71</v>
      </c>
      <c r="BH41" t="s">
        <v>71</v>
      </c>
      <c r="BI41" t="s">
        <v>71</v>
      </c>
      <c r="BJ41" t="s">
        <v>71</v>
      </c>
      <c r="BK41" t="s">
        <v>71</v>
      </c>
      <c r="BL41" t="s">
        <v>71</v>
      </c>
      <c r="BM41" t="s">
        <v>71</v>
      </c>
      <c r="BN41" t="s">
        <v>71</v>
      </c>
      <c r="BO41" t="s">
        <v>71</v>
      </c>
      <c r="BP41" t="s">
        <v>71</v>
      </c>
      <c r="BQ41" t="s">
        <v>515</v>
      </c>
      <c r="BR41" t="str">
        <f>HYPERLINK("https%3A%2F%2Fwww.webofscience.com%2Fwos%2Fwoscc%2Ffull-record%2FWOS:A1992KB12300003","View Full Record in Web of Science")</f>
        <v>View Full Record in Web of Science</v>
      </c>
    </row>
    <row r="42" spans="1:70" x14ac:dyDescent="0.25">
      <c r="A42" t="s">
        <v>69</v>
      </c>
      <c r="B42" t="s">
        <v>516</v>
      </c>
      <c r="C42" t="s">
        <v>71</v>
      </c>
      <c r="D42" t="s">
        <v>71</v>
      </c>
      <c r="E42" t="s">
        <v>71</v>
      </c>
      <c r="F42" t="s">
        <v>517</v>
      </c>
      <c r="G42" t="s">
        <v>71</v>
      </c>
      <c r="H42" t="s">
        <v>71</v>
      </c>
      <c r="I42" s="1" t="s">
        <v>518</v>
      </c>
      <c r="J42" s="6" t="s">
        <v>8601</v>
      </c>
      <c r="K42" t="s">
        <v>338</v>
      </c>
      <c r="L42" t="s">
        <v>71</v>
      </c>
      <c r="M42" t="s">
        <v>71</v>
      </c>
      <c r="N42" t="s">
        <v>71</v>
      </c>
      <c r="O42" t="s">
        <v>71</v>
      </c>
      <c r="P42" t="s">
        <v>71</v>
      </c>
      <c r="Q42" t="s">
        <v>71</v>
      </c>
      <c r="R42" t="s">
        <v>71</v>
      </c>
      <c r="S42" t="s">
        <v>71</v>
      </c>
      <c r="T42" s="10" t="s">
        <v>519</v>
      </c>
      <c r="U42" t="s">
        <v>71</v>
      </c>
      <c r="V42" t="s">
        <v>71</v>
      </c>
      <c r="W42" t="s">
        <v>71</v>
      </c>
      <c r="X42" t="s">
        <v>71</v>
      </c>
      <c r="Y42" t="s">
        <v>71</v>
      </c>
      <c r="Z42" t="s">
        <v>71</v>
      </c>
      <c r="AA42" t="s">
        <v>71</v>
      </c>
      <c r="AB42" t="s">
        <v>71</v>
      </c>
      <c r="AC42" t="s">
        <v>71</v>
      </c>
      <c r="AD42" t="s">
        <v>71</v>
      </c>
      <c r="AE42" t="s">
        <v>71</v>
      </c>
      <c r="AF42" t="s">
        <v>71</v>
      </c>
      <c r="AG42" t="s">
        <v>71</v>
      </c>
      <c r="AH42" t="s">
        <v>71</v>
      </c>
      <c r="AI42" t="s">
        <v>71</v>
      </c>
      <c r="AJ42" t="s">
        <v>71</v>
      </c>
      <c r="AK42" t="s">
        <v>71</v>
      </c>
      <c r="AL42" t="s">
        <v>71</v>
      </c>
      <c r="AM42" t="s">
        <v>342</v>
      </c>
      <c r="AN42" t="s">
        <v>343</v>
      </c>
      <c r="AO42" t="s">
        <v>71</v>
      </c>
      <c r="AP42" t="s">
        <v>71</v>
      </c>
      <c r="AQ42" t="s">
        <v>71</v>
      </c>
      <c r="AR42" t="s">
        <v>344</v>
      </c>
      <c r="AS42">
        <v>2009</v>
      </c>
      <c r="AT42">
        <v>11</v>
      </c>
      <c r="AU42">
        <v>2</v>
      </c>
      <c r="AV42" t="s">
        <v>71</v>
      </c>
      <c r="AW42" t="s">
        <v>71</v>
      </c>
      <c r="AX42" t="s">
        <v>71</v>
      </c>
      <c r="AY42" t="s">
        <v>71</v>
      </c>
      <c r="AZ42">
        <v>67</v>
      </c>
      <c r="BA42">
        <v>72</v>
      </c>
      <c r="BB42" t="s">
        <v>71</v>
      </c>
      <c r="BC42" t="s">
        <v>71</v>
      </c>
      <c r="BD42" t="s">
        <v>71</v>
      </c>
      <c r="BE42" t="s">
        <v>71</v>
      </c>
      <c r="BF42" t="s">
        <v>71</v>
      </c>
      <c r="BG42" t="s">
        <v>71</v>
      </c>
      <c r="BH42" t="s">
        <v>71</v>
      </c>
      <c r="BI42" t="s">
        <v>71</v>
      </c>
      <c r="BJ42" t="s">
        <v>71</v>
      </c>
      <c r="BK42" t="s">
        <v>71</v>
      </c>
      <c r="BL42" t="s">
        <v>71</v>
      </c>
      <c r="BM42" t="s">
        <v>71</v>
      </c>
      <c r="BN42" t="s">
        <v>71</v>
      </c>
      <c r="BO42" t="s">
        <v>71</v>
      </c>
      <c r="BP42" t="s">
        <v>71</v>
      </c>
      <c r="BQ42" t="s">
        <v>520</v>
      </c>
      <c r="BR42" t="str">
        <f>HYPERLINK("https%3A%2F%2Fwww.webofscience.com%2Fwos%2Fwoscc%2Ffull-record%2FWOS:000268737800001","View Full Record in Web of Science")</f>
        <v>View Full Record in Web of Science</v>
      </c>
    </row>
    <row r="43" spans="1:70" x14ac:dyDescent="0.25">
      <c r="A43" t="s">
        <v>460</v>
      </c>
      <c r="B43" t="s">
        <v>521</v>
      </c>
      <c r="C43" t="s">
        <v>71</v>
      </c>
      <c r="D43" t="s">
        <v>522</v>
      </c>
      <c r="E43" t="s">
        <v>71</v>
      </c>
      <c r="F43" t="s">
        <v>523</v>
      </c>
      <c r="G43" t="s">
        <v>71</v>
      </c>
      <c r="H43" t="s">
        <v>71</v>
      </c>
      <c r="I43" s="1" t="s">
        <v>524</v>
      </c>
      <c r="J43" s="6" t="s">
        <v>8590</v>
      </c>
      <c r="K43" t="s">
        <v>525</v>
      </c>
      <c r="L43" t="s">
        <v>526</v>
      </c>
      <c r="M43" t="s">
        <v>71</v>
      </c>
      <c r="N43" t="s">
        <v>71</v>
      </c>
      <c r="O43" t="s">
        <v>71</v>
      </c>
      <c r="P43" t="s">
        <v>71</v>
      </c>
      <c r="Q43" t="s">
        <v>71</v>
      </c>
      <c r="R43" t="s">
        <v>71</v>
      </c>
      <c r="S43" t="s">
        <v>71</v>
      </c>
      <c r="T43" s="11" t="s">
        <v>527</v>
      </c>
      <c r="U43" t="s">
        <v>71</v>
      </c>
      <c r="V43" t="s">
        <v>71</v>
      </c>
      <c r="W43" t="s">
        <v>71</v>
      </c>
      <c r="X43" t="s">
        <v>71</v>
      </c>
      <c r="Y43" t="s">
        <v>528</v>
      </c>
      <c r="Z43" t="s">
        <v>529</v>
      </c>
      <c r="AA43" t="s">
        <v>71</v>
      </c>
      <c r="AB43" t="s">
        <v>71</v>
      </c>
      <c r="AC43" t="s">
        <v>71</v>
      </c>
      <c r="AD43" t="s">
        <v>71</v>
      </c>
      <c r="AE43" t="s">
        <v>71</v>
      </c>
      <c r="AF43" t="s">
        <v>71</v>
      </c>
      <c r="AG43" t="s">
        <v>71</v>
      </c>
      <c r="AH43" t="s">
        <v>71</v>
      </c>
      <c r="AI43" t="s">
        <v>71</v>
      </c>
      <c r="AJ43" t="s">
        <v>71</v>
      </c>
      <c r="AK43" t="s">
        <v>71</v>
      </c>
      <c r="AL43" t="s">
        <v>71</v>
      </c>
      <c r="AM43" t="s">
        <v>530</v>
      </c>
      <c r="AN43" t="s">
        <v>531</v>
      </c>
      <c r="AO43" t="s">
        <v>532</v>
      </c>
      <c r="AP43" t="s">
        <v>71</v>
      </c>
      <c r="AQ43" t="s">
        <v>71</v>
      </c>
      <c r="AR43" t="s">
        <v>71</v>
      </c>
      <c r="AS43">
        <v>2009</v>
      </c>
      <c r="AT43">
        <v>256</v>
      </c>
      <c r="AU43" t="s">
        <v>71</v>
      </c>
      <c r="AV43" t="s">
        <v>71</v>
      </c>
      <c r="AW43" t="s">
        <v>71</v>
      </c>
      <c r="AX43" t="s">
        <v>71</v>
      </c>
      <c r="AY43" t="s">
        <v>71</v>
      </c>
      <c r="AZ43">
        <v>3</v>
      </c>
      <c r="BA43">
        <v>32</v>
      </c>
      <c r="BB43" t="s">
        <v>71</v>
      </c>
      <c r="BC43" t="s">
        <v>71</v>
      </c>
      <c r="BD43" t="s">
        <v>71</v>
      </c>
      <c r="BE43" t="s">
        <v>533</v>
      </c>
      <c r="BF43" t="s">
        <v>71</v>
      </c>
      <c r="BG43" t="s">
        <v>71</v>
      </c>
      <c r="BH43" t="s">
        <v>71</v>
      </c>
      <c r="BI43" t="s">
        <v>71</v>
      </c>
      <c r="BJ43" t="s">
        <v>71</v>
      </c>
      <c r="BK43" t="s">
        <v>71</v>
      </c>
      <c r="BL43" t="s">
        <v>71</v>
      </c>
      <c r="BM43" t="s">
        <v>71</v>
      </c>
      <c r="BN43" t="s">
        <v>71</v>
      </c>
      <c r="BO43" t="s">
        <v>71</v>
      </c>
      <c r="BP43" t="s">
        <v>71</v>
      </c>
      <c r="BQ43" t="s">
        <v>534</v>
      </c>
      <c r="BR43" t="str">
        <f>HYPERLINK("https%3A%2F%2Fwww.webofscience.com%2Fwos%2Fwoscc%2Ffull-record%2FWOS:000270733000001","View Full Record in Web of Science")</f>
        <v>View Full Record in Web of Science</v>
      </c>
    </row>
    <row r="44" spans="1:70" x14ac:dyDescent="0.25">
      <c r="A44" t="s">
        <v>83</v>
      </c>
      <c r="B44" t="s">
        <v>490</v>
      </c>
      <c r="C44" t="s">
        <v>71</v>
      </c>
      <c r="D44" t="s">
        <v>71</v>
      </c>
      <c r="E44" t="s">
        <v>102</v>
      </c>
      <c r="F44" t="s">
        <v>490</v>
      </c>
      <c r="G44" t="s">
        <v>71</v>
      </c>
      <c r="H44" t="s">
        <v>71</v>
      </c>
      <c r="I44" s="1" t="s">
        <v>535</v>
      </c>
      <c r="J44" s="6" t="s">
        <v>8593</v>
      </c>
      <c r="K44" t="s">
        <v>536</v>
      </c>
      <c r="L44" t="s">
        <v>71</v>
      </c>
      <c r="M44" t="s">
        <v>537</v>
      </c>
      <c r="N44" t="s">
        <v>538</v>
      </c>
      <c r="O44" t="s">
        <v>539</v>
      </c>
      <c r="P44" t="s">
        <v>540</v>
      </c>
      <c r="Q44" t="s">
        <v>71</v>
      </c>
      <c r="R44" t="s">
        <v>71</v>
      </c>
      <c r="S44" t="s">
        <v>71</v>
      </c>
      <c r="T44" t="s">
        <v>541</v>
      </c>
      <c r="U44" t="s">
        <v>71</v>
      </c>
      <c r="V44" t="s">
        <v>71</v>
      </c>
      <c r="W44" t="s">
        <v>71</v>
      </c>
      <c r="X44" t="s">
        <v>71</v>
      </c>
      <c r="Y44" t="s">
        <v>71</v>
      </c>
      <c r="Z44" t="s">
        <v>71</v>
      </c>
      <c r="AA44" t="s">
        <v>71</v>
      </c>
      <c r="AB44" t="s">
        <v>71</v>
      </c>
      <c r="AC44" t="s">
        <v>71</v>
      </c>
      <c r="AD44" t="s">
        <v>71</v>
      </c>
      <c r="AE44" t="s">
        <v>71</v>
      </c>
      <c r="AF44" t="s">
        <v>71</v>
      </c>
      <c r="AG44" t="s">
        <v>71</v>
      </c>
      <c r="AH44" t="s">
        <v>71</v>
      </c>
      <c r="AI44" t="s">
        <v>71</v>
      </c>
      <c r="AJ44" t="s">
        <v>71</v>
      </c>
      <c r="AK44" t="s">
        <v>71</v>
      </c>
      <c r="AL44" t="s">
        <v>71</v>
      </c>
      <c r="AM44" t="s">
        <v>71</v>
      </c>
      <c r="AN44" t="s">
        <v>71</v>
      </c>
      <c r="AO44" t="s">
        <v>542</v>
      </c>
      <c r="AP44" t="s">
        <v>71</v>
      </c>
      <c r="AQ44" t="s">
        <v>71</v>
      </c>
      <c r="AR44" t="s">
        <v>71</v>
      </c>
      <c r="AS44">
        <v>1998</v>
      </c>
      <c r="AT44" t="s">
        <v>71</v>
      </c>
      <c r="AU44" t="s">
        <v>71</v>
      </c>
      <c r="AV44" t="s">
        <v>71</v>
      </c>
      <c r="AW44" t="s">
        <v>71</v>
      </c>
      <c r="AX44" t="s">
        <v>71</v>
      </c>
      <c r="AY44" t="s">
        <v>71</v>
      </c>
      <c r="AZ44">
        <v>927</v>
      </c>
      <c r="BA44">
        <v>932</v>
      </c>
      <c r="BB44" t="s">
        <v>71</v>
      </c>
      <c r="BC44" t="s">
        <v>71</v>
      </c>
      <c r="BD44" t="s">
        <v>71</v>
      </c>
      <c r="BE44" t="s">
        <v>71</v>
      </c>
      <c r="BF44" t="s">
        <v>71</v>
      </c>
      <c r="BG44" t="s">
        <v>71</v>
      </c>
      <c r="BH44" t="s">
        <v>71</v>
      </c>
      <c r="BI44" t="s">
        <v>71</v>
      </c>
      <c r="BJ44" t="s">
        <v>71</v>
      </c>
      <c r="BK44" t="s">
        <v>71</v>
      </c>
      <c r="BL44" t="s">
        <v>71</v>
      </c>
      <c r="BM44" t="s">
        <v>71</v>
      </c>
      <c r="BN44" t="s">
        <v>71</v>
      </c>
      <c r="BO44" t="s">
        <v>71</v>
      </c>
      <c r="BP44" t="s">
        <v>71</v>
      </c>
      <c r="BQ44" t="s">
        <v>543</v>
      </c>
      <c r="BR44" t="str">
        <f>HYPERLINK("https%3A%2F%2Fwww.webofscience.com%2Fwos%2Fwoscc%2Ffull-record%2FWOS:000074668800163","View Full Record in Web of Science")</f>
        <v>View Full Record in Web of Science</v>
      </c>
    </row>
    <row r="45" spans="1:70" x14ac:dyDescent="0.25">
      <c r="A45" t="s">
        <v>460</v>
      </c>
      <c r="B45" t="s">
        <v>544</v>
      </c>
      <c r="C45" t="s">
        <v>71</v>
      </c>
      <c r="D45" t="s">
        <v>544</v>
      </c>
      <c r="E45" t="s">
        <v>71</v>
      </c>
      <c r="F45" t="s">
        <v>545</v>
      </c>
      <c r="G45" t="s">
        <v>71</v>
      </c>
      <c r="H45" t="s">
        <v>71</v>
      </c>
      <c r="I45" s="1" t="s">
        <v>546</v>
      </c>
      <c r="J45" s="6" t="s">
        <v>8590</v>
      </c>
      <c r="K45" t="s">
        <v>547</v>
      </c>
      <c r="L45" t="s">
        <v>466</v>
      </c>
      <c r="M45" t="s">
        <v>71</v>
      </c>
      <c r="N45" t="s">
        <v>71</v>
      </c>
      <c r="O45" t="s">
        <v>71</v>
      </c>
      <c r="P45" t="s">
        <v>71</v>
      </c>
      <c r="Q45" t="s">
        <v>71</v>
      </c>
      <c r="R45" t="s">
        <v>71</v>
      </c>
      <c r="S45" t="s">
        <v>71</v>
      </c>
      <c r="T45" s="11" t="s">
        <v>548</v>
      </c>
      <c r="U45" t="s">
        <v>71</v>
      </c>
      <c r="V45" t="s">
        <v>71</v>
      </c>
      <c r="W45" t="s">
        <v>71</v>
      </c>
      <c r="X45" t="s">
        <v>71</v>
      </c>
      <c r="Y45" t="s">
        <v>549</v>
      </c>
      <c r="Z45" t="s">
        <v>550</v>
      </c>
      <c r="AA45" t="s">
        <v>71</v>
      </c>
      <c r="AB45" t="s">
        <v>71</v>
      </c>
      <c r="AC45" t="s">
        <v>71</v>
      </c>
      <c r="AD45" t="s">
        <v>71</v>
      </c>
      <c r="AE45" t="s">
        <v>71</v>
      </c>
      <c r="AF45" t="s">
        <v>71</v>
      </c>
      <c r="AG45" t="s">
        <v>71</v>
      </c>
      <c r="AH45" t="s">
        <v>71</v>
      </c>
      <c r="AI45" t="s">
        <v>71</v>
      </c>
      <c r="AJ45" t="s">
        <v>71</v>
      </c>
      <c r="AK45" t="s">
        <v>71</v>
      </c>
      <c r="AL45" t="s">
        <v>71</v>
      </c>
      <c r="AM45" t="s">
        <v>468</v>
      </c>
      <c r="AN45" t="s">
        <v>71</v>
      </c>
      <c r="AO45" t="s">
        <v>551</v>
      </c>
      <c r="AP45" t="s">
        <v>71</v>
      </c>
      <c r="AQ45" t="s">
        <v>71</v>
      </c>
      <c r="AR45" t="s">
        <v>71</v>
      </c>
      <c r="AS45">
        <v>2008</v>
      </c>
      <c r="AT45">
        <v>233</v>
      </c>
      <c r="AU45" t="s">
        <v>71</v>
      </c>
      <c r="AV45" t="s">
        <v>71</v>
      </c>
      <c r="AW45" t="s">
        <v>71</v>
      </c>
      <c r="AX45" t="s">
        <v>71</v>
      </c>
      <c r="AY45" t="s">
        <v>71</v>
      </c>
      <c r="AZ45">
        <v>1</v>
      </c>
      <c r="BA45">
        <v>9</v>
      </c>
      <c r="BB45" t="s">
        <v>71</v>
      </c>
      <c r="BC45" t="s">
        <v>71</v>
      </c>
      <c r="BD45" t="s">
        <v>71</v>
      </c>
      <c r="BE45" t="s">
        <v>552</v>
      </c>
      <c r="BF45" t="s">
        <v>71</v>
      </c>
      <c r="BG45" t="s">
        <v>71</v>
      </c>
      <c r="BH45" t="s">
        <v>71</v>
      </c>
      <c r="BI45" t="s">
        <v>71</v>
      </c>
      <c r="BJ45" t="s">
        <v>71</v>
      </c>
      <c r="BK45" t="s">
        <v>71</v>
      </c>
      <c r="BL45" t="s">
        <v>71</v>
      </c>
      <c r="BM45" t="s">
        <v>71</v>
      </c>
      <c r="BN45" t="s">
        <v>71</v>
      </c>
      <c r="BO45" t="s">
        <v>71</v>
      </c>
      <c r="BP45" t="s">
        <v>71</v>
      </c>
      <c r="BQ45" t="s">
        <v>553</v>
      </c>
      <c r="BR45" t="str">
        <f>HYPERLINK("https%3A%2F%2Fwww.webofscience.com%2Fwos%2Fwoscc%2Ffull-record%2FWOS:000266829800001","View Full Record in Web of Science")</f>
        <v>View Full Record in Web of Science</v>
      </c>
    </row>
    <row r="46" spans="1:70" x14ac:dyDescent="0.25">
      <c r="A46" t="s">
        <v>83</v>
      </c>
      <c r="B46" t="s">
        <v>554</v>
      </c>
      <c r="C46" t="s">
        <v>71</v>
      </c>
      <c r="D46" t="s">
        <v>348</v>
      </c>
      <c r="E46" t="s">
        <v>71</v>
      </c>
      <c r="F46" t="s">
        <v>555</v>
      </c>
      <c r="G46" t="s">
        <v>71</v>
      </c>
      <c r="H46" t="s">
        <v>71</v>
      </c>
      <c r="I46" s="1" t="s">
        <v>556</v>
      </c>
      <c r="J46" s="6" t="s">
        <v>8588</v>
      </c>
      <c r="K46" t="s">
        <v>351</v>
      </c>
      <c r="L46" t="s">
        <v>352</v>
      </c>
      <c r="M46" t="s">
        <v>353</v>
      </c>
      <c r="N46" t="s">
        <v>354</v>
      </c>
      <c r="O46" t="s">
        <v>355</v>
      </c>
      <c r="P46" t="s">
        <v>71</v>
      </c>
      <c r="Q46" t="s">
        <v>71</v>
      </c>
      <c r="R46" t="s">
        <v>71</v>
      </c>
      <c r="S46" t="s">
        <v>71</v>
      </c>
      <c r="T46" t="s">
        <v>557</v>
      </c>
      <c r="U46" t="s">
        <v>71</v>
      </c>
      <c r="V46" t="s">
        <v>71</v>
      </c>
      <c r="W46" t="s">
        <v>71</v>
      </c>
      <c r="X46" t="s">
        <v>71</v>
      </c>
      <c r="Y46" t="s">
        <v>71</v>
      </c>
      <c r="Z46" t="s">
        <v>71</v>
      </c>
      <c r="AA46" t="s">
        <v>71</v>
      </c>
      <c r="AB46" t="s">
        <v>71</v>
      </c>
      <c r="AC46" t="s">
        <v>71</v>
      </c>
      <c r="AD46" t="s">
        <v>71</v>
      </c>
      <c r="AE46" t="s">
        <v>71</v>
      </c>
      <c r="AF46" t="s">
        <v>71</v>
      </c>
      <c r="AG46" t="s">
        <v>71</v>
      </c>
      <c r="AH46" t="s">
        <v>71</v>
      </c>
      <c r="AI46" t="s">
        <v>71</v>
      </c>
      <c r="AJ46" t="s">
        <v>71</v>
      </c>
      <c r="AK46" t="s">
        <v>71</v>
      </c>
      <c r="AL46" t="s">
        <v>71</v>
      </c>
      <c r="AM46" t="s">
        <v>358</v>
      </c>
      <c r="AN46" t="s">
        <v>71</v>
      </c>
      <c r="AO46" t="s">
        <v>71</v>
      </c>
      <c r="AP46" t="s">
        <v>71</v>
      </c>
      <c r="AQ46" t="s">
        <v>71</v>
      </c>
      <c r="AR46" t="s">
        <v>71</v>
      </c>
      <c r="AS46">
        <v>2012</v>
      </c>
      <c r="AT46">
        <v>2</v>
      </c>
      <c r="AU46" t="s">
        <v>71</v>
      </c>
      <c r="AV46" t="s">
        <v>71</v>
      </c>
      <c r="AW46" t="s">
        <v>71</v>
      </c>
      <c r="AX46" t="s">
        <v>71</v>
      </c>
      <c r="AY46" t="s">
        <v>71</v>
      </c>
      <c r="AZ46">
        <v>414</v>
      </c>
      <c r="BA46">
        <v>419</v>
      </c>
      <c r="BB46" t="s">
        <v>71</v>
      </c>
      <c r="BC46" t="s">
        <v>558</v>
      </c>
      <c r="BD46" t="str">
        <f>HYPERLINK("http://dx.doi.org/10.1016/j.ieri.2012.06.109","http://dx.doi.org/10.1016/j.ieri.2012.06.109")</f>
        <v>http://dx.doi.org/10.1016/j.ieri.2012.06.109</v>
      </c>
      <c r="BE46" t="s">
        <v>71</v>
      </c>
      <c r="BF46" t="s">
        <v>71</v>
      </c>
      <c r="BG46" t="s">
        <v>71</v>
      </c>
      <c r="BH46" t="s">
        <v>71</v>
      </c>
      <c r="BI46" t="s">
        <v>71</v>
      </c>
      <c r="BJ46" t="s">
        <v>71</v>
      </c>
      <c r="BK46" t="s">
        <v>71</v>
      </c>
      <c r="BL46" t="s">
        <v>71</v>
      </c>
      <c r="BM46" t="s">
        <v>71</v>
      </c>
      <c r="BN46" t="s">
        <v>71</v>
      </c>
      <c r="BO46" t="s">
        <v>71</v>
      </c>
      <c r="BP46" t="s">
        <v>71</v>
      </c>
      <c r="BQ46" t="s">
        <v>559</v>
      </c>
      <c r="BR46" t="str">
        <f>HYPERLINK("https%3A%2F%2Fwww.webofscience.com%2Fwos%2Fwoscc%2Ffull-record%2FWOS:000314461600068","View Full Record in Web of Science")</f>
        <v>View Full Record in Web of Science</v>
      </c>
    </row>
    <row r="47" spans="1:70" x14ac:dyDescent="0.25">
      <c r="A47" t="s">
        <v>69</v>
      </c>
      <c r="B47" t="s">
        <v>560</v>
      </c>
      <c r="C47" t="s">
        <v>71</v>
      </c>
      <c r="D47" t="s">
        <v>71</v>
      </c>
      <c r="E47" t="s">
        <v>71</v>
      </c>
      <c r="F47" t="s">
        <v>561</v>
      </c>
      <c r="G47" t="s">
        <v>71</v>
      </c>
      <c r="H47" t="s">
        <v>71</v>
      </c>
      <c r="I47" s="1" t="s">
        <v>562</v>
      </c>
      <c r="J47" s="6" t="s">
        <v>8591</v>
      </c>
      <c r="K47" t="s">
        <v>563</v>
      </c>
      <c r="L47" t="s">
        <v>71</v>
      </c>
      <c r="M47" t="s">
        <v>71</v>
      </c>
      <c r="N47" t="s">
        <v>71</v>
      </c>
      <c r="O47" t="s">
        <v>71</v>
      </c>
      <c r="P47" t="s">
        <v>71</v>
      </c>
      <c r="Q47" t="s">
        <v>71</v>
      </c>
      <c r="R47" t="s">
        <v>71</v>
      </c>
      <c r="S47" t="s">
        <v>71</v>
      </c>
      <c r="T47" t="s">
        <v>564</v>
      </c>
      <c r="U47" t="s">
        <v>71</v>
      </c>
      <c r="V47" t="s">
        <v>71</v>
      </c>
      <c r="W47" t="s">
        <v>71</v>
      </c>
      <c r="X47" t="s">
        <v>71</v>
      </c>
      <c r="Y47" t="s">
        <v>71</v>
      </c>
      <c r="Z47" t="s">
        <v>71</v>
      </c>
      <c r="AA47" t="s">
        <v>71</v>
      </c>
      <c r="AB47" t="s">
        <v>71</v>
      </c>
      <c r="AC47" t="s">
        <v>71</v>
      </c>
      <c r="AD47" t="s">
        <v>71</v>
      </c>
      <c r="AE47" t="s">
        <v>71</v>
      </c>
      <c r="AF47" t="s">
        <v>71</v>
      </c>
      <c r="AG47" t="s">
        <v>71</v>
      </c>
      <c r="AH47" t="s">
        <v>71</v>
      </c>
      <c r="AI47" t="s">
        <v>71</v>
      </c>
      <c r="AJ47" t="s">
        <v>71</v>
      </c>
      <c r="AK47" t="s">
        <v>71</v>
      </c>
      <c r="AL47" t="s">
        <v>71</v>
      </c>
      <c r="AM47" t="s">
        <v>565</v>
      </c>
      <c r="AN47" t="s">
        <v>566</v>
      </c>
      <c r="AO47" t="s">
        <v>71</v>
      </c>
      <c r="AP47" t="s">
        <v>71</v>
      </c>
      <c r="AQ47" t="s">
        <v>71</v>
      </c>
      <c r="AR47" t="s">
        <v>71</v>
      </c>
      <c r="AS47">
        <v>2021</v>
      </c>
      <c r="AT47">
        <v>37</v>
      </c>
      <c r="AU47" t="s">
        <v>567</v>
      </c>
      <c r="AV47" t="s">
        <v>71</v>
      </c>
      <c r="AW47" t="s">
        <v>71</v>
      </c>
      <c r="AX47" t="s">
        <v>71</v>
      </c>
      <c r="AY47" t="s">
        <v>71</v>
      </c>
      <c r="AZ47">
        <v>533</v>
      </c>
      <c r="BA47">
        <v>552</v>
      </c>
      <c r="BB47" t="s">
        <v>71</v>
      </c>
      <c r="BC47" t="s">
        <v>71</v>
      </c>
      <c r="BD47" t="s">
        <v>71</v>
      </c>
      <c r="BE47" t="s">
        <v>71</v>
      </c>
      <c r="BF47" t="s">
        <v>71</v>
      </c>
      <c r="BG47" t="s">
        <v>71</v>
      </c>
      <c r="BH47" t="s">
        <v>71</v>
      </c>
      <c r="BI47" t="s">
        <v>71</v>
      </c>
      <c r="BJ47" t="s">
        <v>71</v>
      </c>
      <c r="BK47" t="s">
        <v>71</v>
      </c>
      <c r="BL47" t="s">
        <v>71</v>
      </c>
      <c r="BM47" t="s">
        <v>71</v>
      </c>
      <c r="BN47" t="s">
        <v>71</v>
      </c>
      <c r="BO47" t="s">
        <v>71</v>
      </c>
      <c r="BP47" t="s">
        <v>71</v>
      </c>
      <c r="BQ47" t="s">
        <v>568</v>
      </c>
      <c r="BR47" t="str">
        <f>HYPERLINK("https%3A%2F%2Fwww.webofscience.com%2Fwos%2Fwoscc%2Ffull-record%2FWOS:000700374600005","View Full Record in Web of Science")</f>
        <v>View Full Record in Web of Science</v>
      </c>
    </row>
    <row r="48" spans="1:70" x14ac:dyDescent="0.25">
      <c r="A48" t="s">
        <v>83</v>
      </c>
      <c r="B48" t="s">
        <v>569</v>
      </c>
      <c r="C48" t="s">
        <v>71</v>
      </c>
      <c r="D48" t="s">
        <v>570</v>
      </c>
      <c r="E48" t="s">
        <v>71</v>
      </c>
      <c r="F48" t="s">
        <v>571</v>
      </c>
      <c r="G48" t="s">
        <v>71</v>
      </c>
      <c r="H48" t="s">
        <v>71</v>
      </c>
      <c r="I48" s="1" t="s">
        <v>572</v>
      </c>
      <c r="J48" s="6" t="s">
        <v>8588</v>
      </c>
      <c r="K48" t="s">
        <v>573</v>
      </c>
      <c r="L48" t="s">
        <v>574</v>
      </c>
      <c r="M48" t="s">
        <v>575</v>
      </c>
      <c r="N48" t="s">
        <v>576</v>
      </c>
      <c r="O48" t="s">
        <v>577</v>
      </c>
      <c r="P48" t="s">
        <v>578</v>
      </c>
      <c r="Q48" t="s">
        <v>71</v>
      </c>
      <c r="R48" t="s">
        <v>71</v>
      </c>
      <c r="S48" t="s">
        <v>71</v>
      </c>
      <c r="T48" t="s">
        <v>579</v>
      </c>
      <c r="U48" t="s">
        <v>71</v>
      </c>
      <c r="V48" t="s">
        <v>71</v>
      </c>
      <c r="W48" t="s">
        <v>71</v>
      </c>
      <c r="X48" t="s">
        <v>71</v>
      </c>
      <c r="Y48" t="s">
        <v>71</v>
      </c>
      <c r="Z48" t="s">
        <v>71</v>
      </c>
      <c r="AA48" t="s">
        <v>71</v>
      </c>
      <c r="AB48" t="s">
        <v>71</v>
      </c>
      <c r="AC48" t="s">
        <v>71</v>
      </c>
      <c r="AD48" t="s">
        <v>71</v>
      </c>
      <c r="AE48" t="s">
        <v>71</v>
      </c>
      <c r="AF48" t="s">
        <v>71</v>
      </c>
      <c r="AG48" t="s">
        <v>71</v>
      </c>
      <c r="AH48" t="s">
        <v>71</v>
      </c>
      <c r="AI48" t="s">
        <v>71</v>
      </c>
      <c r="AJ48" t="s">
        <v>71</v>
      </c>
      <c r="AK48" t="s">
        <v>71</v>
      </c>
      <c r="AL48" t="s">
        <v>71</v>
      </c>
      <c r="AM48" t="s">
        <v>580</v>
      </c>
      <c r="AN48" t="s">
        <v>71</v>
      </c>
      <c r="AO48" t="s">
        <v>581</v>
      </c>
      <c r="AP48" t="s">
        <v>71</v>
      </c>
      <c r="AQ48" t="s">
        <v>71</v>
      </c>
      <c r="AR48" t="s">
        <v>71</v>
      </c>
      <c r="AS48">
        <v>2015</v>
      </c>
      <c r="AT48">
        <v>20</v>
      </c>
      <c r="AU48" t="s">
        <v>71</v>
      </c>
      <c r="AV48" t="s">
        <v>71</v>
      </c>
      <c r="AW48" t="s">
        <v>71</v>
      </c>
      <c r="AX48" t="s">
        <v>71</v>
      </c>
      <c r="AY48" t="s">
        <v>71</v>
      </c>
      <c r="AZ48">
        <v>7</v>
      </c>
      <c r="BA48">
        <v>11</v>
      </c>
      <c r="BB48" t="s">
        <v>71</v>
      </c>
      <c r="BC48" t="s">
        <v>71</v>
      </c>
      <c r="BD48" t="s">
        <v>71</v>
      </c>
      <c r="BE48" t="s">
        <v>71</v>
      </c>
      <c r="BF48" t="s">
        <v>71</v>
      </c>
      <c r="BG48" t="s">
        <v>71</v>
      </c>
      <c r="BH48" t="s">
        <v>71</v>
      </c>
      <c r="BI48" t="s">
        <v>71</v>
      </c>
      <c r="BJ48" t="s">
        <v>71</v>
      </c>
      <c r="BK48" t="s">
        <v>71</v>
      </c>
      <c r="BL48" t="s">
        <v>71</v>
      </c>
      <c r="BM48" t="s">
        <v>71</v>
      </c>
      <c r="BN48" t="s">
        <v>71</v>
      </c>
      <c r="BO48" t="s">
        <v>71</v>
      </c>
      <c r="BP48" t="s">
        <v>71</v>
      </c>
      <c r="BQ48" t="s">
        <v>582</v>
      </c>
      <c r="BR48" t="str">
        <f>HYPERLINK("https%3A%2F%2Fwww.webofscience.com%2Fwos%2Fwoscc%2Ffull-record%2FWOS:000365169700002","View Full Record in Web of Science")</f>
        <v>View Full Record in Web of Science</v>
      </c>
    </row>
    <row r="49" spans="1:70" x14ac:dyDescent="0.25">
      <c r="A49" t="s">
        <v>83</v>
      </c>
      <c r="B49" t="s">
        <v>583</v>
      </c>
      <c r="C49" t="s">
        <v>71</v>
      </c>
      <c r="D49" t="s">
        <v>584</v>
      </c>
      <c r="E49" t="s">
        <v>71</v>
      </c>
      <c r="F49" t="s">
        <v>583</v>
      </c>
      <c r="G49" t="s">
        <v>71</v>
      </c>
      <c r="H49" t="s">
        <v>71</v>
      </c>
      <c r="I49" s="1" t="s">
        <v>585</v>
      </c>
      <c r="J49" s="6" t="s">
        <v>8588</v>
      </c>
      <c r="K49" t="s">
        <v>586</v>
      </c>
      <c r="L49" t="s">
        <v>71</v>
      </c>
      <c r="M49" t="s">
        <v>587</v>
      </c>
      <c r="N49" t="s">
        <v>588</v>
      </c>
      <c r="O49" t="s">
        <v>589</v>
      </c>
      <c r="P49" t="s">
        <v>590</v>
      </c>
      <c r="Q49" t="s">
        <v>71</v>
      </c>
      <c r="R49" t="s">
        <v>71</v>
      </c>
      <c r="S49" t="s">
        <v>71</v>
      </c>
      <c r="T49" t="s">
        <v>591</v>
      </c>
      <c r="U49" t="s">
        <v>71</v>
      </c>
      <c r="V49" t="s">
        <v>71</v>
      </c>
      <c r="W49" t="s">
        <v>71</v>
      </c>
      <c r="X49" t="s">
        <v>71</v>
      </c>
      <c r="Y49" t="s">
        <v>592</v>
      </c>
      <c r="Z49" t="s">
        <v>593</v>
      </c>
      <c r="AA49" t="s">
        <v>71</v>
      </c>
      <c r="AB49" t="s">
        <v>71</v>
      </c>
      <c r="AC49" t="s">
        <v>71</v>
      </c>
      <c r="AD49" t="s">
        <v>71</v>
      </c>
      <c r="AE49" t="s">
        <v>71</v>
      </c>
      <c r="AF49" t="s">
        <v>71</v>
      </c>
      <c r="AG49" t="s">
        <v>71</v>
      </c>
      <c r="AH49" t="s">
        <v>71</v>
      </c>
      <c r="AI49" t="s">
        <v>71</v>
      </c>
      <c r="AJ49" t="s">
        <v>71</v>
      </c>
      <c r="AK49" t="s">
        <v>71</v>
      </c>
      <c r="AL49" t="s">
        <v>71</v>
      </c>
      <c r="AM49" t="s">
        <v>71</v>
      </c>
      <c r="AN49" t="s">
        <v>71</v>
      </c>
      <c r="AO49" t="s">
        <v>594</v>
      </c>
      <c r="AP49" t="s">
        <v>71</v>
      </c>
      <c r="AQ49" t="s">
        <v>71</v>
      </c>
      <c r="AR49" t="s">
        <v>71</v>
      </c>
      <c r="AS49">
        <v>2002</v>
      </c>
      <c r="AT49" t="s">
        <v>71</v>
      </c>
      <c r="AU49" t="s">
        <v>71</v>
      </c>
      <c r="AV49" t="s">
        <v>71</v>
      </c>
      <c r="AW49" t="s">
        <v>71</v>
      </c>
      <c r="AX49" t="s">
        <v>71</v>
      </c>
      <c r="AY49" t="s">
        <v>71</v>
      </c>
      <c r="AZ49">
        <v>117</v>
      </c>
      <c r="BA49">
        <v>120</v>
      </c>
      <c r="BB49" t="s">
        <v>71</v>
      </c>
      <c r="BC49" t="s">
        <v>71</v>
      </c>
      <c r="BD49" t="s">
        <v>71</v>
      </c>
      <c r="BE49" t="s">
        <v>71</v>
      </c>
      <c r="BF49" t="s">
        <v>71</v>
      </c>
      <c r="BG49" t="s">
        <v>71</v>
      </c>
      <c r="BH49" t="s">
        <v>71</v>
      </c>
      <c r="BI49" t="s">
        <v>71</v>
      </c>
      <c r="BJ49" t="s">
        <v>71</v>
      </c>
      <c r="BK49" t="s">
        <v>71</v>
      </c>
      <c r="BL49" t="s">
        <v>71</v>
      </c>
      <c r="BM49" t="s">
        <v>71</v>
      </c>
      <c r="BN49" t="s">
        <v>71</v>
      </c>
      <c r="BO49" t="s">
        <v>71</v>
      </c>
      <c r="BP49" t="s">
        <v>71</v>
      </c>
      <c r="BQ49" t="s">
        <v>595</v>
      </c>
      <c r="BR49" t="str">
        <f>HYPERLINK("https%3A%2F%2Fwww.webofscience.com%2Fwos%2Fwoscc%2Ffull-record%2FWOS:000179331800032","View Full Record in Web of Science")</f>
        <v>View Full Record in Web of Science</v>
      </c>
    </row>
    <row r="50" spans="1:70" x14ac:dyDescent="0.25">
      <c r="A50" t="s">
        <v>83</v>
      </c>
      <c r="B50" t="s">
        <v>596</v>
      </c>
      <c r="C50" t="s">
        <v>71</v>
      </c>
      <c r="D50" t="s">
        <v>597</v>
      </c>
      <c r="E50" t="s">
        <v>71</v>
      </c>
      <c r="F50" t="s">
        <v>598</v>
      </c>
      <c r="G50" t="s">
        <v>71</v>
      </c>
      <c r="H50" t="s">
        <v>71</v>
      </c>
      <c r="I50" s="1" t="s">
        <v>599</v>
      </c>
      <c r="J50" s="6" t="s">
        <v>8593</v>
      </c>
      <c r="K50" t="s">
        <v>600</v>
      </c>
      <c r="L50" t="s">
        <v>601</v>
      </c>
      <c r="M50" t="s">
        <v>602</v>
      </c>
      <c r="N50" t="s">
        <v>603</v>
      </c>
      <c r="O50" t="s">
        <v>604</v>
      </c>
      <c r="P50" t="s">
        <v>280</v>
      </c>
      <c r="Q50" t="s">
        <v>71</v>
      </c>
      <c r="R50" t="s">
        <v>71</v>
      </c>
      <c r="S50" t="s">
        <v>71</v>
      </c>
      <c r="T50" t="s">
        <v>605</v>
      </c>
      <c r="U50" t="s">
        <v>71</v>
      </c>
      <c r="V50" t="s">
        <v>71</v>
      </c>
      <c r="W50" t="s">
        <v>71</v>
      </c>
      <c r="X50" t="s">
        <v>71</v>
      </c>
      <c r="Y50" t="s">
        <v>71</v>
      </c>
      <c r="Z50" t="s">
        <v>71</v>
      </c>
      <c r="AA50" t="s">
        <v>71</v>
      </c>
      <c r="AB50" t="s">
        <v>71</v>
      </c>
      <c r="AC50" t="s">
        <v>71</v>
      </c>
      <c r="AD50" t="s">
        <v>71</v>
      </c>
      <c r="AE50" t="s">
        <v>71</v>
      </c>
      <c r="AF50" t="s">
        <v>71</v>
      </c>
      <c r="AG50" t="s">
        <v>71</v>
      </c>
      <c r="AH50" t="s">
        <v>71</v>
      </c>
      <c r="AI50" t="s">
        <v>71</v>
      </c>
      <c r="AJ50" t="s">
        <v>71</v>
      </c>
      <c r="AK50" t="s">
        <v>71</v>
      </c>
      <c r="AL50" t="s">
        <v>71</v>
      </c>
      <c r="AM50" t="s">
        <v>606</v>
      </c>
      <c r="AN50" t="s">
        <v>607</v>
      </c>
      <c r="AO50" t="s">
        <v>608</v>
      </c>
      <c r="AP50" t="s">
        <v>71</v>
      </c>
      <c r="AQ50" t="s">
        <v>71</v>
      </c>
      <c r="AR50" t="s">
        <v>71</v>
      </c>
      <c r="AS50">
        <v>2018</v>
      </c>
      <c r="AT50">
        <v>648</v>
      </c>
      <c r="AU50" t="s">
        <v>71</v>
      </c>
      <c r="AV50" t="s">
        <v>71</v>
      </c>
      <c r="AW50" t="s">
        <v>71</v>
      </c>
      <c r="AX50" t="s">
        <v>71</v>
      </c>
      <c r="AY50" t="s">
        <v>71</v>
      </c>
      <c r="AZ50">
        <v>9</v>
      </c>
      <c r="BA50">
        <v>21</v>
      </c>
      <c r="BB50" t="s">
        <v>71</v>
      </c>
      <c r="BC50" t="s">
        <v>609</v>
      </c>
      <c r="BD50" t="str">
        <f>HYPERLINK("http://dx.doi.org/10.1007/978-3-319-67137-6_2","http://dx.doi.org/10.1007/978-3-319-67137-6_2")</f>
        <v>http://dx.doi.org/10.1007/978-3-319-67137-6_2</v>
      </c>
      <c r="BE50" t="s">
        <v>71</v>
      </c>
      <c r="BF50" t="s">
        <v>71</v>
      </c>
      <c r="BG50" t="s">
        <v>71</v>
      </c>
      <c r="BH50" t="s">
        <v>71</v>
      </c>
      <c r="BI50" t="s">
        <v>71</v>
      </c>
      <c r="BJ50" t="s">
        <v>71</v>
      </c>
      <c r="BK50" t="s">
        <v>71</v>
      </c>
      <c r="BL50" t="s">
        <v>71</v>
      </c>
      <c r="BM50" t="s">
        <v>71</v>
      </c>
      <c r="BN50" t="s">
        <v>71</v>
      </c>
      <c r="BO50" t="s">
        <v>71</v>
      </c>
      <c r="BP50" t="s">
        <v>71</v>
      </c>
      <c r="BQ50" t="s">
        <v>610</v>
      </c>
      <c r="BR50" t="str">
        <f>HYPERLINK("https%3A%2F%2Fwww.webofscience.com%2Fwos%2Fwoscc%2Ffull-record%2FWOS:000431389800002","View Full Record in Web of Science")</f>
        <v>View Full Record in Web of Science</v>
      </c>
    </row>
    <row r="51" spans="1:70" x14ac:dyDescent="0.25">
      <c r="A51" t="s">
        <v>69</v>
      </c>
      <c r="B51" t="s">
        <v>611</v>
      </c>
      <c r="C51" t="s">
        <v>71</v>
      </c>
      <c r="D51" t="s">
        <v>71</v>
      </c>
      <c r="E51" t="s">
        <v>71</v>
      </c>
      <c r="F51" t="s">
        <v>612</v>
      </c>
      <c r="G51" t="s">
        <v>71</v>
      </c>
      <c r="H51" t="s">
        <v>71</v>
      </c>
      <c r="I51" s="1" t="s">
        <v>613</v>
      </c>
      <c r="J51" s="6" t="s">
        <v>8588</v>
      </c>
      <c r="K51" t="s">
        <v>614</v>
      </c>
      <c r="L51" t="s">
        <v>71</v>
      </c>
      <c r="M51" t="s">
        <v>71</v>
      </c>
      <c r="N51" t="s">
        <v>71</v>
      </c>
      <c r="O51" t="s">
        <v>71</v>
      </c>
      <c r="P51" t="s">
        <v>71</v>
      </c>
      <c r="Q51" t="s">
        <v>71</v>
      </c>
      <c r="R51" t="s">
        <v>71</v>
      </c>
      <c r="S51" t="s">
        <v>71</v>
      </c>
      <c r="T51" t="s">
        <v>615</v>
      </c>
      <c r="U51" t="s">
        <v>71</v>
      </c>
      <c r="V51" t="s">
        <v>71</v>
      </c>
      <c r="W51" t="s">
        <v>71</v>
      </c>
      <c r="X51" t="s">
        <v>71</v>
      </c>
      <c r="Y51" t="s">
        <v>616</v>
      </c>
      <c r="Z51" t="s">
        <v>617</v>
      </c>
      <c r="AA51" t="s">
        <v>71</v>
      </c>
      <c r="AB51" t="s">
        <v>71</v>
      </c>
      <c r="AC51" t="s">
        <v>71</v>
      </c>
      <c r="AD51" t="s">
        <v>71</v>
      </c>
      <c r="AE51" t="s">
        <v>71</v>
      </c>
      <c r="AF51" t="s">
        <v>71</v>
      </c>
      <c r="AG51" t="s">
        <v>71</v>
      </c>
      <c r="AH51" t="s">
        <v>71</v>
      </c>
      <c r="AI51" t="s">
        <v>71</v>
      </c>
      <c r="AJ51" t="s">
        <v>71</v>
      </c>
      <c r="AK51" t="s">
        <v>71</v>
      </c>
      <c r="AL51" t="s">
        <v>71</v>
      </c>
      <c r="AM51" t="s">
        <v>618</v>
      </c>
      <c r="AN51" t="s">
        <v>619</v>
      </c>
      <c r="AO51" t="s">
        <v>71</v>
      </c>
      <c r="AP51" t="s">
        <v>71</v>
      </c>
      <c r="AQ51" t="s">
        <v>71</v>
      </c>
      <c r="AR51" t="s">
        <v>620</v>
      </c>
      <c r="AS51">
        <v>2017</v>
      </c>
      <c r="AT51">
        <v>6</v>
      </c>
      <c r="AU51">
        <v>4</v>
      </c>
      <c r="AV51" t="s">
        <v>71</v>
      </c>
      <c r="AW51" t="s">
        <v>71</v>
      </c>
      <c r="AX51" t="s">
        <v>71</v>
      </c>
      <c r="AY51" t="s">
        <v>71</v>
      </c>
      <c r="AZ51">
        <v>63</v>
      </c>
      <c r="BA51">
        <v>83</v>
      </c>
      <c r="BB51" t="s">
        <v>71</v>
      </c>
      <c r="BC51" t="s">
        <v>621</v>
      </c>
      <c r="BD51" t="str">
        <f>HYPERLINK("http://dx.doi.org/10.4018/IJSDA.2017100104","http://dx.doi.org/10.4018/IJSDA.2017100104")</f>
        <v>http://dx.doi.org/10.4018/IJSDA.2017100104</v>
      </c>
      <c r="BE51" t="s">
        <v>71</v>
      </c>
      <c r="BF51" t="s">
        <v>71</v>
      </c>
      <c r="BG51" t="s">
        <v>71</v>
      </c>
      <c r="BH51" t="s">
        <v>71</v>
      </c>
      <c r="BI51" t="s">
        <v>71</v>
      </c>
      <c r="BJ51" t="s">
        <v>71</v>
      </c>
      <c r="BK51" t="s">
        <v>71</v>
      </c>
      <c r="BL51" t="s">
        <v>71</v>
      </c>
      <c r="BM51" t="s">
        <v>71</v>
      </c>
      <c r="BN51" t="s">
        <v>71</v>
      </c>
      <c r="BO51" t="s">
        <v>71</v>
      </c>
      <c r="BP51" t="s">
        <v>71</v>
      </c>
      <c r="BQ51" t="s">
        <v>622</v>
      </c>
      <c r="BR51" t="str">
        <f>HYPERLINK("https%3A%2F%2Fwww.webofscience.com%2Fwos%2Fwoscc%2Ffull-record%2FWOS:000418529500004","View Full Record in Web of Science")</f>
        <v>View Full Record in Web of Science</v>
      </c>
    </row>
    <row r="52" spans="1:70" x14ac:dyDescent="0.25">
      <c r="A52" t="s">
        <v>83</v>
      </c>
      <c r="B52" t="s">
        <v>623</v>
      </c>
      <c r="C52" t="s">
        <v>71</v>
      </c>
      <c r="D52" t="s">
        <v>624</v>
      </c>
      <c r="E52" t="s">
        <v>71</v>
      </c>
      <c r="F52" t="s">
        <v>623</v>
      </c>
      <c r="G52" t="s">
        <v>71</v>
      </c>
      <c r="H52" t="s">
        <v>71</v>
      </c>
      <c r="I52" s="1" t="s">
        <v>625</v>
      </c>
      <c r="J52" s="6" t="s">
        <v>8588</v>
      </c>
      <c r="K52" t="s">
        <v>626</v>
      </c>
      <c r="L52" t="s">
        <v>71</v>
      </c>
      <c r="M52" t="s">
        <v>627</v>
      </c>
      <c r="N52" t="s">
        <v>628</v>
      </c>
      <c r="O52" t="s">
        <v>629</v>
      </c>
      <c r="P52" t="s">
        <v>630</v>
      </c>
      <c r="Q52" t="s">
        <v>71</v>
      </c>
      <c r="R52" t="s">
        <v>71</v>
      </c>
      <c r="S52" t="s">
        <v>71</v>
      </c>
      <c r="T52" t="s">
        <v>631</v>
      </c>
      <c r="U52" t="s">
        <v>71</v>
      </c>
      <c r="V52" t="s">
        <v>71</v>
      </c>
      <c r="W52" t="s">
        <v>71</v>
      </c>
      <c r="X52" t="s">
        <v>71</v>
      </c>
      <c r="Y52" t="s">
        <v>71</v>
      </c>
      <c r="Z52" t="s">
        <v>71</v>
      </c>
      <c r="AA52" t="s">
        <v>71</v>
      </c>
      <c r="AB52" t="s">
        <v>71</v>
      </c>
      <c r="AC52" t="s">
        <v>71</v>
      </c>
      <c r="AD52" t="s">
        <v>71</v>
      </c>
      <c r="AE52" t="s">
        <v>71</v>
      </c>
      <c r="AF52" t="s">
        <v>71</v>
      </c>
      <c r="AG52" t="s">
        <v>71</v>
      </c>
      <c r="AH52" t="s">
        <v>71</v>
      </c>
      <c r="AI52" t="s">
        <v>71</v>
      </c>
      <c r="AJ52" t="s">
        <v>71</v>
      </c>
      <c r="AK52" t="s">
        <v>71</v>
      </c>
      <c r="AL52" t="s">
        <v>71</v>
      </c>
      <c r="AM52" t="s">
        <v>71</v>
      </c>
      <c r="AN52" t="s">
        <v>71</v>
      </c>
      <c r="AO52" t="s">
        <v>632</v>
      </c>
      <c r="AP52" t="s">
        <v>71</v>
      </c>
      <c r="AQ52" t="s">
        <v>71</v>
      </c>
      <c r="AR52" t="s">
        <v>71</v>
      </c>
      <c r="AS52">
        <v>2000</v>
      </c>
      <c r="AT52" t="s">
        <v>71</v>
      </c>
      <c r="AU52" t="s">
        <v>71</v>
      </c>
      <c r="AV52" t="s">
        <v>71</v>
      </c>
      <c r="AW52" t="s">
        <v>71</v>
      </c>
      <c r="AX52" t="s">
        <v>71</v>
      </c>
      <c r="AY52" t="s">
        <v>71</v>
      </c>
      <c r="AZ52">
        <v>272</v>
      </c>
      <c r="BA52">
        <v>275</v>
      </c>
      <c r="BB52" t="s">
        <v>71</v>
      </c>
      <c r="BC52" t="s">
        <v>71</v>
      </c>
      <c r="BD52" t="s">
        <v>71</v>
      </c>
      <c r="BE52" t="s">
        <v>71</v>
      </c>
      <c r="BF52" t="s">
        <v>71</v>
      </c>
      <c r="BG52" t="s">
        <v>71</v>
      </c>
      <c r="BH52" t="s">
        <v>71</v>
      </c>
      <c r="BI52" t="s">
        <v>71</v>
      </c>
      <c r="BJ52" t="s">
        <v>71</v>
      </c>
      <c r="BK52" t="s">
        <v>71</v>
      </c>
      <c r="BL52" t="s">
        <v>71</v>
      </c>
      <c r="BM52" t="s">
        <v>71</v>
      </c>
      <c r="BN52" t="s">
        <v>71</v>
      </c>
      <c r="BO52" t="s">
        <v>71</v>
      </c>
      <c r="BP52" t="s">
        <v>71</v>
      </c>
      <c r="BQ52" t="s">
        <v>633</v>
      </c>
      <c r="BR52" t="str">
        <f>HYPERLINK("https%3A%2F%2Fwww.webofscience.com%2Fwos%2Fwoscc%2Ffull-record%2FWOS:000179698300071","View Full Record in Web of Science")</f>
        <v>View Full Record in Web of Science</v>
      </c>
    </row>
    <row r="53" spans="1:70" x14ac:dyDescent="0.25">
      <c r="A53" t="s">
        <v>69</v>
      </c>
      <c r="B53" t="s">
        <v>634</v>
      </c>
      <c r="C53" t="s">
        <v>71</v>
      </c>
      <c r="D53" t="s">
        <v>71</v>
      </c>
      <c r="E53" t="s">
        <v>71</v>
      </c>
      <c r="F53" t="s">
        <v>635</v>
      </c>
      <c r="G53" t="s">
        <v>71</v>
      </c>
      <c r="H53" t="s">
        <v>71</v>
      </c>
      <c r="I53" s="1" t="s">
        <v>636</v>
      </c>
      <c r="J53" s="6" t="s">
        <v>8588</v>
      </c>
      <c r="K53" t="s">
        <v>233</v>
      </c>
      <c r="L53" t="s">
        <v>71</v>
      </c>
      <c r="M53" t="s">
        <v>71</v>
      </c>
      <c r="N53" t="s">
        <v>71</v>
      </c>
      <c r="O53" t="s">
        <v>71</v>
      </c>
      <c r="P53" t="s">
        <v>71</v>
      </c>
      <c r="Q53" t="s">
        <v>71</v>
      </c>
      <c r="R53" t="s">
        <v>71</v>
      </c>
      <c r="S53" t="s">
        <v>71</v>
      </c>
      <c r="T53" t="s">
        <v>637</v>
      </c>
      <c r="U53" t="s">
        <v>71</v>
      </c>
      <c r="V53" t="s">
        <v>71</v>
      </c>
      <c r="W53" t="s">
        <v>71</v>
      </c>
      <c r="X53" t="s">
        <v>71</v>
      </c>
      <c r="Y53" t="s">
        <v>638</v>
      </c>
      <c r="Z53" t="s">
        <v>639</v>
      </c>
      <c r="AA53" t="s">
        <v>71</v>
      </c>
      <c r="AB53" t="s">
        <v>71</v>
      </c>
      <c r="AC53" t="s">
        <v>71</v>
      </c>
      <c r="AD53" t="s">
        <v>71</v>
      </c>
      <c r="AE53" t="s">
        <v>71</v>
      </c>
      <c r="AF53" t="s">
        <v>71</v>
      </c>
      <c r="AG53" t="s">
        <v>71</v>
      </c>
      <c r="AH53" t="s">
        <v>71</v>
      </c>
      <c r="AI53" t="s">
        <v>71</v>
      </c>
      <c r="AJ53" t="s">
        <v>71</v>
      </c>
      <c r="AK53" t="s">
        <v>71</v>
      </c>
      <c r="AL53" t="s">
        <v>71</v>
      </c>
      <c r="AM53" t="s">
        <v>237</v>
      </c>
      <c r="AN53" t="s">
        <v>238</v>
      </c>
      <c r="AO53" t="s">
        <v>71</v>
      </c>
      <c r="AP53" t="s">
        <v>71</v>
      </c>
      <c r="AQ53" t="s">
        <v>71</v>
      </c>
      <c r="AR53" t="s">
        <v>344</v>
      </c>
      <c r="AS53">
        <v>2017</v>
      </c>
      <c r="AT53">
        <v>25</v>
      </c>
      <c r="AU53">
        <v>3</v>
      </c>
      <c r="AV53" t="s">
        <v>71</v>
      </c>
      <c r="AW53" t="s">
        <v>71</v>
      </c>
      <c r="AX53" t="s">
        <v>71</v>
      </c>
      <c r="AY53" t="s">
        <v>71</v>
      </c>
      <c r="AZ53">
        <v>725</v>
      </c>
      <c r="BA53">
        <v>727</v>
      </c>
      <c r="BB53" t="s">
        <v>71</v>
      </c>
      <c r="BC53" t="s">
        <v>640</v>
      </c>
      <c r="BD53" t="str">
        <f>HYPERLINK("http://dx.doi.org/10.1109/TFUZZ.2017.2648882","http://dx.doi.org/10.1109/TFUZZ.2017.2648882")</f>
        <v>http://dx.doi.org/10.1109/TFUZZ.2017.2648882</v>
      </c>
      <c r="BE53" t="s">
        <v>71</v>
      </c>
      <c r="BF53" t="s">
        <v>71</v>
      </c>
      <c r="BG53" t="s">
        <v>71</v>
      </c>
      <c r="BH53" t="s">
        <v>71</v>
      </c>
      <c r="BI53" t="s">
        <v>71</v>
      </c>
      <c r="BJ53" t="s">
        <v>71</v>
      </c>
      <c r="BK53" t="s">
        <v>71</v>
      </c>
      <c r="BL53" t="s">
        <v>71</v>
      </c>
      <c r="BM53" t="s">
        <v>71</v>
      </c>
      <c r="BN53" t="s">
        <v>71</v>
      </c>
      <c r="BO53" t="s">
        <v>71</v>
      </c>
      <c r="BP53" t="s">
        <v>71</v>
      </c>
      <c r="BQ53" t="s">
        <v>641</v>
      </c>
      <c r="BR53" t="str">
        <f>HYPERLINK("https%3A%2F%2Fwww.webofscience.com%2Fwos%2Fwoscc%2Ffull-record%2FWOS:000402740000019","View Full Record in Web of Science")</f>
        <v>View Full Record in Web of Science</v>
      </c>
    </row>
    <row r="54" spans="1:70" x14ac:dyDescent="0.25">
      <c r="A54" t="s">
        <v>83</v>
      </c>
      <c r="B54" t="s">
        <v>642</v>
      </c>
      <c r="C54" t="s">
        <v>71</v>
      </c>
      <c r="D54" t="s">
        <v>71</v>
      </c>
      <c r="E54" t="s">
        <v>102</v>
      </c>
      <c r="F54" t="s">
        <v>643</v>
      </c>
      <c r="G54" t="s">
        <v>71</v>
      </c>
      <c r="H54" t="s">
        <v>71</v>
      </c>
      <c r="I54" s="1" t="s">
        <v>644</v>
      </c>
      <c r="J54" s="6" t="s">
        <v>8588</v>
      </c>
      <c r="K54" t="s">
        <v>645</v>
      </c>
      <c r="L54" t="s">
        <v>71</v>
      </c>
      <c r="M54" t="s">
        <v>646</v>
      </c>
      <c r="N54" t="s">
        <v>647</v>
      </c>
      <c r="O54" t="s">
        <v>648</v>
      </c>
      <c r="P54" t="s">
        <v>102</v>
      </c>
      <c r="Q54" t="s">
        <v>71</v>
      </c>
      <c r="R54" t="s">
        <v>71</v>
      </c>
      <c r="S54" t="s">
        <v>71</v>
      </c>
      <c r="T54" t="s">
        <v>649</v>
      </c>
      <c r="U54" t="s">
        <v>71</v>
      </c>
      <c r="V54" t="s">
        <v>71</v>
      </c>
      <c r="W54" t="s">
        <v>71</v>
      </c>
      <c r="X54" t="s">
        <v>71</v>
      </c>
      <c r="Y54" t="s">
        <v>71</v>
      </c>
      <c r="Z54" t="s">
        <v>71</v>
      </c>
      <c r="AA54" t="s">
        <v>71</v>
      </c>
      <c r="AB54" t="s">
        <v>71</v>
      </c>
      <c r="AC54" t="s">
        <v>71</v>
      </c>
      <c r="AD54" t="s">
        <v>71</v>
      </c>
      <c r="AE54" t="s">
        <v>71</v>
      </c>
      <c r="AF54" t="s">
        <v>71</v>
      </c>
      <c r="AG54" t="s">
        <v>71</v>
      </c>
      <c r="AH54" t="s">
        <v>71</v>
      </c>
      <c r="AI54" t="s">
        <v>71</v>
      </c>
      <c r="AJ54" t="s">
        <v>71</v>
      </c>
      <c r="AK54" t="s">
        <v>71</v>
      </c>
      <c r="AL54" t="s">
        <v>71</v>
      </c>
      <c r="AM54" t="s">
        <v>71</v>
      </c>
      <c r="AN54" t="s">
        <v>71</v>
      </c>
      <c r="AO54" t="s">
        <v>650</v>
      </c>
      <c r="AP54" t="s">
        <v>71</v>
      </c>
      <c r="AQ54" t="s">
        <v>71</v>
      </c>
      <c r="AR54" t="s">
        <v>71</v>
      </c>
      <c r="AS54">
        <v>2007</v>
      </c>
      <c r="AT54" t="s">
        <v>71</v>
      </c>
      <c r="AU54" t="s">
        <v>71</v>
      </c>
      <c r="AV54" t="s">
        <v>71</v>
      </c>
      <c r="AW54" t="s">
        <v>71</v>
      </c>
      <c r="AX54" t="s">
        <v>71</v>
      </c>
      <c r="AY54" t="s">
        <v>71</v>
      </c>
      <c r="AZ54">
        <v>193</v>
      </c>
      <c r="BA54" t="s">
        <v>99</v>
      </c>
      <c r="BB54" t="s">
        <v>71</v>
      </c>
      <c r="BC54" t="s">
        <v>651</v>
      </c>
      <c r="BD54" t="str">
        <f>HYPERLINK("http://dx.doi.org/10.1109/FOCI.2007.372168","http://dx.doi.org/10.1109/FOCI.2007.372168")</f>
        <v>http://dx.doi.org/10.1109/FOCI.2007.372168</v>
      </c>
      <c r="BE54" t="s">
        <v>71</v>
      </c>
      <c r="BF54" t="s">
        <v>71</v>
      </c>
      <c r="BG54" t="s">
        <v>71</v>
      </c>
      <c r="BH54" t="s">
        <v>71</v>
      </c>
      <c r="BI54" t="s">
        <v>71</v>
      </c>
      <c r="BJ54" t="s">
        <v>71</v>
      </c>
      <c r="BK54" t="s">
        <v>71</v>
      </c>
      <c r="BL54" t="s">
        <v>71</v>
      </c>
      <c r="BM54" t="s">
        <v>71</v>
      </c>
      <c r="BN54" t="s">
        <v>71</v>
      </c>
      <c r="BO54" t="s">
        <v>71</v>
      </c>
      <c r="BP54" t="s">
        <v>71</v>
      </c>
      <c r="BQ54" t="s">
        <v>652</v>
      </c>
      <c r="BR54" t="str">
        <f>HYPERLINK("https%3A%2F%2Fwww.webofscience.com%2Fwos%2Fwoscc%2Ffull-record%2FWOS:000248503700029","View Full Record in Web of Science")</f>
        <v>View Full Record in Web of Science</v>
      </c>
    </row>
    <row r="55" spans="1:70" x14ac:dyDescent="0.25">
      <c r="A55" t="s">
        <v>83</v>
      </c>
      <c r="B55" t="s">
        <v>653</v>
      </c>
      <c r="C55" t="s">
        <v>71</v>
      </c>
      <c r="D55" t="s">
        <v>654</v>
      </c>
      <c r="E55" t="s">
        <v>71</v>
      </c>
      <c r="F55" t="s">
        <v>655</v>
      </c>
      <c r="G55" t="s">
        <v>71</v>
      </c>
      <c r="H55" t="s">
        <v>71</v>
      </c>
      <c r="I55" s="1" t="s">
        <v>656</v>
      </c>
      <c r="J55" s="6" t="s">
        <v>8590</v>
      </c>
      <c r="K55" t="s">
        <v>657</v>
      </c>
      <c r="L55" t="s">
        <v>658</v>
      </c>
      <c r="M55" t="s">
        <v>659</v>
      </c>
      <c r="N55" t="s">
        <v>660</v>
      </c>
      <c r="O55" t="s">
        <v>661</v>
      </c>
      <c r="P55" t="s">
        <v>662</v>
      </c>
      <c r="Q55" t="s">
        <v>71</v>
      </c>
      <c r="R55" t="s">
        <v>71</v>
      </c>
      <c r="S55" t="s">
        <v>71</v>
      </c>
      <c r="T55" t="s">
        <v>663</v>
      </c>
      <c r="U55" t="s">
        <v>71</v>
      </c>
      <c r="V55" t="s">
        <v>71</v>
      </c>
      <c r="W55" t="s">
        <v>71</v>
      </c>
      <c r="X55" t="s">
        <v>71</v>
      </c>
      <c r="Y55" t="s">
        <v>71</v>
      </c>
      <c r="Z55" t="s">
        <v>71</v>
      </c>
      <c r="AA55" t="s">
        <v>71</v>
      </c>
      <c r="AB55" t="s">
        <v>71</v>
      </c>
      <c r="AC55" t="s">
        <v>71</v>
      </c>
      <c r="AD55" t="s">
        <v>71</v>
      </c>
      <c r="AE55" t="s">
        <v>71</v>
      </c>
      <c r="AF55" t="s">
        <v>71</v>
      </c>
      <c r="AG55" t="s">
        <v>71</v>
      </c>
      <c r="AH55" t="s">
        <v>71</v>
      </c>
      <c r="AI55" t="s">
        <v>71</v>
      </c>
      <c r="AJ55" t="s">
        <v>71</v>
      </c>
      <c r="AK55" t="s">
        <v>71</v>
      </c>
      <c r="AL55" t="s">
        <v>71</v>
      </c>
      <c r="AM55" t="s">
        <v>664</v>
      </c>
      <c r="AN55" t="s">
        <v>71</v>
      </c>
      <c r="AO55" t="s">
        <v>665</v>
      </c>
      <c r="AP55" t="s">
        <v>71</v>
      </c>
      <c r="AQ55" t="s">
        <v>71</v>
      </c>
      <c r="AR55" t="s">
        <v>71</v>
      </c>
      <c r="AS55">
        <v>2008</v>
      </c>
      <c r="AT55" t="s">
        <v>71</v>
      </c>
      <c r="AU55" t="s">
        <v>71</v>
      </c>
      <c r="AV55" t="s">
        <v>71</v>
      </c>
      <c r="AW55" t="s">
        <v>71</v>
      </c>
      <c r="AX55" t="s">
        <v>71</v>
      </c>
      <c r="AY55" t="s">
        <v>71</v>
      </c>
      <c r="AZ55">
        <v>311</v>
      </c>
      <c r="BA55" t="s">
        <v>99</v>
      </c>
      <c r="BB55" t="s">
        <v>71</v>
      </c>
      <c r="BC55" t="s">
        <v>71</v>
      </c>
      <c r="BD55" t="s">
        <v>71</v>
      </c>
      <c r="BE55" t="s">
        <v>71</v>
      </c>
      <c r="BF55" t="s">
        <v>71</v>
      </c>
      <c r="BG55" t="s">
        <v>71</v>
      </c>
      <c r="BH55" t="s">
        <v>71</v>
      </c>
      <c r="BI55" t="s">
        <v>71</v>
      </c>
      <c r="BJ55" t="s">
        <v>71</v>
      </c>
      <c r="BK55" t="s">
        <v>71</v>
      </c>
      <c r="BL55" t="s">
        <v>71</v>
      </c>
      <c r="BM55" t="s">
        <v>71</v>
      </c>
      <c r="BN55" t="s">
        <v>71</v>
      </c>
      <c r="BO55" t="s">
        <v>71</v>
      </c>
      <c r="BP55" t="s">
        <v>71</v>
      </c>
      <c r="BQ55" t="s">
        <v>666</v>
      </c>
      <c r="BR55" t="str">
        <f>HYPERLINK("https%3A%2F%2Fwww.webofscience.com%2Fwos%2Fwoscc%2Ffull-record%2FWOS:000263293100048","View Full Record in Web of Science")</f>
        <v>View Full Record in Web of Science</v>
      </c>
    </row>
    <row r="56" spans="1:70" x14ac:dyDescent="0.25">
      <c r="A56" t="s">
        <v>83</v>
      </c>
      <c r="B56" t="s">
        <v>112</v>
      </c>
      <c r="C56" t="s">
        <v>71</v>
      </c>
      <c r="D56" t="s">
        <v>71</v>
      </c>
      <c r="E56" t="s">
        <v>102</v>
      </c>
      <c r="F56" t="s">
        <v>112</v>
      </c>
      <c r="G56" t="s">
        <v>71</v>
      </c>
      <c r="H56" t="s">
        <v>71</v>
      </c>
      <c r="I56" s="4" t="s">
        <v>667</v>
      </c>
      <c r="J56" s="6" t="s">
        <v>8598</v>
      </c>
      <c r="K56" t="s">
        <v>276</v>
      </c>
      <c r="L56" t="s">
        <v>71</v>
      </c>
      <c r="M56" t="s">
        <v>277</v>
      </c>
      <c r="N56" t="s">
        <v>278</v>
      </c>
      <c r="O56" t="s">
        <v>279</v>
      </c>
      <c r="P56" t="s">
        <v>280</v>
      </c>
      <c r="Q56" t="s">
        <v>71</v>
      </c>
      <c r="R56" t="s">
        <v>71</v>
      </c>
      <c r="S56" t="s">
        <v>71</v>
      </c>
      <c r="T56" s="11" t="s">
        <v>116</v>
      </c>
      <c r="U56" t="s">
        <v>71</v>
      </c>
      <c r="V56" t="s">
        <v>71</v>
      </c>
      <c r="W56" t="s">
        <v>71</v>
      </c>
      <c r="X56" t="s">
        <v>71</v>
      </c>
      <c r="Y56" t="s">
        <v>71</v>
      </c>
      <c r="Z56" t="s">
        <v>71</v>
      </c>
      <c r="AA56" t="s">
        <v>71</v>
      </c>
      <c r="AB56" t="s">
        <v>71</v>
      </c>
      <c r="AC56" t="s">
        <v>71</v>
      </c>
      <c r="AD56" t="s">
        <v>71</v>
      </c>
      <c r="AE56" t="s">
        <v>71</v>
      </c>
      <c r="AF56" t="s">
        <v>71</v>
      </c>
      <c r="AG56" t="s">
        <v>71</v>
      </c>
      <c r="AH56" t="s">
        <v>71</v>
      </c>
      <c r="AI56" t="s">
        <v>71</v>
      </c>
      <c r="AJ56" t="s">
        <v>71</v>
      </c>
      <c r="AK56" t="s">
        <v>71</v>
      </c>
      <c r="AL56" t="s">
        <v>71</v>
      </c>
      <c r="AM56" t="s">
        <v>71</v>
      </c>
      <c r="AN56" t="s">
        <v>71</v>
      </c>
      <c r="AO56" t="s">
        <v>282</v>
      </c>
      <c r="AP56" t="s">
        <v>71</v>
      </c>
      <c r="AQ56" t="s">
        <v>71</v>
      </c>
      <c r="AR56" t="s">
        <v>71</v>
      </c>
      <c r="AS56">
        <v>2005</v>
      </c>
      <c r="AT56" t="s">
        <v>71</v>
      </c>
      <c r="AU56" t="s">
        <v>71</v>
      </c>
      <c r="AV56" t="s">
        <v>71</v>
      </c>
      <c r="AW56" t="s">
        <v>71</v>
      </c>
      <c r="AX56" t="s">
        <v>71</v>
      </c>
      <c r="AY56" t="s">
        <v>71</v>
      </c>
      <c r="AZ56">
        <v>104</v>
      </c>
      <c r="BA56">
        <v>109</v>
      </c>
      <c r="BB56" t="s">
        <v>71</v>
      </c>
      <c r="BC56" t="s">
        <v>668</v>
      </c>
      <c r="BD56" t="str">
        <f>HYPERLINK("http://dx.doi.org/10.1109/NAFIPS.2005.1548516","http://dx.doi.org/10.1109/NAFIPS.2005.1548516")</f>
        <v>http://dx.doi.org/10.1109/NAFIPS.2005.1548516</v>
      </c>
      <c r="BE56" t="s">
        <v>71</v>
      </c>
      <c r="BF56" t="s">
        <v>71</v>
      </c>
      <c r="BG56" t="s">
        <v>71</v>
      </c>
      <c r="BH56" t="s">
        <v>71</v>
      </c>
      <c r="BI56" t="s">
        <v>71</v>
      </c>
      <c r="BJ56" t="s">
        <v>71</v>
      </c>
      <c r="BK56" t="s">
        <v>71</v>
      </c>
      <c r="BL56" t="s">
        <v>71</v>
      </c>
      <c r="BM56" t="s">
        <v>71</v>
      </c>
      <c r="BN56" t="s">
        <v>71</v>
      </c>
      <c r="BO56" t="s">
        <v>71</v>
      </c>
      <c r="BP56" t="s">
        <v>71</v>
      </c>
      <c r="BQ56" t="s">
        <v>669</v>
      </c>
      <c r="BR56" t="str">
        <f>HYPERLINK("https%3A%2F%2Fwww.webofscience.com%2Fwos%2Fwoscc%2Ffull-record%2FWOS:000234636800021","View Full Record in Web of Science")</f>
        <v>View Full Record in Web of Science</v>
      </c>
    </row>
    <row r="57" spans="1:70" x14ac:dyDescent="0.25">
      <c r="A57" t="s">
        <v>69</v>
      </c>
      <c r="B57" t="s">
        <v>670</v>
      </c>
      <c r="C57" t="s">
        <v>71</v>
      </c>
      <c r="D57" t="s">
        <v>71</v>
      </c>
      <c r="E57" t="s">
        <v>71</v>
      </c>
      <c r="F57" t="s">
        <v>671</v>
      </c>
      <c r="G57" t="s">
        <v>71</v>
      </c>
      <c r="H57" t="s">
        <v>71</v>
      </c>
      <c r="I57" s="1" t="s">
        <v>672</v>
      </c>
      <c r="J57" s="6" t="s">
        <v>8590</v>
      </c>
      <c r="K57" t="s">
        <v>673</v>
      </c>
      <c r="L57" t="s">
        <v>71</v>
      </c>
      <c r="M57" t="s">
        <v>71</v>
      </c>
      <c r="N57" t="s">
        <v>71</v>
      </c>
      <c r="O57" t="s">
        <v>71</v>
      </c>
      <c r="P57" t="s">
        <v>71</v>
      </c>
      <c r="Q57" t="s">
        <v>71</v>
      </c>
      <c r="R57" t="s">
        <v>71</v>
      </c>
      <c r="S57" t="s">
        <v>71</v>
      </c>
      <c r="T57" s="11" t="s">
        <v>674</v>
      </c>
      <c r="U57" t="s">
        <v>71</v>
      </c>
      <c r="V57" t="s">
        <v>71</v>
      </c>
      <c r="W57" t="s">
        <v>71</v>
      </c>
      <c r="X57" t="s">
        <v>71</v>
      </c>
      <c r="Y57" t="s">
        <v>675</v>
      </c>
      <c r="Z57" t="s">
        <v>676</v>
      </c>
      <c r="AA57" t="s">
        <v>71</v>
      </c>
      <c r="AB57" t="s">
        <v>71</v>
      </c>
      <c r="AC57" t="s">
        <v>71</v>
      </c>
      <c r="AD57" t="s">
        <v>71</v>
      </c>
      <c r="AE57" t="s">
        <v>71</v>
      </c>
      <c r="AF57" t="s">
        <v>71</v>
      </c>
      <c r="AG57" t="s">
        <v>71</v>
      </c>
      <c r="AH57" t="s">
        <v>71</v>
      </c>
      <c r="AI57" t="s">
        <v>71</v>
      </c>
      <c r="AJ57" t="s">
        <v>71</v>
      </c>
      <c r="AK57" t="s">
        <v>71</v>
      </c>
      <c r="AL57" t="s">
        <v>71</v>
      </c>
      <c r="AM57" t="s">
        <v>677</v>
      </c>
      <c r="AN57" t="s">
        <v>678</v>
      </c>
      <c r="AO57" t="s">
        <v>71</v>
      </c>
      <c r="AP57" t="s">
        <v>71</v>
      </c>
      <c r="AQ57" t="s">
        <v>71</v>
      </c>
      <c r="AR57" t="s">
        <v>679</v>
      </c>
      <c r="AS57">
        <v>2017</v>
      </c>
      <c r="AT57">
        <v>118</v>
      </c>
      <c r="AU57" t="s">
        <v>71</v>
      </c>
      <c r="AV57" t="s">
        <v>71</v>
      </c>
      <c r="AW57" t="s">
        <v>71</v>
      </c>
      <c r="AX57" t="s">
        <v>71</v>
      </c>
      <c r="AY57" t="s">
        <v>71</v>
      </c>
      <c r="AZ57">
        <v>15</v>
      </c>
      <c r="BA57">
        <v>30</v>
      </c>
      <c r="BB57" t="s">
        <v>71</v>
      </c>
      <c r="BC57" t="s">
        <v>680</v>
      </c>
      <c r="BD57" t="str">
        <f>HYPERLINK("http://dx.doi.org/10.1016/j.knosys.2016.11.008","http://dx.doi.org/10.1016/j.knosys.2016.11.008")</f>
        <v>http://dx.doi.org/10.1016/j.knosys.2016.11.008</v>
      </c>
      <c r="BE57" t="s">
        <v>71</v>
      </c>
      <c r="BF57" t="s">
        <v>71</v>
      </c>
      <c r="BG57" t="s">
        <v>71</v>
      </c>
      <c r="BH57" t="s">
        <v>71</v>
      </c>
      <c r="BI57" t="s">
        <v>71</v>
      </c>
      <c r="BJ57" t="s">
        <v>71</v>
      </c>
      <c r="BK57" t="s">
        <v>71</v>
      </c>
      <c r="BL57" t="s">
        <v>71</v>
      </c>
      <c r="BM57" t="s">
        <v>71</v>
      </c>
      <c r="BN57" t="s">
        <v>71</v>
      </c>
      <c r="BO57" t="s">
        <v>71</v>
      </c>
      <c r="BP57" t="s">
        <v>71</v>
      </c>
      <c r="BQ57" t="s">
        <v>681</v>
      </c>
      <c r="BR57" t="str">
        <f>HYPERLINK("https%3A%2F%2Fwww.webofscience.com%2Fwos%2Fwoscc%2Ffull-record%2FWOS:000393009800003","View Full Record in Web of Science")</f>
        <v>View Full Record in Web of Science</v>
      </c>
    </row>
    <row r="58" spans="1:70" x14ac:dyDescent="0.25">
      <c r="A58" t="s">
        <v>83</v>
      </c>
      <c r="B58" t="s">
        <v>682</v>
      </c>
      <c r="C58" t="s">
        <v>71</v>
      </c>
      <c r="D58" t="s">
        <v>683</v>
      </c>
      <c r="E58" t="s">
        <v>71</v>
      </c>
      <c r="F58" t="s">
        <v>684</v>
      </c>
      <c r="G58" t="s">
        <v>71</v>
      </c>
      <c r="H58" t="s">
        <v>71</v>
      </c>
      <c r="I58" s="1" t="s">
        <v>685</v>
      </c>
      <c r="J58" s="6" t="s">
        <v>8588</v>
      </c>
      <c r="K58" t="s">
        <v>686</v>
      </c>
      <c r="L58" t="s">
        <v>687</v>
      </c>
      <c r="M58" t="s">
        <v>688</v>
      </c>
      <c r="N58" t="s">
        <v>689</v>
      </c>
      <c r="O58" t="s">
        <v>690</v>
      </c>
      <c r="P58" t="s">
        <v>691</v>
      </c>
      <c r="Q58" t="s">
        <v>71</v>
      </c>
      <c r="R58" t="s">
        <v>71</v>
      </c>
      <c r="S58" t="s">
        <v>71</v>
      </c>
      <c r="T58" t="s">
        <v>692</v>
      </c>
      <c r="U58" t="s">
        <v>71</v>
      </c>
      <c r="V58" t="s">
        <v>71</v>
      </c>
      <c r="W58" t="s">
        <v>71</v>
      </c>
      <c r="X58" t="s">
        <v>71</v>
      </c>
      <c r="Y58" t="s">
        <v>693</v>
      </c>
      <c r="Z58" t="s">
        <v>694</v>
      </c>
      <c r="AA58" t="s">
        <v>71</v>
      </c>
      <c r="AB58" t="s">
        <v>71</v>
      </c>
      <c r="AC58" t="s">
        <v>71</v>
      </c>
      <c r="AD58" t="s">
        <v>71</v>
      </c>
      <c r="AE58" t="s">
        <v>71</v>
      </c>
      <c r="AF58" t="s">
        <v>71</v>
      </c>
      <c r="AG58" t="s">
        <v>71</v>
      </c>
      <c r="AH58" t="s">
        <v>71</v>
      </c>
      <c r="AI58" t="s">
        <v>71</v>
      </c>
      <c r="AJ58" t="s">
        <v>71</v>
      </c>
      <c r="AK58" t="s">
        <v>71</v>
      </c>
      <c r="AL58" t="s">
        <v>71</v>
      </c>
      <c r="AM58" t="s">
        <v>695</v>
      </c>
      <c r="AN58" t="s">
        <v>71</v>
      </c>
      <c r="AO58" t="s">
        <v>696</v>
      </c>
      <c r="AP58" t="s">
        <v>71</v>
      </c>
      <c r="AQ58" t="s">
        <v>71</v>
      </c>
      <c r="AR58" t="s">
        <v>71</v>
      </c>
      <c r="AS58">
        <v>2009</v>
      </c>
      <c r="AT58">
        <v>5571</v>
      </c>
      <c r="AU58" t="s">
        <v>71</v>
      </c>
      <c r="AV58" t="s">
        <v>71</v>
      </c>
      <c r="AW58" t="s">
        <v>71</v>
      </c>
      <c r="AX58" t="s">
        <v>71</v>
      </c>
      <c r="AY58" t="s">
        <v>71</v>
      </c>
      <c r="AZ58">
        <v>93</v>
      </c>
      <c r="BA58">
        <v>100</v>
      </c>
      <c r="BB58" t="s">
        <v>71</v>
      </c>
      <c r="BC58" t="s">
        <v>71</v>
      </c>
      <c r="BD58" t="s">
        <v>71</v>
      </c>
      <c r="BE58" t="s">
        <v>71</v>
      </c>
      <c r="BF58" t="s">
        <v>71</v>
      </c>
      <c r="BG58" t="s">
        <v>71</v>
      </c>
      <c r="BH58" t="s">
        <v>71</v>
      </c>
      <c r="BI58" t="s">
        <v>71</v>
      </c>
      <c r="BJ58" t="s">
        <v>71</v>
      </c>
      <c r="BK58" t="s">
        <v>71</v>
      </c>
      <c r="BL58" t="s">
        <v>71</v>
      </c>
      <c r="BM58" t="s">
        <v>71</v>
      </c>
      <c r="BN58" t="s">
        <v>71</v>
      </c>
      <c r="BO58" t="s">
        <v>71</v>
      </c>
      <c r="BP58" t="s">
        <v>71</v>
      </c>
      <c r="BQ58" t="s">
        <v>697</v>
      </c>
      <c r="BR58" t="str">
        <f>HYPERLINK("https%3A%2F%2Fwww.webofscience.com%2Fwos%2Fwoscc%2Ffull-record%2FWOS:000267794300012","View Full Record in Web of Science")</f>
        <v>View Full Record in Web of Science</v>
      </c>
    </row>
    <row r="59" spans="1:70" x14ac:dyDescent="0.25">
      <c r="A59" t="s">
        <v>69</v>
      </c>
      <c r="B59" t="s">
        <v>698</v>
      </c>
      <c r="C59" t="s">
        <v>71</v>
      </c>
      <c r="D59" t="s">
        <v>71</v>
      </c>
      <c r="E59" t="s">
        <v>71</v>
      </c>
      <c r="F59" t="s">
        <v>698</v>
      </c>
      <c r="G59" t="s">
        <v>71</v>
      </c>
      <c r="H59" t="s">
        <v>71</v>
      </c>
      <c r="I59" s="4" t="s">
        <v>699</v>
      </c>
      <c r="J59" s="6" t="s">
        <v>8598</v>
      </c>
      <c r="K59" t="s">
        <v>115</v>
      </c>
      <c r="L59" t="s">
        <v>71</v>
      </c>
      <c r="M59" t="s">
        <v>71</v>
      </c>
      <c r="N59" t="s">
        <v>71</v>
      </c>
      <c r="O59" t="s">
        <v>71</v>
      </c>
      <c r="P59" t="s">
        <v>71</v>
      </c>
      <c r="Q59" t="s">
        <v>71</v>
      </c>
      <c r="R59" t="s">
        <v>71</v>
      </c>
      <c r="S59" t="s">
        <v>71</v>
      </c>
      <c r="T59" s="11" t="s">
        <v>700</v>
      </c>
      <c r="U59" t="s">
        <v>71</v>
      </c>
      <c r="V59" t="s">
        <v>71</v>
      </c>
      <c r="W59" t="s">
        <v>71</v>
      </c>
      <c r="X59" t="s">
        <v>71</v>
      </c>
      <c r="Y59" t="s">
        <v>71</v>
      </c>
      <c r="Z59" t="s">
        <v>71</v>
      </c>
      <c r="AA59" t="s">
        <v>71</v>
      </c>
      <c r="AB59" t="s">
        <v>71</v>
      </c>
      <c r="AC59" t="s">
        <v>71</v>
      </c>
      <c r="AD59" t="s">
        <v>71</v>
      </c>
      <c r="AE59" t="s">
        <v>71</v>
      </c>
      <c r="AF59" t="s">
        <v>71</v>
      </c>
      <c r="AG59" t="s">
        <v>71</v>
      </c>
      <c r="AH59" t="s">
        <v>71</v>
      </c>
      <c r="AI59" t="s">
        <v>71</v>
      </c>
      <c r="AJ59" t="s">
        <v>71</v>
      </c>
      <c r="AK59" t="s">
        <v>71</v>
      </c>
      <c r="AL59" t="s">
        <v>71</v>
      </c>
      <c r="AM59" t="s">
        <v>117</v>
      </c>
      <c r="AN59" t="s">
        <v>118</v>
      </c>
      <c r="AO59" t="s">
        <v>71</v>
      </c>
      <c r="AP59" t="s">
        <v>71</v>
      </c>
      <c r="AQ59" t="s">
        <v>71</v>
      </c>
      <c r="AR59" t="s">
        <v>71</v>
      </c>
      <c r="AS59">
        <v>2001</v>
      </c>
      <c r="AT59">
        <v>30</v>
      </c>
      <c r="AU59">
        <v>2</v>
      </c>
      <c r="AV59" t="s">
        <v>71</v>
      </c>
      <c r="AW59" t="s">
        <v>71</v>
      </c>
      <c r="AX59" t="s">
        <v>71</v>
      </c>
      <c r="AY59" t="s">
        <v>71</v>
      </c>
      <c r="AZ59">
        <v>91</v>
      </c>
      <c r="BA59">
        <v>132</v>
      </c>
      <c r="BB59" t="s">
        <v>71</v>
      </c>
      <c r="BC59" t="s">
        <v>701</v>
      </c>
      <c r="BD59" t="str">
        <f>HYPERLINK("http://dx.doi.org/10.1080/03081070108960701","http://dx.doi.org/10.1080/03081070108960701")</f>
        <v>http://dx.doi.org/10.1080/03081070108960701</v>
      </c>
      <c r="BE59" t="s">
        <v>71</v>
      </c>
      <c r="BF59" t="s">
        <v>71</v>
      </c>
      <c r="BG59" t="s">
        <v>71</v>
      </c>
      <c r="BH59" t="s">
        <v>71</v>
      </c>
      <c r="BI59" t="s">
        <v>71</v>
      </c>
      <c r="BJ59" t="s">
        <v>71</v>
      </c>
      <c r="BK59" t="s">
        <v>71</v>
      </c>
      <c r="BL59" t="s">
        <v>71</v>
      </c>
      <c r="BM59" t="s">
        <v>71</v>
      </c>
      <c r="BN59" t="s">
        <v>71</v>
      </c>
      <c r="BO59" t="s">
        <v>71</v>
      </c>
      <c r="BP59" t="s">
        <v>71</v>
      </c>
      <c r="BQ59" t="s">
        <v>702</v>
      </c>
      <c r="BR59" t="str">
        <f>HYPERLINK("https%3A%2F%2Fwww.webofscience.com%2Fwos%2Fwoscc%2Ffull-record%2FWOS:000169397200002","View Full Record in Web of Science")</f>
        <v>View Full Record in Web of Science</v>
      </c>
    </row>
    <row r="60" spans="1:70" x14ac:dyDescent="0.25">
      <c r="A60" t="s">
        <v>460</v>
      </c>
      <c r="B60" t="s">
        <v>703</v>
      </c>
      <c r="C60" t="s">
        <v>71</v>
      </c>
      <c r="D60" t="s">
        <v>462</v>
      </c>
      <c r="E60" t="s">
        <v>71</v>
      </c>
      <c r="F60" t="s">
        <v>704</v>
      </c>
      <c r="G60" t="s">
        <v>71</v>
      </c>
      <c r="H60" t="s">
        <v>71</v>
      </c>
      <c r="I60" s="1" t="s">
        <v>705</v>
      </c>
      <c r="J60" s="6" t="s">
        <v>8588</v>
      </c>
      <c r="K60" t="s">
        <v>465</v>
      </c>
      <c r="L60" t="s">
        <v>466</v>
      </c>
      <c r="M60" t="s">
        <v>71</v>
      </c>
      <c r="N60" t="s">
        <v>71</v>
      </c>
      <c r="O60" t="s">
        <v>71</v>
      </c>
      <c r="P60" t="s">
        <v>71</v>
      </c>
      <c r="Q60" t="s">
        <v>71</v>
      </c>
      <c r="R60" t="s">
        <v>71</v>
      </c>
      <c r="S60" t="s">
        <v>71</v>
      </c>
      <c r="T60" t="s">
        <v>706</v>
      </c>
      <c r="U60" t="s">
        <v>71</v>
      </c>
      <c r="V60" t="s">
        <v>71</v>
      </c>
      <c r="W60" t="s">
        <v>71</v>
      </c>
      <c r="X60" t="s">
        <v>71</v>
      </c>
      <c r="Y60" t="s">
        <v>707</v>
      </c>
      <c r="Z60" t="s">
        <v>708</v>
      </c>
      <c r="AA60" t="s">
        <v>71</v>
      </c>
      <c r="AB60" t="s">
        <v>71</v>
      </c>
      <c r="AC60" t="s">
        <v>71</v>
      </c>
      <c r="AD60" t="s">
        <v>71</v>
      </c>
      <c r="AE60" t="s">
        <v>71</v>
      </c>
      <c r="AF60" t="s">
        <v>71</v>
      </c>
      <c r="AG60" t="s">
        <v>71</v>
      </c>
      <c r="AH60" t="s">
        <v>71</v>
      </c>
      <c r="AI60" t="s">
        <v>71</v>
      </c>
      <c r="AJ60" t="s">
        <v>71</v>
      </c>
      <c r="AK60" t="s">
        <v>71</v>
      </c>
      <c r="AL60" t="s">
        <v>71</v>
      </c>
      <c r="AM60" t="s">
        <v>468</v>
      </c>
      <c r="AN60" t="s">
        <v>71</v>
      </c>
      <c r="AO60" t="s">
        <v>469</v>
      </c>
      <c r="AP60" t="s">
        <v>71</v>
      </c>
      <c r="AQ60" t="s">
        <v>71</v>
      </c>
      <c r="AR60" t="s">
        <v>71</v>
      </c>
      <c r="AS60">
        <v>2016</v>
      </c>
      <c r="AT60">
        <v>341</v>
      </c>
      <c r="AU60" t="s">
        <v>71</v>
      </c>
      <c r="AV60" t="s">
        <v>71</v>
      </c>
      <c r="AW60" t="s">
        <v>71</v>
      </c>
      <c r="AX60" t="s">
        <v>71</v>
      </c>
      <c r="AY60" t="s">
        <v>71</v>
      </c>
      <c r="AZ60">
        <v>109</v>
      </c>
      <c r="BA60">
        <v>128</v>
      </c>
      <c r="BB60" t="s">
        <v>71</v>
      </c>
      <c r="BC60" t="s">
        <v>709</v>
      </c>
      <c r="BD60" t="str">
        <f>HYPERLINK("http://dx.doi.org/10.1007/978-3-319-31093-0_5","http://dx.doi.org/10.1007/978-3-319-31093-0_5")</f>
        <v>http://dx.doi.org/10.1007/978-3-319-31093-0_5</v>
      </c>
      <c r="BE60" t="s">
        <v>471</v>
      </c>
      <c r="BF60" t="s">
        <v>71</v>
      </c>
      <c r="BG60" t="s">
        <v>71</v>
      </c>
      <c r="BH60" t="s">
        <v>71</v>
      </c>
      <c r="BI60" t="s">
        <v>71</v>
      </c>
      <c r="BJ60" t="s">
        <v>71</v>
      </c>
      <c r="BK60" t="s">
        <v>71</v>
      </c>
      <c r="BL60" t="s">
        <v>71</v>
      </c>
      <c r="BM60" t="s">
        <v>71</v>
      </c>
      <c r="BN60" t="s">
        <v>71</v>
      </c>
      <c r="BO60" t="s">
        <v>71</v>
      </c>
      <c r="BP60" t="s">
        <v>71</v>
      </c>
      <c r="BQ60" t="s">
        <v>710</v>
      </c>
      <c r="BR60" t="str">
        <f>HYPERLINK("https%3A%2F%2Fwww.webofscience.com%2Fwos%2Fwoscc%2Ffull-record%2FWOS:000384679500006","View Full Record in Web of Science")</f>
        <v>View Full Record in Web of Science</v>
      </c>
    </row>
    <row r="61" spans="1:70" x14ac:dyDescent="0.25">
      <c r="A61" t="s">
        <v>69</v>
      </c>
      <c r="B61" t="s">
        <v>711</v>
      </c>
      <c r="C61" t="s">
        <v>71</v>
      </c>
      <c r="D61" t="s">
        <v>71</v>
      </c>
      <c r="E61" t="s">
        <v>71</v>
      </c>
      <c r="F61" t="s">
        <v>712</v>
      </c>
      <c r="G61" t="s">
        <v>71</v>
      </c>
      <c r="H61" t="s">
        <v>71</v>
      </c>
      <c r="I61" s="1" t="s">
        <v>713</v>
      </c>
      <c r="J61" s="6" t="s">
        <v>8588</v>
      </c>
      <c r="K61" t="s">
        <v>421</v>
      </c>
      <c r="L61" t="s">
        <v>71</v>
      </c>
      <c r="M61" t="s">
        <v>71</v>
      </c>
      <c r="N61" t="s">
        <v>71</v>
      </c>
      <c r="O61" t="s">
        <v>71</v>
      </c>
      <c r="P61" t="s">
        <v>71</v>
      </c>
      <c r="Q61" t="s">
        <v>71</v>
      </c>
      <c r="R61" t="s">
        <v>71</v>
      </c>
      <c r="S61" t="s">
        <v>71</v>
      </c>
      <c r="T61" t="s">
        <v>714</v>
      </c>
      <c r="U61" t="s">
        <v>71</v>
      </c>
      <c r="V61" t="s">
        <v>71</v>
      </c>
      <c r="W61" t="s">
        <v>71</v>
      </c>
      <c r="X61" t="s">
        <v>71</v>
      </c>
      <c r="Y61" t="s">
        <v>71</v>
      </c>
      <c r="Z61" t="s">
        <v>71</v>
      </c>
      <c r="AA61" t="s">
        <v>71</v>
      </c>
      <c r="AB61" t="s">
        <v>71</v>
      </c>
      <c r="AC61" t="s">
        <v>71</v>
      </c>
      <c r="AD61" t="s">
        <v>71</v>
      </c>
      <c r="AE61" t="s">
        <v>71</v>
      </c>
      <c r="AF61" t="s">
        <v>71</v>
      </c>
      <c r="AG61" t="s">
        <v>71</v>
      </c>
      <c r="AH61" t="s">
        <v>71</v>
      </c>
      <c r="AI61" t="s">
        <v>71</v>
      </c>
      <c r="AJ61" t="s">
        <v>71</v>
      </c>
      <c r="AK61" t="s">
        <v>71</v>
      </c>
      <c r="AL61" t="s">
        <v>71</v>
      </c>
      <c r="AM61" t="s">
        <v>423</v>
      </c>
      <c r="AN61" t="s">
        <v>715</v>
      </c>
      <c r="AO61" t="s">
        <v>71</v>
      </c>
      <c r="AP61" t="s">
        <v>71</v>
      </c>
      <c r="AQ61" t="s">
        <v>71</v>
      </c>
      <c r="AR61" t="s">
        <v>716</v>
      </c>
      <c r="AS61">
        <v>2018</v>
      </c>
      <c r="AT61">
        <v>330</v>
      </c>
      <c r="AU61" t="s">
        <v>71</v>
      </c>
      <c r="AV61" t="s">
        <v>71</v>
      </c>
      <c r="AW61" t="s">
        <v>71</v>
      </c>
      <c r="AX61" t="s">
        <v>71</v>
      </c>
      <c r="AY61" t="s">
        <v>71</v>
      </c>
      <c r="AZ61">
        <v>16</v>
      </c>
      <c r="BA61">
        <v>40</v>
      </c>
      <c r="BB61" t="s">
        <v>71</v>
      </c>
      <c r="BC61" t="s">
        <v>717</v>
      </c>
      <c r="BD61" t="str">
        <f>HYPERLINK("http://dx.doi.org/10.1016/j.fss.2016.11.007","http://dx.doi.org/10.1016/j.fss.2016.11.007")</f>
        <v>http://dx.doi.org/10.1016/j.fss.2016.11.007</v>
      </c>
      <c r="BE61" t="s">
        <v>71</v>
      </c>
      <c r="BF61" t="s">
        <v>71</v>
      </c>
      <c r="BG61" t="s">
        <v>71</v>
      </c>
      <c r="BH61" t="s">
        <v>71</v>
      </c>
      <c r="BI61" t="s">
        <v>71</v>
      </c>
      <c r="BJ61" t="s">
        <v>71</v>
      </c>
      <c r="BK61" t="s">
        <v>71</v>
      </c>
      <c r="BL61" t="s">
        <v>71</v>
      </c>
      <c r="BM61" t="s">
        <v>71</v>
      </c>
      <c r="BN61" t="s">
        <v>71</v>
      </c>
      <c r="BO61" t="s">
        <v>71</v>
      </c>
      <c r="BP61" t="s">
        <v>71</v>
      </c>
      <c r="BQ61" t="s">
        <v>718</v>
      </c>
      <c r="BR61" t="str">
        <f>HYPERLINK("https%3A%2F%2Fwww.webofscience.com%2Fwos%2Fwoscc%2Ffull-record%2FWOS:000415866800002","View Full Record in Web of Science")</f>
        <v>View Full Record in Web of Science</v>
      </c>
    </row>
    <row r="62" spans="1:70" x14ac:dyDescent="0.25">
      <c r="A62" t="s">
        <v>69</v>
      </c>
      <c r="B62" t="s">
        <v>719</v>
      </c>
      <c r="C62" t="s">
        <v>71</v>
      </c>
      <c r="D62" t="s">
        <v>71</v>
      </c>
      <c r="E62" t="s">
        <v>71</v>
      </c>
      <c r="F62" t="s">
        <v>720</v>
      </c>
      <c r="G62" t="s">
        <v>71</v>
      </c>
      <c r="H62" t="s">
        <v>71</v>
      </c>
      <c r="I62" s="1" t="s">
        <v>721</v>
      </c>
      <c r="J62" s="6" t="s">
        <v>8588</v>
      </c>
      <c r="K62" t="s">
        <v>722</v>
      </c>
      <c r="L62" t="s">
        <v>71</v>
      </c>
      <c r="M62" t="s">
        <v>71</v>
      </c>
      <c r="N62" t="s">
        <v>71</v>
      </c>
      <c r="O62" t="s">
        <v>71</v>
      </c>
      <c r="P62" t="s">
        <v>71</v>
      </c>
      <c r="Q62" t="s">
        <v>71</v>
      </c>
      <c r="R62" t="s">
        <v>71</v>
      </c>
      <c r="S62" t="s">
        <v>71</v>
      </c>
      <c r="T62" t="s">
        <v>723</v>
      </c>
      <c r="U62" t="s">
        <v>71</v>
      </c>
      <c r="V62" t="s">
        <v>71</v>
      </c>
      <c r="W62" t="s">
        <v>71</v>
      </c>
      <c r="X62" t="s">
        <v>71</v>
      </c>
      <c r="Y62" t="s">
        <v>724</v>
      </c>
      <c r="Z62" t="s">
        <v>725</v>
      </c>
      <c r="AA62" t="s">
        <v>71</v>
      </c>
      <c r="AB62" t="s">
        <v>71</v>
      </c>
      <c r="AC62" t="s">
        <v>71</v>
      </c>
      <c r="AD62" t="s">
        <v>71</v>
      </c>
      <c r="AE62" t="s">
        <v>71</v>
      </c>
      <c r="AF62" t="s">
        <v>71</v>
      </c>
      <c r="AG62" t="s">
        <v>71</v>
      </c>
      <c r="AH62" t="s">
        <v>71</v>
      </c>
      <c r="AI62" t="s">
        <v>71</v>
      </c>
      <c r="AJ62" t="s">
        <v>71</v>
      </c>
      <c r="AK62" t="s">
        <v>71</v>
      </c>
      <c r="AL62" t="s">
        <v>71</v>
      </c>
      <c r="AM62" t="s">
        <v>726</v>
      </c>
      <c r="AN62" t="s">
        <v>727</v>
      </c>
      <c r="AO62" t="s">
        <v>71</v>
      </c>
      <c r="AP62" t="s">
        <v>71</v>
      </c>
      <c r="AQ62" t="s">
        <v>71</v>
      </c>
      <c r="AR62" t="s">
        <v>728</v>
      </c>
      <c r="AS62">
        <v>2020</v>
      </c>
      <c r="AT62">
        <v>134</v>
      </c>
      <c r="AU62" t="s">
        <v>71</v>
      </c>
      <c r="AV62" t="s">
        <v>71</v>
      </c>
      <c r="AW62" t="s">
        <v>71</v>
      </c>
      <c r="AX62" t="s">
        <v>71</v>
      </c>
      <c r="AY62" t="s">
        <v>71</v>
      </c>
      <c r="AZ62" t="s">
        <v>71</v>
      </c>
      <c r="BA62" t="s">
        <v>71</v>
      </c>
      <c r="BB62">
        <v>103643</v>
      </c>
      <c r="BC62" t="s">
        <v>729</v>
      </c>
      <c r="BD62" t="str">
        <f>HYPERLINK("http://dx.doi.org/10.1016/j.robot.2020.103643","http://dx.doi.org/10.1016/j.robot.2020.103643")</f>
        <v>http://dx.doi.org/10.1016/j.robot.2020.103643</v>
      </c>
      <c r="BE62" t="s">
        <v>71</v>
      </c>
      <c r="BF62" t="s">
        <v>71</v>
      </c>
      <c r="BG62" t="s">
        <v>71</v>
      </c>
      <c r="BH62" t="s">
        <v>71</v>
      </c>
      <c r="BI62" t="s">
        <v>71</v>
      </c>
      <c r="BJ62" t="s">
        <v>71</v>
      </c>
      <c r="BK62" t="s">
        <v>71</v>
      </c>
      <c r="BL62" t="s">
        <v>71</v>
      </c>
      <c r="BM62" t="s">
        <v>71</v>
      </c>
      <c r="BN62" t="s">
        <v>71</v>
      </c>
      <c r="BO62" t="s">
        <v>71</v>
      </c>
      <c r="BP62" t="s">
        <v>71</v>
      </c>
      <c r="BQ62" t="s">
        <v>730</v>
      </c>
      <c r="BR62" t="str">
        <f>HYPERLINK("https%3A%2F%2Fwww.webofscience.com%2Fwos%2Fwoscc%2Ffull-record%2FWOS:000586017500002","View Full Record in Web of Science")</f>
        <v>View Full Record in Web of Science</v>
      </c>
    </row>
    <row r="63" spans="1:70" x14ac:dyDescent="0.25">
      <c r="A63" t="s">
        <v>69</v>
      </c>
      <c r="B63" t="s">
        <v>731</v>
      </c>
      <c r="C63" t="s">
        <v>71</v>
      </c>
      <c r="D63" t="s">
        <v>71</v>
      </c>
      <c r="E63" t="s">
        <v>71</v>
      </c>
      <c r="F63" t="s">
        <v>731</v>
      </c>
      <c r="G63" t="s">
        <v>71</v>
      </c>
      <c r="H63" t="s">
        <v>71</v>
      </c>
      <c r="I63" s="1" t="s">
        <v>732</v>
      </c>
      <c r="J63" s="6" t="s">
        <v>8593</v>
      </c>
      <c r="K63" t="s">
        <v>123</v>
      </c>
      <c r="L63" t="s">
        <v>71</v>
      </c>
      <c r="M63" t="s">
        <v>71</v>
      </c>
      <c r="N63" t="s">
        <v>71</v>
      </c>
      <c r="O63" t="s">
        <v>71</v>
      </c>
      <c r="P63" t="s">
        <v>71</v>
      </c>
      <c r="Q63" t="s">
        <v>71</v>
      </c>
      <c r="R63" t="s">
        <v>71</v>
      </c>
      <c r="S63" t="s">
        <v>71</v>
      </c>
      <c r="T63" t="s">
        <v>733</v>
      </c>
      <c r="U63" t="s">
        <v>71</v>
      </c>
      <c r="V63" t="s">
        <v>71</v>
      </c>
      <c r="W63" t="s">
        <v>71</v>
      </c>
      <c r="X63" t="s">
        <v>71</v>
      </c>
      <c r="Y63" t="s">
        <v>71</v>
      </c>
      <c r="Z63" t="s">
        <v>71</v>
      </c>
      <c r="AA63" t="s">
        <v>71</v>
      </c>
      <c r="AB63" t="s">
        <v>71</v>
      </c>
      <c r="AC63" t="s">
        <v>71</v>
      </c>
      <c r="AD63" t="s">
        <v>71</v>
      </c>
      <c r="AE63" t="s">
        <v>71</v>
      </c>
      <c r="AF63" t="s">
        <v>71</v>
      </c>
      <c r="AG63" t="s">
        <v>71</v>
      </c>
      <c r="AH63" t="s">
        <v>71</v>
      </c>
      <c r="AI63" t="s">
        <v>71</v>
      </c>
      <c r="AJ63" t="s">
        <v>71</v>
      </c>
      <c r="AK63" t="s">
        <v>71</v>
      </c>
      <c r="AL63" t="s">
        <v>71</v>
      </c>
      <c r="AM63" t="s">
        <v>127</v>
      </c>
      <c r="AN63" t="s">
        <v>71</v>
      </c>
      <c r="AO63" t="s">
        <v>71</v>
      </c>
      <c r="AP63" t="s">
        <v>71</v>
      </c>
      <c r="AQ63" t="s">
        <v>71</v>
      </c>
      <c r="AR63" t="s">
        <v>734</v>
      </c>
      <c r="AS63">
        <v>1993</v>
      </c>
      <c r="AT63">
        <v>67</v>
      </c>
      <c r="AU63">
        <v>3</v>
      </c>
      <c r="AV63" t="s">
        <v>71</v>
      </c>
      <c r="AW63" t="s">
        <v>71</v>
      </c>
      <c r="AX63" t="s">
        <v>71</v>
      </c>
      <c r="AY63" t="s">
        <v>71</v>
      </c>
      <c r="AZ63">
        <v>209</v>
      </c>
      <c r="BA63">
        <v>228</v>
      </c>
      <c r="BB63" t="s">
        <v>71</v>
      </c>
      <c r="BC63" t="s">
        <v>735</v>
      </c>
      <c r="BD63" t="str">
        <f>HYPERLINK("http://dx.doi.org/10.1016/0020-0255(93)90073-U","http://dx.doi.org/10.1016/0020-0255(93)90073-U")</f>
        <v>http://dx.doi.org/10.1016/0020-0255(93)90073-U</v>
      </c>
      <c r="BE63" t="s">
        <v>71</v>
      </c>
      <c r="BF63" t="s">
        <v>71</v>
      </c>
      <c r="BG63" t="s">
        <v>71</v>
      </c>
      <c r="BH63" t="s">
        <v>71</v>
      </c>
      <c r="BI63" t="s">
        <v>71</v>
      </c>
      <c r="BJ63" t="s">
        <v>71</v>
      </c>
      <c r="BK63" t="s">
        <v>71</v>
      </c>
      <c r="BL63" t="s">
        <v>71</v>
      </c>
      <c r="BM63" t="s">
        <v>71</v>
      </c>
      <c r="BN63" t="s">
        <v>71</v>
      </c>
      <c r="BO63" t="s">
        <v>71</v>
      </c>
      <c r="BP63" t="s">
        <v>71</v>
      </c>
      <c r="BQ63" t="s">
        <v>736</v>
      </c>
      <c r="BR63" t="str">
        <f>HYPERLINK("https%3A%2F%2Fwww.webofscience.com%2Fwos%2Fwoscc%2Ffull-record%2FWOS:A1993KE12200002","View Full Record in Web of Science")</f>
        <v>View Full Record in Web of Science</v>
      </c>
    </row>
    <row r="64" spans="1:70" x14ac:dyDescent="0.25">
      <c r="A64" t="s">
        <v>83</v>
      </c>
      <c r="B64" t="s">
        <v>737</v>
      </c>
      <c r="C64" t="s">
        <v>71</v>
      </c>
      <c r="D64" t="s">
        <v>738</v>
      </c>
      <c r="E64" t="s">
        <v>71</v>
      </c>
      <c r="F64" t="s">
        <v>739</v>
      </c>
      <c r="G64" t="s">
        <v>71</v>
      </c>
      <c r="H64" t="s">
        <v>71</v>
      </c>
      <c r="I64" s="1" t="s">
        <v>740</v>
      </c>
      <c r="J64" s="6" t="s">
        <v>8592</v>
      </c>
      <c r="K64" t="s">
        <v>741</v>
      </c>
      <c r="L64" t="s">
        <v>71</v>
      </c>
      <c r="M64" t="s">
        <v>742</v>
      </c>
      <c r="N64" t="s">
        <v>743</v>
      </c>
      <c r="O64" t="s">
        <v>744</v>
      </c>
      <c r="P64" t="s">
        <v>745</v>
      </c>
      <c r="Q64" t="s">
        <v>71</v>
      </c>
      <c r="R64" t="s">
        <v>71</v>
      </c>
      <c r="S64" t="s">
        <v>71</v>
      </c>
      <c r="T64" t="s">
        <v>746</v>
      </c>
      <c r="U64" t="s">
        <v>71</v>
      </c>
      <c r="V64" t="s">
        <v>71</v>
      </c>
      <c r="W64" t="s">
        <v>71</v>
      </c>
      <c r="X64" t="s">
        <v>71</v>
      </c>
      <c r="Y64" t="s">
        <v>747</v>
      </c>
      <c r="Z64" t="s">
        <v>748</v>
      </c>
      <c r="AA64" t="s">
        <v>71</v>
      </c>
      <c r="AB64" t="s">
        <v>71</v>
      </c>
      <c r="AC64" t="s">
        <v>71</v>
      </c>
      <c r="AD64" t="s">
        <v>71</v>
      </c>
      <c r="AE64" t="s">
        <v>71</v>
      </c>
      <c r="AF64" t="s">
        <v>71</v>
      </c>
      <c r="AG64" t="s">
        <v>71</v>
      </c>
      <c r="AH64" t="s">
        <v>71</v>
      </c>
      <c r="AI64" t="s">
        <v>71</v>
      </c>
      <c r="AJ64" t="s">
        <v>71</v>
      </c>
      <c r="AK64" t="s">
        <v>71</v>
      </c>
      <c r="AL64" t="s">
        <v>71</v>
      </c>
      <c r="AM64" t="s">
        <v>71</v>
      </c>
      <c r="AN64" t="s">
        <v>71</v>
      </c>
      <c r="AO64" t="s">
        <v>749</v>
      </c>
      <c r="AP64" t="s">
        <v>71</v>
      </c>
      <c r="AQ64" t="s">
        <v>71</v>
      </c>
      <c r="AR64" t="s">
        <v>71</v>
      </c>
      <c r="AS64">
        <v>2016</v>
      </c>
      <c r="AT64" t="s">
        <v>71</v>
      </c>
      <c r="AU64" t="s">
        <v>71</v>
      </c>
      <c r="AV64" t="s">
        <v>71</v>
      </c>
      <c r="AW64" t="s">
        <v>71</v>
      </c>
      <c r="AX64" t="s">
        <v>71</v>
      </c>
      <c r="AY64" t="s">
        <v>71</v>
      </c>
      <c r="AZ64">
        <v>2602</v>
      </c>
      <c r="BA64">
        <v>2604</v>
      </c>
      <c r="BB64" t="s">
        <v>71</v>
      </c>
      <c r="BC64" t="s">
        <v>71</v>
      </c>
      <c r="BD64" t="s">
        <v>71</v>
      </c>
      <c r="BE64" t="s">
        <v>71</v>
      </c>
      <c r="BF64" t="s">
        <v>71</v>
      </c>
      <c r="BG64" t="s">
        <v>71</v>
      </c>
      <c r="BH64" t="s">
        <v>71</v>
      </c>
      <c r="BI64" t="s">
        <v>71</v>
      </c>
      <c r="BJ64" t="s">
        <v>71</v>
      </c>
      <c r="BK64" t="s">
        <v>71</v>
      </c>
      <c r="BL64" t="s">
        <v>71</v>
      </c>
      <c r="BM64" t="s">
        <v>71</v>
      </c>
      <c r="BN64" t="s">
        <v>71</v>
      </c>
      <c r="BO64" t="s">
        <v>71</v>
      </c>
      <c r="BP64" t="s">
        <v>71</v>
      </c>
      <c r="BQ64" t="s">
        <v>750</v>
      </c>
      <c r="BR64" t="str">
        <f>HYPERLINK("https%3A%2F%2Fwww.webofscience.com%2Fwos%2Fwoscc%2Ffull-record%2FWOS:000388117502132","View Full Record in Web of Science")</f>
        <v>View Full Record in Web of Science</v>
      </c>
    </row>
    <row r="65" spans="1:70" x14ac:dyDescent="0.25">
      <c r="A65" t="s">
        <v>83</v>
      </c>
      <c r="B65" t="s">
        <v>751</v>
      </c>
      <c r="C65" t="s">
        <v>71</v>
      </c>
      <c r="D65" t="s">
        <v>71</v>
      </c>
      <c r="E65" t="s">
        <v>102</v>
      </c>
      <c r="F65" t="s">
        <v>751</v>
      </c>
      <c r="G65" t="s">
        <v>71</v>
      </c>
      <c r="H65" t="s">
        <v>71</v>
      </c>
      <c r="I65" s="1" t="s">
        <v>752</v>
      </c>
      <c r="J65" s="6" t="s">
        <v>8590</v>
      </c>
      <c r="K65" t="s">
        <v>753</v>
      </c>
      <c r="L65" t="s">
        <v>71</v>
      </c>
      <c r="M65" t="s">
        <v>277</v>
      </c>
      <c r="N65" t="s">
        <v>278</v>
      </c>
      <c r="O65" t="s">
        <v>279</v>
      </c>
      <c r="P65" t="s">
        <v>280</v>
      </c>
      <c r="Q65" t="s">
        <v>71</v>
      </c>
      <c r="R65" t="s">
        <v>71</v>
      </c>
      <c r="S65" t="s">
        <v>71</v>
      </c>
      <c r="T65" s="11" t="s">
        <v>754</v>
      </c>
      <c r="U65" t="s">
        <v>71</v>
      </c>
      <c r="V65" t="s">
        <v>71</v>
      </c>
      <c r="W65" t="s">
        <v>71</v>
      </c>
      <c r="X65" t="s">
        <v>71</v>
      </c>
      <c r="Y65" t="s">
        <v>71</v>
      </c>
      <c r="Z65" t="s">
        <v>71</v>
      </c>
      <c r="AA65" t="s">
        <v>71</v>
      </c>
      <c r="AB65" t="s">
        <v>71</v>
      </c>
      <c r="AC65" t="s">
        <v>71</v>
      </c>
      <c r="AD65" t="s">
        <v>71</v>
      </c>
      <c r="AE65" t="s">
        <v>71</v>
      </c>
      <c r="AF65" t="s">
        <v>71</v>
      </c>
      <c r="AG65" t="s">
        <v>71</v>
      </c>
      <c r="AH65" t="s">
        <v>71</v>
      </c>
      <c r="AI65" t="s">
        <v>71</v>
      </c>
      <c r="AJ65" t="s">
        <v>71</v>
      </c>
      <c r="AK65" t="s">
        <v>71</v>
      </c>
      <c r="AL65" t="s">
        <v>71</v>
      </c>
      <c r="AM65" t="s">
        <v>71</v>
      </c>
      <c r="AN65" t="s">
        <v>71</v>
      </c>
      <c r="AO65" t="s">
        <v>282</v>
      </c>
      <c r="AP65" t="s">
        <v>71</v>
      </c>
      <c r="AQ65" t="s">
        <v>71</v>
      </c>
      <c r="AR65" t="s">
        <v>71</v>
      </c>
      <c r="AS65">
        <v>2005</v>
      </c>
      <c r="AT65" t="s">
        <v>71</v>
      </c>
      <c r="AU65" t="s">
        <v>71</v>
      </c>
      <c r="AV65" t="s">
        <v>71</v>
      </c>
      <c r="AW65" t="s">
        <v>71</v>
      </c>
      <c r="AX65" t="s">
        <v>71</v>
      </c>
      <c r="AY65" t="s">
        <v>71</v>
      </c>
      <c r="AZ65">
        <v>86</v>
      </c>
      <c r="BA65">
        <v>91</v>
      </c>
      <c r="BB65" t="s">
        <v>71</v>
      </c>
      <c r="BC65" t="s">
        <v>755</v>
      </c>
      <c r="BD65" t="str">
        <f>HYPERLINK("http://dx.doi.org/10.1109/NAFIPS.2005.1548513","http://dx.doi.org/10.1109/NAFIPS.2005.1548513")</f>
        <v>http://dx.doi.org/10.1109/NAFIPS.2005.1548513</v>
      </c>
      <c r="BE65" t="s">
        <v>71</v>
      </c>
      <c r="BF65" t="s">
        <v>71</v>
      </c>
      <c r="BG65" t="s">
        <v>71</v>
      </c>
      <c r="BH65" t="s">
        <v>71</v>
      </c>
      <c r="BI65" t="s">
        <v>71</v>
      </c>
      <c r="BJ65" t="s">
        <v>71</v>
      </c>
      <c r="BK65" t="s">
        <v>71</v>
      </c>
      <c r="BL65" t="s">
        <v>71</v>
      </c>
      <c r="BM65" t="s">
        <v>71</v>
      </c>
      <c r="BN65" t="s">
        <v>71</v>
      </c>
      <c r="BO65" t="s">
        <v>71</v>
      </c>
      <c r="BP65" t="s">
        <v>71</v>
      </c>
      <c r="BQ65" t="s">
        <v>756</v>
      </c>
      <c r="BR65" t="str">
        <f>HYPERLINK("https%3A%2F%2Fwww.webofscience.com%2Fwos%2Fwoscc%2Ffull-record%2FWOS:000234636800018","View Full Record in Web of Science")</f>
        <v>View Full Record in Web of Science</v>
      </c>
    </row>
    <row r="66" spans="1:70" x14ac:dyDescent="0.25">
      <c r="A66" t="s">
        <v>69</v>
      </c>
      <c r="B66" t="s">
        <v>757</v>
      </c>
      <c r="C66" t="s">
        <v>71</v>
      </c>
      <c r="D66" t="s">
        <v>71</v>
      </c>
      <c r="E66" t="s">
        <v>71</v>
      </c>
      <c r="F66" t="s">
        <v>757</v>
      </c>
      <c r="G66" t="s">
        <v>71</v>
      </c>
      <c r="H66" t="s">
        <v>71</v>
      </c>
      <c r="I66" s="1" t="s">
        <v>758</v>
      </c>
      <c r="J66" s="6" t="s">
        <v>8593</v>
      </c>
      <c r="K66" t="s">
        <v>421</v>
      </c>
      <c r="L66" t="s">
        <v>71</v>
      </c>
      <c r="M66" t="s">
        <v>71</v>
      </c>
      <c r="N66" t="s">
        <v>71</v>
      </c>
      <c r="O66" t="s">
        <v>71</v>
      </c>
      <c r="P66" t="s">
        <v>71</v>
      </c>
      <c r="Q66" t="s">
        <v>71</v>
      </c>
      <c r="R66" t="s">
        <v>71</v>
      </c>
      <c r="S66" t="s">
        <v>71</v>
      </c>
      <c r="T66" t="s">
        <v>759</v>
      </c>
      <c r="U66" t="s">
        <v>71</v>
      </c>
      <c r="V66" t="s">
        <v>71</v>
      </c>
      <c r="W66" t="s">
        <v>71</v>
      </c>
      <c r="X66" t="s">
        <v>71</v>
      </c>
      <c r="Y66" t="s">
        <v>71</v>
      </c>
      <c r="Z66" t="s">
        <v>71</v>
      </c>
      <c r="AA66" t="s">
        <v>71</v>
      </c>
      <c r="AB66" t="s">
        <v>71</v>
      </c>
      <c r="AC66" t="s">
        <v>71</v>
      </c>
      <c r="AD66" t="s">
        <v>71</v>
      </c>
      <c r="AE66" t="s">
        <v>71</v>
      </c>
      <c r="AF66" t="s">
        <v>71</v>
      </c>
      <c r="AG66" t="s">
        <v>71</v>
      </c>
      <c r="AH66" t="s">
        <v>71</v>
      </c>
      <c r="AI66" t="s">
        <v>71</v>
      </c>
      <c r="AJ66" t="s">
        <v>71</v>
      </c>
      <c r="AK66" t="s">
        <v>71</v>
      </c>
      <c r="AL66" t="s">
        <v>71</v>
      </c>
      <c r="AM66" t="s">
        <v>423</v>
      </c>
      <c r="AN66" t="s">
        <v>715</v>
      </c>
      <c r="AO66" t="s">
        <v>71</v>
      </c>
      <c r="AP66" t="s">
        <v>71</v>
      </c>
      <c r="AQ66" t="s">
        <v>71</v>
      </c>
      <c r="AR66" t="s">
        <v>760</v>
      </c>
      <c r="AS66">
        <v>1998</v>
      </c>
      <c r="AT66">
        <v>98</v>
      </c>
      <c r="AU66">
        <v>1</v>
      </c>
      <c r="AV66" t="s">
        <v>71</v>
      </c>
      <c r="AW66" t="s">
        <v>71</v>
      </c>
      <c r="AX66" t="s">
        <v>71</v>
      </c>
      <c r="AY66" t="s">
        <v>71</v>
      </c>
      <c r="AZ66">
        <v>57</v>
      </c>
      <c r="BA66">
        <v>66</v>
      </c>
      <c r="BB66" t="s">
        <v>71</v>
      </c>
      <c r="BC66" t="s">
        <v>761</v>
      </c>
      <c r="BD66" t="str">
        <f>HYPERLINK("http://dx.doi.org/10.1016/S0165-0114(96)00388-0","http://dx.doi.org/10.1016/S0165-0114(96)00388-0")</f>
        <v>http://dx.doi.org/10.1016/S0165-0114(96)00388-0</v>
      </c>
      <c r="BE66" t="s">
        <v>71</v>
      </c>
      <c r="BF66" t="s">
        <v>71</v>
      </c>
      <c r="BG66" t="s">
        <v>71</v>
      </c>
      <c r="BH66" t="s">
        <v>71</v>
      </c>
      <c r="BI66" t="s">
        <v>71</v>
      </c>
      <c r="BJ66" t="s">
        <v>71</v>
      </c>
      <c r="BK66" t="s">
        <v>71</v>
      </c>
      <c r="BL66" t="s">
        <v>71</v>
      </c>
      <c r="BM66" t="s">
        <v>71</v>
      </c>
      <c r="BN66" t="s">
        <v>71</v>
      </c>
      <c r="BO66" t="s">
        <v>71</v>
      </c>
      <c r="BP66" t="s">
        <v>71</v>
      </c>
      <c r="BQ66" t="s">
        <v>762</v>
      </c>
      <c r="BR66" t="str">
        <f>HYPERLINK("https%3A%2F%2Fwww.webofscience.com%2Fwos%2Fwoscc%2Ffull-record%2FWOS:000074400900005","View Full Record in Web of Science")</f>
        <v>View Full Record in Web of Science</v>
      </c>
    </row>
    <row r="67" spans="1:70" x14ac:dyDescent="0.25">
      <c r="A67" t="s">
        <v>69</v>
      </c>
      <c r="B67" t="s">
        <v>763</v>
      </c>
      <c r="C67" t="s">
        <v>71</v>
      </c>
      <c r="D67" t="s">
        <v>71</v>
      </c>
      <c r="E67" t="s">
        <v>71</v>
      </c>
      <c r="F67" t="s">
        <v>764</v>
      </c>
      <c r="G67" t="s">
        <v>71</v>
      </c>
      <c r="H67" t="s">
        <v>71</v>
      </c>
      <c r="I67" s="1" t="s">
        <v>765</v>
      </c>
      <c r="J67" s="6" t="s">
        <v>8590</v>
      </c>
      <c r="K67" t="s">
        <v>766</v>
      </c>
      <c r="L67" t="s">
        <v>71</v>
      </c>
      <c r="M67" t="s">
        <v>71</v>
      </c>
      <c r="N67" t="s">
        <v>71</v>
      </c>
      <c r="O67" t="s">
        <v>71</v>
      </c>
      <c r="P67" t="s">
        <v>71</v>
      </c>
      <c r="Q67" t="s">
        <v>71</v>
      </c>
      <c r="R67" t="s">
        <v>71</v>
      </c>
      <c r="S67" t="s">
        <v>71</v>
      </c>
      <c r="T67" s="11" t="s">
        <v>767</v>
      </c>
      <c r="U67" t="s">
        <v>71</v>
      </c>
      <c r="V67" t="s">
        <v>71</v>
      </c>
      <c r="W67" t="s">
        <v>71</v>
      </c>
      <c r="X67" t="s">
        <v>71</v>
      </c>
      <c r="Y67" t="s">
        <v>71</v>
      </c>
      <c r="Z67" t="s">
        <v>71</v>
      </c>
      <c r="AA67" t="s">
        <v>71</v>
      </c>
      <c r="AB67" t="s">
        <v>71</v>
      </c>
      <c r="AC67" t="s">
        <v>71</v>
      </c>
      <c r="AD67" t="s">
        <v>71</v>
      </c>
      <c r="AE67" t="s">
        <v>71</v>
      </c>
      <c r="AF67" t="s">
        <v>71</v>
      </c>
      <c r="AG67" t="s">
        <v>71</v>
      </c>
      <c r="AH67" t="s">
        <v>71</v>
      </c>
      <c r="AI67" t="s">
        <v>71</v>
      </c>
      <c r="AJ67" t="s">
        <v>71</v>
      </c>
      <c r="AK67" t="s">
        <v>71</v>
      </c>
      <c r="AL67" t="s">
        <v>71</v>
      </c>
      <c r="AM67" t="s">
        <v>768</v>
      </c>
      <c r="AN67" t="s">
        <v>769</v>
      </c>
      <c r="AO67" t="s">
        <v>71</v>
      </c>
      <c r="AP67" t="s">
        <v>71</v>
      </c>
      <c r="AQ67" t="s">
        <v>71</v>
      </c>
      <c r="AR67" t="s">
        <v>770</v>
      </c>
      <c r="AS67">
        <v>2011</v>
      </c>
      <c r="AT67">
        <v>11</v>
      </c>
      <c r="AU67">
        <v>2</v>
      </c>
      <c r="AV67" t="s">
        <v>71</v>
      </c>
      <c r="AW67" t="s">
        <v>71</v>
      </c>
      <c r="AX67" t="s">
        <v>71</v>
      </c>
      <c r="AY67" t="s">
        <v>71</v>
      </c>
      <c r="AZ67">
        <v>1493</v>
      </c>
      <c r="BA67">
        <v>1505</v>
      </c>
      <c r="BB67" t="s">
        <v>71</v>
      </c>
      <c r="BC67" t="s">
        <v>771</v>
      </c>
      <c r="BD67" t="str">
        <f>HYPERLINK("http://dx.doi.org/10.1016/j.asoc.2008.01.004","http://dx.doi.org/10.1016/j.asoc.2008.01.004")</f>
        <v>http://dx.doi.org/10.1016/j.asoc.2008.01.004</v>
      </c>
      <c r="BE67" t="s">
        <v>71</v>
      </c>
      <c r="BF67" t="s">
        <v>71</v>
      </c>
      <c r="BG67" t="s">
        <v>71</v>
      </c>
      <c r="BH67" t="s">
        <v>71</v>
      </c>
      <c r="BI67" t="s">
        <v>71</v>
      </c>
      <c r="BJ67" t="s">
        <v>71</v>
      </c>
      <c r="BK67" t="s">
        <v>71</v>
      </c>
      <c r="BL67" t="s">
        <v>71</v>
      </c>
      <c r="BM67" t="s">
        <v>71</v>
      </c>
      <c r="BN67" t="s">
        <v>71</v>
      </c>
      <c r="BO67" t="s">
        <v>71</v>
      </c>
      <c r="BP67" t="s">
        <v>71</v>
      </c>
      <c r="BQ67" t="s">
        <v>772</v>
      </c>
      <c r="BR67" t="str">
        <f>HYPERLINK("https%3A%2F%2Fwww.webofscience.com%2Fwos%2Fwoscc%2Ffull-record%2FWOS:000286373200002","View Full Record in Web of Science")</f>
        <v>View Full Record in Web of Science</v>
      </c>
    </row>
    <row r="68" spans="1:70" x14ac:dyDescent="0.25">
      <c r="A68" t="s">
        <v>69</v>
      </c>
      <c r="B68" t="s">
        <v>773</v>
      </c>
      <c r="C68" t="s">
        <v>71</v>
      </c>
      <c r="D68" t="s">
        <v>71</v>
      </c>
      <c r="E68" t="s">
        <v>71</v>
      </c>
      <c r="F68" t="s">
        <v>774</v>
      </c>
      <c r="G68" t="s">
        <v>71</v>
      </c>
      <c r="H68" t="s">
        <v>71</v>
      </c>
      <c r="I68" s="1" t="s">
        <v>775</v>
      </c>
      <c r="J68" s="6" t="s">
        <v>8588</v>
      </c>
      <c r="K68" t="s">
        <v>421</v>
      </c>
      <c r="L68" t="s">
        <v>71</v>
      </c>
      <c r="M68" t="s">
        <v>71</v>
      </c>
      <c r="N68" t="s">
        <v>71</v>
      </c>
      <c r="O68" t="s">
        <v>71</v>
      </c>
      <c r="P68" t="s">
        <v>71</v>
      </c>
      <c r="Q68" t="s">
        <v>71</v>
      </c>
      <c r="R68" t="s">
        <v>71</v>
      </c>
      <c r="S68" t="s">
        <v>71</v>
      </c>
      <c r="T68" t="s">
        <v>776</v>
      </c>
      <c r="U68" t="s">
        <v>71</v>
      </c>
      <c r="V68" t="s">
        <v>71</v>
      </c>
      <c r="W68" t="s">
        <v>71</v>
      </c>
      <c r="X68" t="s">
        <v>71</v>
      </c>
      <c r="Y68" t="s">
        <v>71</v>
      </c>
      <c r="Z68" t="s">
        <v>71</v>
      </c>
      <c r="AA68" t="s">
        <v>71</v>
      </c>
      <c r="AB68" t="s">
        <v>71</v>
      </c>
      <c r="AC68" t="s">
        <v>71</v>
      </c>
      <c r="AD68" t="s">
        <v>71</v>
      </c>
      <c r="AE68" t="s">
        <v>71</v>
      </c>
      <c r="AF68" t="s">
        <v>71</v>
      </c>
      <c r="AG68" t="s">
        <v>71</v>
      </c>
      <c r="AH68" t="s">
        <v>71</v>
      </c>
      <c r="AI68" t="s">
        <v>71</v>
      </c>
      <c r="AJ68" t="s">
        <v>71</v>
      </c>
      <c r="AK68" t="s">
        <v>71</v>
      </c>
      <c r="AL68" t="s">
        <v>71</v>
      </c>
      <c r="AM68" t="s">
        <v>423</v>
      </c>
      <c r="AN68" t="s">
        <v>715</v>
      </c>
      <c r="AO68" t="s">
        <v>71</v>
      </c>
      <c r="AP68" t="s">
        <v>71</v>
      </c>
      <c r="AQ68" t="s">
        <v>71</v>
      </c>
      <c r="AR68" t="s">
        <v>777</v>
      </c>
      <c r="AS68">
        <v>2018</v>
      </c>
      <c r="AT68">
        <v>338</v>
      </c>
      <c r="AU68" t="s">
        <v>71</v>
      </c>
      <c r="AV68" t="s">
        <v>71</v>
      </c>
      <c r="AW68" t="s">
        <v>71</v>
      </c>
      <c r="AX68" t="s">
        <v>71</v>
      </c>
      <c r="AY68" t="s">
        <v>71</v>
      </c>
      <c r="AZ68">
        <v>1</v>
      </c>
      <c r="BA68">
        <v>22</v>
      </c>
      <c r="BB68" t="s">
        <v>71</v>
      </c>
      <c r="BC68" t="s">
        <v>778</v>
      </c>
      <c r="BD68" t="str">
        <f>HYPERLINK("http://dx.doi.org/10.1016/j.fss.2017.01.010","http://dx.doi.org/10.1016/j.fss.2017.01.010")</f>
        <v>http://dx.doi.org/10.1016/j.fss.2017.01.010</v>
      </c>
      <c r="BE68" t="s">
        <v>71</v>
      </c>
      <c r="BF68" t="s">
        <v>71</v>
      </c>
      <c r="BG68" t="s">
        <v>71</v>
      </c>
      <c r="BH68" t="s">
        <v>71</v>
      </c>
      <c r="BI68" t="s">
        <v>71</v>
      </c>
      <c r="BJ68" t="s">
        <v>71</v>
      </c>
      <c r="BK68" t="s">
        <v>71</v>
      </c>
      <c r="BL68" t="s">
        <v>71</v>
      </c>
      <c r="BM68" t="s">
        <v>71</v>
      </c>
      <c r="BN68" t="s">
        <v>71</v>
      </c>
      <c r="BO68" t="s">
        <v>71</v>
      </c>
      <c r="BP68" t="s">
        <v>71</v>
      </c>
      <c r="BQ68" t="s">
        <v>779</v>
      </c>
      <c r="BR68" t="str">
        <f>HYPERLINK("https%3A%2F%2Fwww.webofscience.com%2Fwos%2Fwoscc%2Ffull-record%2FWOS:000427471500001","View Full Record in Web of Science")</f>
        <v>View Full Record in Web of Science</v>
      </c>
    </row>
    <row r="69" spans="1:70" x14ac:dyDescent="0.25">
      <c r="A69" t="s">
        <v>69</v>
      </c>
      <c r="B69" t="s">
        <v>780</v>
      </c>
      <c r="C69" t="s">
        <v>71</v>
      </c>
      <c r="D69" t="s">
        <v>71</v>
      </c>
      <c r="E69" t="s">
        <v>71</v>
      </c>
      <c r="F69" t="s">
        <v>780</v>
      </c>
      <c r="G69" t="s">
        <v>71</v>
      </c>
      <c r="H69" t="s">
        <v>71</v>
      </c>
      <c r="I69" s="1" t="s">
        <v>781</v>
      </c>
      <c r="J69" s="6" t="s">
        <v>8588</v>
      </c>
      <c r="K69" t="s">
        <v>233</v>
      </c>
      <c r="L69" t="s">
        <v>71</v>
      </c>
      <c r="M69" t="s">
        <v>71</v>
      </c>
      <c r="N69" t="s">
        <v>71</v>
      </c>
      <c r="O69" t="s">
        <v>71</v>
      </c>
      <c r="P69" t="s">
        <v>71</v>
      </c>
      <c r="Q69" t="s">
        <v>71</v>
      </c>
      <c r="R69" t="s">
        <v>71</v>
      </c>
      <c r="S69" t="s">
        <v>71</v>
      </c>
      <c r="T69" t="s">
        <v>782</v>
      </c>
      <c r="U69" t="s">
        <v>71</v>
      </c>
      <c r="V69" t="s">
        <v>71</v>
      </c>
      <c r="W69" t="s">
        <v>71</v>
      </c>
      <c r="X69" t="s">
        <v>71</v>
      </c>
      <c r="Y69" t="s">
        <v>71</v>
      </c>
      <c r="Z69" t="s">
        <v>71</v>
      </c>
      <c r="AA69" t="s">
        <v>71</v>
      </c>
      <c r="AB69" t="s">
        <v>71</v>
      </c>
      <c r="AC69" t="s">
        <v>71</v>
      </c>
      <c r="AD69" t="s">
        <v>71</v>
      </c>
      <c r="AE69" t="s">
        <v>71</v>
      </c>
      <c r="AF69" t="s">
        <v>71</v>
      </c>
      <c r="AG69" t="s">
        <v>71</v>
      </c>
      <c r="AH69" t="s">
        <v>71</v>
      </c>
      <c r="AI69" t="s">
        <v>71</v>
      </c>
      <c r="AJ69" t="s">
        <v>71</v>
      </c>
      <c r="AK69" t="s">
        <v>71</v>
      </c>
      <c r="AL69" t="s">
        <v>71</v>
      </c>
      <c r="AM69" t="s">
        <v>237</v>
      </c>
      <c r="AN69" t="s">
        <v>71</v>
      </c>
      <c r="AO69" t="s">
        <v>71</v>
      </c>
      <c r="AP69" t="s">
        <v>71</v>
      </c>
      <c r="AQ69" t="s">
        <v>71</v>
      </c>
      <c r="AR69" t="s">
        <v>129</v>
      </c>
      <c r="AS69">
        <v>2003</v>
      </c>
      <c r="AT69">
        <v>11</v>
      </c>
      <c r="AU69">
        <v>4</v>
      </c>
      <c r="AV69" t="s">
        <v>71</v>
      </c>
      <c r="AW69" t="s">
        <v>71</v>
      </c>
      <c r="AX69" t="s">
        <v>71</v>
      </c>
      <c r="AY69" t="s">
        <v>71</v>
      </c>
      <c r="AZ69">
        <v>450</v>
      </c>
      <c r="BA69">
        <v>461</v>
      </c>
      <c r="BB69" t="s">
        <v>71</v>
      </c>
      <c r="BC69" t="s">
        <v>783</v>
      </c>
      <c r="BD69" t="str">
        <f>HYPERLINK("http://dx.doi.org/10.1109/TFUZZ.2003.814832","http://dx.doi.org/10.1109/TFUZZ.2003.814832")</f>
        <v>http://dx.doi.org/10.1109/TFUZZ.2003.814832</v>
      </c>
      <c r="BE69" t="s">
        <v>71</v>
      </c>
      <c r="BF69" t="s">
        <v>71</v>
      </c>
      <c r="BG69" t="s">
        <v>71</v>
      </c>
      <c r="BH69" t="s">
        <v>71</v>
      </c>
      <c r="BI69" t="s">
        <v>71</v>
      </c>
      <c r="BJ69" t="s">
        <v>71</v>
      </c>
      <c r="BK69" t="s">
        <v>71</v>
      </c>
      <c r="BL69" t="s">
        <v>71</v>
      </c>
      <c r="BM69" t="s">
        <v>71</v>
      </c>
      <c r="BN69" t="s">
        <v>71</v>
      </c>
      <c r="BO69" t="s">
        <v>71</v>
      </c>
      <c r="BP69" t="s">
        <v>71</v>
      </c>
      <c r="BQ69" t="s">
        <v>784</v>
      </c>
      <c r="BR69" t="str">
        <f>HYPERLINK("https%3A%2F%2Fwww.webofscience.com%2Fwos%2Fwoscc%2Ffull-record%2FWOS:000184790200003","View Full Record in Web of Science")</f>
        <v>View Full Record in Web of Science</v>
      </c>
    </row>
    <row r="70" spans="1:70" x14ac:dyDescent="0.25">
      <c r="A70" t="s">
        <v>69</v>
      </c>
      <c r="B70" t="s">
        <v>785</v>
      </c>
      <c r="C70" t="s">
        <v>71</v>
      </c>
      <c r="D70" t="s">
        <v>71</v>
      </c>
      <c r="E70" t="s">
        <v>71</v>
      </c>
      <c r="F70" t="s">
        <v>786</v>
      </c>
      <c r="G70" t="s">
        <v>71</v>
      </c>
      <c r="H70" t="s">
        <v>71</v>
      </c>
      <c r="I70" s="1" t="s">
        <v>787</v>
      </c>
      <c r="J70" s="6" t="s">
        <v>8588</v>
      </c>
      <c r="K70" t="s">
        <v>788</v>
      </c>
      <c r="L70" t="s">
        <v>71</v>
      </c>
      <c r="M70" t="s">
        <v>71</v>
      </c>
      <c r="N70" t="s">
        <v>71</v>
      </c>
      <c r="O70" t="s">
        <v>71</v>
      </c>
      <c r="P70" t="s">
        <v>71</v>
      </c>
      <c r="Q70" t="s">
        <v>71</v>
      </c>
      <c r="R70" t="s">
        <v>71</v>
      </c>
      <c r="S70" t="s">
        <v>71</v>
      </c>
      <c r="T70" t="s">
        <v>789</v>
      </c>
      <c r="U70" t="s">
        <v>71</v>
      </c>
      <c r="V70" t="s">
        <v>71</v>
      </c>
      <c r="W70" t="s">
        <v>71</v>
      </c>
      <c r="X70" t="s">
        <v>71</v>
      </c>
      <c r="Y70" t="s">
        <v>790</v>
      </c>
      <c r="Z70" t="s">
        <v>791</v>
      </c>
      <c r="AA70" t="s">
        <v>71</v>
      </c>
      <c r="AB70" t="s">
        <v>71</v>
      </c>
      <c r="AC70" t="s">
        <v>71</v>
      </c>
      <c r="AD70" t="s">
        <v>71</v>
      </c>
      <c r="AE70" t="s">
        <v>71</v>
      </c>
      <c r="AF70" t="s">
        <v>71</v>
      </c>
      <c r="AG70" t="s">
        <v>71</v>
      </c>
      <c r="AH70" t="s">
        <v>71</v>
      </c>
      <c r="AI70" t="s">
        <v>71</v>
      </c>
      <c r="AJ70" t="s">
        <v>71</v>
      </c>
      <c r="AK70" t="s">
        <v>71</v>
      </c>
      <c r="AL70" t="s">
        <v>71</v>
      </c>
      <c r="AM70" t="s">
        <v>792</v>
      </c>
      <c r="AN70" t="s">
        <v>793</v>
      </c>
      <c r="AO70" t="s">
        <v>71</v>
      </c>
      <c r="AP70" t="s">
        <v>71</v>
      </c>
      <c r="AQ70" t="s">
        <v>71</v>
      </c>
      <c r="AR70" t="s">
        <v>794</v>
      </c>
      <c r="AS70">
        <v>2021</v>
      </c>
      <c r="AT70">
        <v>6</v>
      </c>
      <c r="AU70">
        <v>1</v>
      </c>
      <c r="AV70" t="s">
        <v>71</v>
      </c>
      <c r="AW70" t="s">
        <v>71</v>
      </c>
      <c r="AX70" t="s">
        <v>180</v>
      </c>
      <c r="AY70" t="s">
        <v>71</v>
      </c>
      <c r="AZ70">
        <v>191</v>
      </c>
      <c r="BA70">
        <v>206</v>
      </c>
      <c r="BB70" t="s">
        <v>71</v>
      </c>
      <c r="BC70" t="s">
        <v>795</v>
      </c>
      <c r="BD70" t="str">
        <f>HYPERLINK("http://dx.doi.org/10.1007/s41066-019-00180-8","http://dx.doi.org/10.1007/s41066-019-00180-8")</f>
        <v>http://dx.doi.org/10.1007/s41066-019-00180-8</v>
      </c>
      <c r="BE70" t="s">
        <v>71</v>
      </c>
      <c r="BF70" t="s">
        <v>71</v>
      </c>
      <c r="BG70" t="s">
        <v>71</v>
      </c>
      <c r="BH70" t="s">
        <v>71</v>
      </c>
      <c r="BI70" t="s">
        <v>71</v>
      </c>
      <c r="BJ70" t="s">
        <v>71</v>
      </c>
      <c r="BK70" t="s">
        <v>71</v>
      </c>
      <c r="BL70" t="s">
        <v>71</v>
      </c>
      <c r="BM70" t="s">
        <v>71</v>
      </c>
      <c r="BN70" t="s">
        <v>71</v>
      </c>
      <c r="BO70" t="s">
        <v>71</v>
      </c>
      <c r="BP70" t="s">
        <v>71</v>
      </c>
      <c r="BQ70" t="s">
        <v>796</v>
      </c>
      <c r="BR70" t="str">
        <f>HYPERLINK("https%3A%2F%2Fwww.webofscience.com%2Fwos%2Fwoscc%2Ffull-record%2FWOS:000668987200015","View Full Record in Web of Science")</f>
        <v>View Full Record in Web of Science</v>
      </c>
    </row>
    <row r="71" spans="1:70" x14ac:dyDescent="0.25">
      <c r="A71" t="s">
        <v>69</v>
      </c>
      <c r="B71" t="s">
        <v>797</v>
      </c>
      <c r="C71" t="s">
        <v>71</v>
      </c>
      <c r="D71" t="s">
        <v>71</v>
      </c>
      <c r="E71" t="s">
        <v>71</v>
      </c>
      <c r="F71" t="s">
        <v>798</v>
      </c>
      <c r="G71" t="s">
        <v>71</v>
      </c>
      <c r="H71" t="s">
        <v>71</v>
      </c>
      <c r="I71" s="1" t="s">
        <v>799</v>
      </c>
      <c r="J71" s="6" t="s">
        <v>8593</v>
      </c>
      <c r="K71" t="s">
        <v>421</v>
      </c>
      <c r="L71" t="s">
        <v>71</v>
      </c>
      <c r="M71" t="s">
        <v>71</v>
      </c>
      <c r="N71" t="s">
        <v>71</v>
      </c>
      <c r="O71" t="s">
        <v>71</v>
      </c>
      <c r="P71" t="s">
        <v>71</v>
      </c>
      <c r="Q71" t="s">
        <v>71</v>
      </c>
      <c r="R71" t="s">
        <v>71</v>
      </c>
      <c r="S71" t="s">
        <v>71</v>
      </c>
      <c r="T71" t="s">
        <v>800</v>
      </c>
      <c r="U71" t="s">
        <v>71</v>
      </c>
      <c r="V71" t="s">
        <v>71</v>
      </c>
      <c r="W71" t="s">
        <v>71</v>
      </c>
      <c r="X71" t="s">
        <v>71</v>
      </c>
      <c r="Y71" t="s">
        <v>71</v>
      </c>
      <c r="Z71" t="s">
        <v>71</v>
      </c>
      <c r="AA71" t="s">
        <v>71</v>
      </c>
      <c r="AB71" t="s">
        <v>71</v>
      </c>
      <c r="AC71" t="s">
        <v>71</v>
      </c>
      <c r="AD71" t="s">
        <v>71</v>
      </c>
      <c r="AE71" t="s">
        <v>71</v>
      </c>
      <c r="AF71" t="s">
        <v>71</v>
      </c>
      <c r="AG71" t="s">
        <v>71</v>
      </c>
      <c r="AH71" t="s">
        <v>71</v>
      </c>
      <c r="AI71" t="s">
        <v>71</v>
      </c>
      <c r="AJ71" t="s">
        <v>71</v>
      </c>
      <c r="AK71" t="s">
        <v>71</v>
      </c>
      <c r="AL71" t="s">
        <v>71</v>
      </c>
      <c r="AM71" t="s">
        <v>423</v>
      </c>
      <c r="AN71" t="s">
        <v>715</v>
      </c>
      <c r="AO71" t="s">
        <v>71</v>
      </c>
      <c r="AP71" t="s">
        <v>71</v>
      </c>
      <c r="AQ71" t="s">
        <v>71</v>
      </c>
      <c r="AR71" t="s">
        <v>801</v>
      </c>
      <c r="AS71">
        <v>2006</v>
      </c>
      <c r="AT71">
        <v>157</v>
      </c>
      <c r="AU71">
        <v>19</v>
      </c>
      <c r="AV71" t="s">
        <v>71</v>
      </c>
      <c r="AW71" t="s">
        <v>71</v>
      </c>
      <c r="AX71" t="s">
        <v>71</v>
      </c>
      <c r="AY71" t="s">
        <v>71</v>
      </c>
      <c r="AZ71">
        <v>2579</v>
      </c>
      <c r="BA71">
        <v>2592</v>
      </c>
      <c r="BB71" t="s">
        <v>71</v>
      </c>
      <c r="BC71" t="s">
        <v>802</v>
      </c>
      <c r="BD71" t="str">
        <f>HYPERLINK("http://dx.doi.org/10.1016/j.fss.2003.02.001","http://dx.doi.org/10.1016/j.fss.2003.02.001")</f>
        <v>http://dx.doi.org/10.1016/j.fss.2003.02.001</v>
      </c>
      <c r="BE71" t="s">
        <v>71</v>
      </c>
      <c r="BF71" t="s">
        <v>71</v>
      </c>
      <c r="BG71" t="s">
        <v>71</v>
      </c>
      <c r="BH71" t="s">
        <v>71</v>
      </c>
      <c r="BI71" t="s">
        <v>71</v>
      </c>
      <c r="BJ71" t="s">
        <v>71</v>
      </c>
      <c r="BK71" t="s">
        <v>71</v>
      </c>
      <c r="BL71" t="s">
        <v>71</v>
      </c>
      <c r="BM71" t="s">
        <v>71</v>
      </c>
      <c r="BN71" t="s">
        <v>71</v>
      </c>
      <c r="BO71" t="s">
        <v>71</v>
      </c>
      <c r="BP71" t="s">
        <v>71</v>
      </c>
      <c r="BQ71" t="s">
        <v>803</v>
      </c>
      <c r="BR71" t="str">
        <f>HYPERLINK("https%3A%2F%2Fwww.webofscience.com%2Fwos%2Fwoscc%2Ffull-record%2FWOS:000240786600005","View Full Record in Web of Science")</f>
        <v>View Full Record in Web of Science</v>
      </c>
    </row>
    <row r="72" spans="1:70" x14ac:dyDescent="0.25">
      <c r="A72" t="s">
        <v>69</v>
      </c>
      <c r="B72" t="s">
        <v>804</v>
      </c>
      <c r="C72" t="s">
        <v>71</v>
      </c>
      <c r="D72" t="s">
        <v>71</v>
      </c>
      <c r="E72" t="s">
        <v>71</v>
      </c>
      <c r="F72" t="s">
        <v>805</v>
      </c>
      <c r="G72" t="s">
        <v>71</v>
      </c>
      <c r="H72" t="s">
        <v>71</v>
      </c>
      <c r="I72" s="1" t="s">
        <v>806</v>
      </c>
      <c r="J72" s="6" t="s">
        <v>8593</v>
      </c>
      <c r="K72" t="s">
        <v>186</v>
      </c>
      <c r="L72" t="s">
        <v>71</v>
      </c>
      <c r="M72" t="s">
        <v>71</v>
      </c>
      <c r="N72" t="s">
        <v>71</v>
      </c>
      <c r="O72" t="s">
        <v>71</v>
      </c>
      <c r="P72" t="s">
        <v>71</v>
      </c>
      <c r="Q72" t="s">
        <v>71</v>
      </c>
      <c r="R72" t="s">
        <v>71</v>
      </c>
      <c r="S72" t="s">
        <v>71</v>
      </c>
      <c r="T72" t="s">
        <v>807</v>
      </c>
      <c r="U72" t="s">
        <v>71</v>
      </c>
      <c r="V72" t="s">
        <v>71</v>
      </c>
      <c r="W72" t="s">
        <v>71</v>
      </c>
      <c r="X72" t="s">
        <v>71</v>
      </c>
      <c r="Y72" t="s">
        <v>808</v>
      </c>
      <c r="Z72" t="s">
        <v>809</v>
      </c>
      <c r="AA72" t="s">
        <v>71</v>
      </c>
      <c r="AB72" t="s">
        <v>71</v>
      </c>
      <c r="AC72" t="s">
        <v>71</v>
      </c>
      <c r="AD72" t="s">
        <v>71</v>
      </c>
      <c r="AE72" t="s">
        <v>71</v>
      </c>
      <c r="AF72" t="s">
        <v>71</v>
      </c>
      <c r="AG72" t="s">
        <v>71</v>
      </c>
      <c r="AH72" t="s">
        <v>71</v>
      </c>
      <c r="AI72" t="s">
        <v>71</v>
      </c>
      <c r="AJ72" t="s">
        <v>71</v>
      </c>
      <c r="AK72" t="s">
        <v>71</v>
      </c>
      <c r="AL72" t="s">
        <v>71</v>
      </c>
      <c r="AM72" t="s">
        <v>188</v>
      </c>
      <c r="AN72" t="s">
        <v>810</v>
      </c>
      <c r="AO72" t="s">
        <v>71</v>
      </c>
      <c r="AP72" t="s">
        <v>71</v>
      </c>
      <c r="AQ72" t="s">
        <v>71</v>
      </c>
      <c r="AR72" t="s">
        <v>728</v>
      </c>
      <c r="AS72">
        <v>2016</v>
      </c>
      <c r="AT72">
        <v>24</v>
      </c>
      <c r="AU72" t="s">
        <v>71</v>
      </c>
      <c r="AV72" t="s">
        <v>71</v>
      </c>
      <c r="AW72">
        <v>1</v>
      </c>
      <c r="AX72" t="s">
        <v>71</v>
      </c>
      <c r="AY72" t="s">
        <v>71</v>
      </c>
      <c r="AZ72">
        <v>25</v>
      </c>
      <c r="BA72">
        <v>37</v>
      </c>
      <c r="BB72" t="s">
        <v>71</v>
      </c>
      <c r="BC72" t="s">
        <v>811</v>
      </c>
      <c r="BD72" t="str">
        <f>HYPERLINK("http://dx.doi.org/10.1142/S021848851640002X","http://dx.doi.org/10.1142/S021848851640002X")</f>
        <v>http://dx.doi.org/10.1142/S021848851640002X</v>
      </c>
      <c r="BE72" t="s">
        <v>71</v>
      </c>
      <c r="BF72" t="s">
        <v>71</v>
      </c>
      <c r="BG72" t="s">
        <v>71</v>
      </c>
      <c r="BH72" t="s">
        <v>71</v>
      </c>
      <c r="BI72" t="s">
        <v>71</v>
      </c>
      <c r="BJ72" t="s">
        <v>71</v>
      </c>
      <c r="BK72" t="s">
        <v>71</v>
      </c>
      <c r="BL72" t="s">
        <v>71</v>
      </c>
      <c r="BM72" t="s">
        <v>71</v>
      </c>
      <c r="BN72" t="s">
        <v>71</v>
      </c>
      <c r="BO72" t="s">
        <v>71</v>
      </c>
      <c r="BP72" t="s">
        <v>71</v>
      </c>
      <c r="BQ72" t="s">
        <v>812</v>
      </c>
      <c r="BR72" t="str">
        <f>HYPERLINK("https%3A%2F%2Fwww.webofscience.com%2Fwos%2Fwoscc%2Ffull-record%2FWOS:000391860200003","View Full Record in Web of Science")</f>
        <v>View Full Record in Web of Science</v>
      </c>
    </row>
    <row r="73" spans="1:70" x14ac:dyDescent="0.25">
      <c r="A73" t="s">
        <v>83</v>
      </c>
      <c r="B73" t="s">
        <v>813</v>
      </c>
      <c r="C73" t="s">
        <v>71</v>
      </c>
      <c r="D73" t="s">
        <v>71</v>
      </c>
      <c r="E73" t="s">
        <v>102</v>
      </c>
      <c r="F73" t="s">
        <v>814</v>
      </c>
      <c r="G73" t="s">
        <v>71</v>
      </c>
      <c r="H73" t="s">
        <v>71</v>
      </c>
      <c r="I73" s="1" t="s">
        <v>815</v>
      </c>
      <c r="J73" s="6" t="s">
        <v>8600</v>
      </c>
      <c r="K73" t="s">
        <v>816</v>
      </c>
      <c r="L73" t="s">
        <v>817</v>
      </c>
      <c r="M73" t="s">
        <v>818</v>
      </c>
      <c r="N73" t="s">
        <v>819</v>
      </c>
      <c r="O73" t="s">
        <v>820</v>
      </c>
      <c r="P73" t="s">
        <v>102</v>
      </c>
      <c r="Q73" t="s">
        <v>71</v>
      </c>
      <c r="R73" t="s">
        <v>71</v>
      </c>
      <c r="S73" t="s">
        <v>71</v>
      </c>
      <c r="T73" s="10" t="s">
        <v>821</v>
      </c>
      <c r="U73" t="s">
        <v>71</v>
      </c>
      <c r="V73" t="s">
        <v>71</v>
      </c>
      <c r="W73" t="s">
        <v>71</v>
      </c>
      <c r="X73" t="s">
        <v>71</v>
      </c>
      <c r="Y73" t="s">
        <v>822</v>
      </c>
      <c r="Z73" t="s">
        <v>823</v>
      </c>
      <c r="AA73" t="s">
        <v>71</v>
      </c>
      <c r="AB73" t="s">
        <v>71</v>
      </c>
      <c r="AC73" t="s">
        <v>71</v>
      </c>
      <c r="AD73" t="s">
        <v>71</v>
      </c>
      <c r="AE73" t="s">
        <v>71</v>
      </c>
      <c r="AF73" t="s">
        <v>71</v>
      </c>
      <c r="AG73" t="s">
        <v>71</v>
      </c>
      <c r="AH73" t="s">
        <v>71</v>
      </c>
      <c r="AI73" t="s">
        <v>71</v>
      </c>
      <c r="AJ73" t="s">
        <v>71</v>
      </c>
      <c r="AK73" t="s">
        <v>71</v>
      </c>
      <c r="AL73" t="s">
        <v>71</v>
      </c>
      <c r="AM73" t="s">
        <v>824</v>
      </c>
      <c r="AN73" t="s">
        <v>71</v>
      </c>
      <c r="AO73" t="s">
        <v>825</v>
      </c>
      <c r="AP73" t="s">
        <v>71</v>
      </c>
      <c r="AQ73" t="s">
        <v>71</v>
      </c>
      <c r="AR73" t="s">
        <v>71</v>
      </c>
      <c r="AS73">
        <v>2012</v>
      </c>
      <c r="AT73" t="s">
        <v>71</v>
      </c>
      <c r="AU73" t="s">
        <v>71</v>
      </c>
      <c r="AV73" t="s">
        <v>71</v>
      </c>
      <c r="AW73" t="s">
        <v>71</v>
      </c>
      <c r="AX73" t="s">
        <v>71</v>
      </c>
      <c r="AY73" t="s">
        <v>71</v>
      </c>
      <c r="AZ73" t="s">
        <v>71</v>
      </c>
      <c r="BA73" t="s">
        <v>71</v>
      </c>
      <c r="BB73" t="s">
        <v>71</v>
      </c>
      <c r="BC73" t="s">
        <v>71</v>
      </c>
      <c r="BD73" t="s">
        <v>71</v>
      </c>
      <c r="BE73" t="s">
        <v>71</v>
      </c>
      <c r="BF73" t="s">
        <v>71</v>
      </c>
      <c r="BG73" t="s">
        <v>71</v>
      </c>
      <c r="BH73" t="s">
        <v>71</v>
      </c>
      <c r="BI73" t="s">
        <v>71</v>
      </c>
      <c r="BJ73" t="s">
        <v>71</v>
      </c>
      <c r="BK73" t="s">
        <v>71</v>
      </c>
      <c r="BL73" t="s">
        <v>71</v>
      </c>
      <c r="BM73" t="s">
        <v>71</v>
      </c>
      <c r="BN73" t="s">
        <v>71</v>
      </c>
      <c r="BO73" t="s">
        <v>71</v>
      </c>
      <c r="BP73" t="s">
        <v>71</v>
      </c>
      <c r="BQ73" t="s">
        <v>826</v>
      </c>
      <c r="BR73" t="str">
        <f>HYPERLINK("https%3A%2F%2Fwww.webofscience.com%2Fwos%2Fwoscc%2Ffull-record%2FWOS:000309188200038","View Full Record in Web of Science")</f>
        <v>View Full Record in Web of Science</v>
      </c>
    </row>
    <row r="74" spans="1:70" x14ac:dyDescent="0.25">
      <c r="A74" t="s">
        <v>69</v>
      </c>
      <c r="B74" t="s">
        <v>827</v>
      </c>
      <c r="C74" t="s">
        <v>71</v>
      </c>
      <c r="D74" t="s">
        <v>71</v>
      </c>
      <c r="E74" t="s">
        <v>71</v>
      </c>
      <c r="F74" t="s">
        <v>827</v>
      </c>
      <c r="G74" t="s">
        <v>71</v>
      </c>
      <c r="H74" t="s">
        <v>71</v>
      </c>
      <c r="I74" s="1" t="s">
        <v>828</v>
      </c>
      <c r="J74" s="6" t="s">
        <v>8593</v>
      </c>
      <c r="K74" t="s">
        <v>829</v>
      </c>
      <c r="L74" t="s">
        <v>71</v>
      </c>
      <c r="M74" t="s">
        <v>71</v>
      </c>
      <c r="N74" t="s">
        <v>71</v>
      </c>
      <c r="O74" t="s">
        <v>71</v>
      </c>
      <c r="P74" t="s">
        <v>71</v>
      </c>
      <c r="Q74" t="s">
        <v>71</v>
      </c>
      <c r="R74" t="s">
        <v>71</v>
      </c>
      <c r="S74" t="s">
        <v>71</v>
      </c>
      <c r="T74" s="11" t="s">
        <v>830</v>
      </c>
      <c r="U74" t="s">
        <v>71</v>
      </c>
      <c r="V74" t="s">
        <v>71</v>
      </c>
      <c r="W74" t="s">
        <v>71</v>
      </c>
      <c r="X74" t="s">
        <v>71</v>
      </c>
      <c r="Y74" t="s">
        <v>71</v>
      </c>
      <c r="Z74" t="s">
        <v>71</v>
      </c>
      <c r="AA74" t="s">
        <v>71</v>
      </c>
      <c r="AB74" t="s">
        <v>71</v>
      </c>
      <c r="AC74" t="s">
        <v>71</v>
      </c>
      <c r="AD74" t="s">
        <v>71</v>
      </c>
      <c r="AE74" t="s">
        <v>71</v>
      </c>
      <c r="AF74" t="s">
        <v>71</v>
      </c>
      <c r="AG74" t="s">
        <v>71</v>
      </c>
      <c r="AH74" t="s">
        <v>71</v>
      </c>
      <c r="AI74" t="s">
        <v>71</v>
      </c>
      <c r="AJ74" t="s">
        <v>71</v>
      </c>
      <c r="AK74" t="s">
        <v>71</v>
      </c>
      <c r="AL74" t="s">
        <v>71</v>
      </c>
      <c r="AM74" t="s">
        <v>831</v>
      </c>
      <c r="AN74" t="s">
        <v>71</v>
      </c>
      <c r="AO74" t="s">
        <v>71</v>
      </c>
      <c r="AP74" t="s">
        <v>71</v>
      </c>
      <c r="AQ74" t="s">
        <v>71</v>
      </c>
      <c r="AR74" t="s">
        <v>71</v>
      </c>
      <c r="AS74">
        <v>1992</v>
      </c>
      <c r="AT74">
        <v>28</v>
      </c>
      <c r="AU74" t="s">
        <v>832</v>
      </c>
      <c r="AV74" t="s">
        <v>71</v>
      </c>
      <c r="AW74" t="s">
        <v>71</v>
      </c>
      <c r="AX74" t="s">
        <v>71</v>
      </c>
      <c r="AY74" t="s">
        <v>71</v>
      </c>
      <c r="AZ74">
        <v>41</v>
      </c>
      <c r="BA74">
        <v>44</v>
      </c>
      <c r="BB74" t="s">
        <v>71</v>
      </c>
      <c r="BC74" t="s">
        <v>71</v>
      </c>
      <c r="BD74" t="s">
        <v>71</v>
      </c>
      <c r="BE74" t="s">
        <v>71</v>
      </c>
      <c r="BF74" t="s">
        <v>71</v>
      </c>
      <c r="BG74" t="s">
        <v>71</v>
      </c>
      <c r="BH74" t="s">
        <v>71</v>
      </c>
      <c r="BI74" t="s">
        <v>71</v>
      </c>
      <c r="BJ74" t="s">
        <v>71</v>
      </c>
      <c r="BK74" t="s">
        <v>71</v>
      </c>
      <c r="BL74" t="s">
        <v>71</v>
      </c>
      <c r="BM74" t="s">
        <v>71</v>
      </c>
      <c r="BN74" t="s">
        <v>71</v>
      </c>
      <c r="BO74" t="s">
        <v>71</v>
      </c>
      <c r="BP74" t="s">
        <v>71</v>
      </c>
      <c r="BQ74" t="s">
        <v>833</v>
      </c>
      <c r="BR74" t="str">
        <f>HYPERLINK("https%3A%2F%2Fwww.webofscience.com%2Fwos%2Fwoscc%2Ffull-record%2FWOS:A1992KP66300001","View Full Record in Web of Science")</f>
        <v>View Full Record in Web of Science</v>
      </c>
    </row>
    <row r="75" spans="1:70" x14ac:dyDescent="0.25">
      <c r="A75" t="s">
        <v>69</v>
      </c>
      <c r="B75" t="s">
        <v>834</v>
      </c>
      <c r="C75" t="s">
        <v>71</v>
      </c>
      <c r="D75" t="s">
        <v>71</v>
      </c>
      <c r="E75" t="s">
        <v>71</v>
      </c>
      <c r="F75" t="s">
        <v>835</v>
      </c>
      <c r="G75" t="s">
        <v>71</v>
      </c>
      <c r="H75" t="s">
        <v>71</v>
      </c>
      <c r="I75" s="1" t="s">
        <v>836</v>
      </c>
      <c r="J75" s="6" t="s">
        <v>8588</v>
      </c>
      <c r="K75" t="s">
        <v>837</v>
      </c>
      <c r="L75" t="s">
        <v>71</v>
      </c>
      <c r="M75" t="s">
        <v>71</v>
      </c>
      <c r="N75" t="s">
        <v>71</v>
      </c>
      <c r="O75" t="s">
        <v>71</v>
      </c>
      <c r="P75" t="s">
        <v>71</v>
      </c>
      <c r="Q75" t="s">
        <v>71</v>
      </c>
      <c r="R75" t="s">
        <v>71</v>
      </c>
      <c r="S75" t="s">
        <v>71</v>
      </c>
      <c r="T75" t="s">
        <v>838</v>
      </c>
      <c r="U75" t="s">
        <v>71</v>
      </c>
      <c r="V75" t="s">
        <v>71</v>
      </c>
      <c r="W75" t="s">
        <v>71</v>
      </c>
      <c r="X75" t="s">
        <v>71</v>
      </c>
      <c r="Y75" t="s">
        <v>71</v>
      </c>
      <c r="Z75" t="s">
        <v>71</v>
      </c>
      <c r="AA75" t="s">
        <v>71</v>
      </c>
      <c r="AB75" t="s">
        <v>71</v>
      </c>
      <c r="AC75" t="s">
        <v>71</v>
      </c>
      <c r="AD75" t="s">
        <v>71</v>
      </c>
      <c r="AE75" t="s">
        <v>71</v>
      </c>
      <c r="AF75" t="s">
        <v>71</v>
      </c>
      <c r="AG75" t="s">
        <v>71</v>
      </c>
      <c r="AH75" t="s">
        <v>71</v>
      </c>
      <c r="AI75" t="s">
        <v>71</v>
      </c>
      <c r="AJ75" t="s">
        <v>71</v>
      </c>
      <c r="AK75" t="s">
        <v>71</v>
      </c>
      <c r="AL75" t="s">
        <v>71</v>
      </c>
      <c r="AM75" t="s">
        <v>839</v>
      </c>
      <c r="AN75" t="s">
        <v>71</v>
      </c>
      <c r="AO75" t="s">
        <v>71</v>
      </c>
      <c r="AP75" t="s">
        <v>71</v>
      </c>
      <c r="AQ75" t="s">
        <v>71</v>
      </c>
      <c r="AR75" t="s">
        <v>770</v>
      </c>
      <c r="AS75">
        <v>2008</v>
      </c>
      <c r="AT75">
        <v>23</v>
      </c>
      <c r="AU75">
        <v>3</v>
      </c>
      <c r="AV75" t="s">
        <v>71</v>
      </c>
      <c r="AW75" t="s">
        <v>71</v>
      </c>
      <c r="AX75" t="s">
        <v>71</v>
      </c>
      <c r="AY75" t="s">
        <v>71</v>
      </c>
      <c r="AZ75">
        <v>364</v>
      </c>
      <c r="BA75">
        <v>383</v>
      </c>
      <c r="BB75" t="s">
        <v>71</v>
      </c>
      <c r="BC75" t="s">
        <v>840</v>
      </c>
      <c r="BD75" t="str">
        <f>HYPERLINK("http://dx.doi.org/10.1002/int.20271","http://dx.doi.org/10.1002/int.20271")</f>
        <v>http://dx.doi.org/10.1002/int.20271</v>
      </c>
      <c r="BE75" t="s">
        <v>71</v>
      </c>
      <c r="BF75" t="s">
        <v>71</v>
      </c>
      <c r="BG75" t="s">
        <v>71</v>
      </c>
      <c r="BH75" t="s">
        <v>71</v>
      </c>
      <c r="BI75" t="s">
        <v>71</v>
      </c>
      <c r="BJ75" t="s">
        <v>71</v>
      </c>
      <c r="BK75" t="s">
        <v>71</v>
      </c>
      <c r="BL75" t="s">
        <v>71</v>
      </c>
      <c r="BM75" t="s">
        <v>71</v>
      </c>
      <c r="BN75" t="s">
        <v>71</v>
      </c>
      <c r="BO75" t="s">
        <v>71</v>
      </c>
      <c r="BP75" t="s">
        <v>71</v>
      </c>
      <c r="BQ75" t="s">
        <v>841</v>
      </c>
      <c r="BR75" t="str">
        <f>HYPERLINK("https%3A%2F%2Fwww.webofscience.com%2Fwos%2Fwoscc%2Ffull-record%2FWOS:000253083800006","View Full Record in Web of Science")</f>
        <v>View Full Record in Web of Science</v>
      </c>
    </row>
    <row r="76" spans="1:70" x14ac:dyDescent="0.25">
      <c r="A76" t="s">
        <v>83</v>
      </c>
      <c r="B76" t="s">
        <v>842</v>
      </c>
      <c r="C76" t="s">
        <v>71</v>
      </c>
      <c r="D76" t="s">
        <v>843</v>
      </c>
      <c r="E76" t="s">
        <v>71</v>
      </c>
      <c r="F76" t="s">
        <v>844</v>
      </c>
      <c r="G76" t="s">
        <v>71</v>
      </c>
      <c r="H76" t="s">
        <v>71</v>
      </c>
      <c r="I76" s="1" t="s">
        <v>845</v>
      </c>
      <c r="J76" s="6" t="s">
        <v>8589</v>
      </c>
      <c r="K76" t="s">
        <v>846</v>
      </c>
      <c r="L76" t="s">
        <v>71</v>
      </c>
      <c r="M76" t="s">
        <v>847</v>
      </c>
      <c r="N76" t="s">
        <v>848</v>
      </c>
      <c r="O76" t="s">
        <v>849</v>
      </c>
      <c r="P76" t="s">
        <v>71</v>
      </c>
      <c r="Q76" t="s">
        <v>850</v>
      </c>
      <c r="R76" t="s">
        <v>71</v>
      </c>
      <c r="S76" t="s">
        <v>71</v>
      </c>
      <c r="T76" t="s">
        <v>851</v>
      </c>
      <c r="U76" t="s">
        <v>71</v>
      </c>
      <c r="V76" t="s">
        <v>71</v>
      </c>
      <c r="W76" t="s">
        <v>71</v>
      </c>
      <c r="X76" t="s">
        <v>71</v>
      </c>
      <c r="Y76" t="s">
        <v>852</v>
      </c>
      <c r="Z76" t="s">
        <v>853</v>
      </c>
      <c r="AA76" t="s">
        <v>71</v>
      </c>
      <c r="AB76" t="s">
        <v>71</v>
      </c>
      <c r="AC76" t="s">
        <v>71</v>
      </c>
      <c r="AD76" t="s">
        <v>71</v>
      </c>
      <c r="AE76" t="s">
        <v>71</v>
      </c>
      <c r="AF76" t="s">
        <v>71</v>
      </c>
      <c r="AG76" t="s">
        <v>71</v>
      </c>
      <c r="AH76" t="s">
        <v>71</v>
      </c>
      <c r="AI76" t="s">
        <v>71</v>
      </c>
      <c r="AJ76" t="s">
        <v>71</v>
      </c>
      <c r="AK76" t="s">
        <v>71</v>
      </c>
      <c r="AL76" t="s">
        <v>71</v>
      </c>
      <c r="AM76" t="s">
        <v>71</v>
      </c>
      <c r="AN76" t="s">
        <v>71</v>
      </c>
      <c r="AO76" t="s">
        <v>854</v>
      </c>
      <c r="AP76" t="s">
        <v>71</v>
      </c>
      <c r="AQ76" t="s">
        <v>71</v>
      </c>
      <c r="AR76" t="s">
        <v>71</v>
      </c>
      <c r="AS76">
        <v>2010</v>
      </c>
      <c r="AT76" t="s">
        <v>71</v>
      </c>
      <c r="AU76" t="s">
        <v>71</v>
      </c>
      <c r="AV76" t="s">
        <v>71</v>
      </c>
      <c r="AW76" t="s">
        <v>71</v>
      </c>
      <c r="AX76" t="s">
        <v>71</v>
      </c>
      <c r="AY76" t="s">
        <v>71</v>
      </c>
      <c r="AZ76">
        <v>241</v>
      </c>
      <c r="BA76" t="s">
        <v>99</v>
      </c>
      <c r="BB76" t="s">
        <v>71</v>
      </c>
      <c r="BC76" t="s">
        <v>71</v>
      </c>
      <c r="BD76" t="s">
        <v>71</v>
      </c>
      <c r="BE76" t="s">
        <v>71</v>
      </c>
      <c r="BF76" t="s">
        <v>71</v>
      </c>
      <c r="BG76" t="s">
        <v>71</v>
      </c>
      <c r="BH76" t="s">
        <v>71</v>
      </c>
      <c r="BI76" t="s">
        <v>71</v>
      </c>
      <c r="BJ76" t="s">
        <v>71</v>
      </c>
      <c r="BK76" t="s">
        <v>71</v>
      </c>
      <c r="BL76" t="s">
        <v>71</v>
      </c>
      <c r="BM76" t="s">
        <v>71</v>
      </c>
      <c r="BN76" t="s">
        <v>71</v>
      </c>
      <c r="BO76" t="s">
        <v>71</v>
      </c>
      <c r="BP76" t="s">
        <v>71</v>
      </c>
      <c r="BQ76" t="s">
        <v>855</v>
      </c>
      <c r="BR76" t="str">
        <f>HYPERLINK("https%3A%2F%2Fwww.webofscience.com%2Fwos%2Fwoscc%2Ffull-record%2FWOS:000288345700044","View Full Record in Web of Science")</f>
        <v>View Full Record in Web of Science</v>
      </c>
    </row>
    <row r="77" spans="1:70" x14ac:dyDescent="0.25">
      <c r="A77" t="s">
        <v>69</v>
      </c>
      <c r="B77" t="s">
        <v>856</v>
      </c>
      <c r="C77" t="s">
        <v>71</v>
      </c>
      <c r="D77" t="s">
        <v>71</v>
      </c>
      <c r="E77" t="s">
        <v>71</v>
      </c>
      <c r="F77" t="s">
        <v>857</v>
      </c>
      <c r="G77" t="s">
        <v>71</v>
      </c>
      <c r="H77" t="s">
        <v>71</v>
      </c>
      <c r="I77" s="1" t="s">
        <v>858</v>
      </c>
      <c r="J77" s="6" t="s">
        <v>8594</v>
      </c>
      <c r="K77" t="s">
        <v>563</v>
      </c>
      <c r="L77" t="s">
        <v>71</v>
      </c>
      <c r="M77" t="s">
        <v>71</v>
      </c>
      <c r="N77" t="s">
        <v>71</v>
      </c>
      <c r="O77" t="s">
        <v>71</v>
      </c>
      <c r="P77" t="s">
        <v>71</v>
      </c>
      <c r="Q77" t="s">
        <v>71</v>
      </c>
      <c r="R77" t="s">
        <v>71</v>
      </c>
      <c r="S77" t="s">
        <v>71</v>
      </c>
      <c r="T77" t="s">
        <v>859</v>
      </c>
      <c r="U77" t="s">
        <v>71</v>
      </c>
      <c r="V77" t="s">
        <v>71</v>
      </c>
      <c r="W77" t="s">
        <v>71</v>
      </c>
      <c r="X77" t="s">
        <v>71</v>
      </c>
      <c r="Y77" t="s">
        <v>860</v>
      </c>
      <c r="Z77" t="s">
        <v>861</v>
      </c>
      <c r="AA77" t="s">
        <v>71</v>
      </c>
      <c r="AB77" t="s">
        <v>71</v>
      </c>
      <c r="AC77" t="s">
        <v>71</v>
      </c>
      <c r="AD77" t="s">
        <v>71</v>
      </c>
      <c r="AE77" t="s">
        <v>71</v>
      </c>
      <c r="AF77" t="s">
        <v>71</v>
      </c>
      <c r="AG77" t="s">
        <v>71</v>
      </c>
      <c r="AH77" t="s">
        <v>71</v>
      </c>
      <c r="AI77" t="s">
        <v>71</v>
      </c>
      <c r="AJ77" t="s">
        <v>71</v>
      </c>
      <c r="AK77" t="s">
        <v>71</v>
      </c>
      <c r="AL77" t="s">
        <v>71</v>
      </c>
      <c r="AM77" t="s">
        <v>565</v>
      </c>
      <c r="AN77" t="s">
        <v>566</v>
      </c>
      <c r="AO77" t="s">
        <v>71</v>
      </c>
      <c r="AP77" t="s">
        <v>71</v>
      </c>
      <c r="AQ77" t="s">
        <v>71</v>
      </c>
      <c r="AR77" t="s">
        <v>71</v>
      </c>
      <c r="AS77">
        <v>2020</v>
      </c>
      <c r="AT77">
        <v>35</v>
      </c>
      <c r="AU77" t="s">
        <v>862</v>
      </c>
      <c r="AV77" t="s">
        <v>71</v>
      </c>
      <c r="AW77" t="s">
        <v>71</v>
      </c>
      <c r="AX77" t="s">
        <v>180</v>
      </c>
      <c r="AY77" t="s">
        <v>71</v>
      </c>
      <c r="AZ77">
        <v>61</v>
      </c>
      <c r="BA77">
        <v>92</v>
      </c>
      <c r="BB77" t="s">
        <v>71</v>
      </c>
      <c r="BC77" t="s">
        <v>71</v>
      </c>
      <c r="BD77" t="s">
        <v>71</v>
      </c>
      <c r="BE77" t="s">
        <v>71</v>
      </c>
      <c r="BF77" t="s">
        <v>71</v>
      </c>
      <c r="BG77" t="s">
        <v>71</v>
      </c>
      <c r="BH77" t="s">
        <v>71</v>
      </c>
      <c r="BI77" t="s">
        <v>71</v>
      </c>
      <c r="BJ77" t="s">
        <v>71</v>
      </c>
      <c r="BK77" t="s">
        <v>71</v>
      </c>
      <c r="BL77" t="s">
        <v>71</v>
      </c>
      <c r="BM77" t="s">
        <v>71</v>
      </c>
      <c r="BN77" t="s">
        <v>71</v>
      </c>
      <c r="BO77" t="s">
        <v>71</v>
      </c>
      <c r="BP77" t="s">
        <v>71</v>
      </c>
      <c r="BQ77" t="s">
        <v>863</v>
      </c>
      <c r="BR77" t="str">
        <f>HYPERLINK("https%3A%2F%2Fwww.webofscience.com%2Fwos%2Fwoscc%2Ffull-record%2FWOS:000607198200005","View Full Record in Web of Science")</f>
        <v>View Full Record in Web of Science</v>
      </c>
    </row>
    <row r="78" spans="1:70" x14ac:dyDescent="0.25">
      <c r="A78" t="s">
        <v>83</v>
      </c>
      <c r="B78" t="s">
        <v>112</v>
      </c>
      <c r="C78" t="s">
        <v>71</v>
      </c>
      <c r="D78" t="s">
        <v>864</v>
      </c>
      <c r="E78" t="s">
        <v>71</v>
      </c>
      <c r="F78" t="s">
        <v>112</v>
      </c>
      <c r="G78" t="s">
        <v>71</v>
      </c>
      <c r="H78" t="s">
        <v>71</v>
      </c>
      <c r="I78" s="4" t="s">
        <v>865</v>
      </c>
      <c r="J78" s="6" t="s">
        <v>8598</v>
      </c>
      <c r="K78" t="s">
        <v>866</v>
      </c>
      <c r="L78" t="s">
        <v>867</v>
      </c>
      <c r="M78" t="s">
        <v>868</v>
      </c>
      <c r="N78" t="s">
        <v>869</v>
      </c>
      <c r="O78" t="s">
        <v>870</v>
      </c>
      <c r="P78" t="s">
        <v>871</v>
      </c>
      <c r="Q78" t="s">
        <v>872</v>
      </c>
      <c r="R78" t="s">
        <v>71</v>
      </c>
      <c r="S78" t="s">
        <v>71</v>
      </c>
      <c r="T78" s="10" t="s">
        <v>873</v>
      </c>
      <c r="U78" t="s">
        <v>71</v>
      </c>
      <c r="V78" t="s">
        <v>71</v>
      </c>
      <c r="W78" t="s">
        <v>71</v>
      </c>
      <c r="X78" t="s">
        <v>71</v>
      </c>
      <c r="Y78" t="s">
        <v>71</v>
      </c>
      <c r="Z78" t="s">
        <v>71</v>
      </c>
      <c r="AA78" t="s">
        <v>71</v>
      </c>
      <c r="AB78" t="s">
        <v>71</v>
      </c>
      <c r="AC78" t="s">
        <v>71</v>
      </c>
      <c r="AD78" t="s">
        <v>71</v>
      </c>
      <c r="AE78" t="s">
        <v>71</v>
      </c>
      <c r="AF78" t="s">
        <v>71</v>
      </c>
      <c r="AG78" t="s">
        <v>71</v>
      </c>
      <c r="AH78" t="s">
        <v>71</v>
      </c>
      <c r="AI78" t="s">
        <v>71</v>
      </c>
      <c r="AJ78" t="s">
        <v>71</v>
      </c>
      <c r="AK78" t="s">
        <v>71</v>
      </c>
      <c r="AL78" t="s">
        <v>71</v>
      </c>
      <c r="AM78" t="s">
        <v>874</v>
      </c>
      <c r="AN78" t="s">
        <v>71</v>
      </c>
      <c r="AO78" t="s">
        <v>875</v>
      </c>
      <c r="AP78" t="s">
        <v>71</v>
      </c>
      <c r="AQ78" t="s">
        <v>71</v>
      </c>
      <c r="AR78" t="s">
        <v>71</v>
      </c>
      <c r="AS78">
        <v>2003</v>
      </c>
      <c r="AT78" t="s">
        <v>71</v>
      </c>
      <c r="AU78" t="s">
        <v>71</v>
      </c>
      <c r="AV78" t="s">
        <v>71</v>
      </c>
      <c r="AW78" t="s">
        <v>71</v>
      </c>
      <c r="AX78" t="s">
        <v>71</v>
      </c>
      <c r="AY78" t="s">
        <v>71</v>
      </c>
      <c r="AZ78">
        <v>71</v>
      </c>
      <c r="BA78">
        <v>76</v>
      </c>
      <c r="BB78" t="s">
        <v>71</v>
      </c>
      <c r="BC78" t="s">
        <v>876</v>
      </c>
      <c r="BD78" t="str">
        <f>HYPERLINK("http://dx.doi.org/10.1109/ISMVL.2003.1201387","http://dx.doi.org/10.1109/ISMVL.2003.1201387")</f>
        <v>http://dx.doi.org/10.1109/ISMVL.2003.1201387</v>
      </c>
      <c r="BE78" t="s">
        <v>71</v>
      </c>
      <c r="BF78" t="s">
        <v>71</v>
      </c>
      <c r="BG78" t="s">
        <v>71</v>
      </c>
      <c r="BH78" t="s">
        <v>71</v>
      </c>
      <c r="BI78" t="s">
        <v>71</v>
      </c>
      <c r="BJ78" t="s">
        <v>71</v>
      </c>
      <c r="BK78" t="s">
        <v>71</v>
      </c>
      <c r="BL78" t="s">
        <v>71</v>
      </c>
      <c r="BM78" t="s">
        <v>71</v>
      </c>
      <c r="BN78" t="s">
        <v>71</v>
      </c>
      <c r="BO78" t="s">
        <v>71</v>
      </c>
      <c r="BP78" t="s">
        <v>71</v>
      </c>
      <c r="BQ78" t="s">
        <v>877</v>
      </c>
      <c r="BR78" t="str">
        <f>HYPERLINK("https%3A%2F%2Fwww.webofscience.com%2Fwos%2Fwoscc%2Ffull-record%2FWOS:000183282100012","View Full Record in Web of Science")</f>
        <v>View Full Record in Web of Science</v>
      </c>
    </row>
    <row r="79" spans="1:70" x14ac:dyDescent="0.25">
      <c r="A79" t="s">
        <v>69</v>
      </c>
      <c r="B79" t="s">
        <v>878</v>
      </c>
      <c r="C79" t="s">
        <v>71</v>
      </c>
      <c r="D79" t="s">
        <v>71</v>
      </c>
      <c r="E79" t="s">
        <v>71</v>
      </c>
      <c r="F79" t="s">
        <v>879</v>
      </c>
      <c r="G79" t="s">
        <v>71</v>
      </c>
      <c r="H79" t="s">
        <v>71</v>
      </c>
      <c r="I79" s="1" t="s">
        <v>880</v>
      </c>
      <c r="J79" s="6" t="s">
        <v>8588</v>
      </c>
      <c r="K79" t="s">
        <v>123</v>
      </c>
      <c r="L79" t="s">
        <v>71</v>
      </c>
      <c r="M79" t="s">
        <v>71</v>
      </c>
      <c r="N79" t="s">
        <v>71</v>
      </c>
      <c r="O79" t="s">
        <v>71</v>
      </c>
      <c r="P79" t="s">
        <v>71</v>
      </c>
      <c r="Q79" t="s">
        <v>71</v>
      </c>
      <c r="R79" t="s">
        <v>71</v>
      </c>
      <c r="S79" t="s">
        <v>71</v>
      </c>
      <c r="T79" t="s">
        <v>881</v>
      </c>
      <c r="U79" t="s">
        <v>71</v>
      </c>
      <c r="V79" t="s">
        <v>71</v>
      </c>
      <c r="W79" t="s">
        <v>71</v>
      </c>
      <c r="X79" t="s">
        <v>71</v>
      </c>
      <c r="Y79" t="s">
        <v>71</v>
      </c>
      <c r="Z79" t="s">
        <v>882</v>
      </c>
      <c r="AA79" t="s">
        <v>71</v>
      </c>
      <c r="AB79" t="s">
        <v>71</v>
      </c>
      <c r="AC79" t="s">
        <v>71</v>
      </c>
      <c r="AD79" t="s">
        <v>71</v>
      </c>
      <c r="AE79" t="s">
        <v>71</v>
      </c>
      <c r="AF79" t="s">
        <v>71</v>
      </c>
      <c r="AG79" t="s">
        <v>71</v>
      </c>
      <c r="AH79" t="s">
        <v>71</v>
      </c>
      <c r="AI79" t="s">
        <v>71</v>
      </c>
      <c r="AJ79" t="s">
        <v>71</v>
      </c>
      <c r="AK79" t="s">
        <v>71</v>
      </c>
      <c r="AL79" t="s">
        <v>71</v>
      </c>
      <c r="AM79" t="s">
        <v>127</v>
      </c>
      <c r="AN79" t="s">
        <v>128</v>
      </c>
      <c r="AO79" t="s">
        <v>71</v>
      </c>
      <c r="AP79" t="s">
        <v>71</v>
      </c>
      <c r="AQ79" t="s">
        <v>71</v>
      </c>
      <c r="AR79" t="s">
        <v>801</v>
      </c>
      <c r="AS79">
        <v>2013</v>
      </c>
      <c r="AT79">
        <v>245</v>
      </c>
      <c r="AU79" t="s">
        <v>71</v>
      </c>
      <c r="AV79" t="s">
        <v>71</v>
      </c>
      <c r="AW79" t="s">
        <v>71</v>
      </c>
      <c r="AX79" t="s">
        <v>71</v>
      </c>
      <c r="AY79" t="s">
        <v>71</v>
      </c>
      <c r="AZ79">
        <v>181</v>
      </c>
      <c r="BA79">
        <v>196</v>
      </c>
      <c r="BB79" t="s">
        <v>71</v>
      </c>
      <c r="BC79" t="s">
        <v>883</v>
      </c>
      <c r="BD79" t="str">
        <f>HYPERLINK("http://dx.doi.org/10.1016/j.ins.2013.04.040","http://dx.doi.org/10.1016/j.ins.2013.04.040")</f>
        <v>http://dx.doi.org/10.1016/j.ins.2013.04.040</v>
      </c>
      <c r="BE79" t="s">
        <v>71</v>
      </c>
      <c r="BF79" t="s">
        <v>71</v>
      </c>
      <c r="BG79" t="s">
        <v>71</v>
      </c>
      <c r="BH79" t="s">
        <v>71</v>
      </c>
      <c r="BI79" t="s">
        <v>71</v>
      </c>
      <c r="BJ79" t="s">
        <v>71</v>
      </c>
      <c r="BK79" t="s">
        <v>71</v>
      </c>
      <c r="BL79" t="s">
        <v>71</v>
      </c>
      <c r="BM79" t="s">
        <v>71</v>
      </c>
      <c r="BN79" t="s">
        <v>71</v>
      </c>
      <c r="BO79" t="s">
        <v>71</v>
      </c>
      <c r="BP79" t="s">
        <v>71</v>
      </c>
      <c r="BQ79" t="s">
        <v>884</v>
      </c>
      <c r="BR79" t="str">
        <f>HYPERLINK("https%3A%2F%2Fwww.webofscience.com%2Fwos%2Fwoscc%2Ffull-record%2FWOS:000323015000013","View Full Record in Web of Science")</f>
        <v>View Full Record in Web of Science</v>
      </c>
    </row>
    <row r="80" spans="1:70" x14ac:dyDescent="0.25">
      <c r="A80" t="s">
        <v>83</v>
      </c>
      <c r="B80" t="s">
        <v>885</v>
      </c>
      <c r="C80" t="s">
        <v>71</v>
      </c>
      <c r="D80" t="s">
        <v>886</v>
      </c>
      <c r="E80" t="s">
        <v>71</v>
      </c>
      <c r="F80" t="s">
        <v>887</v>
      </c>
      <c r="G80" t="s">
        <v>71</v>
      </c>
      <c r="H80" t="s">
        <v>71</v>
      </c>
      <c r="I80" s="1" t="s">
        <v>888</v>
      </c>
      <c r="J80" s="6" t="s">
        <v>8588</v>
      </c>
      <c r="K80" t="s">
        <v>889</v>
      </c>
      <c r="L80" t="s">
        <v>687</v>
      </c>
      <c r="M80" t="s">
        <v>890</v>
      </c>
      <c r="N80" t="s">
        <v>891</v>
      </c>
      <c r="O80" t="s">
        <v>892</v>
      </c>
      <c r="P80" t="s">
        <v>893</v>
      </c>
      <c r="Q80" t="s">
        <v>71</v>
      </c>
      <c r="R80" t="s">
        <v>71</v>
      </c>
      <c r="S80" t="s">
        <v>71</v>
      </c>
      <c r="T80" t="s">
        <v>894</v>
      </c>
      <c r="U80" t="s">
        <v>71</v>
      </c>
      <c r="V80" t="s">
        <v>71</v>
      </c>
      <c r="W80" t="s">
        <v>71</v>
      </c>
      <c r="X80" t="s">
        <v>71</v>
      </c>
      <c r="Y80" t="s">
        <v>71</v>
      </c>
      <c r="Z80" t="s">
        <v>895</v>
      </c>
      <c r="AA80" t="s">
        <v>71</v>
      </c>
      <c r="AB80" t="s">
        <v>71</v>
      </c>
      <c r="AC80" t="s">
        <v>71</v>
      </c>
      <c r="AD80" t="s">
        <v>71</v>
      </c>
      <c r="AE80" t="s">
        <v>71</v>
      </c>
      <c r="AF80" t="s">
        <v>71</v>
      </c>
      <c r="AG80" t="s">
        <v>71</v>
      </c>
      <c r="AH80" t="s">
        <v>71</v>
      </c>
      <c r="AI80" t="s">
        <v>71</v>
      </c>
      <c r="AJ80" t="s">
        <v>71</v>
      </c>
      <c r="AK80" t="s">
        <v>71</v>
      </c>
      <c r="AL80" t="s">
        <v>71</v>
      </c>
      <c r="AM80" t="s">
        <v>695</v>
      </c>
      <c r="AN80" t="s">
        <v>71</v>
      </c>
      <c r="AO80" t="s">
        <v>896</v>
      </c>
      <c r="AP80" t="s">
        <v>71</v>
      </c>
      <c r="AQ80" t="s">
        <v>71</v>
      </c>
      <c r="AR80" t="s">
        <v>71</v>
      </c>
      <c r="AS80">
        <v>2015</v>
      </c>
      <c r="AT80">
        <v>9119</v>
      </c>
      <c r="AU80" t="s">
        <v>71</v>
      </c>
      <c r="AV80" t="s">
        <v>71</v>
      </c>
      <c r="AW80" t="s">
        <v>71</v>
      </c>
      <c r="AX80" t="s">
        <v>71</v>
      </c>
      <c r="AY80" t="s">
        <v>71</v>
      </c>
      <c r="AZ80">
        <v>218</v>
      </c>
      <c r="BA80">
        <v>227</v>
      </c>
      <c r="BB80" t="s">
        <v>71</v>
      </c>
      <c r="BC80" t="s">
        <v>897</v>
      </c>
      <c r="BD80" t="str">
        <f>HYPERLINK("http://dx.doi.org/10.1007/978-3-319-19324-3_20","http://dx.doi.org/10.1007/978-3-319-19324-3_20")</f>
        <v>http://dx.doi.org/10.1007/978-3-319-19324-3_20</v>
      </c>
      <c r="BE80" t="s">
        <v>71</v>
      </c>
      <c r="BF80" t="s">
        <v>71</v>
      </c>
      <c r="BG80" t="s">
        <v>71</v>
      </c>
      <c r="BH80" t="s">
        <v>71</v>
      </c>
      <c r="BI80" t="s">
        <v>71</v>
      </c>
      <c r="BJ80" t="s">
        <v>71</v>
      </c>
      <c r="BK80" t="s">
        <v>71</v>
      </c>
      <c r="BL80" t="s">
        <v>71</v>
      </c>
      <c r="BM80" t="s">
        <v>71</v>
      </c>
      <c r="BN80" t="s">
        <v>71</v>
      </c>
      <c r="BO80" t="s">
        <v>71</v>
      </c>
      <c r="BP80" t="s">
        <v>71</v>
      </c>
      <c r="BQ80" t="s">
        <v>898</v>
      </c>
      <c r="BR80" t="str">
        <f>HYPERLINK("https%3A%2F%2Fwww.webofscience.com%2Fwos%2Fwoscc%2Ffull-record%2FWOS:000364537800020","View Full Record in Web of Science")</f>
        <v>View Full Record in Web of Science</v>
      </c>
    </row>
    <row r="81" spans="1:70" x14ac:dyDescent="0.25">
      <c r="A81" t="s">
        <v>460</v>
      </c>
      <c r="B81" t="s">
        <v>899</v>
      </c>
      <c r="C81" t="s">
        <v>71</v>
      </c>
      <c r="D81" t="s">
        <v>899</v>
      </c>
      <c r="E81" t="s">
        <v>71</v>
      </c>
      <c r="F81" t="s">
        <v>900</v>
      </c>
      <c r="G81" t="s">
        <v>71</v>
      </c>
      <c r="H81" t="s">
        <v>71</v>
      </c>
      <c r="I81" s="1" t="s">
        <v>901</v>
      </c>
      <c r="J81" s="6" t="s">
        <v>8588</v>
      </c>
      <c r="K81" t="s">
        <v>902</v>
      </c>
      <c r="L81" t="s">
        <v>466</v>
      </c>
      <c r="M81" t="s">
        <v>71</v>
      </c>
      <c r="N81" t="s">
        <v>71</v>
      </c>
      <c r="O81" t="s">
        <v>71</v>
      </c>
      <c r="P81" t="s">
        <v>71</v>
      </c>
      <c r="Q81" t="s">
        <v>71</v>
      </c>
      <c r="R81" t="s">
        <v>71</v>
      </c>
      <c r="S81" t="s">
        <v>71</v>
      </c>
      <c r="T81" t="s">
        <v>903</v>
      </c>
      <c r="U81" t="s">
        <v>71</v>
      </c>
      <c r="V81" t="s">
        <v>71</v>
      </c>
      <c r="W81" t="s">
        <v>71</v>
      </c>
      <c r="X81" t="s">
        <v>71</v>
      </c>
      <c r="Y81" t="s">
        <v>71</v>
      </c>
      <c r="Z81" t="s">
        <v>71</v>
      </c>
      <c r="AA81" t="s">
        <v>71</v>
      </c>
      <c r="AB81" t="s">
        <v>71</v>
      </c>
      <c r="AC81" t="s">
        <v>71</v>
      </c>
      <c r="AD81" t="s">
        <v>71</v>
      </c>
      <c r="AE81" t="s">
        <v>71</v>
      </c>
      <c r="AF81" t="s">
        <v>71</v>
      </c>
      <c r="AG81" t="s">
        <v>71</v>
      </c>
      <c r="AH81" t="s">
        <v>71</v>
      </c>
      <c r="AI81" t="s">
        <v>71</v>
      </c>
      <c r="AJ81" t="s">
        <v>71</v>
      </c>
      <c r="AK81" t="s">
        <v>71</v>
      </c>
      <c r="AL81" t="s">
        <v>71</v>
      </c>
      <c r="AM81" t="s">
        <v>468</v>
      </c>
      <c r="AN81" t="s">
        <v>71</v>
      </c>
      <c r="AO81" t="s">
        <v>904</v>
      </c>
      <c r="AP81" t="s">
        <v>71</v>
      </c>
      <c r="AQ81" t="s">
        <v>71</v>
      </c>
      <c r="AR81" t="s">
        <v>71</v>
      </c>
      <c r="AS81">
        <v>2015</v>
      </c>
      <c r="AT81">
        <v>326</v>
      </c>
      <c r="AU81" t="s">
        <v>71</v>
      </c>
      <c r="AV81" t="s">
        <v>71</v>
      </c>
      <c r="AW81" t="s">
        <v>71</v>
      </c>
      <c r="AX81" t="s">
        <v>71</v>
      </c>
      <c r="AY81" t="s">
        <v>71</v>
      </c>
      <c r="AZ81">
        <v>661</v>
      </c>
      <c r="BA81">
        <v>681</v>
      </c>
      <c r="BB81" t="s">
        <v>71</v>
      </c>
      <c r="BC81" t="s">
        <v>905</v>
      </c>
      <c r="BD81" t="str">
        <f>HYPERLINK("http://dx.doi.org/10.1007/978-3-319-19683-1_31","http://dx.doi.org/10.1007/978-3-319-19683-1_31")</f>
        <v>http://dx.doi.org/10.1007/978-3-319-19683-1_31</v>
      </c>
      <c r="BE81" t="s">
        <v>906</v>
      </c>
      <c r="BF81" t="s">
        <v>71</v>
      </c>
      <c r="BG81" t="s">
        <v>71</v>
      </c>
      <c r="BH81" t="s">
        <v>71</v>
      </c>
      <c r="BI81" t="s">
        <v>71</v>
      </c>
      <c r="BJ81" t="s">
        <v>71</v>
      </c>
      <c r="BK81" t="s">
        <v>71</v>
      </c>
      <c r="BL81" t="s">
        <v>71</v>
      </c>
      <c r="BM81" t="s">
        <v>71</v>
      </c>
      <c r="BN81" t="s">
        <v>71</v>
      </c>
      <c r="BO81" t="s">
        <v>71</v>
      </c>
      <c r="BP81" t="s">
        <v>71</v>
      </c>
      <c r="BQ81" t="s">
        <v>907</v>
      </c>
      <c r="BR81" t="str">
        <f>HYPERLINK("https%3A%2F%2Fwww.webofscience.com%2Fwos%2Fwoscc%2Ffull-record%2FWOS:000374483600032","View Full Record in Web of Science")</f>
        <v>View Full Record in Web of Science</v>
      </c>
    </row>
    <row r="82" spans="1:70" x14ac:dyDescent="0.25">
      <c r="A82" t="s">
        <v>69</v>
      </c>
      <c r="B82" t="s">
        <v>908</v>
      </c>
      <c r="C82" t="s">
        <v>71</v>
      </c>
      <c r="D82" t="s">
        <v>71</v>
      </c>
      <c r="E82" t="s">
        <v>71</v>
      </c>
      <c r="F82" t="s">
        <v>908</v>
      </c>
      <c r="G82" t="s">
        <v>71</v>
      </c>
      <c r="H82" t="s">
        <v>71</v>
      </c>
      <c r="I82" s="1" t="s">
        <v>909</v>
      </c>
      <c r="J82" s="6" t="s">
        <v>8593</v>
      </c>
      <c r="K82" t="s">
        <v>421</v>
      </c>
      <c r="L82" t="s">
        <v>71</v>
      </c>
      <c r="M82" t="s">
        <v>71</v>
      </c>
      <c r="N82" t="s">
        <v>71</v>
      </c>
      <c r="O82" t="s">
        <v>71</v>
      </c>
      <c r="P82" t="s">
        <v>71</v>
      </c>
      <c r="Q82" t="s">
        <v>71</v>
      </c>
      <c r="R82" t="s">
        <v>71</v>
      </c>
      <c r="S82" t="s">
        <v>71</v>
      </c>
      <c r="T82" s="10" t="s">
        <v>910</v>
      </c>
      <c r="U82" t="s">
        <v>71</v>
      </c>
      <c r="V82" t="s">
        <v>71</v>
      </c>
      <c r="W82" t="s">
        <v>71</v>
      </c>
      <c r="X82" t="s">
        <v>71</v>
      </c>
      <c r="Y82" t="s">
        <v>911</v>
      </c>
      <c r="Z82" t="s">
        <v>912</v>
      </c>
      <c r="AA82" t="s">
        <v>71</v>
      </c>
      <c r="AB82" t="s">
        <v>71</v>
      </c>
      <c r="AC82" t="s">
        <v>71</v>
      </c>
      <c r="AD82" t="s">
        <v>71</v>
      </c>
      <c r="AE82" t="s">
        <v>71</v>
      </c>
      <c r="AF82" t="s">
        <v>71</v>
      </c>
      <c r="AG82" t="s">
        <v>71</v>
      </c>
      <c r="AH82" t="s">
        <v>71</v>
      </c>
      <c r="AI82" t="s">
        <v>71</v>
      </c>
      <c r="AJ82" t="s">
        <v>71</v>
      </c>
      <c r="AK82" t="s">
        <v>71</v>
      </c>
      <c r="AL82" t="s">
        <v>71</v>
      </c>
      <c r="AM82" t="s">
        <v>423</v>
      </c>
      <c r="AN82" t="s">
        <v>715</v>
      </c>
      <c r="AO82" t="s">
        <v>71</v>
      </c>
      <c r="AP82" t="s">
        <v>71</v>
      </c>
      <c r="AQ82" t="s">
        <v>71</v>
      </c>
      <c r="AR82" t="s">
        <v>913</v>
      </c>
      <c r="AS82">
        <v>1997</v>
      </c>
      <c r="AT82">
        <v>90</v>
      </c>
      <c r="AU82">
        <v>2</v>
      </c>
      <c r="AV82" t="s">
        <v>71</v>
      </c>
      <c r="AW82" t="s">
        <v>71</v>
      </c>
      <c r="AX82" t="s">
        <v>71</v>
      </c>
      <c r="AY82" t="s">
        <v>71</v>
      </c>
      <c r="AZ82">
        <v>207</v>
      </c>
      <c r="BA82">
        <v>218</v>
      </c>
      <c r="BB82" t="s">
        <v>71</v>
      </c>
      <c r="BC82" t="s">
        <v>914</v>
      </c>
      <c r="BD82" t="str">
        <f>HYPERLINK("http://dx.doi.org/10.1016/S0165-0114(97)00088-2","http://dx.doi.org/10.1016/S0165-0114(97)00088-2")</f>
        <v>http://dx.doi.org/10.1016/S0165-0114(97)00088-2</v>
      </c>
      <c r="BE82" t="s">
        <v>71</v>
      </c>
      <c r="BF82" t="s">
        <v>71</v>
      </c>
      <c r="BG82" t="s">
        <v>71</v>
      </c>
      <c r="BH82" t="s">
        <v>71</v>
      </c>
      <c r="BI82" t="s">
        <v>71</v>
      </c>
      <c r="BJ82" t="s">
        <v>71</v>
      </c>
      <c r="BK82" t="s">
        <v>71</v>
      </c>
      <c r="BL82" t="s">
        <v>71</v>
      </c>
      <c r="BM82" t="s">
        <v>71</v>
      </c>
      <c r="BN82" t="s">
        <v>71</v>
      </c>
      <c r="BO82" t="s">
        <v>71</v>
      </c>
      <c r="BP82" t="s">
        <v>71</v>
      </c>
      <c r="BQ82" t="s">
        <v>915</v>
      </c>
      <c r="BR82" t="str">
        <f>HYPERLINK("https%3A%2F%2Fwww.webofscience.com%2Fwos%2Fwoscc%2Ffull-record%2FWOS:A1997XV01900013","View Full Record in Web of Science")</f>
        <v>View Full Record in Web of Science</v>
      </c>
    </row>
    <row r="83" spans="1:70" x14ac:dyDescent="0.25">
      <c r="A83" t="s">
        <v>460</v>
      </c>
      <c r="B83" t="s">
        <v>916</v>
      </c>
      <c r="C83" t="s">
        <v>71</v>
      </c>
      <c r="D83" t="s">
        <v>917</v>
      </c>
      <c r="E83" t="s">
        <v>71</v>
      </c>
      <c r="F83" t="s">
        <v>918</v>
      </c>
      <c r="G83" t="s">
        <v>71</v>
      </c>
      <c r="H83" t="s">
        <v>71</v>
      </c>
      <c r="I83" s="1" t="s">
        <v>919</v>
      </c>
      <c r="J83" s="6" t="s">
        <v>8593</v>
      </c>
      <c r="K83" t="s">
        <v>920</v>
      </c>
      <c r="L83" t="s">
        <v>466</v>
      </c>
      <c r="M83" t="s">
        <v>71</v>
      </c>
      <c r="N83" t="s">
        <v>71</v>
      </c>
      <c r="O83" t="s">
        <v>71</v>
      </c>
      <c r="P83" t="s">
        <v>71</v>
      </c>
      <c r="Q83" t="s">
        <v>71</v>
      </c>
      <c r="R83" t="s">
        <v>71</v>
      </c>
      <c r="S83" t="s">
        <v>71</v>
      </c>
      <c r="T83" t="s">
        <v>921</v>
      </c>
      <c r="U83" t="s">
        <v>71</v>
      </c>
      <c r="V83" t="s">
        <v>71</v>
      </c>
      <c r="W83" t="s">
        <v>71</v>
      </c>
      <c r="X83" t="s">
        <v>71</v>
      </c>
      <c r="Y83" t="s">
        <v>922</v>
      </c>
      <c r="Z83" t="s">
        <v>923</v>
      </c>
      <c r="AA83" t="s">
        <v>71</v>
      </c>
      <c r="AB83" t="s">
        <v>71</v>
      </c>
      <c r="AC83" t="s">
        <v>71</v>
      </c>
      <c r="AD83" t="s">
        <v>71</v>
      </c>
      <c r="AE83" t="s">
        <v>71</v>
      </c>
      <c r="AF83" t="s">
        <v>71</v>
      </c>
      <c r="AG83" t="s">
        <v>71</v>
      </c>
      <c r="AH83" t="s">
        <v>71</v>
      </c>
      <c r="AI83" t="s">
        <v>71</v>
      </c>
      <c r="AJ83" t="s">
        <v>71</v>
      </c>
      <c r="AK83" t="s">
        <v>71</v>
      </c>
      <c r="AL83" t="s">
        <v>71</v>
      </c>
      <c r="AM83" t="s">
        <v>468</v>
      </c>
      <c r="AN83" t="s">
        <v>71</v>
      </c>
      <c r="AO83" t="s">
        <v>924</v>
      </c>
      <c r="AP83" t="s">
        <v>71</v>
      </c>
      <c r="AQ83" t="s">
        <v>71</v>
      </c>
      <c r="AR83" t="s">
        <v>71</v>
      </c>
      <c r="AS83">
        <v>2010</v>
      </c>
      <c r="AT83">
        <v>261</v>
      </c>
      <c r="AU83" t="s">
        <v>71</v>
      </c>
      <c r="AV83" t="s">
        <v>71</v>
      </c>
      <c r="AW83" t="s">
        <v>71</v>
      </c>
      <c r="AX83" t="s">
        <v>71</v>
      </c>
      <c r="AY83" t="s">
        <v>71</v>
      </c>
      <c r="AZ83">
        <v>219</v>
      </c>
      <c r="BA83">
        <v>235</v>
      </c>
      <c r="BB83" t="s">
        <v>71</v>
      </c>
      <c r="BC83" t="s">
        <v>71</v>
      </c>
      <c r="BD83" t="s">
        <v>71</v>
      </c>
      <c r="BE83" t="s">
        <v>925</v>
      </c>
      <c r="BF83" t="s">
        <v>71</v>
      </c>
      <c r="BG83" t="s">
        <v>71</v>
      </c>
      <c r="BH83" t="s">
        <v>71</v>
      </c>
      <c r="BI83" t="s">
        <v>71</v>
      </c>
      <c r="BJ83" t="s">
        <v>71</v>
      </c>
      <c r="BK83" t="s">
        <v>71</v>
      </c>
      <c r="BL83" t="s">
        <v>71</v>
      </c>
      <c r="BM83" t="s">
        <v>71</v>
      </c>
      <c r="BN83" t="s">
        <v>71</v>
      </c>
      <c r="BO83" t="s">
        <v>71</v>
      </c>
      <c r="BP83" t="s">
        <v>71</v>
      </c>
      <c r="BQ83" t="s">
        <v>926</v>
      </c>
      <c r="BR83" t="str">
        <f>HYPERLINK("https%3A%2F%2Fwww.webofscience.com%2Fwos%2Fwoscc%2Ffull-record%2FWOS:000283523800011","View Full Record in Web of Science")</f>
        <v>View Full Record in Web of Science</v>
      </c>
    </row>
    <row r="84" spans="1:70" x14ac:dyDescent="0.25">
      <c r="A84" t="s">
        <v>83</v>
      </c>
      <c r="B84" t="s">
        <v>927</v>
      </c>
      <c r="C84" t="s">
        <v>71</v>
      </c>
      <c r="D84" t="s">
        <v>928</v>
      </c>
      <c r="E84" t="s">
        <v>71</v>
      </c>
      <c r="F84" t="s">
        <v>929</v>
      </c>
      <c r="G84" t="s">
        <v>71</v>
      </c>
      <c r="H84" t="s">
        <v>71</v>
      </c>
      <c r="I84" s="1" t="s">
        <v>930</v>
      </c>
      <c r="J84" s="6" t="s">
        <v>8590</v>
      </c>
      <c r="K84" t="s">
        <v>931</v>
      </c>
      <c r="L84" t="s">
        <v>71</v>
      </c>
      <c r="M84" t="s">
        <v>932</v>
      </c>
      <c r="N84" t="s">
        <v>933</v>
      </c>
      <c r="O84" t="s">
        <v>934</v>
      </c>
      <c r="P84" t="s">
        <v>935</v>
      </c>
      <c r="Q84" t="s">
        <v>71</v>
      </c>
      <c r="R84" t="s">
        <v>71</v>
      </c>
      <c r="S84" t="s">
        <v>71</v>
      </c>
      <c r="T84" t="s">
        <v>936</v>
      </c>
      <c r="U84" t="s">
        <v>71</v>
      </c>
      <c r="V84" t="s">
        <v>71</v>
      </c>
      <c r="W84" t="s">
        <v>71</v>
      </c>
      <c r="X84" t="s">
        <v>71</v>
      </c>
      <c r="Y84" t="s">
        <v>71</v>
      </c>
      <c r="Z84" t="s">
        <v>937</v>
      </c>
      <c r="AA84" t="s">
        <v>71</v>
      </c>
      <c r="AB84" t="s">
        <v>71</v>
      </c>
      <c r="AC84" t="s">
        <v>71</v>
      </c>
      <c r="AD84" t="s">
        <v>71</v>
      </c>
      <c r="AE84" t="s">
        <v>71</v>
      </c>
      <c r="AF84" t="s">
        <v>71</v>
      </c>
      <c r="AG84" t="s">
        <v>71</v>
      </c>
      <c r="AH84" t="s">
        <v>71</v>
      </c>
      <c r="AI84" t="s">
        <v>71</v>
      </c>
      <c r="AJ84" t="s">
        <v>71</v>
      </c>
      <c r="AK84" t="s">
        <v>71</v>
      </c>
      <c r="AL84" t="s">
        <v>71</v>
      </c>
      <c r="AM84" t="s">
        <v>71</v>
      </c>
      <c r="AN84" t="s">
        <v>71</v>
      </c>
      <c r="AO84" t="s">
        <v>938</v>
      </c>
      <c r="AP84" t="s">
        <v>71</v>
      </c>
      <c r="AQ84" t="s">
        <v>71</v>
      </c>
      <c r="AR84" t="s">
        <v>71</v>
      </c>
      <c r="AS84">
        <v>2007</v>
      </c>
      <c r="AT84" t="s">
        <v>71</v>
      </c>
      <c r="AU84" t="s">
        <v>71</v>
      </c>
      <c r="AV84" t="s">
        <v>71</v>
      </c>
      <c r="AW84" t="s">
        <v>71</v>
      </c>
      <c r="AX84" t="s">
        <v>71</v>
      </c>
      <c r="AY84" t="s">
        <v>71</v>
      </c>
      <c r="AZ84">
        <v>147</v>
      </c>
      <c r="BA84">
        <v>150</v>
      </c>
      <c r="BB84" t="s">
        <v>71</v>
      </c>
      <c r="BC84" t="s">
        <v>71</v>
      </c>
      <c r="BD84" t="s">
        <v>71</v>
      </c>
      <c r="BE84" t="s">
        <v>71</v>
      </c>
      <c r="BF84" t="s">
        <v>71</v>
      </c>
      <c r="BG84" t="s">
        <v>71</v>
      </c>
      <c r="BH84" t="s">
        <v>71</v>
      </c>
      <c r="BI84" t="s">
        <v>71</v>
      </c>
      <c r="BJ84" t="s">
        <v>71</v>
      </c>
      <c r="BK84" t="s">
        <v>71</v>
      </c>
      <c r="BL84" t="s">
        <v>71</v>
      </c>
      <c r="BM84" t="s">
        <v>71</v>
      </c>
      <c r="BN84" t="s">
        <v>71</v>
      </c>
      <c r="BO84" t="s">
        <v>71</v>
      </c>
      <c r="BP84" t="s">
        <v>71</v>
      </c>
      <c r="BQ84" t="s">
        <v>939</v>
      </c>
      <c r="BR84" t="str">
        <f>HYPERLINK("https%3A%2F%2Fwww.webofscience.com%2Fwos%2Fwoscc%2Ffull-record%2FWOS:000254392000024","View Full Record in Web of Science")</f>
        <v>View Full Record in Web of Science</v>
      </c>
    </row>
    <row r="85" spans="1:70" x14ac:dyDescent="0.25">
      <c r="A85" t="s">
        <v>69</v>
      </c>
      <c r="B85" t="s">
        <v>940</v>
      </c>
      <c r="C85" t="s">
        <v>71</v>
      </c>
      <c r="D85" t="s">
        <v>71</v>
      </c>
      <c r="E85" t="s">
        <v>71</v>
      </c>
      <c r="F85" t="s">
        <v>941</v>
      </c>
      <c r="G85" t="s">
        <v>71</v>
      </c>
      <c r="H85" t="s">
        <v>71</v>
      </c>
      <c r="I85" s="1" t="s">
        <v>942</v>
      </c>
      <c r="J85" s="6" t="s">
        <v>8590</v>
      </c>
      <c r="K85" t="s">
        <v>943</v>
      </c>
      <c r="L85" t="s">
        <v>71</v>
      </c>
      <c r="M85" t="s">
        <v>71</v>
      </c>
      <c r="N85" t="s">
        <v>71</v>
      </c>
      <c r="O85" t="s">
        <v>71</v>
      </c>
      <c r="P85" t="s">
        <v>71</v>
      </c>
      <c r="Q85" t="s">
        <v>71</v>
      </c>
      <c r="R85" t="s">
        <v>71</v>
      </c>
      <c r="S85" t="s">
        <v>71</v>
      </c>
      <c r="T85" t="s">
        <v>944</v>
      </c>
      <c r="U85" t="s">
        <v>71</v>
      </c>
      <c r="V85" t="s">
        <v>71</v>
      </c>
      <c r="W85" t="s">
        <v>71</v>
      </c>
      <c r="X85" t="s">
        <v>71</v>
      </c>
      <c r="Y85" t="s">
        <v>945</v>
      </c>
      <c r="Z85" t="s">
        <v>946</v>
      </c>
      <c r="AA85" t="s">
        <v>71</v>
      </c>
      <c r="AB85" t="s">
        <v>71</v>
      </c>
      <c r="AC85" t="s">
        <v>71</v>
      </c>
      <c r="AD85" t="s">
        <v>71</v>
      </c>
      <c r="AE85" t="s">
        <v>71</v>
      </c>
      <c r="AF85" t="s">
        <v>71</v>
      </c>
      <c r="AG85" t="s">
        <v>71</v>
      </c>
      <c r="AH85" t="s">
        <v>71</v>
      </c>
      <c r="AI85" t="s">
        <v>71</v>
      </c>
      <c r="AJ85" t="s">
        <v>71</v>
      </c>
      <c r="AK85" t="s">
        <v>71</v>
      </c>
      <c r="AL85" t="s">
        <v>71</v>
      </c>
      <c r="AM85" t="s">
        <v>947</v>
      </c>
      <c r="AN85" t="s">
        <v>948</v>
      </c>
      <c r="AO85" t="s">
        <v>71</v>
      </c>
      <c r="AP85" t="s">
        <v>71</v>
      </c>
      <c r="AQ85" t="s">
        <v>71</v>
      </c>
      <c r="AR85" t="s">
        <v>71</v>
      </c>
      <c r="AS85" t="s">
        <v>71</v>
      </c>
      <c r="AT85" t="s">
        <v>71</v>
      </c>
      <c r="AU85" t="s">
        <v>71</v>
      </c>
      <c r="AV85" t="s">
        <v>71</v>
      </c>
      <c r="AW85" t="s">
        <v>71</v>
      </c>
      <c r="AX85" t="s">
        <v>71</v>
      </c>
      <c r="AY85" t="s">
        <v>71</v>
      </c>
      <c r="AZ85" t="s">
        <v>71</v>
      </c>
      <c r="BA85" t="s">
        <v>71</v>
      </c>
      <c r="BB85" t="s">
        <v>71</v>
      </c>
      <c r="BC85" t="s">
        <v>949</v>
      </c>
      <c r="BD85" t="str">
        <f>HYPERLINK("http://dx.doi.org/10.1111/exsy.13104","http://dx.doi.org/10.1111/exsy.13104")</f>
        <v>http://dx.doi.org/10.1111/exsy.13104</v>
      </c>
      <c r="BE85" t="s">
        <v>71</v>
      </c>
      <c r="BF85" t="s">
        <v>950</v>
      </c>
      <c r="BG85" t="s">
        <v>71</v>
      </c>
      <c r="BH85" t="s">
        <v>71</v>
      </c>
      <c r="BI85" t="s">
        <v>71</v>
      </c>
      <c r="BJ85" t="s">
        <v>71</v>
      </c>
      <c r="BK85" t="s">
        <v>71</v>
      </c>
      <c r="BL85" t="s">
        <v>71</v>
      </c>
      <c r="BM85" t="s">
        <v>71</v>
      </c>
      <c r="BN85" t="s">
        <v>71</v>
      </c>
      <c r="BO85" t="s">
        <v>71</v>
      </c>
      <c r="BP85" t="s">
        <v>71</v>
      </c>
      <c r="BQ85" t="s">
        <v>951</v>
      </c>
      <c r="BR85" t="str">
        <f>HYPERLINK("https%3A%2F%2Fwww.webofscience.com%2Fwos%2Fwoscc%2Ffull-record%2FWOS:000828896400001","View Full Record in Web of Science")</f>
        <v>View Full Record in Web of Science</v>
      </c>
    </row>
    <row r="86" spans="1:70" x14ac:dyDescent="0.25">
      <c r="A86" t="s">
        <v>69</v>
      </c>
      <c r="B86" t="s">
        <v>952</v>
      </c>
      <c r="C86" t="s">
        <v>71</v>
      </c>
      <c r="D86" t="s">
        <v>71</v>
      </c>
      <c r="E86" t="s">
        <v>71</v>
      </c>
      <c r="F86" t="s">
        <v>953</v>
      </c>
      <c r="G86" t="s">
        <v>71</v>
      </c>
      <c r="H86" t="s">
        <v>71</v>
      </c>
      <c r="I86" s="1" t="s">
        <v>954</v>
      </c>
      <c r="J86" s="6" t="s">
        <v>8588</v>
      </c>
      <c r="K86" t="s">
        <v>955</v>
      </c>
      <c r="L86" t="s">
        <v>71</v>
      </c>
      <c r="M86" t="s">
        <v>71</v>
      </c>
      <c r="N86" t="s">
        <v>71</v>
      </c>
      <c r="O86" t="s">
        <v>71</v>
      </c>
      <c r="P86" t="s">
        <v>71</v>
      </c>
      <c r="Q86" t="s">
        <v>71</v>
      </c>
      <c r="R86" t="s">
        <v>71</v>
      </c>
      <c r="S86" t="s">
        <v>71</v>
      </c>
      <c r="T86" t="s">
        <v>956</v>
      </c>
      <c r="U86" t="s">
        <v>71</v>
      </c>
      <c r="V86" t="s">
        <v>71</v>
      </c>
      <c r="W86" t="s">
        <v>71</v>
      </c>
      <c r="X86" t="s">
        <v>71</v>
      </c>
      <c r="Y86" t="s">
        <v>71</v>
      </c>
      <c r="Z86" t="s">
        <v>957</v>
      </c>
      <c r="AA86" t="s">
        <v>71</v>
      </c>
      <c r="AB86" t="s">
        <v>71</v>
      </c>
      <c r="AC86" t="s">
        <v>71</v>
      </c>
      <c r="AD86" t="s">
        <v>71</v>
      </c>
      <c r="AE86" t="s">
        <v>71</v>
      </c>
      <c r="AF86" t="s">
        <v>71</v>
      </c>
      <c r="AG86" t="s">
        <v>71</v>
      </c>
      <c r="AH86" t="s">
        <v>71</v>
      </c>
      <c r="AI86" t="s">
        <v>71</v>
      </c>
      <c r="AJ86" t="s">
        <v>71</v>
      </c>
      <c r="AK86" t="s">
        <v>71</v>
      </c>
      <c r="AL86" t="s">
        <v>71</v>
      </c>
      <c r="AM86" t="s">
        <v>958</v>
      </c>
      <c r="AN86" t="s">
        <v>959</v>
      </c>
      <c r="AO86" t="s">
        <v>71</v>
      </c>
      <c r="AP86" t="s">
        <v>71</v>
      </c>
      <c r="AQ86" t="s">
        <v>71</v>
      </c>
      <c r="AR86" t="s">
        <v>960</v>
      </c>
      <c r="AS86">
        <v>2017</v>
      </c>
      <c r="AT86">
        <v>47</v>
      </c>
      <c r="AU86">
        <v>4</v>
      </c>
      <c r="AV86" t="s">
        <v>71</v>
      </c>
      <c r="AW86" t="s">
        <v>71</v>
      </c>
      <c r="AX86" t="s">
        <v>71</v>
      </c>
      <c r="AY86" t="s">
        <v>71</v>
      </c>
      <c r="AZ86">
        <v>507</v>
      </c>
      <c r="BA86">
        <v>530</v>
      </c>
      <c r="BB86" t="s">
        <v>71</v>
      </c>
      <c r="BC86" t="s">
        <v>961</v>
      </c>
      <c r="BD86" t="str">
        <f>HYPERLINK("http://dx.doi.org/10.1007/s10462-016-9490-x","http://dx.doi.org/10.1007/s10462-016-9490-x")</f>
        <v>http://dx.doi.org/10.1007/s10462-016-9490-x</v>
      </c>
      <c r="BE86" t="s">
        <v>71</v>
      </c>
      <c r="BF86" t="s">
        <v>71</v>
      </c>
      <c r="BG86" t="s">
        <v>71</v>
      </c>
      <c r="BH86" t="s">
        <v>71</v>
      </c>
      <c r="BI86" t="s">
        <v>71</v>
      </c>
      <c r="BJ86" t="s">
        <v>71</v>
      </c>
      <c r="BK86" t="s">
        <v>71</v>
      </c>
      <c r="BL86" t="s">
        <v>71</v>
      </c>
      <c r="BM86" t="s">
        <v>71</v>
      </c>
      <c r="BN86" t="s">
        <v>71</v>
      </c>
      <c r="BO86" t="s">
        <v>71</v>
      </c>
      <c r="BP86" t="s">
        <v>71</v>
      </c>
      <c r="BQ86" t="s">
        <v>962</v>
      </c>
      <c r="BR86" t="str">
        <f>HYPERLINK("https%3A%2F%2Fwww.webofscience.com%2Fwos%2Fwoscc%2Ffull-record%2FWOS:000397506200004","View Full Record in Web of Science")</f>
        <v>View Full Record in Web of Science</v>
      </c>
    </row>
    <row r="87" spans="1:70" x14ac:dyDescent="0.25">
      <c r="A87" t="s">
        <v>69</v>
      </c>
      <c r="B87" t="s">
        <v>963</v>
      </c>
      <c r="C87" t="s">
        <v>71</v>
      </c>
      <c r="D87" t="s">
        <v>71</v>
      </c>
      <c r="E87" t="s">
        <v>71</v>
      </c>
      <c r="F87" t="s">
        <v>964</v>
      </c>
      <c r="G87" t="s">
        <v>71</v>
      </c>
      <c r="H87" t="s">
        <v>71</v>
      </c>
      <c r="I87" s="1" t="s">
        <v>965</v>
      </c>
      <c r="J87" s="6" t="s">
        <v>8588</v>
      </c>
      <c r="K87" t="s">
        <v>186</v>
      </c>
      <c r="L87" t="s">
        <v>71</v>
      </c>
      <c r="M87" t="s">
        <v>71</v>
      </c>
      <c r="N87" t="s">
        <v>71</v>
      </c>
      <c r="O87" t="s">
        <v>71</v>
      </c>
      <c r="P87" t="s">
        <v>71</v>
      </c>
      <c r="Q87" t="s">
        <v>71</v>
      </c>
      <c r="R87" t="s">
        <v>71</v>
      </c>
      <c r="S87" t="s">
        <v>71</v>
      </c>
      <c r="T87" t="s">
        <v>966</v>
      </c>
      <c r="U87" t="s">
        <v>71</v>
      </c>
      <c r="V87" t="s">
        <v>71</v>
      </c>
      <c r="W87" t="s">
        <v>71</v>
      </c>
      <c r="X87" t="s">
        <v>71</v>
      </c>
      <c r="Y87" t="s">
        <v>71</v>
      </c>
      <c r="Z87" t="s">
        <v>71</v>
      </c>
      <c r="AA87" t="s">
        <v>71</v>
      </c>
      <c r="AB87" t="s">
        <v>71</v>
      </c>
      <c r="AC87" t="s">
        <v>71</v>
      </c>
      <c r="AD87" t="s">
        <v>71</v>
      </c>
      <c r="AE87" t="s">
        <v>71</v>
      </c>
      <c r="AF87" t="s">
        <v>71</v>
      </c>
      <c r="AG87" t="s">
        <v>71</v>
      </c>
      <c r="AH87" t="s">
        <v>71</v>
      </c>
      <c r="AI87" t="s">
        <v>71</v>
      </c>
      <c r="AJ87" t="s">
        <v>71</v>
      </c>
      <c r="AK87" t="s">
        <v>71</v>
      </c>
      <c r="AL87" t="s">
        <v>71</v>
      </c>
      <c r="AM87" t="s">
        <v>188</v>
      </c>
      <c r="AN87" t="s">
        <v>71</v>
      </c>
      <c r="AO87" t="s">
        <v>71</v>
      </c>
      <c r="AP87" t="s">
        <v>71</v>
      </c>
      <c r="AQ87" t="s">
        <v>71</v>
      </c>
      <c r="AR87" t="s">
        <v>239</v>
      </c>
      <c r="AS87">
        <v>2013</v>
      </c>
      <c r="AT87">
        <v>21</v>
      </c>
      <c r="AU87">
        <v>1</v>
      </c>
      <c r="AV87" t="s">
        <v>71</v>
      </c>
      <c r="AW87" t="s">
        <v>71</v>
      </c>
      <c r="AX87" t="s">
        <v>71</v>
      </c>
      <c r="AY87" t="s">
        <v>71</v>
      </c>
      <c r="AZ87">
        <v>139</v>
      </c>
      <c r="BA87">
        <v>155</v>
      </c>
      <c r="BB87" t="s">
        <v>71</v>
      </c>
      <c r="BC87" t="s">
        <v>967</v>
      </c>
      <c r="BD87" t="str">
        <f>HYPERLINK("http://dx.doi.org/10.1142/S0218488513500086","http://dx.doi.org/10.1142/S0218488513500086")</f>
        <v>http://dx.doi.org/10.1142/S0218488513500086</v>
      </c>
      <c r="BE87" t="s">
        <v>71</v>
      </c>
      <c r="BF87" t="s">
        <v>71</v>
      </c>
      <c r="BG87" t="s">
        <v>71</v>
      </c>
      <c r="BH87" t="s">
        <v>71</v>
      </c>
      <c r="BI87" t="s">
        <v>71</v>
      </c>
      <c r="BJ87" t="s">
        <v>71</v>
      </c>
      <c r="BK87" t="s">
        <v>71</v>
      </c>
      <c r="BL87" t="s">
        <v>71</v>
      </c>
      <c r="BM87" t="s">
        <v>71</v>
      </c>
      <c r="BN87" t="s">
        <v>71</v>
      </c>
      <c r="BO87" t="s">
        <v>71</v>
      </c>
      <c r="BP87" t="s">
        <v>71</v>
      </c>
      <c r="BQ87" t="s">
        <v>968</v>
      </c>
      <c r="BR87" t="str">
        <f>HYPERLINK("https%3A%2F%2Fwww.webofscience.com%2Fwos%2Fwoscc%2Ffull-record%2FWOS:000316908600008","View Full Record in Web of Science")</f>
        <v>View Full Record in Web of Science</v>
      </c>
    </row>
    <row r="88" spans="1:70" x14ac:dyDescent="0.25">
      <c r="A88" t="s">
        <v>69</v>
      </c>
      <c r="B88" t="s">
        <v>969</v>
      </c>
      <c r="C88" t="s">
        <v>71</v>
      </c>
      <c r="D88" t="s">
        <v>71</v>
      </c>
      <c r="E88" t="s">
        <v>71</v>
      </c>
      <c r="F88" t="s">
        <v>970</v>
      </c>
      <c r="G88" t="s">
        <v>71</v>
      </c>
      <c r="H88" t="s">
        <v>71</v>
      </c>
      <c r="I88" s="1" t="s">
        <v>971</v>
      </c>
      <c r="J88" s="6" t="s">
        <v>8588</v>
      </c>
      <c r="K88" t="s">
        <v>123</v>
      </c>
      <c r="L88" t="s">
        <v>71</v>
      </c>
      <c r="M88" t="s">
        <v>71</v>
      </c>
      <c r="N88" t="s">
        <v>71</v>
      </c>
      <c r="O88" t="s">
        <v>71</v>
      </c>
      <c r="P88" t="s">
        <v>71</v>
      </c>
      <c r="Q88" t="s">
        <v>71</v>
      </c>
      <c r="R88" t="s">
        <v>71</v>
      </c>
      <c r="S88" t="s">
        <v>71</v>
      </c>
      <c r="T88" t="s">
        <v>972</v>
      </c>
      <c r="U88" t="s">
        <v>71</v>
      </c>
      <c r="V88" t="s">
        <v>71</v>
      </c>
      <c r="W88" t="s">
        <v>71</v>
      </c>
      <c r="X88" t="s">
        <v>71</v>
      </c>
      <c r="Y88" t="s">
        <v>71</v>
      </c>
      <c r="Z88" t="s">
        <v>71</v>
      </c>
      <c r="AA88" t="s">
        <v>71</v>
      </c>
      <c r="AB88" t="s">
        <v>71</v>
      </c>
      <c r="AC88" t="s">
        <v>71</v>
      </c>
      <c r="AD88" t="s">
        <v>71</v>
      </c>
      <c r="AE88" t="s">
        <v>71</v>
      </c>
      <c r="AF88" t="s">
        <v>71</v>
      </c>
      <c r="AG88" t="s">
        <v>71</v>
      </c>
      <c r="AH88" t="s">
        <v>71</v>
      </c>
      <c r="AI88" t="s">
        <v>71</v>
      </c>
      <c r="AJ88" t="s">
        <v>71</v>
      </c>
      <c r="AK88" t="s">
        <v>71</v>
      </c>
      <c r="AL88" t="s">
        <v>71</v>
      </c>
      <c r="AM88" t="s">
        <v>127</v>
      </c>
      <c r="AN88" t="s">
        <v>128</v>
      </c>
      <c r="AO88" t="s">
        <v>71</v>
      </c>
      <c r="AP88" t="s">
        <v>71</v>
      </c>
      <c r="AQ88" t="s">
        <v>71</v>
      </c>
      <c r="AR88" t="s">
        <v>913</v>
      </c>
      <c r="AS88">
        <v>2014</v>
      </c>
      <c r="AT88">
        <v>277</v>
      </c>
      <c r="AU88" t="s">
        <v>71</v>
      </c>
      <c r="AV88" t="s">
        <v>71</v>
      </c>
      <c r="AW88" t="s">
        <v>71</v>
      </c>
      <c r="AX88" t="s">
        <v>71</v>
      </c>
      <c r="AY88" t="s">
        <v>71</v>
      </c>
      <c r="AZ88">
        <v>197</v>
      </c>
      <c r="BA88">
        <v>215</v>
      </c>
      <c r="BB88" t="s">
        <v>71</v>
      </c>
      <c r="BC88" t="s">
        <v>973</v>
      </c>
      <c r="BD88" t="str">
        <f>HYPERLINK("http://dx.doi.org/10.1016/j.ins.2014.01.050","http://dx.doi.org/10.1016/j.ins.2014.01.050")</f>
        <v>http://dx.doi.org/10.1016/j.ins.2014.01.050</v>
      </c>
      <c r="BE88" t="s">
        <v>71</v>
      </c>
      <c r="BF88" t="s">
        <v>71</v>
      </c>
      <c r="BG88" t="s">
        <v>71</v>
      </c>
      <c r="BH88" t="s">
        <v>71</v>
      </c>
      <c r="BI88" t="s">
        <v>71</v>
      </c>
      <c r="BJ88" t="s">
        <v>71</v>
      </c>
      <c r="BK88" t="s">
        <v>71</v>
      </c>
      <c r="BL88" t="s">
        <v>71</v>
      </c>
      <c r="BM88" t="s">
        <v>71</v>
      </c>
      <c r="BN88" t="s">
        <v>71</v>
      </c>
      <c r="BO88" t="s">
        <v>71</v>
      </c>
      <c r="BP88" t="s">
        <v>71</v>
      </c>
      <c r="BQ88" t="s">
        <v>974</v>
      </c>
      <c r="BR88" t="str">
        <f>HYPERLINK("https%3A%2F%2Fwww.webofscience.com%2Fwos%2Fwoscc%2Ffull-record%2FWOS:000338390200013","View Full Record in Web of Science")</f>
        <v>View Full Record in Web of Science</v>
      </c>
    </row>
    <row r="89" spans="1:70" x14ac:dyDescent="0.25">
      <c r="A89" t="s">
        <v>83</v>
      </c>
      <c r="B89" t="s">
        <v>975</v>
      </c>
      <c r="C89" t="s">
        <v>71</v>
      </c>
      <c r="D89" t="s">
        <v>71</v>
      </c>
      <c r="E89" t="s">
        <v>102</v>
      </c>
      <c r="F89" t="s">
        <v>976</v>
      </c>
      <c r="G89" t="s">
        <v>71</v>
      </c>
      <c r="H89" t="s">
        <v>71</v>
      </c>
      <c r="I89" s="1" t="s">
        <v>977</v>
      </c>
      <c r="J89" s="6" t="s">
        <v>8588</v>
      </c>
      <c r="K89" t="s">
        <v>978</v>
      </c>
      <c r="L89" t="s">
        <v>71</v>
      </c>
      <c r="M89" t="s">
        <v>979</v>
      </c>
      <c r="N89" t="s">
        <v>980</v>
      </c>
      <c r="O89" t="s">
        <v>981</v>
      </c>
      <c r="P89" t="s">
        <v>982</v>
      </c>
      <c r="Q89" t="s">
        <v>71</v>
      </c>
      <c r="R89" t="s">
        <v>71</v>
      </c>
      <c r="S89" t="s">
        <v>71</v>
      </c>
      <c r="T89" t="s">
        <v>983</v>
      </c>
      <c r="U89" t="s">
        <v>71</v>
      </c>
      <c r="V89" t="s">
        <v>71</v>
      </c>
      <c r="W89" t="s">
        <v>71</v>
      </c>
      <c r="X89" t="s">
        <v>71</v>
      </c>
      <c r="Y89" t="s">
        <v>71</v>
      </c>
      <c r="Z89" t="s">
        <v>71</v>
      </c>
      <c r="AA89" t="s">
        <v>71</v>
      </c>
      <c r="AB89" t="s">
        <v>71</v>
      </c>
      <c r="AC89" t="s">
        <v>71</v>
      </c>
      <c r="AD89" t="s">
        <v>71</v>
      </c>
      <c r="AE89" t="s">
        <v>71</v>
      </c>
      <c r="AF89" t="s">
        <v>71</v>
      </c>
      <c r="AG89" t="s">
        <v>71</v>
      </c>
      <c r="AH89" t="s">
        <v>71</v>
      </c>
      <c r="AI89" t="s">
        <v>71</v>
      </c>
      <c r="AJ89" t="s">
        <v>71</v>
      </c>
      <c r="AK89" t="s">
        <v>71</v>
      </c>
      <c r="AL89" t="s">
        <v>71</v>
      </c>
      <c r="AM89" t="s">
        <v>71</v>
      </c>
      <c r="AN89" t="s">
        <v>71</v>
      </c>
      <c r="AO89" t="s">
        <v>984</v>
      </c>
      <c r="AP89" t="s">
        <v>71</v>
      </c>
      <c r="AQ89" t="s">
        <v>71</v>
      </c>
      <c r="AR89" t="s">
        <v>71</v>
      </c>
      <c r="AS89">
        <v>2014</v>
      </c>
      <c r="AT89" t="s">
        <v>71</v>
      </c>
      <c r="AU89" t="s">
        <v>71</v>
      </c>
      <c r="AV89" t="s">
        <v>71</v>
      </c>
      <c r="AW89" t="s">
        <v>71</v>
      </c>
      <c r="AX89" t="s">
        <v>71</v>
      </c>
      <c r="AY89" t="s">
        <v>71</v>
      </c>
      <c r="AZ89">
        <v>7</v>
      </c>
      <c r="BA89">
        <v>12</v>
      </c>
      <c r="BB89" t="s">
        <v>71</v>
      </c>
      <c r="BC89" t="s">
        <v>71</v>
      </c>
      <c r="BD89" t="s">
        <v>71</v>
      </c>
      <c r="BE89" t="s">
        <v>71</v>
      </c>
      <c r="BF89" t="s">
        <v>71</v>
      </c>
      <c r="BG89" t="s">
        <v>71</v>
      </c>
      <c r="BH89" t="s">
        <v>71</v>
      </c>
      <c r="BI89" t="s">
        <v>71</v>
      </c>
      <c r="BJ89" t="s">
        <v>71</v>
      </c>
      <c r="BK89" t="s">
        <v>71</v>
      </c>
      <c r="BL89" t="s">
        <v>71</v>
      </c>
      <c r="BM89" t="s">
        <v>71</v>
      </c>
      <c r="BN89" t="s">
        <v>71</v>
      </c>
      <c r="BO89" t="s">
        <v>71</v>
      </c>
      <c r="BP89" t="s">
        <v>71</v>
      </c>
      <c r="BQ89" t="s">
        <v>985</v>
      </c>
      <c r="BR89" t="str">
        <f>HYPERLINK("https%3A%2F%2Fwww.webofscience.com%2Fwos%2Fwoscc%2Ffull-record%2FWOS:000358127600002","View Full Record in Web of Science")</f>
        <v>View Full Record in Web of Science</v>
      </c>
    </row>
    <row r="90" spans="1:70" x14ac:dyDescent="0.25">
      <c r="A90" t="s">
        <v>460</v>
      </c>
      <c r="B90" t="s">
        <v>986</v>
      </c>
      <c r="C90" t="s">
        <v>71</v>
      </c>
      <c r="D90" t="s">
        <v>987</v>
      </c>
      <c r="E90" t="s">
        <v>71</v>
      </c>
      <c r="F90" t="s">
        <v>988</v>
      </c>
      <c r="G90" t="s">
        <v>71</v>
      </c>
      <c r="H90" t="s">
        <v>71</v>
      </c>
      <c r="I90" s="1" t="s">
        <v>989</v>
      </c>
      <c r="J90" s="6" t="s">
        <v>8588</v>
      </c>
      <c r="K90" t="s">
        <v>990</v>
      </c>
      <c r="L90" t="s">
        <v>526</v>
      </c>
      <c r="M90" t="s">
        <v>71</v>
      </c>
      <c r="N90" t="s">
        <v>71</v>
      </c>
      <c r="O90" t="s">
        <v>71</v>
      </c>
      <c r="P90" t="s">
        <v>71</v>
      </c>
      <c r="Q90" t="s">
        <v>71</v>
      </c>
      <c r="R90" t="s">
        <v>71</v>
      </c>
      <c r="S90" t="s">
        <v>71</v>
      </c>
      <c r="T90" t="s">
        <v>991</v>
      </c>
      <c r="U90" t="s">
        <v>71</v>
      </c>
      <c r="V90" t="s">
        <v>71</v>
      </c>
      <c r="W90" t="s">
        <v>71</v>
      </c>
      <c r="X90" t="s">
        <v>71</v>
      </c>
      <c r="Y90" t="s">
        <v>992</v>
      </c>
      <c r="Z90" t="s">
        <v>993</v>
      </c>
      <c r="AA90" t="s">
        <v>71</v>
      </c>
      <c r="AB90" t="s">
        <v>71</v>
      </c>
      <c r="AC90" t="s">
        <v>71</v>
      </c>
      <c r="AD90" t="s">
        <v>71</v>
      </c>
      <c r="AE90" t="s">
        <v>71</v>
      </c>
      <c r="AF90" t="s">
        <v>71</v>
      </c>
      <c r="AG90" t="s">
        <v>71</v>
      </c>
      <c r="AH90" t="s">
        <v>71</v>
      </c>
      <c r="AI90" t="s">
        <v>71</v>
      </c>
      <c r="AJ90" t="s">
        <v>71</v>
      </c>
      <c r="AK90" t="s">
        <v>71</v>
      </c>
      <c r="AL90" t="s">
        <v>71</v>
      </c>
      <c r="AM90" t="s">
        <v>530</v>
      </c>
      <c r="AN90" t="s">
        <v>531</v>
      </c>
      <c r="AO90" t="s">
        <v>994</v>
      </c>
      <c r="AP90" t="s">
        <v>71</v>
      </c>
      <c r="AQ90" t="s">
        <v>71</v>
      </c>
      <c r="AR90" t="s">
        <v>71</v>
      </c>
      <c r="AS90">
        <v>2016</v>
      </c>
      <c r="AT90">
        <v>623</v>
      </c>
      <c r="AU90" t="s">
        <v>71</v>
      </c>
      <c r="AV90" t="s">
        <v>71</v>
      </c>
      <c r="AW90" t="s">
        <v>71</v>
      </c>
      <c r="AX90" t="s">
        <v>71</v>
      </c>
      <c r="AY90" t="s">
        <v>71</v>
      </c>
      <c r="AZ90">
        <v>295</v>
      </c>
      <c r="BA90">
        <v>304</v>
      </c>
      <c r="BB90" t="s">
        <v>71</v>
      </c>
      <c r="BC90" t="s">
        <v>995</v>
      </c>
      <c r="BD90" t="str">
        <f>HYPERLINK("http://dx.doi.org/10.1007/978-3-319-27267-2_9","http://dx.doi.org/10.1007/978-3-319-27267-2_9")</f>
        <v>http://dx.doi.org/10.1007/978-3-319-27267-2_9</v>
      </c>
      <c r="BE90" t="s">
        <v>996</v>
      </c>
      <c r="BF90" t="s">
        <v>71</v>
      </c>
      <c r="BG90" t="s">
        <v>71</v>
      </c>
      <c r="BH90" t="s">
        <v>71</v>
      </c>
      <c r="BI90" t="s">
        <v>71</v>
      </c>
      <c r="BJ90" t="s">
        <v>71</v>
      </c>
      <c r="BK90" t="s">
        <v>71</v>
      </c>
      <c r="BL90" t="s">
        <v>71</v>
      </c>
      <c r="BM90" t="s">
        <v>71</v>
      </c>
      <c r="BN90" t="s">
        <v>71</v>
      </c>
      <c r="BO90" t="s">
        <v>71</v>
      </c>
      <c r="BP90" t="s">
        <v>71</v>
      </c>
      <c r="BQ90" t="s">
        <v>997</v>
      </c>
      <c r="BR90" t="str">
        <f>HYPERLINK("https%3A%2F%2Fwww.webofscience.com%2Fwos%2Fwoscc%2Ffull-record%2FWOS:000371739800010","View Full Record in Web of Science")</f>
        <v>View Full Record in Web of Science</v>
      </c>
    </row>
    <row r="91" spans="1:70" x14ac:dyDescent="0.25">
      <c r="A91" t="s">
        <v>460</v>
      </c>
      <c r="B91" t="s">
        <v>998</v>
      </c>
      <c r="C91" t="s">
        <v>71</v>
      </c>
      <c r="D91" t="s">
        <v>999</v>
      </c>
      <c r="E91" t="s">
        <v>71</v>
      </c>
      <c r="F91" t="s">
        <v>1000</v>
      </c>
      <c r="G91" t="s">
        <v>71</v>
      </c>
      <c r="H91" t="s">
        <v>71</v>
      </c>
      <c r="I91" s="1" t="s">
        <v>1001</v>
      </c>
      <c r="J91" s="6" t="s">
        <v>8588</v>
      </c>
      <c r="K91" t="s">
        <v>1002</v>
      </c>
      <c r="L91" t="s">
        <v>526</v>
      </c>
      <c r="M91" t="s">
        <v>71</v>
      </c>
      <c r="N91" t="s">
        <v>71</v>
      </c>
      <c r="O91" t="s">
        <v>71</v>
      </c>
      <c r="P91" t="s">
        <v>71</v>
      </c>
      <c r="Q91" t="s">
        <v>71</v>
      </c>
      <c r="R91" t="s">
        <v>71</v>
      </c>
      <c r="S91" t="s">
        <v>71</v>
      </c>
      <c r="T91" t="s">
        <v>1003</v>
      </c>
      <c r="U91" t="s">
        <v>71</v>
      </c>
      <c r="V91" t="s">
        <v>71</v>
      </c>
      <c r="W91" t="s">
        <v>71</v>
      </c>
      <c r="X91" t="s">
        <v>71</v>
      </c>
      <c r="Y91" t="s">
        <v>1004</v>
      </c>
      <c r="Z91" t="s">
        <v>1005</v>
      </c>
      <c r="AA91" t="s">
        <v>71</v>
      </c>
      <c r="AB91" t="s">
        <v>71</v>
      </c>
      <c r="AC91" t="s">
        <v>71</v>
      </c>
      <c r="AD91" t="s">
        <v>71</v>
      </c>
      <c r="AE91" t="s">
        <v>71</v>
      </c>
      <c r="AF91" t="s">
        <v>71</v>
      </c>
      <c r="AG91" t="s">
        <v>71</v>
      </c>
      <c r="AH91" t="s">
        <v>71</v>
      </c>
      <c r="AI91" t="s">
        <v>71</v>
      </c>
      <c r="AJ91" t="s">
        <v>71</v>
      </c>
      <c r="AK91" t="s">
        <v>71</v>
      </c>
      <c r="AL91" t="s">
        <v>71</v>
      </c>
      <c r="AM91" t="s">
        <v>530</v>
      </c>
      <c r="AN91" t="s">
        <v>531</v>
      </c>
      <c r="AO91" t="s">
        <v>1006</v>
      </c>
      <c r="AP91" t="s">
        <v>71</v>
      </c>
      <c r="AQ91" t="s">
        <v>71</v>
      </c>
      <c r="AR91" t="s">
        <v>71</v>
      </c>
      <c r="AS91">
        <v>2018</v>
      </c>
      <c r="AT91">
        <v>738</v>
      </c>
      <c r="AU91" t="s">
        <v>71</v>
      </c>
      <c r="AV91" t="s">
        <v>71</v>
      </c>
      <c r="AW91" t="s">
        <v>71</v>
      </c>
      <c r="AX91" t="s">
        <v>71</v>
      </c>
      <c r="AY91" t="s">
        <v>71</v>
      </c>
      <c r="AZ91">
        <v>265</v>
      </c>
      <c r="BA91">
        <v>274</v>
      </c>
      <c r="BB91" t="s">
        <v>71</v>
      </c>
      <c r="BC91" t="s">
        <v>1007</v>
      </c>
      <c r="BD91" t="str">
        <f>HYPERLINK("http://dx.doi.org/10.1007/978-3-319-67946-4_10","http://dx.doi.org/10.1007/978-3-319-67946-4_10")</f>
        <v>http://dx.doi.org/10.1007/978-3-319-67946-4_10</v>
      </c>
      <c r="BE91" t="s">
        <v>1008</v>
      </c>
      <c r="BF91" t="s">
        <v>71</v>
      </c>
      <c r="BG91" t="s">
        <v>71</v>
      </c>
      <c r="BH91" t="s">
        <v>71</v>
      </c>
      <c r="BI91" t="s">
        <v>71</v>
      </c>
      <c r="BJ91" t="s">
        <v>71</v>
      </c>
      <c r="BK91" t="s">
        <v>71</v>
      </c>
      <c r="BL91" t="s">
        <v>71</v>
      </c>
      <c r="BM91" t="s">
        <v>71</v>
      </c>
      <c r="BN91" t="s">
        <v>71</v>
      </c>
      <c r="BO91" t="s">
        <v>71</v>
      </c>
      <c r="BP91" t="s">
        <v>71</v>
      </c>
      <c r="BQ91" t="s">
        <v>1009</v>
      </c>
      <c r="BR91" t="str">
        <f>HYPERLINK("https%3A%2F%2Fwww.webofscience.com%2Fwos%2Fwoscc%2Ffull-record%2FWOS:000449987100011","View Full Record in Web of Science")</f>
        <v>View Full Record in Web of Science</v>
      </c>
    </row>
    <row r="92" spans="1:70" x14ac:dyDescent="0.25">
      <c r="A92" t="s">
        <v>69</v>
      </c>
      <c r="B92" t="s">
        <v>1010</v>
      </c>
      <c r="C92" t="s">
        <v>71</v>
      </c>
      <c r="D92" t="s">
        <v>71</v>
      </c>
      <c r="E92" t="s">
        <v>71</v>
      </c>
      <c r="F92" t="s">
        <v>1010</v>
      </c>
      <c r="G92" t="s">
        <v>71</v>
      </c>
      <c r="H92" t="s">
        <v>71</v>
      </c>
      <c r="I92" s="1" t="s">
        <v>1011</v>
      </c>
      <c r="J92" s="6" t="s">
        <v>8588</v>
      </c>
      <c r="K92" t="s">
        <v>233</v>
      </c>
      <c r="L92" t="s">
        <v>71</v>
      </c>
      <c r="M92" t="s">
        <v>71</v>
      </c>
      <c r="N92" t="s">
        <v>71</v>
      </c>
      <c r="O92" t="s">
        <v>71</v>
      </c>
      <c r="P92" t="s">
        <v>71</v>
      </c>
      <c r="Q92" t="s">
        <v>71</v>
      </c>
      <c r="R92" t="s">
        <v>71</v>
      </c>
      <c r="S92" t="s">
        <v>71</v>
      </c>
      <c r="T92" t="s">
        <v>1012</v>
      </c>
      <c r="U92" t="s">
        <v>71</v>
      </c>
      <c r="V92" t="s">
        <v>71</v>
      </c>
      <c r="W92" t="s">
        <v>71</v>
      </c>
      <c r="X92" t="s">
        <v>71</v>
      </c>
      <c r="Y92" t="s">
        <v>71</v>
      </c>
      <c r="Z92" t="s">
        <v>71</v>
      </c>
      <c r="AA92" t="s">
        <v>71</v>
      </c>
      <c r="AB92" t="s">
        <v>71</v>
      </c>
      <c r="AC92" t="s">
        <v>71</v>
      </c>
      <c r="AD92" t="s">
        <v>71</v>
      </c>
      <c r="AE92" t="s">
        <v>71</v>
      </c>
      <c r="AF92" t="s">
        <v>71</v>
      </c>
      <c r="AG92" t="s">
        <v>71</v>
      </c>
      <c r="AH92" t="s">
        <v>71</v>
      </c>
      <c r="AI92" t="s">
        <v>71</v>
      </c>
      <c r="AJ92" t="s">
        <v>71</v>
      </c>
      <c r="AK92" t="s">
        <v>71</v>
      </c>
      <c r="AL92" t="s">
        <v>71</v>
      </c>
      <c r="AM92" t="s">
        <v>237</v>
      </c>
      <c r="AN92" t="s">
        <v>71</v>
      </c>
      <c r="AO92" t="s">
        <v>71</v>
      </c>
      <c r="AP92" t="s">
        <v>71</v>
      </c>
      <c r="AQ92" t="s">
        <v>71</v>
      </c>
      <c r="AR92" t="s">
        <v>479</v>
      </c>
      <c r="AS92">
        <v>2001</v>
      </c>
      <c r="AT92">
        <v>9</v>
      </c>
      <c r="AU92">
        <v>5</v>
      </c>
      <c r="AV92" t="s">
        <v>71</v>
      </c>
      <c r="AW92" t="s">
        <v>71</v>
      </c>
      <c r="AX92" t="s">
        <v>71</v>
      </c>
      <c r="AY92" t="s">
        <v>71</v>
      </c>
      <c r="AZ92">
        <v>738</v>
      </c>
      <c r="BA92">
        <v>750</v>
      </c>
      <c r="BB92" t="s">
        <v>71</v>
      </c>
      <c r="BC92" t="s">
        <v>1013</v>
      </c>
      <c r="BD92" t="str">
        <f>HYPERLINK("http://dx.doi.org/10.1109/91.963760","http://dx.doi.org/10.1109/91.963760")</f>
        <v>http://dx.doi.org/10.1109/91.963760</v>
      </c>
      <c r="BE92" t="s">
        <v>71</v>
      </c>
      <c r="BF92" t="s">
        <v>71</v>
      </c>
      <c r="BG92" t="s">
        <v>71</v>
      </c>
      <c r="BH92" t="s">
        <v>71</v>
      </c>
      <c r="BI92" t="s">
        <v>71</v>
      </c>
      <c r="BJ92" t="s">
        <v>71</v>
      </c>
      <c r="BK92" t="s">
        <v>71</v>
      </c>
      <c r="BL92" t="s">
        <v>71</v>
      </c>
      <c r="BM92" t="s">
        <v>71</v>
      </c>
      <c r="BN92" t="s">
        <v>71</v>
      </c>
      <c r="BO92" t="s">
        <v>71</v>
      </c>
      <c r="BP92" t="s">
        <v>71</v>
      </c>
      <c r="BQ92" t="s">
        <v>1014</v>
      </c>
      <c r="BR92" t="str">
        <f>HYPERLINK("https%3A%2F%2Fwww.webofscience.com%2Fwos%2Fwoscc%2Ffull-record%2FWOS:000172014100007","View Full Record in Web of Science")</f>
        <v>View Full Record in Web of Science</v>
      </c>
    </row>
    <row r="93" spans="1:70" x14ac:dyDescent="0.25">
      <c r="A93" t="s">
        <v>83</v>
      </c>
      <c r="B93" t="s">
        <v>296</v>
      </c>
      <c r="C93" t="s">
        <v>71</v>
      </c>
      <c r="D93" t="s">
        <v>71</v>
      </c>
      <c r="E93" t="s">
        <v>102</v>
      </c>
      <c r="F93" t="s">
        <v>297</v>
      </c>
      <c r="G93" t="s">
        <v>71</v>
      </c>
      <c r="H93" t="s">
        <v>71</v>
      </c>
      <c r="I93" s="1" t="s">
        <v>1015</v>
      </c>
      <c r="J93" s="6" t="s">
        <v>8588</v>
      </c>
      <c r="K93" t="s">
        <v>1016</v>
      </c>
      <c r="L93" t="s">
        <v>71</v>
      </c>
      <c r="M93" t="s">
        <v>1017</v>
      </c>
      <c r="N93" t="s">
        <v>1018</v>
      </c>
      <c r="O93" t="s">
        <v>1019</v>
      </c>
      <c r="P93" t="s">
        <v>1020</v>
      </c>
      <c r="Q93" t="s">
        <v>71</v>
      </c>
      <c r="R93" t="s">
        <v>71</v>
      </c>
      <c r="S93" t="s">
        <v>71</v>
      </c>
      <c r="T93" t="s">
        <v>1021</v>
      </c>
      <c r="U93" t="s">
        <v>71</v>
      </c>
      <c r="V93" t="s">
        <v>71</v>
      </c>
      <c r="W93" t="s">
        <v>71</v>
      </c>
      <c r="X93" t="s">
        <v>71</v>
      </c>
      <c r="Y93" t="s">
        <v>71</v>
      </c>
      <c r="Z93" t="s">
        <v>71</v>
      </c>
      <c r="AA93" t="s">
        <v>71</v>
      </c>
      <c r="AB93" t="s">
        <v>71</v>
      </c>
      <c r="AC93" t="s">
        <v>71</v>
      </c>
      <c r="AD93" t="s">
        <v>71</v>
      </c>
      <c r="AE93" t="s">
        <v>71</v>
      </c>
      <c r="AF93" t="s">
        <v>71</v>
      </c>
      <c r="AG93" t="s">
        <v>71</v>
      </c>
      <c r="AH93" t="s">
        <v>71</v>
      </c>
      <c r="AI93" t="s">
        <v>71</v>
      </c>
      <c r="AJ93" t="s">
        <v>71</v>
      </c>
      <c r="AK93" t="s">
        <v>71</v>
      </c>
      <c r="AL93" t="s">
        <v>71</v>
      </c>
      <c r="AM93" t="s">
        <v>71</v>
      </c>
      <c r="AN93" t="s">
        <v>71</v>
      </c>
      <c r="AO93" t="s">
        <v>1022</v>
      </c>
      <c r="AP93" t="s">
        <v>71</v>
      </c>
      <c r="AQ93" t="s">
        <v>71</v>
      </c>
      <c r="AR93" t="s">
        <v>71</v>
      </c>
      <c r="AS93">
        <v>2007</v>
      </c>
      <c r="AT93" t="s">
        <v>71</v>
      </c>
      <c r="AU93" t="s">
        <v>71</v>
      </c>
      <c r="AV93" t="s">
        <v>71</v>
      </c>
      <c r="AW93" t="s">
        <v>71</v>
      </c>
      <c r="AX93" t="s">
        <v>71</v>
      </c>
      <c r="AY93" t="s">
        <v>71</v>
      </c>
      <c r="AZ93">
        <v>47</v>
      </c>
      <c r="BA93">
        <v>49</v>
      </c>
      <c r="BB93" t="s">
        <v>71</v>
      </c>
      <c r="BC93" t="s">
        <v>1023</v>
      </c>
      <c r="BD93" t="str">
        <f>HYPERLINK("http://dx.doi.org/10.1109/ICCCYB.2007.4402018","http://dx.doi.org/10.1109/ICCCYB.2007.4402018")</f>
        <v>http://dx.doi.org/10.1109/ICCCYB.2007.4402018</v>
      </c>
      <c r="BE93" t="s">
        <v>71</v>
      </c>
      <c r="BF93" t="s">
        <v>71</v>
      </c>
      <c r="BG93" t="s">
        <v>71</v>
      </c>
      <c r="BH93" t="s">
        <v>71</v>
      </c>
      <c r="BI93" t="s">
        <v>71</v>
      </c>
      <c r="BJ93" t="s">
        <v>71</v>
      </c>
      <c r="BK93" t="s">
        <v>71</v>
      </c>
      <c r="BL93" t="s">
        <v>71</v>
      </c>
      <c r="BM93" t="s">
        <v>71</v>
      </c>
      <c r="BN93" t="s">
        <v>71</v>
      </c>
      <c r="BO93" t="s">
        <v>71</v>
      </c>
      <c r="BP93" t="s">
        <v>71</v>
      </c>
      <c r="BQ93" t="s">
        <v>1024</v>
      </c>
      <c r="BR93" t="str">
        <f>HYPERLINK("https%3A%2F%2Fwww.webofscience.com%2Fwos%2Fwoscc%2Ffull-record%2FWOS:000252427400005","View Full Record in Web of Science")</f>
        <v>View Full Record in Web of Science</v>
      </c>
    </row>
    <row r="94" spans="1:70" x14ac:dyDescent="0.25">
      <c r="A94" t="s">
        <v>69</v>
      </c>
      <c r="B94" t="s">
        <v>1025</v>
      </c>
      <c r="C94" t="s">
        <v>71</v>
      </c>
      <c r="D94" t="s">
        <v>71</v>
      </c>
      <c r="E94" t="s">
        <v>71</v>
      </c>
      <c r="F94" t="s">
        <v>1026</v>
      </c>
      <c r="G94" t="s">
        <v>71</v>
      </c>
      <c r="H94" t="s">
        <v>71</v>
      </c>
      <c r="I94" s="1" t="s">
        <v>1027</v>
      </c>
      <c r="J94" s="6" t="s">
        <v>8588</v>
      </c>
      <c r="K94" t="s">
        <v>1028</v>
      </c>
      <c r="L94" t="s">
        <v>71</v>
      </c>
      <c r="M94" t="s">
        <v>71</v>
      </c>
      <c r="N94" t="s">
        <v>71</v>
      </c>
      <c r="O94" t="s">
        <v>71</v>
      </c>
      <c r="P94" t="s">
        <v>71</v>
      </c>
      <c r="Q94" t="s">
        <v>71</v>
      </c>
      <c r="R94" t="s">
        <v>71</v>
      </c>
      <c r="S94" t="s">
        <v>71</v>
      </c>
      <c r="T94" t="s">
        <v>1029</v>
      </c>
      <c r="U94" t="s">
        <v>71</v>
      </c>
      <c r="V94" t="s">
        <v>71</v>
      </c>
      <c r="W94" t="s">
        <v>71</v>
      </c>
      <c r="X94" t="s">
        <v>71</v>
      </c>
      <c r="Y94" t="s">
        <v>71</v>
      </c>
      <c r="Z94" t="s">
        <v>71</v>
      </c>
      <c r="AA94" t="s">
        <v>71</v>
      </c>
      <c r="AB94" t="s">
        <v>71</v>
      </c>
      <c r="AC94" t="s">
        <v>71</v>
      </c>
      <c r="AD94" t="s">
        <v>71</v>
      </c>
      <c r="AE94" t="s">
        <v>71</v>
      </c>
      <c r="AF94" t="s">
        <v>71</v>
      </c>
      <c r="AG94" t="s">
        <v>71</v>
      </c>
      <c r="AH94" t="s">
        <v>71</v>
      </c>
      <c r="AI94" t="s">
        <v>71</v>
      </c>
      <c r="AJ94" t="s">
        <v>71</v>
      </c>
      <c r="AK94" t="s">
        <v>71</v>
      </c>
      <c r="AL94" t="s">
        <v>71</v>
      </c>
      <c r="AM94" t="s">
        <v>1030</v>
      </c>
      <c r="AN94" t="s">
        <v>1031</v>
      </c>
      <c r="AO94" t="s">
        <v>71</v>
      </c>
      <c r="AP94" t="s">
        <v>71</v>
      </c>
      <c r="AQ94" t="s">
        <v>71</v>
      </c>
      <c r="AR94" t="s">
        <v>794</v>
      </c>
      <c r="AS94">
        <v>2014</v>
      </c>
      <c r="AT94">
        <v>40</v>
      </c>
      <c r="AU94">
        <v>1</v>
      </c>
      <c r="AV94" t="s">
        <v>71</v>
      </c>
      <c r="AW94" t="s">
        <v>71</v>
      </c>
      <c r="AX94" t="s">
        <v>71</v>
      </c>
      <c r="AY94" t="s">
        <v>71</v>
      </c>
      <c r="AZ94">
        <v>54</v>
      </c>
      <c r="BA94">
        <v>73</v>
      </c>
      <c r="BB94" t="s">
        <v>71</v>
      </c>
      <c r="BC94" t="s">
        <v>1032</v>
      </c>
      <c r="BD94" t="str">
        <f>HYPERLINK("http://dx.doi.org/10.1007/s10489-013-0445-5","http://dx.doi.org/10.1007/s10489-013-0445-5")</f>
        <v>http://dx.doi.org/10.1007/s10489-013-0445-5</v>
      </c>
      <c r="BE94" t="s">
        <v>71</v>
      </c>
      <c r="BF94" t="s">
        <v>71</v>
      </c>
      <c r="BG94" t="s">
        <v>71</v>
      </c>
      <c r="BH94" t="s">
        <v>71</v>
      </c>
      <c r="BI94" t="s">
        <v>71</v>
      </c>
      <c r="BJ94" t="s">
        <v>71</v>
      </c>
      <c r="BK94" t="s">
        <v>71</v>
      </c>
      <c r="BL94" t="s">
        <v>71</v>
      </c>
      <c r="BM94" t="s">
        <v>71</v>
      </c>
      <c r="BN94" t="s">
        <v>71</v>
      </c>
      <c r="BO94" t="s">
        <v>71</v>
      </c>
      <c r="BP94" t="s">
        <v>71</v>
      </c>
      <c r="BQ94" t="s">
        <v>1033</v>
      </c>
      <c r="BR94" t="str">
        <f>HYPERLINK("https%3A%2F%2Fwww.webofscience.com%2Fwos%2Fwoscc%2Ffull-record%2FWOS:000330207700005","View Full Record in Web of Science")</f>
        <v>View Full Record in Web of Science</v>
      </c>
    </row>
    <row r="95" spans="1:70" x14ac:dyDescent="0.25">
      <c r="A95" t="s">
        <v>460</v>
      </c>
      <c r="B95" t="s">
        <v>1034</v>
      </c>
      <c r="C95" t="s">
        <v>71</v>
      </c>
      <c r="D95" t="s">
        <v>1035</v>
      </c>
      <c r="E95" t="s">
        <v>71</v>
      </c>
      <c r="F95" t="s">
        <v>1036</v>
      </c>
      <c r="G95" t="s">
        <v>71</v>
      </c>
      <c r="H95" t="s">
        <v>71</v>
      </c>
      <c r="I95" s="1" t="s">
        <v>1037</v>
      </c>
      <c r="J95" s="6" t="s">
        <v>8588</v>
      </c>
      <c r="K95" t="s">
        <v>1038</v>
      </c>
      <c r="L95" t="s">
        <v>466</v>
      </c>
      <c r="M95" t="s">
        <v>71</v>
      </c>
      <c r="N95" t="s">
        <v>71</v>
      </c>
      <c r="O95" t="s">
        <v>71</v>
      </c>
      <c r="P95" t="s">
        <v>71</v>
      </c>
      <c r="Q95" t="s">
        <v>71</v>
      </c>
      <c r="R95" t="s">
        <v>71</v>
      </c>
      <c r="S95" t="s">
        <v>71</v>
      </c>
      <c r="T95" t="s">
        <v>1039</v>
      </c>
      <c r="U95" t="s">
        <v>71</v>
      </c>
      <c r="V95" t="s">
        <v>71</v>
      </c>
      <c r="W95" t="s">
        <v>71</v>
      </c>
      <c r="X95" t="s">
        <v>71</v>
      </c>
      <c r="Y95" t="s">
        <v>1040</v>
      </c>
      <c r="Z95" t="s">
        <v>1041</v>
      </c>
      <c r="AA95" t="s">
        <v>71</v>
      </c>
      <c r="AB95" t="s">
        <v>71</v>
      </c>
      <c r="AC95" t="s">
        <v>71</v>
      </c>
      <c r="AD95" t="s">
        <v>71</v>
      </c>
      <c r="AE95" t="s">
        <v>71</v>
      </c>
      <c r="AF95" t="s">
        <v>71</v>
      </c>
      <c r="AG95" t="s">
        <v>71</v>
      </c>
      <c r="AH95" t="s">
        <v>71</v>
      </c>
      <c r="AI95" t="s">
        <v>71</v>
      </c>
      <c r="AJ95" t="s">
        <v>71</v>
      </c>
      <c r="AK95" t="s">
        <v>71</v>
      </c>
      <c r="AL95" t="s">
        <v>71</v>
      </c>
      <c r="AM95" t="s">
        <v>468</v>
      </c>
      <c r="AN95" t="s">
        <v>71</v>
      </c>
      <c r="AO95" t="s">
        <v>1042</v>
      </c>
      <c r="AP95" t="s">
        <v>71</v>
      </c>
      <c r="AQ95" t="s">
        <v>71</v>
      </c>
      <c r="AR95" t="s">
        <v>71</v>
      </c>
      <c r="AS95">
        <v>2016</v>
      </c>
      <c r="AT95">
        <v>343</v>
      </c>
      <c r="AU95" t="s">
        <v>71</v>
      </c>
      <c r="AV95" t="s">
        <v>71</v>
      </c>
      <c r="AW95" t="s">
        <v>71</v>
      </c>
      <c r="AX95" t="s">
        <v>71</v>
      </c>
      <c r="AY95" t="s">
        <v>71</v>
      </c>
      <c r="AZ95">
        <v>129</v>
      </c>
      <c r="BA95">
        <v>154</v>
      </c>
      <c r="BB95" t="s">
        <v>71</v>
      </c>
      <c r="BC95" t="s">
        <v>1043</v>
      </c>
      <c r="BD95" t="str">
        <f>HYPERLINK("http://dx.doi.org/10.1007/978-3-319-39014-7_9","http://dx.doi.org/10.1007/978-3-319-39014-7_9")</f>
        <v>http://dx.doi.org/10.1007/978-3-319-39014-7_9</v>
      </c>
      <c r="BE95" t="s">
        <v>1044</v>
      </c>
      <c r="BF95" t="s">
        <v>71</v>
      </c>
      <c r="BG95" t="s">
        <v>71</v>
      </c>
      <c r="BH95" t="s">
        <v>71</v>
      </c>
      <c r="BI95" t="s">
        <v>71</v>
      </c>
      <c r="BJ95" t="s">
        <v>71</v>
      </c>
      <c r="BK95" t="s">
        <v>71</v>
      </c>
      <c r="BL95" t="s">
        <v>71</v>
      </c>
      <c r="BM95" t="s">
        <v>71</v>
      </c>
      <c r="BN95" t="s">
        <v>71</v>
      </c>
      <c r="BO95" t="s">
        <v>71</v>
      </c>
      <c r="BP95" t="s">
        <v>71</v>
      </c>
      <c r="BQ95" t="s">
        <v>1045</v>
      </c>
      <c r="BR95" t="str">
        <f>HYPERLINK("https%3A%2F%2Fwww.webofscience.com%2Fwos%2Fwoscc%2Ffull-record%2FWOS:000389034800010","View Full Record in Web of Science")</f>
        <v>View Full Record in Web of Science</v>
      </c>
    </row>
    <row r="96" spans="1:70" x14ac:dyDescent="0.25">
      <c r="A96" t="s">
        <v>69</v>
      </c>
      <c r="B96" t="s">
        <v>1046</v>
      </c>
      <c r="C96" t="s">
        <v>71</v>
      </c>
      <c r="D96" t="s">
        <v>71</v>
      </c>
      <c r="E96" t="s">
        <v>71</v>
      </c>
      <c r="F96" t="s">
        <v>1047</v>
      </c>
      <c r="G96" t="s">
        <v>71</v>
      </c>
      <c r="H96" t="s">
        <v>71</v>
      </c>
      <c r="I96" s="1" t="s">
        <v>1048</v>
      </c>
      <c r="J96" s="6" t="s">
        <v>8588</v>
      </c>
      <c r="K96" t="s">
        <v>1049</v>
      </c>
      <c r="L96" t="s">
        <v>71</v>
      </c>
      <c r="M96" t="s">
        <v>71</v>
      </c>
      <c r="N96" t="s">
        <v>71</v>
      </c>
      <c r="O96" t="s">
        <v>71</v>
      </c>
      <c r="P96" t="s">
        <v>71</v>
      </c>
      <c r="Q96" t="s">
        <v>71</v>
      </c>
      <c r="R96" t="s">
        <v>71</v>
      </c>
      <c r="S96" t="s">
        <v>71</v>
      </c>
      <c r="T96" t="s">
        <v>1050</v>
      </c>
      <c r="U96" t="s">
        <v>71</v>
      </c>
      <c r="V96" t="s">
        <v>71</v>
      </c>
      <c r="W96" t="s">
        <v>71</v>
      </c>
      <c r="X96" t="s">
        <v>71</v>
      </c>
      <c r="Y96" t="s">
        <v>71</v>
      </c>
      <c r="Z96" t="s">
        <v>71</v>
      </c>
      <c r="AA96" t="s">
        <v>71</v>
      </c>
      <c r="AB96" t="s">
        <v>71</v>
      </c>
      <c r="AC96" t="s">
        <v>71</v>
      </c>
      <c r="AD96" t="s">
        <v>71</v>
      </c>
      <c r="AE96" t="s">
        <v>71</v>
      </c>
      <c r="AF96" t="s">
        <v>71</v>
      </c>
      <c r="AG96" t="s">
        <v>71</v>
      </c>
      <c r="AH96" t="s">
        <v>71</v>
      </c>
      <c r="AI96" t="s">
        <v>71</v>
      </c>
      <c r="AJ96" t="s">
        <v>71</v>
      </c>
      <c r="AK96" t="s">
        <v>71</v>
      </c>
      <c r="AL96" t="s">
        <v>71</v>
      </c>
      <c r="AM96" t="s">
        <v>1051</v>
      </c>
      <c r="AN96" t="s">
        <v>1052</v>
      </c>
      <c r="AO96" t="s">
        <v>71</v>
      </c>
      <c r="AP96" t="s">
        <v>71</v>
      </c>
      <c r="AQ96" t="s">
        <v>71</v>
      </c>
      <c r="AR96" t="s">
        <v>71</v>
      </c>
      <c r="AS96" t="s">
        <v>71</v>
      </c>
      <c r="AT96" t="s">
        <v>71</v>
      </c>
      <c r="AU96" t="s">
        <v>71</v>
      </c>
      <c r="AV96" t="s">
        <v>71</v>
      </c>
      <c r="AW96" t="s">
        <v>71</v>
      </c>
      <c r="AX96" t="s">
        <v>71</v>
      </c>
      <c r="AY96" t="s">
        <v>71</v>
      </c>
      <c r="AZ96" t="s">
        <v>71</v>
      </c>
      <c r="BA96" t="s">
        <v>71</v>
      </c>
      <c r="BB96" t="s">
        <v>71</v>
      </c>
      <c r="BC96" t="s">
        <v>1053</v>
      </c>
      <c r="BD96" t="str">
        <f>HYPERLINK("http://dx.doi.org/10.1007/s13042-021-01480-9","http://dx.doi.org/10.1007/s13042-021-01480-9")</f>
        <v>http://dx.doi.org/10.1007/s13042-021-01480-9</v>
      </c>
      <c r="BE96" t="s">
        <v>71</v>
      </c>
      <c r="BF96" t="s">
        <v>1054</v>
      </c>
      <c r="BG96" t="s">
        <v>71</v>
      </c>
      <c r="BH96" t="s">
        <v>71</v>
      </c>
      <c r="BI96" t="s">
        <v>71</v>
      </c>
      <c r="BJ96" t="s">
        <v>71</v>
      </c>
      <c r="BK96" t="s">
        <v>71</v>
      </c>
      <c r="BL96" t="s">
        <v>71</v>
      </c>
      <c r="BM96" t="s">
        <v>71</v>
      </c>
      <c r="BN96" t="s">
        <v>71</v>
      </c>
      <c r="BO96" t="s">
        <v>71</v>
      </c>
      <c r="BP96" t="s">
        <v>71</v>
      </c>
      <c r="BQ96" t="s">
        <v>1055</v>
      </c>
      <c r="BR96" t="str">
        <f>HYPERLINK("https%3A%2F%2Fwww.webofscience.com%2Fwos%2Fwoscc%2Ffull-record%2FWOS:000746362100001","View Full Record in Web of Science")</f>
        <v>View Full Record in Web of Science</v>
      </c>
    </row>
    <row r="97" spans="1:70" x14ac:dyDescent="0.25">
      <c r="A97" t="s">
        <v>69</v>
      </c>
      <c r="B97" t="s">
        <v>1056</v>
      </c>
      <c r="C97" t="s">
        <v>71</v>
      </c>
      <c r="D97" t="s">
        <v>71</v>
      </c>
      <c r="E97" t="s">
        <v>71</v>
      </c>
      <c r="F97" t="s">
        <v>1057</v>
      </c>
      <c r="G97" t="s">
        <v>71</v>
      </c>
      <c r="H97" t="s">
        <v>71</v>
      </c>
      <c r="I97" s="1" t="s">
        <v>1058</v>
      </c>
      <c r="J97" s="6" t="s">
        <v>8593</v>
      </c>
      <c r="K97" t="s">
        <v>1059</v>
      </c>
      <c r="L97" t="s">
        <v>71</v>
      </c>
      <c r="M97" t="s">
        <v>71</v>
      </c>
      <c r="N97" t="s">
        <v>71</v>
      </c>
      <c r="O97" t="s">
        <v>71</v>
      </c>
      <c r="P97" t="s">
        <v>71</v>
      </c>
      <c r="Q97" t="s">
        <v>71</v>
      </c>
      <c r="R97" t="s">
        <v>71</v>
      </c>
      <c r="S97" t="s">
        <v>71</v>
      </c>
      <c r="T97" t="s">
        <v>1060</v>
      </c>
      <c r="U97" t="s">
        <v>71</v>
      </c>
      <c r="V97" t="s">
        <v>71</v>
      </c>
      <c r="W97" t="s">
        <v>71</v>
      </c>
      <c r="X97" t="s">
        <v>71</v>
      </c>
      <c r="Y97" t="s">
        <v>1061</v>
      </c>
      <c r="Z97" t="s">
        <v>1062</v>
      </c>
      <c r="AA97" t="s">
        <v>71</v>
      </c>
      <c r="AB97" t="s">
        <v>71</v>
      </c>
      <c r="AC97" t="s">
        <v>71</v>
      </c>
      <c r="AD97" t="s">
        <v>71</v>
      </c>
      <c r="AE97" t="s">
        <v>71</v>
      </c>
      <c r="AF97" t="s">
        <v>71</v>
      </c>
      <c r="AG97" t="s">
        <v>71</v>
      </c>
      <c r="AH97" t="s">
        <v>71</v>
      </c>
      <c r="AI97" t="s">
        <v>71</v>
      </c>
      <c r="AJ97" t="s">
        <v>71</v>
      </c>
      <c r="AK97" t="s">
        <v>71</v>
      </c>
      <c r="AL97" t="s">
        <v>71</v>
      </c>
      <c r="AM97" t="s">
        <v>1063</v>
      </c>
      <c r="AN97" t="s">
        <v>1064</v>
      </c>
      <c r="AO97" t="s">
        <v>71</v>
      </c>
      <c r="AP97" t="s">
        <v>71</v>
      </c>
      <c r="AQ97" t="s">
        <v>71</v>
      </c>
      <c r="AR97" t="s">
        <v>1065</v>
      </c>
      <c r="AS97">
        <v>2021</v>
      </c>
      <c r="AT97">
        <v>52</v>
      </c>
      <c r="AU97">
        <v>6</v>
      </c>
      <c r="AV97" t="s">
        <v>71</v>
      </c>
      <c r="AW97" t="s">
        <v>71</v>
      </c>
      <c r="AX97" t="s">
        <v>71</v>
      </c>
      <c r="AY97" t="s">
        <v>71</v>
      </c>
      <c r="AZ97">
        <v>498</v>
      </c>
      <c r="BA97">
        <v>521</v>
      </c>
      <c r="BB97" t="s">
        <v>71</v>
      </c>
      <c r="BC97" t="s">
        <v>1066</v>
      </c>
      <c r="BD97" t="str">
        <f>HYPERLINK("http://dx.doi.org/10.1080/01969722.2021.1903722","http://dx.doi.org/10.1080/01969722.2021.1903722")</f>
        <v>http://dx.doi.org/10.1080/01969722.2021.1903722</v>
      </c>
      <c r="BE97" t="s">
        <v>71</v>
      </c>
      <c r="BF97" t="s">
        <v>1067</v>
      </c>
      <c r="BG97" t="s">
        <v>71</v>
      </c>
      <c r="BH97" t="s">
        <v>71</v>
      </c>
      <c r="BI97" t="s">
        <v>71</v>
      </c>
      <c r="BJ97" t="s">
        <v>71</v>
      </c>
      <c r="BK97" t="s">
        <v>71</v>
      </c>
      <c r="BL97" t="s">
        <v>71</v>
      </c>
      <c r="BM97" t="s">
        <v>71</v>
      </c>
      <c r="BN97" t="s">
        <v>71</v>
      </c>
      <c r="BO97" t="s">
        <v>71</v>
      </c>
      <c r="BP97" t="s">
        <v>71</v>
      </c>
      <c r="BQ97" t="s">
        <v>1068</v>
      </c>
      <c r="BR97" t="str">
        <f>HYPERLINK("https%3A%2F%2Fwww.webofscience.com%2Fwos%2Fwoscc%2Ffull-record%2FWOS:000636904000001","View Full Record in Web of Science")</f>
        <v>View Full Record in Web of Science</v>
      </c>
    </row>
    <row r="98" spans="1:70" x14ac:dyDescent="0.25">
      <c r="A98" t="s">
        <v>69</v>
      </c>
      <c r="B98" t="s">
        <v>1069</v>
      </c>
      <c r="C98" t="s">
        <v>71</v>
      </c>
      <c r="D98" t="s">
        <v>71</v>
      </c>
      <c r="E98" t="s">
        <v>71</v>
      </c>
      <c r="F98" t="s">
        <v>1069</v>
      </c>
      <c r="G98" t="s">
        <v>71</v>
      </c>
      <c r="H98" t="s">
        <v>71</v>
      </c>
      <c r="I98" s="1" t="s">
        <v>1070</v>
      </c>
      <c r="J98" s="6" t="s">
        <v>8590</v>
      </c>
      <c r="K98" t="s">
        <v>421</v>
      </c>
      <c r="L98" t="s">
        <v>71</v>
      </c>
      <c r="M98" t="s">
        <v>71</v>
      </c>
      <c r="N98" t="s">
        <v>71</v>
      </c>
      <c r="O98" t="s">
        <v>71</v>
      </c>
      <c r="P98" t="s">
        <v>71</v>
      </c>
      <c r="Q98" t="s">
        <v>71</v>
      </c>
      <c r="R98" t="s">
        <v>71</v>
      </c>
      <c r="S98" t="s">
        <v>71</v>
      </c>
      <c r="T98" t="s">
        <v>1071</v>
      </c>
      <c r="U98" t="s">
        <v>71</v>
      </c>
      <c r="V98" t="s">
        <v>71</v>
      </c>
      <c r="W98" t="s">
        <v>71</v>
      </c>
      <c r="X98" t="s">
        <v>71</v>
      </c>
      <c r="Y98" t="s">
        <v>71</v>
      </c>
      <c r="Z98" t="s">
        <v>1072</v>
      </c>
      <c r="AA98" t="s">
        <v>71</v>
      </c>
      <c r="AB98" t="s">
        <v>71</v>
      </c>
      <c r="AC98" t="s">
        <v>71</v>
      </c>
      <c r="AD98" t="s">
        <v>71</v>
      </c>
      <c r="AE98" t="s">
        <v>71</v>
      </c>
      <c r="AF98" t="s">
        <v>71</v>
      </c>
      <c r="AG98" t="s">
        <v>71</v>
      </c>
      <c r="AH98" t="s">
        <v>71</v>
      </c>
      <c r="AI98" t="s">
        <v>71</v>
      </c>
      <c r="AJ98" t="s">
        <v>71</v>
      </c>
      <c r="AK98" t="s">
        <v>71</v>
      </c>
      <c r="AL98" t="s">
        <v>71</v>
      </c>
      <c r="AM98" t="s">
        <v>423</v>
      </c>
      <c r="AN98" t="s">
        <v>715</v>
      </c>
      <c r="AO98" t="s">
        <v>71</v>
      </c>
      <c r="AP98" t="s">
        <v>71</v>
      </c>
      <c r="AQ98" t="s">
        <v>71</v>
      </c>
      <c r="AR98" t="s">
        <v>1073</v>
      </c>
      <c r="AS98">
        <v>2004</v>
      </c>
      <c r="AT98">
        <v>148</v>
      </c>
      <c r="AU98">
        <v>1</v>
      </c>
      <c r="AV98" t="s">
        <v>71</v>
      </c>
      <c r="AW98" t="s">
        <v>71</v>
      </c>
      <c r="AX98" t="s">
        <v>71</v>
      </c>
      <c r="AY98" t="s">
        <v>71</v>
      </c>
      <c r="AZ98">
        <v>5</v>
      </c>
      <c r="BA98">
        <v>19</v>
      </c>
      <c r="BB98" t="s">
        <v>71</v>
      </c>
      <c r="BC98" t="s">
        <v>1074</v>
      </c>
      <c r="BD98" t="str">
        <f>HYPERLINK("http://dx.doi.org/10.1016/j.fss.2004.03.003","http://dx.doi.org/10.1016/j.fss.2004.03.003")</f>
        <v>http://dx.doi.org/10.1016/j.fss.2004.03.003</v>
      </c>
      <c r="BE98" t="s">
        <v>71</v>
      </c>
      <c r="BF98" t="s">
        <v>71</v>
      </c>
      <c r="BG98" t="s">
        <v>71</v>
      </c>
      <c r="BH98" t="s">
        <v>71</v>
      </c>
      <c r="BI98" t="s">
        <v>71</v>
      </c>
      <c r="BJ98" t="s">
        <v>71</v>
      </c>
      <c r="BK98" t="s">
        <v>71</v>
      </c>
      <c r="BL98" t="s">
        <v>71</v>
      </c>
      <c r="BM98" t="s">
        <v>71</v>
      </c>
      <c r="BN98" t="s">
        <v>71</v>
      </c>
      <c r="BO98" t="s">
        <v>71</v>
      </c>
      <c r="BP98" t="s">
        <v>71</v>
      </c>
      <c r="BQ98" t="s">
        <v>1075</v>
      </c>
      <c r="BR98" t="str">
        <f>HYPERLINK("https%3A%2F%2Fwww.webofscience.com%2Fwos%2Fwoscc%2Ffull-record%2FWOS:000224607100002","View Full Record in Web of Science")</f>
        <v>View Full Record in Web of Science</v>
      </c>
    </row>
    <row r="99" spans="1:70" x14ac:dyDescent="0.25">
      <c r="A99" t="s">
        <v>69</v>
      </c>
      <c r="B99" t="s">
        <v>1076</v>
      </c>
      <c r="C99" t="s">
        <v>71</v>
      </c>
      <c r="D99" t="s">
        <v>71</v>
      </c>
      <c r="E99" t="s">
        <v>71</v>
      </c>
      <c r="F99" t="s">
        <v>1077</v>
      </c>
      <c r="G99" t="s">
        <v>71</v>
      </c>
      <c r="H99" t="s">
        <v>71</v>
      </c>
      <c r="I99" s="1" t="s">
        <v>1078</v>
      </c>
      <c r="J99" s="6" t="s">
        <v>8590</v>
      </c>
      <c r="K99" t="s">
        <v>123</v>
      </c>
      <c r="L99" t="s">
        <v>71</v>
      </c>
      <c r="M99" t="s">
        <v>71</v>
      </c>
      <c r="N99" t="s">
        <v>71</v>
      </c>
      <c r="O99" t="s">
        <v>71</v>
      </c>
      <c r="P99" t="s">
        <v>71</v>
      </c>
      <c r="Q99" t="s">
        <v>71</v>
      </c>
      <c r="R99" t="s">
        <v>71</v>
      </c>
      <c r="S99" t="s">
        <v>71</v>
      </c>
      <c r="T99" t="s">
        <v>1079</v>
      </c>
      <c r="U99" t="s">
        <v>71</v>
      </c>
      <c r="V99" t="s">
        <v>71</v>
      </c>
      <c r="W99" t="s">
        <v>71</v>
      </c>
      <c r="X99" t="s">
        <v>71</v>
      </c>
      <c r="Y99" t="s">
        <v>1080</v>
      </c>
      <c r="Z99" t="s">
        <v>1081</v>
      </c>
      <c r="AA99" t="s">
        <v>71</v>
      </c>
      <c r="AB99" t="s">
        <v>71</v>
      </c>
      <c r="AC99" t="s">
        <v>71</v>
      </c>
      <c r="AD99" t="s">
        <v>71</v>
      </c>
      <c r="AE99" t="s">
        <v>71</v>
      </c>
      <c r="AF99" t="s">
        <v>71</v>
      </c>
      <c r="AG99" t="s">
        <v>71</v>
      </c>
      <c r="AH99" t="s">
        <v>71</v>
      </c>
      <c r="AI99" t="s">
        <v>71</v>
      </c>
      <c r="AJ99" t="s">
        <v>71</v>
      </c>
      <c r="AK99" t="s">
        <v>71</v>
      </c>
      <c r="AL99" t="s">
        <v>71</v>
      </c>
      <c r="AM99" t="s">
        <v>127</v>
      </c>
      <c r="AN99" t="s">
        <v>128</v>
      </c>
      <c r="AO99" t="s">
        <v>71</v>
      </c>
      <c r="AP99" t="s">
        <v>71</v>
      </c>
      <c r="AQ99" t="s">
        <v>71</v>
      </c>
      <c r="AR99" t="s">
        <v>1082</v>
      </c>
      <c r="AS99">
        <v>2020</v>
      </c>
      <c r="AT99">
        <v>517</v>
      </c>
      <c r="AU99" t="s">
        <v>71</v>
      </c>
      <c r="AV99" t="s">
        <v>71</v>
      </c>
      <c r="AW99" t="s">
        <v>71</v>
      </c>
      <c r="AX99" t="s">
        <v>71</v>
      </c>
      <c r="AY99" t="s">
        <v>71</v>
      </c>
      <c r="AZ99">
        <v>427</v>
      </c>
      <c r="BA99">
        <v>447</v>
      </c>
      <c r="BB99" t="s">
        <v>71</v>
      </c>
      <c r="BC99" t="s">
        <v>1083</v>
      </c>
      <c r="BD99" t="str">
        <f>HYPERLINK("http://dx.doi.org/10.1016/j.ins.2019.11.035","http://dx.doi.org/10.1016/j.ins.2019.11.035")</f>
        <v>http://dx.doi.org/10.1016/j.ins.2019.11.035</v>
      </c>
      <c r="BE99" t="s">
        <v>71</v>
      </c>
      <c r="BF99" t="s">
        <v>71</v>
      </c>
      <c r="BG99" t="s">
        <v>71</v>
      </c>
      <c r="BH99" t="s">
        <v>71</v>
      </c>
      <c r="BI99" t="s">
        <v>71</v>
      </c>
      <c r="BJ99" t="s">
        <v>71</v>
      </c>
      <c r="BK99" t="s">
        <v>71</v>
      </c>
      <c r="BL99" t="s">
        <v>71</v>
      </c>
      <c r="BM99" t="s">
        <v>71</v>
      </c>
      <c r="BN99" t="s">
        <v>71</v>
      </c>
      <c r="BO99" t="s">
        <v>71</v>
      </c>
      <c r="BP99" t="s">
        <v>71</v>
      </c>
      <c r="BQ99" t="s">
        <v>1084</v>
      </c>
      <c r="BR99" t="str">
        <f>HYPERLINK("https%3A%2F%2Fwww.webofscience.com%2Fwos%2Fwoscc%2Ffull-record%2FWOS:000517659200025","View Full Record in Web of Science")</f>
        <v>View Full Record in Web of Science</v>
      </c>
    </row>
    <row r="100" spans="1:70" x14ac:dyDescent="0.25">
      <c r="A100" t="s">
        <v>83</v>
      </c>
      <c r="B100" t="s">
        <v>1085</v>
      </c>
      <c r="C100" t="s">
        <v>71</v>
      </c>
      <c r="D100" t="s">
        <v>1086</v>
      </c>
      <c r="E100" t="s">
        <v>71</v>
      </c>
      <c r="F100" t="s">
        <v>1087</v>
      </c>
      <c r="G100" t="s">
        <v>71</v>
      </c>
      <c r="H100" t="s">
        <v>71</v>
      </c>
      <c r="I100" s="1" t="s">
        <v>1088</v>
      </c>
      <c r="J100" s="6" t="s">
        <v>8590</v>
      </c>
      <c r="K100" t="s">
        <v>1089</v>
      </c>
      <c r="L100" t="s">
        <v>601</v>
      </c>
      <c r="M100" t="s">
        <v>1090</v>
      </c>
      <c r="N100" t="s">
        <v>1091</v>
      </c>
      <c r="O100" t="s">
        <v>1092</v>
      </c>
      <c r="P100" t="s">
        <v>1093</v>
      </c>
      <c r="Q100" t="s">
        <v>71</v>
      </c>
      <c r="R100" t="s">
        <v>71</v>
      </c>
      <c r="S100" t="s">
        <v>71</v>
      </c>
      <c r="T100" t="s">
        <v>1094</v>
      </c>
      <c r="U100" t="s">
        <v>71</v>
      </c>
      <c r="V100" t="s">
        <v>71</v>
      </c>
      <c r="W100" t="s">
        <v>71</v>
      </c>
      <c r="X100" t="s">
        <v>71</v>
      </c>
      <c r="Y100" t="s">
        <v>1095</v>
      </c>
      <c r="Z100" t="s">
        <v>1096</v>
      </c>
      <c r="AA100" t="s">
        <v>71</v>
      </c>
      <c r="AB100" t="s">
        <v>71</v>
      </c>
      <c r="AC100" t="s">
        <v>71</v>
      </c>
      <c r="AD100" t="s">
        <v>71</v>
      </c>
      <c r="AE100" t="s">
        <v>71</v>
      </c>
      <c r="AF100" t="s">
        <v>71</v>
      </c>
      <c r="AG100" t="s">
        <v>71</v>
      </c>
      <c r="AH100" t="s">
        <v>71</v>
      </c>
      <c r="AI100" t="s">
        <v>71</v>
      </c>
      <c r="AJ100" t="s">
        <v>71</v>
      </c>
      <c r="AK100" t="s">
        <v>71</v>
      </c>
      <c r="AL100" t="s">
        <v>71</v>
      </c>
      <c r="AM100" t="s">
        <v>606</v>
      </c>
      <c r="AN100" t="s">
        <v>607</v>
      </c>
      <c r="AO100" t="s">
        <v>1097</v>
      </c>
      <c r="AP100" t="s">
        <v>71</v>
      </c>
      <c r="AQ100" t="s">
        <v>71</v>
      </c>
      <c r="AR100" t="s">
        <v>71</v>
      </c>
      <c r="AS100">
        <v>2016</v>
      </c>
      <c r="AT100">
        <v>401</v>
      </c>
      <c r="AU100" t="s">
        <v>71</v>
      </c>
      <c r="AV100" t="s">
        <v>71</v>
      </c>
      <c r="AW100" t="s">
        <v>71</v>
      </c>
      <c r="AX100" t="s">
        <v>71</v>
      </c>
      <c r="AY100" t="s">
        <v>71</v>
      </c>
      <c r="AZ100">
        <v>199</v>
      </c>
      <c r="BA100">
        <v>214</v>
      </c>
      <c r="BB100" t="s">
        <v>71</v>
      </c>
      <c r="BC100" t="s">
        <v>1098</v>
      </c>
      <c r="BD100" t="str">
        <f>HYPERLINK("http://dx.doi.org/10.1007/978-3-319-26211-6_17","http://dx.doi.org/10.1007/978-3-319-26211-6_17")</f>
        <v>http://dx.doi.org/10.1007/978-3-319-26211-6_17</v>
      </c>
      <c r="BE100" t="s">
        <v>71</v>
      </c>
      <c r="BF100" t="s">
        <v>71</v>
      </c>
      <c r="BG100" t="s">
        <v>71</v>
      </c>
      <c r="BH100" t="s">
        <v>71</v>
      </c>
      <c r="BI100" t="s">
        <v>71</v>
      </c>
      <c r="BJ100" t="s">
        <v>71</v>
      </c>
      <c r="BK100" t="s">
        <v>71</v>
      </c>
      <c r="BL100" t="s">
        <v>71</v>
      </c>
      <c r="BM100" t="s">
        <v>71</v>
      </c>
      <c r="BN100" t="s">
        <v>71</v>
      </c>
      <c r="BO100" t="s">
        <v>71</v>
      </c>
      <c r="BP100" t="s">
        <v>71</v>
      </c>
      <c r="BQ100" t="s">
        <v>1099</v>
      </c>
      <c r="BR100" t="str">
        <f>HYPERLINK("https%3A%2F%2Fwww.webofscience.com%2Fwos%2Fwoscc%2Ffull-record%2FWOS:000369425400017","View Full Record in Web of Science")</f>
        <v>View Full Record in Web of Science</v>
      </c>
    </row>
    <row r="101" spans="1:70" x14ac:dyDescent="0.25">
      <c r="A101" t="s">
        <v>83</v>
      </c>
      <c r="B101" t="s">
        <v>1100</v>
      </c>
      <c r="C101" t="s">
        <v>71</v>
      </c>
      <c r="D101" t="s">
        <v>1101</v>
      </c>
      <c r="E101" t="s">
        <v>71</v>
      </c>
      <c r="F101" t="s">
        <v>1100</v>
      </c>
      <c r="G101" t="s">
        <v>71</v>
      </c>
      <c r="H101" t="s">
        <v>71</v>
      </c>
      <c r="I101" s="1" t="s">
        <v>1102</v>
      </c>
      <c r="J101" s="6" t="s">
        <v>8593</v>
      </c>
      <c r="K101" t="s">
        <v>1103</v>
      </c>
      <c r="L101" t="s">
        <v>71</v>
      </c>
      <c r="M101" t="s">
        <v>1104</v>
      </c>
      <c r="N101" t="s">
        <v>1105</v>
      </c>
      <c r="O101" t="s">
        <v>1106</v>
      </c>
      <c r="P101" t="s">
        <v>1107</v>
      </c>
      <c r="Q101" t="s">
        <v>71</v>
      </c>
      <c r="R101" t="s">
        <v>71</v>
      </c>
      <c r="S101" t="s">
        <v>71</v>
      </c>
      <c r="T101" t="s">
        <v>1108</v>
      </c>
      <c r="U101" t="s">
        <v>71</v>
      </c>
      <c r="V101" t="s">
        <v>71</v>
      </c>
      <c r="W101" t="s">
        <v>71</v>
      </c>
      <c r="X101" t="s">
        <v>71</v>
      </c>
      <c r="Y101" t="s">
        <v>71</v>
      </c>
      <c r="Z101" t="s">
        <v>71</v>
      </c>
      <c r="AA101" t="s">
        <v>71</v>
      </c>
      <c r="AB101" t="s">
        <v>71</v>
      </c>
      <c r="AC101" t="s">
        <v>71</v>
      </c>
      <c r="AD101" t="s">
        <v>71</v>
      </c>
      <c r="AE101" t="s">
        <v>71</v>
      </c>
      <c r="AF101" t="s">
        <v>71</v>
      </c>
      <c r="AG101" t="s">
        <v>71</v>
      </c>
      <c r="AH101" t="s">
        <v>71</v>
      </c>
      <c r="AI101" t="s">
        <v>71</v>
      </c>
      <c r="AJ101" t="s">
        <v>71</v>
      </c>
      <c r="AK101" t="s">
        <v>71</v>
      </c>
      <c r="AL101" t="s">
        <v>71</v>
      </c>
      <c r="AM101" t="s">
        <v>71</v>
      </c>
      <c r="AN101" t="s">
        <v>71</v>
      </c>
      <c r="AO101" t="s">
        <v>1109</v>
      </c>
      <c r="AP101" t="s">
        <v>71</v>
      </c>
      <c r="AQ101" t="s">
        <v>71</v>
      </c>
      <c r="AR101" t="s">
        <v>71</v>
      </c>
      <c r="AS101">
        <v>1999</v>
      </c>
      <c r="AT101" t="s">
        <v>71</v>
      </c>
      <c r="AU101" t="s">
        <v>71</v>
      </c>
      <c r="AV101" t="s">
        <v>71</v>
      </c>
      <c r="AW101" t="s">
        <v>71</v>
      </c>
      <c r="AX101" t="s">
        <v>71</v>
      </c>
      <c r="AY101" t="s">
        <v>71</v>
      </c>
      <c r="AZ101">
        <v>9</v>
      </c>
      <c r="BA101">
        <v>16</v>
      </c>
      <c r="BB101" t="s">
        <v>71</v>
      </c>
      <c r="BC101" t="s">
        <v>71</v>
      </c>
      <c r="BD101" t="s">
        <v>71</v>
      </c>
      <c r="BE101" t="s">
        <v>71</v>
      </c>
      <c r="BF101" t="s">
        <v>71</v>
      </c>
      <c r="BG101" t="s">
        <v>71</v>
      </c>
      <c r="BH101" t="s">
        <v>71</v>
      </c>
      <c r="BI101" t="s">
        <v>71</v>
      </c>
      <c r="BJ101" t="s">
        <v>71</v>
      </c>
      <c r="BK101" t="s">
        <v>71</v>
      </c>
      <c r="BL101" t="s">
        <v>71</v>
      </c>
      <c r="BM101" t="s">
        <v>71</v>
      </c>
      <c r="BN101" t="s">
        <v>71</v>
      </c>
      <c r="BO101" t="s">
        <v>71</v>
      </c>
      <c r="BP101" t="s">
        <v>71</v>
      </c>
      <c r="BQ101" t="s">
        <v>1110</v>
      </c>
      <c r="BR101" t="str">
        <f>HYPERLINK("https%3A%2F%2Fwww.webofscience.com%2Fwos%2Fwoscc%2Ffull-record%2FWOS:000175785400002","View Full Record in Web of Science")</f>
        <v>View Full Record in Web of Science</v>
      </c>
    </row>
    <row r="102" spans="1:70" x14ac:dyDescent="0.25">
      <c r="A102" t="s">
        <v>69</v>
      </c>
      <c r="B102" t="s">
        <v>1111</v>
      </c>
      <c r="C102" t="s">
        <v>71</v>
      </c>
      <c r="D102" t="s">
        <v>71</v>
      </c>
      <c r="E102" t="s">
        <v>71</v>
      </c>
      <c r="F102" t="s">
        <v>1112</v>
      </c>
      <c r="G102" t="s">
        <v>71</v>
      </c>
      <c r="H102" t="s">
        <v>71</v>
      </c>
      <c r="I102" s="1" t="s">
        <v>1113</v>
      </c>
      <c r="J102" s="6" t="s">
        <v>8590</v>
      </c>
      <c r="K102" t="s">
        <v>829</v>
      </c>
      <c r="L102" t="s">
        <v>71</v>
      </c>
      <c r="M102" t="s">
        <v>71</v>
      </c>
      <c r="N102" t="s">
        <v>71</v>
      </c>
      <c r="O102" t="s">
        <v>71</v>
      </c>
      <c r="P102" t="s">
        <v>71</v>
      </c>
      <c r="Q102" t="s">
        <v>71</v>
      </c>
      <c r="R102" t="s">
        <v>71</v>
      </c>
      <c r="S102" t="s">
        <v>71</v>
      </c>
      <c r="T102" s="10" t="s">
        <v>1114</v>
      </c>
      <c r="U102" t="s">
        <v>71</v>
      </c>
      <c r="V102" t="s">
        <v>71</v>
      </c>
      <c r="W102" t="s">
        <v>71</v>
      </c>
      <c r="X102" t="s">
        <v>71</v>
      </c>
      <c r="Y102" t="s">
        <v>71</v>
      </c>
      <c r="Z102" t="s">
        <v>71</v>
      </c>
      <c r="AA102" t="s">
        <v>71</v>
      </c>
      <c r="AB102" t="s">
        <v>71</v>
      </c>
      <c r="AC102" t="s">
        <v>71</v>
      </c>
      <c r="AD102" t="s">
        <v>71</v>
      </c>
      <c r="AE102" t="s">
        <v>71</v>
      </c>
      <c r="AF102" t="s">
        <v>71</v>
      </c>
      <c r="AG102" t="s">
        <v>71</v>
      </c>
      <c r="AH102" t="s">
        <v>71</v>
      </c>
      <c r="AI102" t="s">
        <v>71</v>
      </c>
      <c r="AJ102" t="s">
        <v>71</v>
      </c>
      <c r="AK102" t="s">
        <v>71</v>
      </c>
      <c r="AL102" t="s">
        <v>71</v>
      </c>
      <c r="AM102" t="s">
        <v>831</v>
      </c>
      <c r="AN102" t="s">
        <v>71</v>
      </c>
      <c r="AO102" t="s">
        <v>71</v>
      </c>
      <c r="AP102" t="s">
        <v>71</v>
      </c>
      <c r="AQ102" t="s">
        <v>71</v>
      </c>
      <c r="AR102" t="s">
        <v>71</v>
      </c>
      <c r="AS102">
        <v>2007</v>
      </c>
      <c r="AT102">
        <v>43</v>
      </c>
      <c r="AU102">
        <v>4</v>
      </c>
      <c r="AV102" t="s">
        <v>71</v>
      </c>
      <c r="AW102" t="s">
        <v>71</v>
      </c>
      <c r="AX102" t="s">
        <v>71</v>
      </c>
      <c r="AY102" t="s">
        <v>71</v>
      </c>
      <c r="AZ102">
        <v>481</v>
      </c>
      <c r="BA102">
        <v>490</v>
      </c>
      <c r="BB102" t="s">
        <v>71</v>
      </c>
      <c r="BC102" t="s">
        <v>71</v>
      </c>
      <c r="BD102" t="s">
        <v>71</v>
      </c>
      <c r="BE102" t="s">
        <v>71</v>
      </c>
      <c r="BF102" t="s">
        <v>71</v>
      </c>
      <c r="BG102" t="s">
        <v>71</v>
      </c>
      <c r="BH102" t="s">
        <v>71</v>
      </c>
      <c r="BI102" t="s">
        <v>71</v>
      </c>
      <c r="BJ102" t="s">
        <v>71</v>
      </c>
      <c r="BK102" t="s">
        <v>71</v>
      </c>
      <c r="BL102" t="s">
        <v>71</v>
      </c>
      <c r="BM102" t="s">
        <v>71</v>
      </c>
      <c r="BN102" t="s">
        <v>71</v>
      </c>
      <c r="BO102" t="s">
        <v>71</v>
      </c>
      <c r="BP102" t="s">
        <v>71</v>
      </c>
      <c r="BQ102" t="s">
        <v>1115</v>
      </c>
      <c r="BR102" t="str">
        <f>HYPERLINK("https%3A%2F%2Fwww.webofscience.com%2Fwos%2Fwoscc%2Ffull-record%2FWOS:000252707900009","View Full Record in Web of Science")</f>
        <v>View Full Record in Web of Science</v>
      </c>
    </row>
    <row r="103" spans="1:70" x14ac:dyDescent="0.25">
      <c r="A103" t="s">
        <v>69</v>
      </c>
      <c r="B103" t="s">
        <v>1116</v>
      </c>
      <c r="C103" t="s">
        <v>71</v>
      </c>
      <c r="D103" t="s">
        <v>71</v>
      </c>
      <c r="E103" t="s">
        <v>71</v>
      </c>
      <c r="F103" t="s">
        <v>1117</v>
      </c>
      <c r="G103" t="s">
        <v>71</v>
      </c>
      <c r="H103" t="s">
        <v>71</v>
      </c>
      <c r="I103" s="1" t="s">
        <v>1118</v>
      </c>
      <c r="J103" s="6" t="s">
        <v>8588</v>
      </c>
      <c r="K103" t="s">
        <v>766</v>
      </c>
      <c r="L103" t="s">
        <v>71</v>
      </c>
      <c r="M103" t="s">
        <v>71</v>
      </c>
      <c r="N103" t="s">
        <v>71</v>
      </c>
      <c r="O103" t="s">
        <v>71</v>
      </c>
      <c r="P103" t="s">
        <v>71</v>
      </c>
      <c r="Q103" t="s">
        <v>71</v>
      </c>
      <c r="R103" t="s">
        <v>71</v>
      </c>
      <c r="S103" t="s">
        <v>71</v>
      </c>
      <c r="T103" t="s">
        <v>1119</v>
      </c>
      <c r="U103" t="s">
        <v>71</v>
      </c>
      <c r="V103" t="s">
        <v>71</v>
      </c>
      <c r="W103" t="s">
        <v>71</v>
      </c>
      <c r="X103" t="s">
        <v>71</v>
      </c>
      <c r="Y103" t="s">
        <v>1120</v>
      </c>
      <c r="Z103" t="s">
        <v>71</v>
      </c>
      <c r="AA103" t="s">
        <v>71</v>
      </c>
      <c r="AB103" t="s">
        <v>71</v>
      </c>
      <c r="AC103" t="s">
        <v>71</v>
      </c>
      <c r="AD103" t="s">
        <v>71</v>
      </c>
      <c r="AE103" t="s">
        <v>71</v>
      </c>
      <c r="AF103" t="s">
        <v>71</v>
      </c>
      <c r="AG103" t="s">
        <v>71</v>
      </c>
      <c r="AH103" t="s">
        <v>71</v>
      </c>
      <c r="AI103" t="s">
        <v>71</v>
      </c>
      <c r="AJ103" t="s">
        <v>71</v>
      </c>
      <c r="AK103" t="s">
        <v>71</v>
      </c>
      <c r="AL103" t="s">
        <v>71</v>
      </c>
      <c r="AM103" t="s">
        <v>768</v>
      </c>
      <c r="AN103" t="s">
        <v>769</v>
      </c>
      <c r="AO103" t="s">
        <v>71</v>
      </c>
      <c r="AP103" t="s">
        <v>71</v>
      </c>
      <c r="AQ103" t="s">
        <v>71</v>
      </c>
      <c r="AR103" t="s">
        <v>239</v>
      </c>
      <c r="AS103">
        <v>2015</v>
      </c>
      <c r="AT103">
        <v>27</v>
      </c>
      <c r="AU103" t="s">
        <v>71</v>
      </c>
      <c r="AV103" t="s">
        <v>71</v>
      </c>
      <c r="AW103" t="s">
        <v>71</v>
      </c>
      <c r="AX103" t="s">
        <v>71</v>
      </c>
      <c r="AY103" t="s">
        <v>71</v>
      </c>
      <c r="AZ103">
        <v>614</v>
      </c>
      <c r="BA103">
        <v>627</v>
      </c>
      <c r="BB103" t="s">
        <v>71</v>
      </c>
      <c r="BC103" t="s">
        <v>1121</v>
      </c>
      <c r="BD103" t="str">
        <f>HYPERLINK("http://dx.doi.org/10.1016/j.asoc.2014.04.031","http://dx.doi.org/10.1016/j.asoc.2014.04.031")</f>
        <v>http://dx.doi.org/10.1016/j.asoc.2014.04.031</v>
      </c>
      <c r="BE103" t="s">
        <v>71</v>
      </c>
      <c r="BF103" t="s">
        <v>71</v>
      </c>
      <c r="BG103" t="s">
        <v>71</v>
      </c>
      <c r="BH103" t="s">
        <v>71</v>
      </c>
      <c r="BI103" t="s">
        <v>71</v>
      </c>
      <c r="BJ103" t="s">
        <v>71</v>
      </c>
      <c r="BK103" t="s">
        <v>71</v>
      </c>
      <c r="BL103" t="s">
        <v>71</v>
      </c>
      <c r="BM103" t="s">
        <v>71</v>
      </c>
      <c r="BN103" t="s">
        <v>71</v>
      </c>
      <c r="BO103" t="s">
        <v>71</v>
      </c>
      <c r="BP103" t="s">
        <v>71</v>
      </c>
      <c r="BQ103" t="s">
        <v>1122</v>
      </c>
      <c r="BR103" t="str">
        <f>HYPERLINK("https%3A%2F%2Fwww.webofscience.com%2Fwos%2Fwoscc%2Ffull-record%2FWOS:000346856600053","View Full Record in Web of Science")</f>
        <v>View Full Record in Web of Science</v>
      </c>
    </row>
    <row r="104" spans="1:70" x14ac:dyDescent="0.25">
      <c r="A104" t="s">
        <v>69</v>
      </c>
      <c r="B104" t="s">
        <v>1123</v>
      </c>
      <c r="C104" t="s">
        <v>71</v>
      </c>
      <c r="D104" t="s">
        <v>71</v>
      </c>
      <c r="E104" t="s">
        <v>71</v>
      </c>
      <c r="F104" t="s">
        <v>1124</v>
      </c>
      <c r="G104" t="s">
        <v>71</v>
      </c>
      <c r="H104" t="s">
        <v>71</v>
      </c>
      <c r="I104" s="1" t="s">
        <v>1125</v>
      </c>
      <c r="J104" s="6" t="s">
        <v>8588</v>
      </c>
      <c r="K104" t="s">
        <v>673</v>
      </c>
      <c r="L104" t="s">
        <v>71</v>
      </c>
      <c r="M104" t="s">
        <v>71</v>
      </c>
      <c r="N104" t="s">
        <v>71</v>
      </c>
      <c r="O104" t="s">
        <v>71</v>
      </c>
      <c r="P104" t="s">
        <v>71</v>
      </c>
      <c r="Q104" t="s">
        <v>71</v>
      </c>
      <c r="R104" t="s">
        <v>71</v>
      </c>
      <c r="S104" t="s">
        <v>71</v>
      </c>
      <c r="T104" t="s">
        <v>1126</v>
      </c>
      <c r="U104" t="s">
        <v>71</v>
      </c>
      <c r="V104" t="s">
        <v>71</v>
      </c>
      <c r="W104" t="s">
        <v>71</v>
      </c>
      <c r="X104" t="s">
        <v>71</v>
      </c>
      <c r="Y104" t="s">
        <v>1127</v>
      </c>
      <c r="Z104" t="s">
        <v>1128</v>
      </c>
      <c r="AA104" t="s">
        <v>71</v>
      </c>
      <c r="AB104" t="s">
        <v>71</v>
      </c>
      <c r="AC104" t="s">
        <v>71</v>
      </c>
      <c r="AD104" t="s">
        <v>71</v>
      </c>
      <c r="AE104" t="s">
        <v>71</v>
      </c>
      <c r="AF104" t="s">
        <v>71</v>
      </c>
      <c r="AG104" t="s">
        <v>71</v>
      </c>
      <c r="AH104" t="s">
        <v>71</v>
      </c>
      <c r="AI104" t="s">
        <v>71</v>
      </c>
      <c r="AJ104" t="s">
        <v>71</v>
      </c>
      <c r="AK104" t="s">
        <v>71</v>
      </c>
      <c r="AL104" t="s">
        <v>71</v>
      </c>
      <c r="AM104" t="s">
        <v>677</v>
      </c>
      <c r="AN104" t="s">
        <v>678</v>
      </c>
      <c r="AO104" t="s">
        <v>71</v>
      </c>
      <c r="AP104" t="s">
        <v>71</v>
      </c>
      <c r="AQ104" t="s">
        <v>71</v>
      </c>
      <c r="AR104" t="s">
        <v>79</v>
      </c>
      <c r="AS104">
        <v>2015</v>
      </c>
      <c r="AT104">
        <v>85</v>
      </c>
      <c r="AU104" t="s">
        <v>71</v>
      </c>
      <c r="AV104" t="s">
        <v>71</v>
      </c>
      <c r="AW104" t="s">
        <v>71</v>
      </c>
      <c r="AX104" t="s">
        <v>71</v>
      </c>
      <c r="AY104" t="s">
        <v>71</v>
      </c>
      <c r="AZ104">
        <v>329</v>
      </c>
      <c r="BA104">
        <v>341</v>
      </c>
      <c r="BB104" t="s">
        <v>71</v>
      </c>
      <c r="BC104" t="s">
        <v>1129</v>
      </c>
      <c r="BD104" t="str">
        <f>HYPERLINK("http://dx.doi.org/10.1016/j.knosys.2015.06.004","http://dx.doi.org/10.1016/j.knosys.2015.06.004")</f>
        <v>http://dx.doi.org/10.1016/j.knosys.2015.06.004</v>
      </c>
      <c r="BE104" t="s">
        <v>71</v>
      </c>
      <c r="BF104" t="s">
        <v>71</v>
      </c>
      <c r="BG104" t="s">
        <v>71</v>
      </c>
      <c r="BH104" t="s">
        <v>71</v>
      </c>
      <c r="BI104" t="s">
        <v>71</v>
      </c>
      <c r="BJ104" t="s">
        <v>71</v>
      </c>
      <c r="BK104" t="s">
        <v>71</v>
      </c>
      <c r="BL104" t="s">
        <v>71</v>
      </c>
      <c r="BM104" t="s">
        <v>71</v>
      </c>
      <c r="BN104" t="s">
        <v>71</v>
      </c>
      <c r="BO104" t="s">
        <v>71</v>
      </c>
      <c r="BP104" t="s">
        <v>71</v>
      </c>
      <c r="BQ104" t="s">
        <v>1130</v>
      </c>
      <c r="BR104" t="str">
        <f>HYPERLINK("https%3A%2F%2Fwww.webofscience.com%2Fwos%2Fwoscc%2Ffull-record%2FWOS:000359331000027","View Full Record in Web of Science")</f>
        <v>View Full Record in Web of Science</v>
      </c>
    </row>
    <row r="105" spans="1:70" x14ac:dyDescent="0.25">
      <c r="A105" t="s">
        <v>83</v>
      </c>
      <c r="B105" t="s">
        <v>1131</v>
      </c>
      <c r="C105" t="s">
        <v>71</v>
      </c>
      <c r="D105" t="s">
        <v>1132</v>
      </c>
      <c r="E105" t="s">
        <v>71</v>
      </c>
      <c r="F105" t="s">
        <v>1133</v>
      </c>
      <c r="G105" t="s">
        <v>71</v>
      </c>
      <c r="H105" t="s">
        <v>71</v>
      </c>
      <c r="I105" s="1" t="s">
        <v>1134</v>
      </c>
      <c r="J105" s="6" t="s">
        <v>8588</v>
      </c>
      <c r="K105" t="s">
        <v>1135</v>
      </c>
      <c r="L105" t="s">
        <v>1136</v>
      </c>
      <c r="M105" t="s">
        <v>1137</v>
      </c>
      <c r="N105" t="s">
        <v>1138</v>
      </c>
      <c r="O105" t="s">
        <v>1139</v>
      </c>
      <c r="P105" t="s">
        <v>1140</v>
      </c>
      <c r="Q105" t="s">
        <v>71</v>
      </c>
      <c r="R105" t="s">
        <v>71</v>
      </c>
      <c r="S105" t="s">
        <v>71</v>
      </c>
      <c r="T105" t="s">
        <v>1141</v>
      </c>
      <c r="U105" t="s">
        <v>71</v>
      </c>
      <c r="V105" t="s">
        <v>71</v>
      </c>
      <c r="W105" t="s">
        <v>71</v>
      </c>
      <c r="X105" t="s">
        <v>71</v>
      </c>
      <c r="Y105" t="s">
        <v>71</v>
      </c>
      <c r="Z105" t="s">
        <v>71</v>
      </c>
      <c r="AA105" t="s">
        <v>71</v>
      </c>
      <c r="AB105" t="s">
        <v>71</v>
      </c>
      <c r="AC105" t="s">
        <v>71</v>
      </c>
      <c r="AD105" t="s">
        <v>71</v>
      </c>
      <c r="AE105" t="s">
        <v>71</v>
      </c>
      <c r="AF105" t="s">
        <v>71</v>
      </c>
      <c r="AG105" t="s">
        <v>71</v>
      </c>
      <c r="AH105" t="s">
        <v>71</v>
      </c>
      <c r="AI105" t="s">
        <v>71</v>
      </c>
      <c r="AJ105" t="s">
        <v>71</v>
      </c>
      <c r="AK105" t="s">
        <v>71</v>
      </c>
      <c r="AL105" t="s">
        <v>71</v>
      </c>
      <c r="AM105" t="s">
        <v>1142</v>
      </c>
      <c r="AN105" t="s">
        <v>71</v>
      </c>
      <c r="AO105" t="s">
        <v>1143</v>
      </c>
      <c r="AP105" t="s">
        <v>71</v>
      </c>
      <c r="AQ105" t="s">
        <v>71</v>
      </c>
      <c r="AR105" t="s">
        <v>71</v>
      </c>
      <c r="AS105">
        <v>2011</v>
      </c>
      <c r="AT105" t="s">
        <v>1144</v>
      </c>
      <c r="AU105" t="s">
        <v>71</v>
      </c>
      <c r="AV105" t="s">
        <v>1145</v>
      </c>
      <c r="AW105" t="s">
        <v>71</v>
      </c>
      <c r="AX105" t="s">
        <v>71</v>
      </c>
      <c r="AY105" t="s">
        <v>71</v>
      </c>
      <c r="AZ105">
        <v>160</v>
      </c>
      <c r="BA105">
        <v>164</v>
      </c>
      <c r="BB105" t="s">
        <v>71</v>
      </c>
      <c r="BC105" t="s">
        <v>1146</v>
      </c>
      <c r="BD105" t="str">
        <f>HYPERLINK("http://dx.doi.org/10.4028/www.scientific.net/AMR.219-220.160","http://dx.doi.org/10.4028/www.scientific.net/AMR.219-220.160")</f>
        <v>http://dx.doi.org/10.4028/www.scientific.net/AMR.219-220.160</v>
      </c>
      <c r="BE105" t="s">
        <v>71</v>
      </c>
      <c r="BF105" t="s">
        <v>71</v>
      </c>
      <c r="BG105" t="s">
        <v>71</v>
      </c>
      <c r="BH105" t="s">
        <v>71</v>
      </c>
      <c r="BI105" t="s">
        <v>71</v>
      </c>
      <c r="BJ105" t="s">
        <v>71</v>
      </c>
      <c r="BK105" t="s">
        <v>71</v>
      </c>
      <c r="BL105" t="s">
        <v>71</v>
      </c>
      <c r="BM105" t="s">
        <v>71</v>
      </c>
      <c r="BN105" t="s">
        <v>71</v>
      </c>
      <c r="BO105" t="s">
        <v>71</v>
      </c>
      <c r="BP105" t="s">
        <v>71</v>
      </c>
      <c r="BQ105" t="s">
        <v>1147</v>
      </c>
      <c r="BR105" t="str">
        <f>HYPERLINK("https%3A%2F%2Fwww.webofscience.com%2Fwos%2Fwoscc%2Ffull-record%2FWOS:000292631200035","View Full Record in Web of Science")</f>
        <v>View Full Record in Web of Science</v>
      </c>
    </row>
    <row r="106" spans="1:70" x14ac:dyDescent="0.25">
      <c r="A106" t="s">
        <v>69</v>
      </c>
      <c r="B106" t="s">
        <v>1148</v>
      </c>
      <c r="C106" t="s">
        <v>71</v>
      </c>
      <c r="D106" t="s">
        <v>71</v>
      </c>
      <c r="E106" t="s">
        <v>71</v>
      </c>
      <c r="F106" t="s">
        <v>1149</v>
      </c>
      <c r="G106" t="s">
        <v>71</v>
      </c>
      <c r="H106" t="s">
        <v>71</v>
      </c>
      <c r="I106" s="1" t="s">
        <v>1150</v>
      </c>
      <c r="J106" s="6" t="s">
        <v>8588</v>
      </c>
      <c r="K106" t="s">
        <v>174</v>
      </c>
      <c r="L106" t="s">
        <v>71</v>
      </c>
      <c r="M106" t="s">
        <v>71</v>
      </c>
      <c r="N106" t="s">
        <v>71</v>
      </c>
      <c r="O106" t="s">
        <v>71</v>
      </c>
      <c r="P106" t="s">
        <v>71</v>
      </c>
      <c r="Q106" t="s">
        <v>71</v>
      </c>
      <c r="R106" t="s">
        <v>71</v>
      </c>
      <c r="S106" t="s">
        <v>71</v>
      </c>
      <c r="T106" t="s">
        <v>1151</v>
      </c>
      <c r="U106" t="s">
        <v>71</v>
      </c>
      <c r="V106" t="s">
        <v>71</v>
      </c>
      <c r="W106" t="s">
        <v>71</v>
      </c>
      <c r="X106" t="s">
        <v>71</v>
      </c>
      <c r="Y106" t="s">
        <v>71</v>
      </c>
      <c r="Z106" t="s">
        <v>71</v>
      </c>
      <c r="AA106" t="s">
        <v>71</v>
      </c>
      <c r="AB106" t="s">
        <v>71</v>
      </c>
      <c r="AC106" t="s">
        <v>71</v>
      </c>
      <c r="AD106" t="s">
        <v>71</v>
      </c>
      <c r="AE106" t="s">
        <v>71</v>
      </c>
      <c r="AF106" t="s">
        <v>71</v>
      </c>
      <c r="AG106" t="s">
        <v>71</v>
      </c>
      <c r="AH106" t="s">
        <v>71</v>
      </c>
      <c r="AI106" t="s">
        <v>71</v>
      </c>
      <c r="AJ106" t="s">
        <v>71</v>
      </c>
      <c r="AK106" t="s">
        <v>71</v>
      </c>
      <c r="AL106" t="s">
        <v>71</v>
      </c>
      <c r="AM106" t="s">
        <v>178</v>
      </c>
      <c r="AN106" t="s">
        <v>179</v>
      </c>
      <c r="AO106" t="s">
        <v>71</v>
      </c>
      <c r="AP106" t="s">
        <v>71</v>
      </c>
      <c r="AQ106" t="s">
        <v>71</v>
      </c>
      <c r="AR106" t="s">
        <v>71</v>
      </c>
      <c r="AS106">
        <v>2021</v>
      </c>
      <c r="AT106">
        <v>41</v>
      </c>
      <c r="AU106">
        <v>6</v>
      </c>
      <c r="AV106" t="s">
        <v>71</v>
      </c>
      <c r="AW106" t="s">
        <v>71</v>
      </c>
      <c r="AX106" t="s">
        <v>71</v>
      </c>
      <c r="AY106" t="s">
        <v>71</v>
      </c>
      <c r="AZ106">
        <v>6781</v>
      </c>
      <c r="BA106">
        <v>6799</v>
      </c>
      <c r="BB106" t="s">
        <v>71</v>
      </c>
      <c r="BC106" t="s">
        <v>1152</v>
      </c>
      <c r="BD106" t="str">
        <f>HYPERLINK("http://dx.doi.org/10.3233/JIFS-210692","http://dx.doi.org/10.3233/JIFS-210692")</f>
        <v>http://dx.doi.org/10.3233/JIFS-210692</v>
      </c>
      <c r="BE106" t="s">
        <v>71</v>
      </c>
      <c r="BF106" t="s">
        <v>71</v>
      </c>
      <c r="BG106" t="s">
        <v>71</v>
      </c>
      <c r="BH106" t="s">
        <v>71</v>
      </c>
      <c r="BI106" t="s">
        <v>71</v>
      </c>
      <c r="BJ106" t="s">
        <v>71</v>
      </c>
      <c r="BK106" t="s">
        <v>71</v>
      </c>
      <c r="BL106" t="s">
        <v>71</v>
      </c>
      <c r="BM106" t="s">
        <v>71</v>
      </c>
      <c r="BN106" t="s">
        <v>71</v>
      </c>
      <c r="BO106" t="s">
        <v>71</v>
      </c>
      <c r="BP106" t="s">
        <v>71</v>
      </c>
      <c r="BQ106" t="s">
        <v>1153</v>
      </c>
      <c r="BR106" t="str">
        <f>HYPERLINK("https%3A%2F%2Fwww.webofscience.com%2Fwos%2Fwoscc%2Ffull-record%2FWOS:000731754900069","View Full Record in Web of Science")</f>
        <v>View Full Record in Web of Science</v>
      </c>
    </row>
    <row r="107" spans="1:70" x14ac:dyDescent="0.25">
      <c r="A107" t="s">
        <v>69</v>
      </c>
      <c r="B107" t="s">
        <v>1154</v>
      </c>
      <c r="C107" t="s">
        <v>71</v>
      </c>
      <c r="D107" t="s">
        <v>71</v>
      </c>
      <c r="E107" t="s">
        <v>71</v>
      </c>
      <c r="F107" t="s">
        <v>1155</v>
      </c>
      <c r="G107" t="s">
        <v>71</v>
      </c>
      <c r="H107" t="s">
        <v>71</v>
      </c>
      <c r="I107" s="1" t="s">
        <v>1156</v>
      </c>
      <c r="J107" s="6" t="s">
        <v>8588</v>
      </c>
      <c r="K107" t="s">
        <v>233</v>
      </c>
      <c r="L107" t="s">
        <v>71</v>
      </c>
      <c r="M107" t="s">
        <v>71</v>
      </c>
      <c r="N107" t="s">
        <v>71</v>
      </c>
      <c r="O107" t="s">
        <v>71</v>
      </c>
      <c r="P107" t="s">
        <v>71</v>
      </c>
      <c r="Q107" t="s">
        <v>71</v>
      </c>
      <c r="R107" t="s">
        <v>71</v>
      </c>
      <c r="S107" t="s">
        <v>71</v>
      </c>
      <c r="T107" t="s">
        <v>1157</v>
      </c>
      <c r="U107" t="s">
        <v>71</v>
      </c>
      <c r="V107" t="s">
        <v>71</v>
      </c>
      <c r="W107" t="s">
        <v>71</v>
      </c>
      <c r="X107" t="s">
        <v>71</v>
      </c>
      <c r="Y107" t="s">
        <v>1158</v>
      </c>
      <c r="Z107" t="s">
        <v>639</v>
      </c>
      <c r="AA107" t="s">
        <v>71</v>
      </c>
      <c r="AB107" t="s">
        <v>71</v>
      </c>
      <c r="AC107" t="s">
        <v>71</v>
      </c>
      <c r="AD107" t="s">
        <v>71</v>
      </c>
      <c r="AE107" t="s">
        <v>71</v>
      </c>
      <c r="AF107" t="s">
        <v>71</v>
      </c>
      <c r="AG107" t="s">
        <v>71</v>
      </c>
      <c r="AH107" t="s">
        <v>71</v>
      </c>
      <c r="AI107" t="s">
        <v>71</v>
      </c>
      <c r="AJ107" t="s">
        <v>71</v>
      </c>
      <c r="AK107" t="s">
        <v>71</v>
      </c>
      <c r="AL107" t="s">
        <v>71</v>
      </c>
      <c r="AM107" t="s">
        <v>237</v>
      </c>
      <c r="AN107" t="s">
        <v>238</v>
      </c>
      <c r="AO107" t="s">
        <v>71</v>
      </c>
      <c r="AP107" t="s">
        <v>71</v>
      </c>
      <c r="AQ107" t="s">
        <v>71</v>
      </c>
      <c r="AR107" t="s">
        <v>344</v>
      </c>
      <c r="AS107">
        <v>2012</v>
      </c>
      <c r="AT107">
        <v>20</v>
      </c>
      <c r="AU107">
        <v>3</v>
      </c>
      <c r="AV107" t="s">
        <v>71</v>
      </c>
      <c r="AW107" t="s">
        <v>71</v>
      </c>
      <c r="AX107" t="s">
        <v>71</v>
      </c>
      <c r="AY107" t="s">
        <v>71</v>
      </c>
      <c r="AZ107">
        <v>499</v>
      </c>
      <c r="BA107">
        <v>513</v>
      </c>
      <c r="BB107" t="s">
        <v>71</v>
      </c>
      <c r="BC107" t="s">
        <v>1159</v>
      </c>
      <c r="BD107" t="str">
        <f>HYPERLINK("http://dx.doi.org/10.1109/TFUZZ.2011.2177272","http://dx.doi.org/10.1109/TFUZZ.2011.2177272")</f>
        <v>http://dx.doi.org/10.1109/TFUZZ.2011.2177272</v>
      </c>
      <c r="BE107" t="s">
        <v>71</v>
      </c>
      <c r="BF107" t="s">
        <v>71</v>
      </c>
      <c r="BG107" t="s">
        <v>71</v>
      </c>
      <c r="BH107" t="s">
        <v>71</v>
      </c>
      <c r="BI107" t="s">
        <v>71</v>
      </c>
      <c r="BJ107" t="s">
        <v>71</v>
      </c>
      <c r="BK107" t="s">
        <v>71</v>
      </c>
      <c r="BL107" t="s">
        <v>71</v>
      </c>
      <c r="BM107" t="s">
        <v>71</v>
      </c>
      <c r="BN107" t="s">
        <v>71</v>
      </c>
      <c r="BO107" t="s">
        <v>71</v>
      </c>
      <c r="BP107" t="s">
        <v>71</v>
      </c>
      <c r="BQ107" t="s">
        <v>1160</v>
      </c>
      <c r="BR107" t="str">
        <f>HYPERLINK("https%3A%2F%2Fwww.webofscience.com%2Fwos%2Fwoscc%2Ffull-record%2FWOS:000304905500008","View Full Record in Web of Science")</f>
        <v>View Full Record in Web of Science</v>
      </c>
    </row>
    <row r="108" spans="1:70" x14ac:dyDescent="0.25">
      <c r="A108" t="s">
        <v>69</v>
      </c>
      <c r="B108" t="s">
        <v>1161</v>
      </c>
      <c r="C108" t="s">
        <v>71</v>
      </c>
      <c r="D108" t="s">
        <v>71</v>
      </c>
      <c r="E108" t="s">
        <v>71</v>
      </c>
      <c r="F108" t="s">
        <v>1161</v>
      </c>
      <c r="G108" t="s">
        <v>71</v>
      </c>
      <c r="H108" t="s">
        <v>71</v>
      </c>
      <c r="I108" s="1" t="s">
        <v>1162</v>
      </c>
      <c r="J108" s="6" t="s">
        <v>8592</v>
      </c>
      <c r="K108" t="s">
        <v>829</v>
      </c>
      <c r="L108" t="s">
        <v>71</v>
      </c>
      <c r="M108" t="s">
        <v>71</v>
      </c>
      <c r="N108" t="s">
        <v>71</v>
      </c>
      <c r="O108" t="s">
        <v>71</v>
      </c>
      <c r="P108" t="s">
        <v>71</v>
      </c>
      <c r="Q108" t="s">
        <v>71</v>
      </c>
      <c r="R108" t="s">
        <v>71</v>
      </c>
      <c r="S108" t="s">
        <v>71</v>
      </c>
      <c r="T108" t="s">
        <v>1163</v>
      </c>
      <c r="U108" t="s">
        <v>71</v>
      </c>
      <c r="V108" t="s">
        <v>71</v>
      </c>
      <c r="W108" t="s">
        <v>71</v>
      </c>
      <c r="X108" t="s">
        <v>71</v>
      </c>
      <c r="Y108" t="s">
        <v>1164</v>
      </c>
      <c r="Z108" t="s">
        <v>71</v>
      </c>
      <c r="AA108" t="s">
        <v>71</v>
      </c>
      <c r="AB108" t="s">
        <v>71</v>
      </c>
      <c r="AC108" t="s">
        <v>71</v>
      </c>
      <c r="AD108" t="s">
        <v>71</v>
      </c>
      <c r="AE108" t="s">
        <v>71</v>
      </c>
      <c r="AF108" t="s">
        <v>71</v>
      </c>
      <c r="AG108" t="s">
        <v>71</v>
      </c>
      <c r="AH108" t="s">
        <v>71</v>
      </c>
      <c r="AI108" t="s">
        <v>71</v>
      </c>
      <c r="AJ108" t="s">
        <v>71</v>
      </c>
      <c r="AK108" t="s">
        <v>71</v>
      </c>
      <c r="AL108" t="s">
        <v>71</v>
      </c>
      <c r="AM108" t="s">
        <v>831</v>
      </c>
      <c r="AN108" t="s">
        <v>71</v>
      </c>
      <c r="AO108" t="s">
        <v>71</v>
      </c>
      <c r="AP108" t="s">
        <v>71</v>
      </c>
      <c r="AQ108" t="s">
        <v>71</v>
      </c>
      <c r="AR108" t="s">
        <v>71</v>
      </c>
      <c r="AS108">
        <v>2005</v>
      </c>
      <c r="AT108">
        <v>41</v>
      </c>
      <c r="AU108">
        <v>4</v>
      </c>
      <c r="AV108" t="s">
        <v>71</v>
      </c>
      <c r="AW108" t="s">
        <v>71</v>
      </c>
      <c r="AX108" t="s">
        <v>71</v>
      </c>
      <c r="AY108" t="s">
        <v>71</v>
      </c>
      <c r="AZ108">
        <v>451</v>
      </c>
      <c r="BA108">
        <v>468</v>
      </c>
      <c r="BB108" t="s">
        <v>71</v>
      </c>
      <c r="BC108" t="s">
        <v>71</v>
      </c>
      <c r="BD108" t="s">
        <v>71</v>
      </c>
      <c r="BE108" t="s">
        <v>71</v>
      </c>
      <c r="BF108" t="s">
        <v>71</v>
      </c>
      <c r="BG108" t="s">
        <v>71</v>
      </c>
      <c r="BH108" t="s">
        <v>71</v>
      </c>
      <c r="BI108" t="s">
        <v>71</v>
      </c>
      <c r="BJ108" t="s">
        <v>71</v>
      </c>
      <c r="BK108" t="s">
        <v>71</v>
      </c>
      <c r="BL108" t="s">
        <v>71</v>
      </c>
      <c r="BM108" t="s">
        <v>71</v>
      </c>
      <c r="BN108" t="s">
        <v>71</v>
      </c>
      <c r="BO108" t="s">
        <v>71</v>
      </c>
      <c r="BP108" t="s">
        <v>71</v>
      </c>
      <c r="BQ108" t="s">
        <v>1165</v>
      </c>
      <c r="BR108" t="str">
        <f>HYPERLINK("https%3A%2F%2Fwww.webofscience.com%2Fwos%2Fwoscc%2Ffull-record%2FWOS:000233665300003","View Full Record in Web of Science")</f>
        <v>View Full Record in Web of Science</v>
      </c>
    </row>
    <row r="109" spans="1:70" x14ac:dyDescent="0.25">
      <c r="A109" t="s">
        <v>69</v>
      </c>
      <c r="B109" t="s">
        <v>1166</v>
      </c>
      <c r="C109" t="s">
        <v>71</v>
      </c>
      <c r="D109" t="s">
        <v>71</v>
      </c>
      <c r="E109" t="s">
        <v>71</v>
      </c>
      <c r="F109" t="s">
        <v>1167</v>
      </c>
      <c r="G109" t="s">
        <v>71</v>
      </c>
      <c r="H109" t="s">
        <v>71</v>
      </c>
      <c r="I109" s="1" t="s">
        <v>1168</v>
      </c>
      <c r="J109" s="6" t="s">
        <v>8588</v>
      </c>
      <c r="K109" t="s">
        <v>1028</v>
      </c>
      <c r="L109" t="s">
        <v>71</v>
      </c>
      <c r="M109" t="s">
        <v>71</v>
      </c>
      <c r="N109" t="s">
        <v>71</v>
      </c>
      <c r="O109" t="s">
        <v>71</v>
      </c>
      <c r="P109" t="s">
        <v>71</v>
      </c>
      <c r="Q109" t="s">
        <v>71</v>
      </c>
      <c r="R109" t="s">
        <v>71</v>
      </c>
      <c r="S109" t="s">
        <v>71</v>
      </c>
      <c r="T109" t="s">
        <v>1169</v>
      </c>
      <c r="U109" t="s">
        <v>71</v>
      </c>
      <c r="V109" t="s">
        <v>71</v>
      </c>
      <c r="W109" t="s">
        <v>71</v>
      </c>
      <c r="X109" t="s">
        <v>71</v>
      </c>
      <c r="Y109" t="s">
        <v>1170</v>
      </c>
      <c r="Z109" t="s">
        <v>1171</v>
      </c>
      <c r="AA109" t="s">
        <v>71</v>
      </c>
      <c r="AB109" t="s">
        <v>71</v>
      </c>
      <c r="AC109" t="s">
        <v>71</v>
      </c>
      <c r="AD109" t="s">
        <v>71</v>
      </c>
      <c r="AE109" t="s">
        <v>71</v>
      </c>
      <c r="AF109" t="s">
        <v>71</v>
      </c>
      <c r="AG109" t="s">
        <v>71</v>
      </c>
      <c r="AH109" t="s">
        <v>71</v>
      </c>
      <c r="AI109" t="s">
        <v>71</v>
      </c>
      <c r="AJ109" t="s">
        <v>71</v>
      </c>
      <c r="AK109" t="s">
        <v>71</v>
      </c>
      <c r="AL109" t="s">
        <v>71</v>
      </c>
      <c r="AM109" t="s">
        <v>1030</v>
      </c>
      <c r="AN109" t="s">
        <v>1031</v>
      </c>
      <c r="AO109" t="s">
        <v>71</v>
      </c>
      <c r="AP109" t="s">
        <v>71</v>
      </c>
      <c r="AQ109" t="s">
        <v>71</v>
      </c>
      <c r="AR109" t="s">
        <v>770</v>
      </c>
      <c r="AS109">
        <v>2015</v>
      </c>
      <c r="AT109">
        <v>42</v>
      </c>
      <c r="AU109">
        <v>2</v>
      </c>
      <c r="AV109" t="s">
        <v>71</v>
      </c>
      <c r="AW109" t="s">
        <v>71</v>
      </c>
      <c r="AX109" t="s">
        <v>71</v>
      </c>
      <c r="AY109" t="s">
        <v>71</v>
      </c>
      <c r="AZ109">
        <v>252</v>
      </c>
      <c r="BA109">
        <v>261</v>
      </c>
      <c r="BB109" t="s">
        <v>71</v>
      </c>
      <c r="BC109" t="s">
        <v>1172</v>
      </c>
      <c r="BD109" t="str">
        <f>HYPERLINK("http://dx.doi.org/10.1007/s10489-014-0596-z","http://dx.doi.org/10.1007/s10489-014-0596-z")</f>
        <v>http://dx.doi.org/10.1007/s10489-014-0596-z</v>
      </c>
      <c r="BE109" t="s">
        <v>71</v>
      </c>
      <c r="BF109" t="s">
        <v>71</v>
      </c>
      <c r="BG109" t="s">
        <v>71</v>
      </c>
      <c r="BH109" t="s">
        <v>71</v>
      </c>
      <c r="BI109" t="s">
        <v>71</v>
      </c>
      <c r="BJ109" t="s">
        <v>71</v>
      </c>
      <c r="BK109" t="s">
        <v>71</v>
      </c>
      <c r="BL109" t="s">
        <v>71</v>
      </c>
      <c r="BM109" t="s">
        <v>71</v>
      </c>
      <c r="BN109" t="s">
        <v>71</v>
      </c>
      <c r="BO109" t="s">
        <v>71</v>
      </c>
      <c r="BP109" t="s">
        <v>71</v>
      </c>
      <c r="BQ109" t="s">
        <v>1173</v>
      </c>
      <c r="BR109" t="str">
        <f>HYPERLINK("https%3A%2F%2Fwww.webofscience.com%2Fwos%2Fwoscc%2Ffull-record%2FWOS:000349547300007","View Full Record in Web of Science")</f>
        <v>View Full Record in Web of Science</v>
      </c>
    </row>
    <row r="110" spans="1:70" x14ac:dyDescent="0.25">
      <c r="A110" t="s">
        <v>83</v>
      </c>
      <c r="B110" t="s">
        <v>1174</v>
      </c>
      <c r="C110" t="s">
        <v>71</v>
      </c>
      <c r="D110" t="s">
        <v>1175</v>
      </c>
      <c r="E110" t="s">
        <v>71</v>
      </c>
      <c r="F110" t="s">
        <v>1176</v>
      </c>
      <c r="G110" t="s">
        <v>71</v>
      </c>
      <c r="H110" t="s">
        <v>71</v>
      </c>
      <c r="I110" s="1" t="s">
        <v>1177</v>
      </c>
      <c r="J110" s="6" t="s">
        <v>8590</v>
      </c>
      <c r="K110" t="s">
        <v>1178</v>
      </c>
      <c r="L110" t="s">
        <v>1179</v>
      </c>
      <c r="M110" t="s">
        <v>1180</v>
      </c>
      <c r="N110" t="s">
        <v>1181</v>
      </c>
      <c r="O110" t="s">
        <v>1182</v>
      </c>
      <c r="P110" t="s">
        <v>1183</v>
      </c>
      <c r="Q110" t="s">
        <v>71</v>
      </c>
      <c r="R110" t="s">
        <v>71</v>
      </c>
      <c r="S110" t="s">
        <v>71</v>
      </c>
      <c r="T110" t="s">
        <v>1184</v>
      </c>
      <c r="U110" t="s">
        <v>71</v>
      </c>
      <c r="V110" t="s">
        <v>71</v>
      </c>
      <c r="W110" t="s">
        <v>71</v>
      </c>
      <c r="X110" t="s">
        <v>71</v>
      </c>
      <c r="Y110" t="s">
        <v>1185</v>
      </c>
      <c r="Z110" t="s">
        <v>1186</v>
      </c>
      <c r="AA110" t="s">
        <v>71</v>
      </c>
      <c r="AB110" t="s">
        <v>71</v>
      </c>
      <c r="AC110" t="s">
        <v>71</v>
      </c>
      <c r="AD110" t="s">
        <v>71</v>
      </c>
      <c r="AE110" t="s">
        <v>71</v>
      </c>
      <c r="AF110" t="s">
        <v>71</v>
      </c>
      <c r="AG110" t="s">
        <v>71</v>
      </c>
      <c r="AH110" t="s">
        <v>71</v>
      </c>
      <c r="AI110" t="s">
        <v>71</v>
      </c>
      <c r="AJ110" t="s">
        <v>71</v>
      </c>
      <c r="AK110" t="s">
        <v>71</v>
      </c>
      <c r="AL110" t="s">
        <v>71</v>
      </c>
      <c r="AM110" t="s">
        <v>1187</v>
      </c>
      <c r="AN110" t="s">
        <v>71</v>
      </c>
      <c r="AO110" t="s">
        <v>71</v>
      </c>
      <c r="AP110" t="s">
        <v>71</v>
      </c>
      <c r="AQ110" t="s">
        <v>71</v>
      </c>
      <c r="AR110" t="s">
        <v>71</v>
      </c>
      <c r="AS110">
        <v>2016</v>
      </c>
      <c r="AT110">
        <v>91</v>
      </c>
      <c r="AU110" t="s">
        <v>71</v>
      </c>
      <c r="AV110" t="s">
        <v>71</v>
      </c>
      <c r="AW110" t="s">
        <v>71</v>
      </c>
      <c r="AX110" t="s">
        <v>71</v>
      </c>
      <c r="AY110" t="s">
        <v>71</v>
      </c>
      <c r="AZ110">
        <v>823</v>
      </c>
      <c r="BA110">
        <v>831</v>
      </c>
      <c r="BB110" t="s">
        <v>71</v>
      </c>
      <c r="BC110" t="s">
        <v>1188</v>
      </c>
      <c r="BD110" t="str">
        <f>HYPERLINK("http://dx.doi.org/10.1016/j.procs.2016.07.088","http://dx.doi.org/10.1016/j.procs.2016.07.088")</f>
        <v>http://dx.doi.org/10.1016/j.procs.2016.07.088</v>
      </c>
      <c r="BE110" t="s">
        <v>71</v>
      </c>
      <c r="BF110" t="s">
        <v>71</v>
      </c>
      <c r="BG110" t="s">
        <v>71</v>
      </c>
      <c r="BH110" t="s">
        <v>71</v>
      </c>
      <c r="BI110" t="s">
        <v>71</v>
      </c>
      <c r="BJ110" t="s">
        <v>71</v>
      </c>
      <c r="BK110" t="s">
        <v>71</v>
      </c>
      <c r="BL110" t="s">
        <v>71</v>
      </c>
      <c r="BM110" t="s">
        <v>71</v>
      </c>
      <c r="BN110" t="s">
        <v>71</v>
      </c>
      <c r="BO110" t="s">
        <v>71</v>
      </c>
      <c r="BP110" t="s">
        <v>71</v>
      </c>
      <c r="BQ110" t="s">
        <v>1189</v>
      </c>
      <c r="BR110" t="str">
        <f>HYPERLINK("https%3A%2F%2Fwww.webofscience.com%2Fwos%2Fwoscc%2Ffull-record%2FWOS:000387683300098","View Full Record in Web of Science")</f>
        <v>View Full Record in Web of Science</v>
      </c>
    </row>
    <row r="111" spans="1:70" x14ac:dyDescent="0.25">
      <c r="A111" t="s">
        <v>69</v>
      </c>
      <c r="B111" t="s">
        <v>1148</v>
      </c>
      <c r="C111" t="s">
        <v>71</v>
      </c>
      <c r="D111" t="s">
        <v>71</v>
      </c>
      <c r="E111" t="s">
        <v>71</v>
      </c>
      <c r="F111" t="s">
        <v>1149</v>
      </c>
      <c r="G111" t="s">
        <v>71</v>
      </c>
      <c r="H111" t="s">
        <v>71</v>
      </c>
      <c r="I111" s="5" t="s">
        <v>1190</v>
      </c>
      <c r="J111" s="6" t="s">
        <v>8590</v>
      </c>
      <c r="K111" t="s">
        <v>174</v>
      </c>
      <c r="L111" t="s">
        <v>71</v>
      </c>
      <c r="M111" t="s">
        <v>71</v>
      </c>
      <c r="N111" t="s">
        <v>71</v>
      </c>
      <c r="O111" t="s">
        <v>71</v>
      </c>
      <c r="P111" t="s">
        <v>71</v>
      </c>
      <c r="Q111" t="s">
        <v>71</v>
      </c>
      <c r="R111" t="s">
        <v>71</v>
      </c>
      <c r="S111" t="s">
        <v>71</v>
      </c>
      <c r="T111" s="11" t="s">
        <v>1191</v>
      </c>
      <c r="U111" t="s">
        <v>71</v>
      </c>
      <c r="V111" t="s">
        <v>71</v>
      </c>
      <c r="W111" t="s">
        <v>71</v>
      </c>
      <c r="X111" t="s">
        <v>71</v>
      </c>
      <c r="Y111" t="s">
        <v>71</v>
      </c>
      <c r="Z111" t="s">
        <v>71</v>
      </c>
      <c r="AA111" t="s">
        <v>71</v>
      </c>
      <c r="AB111" t="s">
        <v>71</v>
      </c>
      <c r="AC111" t="s">
        <v>71</v>
      </c>
      <c r="AD111" t="s">
        <v>71</v>
      </c>
      <c r="AE111" t="s">
        <v>71</v>
      </c>
      <c r="AF111" t="s">
        <v>71</v>
      </c>
      <c r="AG111" t="s">
        <v>71</v>
      </c>
      <c r="AH111" t="s">
        <v>71</v>
      </c>
      <c r="AI111" t="s">
        <v>71</v>
      </c>
      <c r="AJ111" t="s">
        <v>71</v>
      </c>
      <c r="AK111" t="s">
        <v>71</v>
      </c>
      <c r="AL111" t="s">
        <v>71</v>
      </c>
      <c r="AM111" t="s">
        <v>178</v>
      </c>
      <c r="AN111" t="s">
        <v>179</v>
      </c>
      <c r="AO111" t="s">
        <v>71</v>
      </c>
      <c r="AP111" t="s">
        <v>71</v>
      </c>
      <c r="AQ111" t="s">
        <v>71</v>
      </c>
      <c r="AR111" t="s">
        <v>71</v>
      </c>
      <c r="AS111">
        <v>2019</v>
      </c>
      <c r="AT111">
        <v>36</v>
      </c>
      <c r="AU111">
        <v>4</v>
      </c>
      <c r="AV111" t="s">
        <v>71</v>
      </c>
      <c r="AW111" t="s">
        <v>71</v>
      </c>
      <c r="AX111" t="s">
        <v>180</v>
      </c>
      <c r="AY111" t="s">
        <v>71</v>
      </c>
      <c r="AZ111">
        <v>3019</v>
      </c>
      <c r="BA111">
        <v>3032</v>
      </c>
      <c r="BB111" t="s">
        <v>71</v>
      </c>
      <c r="BC111" t="s">
        <v>1192</v>
      </c>
      <c r="BD111" t="str">
        <f>HYPERLINK("http://dx.doi.org/10.3233/JIFS-172159","http://dx.doi.org/10.3233/JIFS-172159")</f>
        <v>http://dx.doi.org/10.3233/JIFS-172159</v>
      </c>
      <c r="BE111" t="s">
        <v>71</v>
      </c>
      <c r="BF111" t="s">
        <v>71</v>
      </c>
      <c r="BG111" t="s">
        <v>71</v>
      </c>
      <c r="BH111" t="s">
        <v>71</v>
      </c>
      <c r="BI111" t="s">
        <v>71</v>
      </c>
      <c r="BJ111" t="s">
        <v>71</v>
      </c>
      <c r="BK111" t="s">
        <v>71</v>
      </c>
      <c r="BL111" t="s">
        <v>71</v>
      </c>
      <c r="BM111" t="s">
        <v>71</v>
      </c>
      <c r="BN111" t="s">
        <v>71</v>
      </c>
      <c r="BO111" t="s">
        <v>71</v>
      </c>
      <c r="BP111" t="s">
        <v>71</v>
      </c>
      <c r="BQ111" t="s">
        <v>1193</v>
      </c>
      <c r="BR111" t="str">
        <f>HYPERLINK("https%3A%2F%2Fwww.webofscience.com%2Fwos%2Fwoscc%2Ffull-record%2FWOS:000464448100004","View Full Record in Web of Science")</f>
        <v>View Full Record in Web of Science</v>
      </c>
    </row>
    <row r="112" spans="1:70" x14ac:dyDescent="0.25">
      <c r="A112" t="s">
        <v>69</v>
      </c>
      <c r="B112" t="s">
        <v>1194</v>
      </c>
      <c r="C112" t="s">
        <v>71</v>
      </c>
      <c r="D112" t="s">
        <v>71</v>
      </c>
      <c r="E112" t="s">
        <v>71</v>
      </c>
      <c r="F112" t="s">
        <v>1194</v>
      </c>
      <c r="G112" t="s">
        <v>71</v>
      </c>
      <c r="H112" t="s">
        <v>71</v>
      </c>
      <c r="I112" s="1" t="s">
        <v>1195</v>
      </c>
      <c r="J112" s="6" t="s">
        <v>8588</v>
      </c>
      <c r="K112" t="s">
        <v>74</v>
      </c>
      <c r="L112" t="s">
        <v>71</v>
      </c>
      <c r="M112" t="s">
        <v>1196</v>
      </c>
      <c r="N112" t="s">
        <v>1197</v>
      </c>
      <c r="O112" t="s">
        <v>1198</v>
      </c>
      <c r="P112" t="s">
        <v>71</v>
      </c>
      <c r="Q112" t="s">
        <v>71</v>
      </c>
      <c r="R112" t="s">
        <v>71</v>
      </c>
      <c r="S112" t="s">
        <v>71</v>
      </c>
      <c r="T112" t="s">
        <v>1199</v>
      </c>
      <c r="U112" t="s">
        <v>71</v>
      </c>
      <c r="V112" t="s">
        <v>71</v>
      </c>
      <c r="W112" t="s">
        <v>71</v>
      </c>
      <c r="X112" t="s">
        <v>71</v>
      </c>
      <c r="Y112" t="s">
        <v>71</v>
      </c>
      <c r="Z112" t="s">
        <v>71</v>
      </c>
      <c r="AA112" t="s">
        <v>71</v>
      </c>
      <c r="AB112" t="s">
        <v>71</v>
      </c>
      <c r="AC112" t="s">
        <v>71</v>
      </c>
      <c r="AD112" t="s">
        <v>71</v>
      </c>
      <c r="AE112" t="s">
        <v>71</v>
      </c>
      <c r="AF112" t="s">
        <v>71</v>
      </c>
      <c r="AG112" t="s">
        <v>71</v>
      </c>
      <c r="AH112" t="s">
        <v>71</v>
      </c>
      <c r="AI112" t="s">
        <v>71</v>
      </c>
      <c r="AJ112" t="s">
        <v>71</v>
      </c>
      <c r="AK112" t="s">
        <v>71</v>
      </c>
      <c r="AL112" t="s">
        <v>71</v>
      </c>
      <c r="AM112" t="s">
        <v>77</v>
      </c>
      <c r="AN112" t="s">
        <v>71</v>
      </c>
      <c r="AO112" t="s">
        <v>71</v>
      </c>
      <c r="AP112" t="s">
        <v>71</v>
      </c>
      <c r="AQ112" t="s">
        <v>71</v>
      </c>
      <c r="AR112" t="s">
        <v>239</v>
      </c>
      <c r="AS112">
        <v>2004</v>
      </c>
      <c r="AT112">
        <v>8</v>
      </c>
      <c r="AU112">
        <v>4</v>
      </c>
      <c r="AV112" t="s">
        <v>71</v>
      </c>
      <c r="AW112" t="s">
        <v>71</v>
      </c>
      <c r="AX112" t="s">
        <v>71</v>
      </c>
      <c r="AY112" t="s">
        <v>71</v>
      </c>
      <c r="AZ112">
        <v>264</v>
      </c>
      <c r="BA112">
        <v>267</v>
      </c>
      <c r="BB112" t="s">
        <v>71</v>
      </c>
      <c r="BC112" t="s">
        <v>1200</v>
      </c>
      <c r="BD112" t="str">
        <f>HYPERLINK("http://dx.doi.org/10.1007/s00500-003-0270-6","http://dx.doi.org/10.1007/s00500-003-0270-6")</f>
        <v>http://dx.doi.org/10.1007/s00500-003-0270-6</v>
      </c>
      <c r="BE112" t="s">
        <v>71</v>
      </c>
      <c r="BF112" t="s">
        <v>71</v>
      </c>
      <c r="BG112" t="s">
        <v>71</v>
      </c>
      <c r="BH112" t="s">
        <v>71</v>
      </c>
      <c r="BI112" t="s">
        <v>71</v>
      </c>
      <c r="BJ112" t="s">
        <v>71</v>
      </c>
      <c r="BK112" t="s">
        <v>71</v>
      </c>
      <c r="BL112" t="s">
        <v>71</v>
      </c>
      <c r="BM112" t="s">
        <v>71</v>
      </c>
      <c r="BN112" t="s">
        <v>71</v>
      </c>
      <c r="BO112" t="s">
        <v>71</v>
      </c>
      <c r="BP112" t="s">
        <v>71</v>
      </c>
      <c r="BQ112" t="s">
        <v>1201</v>
      </c>
      <c r="BR112" t="str">
        <f>HYPERLINK("https%3A%2F%2Fwww.webofscience.com%2Fwos%2Fwoscc%2Ffull-record%2FWOS:000221269900004","View Full Record in Web of Science")</f>
        <v>View Full Record in Web of Science</v>
      </c>
    </row>
    <row r="113" spans="1:70" x14ac:dyDescent="0.25">
      <c r="A113" t="s">
        <v>69</v>
      </c>
      <c r="B113" t="s">
        <v>1202</v>
      </c>
      <c r="C113" t="s">
        <v>71</v>
      </c>
      <c r="D113" t="s">
        <v>71</v>
      </c>
      <c r="E113" t="s">
        <v>71</v>
      </c>
      <c r="F113" t="s">
        <v>1202</v>
      </c>
      <c r="G113" t="s">
        <v>71</v>
      </c>
      <c r="H113" t="s">
        <v>71</v>
      </c>
      <c r="I113" s="1" t="s">
        <v>1203</v>
      </c>
      <c r="J113" s="6" t="s">
        <v>8588</v>
      </c>
      <c r="K113" t="s">
        <v>421</v>
      </c>
      <c r="L113" t="s">
        <v>71</v>
      </c>
      <c r="M113" t="s">
        <v>71</v>
      </c>
      <c r="N113" t="s">
        <v>71</v>
      </c>
      <c r="O113" t="s">
        <v>71</v>
      </c>
      <c r="P113" t="s">
        <v>71</v>
      </c>
      <c r="Q113" t="s">
        <v>71</v>
      </c>
      <c r="R113" t="s">
        <v>71</v>
      </c>
      <c r="S113" t="s">
        <v>71</v>
      </c>
      <c r="T113" t="s">
        <v>1204</v>
      </c>
      <c r="U113" t="s">
        <v>71</v>
      </c>
      <c r="V113" t="s">
        <v>71</v>
      </c>
      <c r="W113" t="s">
        <v>71</v>
      </c>
      <c r="X113" t="s">
        <v>71</v>
      </c>
      <c r="Y113" t="s">
        <v>71</v>
      </c>
      <c r="Z113" t="s">
        <v>71</v>
      </c>
      <c r="AA113" t="s">
        <v>71</v>
      </c>
      <c r="AB113" t="s">
        <v>71</v>
      </c>
      <c r="AC113" t="s">
        <v>71</v>
      </c>
      <c r="AD113" t="s">
        <v>71</v>
      </c>
      <c r="AE113" t="s">
        <v>71</v>
      </c>
      <c r="AF113" t="s">
        <v>71</v>
      </c>
      <c r="AG113" t="s">
        <v>71</v>
      </c>
      <c r="AH113" t="s">
        <v>71</v>
      </c>
      <c r="AI113" t="s">
        <v>71</v>
      </c>
      <c r="AJ113" t="s">
        <v>71</v>
      </c>
      <c r="AK113" t="s">
        <v>71</v>
      </c>
      <c r="AL113" t="s">
        <v>71</v>
      </c>
      <c r="AM113" t="s">
        <v>423</v>
      </c>
      <c r="AN113" t="s">
        <v>715</v>
      </c>
      <c r="AO113" t="s">
        <v>71</v>
      </c>
      <c r="AP113" t="s">
        <v>71</v>
      </c>
      <c r="AQ113" t="s">
        <v>71</v>
      </c>
      <c r="AR113" t="s">
        <v>1205</v>
      </c>
      <c r="AS113">
        <v>1996</v>
      </c>
      <c r="AT113">
        <v>81</v>
      </c>
      <c r="AU113">
        <v>2</v>
      </c>
      <c r="AV113" t="s">
        <v>71</v>
      </c>
      <c r="AW113" t="s">
        <v>71</v>
      </c>
      <c r="AX113" t="s">
        <v>71</v>
      </c>
      <c r="AY113" t="s">
        <v>71</v>
      </c>
      <c r="AZ113">
        <v>227</v>
      </c>
      <c r="BA113">
        <v>234</v>
      </c>
      <c r="BB113" t="s">
        <v>71</v>
      </c>
      <c r="BC113" t="s">
        <v>1206</v>
      </c>
      <c r="BD113" t="str">
        <f>HYPERLINK("http://dx.doi.org/10.1016/0165-0114(95)00212-X","http://dx.doi.org/10.1016/0165-0114(95)00212-X")</f>
        <v>http://dx.doi.org/10.1016/0165-0114(95)00212-X</v>
      </c>
      <c r="BE113" t="s">
        <v>71</v>
      </c>
      <c r="BF113" t="s">
        <v>71</v>
      </c>
      <c r="BG113" t="s">
        <v>71</v>
      </c>
      <c r="BH113" t="s">
        <v>71</v>
      </c>
      <c r="BI113" t="s">
        <v>71</v>
      </c>
      <c r="BJ113" t="s">
        <v>71</v>
      </c>
      <c r="BK113" t="s">
        <v>71</v>
      </c>
      <c r="BL113" t="s">
        <v>71</v>
      </c>
      <c r="BM113" t="s">
        <v>71</v>
      </c>
      <c r="BN113" t="s">
        <v>71</v>
      </c>
      <c r="BO113" t="s">
        <v>71</v>
      </c>
      <c r="BP113" t="s">
        <v>71</v>
      </c>
      <c r="BQ113" t="s">
        <v>1207</v>
      </c>
      <c r="BR113" t="str">
        <f>HYPERLINK("https%3A%2F%2Fwww.webofscience.com%2Fwos%2Fwoscc%2Ffull-record%2FWOS:A1996UR78500004","View Full Record in Web of Science")</f>
        <v>View Full Record in Web of Science</v>
      </c>
    </row>
    <row r="114" spans="1:70" x14ac:dyDescent="0.25">
      <c r="A114" t="s">
        <v>83</v>
      </c>
      <c r="B114" t="s">
        <v>1208</v>
      </c>
      <c r="C114" t="s">
        <v>71</v>
      </c>
      <c r="D114" t="s">
        <v>71</v>
      </c>
      <c r="E114" t="s">
        <v>102</v>
      </c>
      <c r="F114" t="s">
        <v>1209</v>
      </c>
      <c r="G114" t="s">
        <v>71</v>
      </c>
      <c r="H114" t="s">
        <v>71</v>
      </c>
      <c r="I114" s="1" t="s">
        <v>1210</v>
      </c>
      <c r="J114" s="6" t="s">
        <v>8588</v>
      </c>
      <c r="K114" t="s">
        <v>1211</v>
      </c>
      <c r="L114" t="s">
        <v>71</v>
      </c>
      <c r="M114" t="s">
        <v>1212</v>
      </c>
      <c r="N114" t="s">
        <v>1213</v>
      </c>
      <c r="O114" t="s">
        <v>1214</v>
      </c>
      <c r="P114" t="s">
        <v>71</v>
      </c>
      <c r="Q114" t="s">
        <v>71</v>
      </c>
      <c r="R114" t="s">
        <v>71</v>
      </c>
      <c r="S114" t="s">
        <v>71</v>
      </c>
      <c r="T114" t="s">
        <v>1215</v>
      </c>
      <c r="U114" t="s">
        <v>71</v>
      </c>
      <c r="V114" t="s">
        <v>71</v>
      </c>
      <c r="W114" t="s">
        <v>71</v>
      </c>
      <c r="X114" t="s">
        <v>71</v>
      </c>
      <c r="Y114" t="s">
        <v>71</v>
      </c>
      <c r="Z114" t="s">
        <v>1216</v>
      </c>
      <c r="AA114" t="s">
        <v>71</v>
      </c>
      <c r="AB114" t="s">
        <v>71</v>
      </c>
      <c r="AC114" t="s">
        <v>71</v>
      </c>
      <c r="AD114" t="s">
        <v>71</v>
      </c>
      <c r="AE114" t="s">
        <v>71</v>
      </c>
      <c r="AF114" t="s">
        <v>71</v>
      </c>
      <c r="AG114" t="s">
        <v>71</v>
      </c>
      <c r="AH114" t="s">
        <v>71</v>
      </c>
      <c r="AI114" t="s">
        <v>71</v>
      </c>
      <c r="AJ114" t="s">
        <v>71</v>
      </c>
      <c r="AK114" t="s">
        <v>71</v>
      </c>
      <c r="AL114" t="s">
        <v>71</v>
      </c>
      <c r="AM114" t="s">
        <v>71</v>
      </c>
      <c r="AN114" t="s">
        <v>71</v>
      </c>
      <c r="AO114" t="s">
        <v>1217</v>
      </c>
      <c r="AP114" t="s">
        <v>71</v>
      </c>
      <c r="AQ114" t="s">
        <v>71</v>
      </c>
      <c r="AR114" t="s">
        <v>71</v>
      </c>
      <c r="AS114">
        <v>2015</v>
      </c>
      <c r="AT114" t="s">
        <v>71</v>
      </c>
      <c r="AU114" t="s">
        <v>71</v>
      </c>
      <c r="AV114" t="s">
        <v>71</v>
      </c>
      <c r="AW114" t="s">
        <v>71</v>
      </c>
      <c r="AX114" t="s">
        <v>71</v>
      </c>
      <c r="AY114" t="s">
        <v>71</v>
      </c>
      <c r="AZ114" t="s">
        <v>71</v>
      </c>
      <c r="BA114" t="s">
        <v>71</v>
      </c>
      <c r="BB114" t="s">
        <v>71</v>
      </c>
      <c r="BC114" t="s">
        <v>71</v>
      </c>
      <c r="BD114" t="s">
        <v>71</v>
      </c>
      <c r="BE114" t="s">
        <v>71</v>
      </c>
      <c r="BF114" t="s">
        <v>71</v>
      </c>
      <c r="BG114" t="s">
        <v>71</v>
      </c>
      <c r="BH114" t="s">
        <v>71</v>
      </c>
      <c r="BI114" t="s">
        <v>71</v>
      </c>
      <c r="BJ114" t="s">
        <v>71</v>
      </c>
      <c r="BK114" t="s">
        <v>71</v>
      </c>
      <c r="BL114" t="s">
        <v>71</v>
      </c>
      <c r="BM114" t="s">
        <v>71</v>
      </c>
      <c r="BN114" t="s">
        <v>71</v>
      </c>
      <c r="BO114" t="s">
        <v>71</v>
      </c>
      <c r="BP114" t="s">
        <v>71</v>
      </c>
      <c r="BQ114" t="s">
        <v>1218</v>
      </c>
      <c r="BR114" t="str">
        <f>HYPERLINK("https%3A%2F%2Fwww.webofscience.com%2Fwos%2Fwoscc%2Ffull-record%2FWOS:000380585700056","View Full Record in Web of Science")</f>
        <v>View Full Record in Web of Science</v>
      </c>
    </row>
    <row r="115" spans="1:70" x14ac:dyDescent="0.25">
      <c r="A115" t="s">
        <v>69</v>
      </c>
      <c r="B115" t="s">
        <v>1219</v>
      </c>
      <c r="C115" t="s">
        <v>71</v>
      </c>
      <c r="D115" t="s">
        <v>71</v>
      </c>
      <c r="E115" t="s">
        <v>71</v>
      </c>
      <c r="F115" t="s">
        <v>1220</v>
      </c>
      <c r="G115" t="s">
        <v>71</v>
      </c>
      <c r="H115" t="s">
        <v>71</v>
      </c>
      <c r="I115" s="1" t="s">
        <v>1221</v>
      </c>
      <c r="J115" s="6" t="s">
        <v>8590</v>
      </c>
      <c r="K115" t="s">
        <v>288</v>
      </c>
      <c r="L115" t="s">
        <v>71</v>
      </c>
      <c r="M115" t="s">
        <v>71</v>
      </c>
      <c r="N115" t="s">
        <v>71</v>
      </c>
      <c r="O115" t="s">
        <v>71</v>
      </c>
      <c r="P115" t="s">
        <v>71</v>
      </c>
      <c r="Q115" t="s">
        <v>71</v>
      </c>
      <c r="R115" t="s">
        <v>71</v>
      </c>
      <c r="S115" t="s">
        <v>71</v>
      </c>
      <c r="T115" t="s">
        <v>1222</v>
      </c>
      <c r="U115" t="s">
        <v>71</v>
      </c>
      <c r="V115" t="s">
        <v>71</v>
      </c>
      <c r="W115" t="s">
        <v>71</v>
      </c>
      <c r="X115" t="s">
        <v>71</v>
      </c>
      <c r="Y115" t="s">
        <v>1223</v>
      </c>
      <c r="Z115" t="s">
        <v>1224</v>
      </c>
      <c r="AA115" t="s">
        <v>71</v>
      </c>
      <c r="AB115" t="s">
        <v>71</v>
      </c>
      <c r="AC115" t="s">
        <v>71</v>
      </c>
      <c r="AD115" t="s">
        <v>71</v>
      </c>
      <c r="AE115" t="s">
        <v>71</v>
      </c>
      <c r="AF115" t="s">
        <v>71</v>
      </c>
      <c r="AG115" t="s">
        <v>71</v>
      </c>
      <c r="AH115" t="s">
        <v>71</v>
      </c>
      <c r="AI115" t="s">
        <v>71</v>
      </c>
      <c r="AJ115" t="s">
        <v>71</v>
      </c>
      <c r="AK115" t="s">
        <v>71</v>
      </c>
      <c r="AL115" t="s">
        <v>71</v>
      </c>
      <c r="AM115" t="s">
        <v>291</v>
      </c>
      <c r="AN115" t="s">
        <v>292</v>
      </c>
      <c r="AO115" t="s">
        <v>71</v>
      </c>
      <c r="AP115" t="s">
        <v>71</v>
      </c>
      <c r="AQ115" t="s">
        <v>71</v>
      </c>
      <c r="AR115" t="s">
        <v>1225</v>
      </c>
      <c r="AS115">
        <v>2016</v>
      </c>
      <c r="AT115">
        <v>61</v>
      </c>
      <c r="AU115" t="s">
        <v>71</v>
      </c>
      <c r="AV115" t="s">
        <v>71</v>
      </c>
      <c r="AW115" t="s">
        <v>71</v>
      </c>
      <c r="AX115" t="s">
        <v>71</v>
      </c>
      <c r="AY115" t="s">
        <v>71</v>
      </c>
      <c r="AZ115">
        <v>356</v>
      </c>
      <c r="BA115">
        <v>377</v>
      </c>
      <c r="BB115" t="s">
        <v>71</v>
      </c>
      <c r="BC115" t="s">
        <v>1226</v>
      </c>
      <c r="BD115" t="str">
        <f>HYPERLINK("http://dx.doi.org/10.1016/j.eswa.2016.05.044","http://dx.doi.org/10.1016/j.eswa.2016.05.044")</f>
        <v>http://dx.doi.org/10.1016/j.eswa.2016.05.044</v>
      </c>
      <c r="BE115" t="s">
        <v>71</v>
      </c>
      <c r="BF115" t="s">
        <v>71</v>
      </c>
      <c r="BG115" t="s">
        <v>71</v>
      </c>
      <c r="BH115" t="s">
        <v>71</v>
      </c>
      <c r="BI115" t="s">
        <v>71</v>
      </c>
      <c r="BJ115" t="s">
        <v>71</v>
      </c>
      <c r="BK115" t="s">
        <v>71</v>
      </c>
      <c r="BL115" t="s">
        <v>71</v>
      </c>
      <c r="BM115" t="s">
        <v>71</v>
      </c>
      <c r="BN115" t="s">
        <v>71</v>
      </c>
      <c r="BO115" t="s">
        <v>71</v>
      </c>
      <c r="BP115" t="s">
        <v>71</v>
      </c>
      <c r="BQ115" t="s">
        <v>1227</v>
      </c>
      <c r="BR115" t="str">
        <f>HYPERLINK("https%3A%2F%2Fwww.webofscience.com%2Fwos%2Fwoscc%2Ffull-record%2FWOS:000379634700029","View Full Record in Web of Science")</f>
        <v>View Full Record in Web of Science</v>
      </c>
    </row>
    <row r="116" spans="1:70" x14ac:dyDescent="0.25">
      <c r="A116" t="s">
        <v>69</v>
      </c>
      <c r="B116" t="s">
        <v>1228</v>
      </c>
      <c r="C116" t="s">
        <v>71</v>
      </c>
      <c r="D116" t="s">
        <v>71</v>
      </c>
      <c r="E116" t="s">
        <v>71</v>
      </c>
      <c r="F116" t="s">
        <v>1229</v>
      </c>
      <c r="G116" t="s">
        <v>71</v>
      </c>
      <c r="H116" t="s">
        <v>71</v>
      </c>
      <c r="I116" s="4" t="s">
        <v>1230</v>
      </c>
      <c r="J116" s="6" t="s">
        <v>8590</v>
      </c>
      <c r="K116" t="s">
        <v>257</v>
      </c>
      <c r="L116" t="s">
        <v>71</v>
      </c>
      <c r="M116" t="s">
        <v>71</v>
      </c>
      <c r="N116" t="s">
        <v>71</v>
      </c>
      <c r="O116" t="s">
        <v>71</v>
      </c>
      <c r="P116" t="s">
        <v>71</v>
      </c>
      <c r="Q116" t="s">
        <v>71</v>
      </c>
      <c r="R116" t="s">
        <v>71</v>
      </c>
      <c r="S116" t="s">
        <v>71</v>
      </c>
      <c r="T116" t="s">
        <v>1231</v>
      </c>
      <c r="U116" t="s">
        <v>71</v>
      </c>
      <c r="V116" t="s">
        <v>71</v>
      </c>
      <c r="W116" t="s">
        <v>71</v>
      </c>
      <c r="X116" t="s">
        <v>71</v>
      </c>
      <c r="Y116" t="s">
        <v>1232</v>
      </c>
      <c r="Z116" t="s">
        <v>1233</v>
      </c>
      <c r="AA116" t="s">
        <v>71</v>
      </c>
      <c r="AB116" t="s">
        <v>71</v>
      </c>
      <c r="AC116" t="s">
        <v>71</v>
      </c>
      <c r="AD116" t="s">
        <v>71</v>
      </c>
      <c r="AE116" t="s">
        <v>71</v>
      </c>
      <c r="AF116" t="s">
        <v>71</v>
      </c>
      <c r="AG116" t="s">
        <v>71</v>
      </c>
      <c r="AH116" t="s">
        <v>71</v>
      </c>
      <c r="AI116" t="s">
        <v>71</v>
      </c>
      <c r="AJ116" t="s">
        <v>71</v>
      </c>
      <c r="AK116" t="s">
        <v>71</v>
      </c>
      <c r="AL116" t="s">
        <v>71</v>
      </c>
      <c r="AM116" t="s">
        <v>261</v>
      </c>
      <c r="AN116" t="s">
        <v>262</v>
      </c>
      <c r="AO116" t="s">
        <v>71</v>
      </c>
      <c r="AP116" t="s">
        <v>71</v>
      </c>
      <c r="AQ116" t="s">
        <v>71</v>
      </c>
      <c r="AR116" t="s">
        <v>79</v>
      </c>
      <c r="AS116">
        <v>2018</v>
      </c>
      <c r="AT116">
        <v>100</v>
      </c>
      <c r="AU116" t="s">
        <v>71</v>
      </c>
      <c r="AV116" t="s">
        <v>71</v>
      </c>
      <c r="AW116" t="s">
        <v>71</v>
      </c>
      <c r="AX116" t="s">
        <v>71</v>
      </c>
      <c r="AY116" t="s">
        <v>71</v>
      </c>
      <c r="AZ116">
        <v>29</v>
      </c>
      <c r="BA116">
        <v>55</v>
      </c>
      <c r="BB116" t="s">
        <v>71</v>
      </c>
      <c r="BC116" t="s">
        <v>1234</v>
      </c>
      <c r="BD116" t="str">
        <f>HYPERLINK("http://dx.doi.org/10.1016/j.ijar.2018.05.005","http://dx.doi.org/10.1016/j.ijar.2018.05.005")</f>
        <v>http://dx.doi.org/10.1016/j.ijar.2018.05.005</v>
      </c>
      <c r="BE116" t="s">
        <v>71</v>
      </c>
      <c r="BF116" t="s">
        <v>71</v>
      </c>
      <c r="BG116" t="s">
        <v>71</v>
      </c>
      <c r="BH116" t="s">
        <v>71</v>
      </c>
      <c r="BI116" t="s">
        <v>71</v>
      </c>
      <c r="BJ116" t="s">
        <v>71</v>
      </c>
      <c r="BK116" t="s">
        <v>71</v>
      </c>
      <c r="BL116" t="s">
        <v>71</v>
      </c>
      <c r="BM116" t="s">
        <v>71</v>
      </c>
      <c r="BN116" t="s">
        <v>71</v>
      </c>
      <c r="BO116" t="s">
        <v>71</v>
      </c>
      <c r="BP116" t="s">
        <v>71</v>
      </c>
      <c r="BQ116" t="s">
        <v>1235</v>
      </c>
      <c r="BR116" t="str">
        <f>HYPERLINK("https%3A%2F%2Fwww.webofscience.com%2Fwos%2Fwoscc%2Ffull-record%2FWOS:000439682900002","View Full Record in Web of Science")</f>
        <v>View Full Record in Web of Science</v>
      </c>
    </row>
    <row r="117" spans="1:70" x14ac:dyDescent="0.25">
      <c r="A117" t="s">
        <v>69</v>
      </c>
      <c r="B117" t="s">
        <v>1236</v>
      </c>
      <c r="C117" t="s">
        <v>71</v>
      </c>
      <c r="D117" t="s">
        <v>71</v>
      </c>
      <c r="E117" t="s">
        <v>71</v>
      </c>
      <c r="F117" t="s">
        <v>1236</v>
      </c>
      <c r="G117" t="s">
        <v>71</v>
      </c>
      <c r="H117" t="s">
        <v>71</v>
      </c>
      <c r="I117" s="1" t="s">
        <v>1237</v>
      </c>
      <c r="J117" s="6" t="s">
        <v>8592</v>
      </c>
      <c r="K117" t="s">
        <v>421</v>
      </c>
      <c r="L117" t="s">
        <v>71</v>
      </c>
      <c r="M117" t="s">
        <v>71</v>
      </c>
      <c r="N117" t="s">
        <v>71</v>
      </c>
      <c r="O117" t="s">
        <v>71</v>
      </c>
      <c r="P117" t="s">
        <v>71</v>
      </c>
      <c r="Q117" t="s">
        <v>71</v>
      </c>
      <c r="R117" t="s">
        <v>71</v>
      </c>
      <c r="S117" t="s">
        <v>71</v>
      </c>
      <c r="T117" t="s">
        <v>1238</v>
      </c>
      <c r="U117" t="s">
        <v>71</v>
      </c>
      <c r="V117" t="s">
        <v>71</v>
      </c>
      <c r="W117" t="s">
        <v>71</v>
      </c>
      <c r="X117" t="s">
        <v>71</v>
      </c>
      <c r="Y117" t="s">
        <v>1239</v>
      </c>
      <c r="Z117" t="s">
        <v>71</v>
      </c>
      <c r="AA117" t="s">
        <v>71</v>
      </c>
      <c r="AB117" t="s">
        <v>71</v>
      </c>
      <c r="AC117" t="s">
        <v>71</v>
      </c>
      <c r="AD117" t="s">
        <v>71</v>
      </c>
      <c r="AE117" t="s">
        <v>71</v>
      </c>
      <c r="AF117" t="s">
        <v>71</v>
      </c>
      <c r="AG117" t="s">
        <v>71</v>
      </c>
      <c r="AH117" t="s">
        <v>71</v>
      </c>
      <c r="AI117" t="s">
        <v>71</v>
      </c>
      <c r="AJ117" t="s">
        <v>71</v>
      </c>
      <c r="AK117" t="s">
        <v>71</v>
      </c>
      <c r="AL117" t="s">
        <v>71</v>
      </c>
      <c r="AM117" t="s">
        <v>423</v>
      </c>
      <c r="AN117" t="s">
        <v>715</v>
      </c>
      <c r="AO117" t="s">
        <v>71</v>
      </c>
      <c r="AP117" t="s">
        <v>71</v>
      </c>
      <c r="AQ117" t="s">
        <v>71</v>
      </c>
      <c r="AR117" t="s">
        <v>1240</v>
      </c>
      <c r="AS117">
        <v>2003</v>
      </c>
      <c r="AT117">
        <v>136</v>
      </c>
      <c r="AU117">
        <v>1</v>
      </c>
      <c r="AV117" t="s">
        <v>71</v>
      </c>
      <c r="AW117" t="s">
        <v>71</v>
      </c>
      <c r="AX117" t="s">
        <v>71</v>
      </c>
      <c r="AY117" t="s">
        <v>71</v>
      </c>
      <c r="AZ117">
        <v>21</v>
      </c>
      <c r="BA117">
        <v>39</v>
      </c>
      <c r="BB117" t="s">
        <v>1241</v>
      </c>
      <c r="BC117" t="s">
        <v>1242</v>
      </c>
      <c r="BD117" t="str">
        <f>HYPERLINK("http://dx.doi.org/10.1016/S0165-0114(02)00366-4","http://dx.doi.org/10.1016/S0165-0114(02)00366-4")</f>
        <v>http://dx.doi.org/10.1016/S0165-0114(02)00366-4</v>
      </c>
      <c r="BE117" t="s">
        <v>71</v>
      </c>
      <c r="BF117" t="s">
        <v>71</v>
      </c>
      <c r="BG117" t="s">
        <v>71</v>
      </c>
      <c r="BH117" t="s">
        <v>71</v>
      </c>
      <c r="BI117" t="s">
        <v>71</v>
      </c>
      <c r="BJ117" t="s">
        <v>71</v>
      </c>
      <c r="BK117" t="s">
        <v>71</v>
      </c>
      <c r="BL117" t="s">
        <v>71</v>
      </c>
      <c r="BM117" t="s">
        <v>71</v>
      </c>
      <c r="BN117" t="s">
        <v>71</v>
      </c>
      <c r="BO117" t="s">
        <v>71</v>
      </c>
      <c r="BP117" t="s">
        <v>71</v>
      </c>
      <c r="BQ117" t="s">
        <v>1243</v>
      </c>
      <c r="BR117" t="str">
        <f>HYPERLINK("https%3A%2F%2Fwww.webofscience.com%2Fwos%2Fwoscc%2Ffull-record%2FWOS:000182648900002","View Full Record in Web of Science")</f>
        <v>View Full Record in Web of Science</v>
      </c>
    </row>
    <row r="118" spans="1:70" x14ac:dyDescent="0.25">
      <c r="A118" t="s">
        <v>69</v>
      </c>
      <c r="B118" t="s">
        <v>1244</v>
      </c>
      <c r="C118" t="s">
        <v>71</v>
      </c>
      <c r="D118" t="s">
        <v>71</v>
      </c>
      <c r="E118" t="s">
        <v>71</v>
      </c>
      <c r="F118" t="s">
        <v>1245</v>
      </c>
      <c r="G118" t="s">
        <v>71</v>
      </c>
      <c r="H118" t="s">
        <v>71</v>
      </c>
      <c r="I118" s="1" t="s">
        <v>1246</v>
      </c>
      <c r="J118" s="6" t="s">
        <v>8588</v>
      </c>
      <c r="K118" t="s">
        <v>269</v>
      </c>
      <c r="L118" t="s">
        <v>71</v>
      </c>
      <c r="M118" t="s">
        <v>71</v>
      </c>
      <c r="N118" t="s">
        <v>71</v>
      </c>
      <c r="O118" t="s">
        <v>71</v>
      </c>
      <c r="P118" t="s">
        <v>71</v>
      </c>
      <c r="Q118" t="s">
        <v>71</v>
      </c>
      <c r="R118" t="s">
        <v>71</v>
      </c>
      <c r="S118" t="s">
        <v>71</v>
      </c>
      <c r="T118" t="s">
        <v>1247</v>
      </c>
      <c r="U118" t="s">
        <v>71</v>
      </c>
      <c r="V118" t="s">
        <v>71</v>
      </c>
      <c r="W118" t="s">
        <v>71</v>
      </c>
      <c r="X118" t="s">
        <v>71</v>
      </c>
      <c r="Y118" t="s">
        <v>71</v>
      </c>
      <c r="Z118" t="s">
        <v>1248</v>
      </c>
      <c r="AA118" t="s">
        <v>71</v>
      </c>
      <c r="AB118" t="s">
        <v>71</v>
      </c>
      <c r="AC118" t="s">
        <v>71</v>
      </c>
      <c r="AD118" t="s">
        <v>71</v>
      </c>
      <c r="AE118" t="s">
        <v>71</v>
      </c>
      <c r="AF118" t="s">
        <v>71</v>
      </c>
      <c r="AG118" t="s">
        <v>71</v>
      </c>
      <c r="AH118" t="s">
        <v>71</v>
      </c>
      <c r="AI118" t="s">
        <v>71</v>
      </c>
      <c r="AJ118" t="s">
        <v>71</v>
      </c>
      <c r="AK118" t="s">
        <v>71</v>
      </c>
      <c r="AL118" t="s">
        <v>71</v>
      </c>
      <c r="AM118" t="s">
        <v>271</v>
      </c>
      <c r="AN118" t="s">
        <v>71</v>
      </c>
      <c r="AO118" t="s">
        <v>71</v>
      </c>
      <c r="AP118" t="s">
        <v>71</v>
      </c>
      <c r="AQ118" t="s">
        <v>71</v>
      </c>
      <c r="AR118" t="s">
        <v>71</v>
      </c>
      <c r="AS118">
        <v>2021</v>
      </c>
      <c r="AT118">
        <v>9</v>
      </c>
      <c r="AU118" t="s">
        <v>71</v>
      </c>
      <c r="AV118" t="s">
        <v>71</v>
      </c>
      <c r="AW118" t="s">
        <v>71</v>
      </c>
      <c r="AX118" t="s">
        <v>71</v>
      </c>
      <c r="AY118" t="s">
        <v>71</v>
      </c>
      <c r="AZ118">
        <v>883</v>
      </c>
      <c r="BA118">
        <v>895</v>
      </c>
      <c r="BB118" t="s">
        <v>71</v>
      </c>
      <c r="BC118" t="s">
        <v>1249</v>
      </c>
      <c r="BD118" t="str">
        <f>HYPERLINK("http://dx.doi.org/10.1109/ACCESS.2020.3044888","http://dx.doi.org/10.1109/ACCESS.2020.3044888")</f>
        <v>http://dx.doi.org/10.1109/ACCESS.2020.3044888</v>
      </c>
      <c r="BE118" t="s">
        <v>71</v>
      </c>
      <c r="BF118" t="s">
        <v>71</v>
      </c>
      <c r="BG118" t="s">
        <v>71</v>
      </c>
      <c r="BH118" t="s">
        <v>71</v>
      </c>
      <c r="BI118" t="s">
        <v>71</v>
      </c>
      <c r="BJ118" t="s">
        <v>71</v>
      </c>
      <c r="BK118" t="s">
        <v>71</v>
      </c>
      <c r="BL118" t="s">
        <v>71</v>
      </c>
      <c r="BM118" t="s">
        <v>71</v>
      </c>
      <c r="BN118" t="s">
        <v>71</v>
      </c>
      <c r="BO118" t="s">
        <v>71</v>
      </c>
      <c r="BP118" t="s">
        <v>71</v>
      </c>
      <c r="BQ118" t="s">
        <v>1250</v>
      </c>
      <c r="BR118" t="str">
        <f>HYPERLINK("https%3A%2F%2Fwww.webofscience.com%2Fwos%2Fwoscc%2Ffull-record%2FWOS:000607730600070","View Full Record in Web of Science")</f>
        <v>View Full Record in Web of Science</v>
      </c>
    </row>
    <row r="119" spans="1:70" x14ac:dyDescent="0.25">
      <c r="A119" t="s">
        <v>83</v>
      </c>
      <c r="B119" t="s">
        <v>1251</v>
      </c>
      <c r="C119" t="s">
        <v>71</v>
      </c>
      <c r="D119" t="s">
        <v>71</v>
      </c>
      <c r="E119" t="s">
        <v>102</v>
      </c>
      <c r="F119" t="s">
        <v>1252</v>
      </c>
      <c r="G119" t="s">
        <v>71</v>
      </c>
      <c r="H119" t="s">
        <v>71</v>
      </c>
      <c r="I119" s="1" t="s">
        <v>1253</v>
      </c>
      <c r="J119" s="6" t="s">
        <v>8590</v>
      </c>
      <c r="K119" t="s">
        <v>1254</v>
      </c>
      <c r="L119" t="s">
        <v>817</v>
      </c>
      <c r="M119" t="s">
        <v>817</v>
      </c>
      <c r="N119" t="s">
        <v>1255</v>
      </c>
      <c r="O119" t="s">
        <v>1256</v>
      </c>
      <c r="P119" t="s">
        <v>102</v>
      </c>
      <c r="Q119" t="s">
        <v>71</v>
      </c>
      <c r="R119" t="s">
        <v>71</v>
      </c>
      <c r="S119" t="s">
        <v>71</v>
      </c>
      <c r="T119" t="s">
        <v>1257</v>
      </c>
      <c r="U119" t="s">
        <v>71</v>
      </c>
      <c r="V119" t="s">
        <v>71</v>
      </c>
      <c r="W119" t="s">
        <v>71</v>
      </c>
      <c r="X119" t="s">
        <v>71</v>
      </c>
      <c r="Y119" t="s">
        <v>71</v>
      </c>
      <c r="Z119" t="s">
        <v>71</v>
      </c>
      <c r="AA119" t="s">
        <v>71</v>
      </c>
      <c r="AB119" t="s">
        <v>71</v>
      </c>
      <c r="AC119" t="s">
        <v>71</v>
      </c>
      <c r="AD119" t="s">
        <v>71</v>
      </c>
      <c r="AE119" t="s">
        <v>71</v>
      </c>
      <c r="AF119" t="s">
        <v>71</v>
      </c>
      <c r="AG119" t="s">
        <v>71</v>
      </c>
      <c r="AH119" t="s">
        <v>71</v>
      </c>
      <c r="AI119" t="s">
        <v>71</v>
      </c>
      <c r="AJ119" t="s">
        <v>71</v>
      </c>
      <c r="AK119" t="s">
        <v>71</v>
      </c>
      <c r="AL119" t="s">
        <v>71</v>
      </c>
      <c r="AM119" t="s">
        <v>824</v>
      </c>
      <c r="AN119" t="s">
        <v>71</v>
      </c>
      <c r="AO119" t="s">
        <v>1258</v>
      </c>
      <c r="AP119" t="s">
        <v>71</v>
      </c>
      <c r="AQ119" t="s">
        <v>71</v>
      </c>
      <c r="AR119" t="s">
        <v>71</v>
      </c>
      <c r="AS119">
        <v>2008</v>
      </c>
      <c r="AT119" t="s">
        <v>71</v>
      </c>
      <c r="AU119" t="s">
        <v>71</v>
      </c>
      <c r="AV119" t="s">
        <v>71</v>
      </c>
      <c r="AW119" t="s">
        <v>71</v>
      </c>
      <c r="AX119" t="s">
        <v>71</v>
      </c>
      <c r="AY119" t="s">
        <v>71</v>
      </c>
      <c r="AZ119">
        <v>1341</v>
      </c>
      <c r="BA119">
        <v>1346</v>
      </c>
      <c r="BB119" t="s">
        <v>71</v>
      </c>
      <c r="BC119" t="s">
        <v>71</v>
      </c>
      <c r="BD119" t="s">
        <v>71</v>
      </c>
      <c r="BE119" t="s">
        <v>71</v>
      </c>
      <c r="BF119" t="s">
        <v>71</v>
      </c>
      <c r="BG119" t="s">
        <v>71</v>
      </c>
      <c r="BH119" t="s">
        <v>71</v>
      </c>
      <c r="BI119" t="s">
        <v>71</v>
      </c>
      <c r="BJ119" t="s">
        <v>71</v>
      </c>
      <c r="BK119" t="s">
        <v>71</v>
      </c>
      <c r="BL119" t="s">
        <v>71</v>
      </c>
      <c r="BM119" t="s">
        <v>71</v>
      </c>
      <c r="BN119" t="s">
        <v>71</v>
      </c>
      <c r="BO119" t="s">
        <v>71</v>
      </c>
      <c r="BP119" t="s">
        <v>71</v>
      </c>
      <c r="BQ119" t="s">
        <v>1259</v>
      </c>
      <c r="BR119" t="str">
        <f>HYPERLINK("https%3A%2F%2Fwww.webofscience.com%2Fwos%2Fwoscc%2Ffull-record%2FWOS:000262974000213","View Full Record in Web of Science")</f>
        <v>View Full Record in Web of Science</v>
      </c>
    </row>
    <row r="120" spans="1:70" x14ac:dyDescent="0.25">
      <c r="A120" t="s">
        <v>69</v>
      </c>
      <c r="B120" t="s">
        <v>1260</v>
      </c>
      <c r="C120" t="s">
        <v>71</v>
      </c>
      <c r="D120" t="s">
        <v>71</v>
      </c>
      <c r="E120" t="s">
        <v>71</v>
      </c>
      <c r="F120" t="s">
        <v>1260</v>
      </c>
      <c r="G120" t="s">
        <v>71</v>
      </c>
      <c r="H120" t="s">
        <v>71</v>
      </c>
      <c r="I120" s="1" t="s">
        <v>1261</v>
      </c>
      <c r="J120" s="6" t="s">
        <v>8590</v>
      </c>
      <c r="K120" t="s">
        <v>421</v>
      </c>
      <c r="L120" t="s">
        <v>71</v>
      </c>
      <c r="M120" t="s">
        <v>71</v>
      </c>
      <c r="N120" t="s">
        <v>71</v>
      </c>
      <c r="O120" t="s">
        <v>71</v>
      </c>
      <c r="P120" t="s">
        <v>71</v>
      </c>
      <c r="Q120" t="s">
        <v>71</v>
      </c>
      <c r="R120" t="s">
        <v>71</v>
      </c>
      <c r="S120" t="s">
        <v>71</v>
      </c>
      <c r="T120" t="s">
        <v>1262</v>
      </c>
      <c r="U120" t="s">
        <v>71</v>
      </c>
      <c r="V120" t="s">
        <v>71</v>
      </c>
      <c r="W120" t="s">
        <v>71</v>
      </c>
      <c r="X120" t="s">
        <v>71</v>
      </c>
      <c r="Y120" t="s">
        <v>71</v>
      </c>
      <c r="Z120" t="s">
        <v>71</v>
      </c>
      <c r="AA120" t="s">
        <v>71</v>
      </c>
      <c r="AB120" t="s">
        <v>71</v>
      </c>
      <c r="AC120" t="s">
        <v>71</v>
      </c>
      <c r="AD120" t="s">
        <v>71</v>
      </c>
      <c r="AE120" t="s">
        <v>71</v>
      </c>
      <c r="AF120" t="s">
        <v>71</v>
      </c>
      <c r="AG120" t="s">
        <v>71</v>
      </c>
      <c r="AH120" t="s">
        <v>71</v>
      </c>
      <c r="AI120" t="s">
        <v>71</v>
      </c>
      <c r="AJ120" t="s">
        <v>71</v>
      </c>
      <c r="AK120" t="s">
        <v>71</v>
      </c>
      <c r="AL120" t="s">
        <v>71</v>
      </c>
      <c r="AM120" t="s">
        <v>423</v>
      </c>
      <c r="AN120" t="s">
        <v>71</v>
      </c>
      <c r="AO120" t="s">
        <v>71</v>
      </c>
      <c r="AP120" t="s">
        <v>71</v>
      </c>
      <c r="AQ120" t="s">
        <v>71</v>
      </c>
      <c r="AR120" t="s">
        <v>1263</v>
      </c>
      <c r="AS120">
        <v>1992</v>
      </c>
      <c r="AT120">
        <v>52</v>
      </c>
      <c r="AU120">
        <v>3</v>
      </c>
      <c r="AV120" t="s">
        <v>71</v>
      </c>
      <c r="AW120" t="s">
        <v>71</v>
      </c>
      <c r="AX120" t="s">
        <v>71</v>
      </c>
      <c r="AY120" t="s">
        <v>71</v>
      </c>
      <c r="AZ120">
        <v>283</v>
      </c>
      <c r="BA120">
        <v>303</v>
      </c>
      <c r="BB120" t="s">
        <v>71</v>
      </c>
      <c r="BC120" t="s">
        <v>1264</v>
      </c>
      <c r="BD120" t="str">
        <f>HYPERLINK("http://dx.doi.org/10.1016/0165-0114(92)90238-Y","http://dx.doi.org/10.1016/0165-0114(92)90238-Y")</f>
        <v>http://dx.doi.org/10.1016/0165-0114(92)90238-Y</v>
      </c>
      <c r="BE120" t="s">
        <v>71</v>
      </c>
      <c r="BF120" t="s">
        <v>71</v>
      </c>
      <c r="BG120" t="s">
        <v>71</v>
      </c>
      <c r="BH120" t="s">
        <v>71</v>
      </c>
      <c r="BI120" t="s">
        <v>71</v>
      </c>
      <c r="BJ120" t="s">
        <v>71</v>
      </c>
      <c r="BK120" t="s">
        <v>71</v>
      </c>
      <c r="BL120" t="s">
        <v>71</v>
      </c>
      <c r="BM120" t="s">
        <v>71</v>
      </c>
      <c r="BN120" t="s">
        <v>71</v>
      </c>
      <c r="BO120" t="s">
        <v>71</v>
      </c>
      <c r="BP120" t="s">
        <v>71</v>
      </c>
      <c r="BQ120" t="s">
        <v>1265</v>
      </c>
      <c r="BR120" t="str">
        <f>HYPERLINK("https%3A%2F%2Fwww.webofscience.com%2Fwos%2Fwoscc%2Ffull-record%2FWOS:A1992KF79600004","View Full Record in Web of Science")</f>
        <v>View Full Record in Web of Science</v>
      </c>
    </row>
    <row r="121" spans="1:70" x14ac:dyDescent="0.25">
      <c r="A121" t="s">
        <v>83</v>
      </c>
      <c r="B121" t="s">
        <v>1266</v>
      </c>
      <c r="C121" t="s">
        <v>71</v>
      </c>
      <c r="D121" t="s">
        <v>71</v>
      </c>
      <c r="E121" t="s">
        <v>102</v>
      </c>
      <c r="F121" t="s">
        <v>1267</v>
      </c>
      <c r="G121" t="s">
        <v>71</v>
      </c>
      <c r="H121" t="s">
        <v>71</v>
      </c>
      <c r="I121" s="1" t="s">
        <v>1268</v>
      </c>
      <c r="J121" s="6" t="s">
        <v>8588</v>
      </c>
      <c r="K121" t="s">
        <v>1269</v>
      </c>
      <c r="L121" t="s">
        <v>817</v>
      </c>
      <c r="M121" t="s">
        <v>818</v>
      </c>
      <c r="N121" t="s">
        <v>1270</v>
      </c>
      <c r="O121" t="s">
        <v>1271</v>
      </c>
      <c r="P121" t="s">
        <v>1272</v>
      </c>
      <c r="Q121" t="s">
        <v>71</v>
      </c>
      <c r="R121" t="s">
        <v>71</v>
      </c>
      <c r="S121" t="s">
        <v>71</v>
      </c>
      <c r="T121" t="s">
        <v>1273</v>
      </c>
      <c r="U121" t="s">
        <v>71</v>
      </c>
      <c r="V121" t="s">
        <v>71</v>
      </c>
      <c r="W121" t="s">
        <v>71</v>
      </c>
      <c r="X121" t="s">
        <v>71</v>
      </c>
      <c r="Y121" t="s">
        <v>71</v>
      </c>
      <c r="Z121" t="s">
        <v>71</v>
      </c>
      <c r="AA121" t="s">
        <v>71</v>
      </c>
      <c r="AB121" t="s">
        <v>71</v>
      </c>
      <c r="AC121" t="s">
        <v>71</v>
      </c>
      <c r="AD121" t="s">
        <v>71</v>
      </c>
      <c r="AE121" t="s">
        <v>71</v>
      </c>
      <c r="AF121" t="s">
        <v>71</v>
      </c>
      <c r="AG121" t="s">
        <v>71</v>
      </c>
      <c r="AH121" t="s">
        <v>71</v>
      </c>
      <c r="AI121" t="s">
        <v>71</v>
      </c>
      <c r="AJ121" t="s">
        <v>71</v>
      </c>
      <c r="AK121" t="s">
        <v>71</v>
      </c>
      <c r="AL121" t="s">
        <v>71</v>
      </c>
      <c r="AM121" t="s">
        <v>824</v>
      </c>
      <c r="AN121" t="s">
        <v>71</v>
      </c>
      <c r="AO121" t="s">
        <v>1274</v>
      </c>
      <c r="AP121" t="s">
        <v>71</v>
      </c>
      <c r="AQ121" t="s">
        <v>71</v>
      </c>
      <c r="AR121" t="s">
        <v>71</v>
      </c>
      <c r="AS121">
        <v>2017</v>
      </c>
      <c r="AT121" t="s">
        <v>71</v>
      </c>
      <c r="AU121" t="s">
        <v>71</v>
      </c>
      <c r="AV121" t="s">
        <v>71</v>
      </c>
      <c r="AW121" t="s">
        <v>71</v>
      </c>
      <c r="AX121" t="s">
        <v>71</v>
      </c>
      <c r="AY121" t="s">
        <v>71</v>
      </c>
      <c r="AZ121" t="s">
        <v>71</v>
      </c>
      <c r="BA121" t="s">
        <v>71</v>
      </c>
      <c r="BB121" t="s">
        <v>71</v>
      </c>
      <c r="BC121" t="s">
        <v>71</v>
      </c>
      <c r="BD121" t="s">
        <v>71</v>
      </c>
      <c r="BE121" t="s">
        <v>71</v>
      </c>
      <c r="BF121" t="s">
        <v>71</v>
      </c>
      <c r="BG121" t="s">
        <v>71</v>
      </c>
      <c r="BH121" t="s">
        <v>71</v>
      </c>
      <c r="BI121" t="s">
        <v>71</v>
      </c>
      <c r="BJ121" t="s">
        <v>71</v>
      </c>
      <c r="BK121" t="s">
        <v>71</v>
      </c>
      <c r="BL121" t="s">
        <v>71</v>
      </c>
      <c r="BM121" t="s">
        <v>71</v>
      </c>
      <c r="BN121" t="s">
        <v>71</v>
      </c>
      <c r="BO121" t="s">
        <v>71</v>
      </c>
      <c r="BP121" t="s">
        <v>71</v>
      </c>
      <c r="BQ121" t="s">
        <v>1275</v>
      </c>
      <c r="BR121" t="str">
        <f>HYPERLINK("https%3A%2F%2Fwww.webofscience.com%2Fwos%2Fwoscc%2Ffull-record%2FWOS:000426449100302","View Full Record in Web of Science")</f>
        <v>View Full Record in Web of Science</v>
      </c>
    </row>
    <row r="122" spans="1:70" x14ac:dyDescent="0.25">
      <c r="A122" t="s">
        <v>460</v>
      </c>
      <c r="B122" t="s">
        <v>1276</v>
      </c>
      <c r="C122" t="s">
        <v>71</v>
      </c>
      <c r="D122" t="s">
        <v>1277</v>
      </c>
      <c r="E122" t="s">
        <v>71</v>
      </c>
      <c r="F122" t="s">
        <v>1276</v>
      </c>
      <c r="G122" t="s">
        <v>71</v>
      </c>
      <c r="H122" t="s">
        <v>71</v>
      </c>
      <c r="I122" s="1" t="s">
        <v>1278</v>
      </c>
      <c r="J122" s="6" t="s">
        <v>8589</v>
      </c>
      <c r="K122" t="s">
        <v>1279</v>
      </c>
      <c r="L122" t="s">
        <v>1280</v>
      </c>
      <c r="M122" t="s">
        <v>71</v>
      </c>
      <c r="N122" t="s">
        <v>71</v>
      </c>
      <c r="O122" t="s">
        <v>71</v>
      </c>
      <c r="P122" t="s">
        <v>71</v>
      </c>
      <c r="Q122" t="s">
        <v>71</v>
      </c>
      <c r="R122" t="s">
        <v>71</v>
      </c>
      <c r="S122" t="s">
        <v>71</v>
      </c>
      <c r="T122" t="s">
        <v>1281</v>
      </c>
      <c r="U122" t="s">
        <v>71</v>
      </c>
      <c r="V122" t="s">
        <v>71</v>
      </c>
      <c r="W122" t="s">
        <v>71</v>
      </c>
      <c r="X122" t="s">
        <v>71</v>
      </c>
      <c r="Y122" t="s">
        <v>71</v>
      </c>
      <c r="Z122" t="s">
        <v>1282</v>
      </c>
      <c r="AA122" t="s">
        <v>71</v>
      </c>
      <c r="AB122" t="s">
        <v>71</v>
      </c>
      <c r="AC122" t="s">
        <v>71</v>
      </c>
      <c r="AD122" t="s">
        <v>71</v>
      </c>
      <c r="AE122" t="s">
        <v>71</v>
      </c>
      <c r="AF122" t="s">
        <v>71</v>
      </c>
      <c r="AG122" t="s">
        <v>71</v>
      </c>
      <c r="AH122" t="s">
        <v>71</v>
      </c>
      <c r="AI122" t="s">
        <v>71</v>
      </c>
      <c r="AJ122" t="s">
        <v>71</v>
      </c>
      <c r="AK122" t="s">
        <v>71</v>
      </c>
      <c r="AL122" t="s">
        <v>71</v>
      </c>
      <c r="AM122" t="s">
        <v>695</v>
      </c>
      <c r="AN122" t="s">
        <v>1283</v>
      </c>
      <c r="AO122" t="s">
        <v>1284</v>
      </c>
      <c r="AP122" t="s">
        <v>71</v>
      </c>
      <c r="AQ122" t="s">
        <v>71</v>
      </c>
      <c r="AR122" t="s">
        <v>71</v>
      </c>
      <c r="AS122">
        <v>2004</v>
      </c>
      <c r="AT122">
        <v>3135</v>
      </c>
      <c r="AU122" t="s">
        <v>71</v>
      </c>
      <c r="AV122" t="s">
        <v>71</v>
      </c>
      <c r="AW122" t="s">
        <v>71</v>
      </c>
      <c r="AX122" t="s">
        <v>71</v>
      </c>
      <c r="AY122" t="s">
        <v>71</v>
      </c>
      <c r="AZ122">
        <v>253</v>
      </c>
      <c r="BA122">
        <v>277</v>
      </c>
      <c r="BB122" t="s">
        <v>71</v>
      </c>
      <c r="BC122" t="s">
        <v>71</v>
      </c>
      <c r="BD122" t="s">
        <v>71</v>
      </c>
      <c r="BE122" t="s">
        <v>71</v>
      </c>
      <c r="BF122" t="s">
        <v>71</v>
      </c>
      <c r="BG122" t="s">
        <v>71</v>
      </c>
      <c r="BH122" t="s">
        <v>71</v>
      </c>
      <c r="BI122" t="s">
        <v>71</v>
      </c>
      <c r="BJ122" t="s">
        <v>71</v>
      </c>
      <c r="BK122" t="s">
        <v>71</v>
      </c>
      <c r="BL122" t="s">
        <v>71</v>
      </c>
      <c r="BM122" t="s">
        <v>71</v>
      </c>
      <c r="BN122" t="s">
        <v>71</v>
      </c>
      <c r="BO122" t="s">
        <v>71</v>
      </c>
      <c r="BP122" t="s">
        <v>71</v>
      </c>
      <c r="BQ122" t="s">
        <v>1285</v>
      </c>
      <c r="BR122" t="str">
        <f>HYPERLINK("https%3A%2F%2Fwww.webofscience.com%2Fwos%2Fwoscc%2Ffull-record%2FWOS:000228008900013","View Full Record in Web of Science")</f>
        <v>View Full Record in Web of Science</v>
      </c>
    </row>
    <row r="123" spans="1:70" x14ac:dyDescent="0.25">
      <c r="A123" t="s">
        <v>83</v>
      </c>
      <c r="B123" t="s">
        <v>1286</v>
      </c>
      <c r="C123" t="s">
        <v>71</v>
      </c>
      <c r="D123" t="s">
        <v>1287</v>
      </c>
      <c r="E123" t="s">
        <v>71</v>
      </c>
      <c r="F123" t="s">
        <v>1286</v>
      </c>
      <c r="G123" t="s">
        <v>71</v>
      </c>
      <c r="H123" t="s">
        <v>71</v>
      </c>
      <c r="I123" s="1" t="s">
        <v>1288</v>
      </c>
      <c r="J123" s="6" t="s">
        <v>8589</v>
      </c>
      <c r="K123" t="s">
        <v>1289</v>
      </c>
      <c r="L123" t="s">
        <v>71</v>
      </c>
      <c r="M123" t="s">
        <v>1290</v>
      </c>
      <c r="N123" t="s">
        <v>1291</v>
      </c>
      <c r="O123" t="s">
        <v>1292</v>
      </c>
      <c r="P123" t="s">
        <v>1293</v>
      </c>
      <c r="Q123" t="s">
        <v>71</v>
      </c>
      <c r="R123" t="s">
        <v>71</v>
      </c>
      <c r="S123" t="s">
        <v>71</v>
      </c>
      <c r="T123" t="s">
        <v>1294</v>
      </c>
      <c r="U123" t="s">
        <v>71</v>
      </c>
      <c r="V123" t="s">
        <v>71</v>
      </c>
      <c r="W123" t="s">
        <v>71</v>
      </c>
      <c r="X123" t="s">
        <v>71</v>
      </c>
      <c r="Y123" t="s">
        <v>71</v>
      </c>
      <c r="Z123" t="s">
        <v>71</v>
      </c>
      <c r="AA123" t="s">
        <v>71</v>
      </c>
      <c r="AB123" t="s">
        <v>71</v>
      </c>
      <c r="AC123" t="s">
        <v>71</v>
      </c>
      <c r="AD123" t="s">
        <v>71</v>
      </c>
      <c r="AE123" t="s">
        <v>71</v>
      </c>
      <c r="AF123" t="s">
        <v>71</v>
      </c>
      <c r="AG123" t="s">
        <v>71</v>
      </c>
      <c r="AH123" t="s">
        <v>71</v>
      </c>
      <c r="AI123" t="s">
        <v>71</v>
      </c>
      <c r="AJ123" t="s">
        <v>71</v>
      </c>
      <c r="AK123" t="s">
        <v>71</v>
      </c>
      <c r="AL123" t="s">
        <v>71</v>
      </c>
      <c r="AM123" t="s">
        <v>71</v>
      </c>
      <c r="AN123" t="s">
        <v>71</v>
      </c>
      <c r="AO123" t="s">
        <v>1295</v>
      </c>
      <c r="AP123" t="s">
        <v>71</v>
      </c>
      <c r="AQ123" t="s">
        <v>71</v>
      </c>
      <c r="AR123" t="s">
        <v>71</v>
      </c>
      <c r="AS123">
        <v>2005</v>
      </c>
      <c r="AT123" t="s">
        <v>71</v>
      </c>
      <c r="AU123" t="s">
        <v>71</v>
      </c>
      <c r="AV123" t="s">
        <v>71</v>
      </c>
      <c r="AW123" t="s">
        <v>71</v>
      </c>
      <c r="AX123" t="s">
        <v>71</v>
      </c>
      <c r="AY123" t="s">
        <v>71</v>
      </c>
      <c r="AZ123">
        <v>520</v>
      </c>
      <c r="BA123">
        <v>525</v>
      </c>
      <c r="BB123" t="s">
        <v>71</v>
      </c>
      <c r="BC123" t="s">
        <v>71</v>
      </c>
      <c r="BD123" t="s">
        <v>71</v>
      </c>
      <c r="BE123" t="s">
        <v>71</v>
      </c>
      <c r="BF123" t="s">
        <v>71</v>
      </c>
      <c r="BG123" t="s">
        <v>71</v>
      </c>
      <c r="BH123" t="s">
        <v>71</v>
      </c>
      <c r="BI123" t="s">
        <v>71</v>
      </c>
      <c r="BJ123" t="s">
        <v>71</v>
      </c>
      <c r="BK123" t="s">
        <v>71</v>
      </c>
      <c r="BL123" t="s">
        <v>71</v>
      </c>
      <c r="BM123" t="s">
        <v>71</v>
      </c>
      <c r="BN123" t="s">
        <v>71</v>
      </c>
      <c r="BO123" t="s">
        <v>71</v>
      </c>
      <c r="BP123" t="s">
        <v>71</v>
      </c>
      <c r="BQ123" t="s">
        <v>1296</v>
      </c>
      <c r="BR123" t="str">
        <f>HYPERLINK("https%3A%2F%2Fwww.webofscience.com%2Fwos%2Fwoscc%2Ffull-record%2FWOS:000232157200116","View Full Record in Web of Science")</f>
        <v>View Full Record in Web of Science</v>
      </c>
    </row>
    <row r="124" spans="1:70" x14ac:dyDescent="0.25">
      <c r="A124" t="s">
        <v>83</v>
      </c>
      <c r="B124" t="s">
        <v>1297</v>
      </c>
      <c r="C124" t="s">
        <v>71</v>
      </c>
      <c r="D124" t="s">
        <v>71</v>
      </c>
      <c r="E124" t="s">
        <v>102</v>
      </c>
      <c r="F124" t="s">
        <v>1298</v>
      </c>
      <c r="G124" t="s">
        <v>71</v>
      </c>
      <c r="H124" t="s">
        <v>71</v>
      </c>
      <c r="I124" s="1" t="s">
        <v>1299</v>
      </c>
      <c r="J124" s="6" t="s">
        <v>8588</v>
      </c>
      <c r="K124" t="s">
        <v>1300</v>
      </c>
      <c r="L124" t="s">
        <v>817</v>
      </c>
      <c r="M124" t="s">
        <v>1301</v>
      </c>
      <c r="N124" t="s">
        <v>1302</v>
      </c>
      <c r="O124" t="s">
        <v>1303</v>
      </c>
      <c r="P124" t="s">
        <v>1304</v>
      </c>
      <c r="Q124" t="s">
        <v>71</v>
      </c>
      <c r="R124" t="s">
        <v>71</v>
      </c>
      <c r="S124" t="s">
        <v>71</v>
      </c>
      <c r="T124" t="s">
        <v>1305</v>
      </c>
      <c r="U124" t="s">
        <v>71</v>
      </c>
      <c r="V124" t="s">
        <v>71</v>
      </c>
      <c r="W124" t="s">
        <v>71</v>
      </c>
      <c r="X124" t="s">
        <v>71</v>
      </c>
      <c r="Y124" t="s">
        <v>71</v>
      </c>
      <c r="Z124" t="s">
        <v>1306</v>
      </c>
      <c r="AA124" t="s">
        <v>71</v>
      </c>
      <c r="AB124" t="s">
        <v>71</v>
      </c>
      <c r="AC124" t="s">
        <v>71</v>
      </c>
      <c r="AD124" t="s">
        <v>71</v>
      </c>
      <c r="AE124" t="s">
        <v>71</v>
      </c>
      <c r="AF124" t="s">
        <v>71</v>
      </c>
      <c r="AG124" t="s">
        <v>71</v>
      </c>
      <c r="AH124" t="s">
        <v>71</v>
      </c>
      <c r="AI124" t="s">
        <v>71</v>
      </c>
      <c r="AJ124" t="s">
        <v>71</v>
      </c>
      <c r="AK124" t="s">
        <v>71</v>
      </c>
      <c r="AL124" t="s">
        <v>71</v>
      </c>
      <c r="AM124" t="s">
        <v>824</v>
      </c>
      <c r="AN124" t="s">
        <v>71</v>
      </c>
      <c r="AO124" t="s">
        <v>1307</v>
      </c>
      <c r="AP124" t="s">
        <v>71</v>
      </c>
      <c r="AQ124" t="s">
        <v>71</v>
      </c>
      <c r="AR124" t="s">
        <v>71</v>
      </c>
      <c r="AS124">
        <v>2013</v>
      </c>
      <c r="AT124" t="s">
        <v>71</v>
      </c>
      <c r="AU124" t="s">
        <v>71</v>
      </c>
      <c r="AV124" t="s">
        <v>71</v>
      </c>
      <c r="AW124" t="s">
        <v>71</v>
      </c>
      <c r="AX124" t="s">
        <v>71</v>
      </c>
      <c r="AY124" t="s">
        <v>71</v>
      </c>
      <c r="AZ124" t="s">
        <v>71</v>
      </c>
      <c r="BA124" t="s">
        <v>71</v>
      </c>
      <c r="BB124" t="s">
        <v>71</v>
      </c>
      <c r="BC124" t="s">
        <v>1308</v>
      </c>
      <c r="BD124" t="str">
        <f>HYPERLINK("http://dx.doi.org/10.1109/FUZZ-IEEE.2013.6622507","http://dx.doi.org/10.1109/FUZZ-IEEE.2013.6622507")</f>
        <v>http://dx.doi.org/10.1109/FUZZ-IEEE.2013.6622507</v>
      </c>
      <c r="BE124" t="s">
        <v>71</v>
      </c>
      <c r="BF124" t="s">
        <v>71</v>
      </c>
      <c r="BG124" t="s">
        <v>71</v>
      </c>
      <c r="BH124" t="s">
        <v>71</v>
      </c>
      <c r="BI124" t="s">
        <v>71</v>
      </c>
      <c r="BJ124" t="s">
        <v>71</v>
      </c>
      <c r="BK124" t="s">
        <v>71</v>
      </c>
      <c r="BL124" t="s">
        <v>71</v>
      </c>
      <c r="BM124" t="s">
        <v>71</v>
      </c>
      <c r="BN124" t="s">
        <v>71</v>
      </c>
      <c r="BO124" t="s">
        <v>71</v>
      </c>
      <c r="BP124" t="s">
        <v>71</v>
      </c>
      <c r="BQ124" t="s">
        <v>1309</v>
      </c>
      <c r="BR124" t="str">
        <f>HYPERLINK("https%3A%2F%2Fwww.webofscience.com%2Fwos%2Fwoscc%2Ffull-record%2FWOS:000335342800209","View Full Record in Web of Science")</f>
        <v>View Full Record in Web of Science</v>
      </c>
    </row>
    <row r="125" spans="1:70" x14ac:dyDescent="0.25">
      <c r="A125" t="s">
        <v>69</v>
      </c>
      <c r="B125" t="s">
        <v>1310</v>
      </c>
      <c r="C125" t="s">
        <v>71</v>
      </c>
      <c r="D125" t="s">
        <v>71</v>
      </c>
      <c r="E125" t="s">
        <v>71</v>
      </c>
      <c r="F125" t="s">
        <v>1310</v>
      </c>
      <c r="G125" t="s">
        <v>71</v>
      </c>
      <c r="H125" t="s">
        <v>71</v>
      </c>
      <c r="I125" s="1" t="s">
        <v>1311</v>
      </c>
      <c r="J125" s="6" t="s">
        <v>8588</v>
      </c>
      <c r="K125" t="s">
        <v>364</v>
      </c>
      <c r="L125" t="s">
        <v>71</v>
      </c>
      <c r="M125" t="s">
        <v>71</v>
      </c>
      <c r="N125" t="s">
        <v>71</v>
      </c>
      <c r="O125" t="s">
        <v>71</v>
      </c>
      <c r="P125" t="s">
        <v>71</v>
      </c>
      <c r="Q125" t="s">
        <v>71</v>
      </c>
      <c r="R125" t="s">
        <v>71</v>
      </c>
      <c r="S125" t="s">
        <v>71</v>
      </c>
      <c r="T125" t="s">
        <v>1312</v>
      </c>
      <c r="U125" t="s">
        <v>71</v>
      </c>
      <c r="V125" t="s">
        <v>71</v>
      </c>
      <c r="W125" t="s">
        <v>71</v>
      </c>
      <c r="X125" t="s">
        <v>71</v>
      </c>
      <c r="Y125" t="s">
        <v>71</v>
      </c>
      <c r="Z125" t="s">
        <v>71</v>
      </c>
      <c r="AA125" t="s">
        <v>71</v>
      </c>
      <c r="AB125" t="s">
        <v>71</v>
      </c>
      <c r="AC125" t="s">
        <v>71</v>
      </c>
      <c r="AD125" t="s">
        <v>71</v>
      </c>
      <c r="AE125" t="s">
        <v>71</v>
      </c>
      <c r="AF125" t="s">
        <v>71</v>
      </c>
      <c r="AG125" t="s">
        <v>71</v>
      </c>
      <c r="AH125" t="s">
        <v>71</v>
      </c>
      <c r="AI125" t="s">
        <v>71</v>
      </c>
      <c r="AJ125" t="s">
        <v>71</v>
      </c>
      <c r="AK125" t="s">
        <v>71</v>
      </c>
      <c r="AL125" t="s">
        <v>71</v>
      </c>
      <c r="AM125" t="s">
        <v>366</v>
      </c>
      <c r="AN125" t="s">
        <v>71</v>
      </c>
      <c r="AO125" t="s">
        <v>71</v>
      </c>
      <c r="AP125" t="s">
        <v>71</v>
      </c>
      <c r="AQ125" t="s">
        <v>71</v>
      </c>
      <c r="AR125" t="s">
        <v>263</v>
      </c>
      <c r="AS125">
        <v>2003</v>
      </c>
      <c r="AT125">
        <v>24</v>
      </c>
      <c r="AU125">
        <v>15</v>
      </c>
      <c r="AV125" t="s">
        <v>71</v>
      </c>
      <c r="AW125" t="s">
        <v>71</v>
      </c>
      <c r="AX125" t="s">
        <v>71</v>
      </c>
      <c r="AY125" t="s">
        <v>71</v>
      </c>
      <c r="AZ125">
        <v>2687</v>
      </c>
      <c r="BA125">
        <v>2693</v>
      </c>
      <c r="BB125" t="s">
        <v>71</v>
      </c>
      <c r="BC125" t="s">
        <v>1313</v>
      </c>
      <c r="BD125" t="str">
        <f>HYPERLINK("http://dx.doi.org/10.1016/S0167-8655(03)00111-9","http://dx.doi.org/10.1016/S0167-8655(03)00111-9")</f>
        <v>http://dx.doi.org/10.1016/S0167-8655(03)00111-9</v>
      </c>
      <c r="BE125" t="s">
        <v>71</v>
      </c>
      <c r="BF125" t="s">
        <v>71</v>
      </c>
      <c r="BG125" t="s">
        <v>71</v>
      </c>
      <c r="BH125" t="s">
        <v>71</v>
      </c>
      <c r="BI125" t="s">
        <v>71</v>
      </c>
      <c r="BJ125" t="s">
        <v>71</v>
      </c>
      <c r="BK125" t="s">
        <v>71</v>
      </c>
      <c r="BL125" t="s">
        <v>71</v>
      </c>
      <c r="BM125" t="s">
        <v>71</v>
      </c>
      <c r="BN125" t="s">
        <v>71</v>
      </c>
      <c r="BO125" t="s">
        <v>71</v>
      </c>
      <c r="BP125" t="s">
        <v>71</v>
      </c>
      <c r="BQ125" t="s">
        <v>1314</v>
      </c>
      <c r="BR125" t="str">
        <f>HYPERLINK("https%3A%2F%2Fwww.webofscience.com%2Fwos%2Fwoscc%2Ffull-record%2FWOS:000184859600016","View Full Record in Web of Science")</f>
        <v>View Full Record in Web of Science</v>
      </c>
    </row>
    <row r="126" spans="1:70" x14ac:dyDescent="0.25">
      <c r="A126" t="s">
        <v>69</v>
      </c>
      <c r="B126" t="s">
        <v>1315</v>
      </c>
      <c r="C126" t="s">
        <v>71</v>
      </c>
      <c r="D126" t="s">
        <v>71</v>
      </c>
      <c r="E126" t="s">
        <v>71</v>
      </c>
      <c r="F126" t="s">
        <v>1316</v>
      </c>
      <c r="G126" t="s">
        <v>71</v>
      </c>
      <c r="H126" t="s">
        <v>71</v>
      </c>
      <c r="I126" s="1" t="s">
        <v>1317</v>
      </c>
      <c r="J126" s="6" t="s">
        <v>8588</v>
      </c>
      <c r="K126" t="s">
        <v>174</v>
      </c>
      <c r="L126" t="s">
        <v>71</v>
      </c>
      <c r="M126" t="s">
        <v>71</v>
      </c>
      <c r="N126" t="s">
        <v>71</v>
      </c>
      <c r="O126" t="s">
        <v>71</v>
      </c>
      <c r="P126" t="s">
        <v>71</v>
      </c>
      <c r="Q126" t="s">
        <v>71</v>
      </c>
      <c r="R126" t="s">
        <v>71</v>
      </c>
      <c r="S126" t="s">
        <v>71</v>
      </c>
      <c r="T126" t="s">
        <v>1318</v>
      </c>
      <c r="U126" t="s">
        <v>71</v>
      </c>
      <c r="V126" t="s">
        <v>71</v>
      </c>
      <c r="W126" t="s">
        <v>71</v>
      </c>
      <c r="X126" t="s">
        <v>71</v>
      </c>
      <c r="Y126" t="s">
        <v>1319</v>
      </c>
      <c r="Z126" t="s">
        <v>1320</v>
      </c>
      <c r="AA126" t="s">
        <v>71</v>
      </c>
      <c r="AB126" t="s">
        <v>71</v>
      </c>
      <c r="AC126" t="s">
        <v>71</v>
      </c>
      <c r="AD126" t="s">
        <v>71</v>
      </c>
      <c r="AE126" t="s">
        <v>71</v>
      </c>
      <c r="AF126" t="s">
        <v>71</v>
      </c>
      <c r="AG126" t="s">
        <v>71</v>
      </c>
      <c r="AH126" t="s">
        <v>71</v>
      </c>
      <c r="AI126" t="s">
        <v>71</v>
      </c>
      <c r="AJ126" t="s">
        <v>71</v>
      </c>
      <c r="AK126" t="s">
        <v>71</v>
      </c>
      <c r="AL126" t="s">
        <v>71</v>
      </c>
      <c r="AM126" t="s">
        <v>178</v>
      </c>
      <c r="AN126" t="s">
        <v>179</v>
      </c>
      <c r="AO126" t="s">
        <v>71</v>
      </c>
      <c r="AP126" t="s">
        <v>71</v>
      </c>
      <c r="AQ126" t="s">
        <v>71</v>
      </c>
      <c r="AR126" t="s">
        <v>71</v>
      </c>
      <c r="AS126">
        <v>2020</v>
      </c>
      <c r="AT126">
        <v>38</v>
      </c>
      <c r="AU126">
        <v>4</v>
      </c>
      <c r="AV126" t="s">
        <v>71</v>
      </c>
      <c r="AW126" t="s">
        <v>71</v>
      </c>
      <c r="AX126" t="s">
        <v>71</v>
      </c>
      <c r="AY126" t="s">
        <v>71</v>
      </c>
      <c r="AZ126">
        <v>5107</v>
      </c>
      <c r="BA126">
        <v>5126</v>
      </c>
      <c r="BB126" t="s">
        <v>71</v>
      </c>
      <c r="BC126" t="s">
        <v>1321</v>
      </c>
      <c r="BD126" t="str">
        <f>HYPERLINK("http://dx.doi.org/10.3233/JIFS-191726","http://dx.doi.org/10.3233/JIFS-191726")</f>
        <v>http://dx.doi.org/10.3233/JIFS-191726</v>
      </c>
      <c r="BE126" t="s">
        <v>71</v>
      </c>
      <c r="BF126" t="s">
        <v>71</v>
      </c>
      <c r="BG126" t="s">
        <v>71</v>
      </c>
      <c r="BH126" t="s">
        <v>71</v>
      </c>
      <c r="BI126" t="s">
        <v>71</v>
      </c>
      <c r="BJ126" t="s">
        <v>71</v>
      </c>
      <c r="BK126" t="s">
        <v>71</v>
      </c>
      <c r="BL126" t="s">
        <v>71</v>
      </c>
      <c r="BM126" t="s">
        <v>71</v>
      </c>
      <c r="BN126" t="s">
        <v>71</v>
      </c>
      <c r="BO126" t="s">
        <v>71</v>
      </c>
      <c r="BP126" t="s">
        <v>71</v>
      </c>
      <c r="BQ126" t="s">
        <v>1322</v>
      </c>
      <c r="BR126" t="str">
        <f>HYPERLINK("https%3A%2F%2Fwww.webofscience.com%2Fwos%2Fwoscc%2Ffull-record%2FWOS:000534641700124","View Full Record in Web of Science")</f>
        <v>View Full Record in Web of Science</v>
      </c>
    </row>
    <row r="127" spans="1:70" x14ac:dyDescent="0.25">
      <c r="A127" t="s">
        <v>460</v>
      </c>
      <c r="B127" t="s">
        <v>1323</v>
      </c>
      <c r="C127" t="s">
        <v>71</v>
      </c>
      <c r="D127" t="s">
        <v>1324</v>
      </c>
      <c r="E127" t="s">
        <v>71</v>
      </c>
      <c r="F127" t="s">
        <v>1325</v>
      </c>
      <c r="G127" t="s">
        <v>71</v>
      </c>
      <c r="H127" t="s">
        <v>71</v>
      </c>
      <c r="I127" s="1" t="s">
        <v>1326</v>
      </c>
      <c r="J127" s="6" t="s">
        <v>8596</v>
      </c>
      <c r="K127" t="s">
        <v>1327</v>
      </c>
      <c r="L127" t="s">
        <v>466</v>
      </c>
      <c r="M127" t="s">
        <v>71</v>
      </c>
      <c r="N127" t="s">
        <v>71</v>
      </c>
      <c r="O127" t="s">
        <v>71</v>
      </c>
      <c r="P127" t="s">
        <v>71</v>
      </c>
      <c r="Q127" t="s">
        <v>71</v>
      </c>
      <c r="R127" t="s">
        <v>71</v>
      </c>
      <c r="S127" t="s">
        <v>71</v>
      </c>
      <c r="T127" s="10" t="s">
        <v>1328</v>
      </c>
      <c r="U127" t="s">
        <v>71</v>
      </c>
      <c r="V127" t="s">
        <v>71</v>
      </c>
      <c r="W127" t="s">
        <v>71</v>
      </c>
      <c r="X127" t="s">
        <v>71</v>
      </c>
      <c r="Y127" t="s">
        <v>71</v>
      </c>
      <c r="Z127" t="s">
        <v>1329</v>
      </c>
      <c r="AA127" t="s">
        <v>71</v>
      </c>
      <c r="AB127" t="s">
        <v>71</v>
      </c>
      <c r="AC127" t="s">
        <v>71</v>
      </c>
      <c r="AD127" t="s">
        <v>71</v>
      </c>
      <c r="AE127" t="s">
        <v>71</v>
      </c>
      <c r="AF127" t="s">
        <v>71</v>
      </c>
      <c r="AG127" t="s">
        <v>71</v>
      </c>
      <c r="AH127" t="s">
        <v>71</v>
      </c>
      <c r="AI127" t="s">
        <v>71</v>
      </c>
      <c r="AJ127" t="s">
        <v>71</v>
      </c>
      <c r="AK127" t="s">
        <v>71</v>
      </c>
      <c r="AL127" t="s">
        <v>71</v>
      </c>
      <c r="AM127" t="s">
        <v>468</v>
      </c>
      <c r="AN127" t="s">
        <v>71</v>
      </c>
      <c r="AO127" t="s">
        <v>1330</v>
      </c>
      <c r="AP127" t="s">
        <v>71</v>
      </c>
      <c r="AQ127" t="s">
        <v>71</v>
      </c>
      <c r="AR127" t="s">
        <v>71</v>
      </c>
      <c r="AS127">
        <v>2007</v>
      </c>
      <c r="AT127">
        <v>215</v>
      </c>
      <c r="AU127" t="s">
        <v>71</v>
      </c>
      <c r="AV127" t="s">
        <v>71</v>
      </c>
      <c r="AW127" t="s">
        <v>71</v>
      </c>
      <c r="AX127" t="s">
        <v>71</v>
      </c>
      <c r="AY127" t="s">
        <v>71</v>
      </c>
      <c r="AZ127">
        <v>15</v>
      </c>
      <c r="BA127">
        <v>47</v>
      </c>
      <c r="BB127" t="s">
        <v>71</v>
      </c>
      <c r="BC127" t="s">
        <v>71</v>
      </c>
      <c r="BD127" t="s">
        <v>71</v>
      </c>
      <c r="BE127" t="s">
        <v>1331</v>
      </c>
      <c r="BF127" t="s">
        <v>71</v>
      </c>
      <c r="BG127" t="s">
        <v>71</v>
      </c>
      <c r="BH127" t="s">
        <v>71</v>
      </c>
      <c r="BI127" t="s">
        <v>71</v>
      </c>
      <c r="BJ127" t="s">
        <v>71</v>
      </c>
      <c r="BK127" t="s">
        <v>71</v>
      </c>
      <c r="BL127" t="s">
        <v>71</v>
      </c>
      <c r="BM127" t="s">
        <v>71</v>
      </c>
      <c r="BN127" t="s">
        <v>71</v>
      </c>
      <c r="BO127" t="s">
        <v>71</v>
      </c>
      <c r="BP127" t="s">
        <v>71</v>
      </c>
      <c r="BQ127" t="s">
        <v>1332</v>
      </c>
      <c r="BR127" t="str">
        <f>HYPERLINK("https%3A%2F%2Fwww.webofscience.com%2Fwos%2Fwoscc%2Ffull-record%2FWOS:000271338800004","View Full Record in Web of Science")</f>
        <v>View Full Record in Web of Science</v>
      </c>
    </row>
    <row r="128" spans="1:70" x14ac:dyDescent="0.25">
      <c r="A128" t="s">
        <v>460</v>
      </c>
      <c r="B128" t="s">
        <v>1333</v>
      </c>
      <c r="C128" t="s">
        <v>71</v>
      </c>
      <c r="D128" t="s">
        <v>1334</v>
      </c>
      <c r="E128" t="s">
        <v>71</v>
      </c>
      <c r="F128" t="s">
        <v>1335</v>
      </c>
      <c r="G128" t="s">
        <v>71</v>
      </c>
      <c r="H128" t="s">
        <v>71</v>
      </c>
      <c r="I128" s="1" t="s">
        <v>1336</v>
      </c>
      <c r="J128" s="6" t="s">
        <v>8588</v>
      </c>
      <c r="K128" t="s">
        <v>1337</v>
      </c>
      <c r="L128" t="s">
        <v>466</v>
      </c>
      <c r="M128" t="s">
        <v>71</v>
      </c>
      <c r="N128" t="s">
        <v>71</v>
      </c>
      <c r="O128" t="s">
        <v>71</v>
      </c>
      <c r="P128" t="s">
        <v>71</v>
      </c>
      <c r="Q128" t="s">
        <v>71</v>
      </c>
      <c r="R128" t="s">
        <v>71</v>
      </c>
      <c r="S128" t="s">
        <v>71</v>
      </c>
      <c r="T128" t="s">
        <v>1338</v>
      </c>
      <c r="U128" t="s">
        <v>71</v>
      </c>
      <c r="V128" t="s">
        <v>71</v>
      </c>
      <c r="W128" t="s">
        <v>71</v>
      </c>
      <c r="X128" t="s">
        <v>71</v>
      </c>
      <c r="Y128" t="s">
        <v>1339</v>
      </c>
      <c r="Z128" t="s">
        <v>71</v>
      </c>
      <c r="AA128" t="s">
        <v>71</v>
      </c>
      <c r="AB128" t="s">
        <v>71</v>
      </c>
      <c r="AC128" t="s">
        <v>71</v>
      </c>
      <c r="AD128" t="s">
        <v>71</v>
      </c>
      <c r="AE128" t="s">
        <v>71</v>
      </c>
      <c r="AF128" t="s">
        <v>71</v>
      </c>
      <c r="AG128" t="s">
        <v>71</v>
      </c>
      <c r="AH128" t="s">
        <v>71</v>
      </c>
      <c r="AI128" t="s">
        <v>71</v>
      </c>
      <c r="AJ128" t="s">
        <v>71</v>
      </c>
      <c r="AK128" t="s">
        <v>71</v>
      </c>
      <c r="AL128" t="s">
        <v>71</v>
      </c>
      <c r="AM128" t="s">
        <v>468</v>
      </c>
      <c r="AN128" t="s">
        <v>71</v>
      </c>
      <c r="AO128" t="s">
        <v>1340</v>
      </c>
      <c r="AP128" t="s">
        <v>71</v>
      </c>
      <c r="AQ128" t="s">
        <v>71</v>
      </c>
      <c r="AR128" t="s">
        <v>71</v>
      </c>
      <c r="AS128">
        <v>2008</v>
      </c>
      <c r="AT128">
        <v>219</v>
      </c>
      <c r="AU128" t="s">
        <v>71</v>
      </c>
      <c r="AV128" t="s">
        <v>71</v>
      </c>
      <c r="AW128" t="s">
        <v>71</v>
      </c>
      <c r="AX128" t="s">
        <v>71</v>
      </c>
      <c r="AY128" t="s">
        <v>71</v>
      </c>
      <c r="AZ128">
        <v>291</v>
      </c>
      <c r="BA128">
        <v>309</v>
      </c>
      <c r="BB128" t="s">
        <v>71</v>
      </c>
      <c r="BC128" t="s">
        <v>71</v>
      </c>
      <c r="BD128" t="s">
        <v>71</v>
      </c>
      <c r="BE128" t="s">
        <v>1341</v>
      </c>
      <c r="BF128" t="s">
        <v>71</v>
      </c>
      <c r="BG128" t="s">
        <v>71</v>
      </c>
      <c r="BH128" t="s">
        <v>71</v>
      </c>
      <c r="BI128" t="s">
        <v>71</v>
      </c>
      <c r="BJ128" t="s">
        <v>71</v>
      </c>
      <c r="BK128" t="s">
        <v>71</v>
      </c>
      <c r="BL128" t="s">
        <v>71</v>
      </c>
      <c r="BM128" t="s">
        <v>71</v>
      </c>
      <c r="BN128" t="s">
        <v>71</v>
      </c>
      <c r="BO128" t="s">
        <v>71</v>
      </c>
      <c r="BP128" t="s">
        <v>71</v>
      </c>
      <c r="BQ128" t="s">
        <v>1342</v>
      </c>
      <c r="BR128" t="str">
        <f>HYPERLINK("https%3A%2F%2Fwww.webofscience.com%2Fwos%2Fwoscc%2Ffull-record%2FWOS:000266783600011","View Full Record in Web of Science")</f>
        <v>View Full Record in Web of Science</v>
      </c>
    </row>
    <row r="129" spans="1:70" x14ac:dyDescent="0.25">
      <c r="A129" t="s">
        <v>83</v>
      </c>
      <c r="B129" t="s">
        <v>1343</v>
      </c>
      <c r="C129" t="s">
        <v>71</v>
      </c>
      <c r="D129" t="s">
        <v>71</v>
      </c>
      <c r="E129" t="s">
        <v>102</v>
      </c>
      <c r="F129" t="s">
        <v>1344</v>
      </c>
      <c r="G129" t="s">
        <v>71</v>
      </c>
      <c r="H129" t="s">
        <v>71</v>
      </c>
      <c r="I129" s="1" t="s">
        <v>1345</v>
      </c>
      <c r="J129" s="6" t="s">
        <v>8590</v>
      </c>
      <c r="K129" t="s">
        <v>1346</v>
      </c>
      <c r="L129" t="s">
        <v>1347</v>
      </c>
      <c r="M129" t="s">
        <v>1348</v>
      </c>
      <c r="N129" t="s">
        <v>1349</v>
      </c>
      <c r="O129" t="s">
        <v>1350</v>
      </c>
      <c r="P129" t="s">
        <v>1351</v>
      </c>
      <c r="Q129" t="s">
        <v>71</v>
      </c>
      <c r="R129" t="s">
        <v>71</v>
      </c>
      <c r="S129" t="s">
        <v>71</v>
      </c>
      <c r="T129" t="s">
        <v>1352</v>
      </c>
      <c r="U129" t="s">
        <v>71</v>
      </c>
      <c r="V129" t="s">
        <v>71</v>
      </c>
      <c r="W129" t="s">
        <v>71</v>
      </c>
      <c r="X129" t="s">
        <v>71</v>
      </c>
      <c r="Y129" t="s">
        <v>71</v>
      </c>
      <c r="Z129" t="s">
        <v>71</v>
      </c>
      <c r="AA129" t="s">
        <v>71</v>
      </c>
      <c r="AB129" t="s">
        <v>71</v>
      </c>
      <c r="AC129" t="s">
        <v>71</v>
      </c>
      <c r="AD129" t="s">
        <v>71</v>
      </c>
      <c r="AE129" t="s">
        <v>71</v>
      </c>
      <c r="AF129" t="s">
        <v>71</v>
      </c>
      <c r="AG129" t="s">
        <v>71</v>
      </c>
      <c r="AH129" t="s">
        <v>71</v>
      </c>
      <c r="AI129" t="s">
        <v>71</v>
      </c>
      <c r="AJ129" t="s">
        <v>71</v>
      </c>
      <c r="AK129" t="s">
        <v>71</v>
      </c>
      <c r="AL129" t="s">
        <v>71</v>
      </c>
      <c r="AM129" t="s">
        <v>71</v>
      </c>
      <c r="AN129" t="s">
        <v>71</v>
      </c>
      <c r="AO129" t="s">
        <v>1353</v>
      </c>
      <c r="AP129" t="s">
        <v>71</v>
      </c>
      <c r="AQ129" t="s">
        <v>71</v>
      </c>
      <c r="AR129" t="s">
        <v>71</v>
      </c>
      <c r="AS129">
        <v>2007</v>
      </c>
      <c r="AT129" t="s">
        <v>71</v>
      </c>
      <c r="AU129" t="s">
        <v>71</v>
      </c>
      <c r="AV129" t="s">
        <v>71</v>
      </c>
      <c r="AW129" t="s">
        <v>71</v>
      </c>
      <c r="AX129" t="s">
        <v>71</v>
      </c>
      <c r="AY129" t="s">
        <v>71</v>
      </c>
      <c r="AZ129">
        <v>3537</v>
      </c>
      <c r="BA129">
        <v>3540</v>
      </c>
      <c r="BB129" t="s">
        <v>71</v>
      </c>
      <c r="BC129" t="s">
        <v>71</v>
      </c>
      <c r="BD129" t="s">
        <v>71</v>
      </c>
      <c r="BE129" t="s">
        <v>71</v>
      </c>
      <c r="BF129" t="s">
        <v>71</v>
      </c>
      <c r="BG129" t="s">
        <v>71</v>
      </c>
      <c r="BH129" t="s">
        <v>71</v>
      </c>
      <c r="BI129" t="s">
        <v>71</v>
      </c>
      <c r="BJ129" t="s">
        <v>71</v>
      </c>
      <c r="BK129" t="s">
        <v>71</v>
      </c>
      <c r="BL129" t="s">
        <v>71</v>
      </c>
      <c r="BM129" t="s">
        <v>71</v>
      </c>
      <c r="BN129" t="s">
        <v>71</v>
      </c>
      <c r="BO129" t="s">
        <v>71</v>
      </c>
      <c r="BP129" t="s">
        <v>71</v>
      </c>
      <c r="BQ129" t="s">
        <v>1354</v>
      </c>
      <c r="BR129" t="str">
        <f>HYPERLINK("https%3A%2F%2Fwww.webofscience.com%2Fwos%2Fwoscc%2Ffull-record%2FWOS:000262098302175","View Full Record in Web of Science")</f>
        <v>View Full Record in Web of Science</v>
      </c>
    </row>
    <row r="130" spans="1:70" x14ac:dyDescent="0.25">
      <c r="A130" t="s">
        <v>69</v>
      </c>
      <c r="B130" t="s">
        <v>1355</v>
      </c>
      <c r="C130" t="s">
        <v>71</v>
      </c>
      <c r="D130" t="s">
        <v>71</v>
      </c>
      <c r="E130" t="s">
        <v>71</v>
      </c>
      <c r="F130" t="s">
        <v>1356</v>
      </c>
      <c r="G130" t="s">
        <v>71</v>
      </c>
      <c r="H130" t="s">
        <v>71</v>
      </c>
      <c r="I130" s="1" t="s">
        <v>1357</v>
      </c>
      <c r="J130" s="6" t="s">
        <v>8588</v>
      </c>
      <c r="K130" t="s">
        <v>1358</v>
      </c>
      <c r="L130" t="s">
        <v>71</v>
      </c>
      <c r="M130" t="s">
        <v>71</v>
      </c>
      <c r="N130" t="s">
        <v>71</v>
      </c>
      <c r="O130" t="s">
        <v>71</v>
      </c>
      <c r="P130" t="s">
        <v>71</v>
      </c>
      <c r="Q130" t="s">
        <v>71</v>
      </c>
      <c r="R130" t="s">
        <v>71</v>
      </c>
      <c r="S130" t="s">
        <v>71</v>
      </c>
      <c r="T130" t="s">
        <v>1359</v>
      </c>
      <c r="U130" t="s">
        <v>71</v>
      </c>
      <c r="V130" t="s">
        <v>71</v>
      </c>
      <c r="W130" t="s">
        <v>71</v>
      </c>
      <c r="X130" t="s">
        <v>71</v>
      </c>
      <c r="Y130" t="s">
        <v>1360</v>
      </c>
      <c r="Z130" t="s">
        <v>71</v>
      </c>
      <c r="AA130" t="s">
        <v>71</v>
      </c>
      <c r="AB130" t="s">
        <v>71</v>
      </c>
      <c r="AC130" t="s">
        <v>71</v>
      </c>
      <c r="AD130" t="s">
        <v>71</v>
      </c>
      <c r="AE130" t="s">
        <v>71</v>
      </c>
      <c r="AF130" t="s">
        <v>71</v>
      </c>
      <c r="AG130" t="s">
        <v>71</v>
      </c>
      <c r="AH130" t="s">
        <v>71</v>
      </c>
      <c r="AI130" t="s">
        <v>71</v>
      </c>
      <c r="AJ130" t="s">
        <v>71</v>
      </c>
      <c r="AK130" t="s">
        <v>71</v>
      </c>
      <c r="AL130" t="s">
        <v>71</v>
      </c>
      <c r="AM130" t="s">
        <v>1361</v>
      </c>
      <c r="AN130" t="s">
        <v>1362</v>
      </c>
      <c r="AO130" t="s">
        <v>71</v>
      </c>
      <c r="AP130" t="s">
        <v>71</v>
      </c>
      <c r="AQ130" t="s">
        <v>71</v>
      </c>
      <c r="AR130" t="s">
        <v>1363</v>
      </c>
      <c r="AS130">
        <v>2018</v>
      </c>
      <c r="AT130">
        <v>8</v>
      </c>
      <c r="AU130">
        <v>5</v>
      </c>
      <c r="AV130" t="s">
        <v>71</v>
      </c>
      <c r="AW130" t="s">
        <v>71</v>
      </c>
      <c r="AX130" t="s">
        <v>71</v>
      </c>
      <c r="AY130" t="s">
        <v>71</v>
      </c>
      <c r="AZ130" t="s">
        <v>71</v>
      </c>
      <c r="BA130" t="s">
        <v>71</v>
      </c>
      <c r="BB130" t="s">
        <v>1364</v>
      </c>
      <c r="BC130" t="s">
        <v>1365</v>
      </c>
      <c r="BD130" t="str">
        <f>HYPERLINK("http://dx.doi.org/10.1002/widm.1268","http://dx.doi.org/10.1002/widm.1268")</f>
        <v>http://dx.doi.org/10.1002/widm.1268</v>
      </c>
      <c r="BE130" t="s">
        <v>71</v>
      </c>
      <c r="BF130" t="s">
        <v>71</v>
      </c>
      <c r="BG130" t="s">
        <v>71</v>
      </c>
      <c r="BH130" t="s">
        <v>71</v>
      </c>
      <c r="BI130" t="s">
        <v>71</v>
      </c>
      <c r="BJ130" t="s">
        <v>71</v>
      </c>
      <c r="BK130" t="s">
        <v>71</v>
      </c>
      <c r="BL130" t="s">
        <v>71</v>
      </c>
      <c r="BM130" t="s">
        <v>71</v>
      </c>
      <c r="BN130" t="s">
        <v>71</v>
      </c>
      <c r="BO130" t="s">
        <v>71</v>
      </c>
      <c r="BP130" t="s">
        <v>71</v>
      </c>
      <c r="BQ130" t="s">
        <v>1366</v>
      </c>
      <c r="BR130" t="str">
        <f>HYPERLINK("https%3A%2F%2Fwww.webofscience.com%2Fwos%2Fwoscc%2Ffull-record%2FWOS:000441767200005","View Full Record in Web of Science")</f>
        <v>View Full Record in Web of Science</v>
      </c>
    </row>
    <row r="131" spans="1:70" x14ac:dyDescent="0.25">
      <c r="A131" t="s">
        <v>460</v>
      </c>
      <c r="B131" t="s">
        <v>1367</v>
      </c>
      <c r="C131" t="s">
        <v>71</v>
      </c>
      <c r="D131" t="s">
        <v>1368</v>
      </c>
      <c r="E131" t="s">
        <v>71</v>
      </c>
      <c r="F131" t="s">
        <v>1369</v>
      </c>
      <c r="G131" t="s">
        <v>71</v>
      </c>
      <c r="H131" t="s">
        <v>71</v>
      </c>
      <c r="I131" s="1" t="s">
        <v>1370</v>
      </c>
      <c r="J131" s="6" t="s">
        <v>8590</v>
      </c>
      <c r="K131" t="s">
        <v>1371</v>
      </c>
      <c r="L131" t="s">
        <v>466</v>
      </c>
      <c r="M131" t="s">
        <v>71</v>
      </c>
      <c r="N131" t="s">
        <v>71</v>
      </c>
      <c r="O131" t="s">
        <v>71</v>
      </c>
      <c r="P131" t="s">
        <v>71</v>
      </c>
      <c r="Q131" t="s">
        <v>71</v>
      </c>
      <c r="R131" t="s">
        <v>71</v>
      </c>
      <c r="S131" t="s">
        <v>71</v>
      </c>
      <c r="T131" s="11" t="s">
        <v>1372</v>
      </c>
      <c r="U131" t="s">
        <v>71</v>
      </c>
      <c r="V131" t="s">
        <v>71</v>
      </c>
      <c r="W131" t="s">
        <v>71</v>
      </c>
      <c r="X131" t="s">
        <v>71</v>
      </c>
      <c r="Y131" t="s">
        <v>71</v>
      </c>
      <c r="Z131" t="s">
        <v>71</v>
      </c>
      <c r="AA131" t="s">
        <v>71</v>
      </c>
      <c r="AB131" t="s">
        <v>71</v>
      </c>
      <c r="AC131" t="s">
        <v>71</v>
      </c>
      <c r="AD131" t="s">
        <v>71</v>
      </c>
      <c r="AE131" t="s">
        <v>71</v>
      </c>
      <c r="AF131" t="s">
        <v>71</v>
      </c>
      <c r="AG131" t="s">
        <v>71</v>
      </c>
      <c r="AH131" t="s">
        <v>71</v>
      </c>
      <c r="AI131" t="s">
        <v>71</v>
      </c>
      <c r="AJ131" t="s">
        <v>71</v>
      </c>
      <c r="AK131" t="s">
        <v>71</v>
      </c>
      <c r="AL131" t="s">
        <v>71</v>
      </c>
      <c r="AM131" t="s">
        <v>468</v>
      </c>
      <c r="AN131" t="s">
        <v>71</v>
      </c>
      <c r="AO131" t="s">
        <v>1373</v>
      </c>
      <c r="AP131" t="s">
        <v>71</v>
      </c>
      <c r="AQ131" t="s">
        <v>71</v>
      </c>
      <c r="AR131" t="s">
        <v>71</v>
      </c>
      <c r="AS131">
        <v>2016</v>
      </c>
      <c r="AT131">
        <v>332</v>
      </c>
      <c r="AU131" t="s">
        <v>71</v>
      </c>
      <c r="AV131" t="s">
        <v>71</v>
      </c>
      <c r="AW131" t="s">
        <v>71</v>
      </c>
      <c r="AX131" t="s">
        <v>71</v>
      </c>
      <c r="AY131" t="s">
        <v>71</v>
      </c>
      <c r="AZ131">
        <v>93</v>
      </c>
      <c r="BA131">
        <v>118</v>
      </c>
      <c r="BB131" t="s">
        <v>71</v>
      </c>
      <c r="BC131" t="s">
        <v>1374</v>
      </c>
      <c r="BD131" t="str">
        <f>HYPERLINK("http://dx.doi.org/10.1007/978-3-319-26302-1_8","http://dx.doi.org/10.1007/978-3-319-26302-1_8")</f>
        <v>http://dx.doi.org/10.1007/978-3-319-26302-1_8</v>
      </c>
      <c r="BE131" t="s">
        <v>1375</v>
      </c>
      <c r="BF131" t="s">
        <v>71</v>
      </c>
      <c r="BG131" t="s">
        <v>71</v>
      </c>
      <c r="BH131" t="s">
        <v>71</v>
      </c>
      <c r="BI131" t="s">
        <v>71</v>
      </c>
      <c r="BJ131" t="s">
        <v>71</v>
      </c>
      <c r="BK131" t="s">
        <v>71</v>
      </c>
      <c r="BL131" t="s">
        <v>71</v>
      </c>
      <c r="BM131" t="s">
        <v>71</v>
      </c>
      <c r="BN131" t="s">
        <v>71</v>
      </c>
      <c r="BO131" t="s">
        <v>71</v>
      </c>
      <c r="BP131" t="s">
        <v>71</v>
      </c>
      <c r="BQ131" t="s">
        <v>1376</v>
      </c>
      <c r="BR131" t="str">
        <f>HYPERLINK("https%3A%2F%2Fwww.webofscience.com%2Fwos%2Fwoscc%2Ffull-record%2FWOS:000369151500009","View Full Record in Web of Science")</f>
        <v>View Full Record in Web of Science</v>
      </c>
    </row>
    <row r="132" spans="1:70" x14ac:dyDescent="0.25">
      <c r="A132" t="s">
        <v>69</v>
      </c>
      <c r="B132" t="s">
        <v>1377</v>
      </c>
      <c r="C132" t="s">
        <v>71</v>
      </c>
      <c r="D132" t="s">
        <v>71</v>
      </c>
      <c r="E132" t="s">
        <v>71</v>
      </c>
      <c r="F132" t="s">
        <v>1377</v>
      </c>
      <c r="G132" t="s">
        <v>71</v>
      </c>
      <c r="H132" t="s">
        <v>71</v>
      </c>
      <c r="I132" s="12" t="s">
        <v>1378</v>
      </c>
      <c r="J132" s="6" t="s">
        <v>8590</v>
      </c>
      <c r="K132" t="s">
        <v>1379</v>
      </c>
      <c r="L132" t="s">
        <v>71</v>
      </c>
      <c r="M132" t="s">
        <v>1380</v>
      </c>
      <c r="N132" t="s">
        <v>1381</v>
      </c>
      <c r="O132" t="s">
        <v>1382</v>
      </c>
      <c r="P132" t="s">
        <v>1383</v>
      </c>
      <c r="Q132" t="s">
        <v>71</v>
      </c>
      <c r="R132" t="s">
        <v>71</v>
      </c>
      <c r="S132" t="s">
        <v>71</v>
      </c>
      <c r="T132" s="10" t="s">
        <v>71</v>
      </c>
      <c r="U132" t="s">
        <v>71</v>
      </c>
      <c r="V132" t="s">
        <v>71</v>
      </c>
      <c r="W132" t="s">
        <v>71</v>
      </c>
      <c r="X132" t="s">
        <v>71</v>
      </c>
      <c r="Y132" t="s">
        <v>71</v>
      </c>
      <c r="Z132" t="s">
        <v>71</v>
      </c>
      <c r="AA132" t="s">
        <v>71</v>
      </c>
      <c r="AB132" t="s">
        <v>71</v>
      </c>
      <c r="AC132" t="s">
        <v>71</v>
      </c>
      <c r="AD132" t="s">
        <v>71</v>
      </c>
      <c r="AE132" t="s">
        <v>71</v>
      </c>
      <c r="AF132" t="s">
        <v>71</v>
      </c>
      <c r="AG132" t="s">
        <v>71</v>
      </c>
      <c r="AH132" t="s">
        <v>71</v>
      </c>
      <c r="AI132" t="s">
        <v>71</v>
      </c>
      <c r="AJ132" t="s">
        <v>71</v>
      </c>
      <c r="AK132" t="s">
        <v>71</v>
      </c>
      <c r="AL132" t="s">
        <v>71</v>
      </c>
      <c r="AM132" t="s">
        <v>1384</v>
      </c>
      <c r="AN132" t="s">
        <v>71</v>
      </c>
      <c r="AO132" t="s">
        <v>71</v>
      </c>
      <c r="AP132" t="s">
        <v>71</v>
      </c>
      <c r="AQ132" t="s">
        <v>71</v>
      </c>
      <c r="AR132" t="s">
        <v>71</v>
      </c>
      <c r="AS132">
        <v>1993</v>
      </c>
      <c r="AT132">
        <v>17</v>
      </c>
      <c r="AU132" t="s">
        <v>71</v>
      </c>
      <c r="AV132" t="s">
        <v>71</v>
      </c>
      <c r="AW132" t="s">
        <v>460</v>
      </c>
      <c r="AX132" t="s">
        <v>71</v>
      </c>
      <c r="AY132" t="s">
        <v>71</v>
      </c>
      <c r="AZ132" t="s">
        <v>1385</v>
      </c>
      <c r="BA132" t="s">
        <v>1386</v>
      </c>
      <c r="BB132" t="s">
        <v>71</v>
      </c>
      <c r="BC132" t="s">
        <v>71</v>
      </c>
      <c r="BD132" t="s">
        <v>71</v>
      </c>
      <c r="BE132" t="s">
        <v>71</v>
      </c>
      <c r="BF132" t="s">
        <v>71</v>
      </c>
      <c r="BG132" t="s">
        <v>71</v>
      </c>
      <c r="BH132" t="s">
        <v>71</v>
      </c>
      <c r="BI132" t="s">
        <v>71</v>
      </c>
      <c r="BJ132" t="s">
        <v>71</v>
      </c>
      <c r="BK132" t="s">
        <v>71</v>
      </c>
      <c r="BL132" t="s">
        <v>71</v>
      </c>
      <c r="BM132" t="s">
        <v>71</v>
      </c>
      <c r="BN132" t="s">
        <v>71</v>
      </c>
      <c r="BO132" t="s">
        <v>71</v>
      </c>
      <c r="BP132" t="s">
        <v>71</v>
      </c>
      <c r="BQ132" t="s">
        <v>1387</v>
      </c>
      <c r="BR132" t="str">
        <f>HYPERLINK("https%3A%2F%2Fwww.webofscience.com%2Fwos%2Fwoscc%2Ffull-record%2FWOS:A1993KJ22500054","View Full Record in Web of Science")</f>
        <v>View Full Record in Web of Science</v>
      </c>
    </row>
    <row r="133" spans="1:70" x14ac:dyDescent="0.25">
      <c r="A133" t="s">
        <v>69</v>
      </c>
      <c r="B133" t="s">
        <v>1388</v>
      </c>
      <c r="C133" t="s">
        <v>71</v>
      </c>
      <c r="D133" t="s">
        <v>71</v>
      </c>
      <c r="E133" t="s">
        <v>71</v>
      </c>
      <c r="F133" t="s">
        <v>1389</v>
      </c>
      <c r="G133" t="s">
        <v>71</v>
      </c>
      <c r="H133" t="s">
        <v>71</v>
      </c>
      <c r="I133" s="1" t="s">
        <v>1390</v>
      </c>
      <c r="J133" s="6" t="s">
        <v>8593</v>
      </c>
      <c r="K133" t="s">
        <v>421</v>
      </c>
      <c r="L133" t="s">
        <v>71</v>
      </c>
      <c r="M133" t="s">
        <v>71</v>
      </c>
      <c r="N133" t="s">
        <v>71</v>
      </c>
      <c r="O133" t="s">
        <v>71</v>
      </c>
      <c r="P133" t="s">
        <v>71</v>
      </c>
      <c r="Q133" t="s">
        <v>71</v>
      </c>
      <c r="R133" t="s">
        <v>71</v>
      </c>
      <c r="S133" t="s">
        <v>71</v>
      </c>
      <c r="T133" t="s">
        <v>1391</v>
      </c>
      <c r="U133" t="s">
        <v>71</v>
      </c>
      <c r="V133" t="s">
        <v>71</v>
      </c>
      <c r="W133" t="s">
        <v>71</v>
      </c>
      <c r="X133" t="s">
        <v>71</v>
      </c>
      <c r="Y133" t="s">
        <v>71</v>
      </c>
      <c r="Z133" t="s">
        <v>71</v>
      </c>
      <c r="AA133" t="s">
        <v>71</v>
      </c>
      <c r="AB133" t="s">
        <v>71</v>
      </c>
      <c r="AC133" t="s">
        <v>71</v>
      </c>
      <c r="AD133" t="s">
        <v>71</v>
      </c>
      <c r="AE133" t="s">
        <v>71</v>
      </c>
      <c r="AF133" t="s">
        <v>71</v>
      </c>
      <c r="AG133" t="s">
        <v>71</v>
      </c>
      <c r="AH133" t="s">
        <v>71</v>
      </c>
      <c r="AI133" t="s">
        <v>71</v>
      </c>
      <c r="AJ133" t="s">
        <v>71</v>
      </c>
      <c r="AK133" t="s">
        <v>71</v>
      </c>
      <c r="AL133" t="s">
        <v>71</v>
      </c>
      <c r="AM133" t="s">
        <v>423</v>
      </c>
      <c r="AN133" t="s">
        <v>715</v>
      </c>
      <c r="AO133" t="s">
        <v>71</v>
      </c>
      <c r="AP133" t="s">
        <v>71</v>
      </c>
      <c r="AQ133" t="s">
        <v>71</v>
      </c>
      <c r="AR133" t="s">
        <v>1392</v>
      </c>
      <c r="AS133">
        <v>2007</v>
      </c>
      <c r="AT133">
        <v>158</v>
      </c>
      <c r="AU133">
        <v>23</v>
      </c>
      <c r="AV133" t="s">
        <v>71</v>
      </c>
      <c r="AW133" t="s">
        <v>71</v>
      </c>
      <c r="AX133" t="s">
        <v>71</v>
      </c>
      <c r="AY133" t="s">
        <v>71</v>
      </c>
      <c r="AZ133">
        <v>2627</v>
      </c>
      <c r="BA133">
        <v>2640</v>
      </c>
      <c r="BB133" t="s">
        <v>71</v>
      </c>
      <c r="BC133" t="s">
        <v>1393</v>
      </c>
      <c r="BD133" t="str">
        <f>HYPERLINK("http://dx.doi.org/10.1016/j.fss.2007.05.002","http://dx.doi.org/10.1016/j.fss.2007.05.002")</f>
        <v>http://dx.doi.org/10.1016/j.fss.2007.05.002</v>
      </c>
      <c r="BE133" t="s">
        <v>71</v>
      </c>
      <c r="BF133" t="s">
        <v>71</v>
      </c>
      <c r="BG133" t="s">
        <v>71</v>
      </c>
      <c r="BH133" t="s">
        <v>71</v>
      </c>
      <c r="BI133" t="s">
        <v>71</v>
      </c>
      <c r="BJ133" t="s">
        <v>71</v>
      </c>
      <c r="BK133" t="s">
        <v>71</v>
      </c>
      <c r="BL133" t="s">
        <v>71</v>
      </c>
      <c r="BM133" t="s">
        <v>71</v>
      </c>
      <c r="BN133" t="s">
        <v>71</v>
      </c>
      <c r="BO133" t="s">
        <v>71</v>
      </c>
      <c r="BP133" t="s">
        <v>71</v>
      </c>
      <c r="BQ133" t="s">
        <v>1394</v>
      </c>
      <c r="BR133" t="str">
        <f>HYPERLINK("https%3A%2F%2Fwww.webofscience.com%2Fwos%2Fwoscc%2Ffull-record%2FWOS:000250744700007","View Full Record in Web of Science")</f>
        <v>View Full Record in Web of Science</v>
      </c>
    </row>
    <row r="134" spans="1:70" x14ac:dyDescent="0.25">
      <c r="A134" t="s">
        <v>69</v>
      </c>
      <c r="B134" t="s">
        <v>1395</v>
      </c>
      <c r="C134" t="s">
        <v>71</v>
      </c>
      <c r="D134" t="s">
        <v>71</v>
      </c>
      <c r="E134" t="s">
        <v>71</v>
      </c>
      <c r="F134" t="s">
        <v>1396</v>
      </c>
      <c r="G134" t="s">
        <v>71</v>
      </c>
      <c r="H134" t="s">
        <v>71</v>
      </c>
      <c r="I134" s="1" t="s">
        <v>1397</v>
      </c>
      <c r="J134" s="6" t="s">
        <v>8588</v>
      </c>
      <c r="K134" t="s">
        <v>837</v>
      </c>
      <c r="L134" t="s">
        <v>71</v>
      </c>
      <c r="M134" t="s">
        <v>71</v>
      </c>
      <c r="N134" t="s">
        <v>71</v>
      </c>
      <c r="O134" t="s">
        <v>71</v>
      </c>
      <c r="P134" t="s">
        <v>71</v>
      </c>
      <c r="Q134" t="s">
        <v>71</v>
      </c>
      <c r="R134" t="s">
        <v>71</v>
      </c>
      <c r="S134" t="s">
        <v>71</v>
      </c>
      <c r="T134" t="s">
        <v>1398</v>
      </c>
      <c r="U134" t="s">
        <v>71</v>
      </c>
      <c r="V134" t="s">
        <v>71</v>
      </c>
      <c r="W134" t="s">
        <v>71</v>
      </c>
      <c r="X134" t="s">
        <v>71</v>
      </c>
      <c r="Y134" t="s">
        <v>71</v>
      </c>
      <c r="Z134" t="s">
        <v>71</v>
      </c>
      <c r="AA134" t="s">
        <v>71</v>
      </c>
      <c r="AB134" t="s">
        <v>71</v>
      </c>
      <c r="AC134" t="s">
        <v>71</v>
      </c>
      <c r="AD134" t="s">
        <v>71</v>
      </c>
      <c r="AE134" t="s">
        <v>71</v>
      </c>
      <c r="AF134" t="s">
        <v>71</v>
      </c>
      <c r="AG134" t="s">
        <v>71</v>
      </c>
      <c r="AH134" t="s">
        <v>71</v>
      </c>
      <c r="AI134" t="s">
        <v>71</v>
      </c>
      <c r="AJ134" t="s">
        <v>71</v>
      </c>
      <c r="AK134" t="s">
        <v>71</v>
      </c>
      <c r="AL134" t="s">
        <v>71</v>
      </c>
      <c r="AM134" t="s">
        <v>839</v>
      </c>
      <c r="AN134" t="s">
        <v>1399</v>
      </c>
      <c r="AO134" t="s">
        <v>71</v>
      </c>
      <c r="AP134" t="s">
        <v>71</v>
      </c>
      <c r="AQ134" t="s">
        <v>71</v>
      </c>
      <c r="AR134" t="s">
        <v>770</v>
      </c>
      <c r="AS134">
        <v>2016</v>
      </c>
      <c r="AT134">
        <v>31</v>
      </c>
      <c r="AU134">
        <v>3</v>
      </c>
      <c r="AV134" t="s">
        <v>71</v>
      </c>
      <c r="AW134" t="s">
        <v>71</v>
      </c>
      <c r="AX134" t="s">
        <v>180</v>
      </c>
      <c r="AY134" t="s">
        <v>71</v>
      </c>
      <c r="AZ134">
        <v>257</v>
      </c>
      <c r="BA134">
        <v>275</v>
      </c>
      <c r="BB134" t="s">
        <v>71</v>
      </c>
      <c r="BC134" t="s">
        <v>1400</v>
      </c>
      <c r="BD134" t="str">
        <f>HYPERLINK("http://dx.doi.org/10.1002/int.21784","http://dx.doi.org/10.1002/int.21784")</f>
        <v>http://dx.doi.org/10.1002/int.21784</v>
      </c>
      <c r="BE134" t="s">
        <v>71</v>
      </c>
      <c r="BF134" t="s">
        <v>71</v>
      </c>
      <c r="BG134" t="s">
        <v>71</v>
      </c>
      <c r="BH134" t="s">
        <v>71</v>
      </c>
      <c r="BI134" t="s">
        <v>71</v>
      </c>
      <c r="BJ134" t="s">
        <v>71</v>
      </c>
      <c r="BK134" t="s">
        <v>71</v>
      </c>
      <c r="BL134" t="s">
        <v>71</v>
      </c>
      <c r="BM134" t="s">
        <v>71</v>
      </c>
      <c r="BN134" t="s">
        <v>71</v>
      </c>
      <c r="BO134" t="s">
        <v>71</v>
      </c>
      <c r="BP134" t="s">
        <v>71</v>
      </c>
      <c r="BQ134" t="s">
        <v>1401</v>
      </c>
      <c r="BR134" t="str">
        <f>HYPERLINK("https%3A%2F%2Fwww.webofscience.com%2Fwos%2Fwoscc%2Ffull-record%2FWOS:000367721200004","View Full Record in Web of Science")</f>
        <v>View Full Record in Web of Science</v>
      </c>
    </row>
    <row r="135" spans="1:70" x14ac:dyDescent="0.25">
      <c r="A135" t="s">
        <v>83</v>
      </c>
      <c r="B135" t="s">
        <v>1402</v>
      </c>
      <c r="C135" t="s">
        <v>71</v>
      </c>
      <c r="D135" t="s">
        <v>1403</v>
      </c>
      <c r="E135" t="s">
        <v>71</v>
      </c>
      <c r="F135" t="s">
        <v>1404</v>
      </c>
      <c r="G135" t="s">
        <v>71</v>
      </c>
      <c r="H135" t="s">
        <v>71</v>
      </c>
      <c r="I135" s="1" t="s">
        <v>1405</v>
      </c>
      <c r="J135" s="6" t="s">
        <v>8593</v>
      </c>
      <c r="K135" t="s">
        <v>1406</v>
      </c>
      <c r="L135" t="s">
        <v>1407</v>
      </c>
      <c r="M135" t="s">
        <v>1408</v>
      </c>
      <c r="N135" t="s">
        <v>1409</v>
      </c>
      <c r="O135" t="s">
        <v>1410</v>
      </c>
      <c r="P135" t="s">
        <v>1411</v>
      </c>
      <c r="Q135" t="s">
        <v>71</v>
      </c>
      <c r="R135" t="s">
        <v>71</v>
      </c>
      <c r="S135" t="s">
        <v>71</v>
      </c>
      <c r="T135" t="s">
        <v>1412</v>
      </c>
      <c r="U135" t="s">
        <v>71</v>
      </c>
      <c r="V135" t="s">
        <v>71</v>
      </c>
      <c r="W135" t="s">
        <v>71</v>
      </c>
      <c r="X135" t="s">
        <v>71</v>
      </c>
      <c r="Y135" t="s">
        <v>71</v>
      </c>
      <c r="Z135" t="s">
        <v>71</v>
      </c>
      <c r="AA135" t="s">
        <v>71</v>
      </c>
      <c r="AB135" t="s">
        <v>71</v>
      </c>
      <c r="AC135" t="s">
        <v>71</v>
      </c>
      <c r="AD135" t="s">
        <v>71</v>
      </c>
      <c r="AE135" t="s">
        <v>71</v>
      </c>
      <c r="AF135" t="s">
        <v>71</v>
      </c>
      <c r="AG135" t="s">
        <v>71</v>
      </c>
      <c r="AH135" t="s">
        <v>71</v>
      </c>
      <c r="AI135" t="s">
        <v>71</v>
      </c>
      <c r="AJ135" t="s">
        <v>71</v>
      </c>
      <c r="AK135" t="s">
        <v>71</v>
      </c>
      <c r="AL135" t="s">
        <v>71</v>
      </c>
      <c r="AM135" t="s">
        <v>1413</v>
      </c>
      <c r="AN135" t="s">
        <v>71</v>
      </c>
      <c r="AO135" t="s">
        <v>1414</v>
      </c>
      <c r="AP135" t="s">
        <v>71</v>
      </c>
      <c r="AQ135" t="s">
        <v>71</v>
      </c>
      <c r="AR135" t="s">
        <v>71</v>
      </c>
      <c r="AS135">
        <v>2015</v>
      </c>
      <c r="AT135">
        <v>89</v>
      </c>
      <c r="AU135" t="s">
        <v>71</v>
      </c>
      <c r="AV135" t="s">
        <v>71</v>
      </c>
      <c r="AW135" t="s">
        <v>71</v>
      </c>
      <c r="AX135" t="s">
        <v>71</v>
      </c>
      <c r="AY135" t="s">
        <v>71</v>
      </c>
      <c r="AZ135">
        <v>823</v>
      </c>
      <c r="BA135">
        <v>827</v>
      </c>
      <c r="BB135" t="s">
        <v>71</v>
      </c>
      <c r="BC135" t="s">
        <v>71</v>
      </c>
      <c r="BD135" t="s">
        <v>71</v>
      </c>
      <c r="BE135" t="s">
        <v>71</v>
      </c>
      <c r="BF135" t="s">
        <v>71</v>
      </c>
      <c r="BG135" t="s">
        <v>71</v>
      </c>
      <c r="BH135" t="s">
        <v>71</v>
      </c>
      <c r="BI135" t="s">
        <v>71</v>
      </c>
      <c r="BJ135" t="s">
        <v>71</v>
      </c>
      <c r="BK135" t="s">
        <v>71</v>
      </c>
      <c r="BL135" t="s">
        <v>71</v>
      </c>
      <c r="BM135" t="s">
        <v>71</v>
      </c>
      <c r="BN135" t="s">
        <v>71</v>
      </c>
      <c r="BO135" t="s">
        <v>71</v>
      </c>
      <c r="BP135" t="s">
        <v>71</v>
      </c>
      <c r="BQ135" t="s">
        <v>1415</v>
      </c>
      <c r="BR135" t="str">
        <f>HYPERLINK("https%3A%2F%2Fwww.webofscience.com%2Fwos%2Fwoscc%2Ffull-record%2FWOS:000358581100116","View Full Record in Web of Science")</f>
        <v>View Full Record in Web of Science</v>
      </c>
    </row>
    <row r="136" spans="1:70" x14ac:dyDescent="0.25">
      <c r="A136" t="s">
        <v>460</v>
      </c>
      <c r="B136" t="s">
        <v>1416</v>
      </c>
      <c r="C136" t="s">
        <v>71</v>
      </c>
      <c r="D136" t="s">
        <v>462</v>
      </c>
      <c r="E136" t="s">
        <v>71</v>
      </c>
      <c r="F136" t="s">
        <v>1417</v>
      </c>
      <c r="G136" t="s">
        <v>71</v>
      </c>
      <c r="H136" t="s">
        <v>71</v>
      </c>
      <c r="I136" s="1" t="s">
        <v>1418</v>
      </c>
      <c r="J136" s="6" t="s">
        <v>8590</v>
      </c>
      <c r="K136" t="s">
        <v>465</v>
      </c>
      <c r="L136" t="s">
        <v>466</v>
      </c>
      <c r="M136" t="s">
        <v>71</v>
      </c>
      <c r="N136" t="s">
        <v>71</v>
      </c>
      <c r="O136" t="s">
        <v>71</v>
      </c>
      <c r="P136" t="s">
        <v>71</v>
      </c>
      <c r="Q136" t="s">
        <v>71</v>
      </c>
      <c r="R136" t="s">
        <v>71</v>
      </c>
      <c r="S136" t="s">
        <v>71</v>
      </c>
      <c r="T136" s="11" t="s">
        <v>1419</v>
      </c>
      <c r="U136" t="s">
        <v>71</v>
      </c>
      <c r="V136" t="s">
        <v>71</v>
      </c>
      <c r="W136" t="s">
        <v>71</v>
      </c>
      <c r="X136" t="s">
        <v>71</v>
      </c>
      <c r="Y136" t="s">
        <v>549</v>
      </c>
      <c r="Z136" t="s">
        <v>1420</v>
      </c>
      <c r="AA136" t="s">
        <v>71</v>
      </c>
      <c r="AB136" t="s">
        <v>71</v>
      </c>
      <c r="AC136" t="s">
        <v>71</v>
      </c>
      <c r="AD136" t="s">
        <v>71</v>
      </c>
      <c r="AE136" t="s">
        <v>71</v>
      </c>
      <c r="AF136" t="s">
        <v>71</v>
      </c>
      <c r="AG136" t="s">
        <v>71</v>
      </c>
      <c r="AH136" t="s">
        <v>71</v>
      </c>
      <c r="AI136" t="s">
        <v>71</v>
      </c>
      <c r="AJ136" t="s">
        <v>71</v>
      </c>
      <c r="AK136" t="s">
        <v>71</v>
      </c>
      <c r="AL136" t="s">
        <v>71</v>
      </c>
      <c r="AM136" t="s">
        <v>468</v>
      </c>
      <c r="AN136" t="s">
        <v>71</v>
      </c>
      <c r="AO136" t="s">
        <v>469</v>
      </c>
      <c r="AP136" t="s">
        <v>71</v>
      </c>
      <c r="AQ136" t="s">
        <v>71</v>
      </c>
      <c r="AR136" t="s">
        <v>71</v>
      </c>
      <c r="AS136">
        <v>2016</v>
      </c>
      <c r="AT136">
        <v>341</v>
      </c>
      <c r="AU136" t="s">
        <v>71</v>
      </c>
      <c r="AV136" t="s">
        <v>71</v>
      </c>
      <c r="AW136" t="s">
        <v>71</v>
      </c>
      <c r="AX136" t="s">
        <v>71</v>
      </c>
      <c r="AY136" t="s">
        <v>71</v>
      </c>
      <c r="AZ136">
        <v>161</v>
      </c>
      <c r="BA136">
        <v>174</v>
      </c>
      <c r="BB136" t="s">
        <v>71</v>
      </c>
      <c r="BC136" t="s">
        <v>1421</v>
      </c>
      <c r="BD136" t="str">
        <f>HYPERLINK("http://dx.doi.org/10.1007/978-3-319-31093-0_7","http://dx.doi.org/10.1007/978-3-319-31093-0_7")</f>
        <v>http://dx.doi.org/10.1007/978-3-319-31093-0_7</v>
      </c>
      <c r="BE136" t="s">
        <v>471</v>
      </c>
      <c r="BF136" t="s">
        <v>71</v>
      </c>
      <c r="BG136" t="s">
        <v>71</v>
      </c>
      <c r="BH136" t="s">
        <v>71</v>
      </c>
      <c r="BI136" t="s">
        <v>71</v>
      </c>
      <c r="BJ136" t="s">
        <v>71</v>
      </c>
      <c r="BK136" t="s">
        <v>71</v>
      </c>
      <c r="BL136" t="s">
        <v>71</v>
      </c>
      <c r="BM136" t="s">
        <v>71</v>
      </c>
      <c r="BN136" t="s">
        <v>71</v>
      </c>
      <c r="BO136" t="s">
        <v>71</v>
      </c>
      <c r="BP136" t="s">
        <v>71</v>
      </c>
      <c r="BQ136" t="s">
        <v>1422</v>
      </c>
      <c r="BR136" t="str">
        <f>HYPERLINK("https%3A%2F%2Fwww.webofscience.com%2Fwos%2Fwoscc%2Ffull-record%2FWOS:000384679500008","View Full Record in Web of Science")</f>
        <v>View Full Record in Web of Science</v>
      </c>
    </row>
    <row r="137" spans="1:70" x14ac:dyDescent="0.25">
      <c r="A137" t="s">
        <v>69</v>
      </c>
      <c r="B137" t="s">
        <v>1423</v>
      </c>
      <c r="C137" t="s">
        <v>71</v>
      </c>
      <c r="D137" t="s">
        <v>71</v>
      </c>
      <c r="E137" t="s">
        <v>71</v>
      </c>
      <c r="F137" t="s">
        <v>1423</v>
      </c>
      <c r="G137" t="s">
        <v>71</v>
      </c>
      <c r="H137" t="s">
        <v>71</v>
      </c>
      <c r="I137" s="1" t="s">
        <v>1424</v>
      </c>
      <c r="J137" s="6" t="s">
        <v>8590</v>
      </c>
      <c r="K137" t="s">
        <v>1425</v>
      </c>
      <c r="L137" t="s">
        <v>71</v>
      </c>
      <c r="M137" t="s">
        <v>71</v>
      </c>
      <c r="N137" t="s">
        <v>71</v>
      </c>
      <c r="O137" t="s">
        <v>71</v>
      </c>
      <c r="P137" t="s">
        <v>71</v>
      </c>
      <c r="Q137" t="s">
        <v>71</v>
      </c>
      <c r="R137" t="s">
        <v>71</v>
      </c>
      <c r="S137" t="s">
        <v>71</v>
      </c>
      <c r="T137" s="10" t="s">
        <v>1426</v>
      </c>
      <c r="U137" t="s">
        <v>71</v>
      </c>
      <c r="V137" t="s">
        <v>71</v>
      </c>
      <c r="W137" t="s">
        <v>71</v>
      </c>
      <c r="X137" t="s">
        <v>71</v>
      </c>
      <c r="Y137" t="s">
        <v>1427</v>
      </c>
      <c r="Z137" t="s">
        <v>1428</v>
      </c>
      <c r="AA137" t="s">
        <v>71</v>
      </c>
      <c r="AB137" t="s">
        <v>71</v>
      </c>
      <c r="AC137" t="s">
        <v>71</v>
      </c>
      <c r="AD137" t="s">
        <v>71</v>
      </c>
      <c r="AE137" t="s">
        <v>71</v>
      </c>
      <c r="AF137" t="s">
        <v>71</v>
      </c>
      <c r="AG137" t="s">
        <v>71</v>
      </c>
      <c r="AH137" t="s">
        <v>71</v>
      </c>
      <c r="AI137" t="s">
        <v>71</v>
      </c>
      <c r="AJ137" t="s">
        <v>71</v>
      </c>
      <c r="AK137" t="s">
        <v>71</v>
      </c>
      <c r="AL137" t="s">
        <v>71</v>
      </c>
      <c r="AM137" t="s">
        <v>1429</v>
      </c>
      <c r="AN137" t="s">
        <v>1430</v>
      </c>
      <c r="AO137" t="s">
        <v>71</v>
      </c>
      <c r="AP137" t="s">
        <v>71</v>
      </c>
      <c r="AQ137" t="s">
        <v>71</v>
      </c>
      <c r="AR137" t="s">
        <v>79</v>
      </c>
      <c r="AS137">
        <v>2002</v>
      </c>
      <c r="AT137">
        <v>16</v>
      </c>
      <c r="AU137">
        <v>4</v>
      </c>
      <c r="AV137" t="s">
        <v>71</v>
      </c>
      <c r="AW137" t="s">
        <v>71</v>
      </c>
      <c r="AX137" t="s">
        <v>71</v>
      </c>
      <c r="AY137" t="s">
        <v>71</v>
      </c>
      <c r="AZ137">
        <v>291</v>
      </c>
      <c r="BA137">
        <v>302</v>
      </c>
      <c r="BB137" t="s">
        <v>71</v>
      </c>
      <c r="BC137" t="s">
        <v>1431</v>
      </c>
      <c r="BD137" t="str">
        <f>HYPERLINK("http://dx.doi.org/10.1017/S0890060402164031","http://dx.doi.org/10.1017/S0890060402164031")</f>
        <v>http://dx.doi.org/10.1017/S0890060402164031</v>
      </c>
      <c r="BE137" t="s">
        <v>71</v>
      </c>
      <c r="BF137" t="s">
        <v>71</v>
      </c>
      <c r="BG137" t="s">
        <v>71</v>
      </c>
      <c r="BH137" t="s">
        <v>71</v>
      </c>
      <c r="BI137" t="s">
        <v>71</v>
      </c>
      <c r="BJ137" t="s">
        <v>71</v>
      </c>
      <c r="BK137" t="s">
        <v>71</v>
      </c>
      <c r="BL137" t="s">
        <v>71</v>
      </c>
      <c r="BM137" t="s">
        <v>71</v>
      </c>
      <c r="BN137" t="s">
        <v>71</v>
      </c>
      <c r="BO137" t="s">
        <v>71</v>
      </c>
      <c r="BP137" t="s">
        <v>71</v>
      </c>
      <c r="BQ137" t="s">
        <v>1432</v>
      </c>
      <c r="BR137" t="str">
        <f>HYPERLINK("https%3A%2F%2Fwww.webofscience.com%2Fwos%2Fwoscc%2Ffull-record%2FWOS:000180027600003","View Full Record in Web of Science")</f>
        <v>View Full Record in Web of Science</v>
      </c>
    </row>
    <row r="138" spans="1:70" x14ac:dyDescent="0.25">
      <c r="A138" t="s">
        <v>69</v>
      </c>
      <c r="B138" t="s">
        <v>1433</v>
      </c>
      <c r="C138" t="s">
        <v>71</v>
      </c>
      <c r="D138" t="s">
        <v>71</v>
      </c>
      <c r="E138" t="s">
        <v>71</v>
      </c>
      <c r="F138" t="s">
        <v>1434</v>
      </c>
      <c r="G138" t="s">
        <v>71</v>
      </c>
      <c r="H138" t="s">
        <v>71</v>
      </c>
      <c r="I138" s="1" t="s">
        <v>1435</v>
      </c>
      <c r="J138" s="6" t="s">
        <v>8590</v>
      </c>
      <c r="K138" t="s">
        <v>174</v>
      </c>
      <c r="L138" t="s">
        <v>71</v>
      </c>
      <c r="M138" t="s">
        <v>71</v>
      </c>
      <c r="N138" t="s">
        <v>71</v>
      </c>
      <c r="O138" t="s">
        <v>71</v>
      </c>
      <c r="P138" t="s">
        <v>71</v>
      </c>
      <c r="Q138" t="s">
        <v>71</v>
      </c>
      <c r="R138" t="s">
        <v>71</v>
      </c>
      <c r="S138" t="s">
        <v>71</v>
      </c>
      <c r="T138" t="s">
        <v>1436</v>
      </c>
      <c r="U138" t="s">
        <v>71</v>
      </c>
      <c r="V138" t="s">
        <v>71</v>
      </c>
      <c r="W138" t="s">
        <v>71</v>
      </c>
      <c r="X138" t="s">
        <v>71</v>
      </c>
      <c r="Y138" t="s">
        <v>71</v>
      </c>
      <c r="Z138" t="s">
        <v>71</v>
      </c>
      <c r="AA138" t="s">
        <v>71</v>
      </c>
      <c r="AB138" t="s">
        <v>71</v>
      </c>
      <c r="AC138" t="s">
        <v>71</v>
      </c>
      <c r="AD138" t="s">
        <v>71</v>
      </c>
      <c r="AE138" t="s">
        <v>71</v>
      </c>
      <c r="AF138" t="s">
        <v>71</v>
      </c>
      <c r="AG138" t="s">
        <v>71</v>
      </c>
      <c r="AH138" t="s">
        <v>71</v>
      </c>
      <c r="AI138" t="s">
        <v>71</v>
      </c>
      <c r="AJ138" t="s">
        <v>71</v>
      </c>
      <c r="AK138" t="s">
        <v>71</v>
      </c>
      <c r="AL138" t="s">
        <v>71</v>
      </c>
      <c r="AM138" t="s">
        <v>178</v>
      </c>
      <c r="AN138" t="s">
        <v>179</v>
      </c>
      <c r="AO138" t="s">
        <v>71</v>
      </c>
      <c r="AP138" t="s">
        <v>71</v>
      </c>
      <c r="AQ138" t="s">
        <v>71</v>
      </c>
      <c r="AR138" t="s">
        <v>71</v>
      </c>
      <c r="AS138">
        <v>2020</v>
      </c>
      <c r="AT138">
        <v>39</v>
      </c>
      <c r="AU138">
        <v>5</v>
      </c>
      <c r="AV138" t="s">
        <v>71</v>
      </c>
      <c r="AW138" t="s">
        <v>71</v>
      </c>
      <c r="AX138" t="s">
        <v>71</v>
      </c>
      <c r="AY138" t="s">
        <v>71</v>
      </c>
      <c r="AZ138">
        <v>6377</v>
      </c>
      <c r="BA138">
        <v>6389</v>
      </c>
      <c r="BB138" t="s">
        <v>71</v>
      </c>
      <c r="BC138" t="s">
        <v>1437</v>
      </c>
      <c r="BD138" t="str">
        <f>HYPERLINK("http://dx.doi.org/10.3233/JIFS-189104","http://dx.doi.org/10.3233/JIFS-189104")</f>
        <v>http://dx.doi.org/10.3233/JIFS-189104</v>
      </c>
      <c r="BE138" t="s">
        <v>71</v>
      </c>
      <c r="BF138" t="s">
        <v>71</v>
      </c>
      <c r="BG138" t="s">
        <v>71</v>
      </c>
      <c r="BH138" t="s">
        <v>71</v>
      </c>
      <c r="BI138" t="s">
        <v>71</v>
      </c>
      <c r="BJ138" t="s">
        <v>71</v>
      </c>
      <c r="BK138" t="s">
        <v>71</v>
      </c>
      <c r="BL138" t="s">
        <v>71</v>
      </c>
      <c r="BM138" t="s">
        <v>71</v>
      </c>
      <c r="BN138" t="s">
        <v>71</v>
      </c>
      <c r="BO138" t="s">
        <v>71</v>
      </c>
      <c r="BP138" t="s">
        <v>71</v>
      </c>
      <c r="BQ138" t="s">
        <v>1438</v>
      </c>
      <c r="BR138" t="str">
        <f>HYPERLINK("https%3A%2F%2Fwww.webofscience.com%2Fwos%2Fwoscc%2Ffull-record%2FWOS:000595520600034","View Full Record in Web of Science")</f>
        <v>View Full Record in Web of Science</v>
      </c>
    </row>
    <row r="139" spans="1:70" x14ac:dyDescent="0.25">
      <c r="A139" t="s">
        <v>69</v>
      </c>
      <c r="B139" t="s">
        <v>1439</v>
      </c>
      <c r="C139" t="s">
        <v>71</v>
      </c>
      <c r="D139" t="s">
        <v>71</v>
      </c>
      <c r="E139" t="s">
        <v>71</v>
      </c>
      <c r="F139" t="s">
        <v>1440</v>
      </c>
      <c r="G139" t="s">
        <v>71</v>
      </c>
      <c r="H139" t="s">
        <v>71</v>
      </c>
      <c r="I139" s="1" t="s">
        <v>1441</v>
      </c>
      <c r="J139" s="6" t="s">
        <v>8589</v>
      </c>
      <c r="K139" t="s">
        <v>174</v>
      </c>
      <c r="L139" t="s">
        <v>71</v>
      </c>
      <c r="M139" t="s">
        <v>71</v>
      </c>
      <c r="N139" t="s">
        <v>71</v>
      </c>
      <c r="O139" t="s">
        <v>71</v>
      </c>
      <c r="P139" t="s">
        <v>71</v>
      </c>
      <c r="Q139" t="s">
        <v>71</v>
      </c>
      <c r="R139" t="s">
        <v>71</v>
      </c>
      <c r="S139" t="s">
        <v>71</v>
      </c>
      <c r="T139" s="10" t="s">
        <v>1442</v>
      </c>
      <c r="U139" t="s">
        <v>71</v>
      </c>
      <c r="V139" t="s">
        <v>71</v>
      </c>
      <c r="W139" t="s">
        <v>71</v>
      </c>
      <c r="X139" t="s">
        <v>71</v>
      </c>
      <c r="Y139" t="s">
        <v>71</v>
      </c>
      <c r="Z139" t="s">
        <v>71</v>
      </c>
      <c r="AA139" t="s">
        <v>71</v>
      </c>
      <c r="AB139" t="s">
        <v>71</v>
      </c>
      <c r="AC139" t="s">
        <v>71</v>
      </c>
      <c r="AD139" t="s">
        <v>71</v>
      </c>
      <c r="AE139" t="s">
        <v>71</v>
      </c>
      <c r="AF139" t="s">
        <v>71</v>
      </c>
      <c r="AG139" t="s">
        <v>71</v>
      </c>
      <c r="AH139" t="s">
        <v>71</v>
      </c>
      <c r="AI139" t="s">
        <v>71</v>
      </c>
      <c r="AJ139" t="s">
        <v>71</v>
      </c>
      <c r="AK139" t="s">
        <v>71</v>
      </c>
      <c r="AL139" t="s">
        <v>71</v>
      </c>
      <c r="AM139" t="s">
        <v>178</v>
      </c>
      <c r="AN139" t="s">
        <v>179</v>
      </c>
      <c r="AO139" t="s">
        <v>71</v>
      </c>
      <c r="AP139" t="s">
        <v>71</v>
      </c>
      <c r="AQ139" t="s">
        <v>71</v>
      </c>
      <c r="AR139" t="s">
        <v>71</v>
      </c>
      <c r="AS139">
        <v>2014</v>
      </c>
      <c r="AT139">
        <v>27</v>
      </c>
      <c r="AU139">
        <v>1</v>
      </c>
      <c r="AV139" t="s">
        <v>71</v>
      </c>
      <c r="AW139" t="s">
        <v>71</v>
      </c>
      <c r="AX139" t="s">
        <v>71</v>
      </c>
      <c r="AY139" t="s">
        <v>71</v>
      </c>
      <c r="AZ139">
        <v>425</v>
      </c>
      <c r="BA139">
        <v>434</v>
      </c>
      <c r="BB139" t="s">
        <v>71</v>
      </c>
      <c r="BC139" t="s">
        <v>1443</v>
      </c>
      <c r="BD139" t="str">
        <f>HYPERLINK("http://dx.doi.org/10.3233/IFS-131010","http://dx.doi.org/10.3233/IFS-131010")</f>
        <v>http://dx.doi.org/10.3233/IFS-131010</v>
      </c>
      <c r="BE139" t="s">
        <v>71</v>
      </c>
      <c r="BF139" t="s">
        <v>71</v>
      </c>
      <c r="BG139" t="s">
        <v>71</v>
      </c>
      <c r="BH139" t="s">
        <v>71</v>
      </c>
      <c r="BI139" t="s">
        <v>71</v>
      </c>
      <c r="BJ139" t="s">
        <v>71</v>
      </c>
      <c r="BK139" t="s">
        <v>71</v>
      </c>
      <c r="BL139" t="s">
        <v>71</v>
      </c>
      <c r="BM139" t="s">
        <v>71</v>
      </c>
      <c r="BN139" t="s">
        <v>71</v>
      </c>
      <c r="BO139" t="s">
        <v>71</v>
      </c>
      <c r="BP139" t="s">
        <v>71</v>
      </c>
      <c r="BQ139" t="s">
        <v>1444</v>
      </c>
      <c r="BR139" t="str">
        <f>HYPERLINK("https%3A%2F%2Fwww.webofscience.com%2Fwos%2Fwoscc%2Ffull-record%2FWOS:000340435700037","View Full Record in Web of Science")</f>
        <v>View Full Record in Web of Science</v>
      </c>
    </row>
    <row r="140" spans="1:70" x14ac:dyDescent="0.25">
      <c r="A140" t="s">
        <v>69</v>
      </c>
      <c r="B140" t="s">
        <v>1445</v>
      </c>
      <c r="C140" t="s">
        <v>71</v>
      </c>
      <c r="D140" t="s">
        <v>71</v>
      </c>
      <c r="E140" t="s">
        <v>71</v>
      </c>
      <c r="F140" t="s">
        <v>1446</v>
      </c>
      <c r="G140" t="s">
        <v>71</v>
      </c>
      <c r="H140" t="s">
        <v>71</v>
      </c>
      <c r="I140" s="1" t="s">
        <v>1447</v>
      </c>
      <c r="J140" s="6" t="s">
        <v>8588</v>
      </c>
      <c r="K140" t="s">
        <v>1448</v>
      </c>
      <c r="L140" t="s">
        <v>71</v>
      </c>
      <c r="M140" t="s">
        <v>71</v>
      </c>
      <c r="N140" t="s">
        <v>71</v>
      </c>
      <c r="O140" t="s">
        <v>71</v>
      </c>
      <c r="P140" t="s">
        <v>71</v>
      </c>
      <c r="Q140" t="s">
        <v>71</v>
      </c>
      <c r="R140" t="s">
        <v>71</v>
      </c>
      <c r="S140" t="s">
        <v>71</v>
      </c>
      <c r="T140" t="s">
        <v>1449</v>
      </c>
      <c r="U140" t="s">
        <v>71</v>
      </c>
      <c r="V140" t="s">
        <v>71</v>
      </c>
      <c r="W140" t="s">
        <v>71</v>
      </c>
      <c r="X140" t="s">
        <v>71</v>
      </c>
      <c r="Y140" t="s">
        <v>1450</v>
      </c>
      <c r="Z140" t="s">
        <v>1451</v>
      </c>
      <c r="AA140" t="s">
        <v>71</v>
      </c>
      <c r="AB140" t="s">
        <v>71</v>
      </c>
      <c r="AC140" t="s">
        <v>71</v>
      </c>
      <c r="AD140" t="s">
        <v>71</v>
      </c>
      <c r="AE140" t="s">
        <v>71</v>
      </c>
      <c r="AF140" t="s">
        <v>71</v>
      </c>
      <c r="AG140" t="s">
        <v>71</v>
      </c>
      <c r="AH140" t="s">
        <v>71</v>
      </c>
      <c r="AI140" t="s">
        <v>71</v>
      </c>
      <c r="AJ140" t="s">
        <v>71</v>
      </c>
      <c r="AK140" t="s">
        <v>71</v>
      </c>
      <c r="AL140" t="s">
        <v>71</v>
      </c>
      <c r="AM140" t="s">
        <v>1452</v>
      </c>
      <c r="AN140" t="s">
        <v>1453</v>
      </c>
      <c r="AO140" t="s">
        <v>71</v>
      </c>
      <c r="AP140" t="s">
        <v>71</v>
      </c>
      <c r="AQ140" t="s">
        <v>71</v>
      </c>
      <c r="AR140" t="s">
        <v>1454</v>
      </c>
      <c r="AS140">
        <v>2021</v>
      </c>
      <c r="AT140">
        <v>33</v>
      </c>
      <c r="AU140">
        <v>14</v>
      </c>
      <c r="AV140" t="s">
        <v>71</v>
      </c>
      <c r="AW140" t="s">
        <v>71</v>
      </c>
      <c r="AX140" t="s">
        <v>180</v>
      </c>
      <c r="AY140" t="s">
        <v>71</v>
      </c>
      <c r="AZ140">
        <v>8417</v>
      </c>
      <c r="BA140">
        <v>8433</v>
      </c>
      <c r="BB140" t="s">
        <v>71</v>
      </c>
      <c r="BC140" t="s">
        <v>1455</v>
      </c>
      <c r="BD140" t="str">
        <f>HYPERLINK("http://dx.doi.org/10.1007/s00521-020-05595-y","http://dx.doi.org/10.1007/s00521-020-05595-y")</f>
        <v>http://dx.doi.org/10.1007/s00521-020-05595-y</v>
      </c>
      <c r="BE140" t="s">
        <v>71</v>
      </c>
      <c r="BF140" t="s">
        <v>1456</v>
      </c>
      <c r="BG140" t="s">
        <v>71</v>
      </c>
      <c r="BH140" t="s">
        <v>71</v>
      </c>
      <c r="BI140" t="s">
        <v>71</v>
      </c>
      <c r="BJ140" t="s">
        <v>71</v>
      </c>
      <c r="BK140" t="s">
        <v>71</v>
      </c>
      <c r="BL140" t="s">
        <v>71</v>
      </c>
      <c r="BM140" t="s">
        <v>71</v>
      </c>
      <c r="BN140" t="s">
        <v>71</v>
      </c>
      <c r="BO140" t="s">
        <v>71</v>
      </c>
      <c r="BP140" t="s">
        <v>71</v>
      </c>
      <c r="BQ140" t="s">
        <v>1457</v>
      </c>
      <c r="BR140" t="str">
        <f>HYPERLINK("https%3A%2F%2Fwww.webofscience.com%2Fwos%2Fwoscc%2Ffull-record%2FWOS:000615183300003","View Full Record in Web of Science")</f>
        <v>View Full Record in Web of Science</v>
      </c>
    </row>
    <row r="141" spans="1:70" x14ac:dyDescent="0.25">
      <c r="A141" t="s">
        <v>83</v>
      </c>
      <c r="B141" t="s">
        <v>1458</v>
      </c>
      <c r="C141" t="s">
        <v>71</v>
      </c>
      <c r="D141" t="s">
        <v>71</v>
      </c>
      <c r="E141" t="s">
        <v>102</v>
      </c>
      <c r="F141" t="s">
        <v>1459</v>
      </c>
      <c r="G141" t="s">
        <v>71</v>
      </c>
      <c r="H141" t="s">
        <v>71</v>
      </c>
      <c r="I141" s="1" t="s">
        <v>1460</v>
      </c>
      <c r="J141" s="6" t="s">
        <v>8590</v>
      </c>
      <c r="K141" t="s">
        <v>1461</v>
      </c>
      <c r="L141" t="s">
        <v>817</v>
      </c>
      <c r="M141" t="s">
        <v>817</v>
      </c>
      <c r="N141" t="s">
        <v>1462</v>
      </c>
      <c r="O141" t="s">
        <v>1463</v>
      </c>
      <c r="P141" t="s">
        <v>102</v>
      </c>
      <c r="Q141" t="s">
        <v>71</v>
      </c>
      <c r="R141" t="s">
        <v>71</v>
      </c>
      <c r="S141" t="s">
        <v>71</v>
      </c>
      <c r="T141" s="10" t="s">
        <v>1464</v>
      </c>
      <c r="U141" t="s">
        <v>71</v>
      </c>
      <c r="V141" t="s">
        <v>71</v>
      </c>
      <c r="W141" t="s">
        <v>71</v>
      </c>
      <c r="X141" t="s">
        <v>71</v>
      </c>
      <c r="Y141" t="s">
        <v>71</v>
      </c>
      <c r="Z141" t="s">
        <v>1465</v>
      </c>
      <c r="AA141" t="s">
        <v>71</v>
      </c>
      <c r="AB141" t="s">
        <v>71</v>
      </c>
      <c r="AC141" t="s">
        <v>71</v>
      </c>
      <c r="AD141" t="s">
        <v>71</v>
      </c>
      <c r="AE141" t="s">
        <v>71</v>
      </c>
      <c r="AF141" t="s">
        <v>71</v>
      </c>
      <c r="AG141" t="s">
        <v>71</v>
      </c>
      <c r="AH141" t="s">
        <v>71</v>
      </c>
      <c r="AI141" t="s">
        <v>71</v>
      </c>
      <c r="AJ141" t="s">
        <v>71</v>
      </c>
      <c r="AK141" t="s">
        <v>71</v>
      </c>
      <c r="AL141" t="s">
        <v>71</v>
      </c>
      <c r="AM141" t="s">
        <v>824</v>
      </c>
      <c r="AN141" t="s">
        <v>71</v>
      </c>
      <c r="AO141" t="s">
        <v>1466</v>
      </c>
      <c r="AP141" t="s">
        <v>71</v>
      </c>
      <c r="AQ141" t="s">
        <v>71</v>
      </c>
      <c r="AR141" t="s">
        <v>71</v>
      </c>
      <c r="AS141">
        <v>2006</v>
      </c>
      <c r="AT141" t="s">
        <v>71</v>
      </c>
      <c r="AU141" t="s">
        <v>71</v>
      </c>
      <c r="AV141" t="s">
        <v>71</v>
      </c>
      <c r="AW141" t="s">
        <v>71</v>
      </c>
      <c r="AX141" t="s">
        <v>71</v>
      </c>
      <c r="AY141" t="s">
        <v>71</v>
      </c>
      <c r="AZ141">
        <v>817</v>
      </c>
      <c r="BA141" t="s">
        <v>99</v>
      </c>
      <c r="BB141" t="s">
        <v>71</v>
      </c>
      <c r="BC141" t="s">
        <v>71</v>
      </c>
      <c r="BD141" t="s">
        <v>71</v>
      </c>
      <c r="BE141" t="s">
        <v>71</v>
      </c>
      <c r="BF141" t="s">
        <v>71</v>
      </c>
      <c r="BG141" t="s">
        <v>71</v>
      </c>
      <c r="BH141" t="s">
        <v>71</v>
      </c>
      <c r="BI141" t="s">
        <v>71</v>
      </c>
      <c r="BJ141" t="s">
        <v>71</v>
      </c>
      <c r="BK141" t="s">
        <v>71</v>
      </c>
      <c r="BL141" t="s">
        <v>71</v>
      </c>
      <c r="BM141" t="s">
        <v>71</v>
      </c>
      <c r="BN141" t="s">
        <v>71</v>
      </c>
      <c r="BO141" t="s">
        <v>71</v>
      </c>
      <c r="BP141" t="s">
        <v>71</v>
      </c>
      <c r="BQ141" t="s">
        <v>1467</v>
      </c>
      <c r="BR141" t="str">
        <f>HYPERLINK("https%3A%2F%2Fwww.webofscience.com%2Fwos%2Fwoscc%2Ffull-record%2FWOS:000244063601050","View Full Record in Web of Science")</f>
        <v>View Full Record in Web of Science</v>
      </c>
    </row>
    <row r="142" spans="1:70" x14ac:dyDescent="0.25">
      <c r="A142" t="s">
        <v>69</v>
      </c>
      <c r="B142" t="s">
        <v>1468</v>
      </c>
      <c r="C142" t="s">
        <v>71</v>
      </c>
      <c r="D142" t="s">
        <v>71</v>
      </c>
      <c r="E142" t="s">
        <v>71</v>
      </c>
      <c r="F142" t="s">
        <v>1469</v>
      </c>
      <c r="G142" t="s">
        <v>71</v>
      </c>
      <c r="H142" t="s">
        <v>71</v>
      </c>
      <c r="I142" s="1" t="s">
        <v>1470</v>
      </c>
      <c r="J142" s="6" t="s">
        <v>8590</v>
      </c>
      <c r="K142" t="s">
        <v>1471</v>
      </c>
      <c r="L142" t="s">
        <v>71</v>
      </c>
      <c r="M142" t="s">
        <v>71</v>
      </c>
      <c r="N142" t="s">
        <v>71</v>
      </c>
      <c r="O142" t="s">
        <v>71</v>
      </c>
      <c r="P142" t="s">
        <v>71</v>
      </c>
      <c r="Q142" t="s">
        <v>71</v>
      </c>
      <c r="R142" t="s">
        <v>71</v>
      </c>
      <c r="S142" t="s">
        <v>71</v>
      </c>
      <c r="T142" t="s">
        <v>1472</v>
      </c>
      <c r="U142" t="s">
        <v>71</v>
      </c>
      <c r="V142" t="s">
        <v>71</v>
      </c>
      <c r="W142" t="s">
        <v>71</v>
      </c>
      <c r="X142" t="s">
        <v>71</v>
      </c>
      <c r="Y142" t="s">
        <v>1473</v>
      </c>
      <c r="Z142" t="s">
        <v>1474</v>
      </c>
      <c r="AA142" t="s">
        <v>71</v>
      </c>
      <c r="AB142" t="s">
        <v>71</v>
      </c>
      <c r="AC142" t="s">
        <v>71</v>
      </c>
      <c r="AD142" t="s">
        <v>71</v>
      </c>
      <c r="AE142" t="s">
        <v>71</v>
      </c>
      <c r="AF142" t="s">
        <v>71</v>
      </c>
      <c r="AG142" t="s">
        <v>71</v>
      </c>
      <c r="AH142" t="s">
        <v>71</v>
      </c>
      <c r="AI142" t="s">
        <v>71</v>
      </c>
      <c r="AJ142" t="s">
        <v>71</v>
      </c>
      <c r="AK142" t="s">
        <v>71</v>
      </c>
      <c r="AL142" t="s">
        <v>71</v>
      </c>
      <c r="AM142" t="s">
        <v>1475</v>
      </c>
      <c r="AN142" t="s">
        <v>1476</v>
      </c>
      <c r="AO142" t="s">
        <v>71</v>
      </c>
      <c r="AP142" t="s">
        <v>71</v>
      </c>
      <c r="AQ142" t="s">
        <v>71</v>
      </c>
      <c r="AR142" t="s">
        <v>1082</v>
      </c>
      <c r="AS142">
        <v>2015</v>
      </c>
      <c r="AT142">
        <v>48</v>
      </c>
      <c r="AU142">
        <v>5</v>
      </c>
      <c r="AV142" t="s">
        <v>71</v>
      </c>
      <c r="AW142" t="s">
        <v>71</v>
      </c>
      <c r="AX142" t="s">
        <v>71</v>
      </c>
      <c r="AY142" t="s">
        <v>71</v>
      </c>
      <c r="AZ142">
        <v>1773</v>
      </c>
      <c r="BA142">
        <v>1796</v>
      </c>
      <c r="BB142" t="s">
        <v>71</v>
      </c>
      <c r="BC142" t="s">
        <v>1477</v>
      </c>
      <c r="BD142" t="str">
        <f>HYPERLINK("http://dx.doi.org/10.1016/j.patcog.2014.11.016","http://dx.doi.org/10.1016/j.patcog.2014.11.016")</f>
        <v>http://dx.doi.org/10.1016/j.patcog.2014.11.016</v>
      </c>
      <c r="BE142" t="s">
        <v>71</v>
      </c>
      <c r="BF142" t="s">
        <v>71</v>
      </c>
      <c r="BG142" t="s">
        <v>71</v>
      </c>
      <c r="BH142" t="s">
        <v>71</v>
      </c>
      <c r="BI142" t="s">
        <v>71</v>
      </c>
      <c r="BJ142" t="s">
        <v>71</v>
      </c>
      <c r="BK142" t="s">
        <v>71</v>
      </c>
      <c r="BL142" t="s">
        <v>71</v>
      </c>
      <c r="BM142" t="s">
        <v>71</v>
      </c>
      <c r="BN142" t="s">
        <v>71</v>
      </c>
      <c r="BO142" t="s">
        <v>71</v>
      </c>
      <c r="BP142" t="s">
        <v>71</v>
      </c>
      <c r="BQ142" t="s">
        <v>1478</v>
      </c>
      <c r="BR142" t="str">
        <f>HYPERLINK("https%3A%2F%2Fwww.webofscience.com%2Fwos%2Fwoscc%2Ffull-record%2FWOS:000349504700014","View Full Record in Web of Science")</f>
        <v>View Full Record in Web of Science</v>
      </c>
    </row>
    <row r="143" spans="1:70" x14ac:dyDescent="0.25">
      <c r="A143" t="s">
        <v>69</v>
      </c>
      <c r="B143" t="s">
        <v>1479</v>
      </c>
      <c r="C143" t="s">
        <v>71</v>
      </c>
      <c r="D143" t="s">
        <v>71</v>
      </c>
      <c r="E143" t="s">
        <v>71</v>
      </c>
      <c r="F143" t="s">
        <v>1480</v>
      </c>
      <c r="G143" t="s">
        <v>71</v>
      </c>
      <c r="H143" t="s">
        <v>71</v>
      </c>
      <c r="I143" s="1" t="s">
        <v>1481</v>
      </c>
      <c r="J143" s="6" t="s">
        <v>8588</v>
      </c>
      <c r="K143" t="s">
        <v>74</v>
      </c>
      <c r="L143" t="s">
        <v>71</v>
      </c>
      <c r="M143" t="s">
        <v>71</v>
      </c>
      <c r="N143" t="s">
        <v>71</v>
      </c>
      <c r="O143" t="s">
        <v>71</v>
      </c>
      <c r="P143" t="s">
        <v>71</v>
      </c>
      <c r="Q143" t="s">
        <v>71</v>
      </c>
      <c r="R143" t="s">
        <v>71</v>
      </c>
      <c r="S143" t="s">
        <v>71</v>
      </c>
      <c r="T143" t="s">
        <v>1482</v>
      </c>
      <c r="U143" t="s">
        <v>71</v>
      </c>
      <c r="V143" t="s">
        <v>71</v>
      </c>
      <c r="W143" t="s">
        <v>71</v>
      </c>
      <c r="X143" t="s">
        <v>71</v>
      </c>
      <c r="Y143" t="s">
        <v>71</v>
      </c>
      <c r="Z143" t="s">
        <v>1483</v>
      </c>
      <c r="AA143" t="s">
        <v>71</v>
      </c>
      <c r="AB143" t="s">
        <v>71</v>
      </c>
      <c r="AC143" t="s">
        <v>71</v>
      </c>
      <c r="AD143" t="s">
        <v>71</v>
      </c>
      <c r="AE143" t="s">
        <v>71</v>
      </c>
      <c r="AF143" t="s">
        <v>71</v>
      </c>
      <c r="AG143" t="s">
        <v>71</v>
      </c>
      <c r="AH143" t="s">
        <v>71</v>
      </c>
      <c r="AI143" t="s">
        <v>71</v>
      </c>
      <c r="AJ143" t="s">
        <v>71</v>
      </c>
      <c r="AK143" t="s">
        <v>71</v>
      </c>
      <c r="AL143" t="s">
        <v>71</v>
      </c>
      <c r="AM143" t="s">
        <v>77</v>
      </c>
      <c r="AN143" t="s">
        <v>78</v>
      </c>
      <c r="AO143" t="s">
        <v>71</v>
      </c>
      <c r="AP143" t="s">
        <v>71</v>
      </c>
      <c r="AQ143" t="s">
        <v>71</v>
      </c>
      <c r="AR143" t="s">
        <v>1082</v>
      </c>
      <c r="AS143">
        <v>2020</v>
      </c>
      <c r="AT143">
        <v>24</v>
      </c>
      <c r="AU143">
        <v>10</v>
      </c>
      <c r="AV143" t="s">
        <v>71</v>
      </c>
      <c r="AW143" t="s">
        <v>71</v>
      </c>
      <c r="AX143" t="s">
        <v>71</v>
      </c>
      <c r="AY143" t="s">
        <v>71</v>
      </c>
      <c r="AZ143">
        <v>7801</v>
      </c>
      <c r="BA143">
        <v>7809</v>
      </c>
      <c r="BB143" t="s">
        <v>71</v>
      </c>
      <c r="BC143" t="s">
        <v>1484</v>
      </c>
      <c r="BD143" t="str">
        <f>HYPERLINK("http://dx.doi.org/10.1007/s00500-019-04398-1","http://dx.doi.org/10.1007/s00500-019-04398-1")</f>
        <v>http://dx.doi.org/10.1007/s00500-019-04398-1</v>
      </c>
      <c r="BE143" t="s">
        <v>71</v>
      </c>
      <c r="BF143" t="s">
        <v>1485</v>
      </c>
      <c r="BG143" t="s">
        <v>71</v>
      </c>
      <c r="BH143" t="s">
        <v>71</v>
      </c>
      <c r="BI143" t="s">
        <v>71</v>
      </c>
      <c r="BJ143" t="s">
        <v>71</v>
      </c>
      <c r="BK143" t="s">
        <v>71</v>
      </c>
      <c r="BL143" t="s">
        <v>71</v>
      </c>
      <c r="BM143" t="s">
        <v>71</v>
      </c>
      <c r="BN143" t="s">
        <v>71</v>
      </c>
      <c r="BO143" t="s">
        <v>71</v>
      </c>
      <c r="BP143" t="s">
        <v>71</v>
      </c>
      <c r="BQ143" t="s">
        <v>1486</v>
      </c>
      <c r="BR143" t="str">
        <f>HYPERLINK("https%3A%2F%2Fwww.webofscience.com%2Fwos%2Fwoscc%2Ffull-record%2FWOS:000492239400001","View Full Record in Web of Science")</f>
        <v>View Full Record in Web of Science</v>
      </c>
    </row>
    <row r="144" spans="1:70" x14ac:dyDescent="0.25">
      <c r="A144" t="s">
        <v>83</v>
      </c>
      <c r="B144" t="s">
        <v>1487</v>
      </c>
      <c r="C144" t="s">
        <v>71</v>
      </c>
      <c r="D144" t="s">
        <v>71</v>
      </c>
      <c r="E144" t="s">
        <v>102</v>
      </c>
      <c r="F144" t="s">
        <v>1488</v>
      </c>
      <c r="G144" t="s">
        <v>71</v>
      </c>
      <c r="H144" t="s">
        <v>71</v>
      </c>
      <c r="I144" s="1" t="s">
        <v>1489</v>
      </c>
      <c r="J144" s="6" t="s">
        <v>8588</v>
      </c>
      <c r="K144" t="s">
        <v>163</v>
      </c>
      <c r="L144" t="s">
        <v>71</v>
      </c>
      <c r="M144" t="s">
        <v>164</v>
      </c>
      <c r="N144" t="s">
        <v>165</v>
      </c>
      <c r="O144" t="s">
        <v>166</v>
      </c>
      <c r="P144" t="s">
        <v>102</v>
      </c>
      <c r="Q144" t="s">
        <v>71</v>
      </c>
      <c r="R144" t="s">
        <v>71</v>
      </c>
      <c r="S144" t="s">
        <v>71</v>
      </c>
      <c r="T144" t="s">
        <v>1490</v>
      </c>
      <c r="U144" t="s">
        <v>71</v>
      </c>
      <c r="V144" t="s">
        <v>71</v>
      </c>
      <c r="W144" t="s">
        <v>71</v>
      </c>
      <c r="X144" t="s">
        <v>71</v>
      </c>
      <c r="Y144" t="s">
        <v>1491</v>
      </c>
      <c r="Z144" t="s">
        <v>1492</v>
      </c>
      <c r="AA144" t="s">
        <v>71</v>
      </c>
      <c r="AB144" t="s">
        <v>71</v>
      </c>
      <c r="AC144" t="s">
        <v>71</v>
      </c>
      <c r="AD144" t="s">
        <v>71</v>
      </c>
      <c r="AE144" t="s">
        <v>71</v>
      </c>
      <c r="AF144" t="s">
        <v>71</v>
      </c>
      <c r="AG144" t="s">
        <v>71</v>
      </c>
      <c r="AH144" t="s">
        <v>71</v>
      </c>
      <c r="AI144" t="s">
        <v>71</v>
      </c>
      <c r="AJ144" t="s">
        <v>71</v>
      </c>
      <c r="AK144" t="s">
        <v>71</v>
      </c>
      <c r="AL144" t="s">
        <v>71</v>
      </c>
      <c r="AM144" t="s">
        <v>71</v>
      </c>
      <c r="AN144" t="s">
        <v>71</v>
      </c>
      <c r="AO144" t="s">
        <v>168</v>
      </c>
      <c r="AP144" t="s">
        <v>71</v>
      </c>
      <c r="AQ144" t="s">
        <v>71</v>
      </c>
      <c r="AR144" t="s">
        <v>71</v>
      </c>
      <c r="AS144">
        <v>2009</v>
      </c>
      <c r="AT144" t="s">
        <v>71</v>
      </c>
      <c r="AU144" t="s">
        <v>71</v>
      </c>
      <c r="AV144" t="s">
        <v>71</v>
      </c>
      <c r="AW144" t="s">
        <v>71</v>
      </c>
      <c r="AX144" t="s">
        <v>71</v>
      </c>
      <c r="AY144" t="s">
        <v>71</v>
      </c>
      <c r="AZ144">
        <v>738</v>
      </c>
      <c r="BA144">
        <v>743</v>
      </c>
      <c r="BB144" t="s">
        <v>71</v>
      </c>
      <c r="BC144" t="s">
        <v>1493</v>
      </c>
      <c r="BD144" t="str">
        <f>HYPERLINK("http://dx.doi.org/10.1109/FUZZY.2009.5277411","http://dx.doi.org/10.1109/FUZZY.2009.5277411")</f>
        <v>http://dx.doi.org/10.1109/FUZZY.2009.5277411</v>
      </c>
      <c r="BE144" t="s">
        <v>71</v>
      </c>
      <c r="BF144" t="s">
        <v>71</v>
      </c>
      <c r="BG144" t="s">
        <v>71</v>
      </c>
      <c r="BH144" t="s">
        <v>71</v>
      </c>
      <c r="BI144" t="s">
        <v>71</v>
      </c>
      <c r="BJ144" t="s">
        <v>71</v>
      </c>
      <c r="BK144" t="s">
        <v>71</v>
      </c>
      <c r="BL144" t="s">
        <v>71</v>
      </c>
      <c r="BM144" t="s">
        <v>71</v>
      </c>
      <c r="BN144" t="s">
        <v>71</v>
      </c>
      <c r="BO144" t="s">
        <v>71</v>
      </c>
      <c r="BP144" t="s">
        <v>71</v>
      </c>
      <c r="BQ144" t="s">
        <v>1494</v>
      </c>
      <c r="BR144" t="str">
        <f>HYPERLINK("https%3A%2F%2Fwww.webofscience.com%2Fwos%2Fwoscc%2Ffull-record%2FWOS:000274242600129","View Full Record in Web of Science")</f>
        <v>View Full Record in Web of Science</v>
      </c>
    </row>
    <row r="145" spans="1:70" x14ac:dyDescent="0.25">
      <c r="A145" t="s">
        <v>83</v>
      </c>
      <c r="B145" t="s">
        <v>1495</v>
      </c>
      <c r="C145" t="s">
        <v>71</v>
      </c>
      <c r="D145" t="s">
        <v>1496</v>
      </c>
      <c r="E145" t="s">
        <v>71</v>
      </c>
      <c r="F145" t="s">
        <v>1497</v>
      </c>
      <c r="G145" t="s">
        <v>71</v>
      </c>
      <c r="H145" t="s">
        <v>71</v>
      </c>
      <c r="I145" s="1" t="s">
        <v>1498</v>
      </c>
      <c r="J145" s="6" t="s">
        <v>8588</v>
      </c>
      <c r="K145" t="s">
        <v>1499</v>
      </c>
      <c r="L145" t="s">
        <v>687</v>
      </c>
      <c r="M145" t="s">
        <v>1500</v>
      </c>
      <c r="N145" t="s">
        <v>1501</v>
      </c>
      <c r="O145" t="s">
        <v>1502</v>
      </c>
      <c r="P145" t="s">
        <v>1503</v>
      </c>
      <c r="Q145" t="s">
        <v>71</v>
      </c>
      <c r="R145" t="s">
        <v>71</v>
      </c>
      <c r="S145" t="s">
        <v>71</v>
      </c>
      <c r="T145" t="s">
        <v>1504</v>
      </c>
      <c r="U145" t="s">
        <v>71</v>
      </c>
      <c r="V145" t="s">
        <v>71</v>
      </c>
      <c r="W145" t="s">
        <v>71</v>
      </c>
      <c r="X145" t="s">
        <v>71</v>
      </c>
      <c r="Y145" t="s">
        <v>71</v>
      </c>
      <c r="Z145" t="s">
        <v>71</v>
      </c>
      <c r="AA145" t="s">
        <v>71</v>
      </c>
      <c r="AB145" t="s">
        <v>71</v>
      </c>
      <c r="AC145" t="s">
        <v>71</v>
      </c>
      <c r="AD145" t="s">
        <v>71</v>
      </c>
      <c r="AE145" t="s">
        <v>71</v>
      </c>
      <c r="AF145" t="s">
        <v>71</v>
      </c>
      <c r="AG145" t="s">
        <v>71</v>
      </c>
      <c r="AH145" t="s">
        <v>71</v>
      </c>
      <c r="AI145" t="s">
        <v>71</v>
      </c>
      <c r="AJ145" t="s">
        <v>71</v>
      </c>
      <c r="AK145" t="s">
        <v>71</v>
      </c>
      <c r="AL145" t="s">
        <v>71</v>
      </c>
      <c r="AM145" t="s">
        <v>695</v>
      </c>
      <c r="AN145" t="s">
        <v>1283</v>
      </c>
      <c r="AO145" t="s">
        <v>1505</v>
      </c>
      <c r="AP145" t="s">
        <v>71</v>
      </c>
      <c r="AQ145" t="s">
        <v>71</v>
      </c>
      <c r="AR145" t="s">
        <v>71</v>
      </c>
      <c r="AS145">
        <v>2016</v>
      </c>
      <c r="AT145">
        <v>9621</v>
      </c>
      <c r="AU145" t="s">
        <v>71</v>
      </c>
      <c r="AV145" t="s">
        <v>71</v>
      </c>
      <c r="AW145" t="s">
        <v>71</v>
      </c>
      <c r="AX145" t="s">
        <v>71</v>
      </c>
      <c r="AY145" t="s">
        <v>71</v>
      </c>
      <c r="AZ145">
        <v>574</v>
      </c>
      <c r="BA145">
        <v>584</v>
      </c>
      <c r="BB145" t="s">
        <v>71</v>
      </c>
      <c r="BC145" t="s">
        <v>1506</v>
      </c>
      <c r="BD145" t="str">
        <f>HYPERLINK("http://dx.doi.org/10.1007/978-3-662-49381-6_55","http://dx.doi.org/10.1007/978-3-662-49381-6_55")</f>
        <v>http://dx.doi.org/10.1007/978-3-662-49381-6_55</v>
      </c>
      <c r="BE145" t="s">
        <v>71</v>
      </c>
      <c r="BF145" t="s">
        <v>71</v>
      </c>
      <c r="BG145" t="s">
        <v>71</v>
      </c>
      <c r="BH145" t="s">
        <v>71</v>
      </c>
      <c r="BI145" t="s">
        <v>71</v>
      </c>
      <c r="BJ145" t="s">
        <v>71</v>
      </c>
      <c r="BK145" t="s">
        <v>71</v>
      </c>
      <c r="BL145" t="s">
        <v>71</v>
      </c>
      <c r="BM145" t="s">
        <v>71</v>
      </c>
      <c r="BN145" t="s">
        <v>71</v>
      </c>
      <c r="BO145" t="s">
        <v>71</v>
      </c>
      <c r="BP145" t="s">
        <v>71</v>
      </c>
      <c r="BQ145" t="s">
        <v>1507</v>
      </c>
      <c r="BR145" t="str">
        <f>HYPERLINK("https%3A%2F%2Fwww.webofscience.com%2Fwos%2Fwoscc%2Ffull-record%2FWOS:000389380500055","View Full Record in Web of Science")</f>
        <v>View Full Record in Web of Science</v>
      </c>
    </row>
    <row r="146" spans="1:70" x14ac:dyDescent="0.25">
      <c r="A146" t="s">
        <v>69</v>
      </c>
      <c r="B146" t="s">
        <v>1508</v>
      </c>
      <c r="C146" t="s">
        <v>71</v>
      </c>
      <c r="D146" t="s">
        <v>71</v>
      </c>
      <c r="E146" t="s">
        <v>71</v>
      </c>
      <c r="F146" t="s">
        <v>1509</v>
      </c>
      <c r="G146" t="s">
        <v>71</v>
      </c>
      <c r="H146" t="s">
        <v>71</v>
      </c>
      <c r="I146" s="1" t="s">
        <v>1510</v>
      </c>
      <c r="J146" s="6" t="s">
        <v>8588</v>
      </c>
      <c r="K146" t="s">
        <v>74</v>
      </c>
      <c r="L146" t="s">
        <v>71</v>
      </c>
      <c r="M146" t="s">
        <v>71</v>
      </c>
      <c r="N146" t="s">
        <v>71</v>
      </c>
      <c r="O146" t="s">
        <v>71</v>
      </c>
      <c r="P146" t="s">
        <v>71</v>
      </c>
      <c r="Q146" t="s">
        <v>71</v>
      </c>
      <c r="R146" t="s">
        <v>71</v>
      </c>
      <c r="S146" t="s">
        <v>71</v>
      </c>
      <c r="T146" t="s">
        <v>1511</v>
      </c>
      <c r="U146" t="s">
        <v>71</v>
      </c>
      <c r="V146" t="s">
        <v>71</v>
      </c>
      <c r="W146" t="s">
        <v>71</v>
      </c>
      <c r="X146" t="s">
        <v>71</v>
      </c>
      <c r="Y146" t="s">
        <v>71</v>
      </c>
      <c r="Z146" t="s">
        <v>71</v>
      </c>
      <c r="AA146" t="s">
        <v>71</v>
      </c>
      <c r="AB146" t="s">
        <v>71</v>
      </c>
      <c r="AC146" t="s">
        <v>71</v>
      </c>
      <c r="AD146" t="s">
        <v>71</v>
      </c>
      <c r="AE146" t="s">
        <v>71</v>
      </c>
      <c r="AF146" t="s">
        <v>71</v>
      </c>
      <c r="AG146" t="s">
        <v>71</v>
      </c>
      <c r="AH146" t="s">
        <v>71</v>
      </c>
      <c r="AI146" t="s">
        <v>71</v>
      </c>
      <c r="AJ146" t="s">
        <v>71</v>
      </c>
      <c r="AK146" t="s">
        <v>71</v>
      </c>
      <c r="AL146" t="s">
        <v>71</v>
      </c>
      <c r="AM146" t="s">
        <v>77</v>
      </c>
      <c r="AN146" t="s">
        <v>78</v>
      </c>
      <c r="AO146" t="s">
        <v>71</v>
      </c>
      <c r="AP146" t="s">
        <v>71</v>
      </c>
      <c r="AQ146" t="s">
        <v>71</v>
      </c>
      <c r="AR146" t="s">
        <v>79</v>
      </c>
      <c r="AS146">
        <v>2019</v>
      </c>
      <c r="AT146">
        <v>23</v>
      </c>
      <c r="AU146">
        <v>17</v>
      </c>
      <c r="AV146" t="s">
        <v>71</v>
      </c>
      <c r="AW146" t="s">
        <v>71</v>
      </c>
      <c r="AX146" t="s">
        <v>71</v>
      </c>
      <c r="AY146" t="s">
        <v>71</v>
      </c>
      <c r="AZ146">
        <v>8187</v>
      </c>
      <c r="BA146">
        <v>8206</v>
      </c>
      <c r="BB146" t="s">
        <v>71</v>
      </c>
      <c r="BC146" t="s">
        <v>1512</v>
      </c>
      <c r="BD146" t="str">
        <f>HYPERLINK("http://dx.doi.org/10.1007/s00500-018-3454-9","http://dx.doi.org/10.1007/s00500-018-3454-9")</f>
        <v>http://dx.doi.org/10.1007/s00500-018-3454-9</v>
      </c>
      <c r="BE146" t="s">
        <v>71</v>
      </c>
      <c r="BF146" t="s">
        <v>71</v>
      </c>
      <c r="BG146" t="s">
        <v>71</v>
      </c>
      <c r="BH146" t="s">
        <v>71</v>
      </c>
      <c r="BI146" t="s">
        <v>71</v>
      </c>
      <c r="BJ146" t="s">
        <v>71</v>
      </c>
      <c r="BK146" t="s">
        <v>71</v>
      </c>
      <c r="BL146" t="s">
        <v>71</v>
      </c>
      <c r="BM146" t="s">
        <v>71</v>
      </c>
      <c r="BN146" t="s">
        <v>71</v>
      </c>
      <c r="BO146" t="s">
        <v>71</v>
      </c>
      <c r="BP146" t="s">
        <v>71</v>
      </c>
      <c r="BQ146" t="s">
        <v>1513</v>
      </c>
      <c r="BR146" t="str">
        <f>HYPERLINK("https%3A%2F%2Fwww.webofscience.com%2Fwos%2Fwoscc%2Ffull-record%2FWOS:000486914400042","View Full Record in Web of Science")</f>
        <v>View Full Record in Web of Science</v>
      </c>
    </row>
    <row r="147" spans="1:70" x14ac:dyDescent="0.25">
      <c r="A147" t="s">
        <v>69</v>
      </c>
      <c r="B147" t="s">
        <v>1514</v>
      </c>
      <c r="C147" t="s">
        <v>71</v>
      </c>
      <c r="D147" t="s">
        <v>71</v>
      </c>
      <c r="E147" t="s">
        <v>71</v>
      </c>
      <c r="F147" t="s">
        <v>1515</v>
      </c>
      <c r="G147" t="s">
        <v>71</v>
      </c>
      <c r="H147" t="s">
        <v>71</v>
      </c>
      <c r="I147" s="1" t="s">
        <v>1516</v>
      </c>
      <c r="J147" s="6" t="s">
        <v>8588</v>
      </c>
      <c r="K147" t="s">
        <v>174</v>
      </c>
      <c r="L147" t="s">
        <v>71</v>
      </c>
      <c r="M147" t="s">
        <v>71</v>
      </c>
      <c r="N147" t="s">
        <v>71</v>
      </c>
      <c r="O147" t="s">
        <v>71</v>
      </c>
      <c r="P147" t="s">
        <v>71</v>
      </c>
      <c r="Q147" t="s">
        <v>71</v>
      </c>
      <c r="R147" t="s">
        <v>71</v>
      </c>
      <c r="S147" t="s">
        <v>71</v>
      </c>
      <c r="T147" t="s">
        <v>1517</v>
      </c>
      <c r="U147" t="s">
        <v>71</v>
      </c>
      <c r="V147" t="s">
        <v>71</v>
      </c>
      <c r="W147" t="s">
        <v>71</v>
      </c>
      <c r="X147" t="s">
        <v>71</v>
      </c>
      <c r="Y147" t="s">
        <v>71</v>
      </c>
      <c r="Z147" t="s">
        <v>71</v>
      </c>
      <c r="AA147" t="s">
        <v>71</v>
      </c>
      <c r="AB147" t="s">
        <v>71</v>
      </c>
      <c r="AC147" t="s">
        <v>71</v>
      </c>
      <c r="AD147" t="s">
        <v>71</v>
      </c>
      <c r="AE147" t="s">
        <v>71</v>
      </c>
      <c r="AF147" t="s">
        <v>71</v>
      </c>
      <c r="AG147" t="s">
        <v>71</v>
      </c>
      <c r="AH147" t="s">
        <v>71</v>
      </c>
      <c r="AI147" t="s">
        <v>71</v>
      </c>
      <c r="AJ147" t="s">
        <v>71</v>
      </c>
      <c r="AK147" t="s">
        <v>71</v>
      </c>
      <c r="AL147" t="s">
        <v>71</v>
      </c>
      <c r="AM147" t="s">
        <v>178</v>
      </c>
      <c r="AN147" t="s">
        <v>179</v>
      </c>
      <c r="AO147" t="s">
        <v>71</v>
      </c>
      <c r="AP147" t="s">
        <v>71</v>
      </c>
      <c r="AQ147" t="s">
        <v>71</v>
      </c>
      <c r="AR147" t="s">
        <v>71</v>
      </c>
      <c r="AS147">
        <v>2022</v>
      </c>
      <c r="AT147">
        <v>43</v>
      </c>
      <c r="AU147">
        <v>4</v>
      </c>
      <c r="AV147" t="s">
        <v>71</v>
      </c>
      <c r="AW147" t="s">
        <v>71</v>
      </c>
      <c r="AX147" t="s">
        <v>71</v>
      </c>
      <c r="AY147" t="s">
        <v>71</v>
      </c>
      <c r="AZ147">
        <v>4541</v>
      </c>
      <c r="BA147">
        <v>4554</v>
      </c>
      <c r="BB147" t="s">
        <v>71</v>
      </c>
      <c r="BC147" t="s">
        <v>1518</v>
      </c>
      <c r="BD147" t="str">
        <f>HYPERLINK("http://dx.doi.org/10.3233/JIFS-213218","http://dx.doi.org/10.3233/JIFS-213218")</f>
        <v>http://dx.doi.org/10.3233/JIFS-213218</v>
      </c>
      <c r="BE147" t="s">
        <v>71</v>
      </c>
      <c r="BF147" t="s">
        <v>71</v>
      </c>
      <c r="BG147" t="s">
        <v>71</v>
      </c>
      <c r="BH147" t="s">
        <v>71</v>
      </c>
      <c r="BI147" t="s">
        <v>71</v>
      </c>
      <c r="BJ147" t="s">
        <v>71</v>
      </c>
      <c r="BK147" t="s">
        <v>71</v>
      </c>
      <c r="BL147" t="s">
        <v>71</v>
      </c>
      <c r="BM147" t="s">
        <v>71</v>
      </c>
      <c r="BN147" t="s">
        <v>71</v>
      </c>
      <c r="BO147" t="s">
        <v>71</v>
      </c>
      <c r="BP147" t="s">
        <v>71</v>
      </c>
      <c r="BQ147" t="s">
        <v>1519</v>
      </c>
      <c r="BR147" t="str">
        <f>HYPERLINK("https%3A%2F%2Fwww.webofscience.com%2Fwos%2Fwoscc%2Ffull-record%2FWOS:000841691300044","View Full Record in Web of Science")</f>
        <v>View Full Record in Web of Science</v>
      </c>
    </row>
    <row r="148" spans="1:70" x14ac:dyDescent="0.25">
      <c r="A148" t="s">
        <v>69</v>
      </c>
      <c r="B148" t="s">
        <v>1520</v>
      </c>
      <c r="C148" t="s">
        <v>71</v>
      </c>
      <c r="D148" t="s">
        <v>71</v>
      </c>
      <c r="E148" t="s">
        <v>71</v>
      </c>
      <c r="F148" t="s">
        <v>1520</v>
      </c>
      <c r="G148" t="s">
        <v>71</v>
      </c>
      <c r="H148" t="s">
        <v>71</v>
      </c>
      <c r="I148" s="1" t="s">
        <v>1521</v>
      </c>
      <c r="J148" s="6" t="s">
        <v>8593</v>
      </c>
      <c r="K148" t="s">
        <v>837</v>
      </c>
      <c r="L148" t="s">
        <v>71</v>
      </c>
      <c r="M148" t="s">
        <v>71</v>
      </c>
      <c r="N148" t="s">
        <v>71</v>
      </c>
      <c r="O148" t="s">
        <v>71</v>
      </c>
      <c r="P148" t="s">
        <v>71</v>
      </c>
      <c r="Q148" t="s">
        <v>71</v>
      </c>
      <c r="R148" t="s">
        <v>71</v>
      </c>
      <c r="S148" t="s">
        <v>71</v>
      </c>
      <c r="T148" t="s">
        <v>1522</v>
      </c>
      <c r="U148" t="s">
        <v>71</v>
      </c>
      <c r="V148" t="s">
        <v>71</v>
      </c>
      <c r="W148" t="s">
        <v>71</v>
      </c>
      <c r="X148" t="s">
        <v>71</v>
      </c>
      <c r="Y148" t="s">
        <v>71</v>
      </c>
      <c r="Z148" t="s">
        <v>71</v>
      </c>
      <c r="AA148" t="s">
        <v>71</v>
      </c>
      <c r="AB148" t="s">
        <v>71</v>
      </c>
      <c r="AC148" t="s">
        <v>71</v>
      </c>
      <c r="AD148" t="s">
        <v>71</v>
      </c>
      <c r="AE148" t="s">
        <v>71</v>
      </c>
      <c r="AF148" t="s">
        <v>71</v>
      </c>
      <c r="AG148" t="s">
        <v>71</v>
      </c>
      <c r="AH148" t="s">
        <v>71</v>
      </c>
      <c r="AI148" t="s">
        <v>71</v>
      </c>
      <c r="AJ148" t="s">
        <v>71</v>
      </c>
      <c r="AK148" t="s">
        <v>71</v>
      </c>
      <c r="AL148" t="s">
        <v>71</v>
      </c>
      <c r="AM148" t="s">
        <v>839</v>
      </c>
      <c r="AN148" t="s">
        <v>1399</v>
      </c>
      <c r="AO148" t="s">
        <v>71</v>
      </c>
      <c r="AP148" t="s">
        <v>71</v>
      </c>
      <c r="AQ148" t="s">
        <v>71</v>
      </c>
      <c r="AR148" t="s">
        <v>344</v>
      </c>
      <c r="AS148">
        <v>2001</v>
      </c>
      <c r="AT148">
        <v>16</v>
      </c>
      <c r="AU148">
        <v>6</v>
      </c>
      <c r="AV148" t="s">
        <v>71</v>
      </c>
      <c r="AW148" t="s">
        <v>71</v>
      </c>
      <c r="AX148" t="s">
        <v>71</v>
      </c>
      <c r="AY148" t="s">
        <v>71</v>
      </c>
      <c r="AZ148">
        <v>679</v>
      </c>
      <c r="BA148">
        <v>695</v>
      </c>
      <c r="BB148" t="s">
        <v>71</v>
      </c>
      <c r="BC148" t="s">
        <v>1523</v>
      </c>
      <c r="BD148" t="str">
        <f>HYPERLINK("http://dx.doi.org/10.1002/int.1030","http://dx.doi.org/10.1002/int.1030")</f>
        <v>http://dx.doi.org/10.1002/int.1030</v>
      </c>
      <c r="BE148" t="s">
        <v>71</v>
      </c>
      <c r="BF148" t="s">
        <v>71</v>
      </c>
      <c r="BG148" t="s">
        <v>71</v>
      </c>
      <c r="BH148" t="s">
        <v>71</v>
      </c>
      <c r="BI148" t="s">
        <v>71</v>
      </c>
      <c r="BJ148" t="s">
        <v>71</v>
      </c>
      <c r="BK148" t="s">
        <v>71</v>
      </c>
      <c r="BL148" t="s">
        <v>71</v>
      </c>
      <c r="BM148" t="s">
        <v>71</v>
      </c>
      <c r="BN148" t="s">
        <v>71</v>
      </c>
      <c r="BO148" t="s">
        <v>71</v>
      </c>
      <c r="BP148" t="s">
        <v>71</v>
      </c>
      <c r="BQ148" t="s">
        <v>1524</v>
      </c>
      <c r="BR148" t="str">
        <f>HYPERLINK("https%3A%2F%2Fwww.webofscience.com%2Fwos%2Fwoscc%2Ffull-record%2FWOS:000168784800001","View Full Record in Web of Science")</f>
        <v>View Full Record in Web of Science</v>
      </c>
    </row>
    <row r="149" spans="1:70" x14ac:dyDescent="0.25">
      <c r="A149" t="s">
        <v>69</v>
      </c>
      <c r="B149" t="s">
        <v>473</v>
      </c>
      <c r="C149" t="s">
        <v>71</v>
      </c>
      <c r="D149" t="s">
        <v>71</v>
      </c>
      <c r="E149" t="s">
        <v>71</v>
      </c>
      <c r="F149" t="s">
        <v>474</v>
      </c>
      <c r="G149" t="s">
        <v>71</v>
      </c>
      <c r="H149" t="s">
        <v>71</v>
      </c>
      <c r="I149" s="1" t="s">
        <v>1525</v>
      </c>
      <c r="J149" s="6" t="s">
        <v>8588</v>
      </c>
      <c r="K149" t="s">
        <v>233</v>
      </c>
      <c r="L149" t="s">
        <v>71</v>
      </c>
      <c r="M149" t="s">
        <v>71</v>
      </c>
      <c r="N149" t="s">
        <v>71</v>
      </c>
      <c r="O149" t="s">
        <v>71</v>
      </c>
      <c r="P149" t="s">
        <v>71</v>
      </c>
      <c r="Q149" t="s">
        <v>71</v>
      </c>
      <c r="R149" t="s">
        <v>71</v>
      </c>
      <c r="S149" t="s">
        <v>71</v>
      </c>
      <c r="T149" s="10" t="s">
        <v>1526</v>
      </c>
      <c r="U149" t="s">
        <v>71</v>
      </c>
      <c r="V149" t="s">
        <v>71</v>
      </c>
      <c r="W149" t="s">
        <v>71</v>
      </c>
      <c r="X149" t="s">
        <v>71</v>
      </c>
      <c r="Y149" t="s">
        <v>477</v>
      </c>
      <c r="Z149" t="s">
        <v>478</v>
      </c>
      <c r="AA149" t="s">
        <v>71</v>
      </c>
      <c r="AB149" t="s">
        <v>71</v>
      </c>
      <c r="AC149" t="s">
        <v>71</v>
      </c>
      <c r="AD149" t="s">
        <v>71</v>
      </c>
      <c r="AE149" t="s">
        <v>71</v>
      </c>
      <c r="AF149" t="s">
        <v>71</v>
      </c>
      <c r="AG149" t="s">
        <v>71</v>
      </c>
      <c r="AH149" t="s">
        <v>71</v>
      </c>
      <c r="AI149" t="s">
        <v>71</v>
      </c>
      <c r="AJ149" t="s">
        <v>71</v>
      </c>
      <c r="AK149" t="s">
        <v>71</v>
      </c>
      <c r="AL149" t="s">
        <v>71</v>
      </c>
      <c r="AM149" t="s">
        <v>237</v>
      </c>
      <c r="AN149" t="s">
        <v>238</v>
      </c>
      <c r="AO149" t="s">
        <v>71</v>
      </c>
      <c r="AP149" t="s">
        <v>71</v>
      </c>
      <c r="AQ149" t="s">
        <v>71</v>
      </c>
      <c r="AR149" t="s">
        <v>239</v>
      </c>
      <c r="AS149">
        <v>2019</v>
      </c>
      <c r="AT149">
        <v>27</v>
      </c>
      <c r="AU149">
        <v>2</v>
      </c>
      <c r="AV149" t="s">
        <v>71</v>
      </c>
      <c r="AW149" t="s">
        <v>71</v>
      </c>
      <c r="AX149" t="s">
        <v>71</v>
      </c>
      <c r="AY149" t="s">
        <v>71</v>
      </c>
      <c r="AZ149">
        <v>362</v>
      </c>
      <c r="BA149">
        <v>371</v>
      </c>
      <c r="BB149" t="s">
        <v>71</v>
      </c>
      <c r="BC149" t="s">
        <v>1527</v>
      </c>
      <c r="BD149" t="str">
        <f>HYPERLINK("http://dx.doi.org/10.1109/TFUZZ.2018.2855654","http://dx.doi.org/10.1109/TFUZZ.2018.2855654")</f>
        <v>http://dx.doi.org/10.1109/TFUZZ.2018.2855654</v>
      </c>
      <c r="BE149" t="s">
        <v>71</v>
      </c>
      <c r="BF149" t="s">
        <v>71</v>
      </c>
      <c r="BG149" t="s">
        <v>71</v>
      </c>
      <c r="BH149" t="s">
        <v>71</v>
      </c>
      <c r="BI149" t="s">
        <v>71</v>
      </c>
      <c r="BJ149" t="s">
        <v>71</v>
      </c>
      <c r="BK149" t="s">
        <v>71</v>
      </c>
      <c r="BL149" t="s">
        <v>71</v>
      </c>
      <c r="BM149" t="s">
        <v>71</v>
      </c>
      <c r="BN149" t="s">
        <v>71</v>
      </c>
      <c r="BO149" t="s">
        <v>71</v>
      </c>
      <c r="BP149" t="s">
        <v>71</v>
      </c>
      <c r="BQ149" t="s">
        <v>1528</v>
      </c>
      <c r="BR149" t="str">
        <f>HYPERLINK("https%3A%2F%2Fwww.webofscience.com%2Fwos%2Fwoscc%2Ffull-record%2FWOS:000457620200013","View Full Record in Web of Science")</f>
        <v>View Full Record in Web of Science</v>
      </c>
    </row>
    <row r="150" spans="1:70" x14ac:dyDescent="0.25">
      <c r="A150" t="s">
        <v>83</v>
      </c>
      <c r="B150" t="s">
        <v>1529</v>
      </c>
      <c r="C150" t="s">
        <v>71</v>
      </c>
      <c r="D150" t="s">
        <v>71</v>
      </c>
      <c r="E150" t="s">
        <v>102</v>
      </c>
      <c r="F150" t="s">
        <v>1530</v>
      </c>
      <c r="G150" t="s">
        <v>71</v>
      </c>
      <c r="H150" t="s">
        <v>71</v>
      </c>
      <c r="I150" s="1" t="s">
        <v>1531</v>
      </c>
      <c r="J150" s="6" t="s">
        <v>8588</v>
      </c>
      <c r="K150" t="s">
        <v>1532</v>
      </c>
      <c r="L150" t="s">
        <v>71</v>
      </c>
      <c r="M150" t="s">
        <v>1533</v>
      </c>
      <c r="N150" t="s">
        <v>1534</v>
      </c>
      <c r="O150" t="s">
        <v>1535</v>
      </c>
      <c r="P150" t="s">
        <v>1536</v>
      </c>
      <c r="Q150" t="s">
        <v>71</v>
      </c>
      <c r="R150" t="s">
        <v>71</v>
      </c>
      <c r="S150" t="s">
        <v>71</v>
      </c>
      <c r="T150" t="s">
        <v>1537</v>
      </c>
      <c r="U150" t="s">
        <v>71</v>
      </c>
      <c r="V150" t="s">
        <v>71</v>
      </c>
      <c r="W150" t="s">
        <v>71</v>
      </c>
      <c r="X150" t="s">
        <v>71</v>
      </c>
      <c r="Y150" t="s">
        <v>1538</v>
      </c>
      <c r="Z150" t="s">
        <v>1539</v>
      </c>
      <c r="AA150" t="s">
        <v>71</v>
      </c>
      <c r="AB150" t="s">
        <v>71</v>
      </c>
      <c r="AC150" t="s">
        <v>71</v>
      </c>
      <c r="AD150" t="s">
        <v>71</v>
      </c>
      <c r="AE150" t="s">
        <v>71</v>
      </c>
      <c r="AF150" t="s">
        <v>71</v>
      </c>
      <c r="AG150" t="s">
        <v>71</v>
      </c>
      <c r="AH150" t="s">
        <v>71</v>
      </c>
      <c r="AI150" t="s">
        <v>71</v>
      </c>
      <c r="AJ150" t="s">
        <v>71</v>
      </c>
      <c r="AK150" t="s">
        <v>71</v>
      </c>
      <c r="AL150" t="s">
        <v>71</v>
      </c>
      <c r="AM150" t="s">
        <v>71</v>
      </c>
      <c r="AN150" t="s">
        <v>71</v>
      </c>
      <c r="AO150" t="s">
        <v>1540</v>
      </c>
      <c r="AP150" t="s">
        <v>71</v>
      </c>
      <c r="AQ150" t="s">
        <v>71</v>
      </c>
      <c r="AR150" t="s">
        <v>71</v>
      </c>
      <c r="AS150">
        <v>2009</v>
      </c>
      <c r="AT150" t="s">
        <v>71</v>
      </c>
      <c r="AU150" t="s">
        <v>71</v>
      </c>
      <c r="AV150" t="s">
        <v>71</v>
      </c>
      <c r="AW150" t="s">
        <v>71</v>
      </c>
      <c r="AX150" t="s">
        <v>71</v>
      </c>
      <c r="AY150" t="s">
        <v>71</v>
      </c>
      <c r="AZ150">
        <v>811</v>
      </c>
      <c r="BA150">
        <v>816</v>
      </c>
      <c r="BB150" t="s">
        <v>71</v>
      </c>
      <c r="BC150" t="s">
        <v>1541</v>
      </c>
      <c r="BD150" t="str">
        <f>HYPERLINK("http://dx.doi.org/10.1109/ICMLC.2009.5212466","http://dx.doi.org/10.1109/ICMLC.2009.5212466")</f>
        <v>http://dx.doi.org/10.1109/ICMLC.2009.5212466</v>
      </c>
      <c r="BE150" t="s">
        <v>71</v>
      </c>
      <c r="BF150" t="s">
        <v>71</v>
      </c>
      <c r="BG150" t="s">
        <v>71</v>
      </c>
      <c r="BH150" t="s">
        <v>71</v>
      </c>
      <c r="BI150" t="s">
        <v>71</v>
      </c>
      <c r="BJ150" t="s">
        <v>71</v>
      </c>
      <c r="BK150" t="s">
        <v>71</v>
      </c>
      <c r="BL150" t="s">
        <v>71</v>
      </c>
      <c r="BM150" t="s">
        <v>71</v>
      </c>
      <c r="BN150" t="s">
        <v>71</v>
      </c>
      <c r="BO150" t="s">
        <v>71</v>
      </c>
      <c r="BP150" t="s">
        <v>71</v>
      </c>
      <c r="BQ150" t="s">
        <v>1542</v>
      </c>
      <c r="BR150" t="str">
        <f>HYPERLINK("https%3A%2F%2Fwww.webofscience.com%2Fwos%2Fwoscc%2Ffull-record%2FWOS:000281720400150","View Full Record in Web of Science")</f>
        <v>View Full Record in Web of Science</v>
      </c>
    </row>
    <row r="151" spans="1:70" x14ac:dyDescent="0.25">
      <c r="A151" t="s">
        <v>69</v>
      </c>
      <c r="B151" t="s">
        <v>1543</v>
      </c>
      <c r="C151" t="s">
        <v>71</v>
      </c>
      <c r="D151" t="s">
        <v>71</v>
      </c>
      <c r="E151" t="s">
        <v>71</v>
      </c>
      <c r="F151" t="s">
        <v>1544</v>
      </c>
      <c r="G151" t="s">
        <v>71</v>
      </c>
      <c r="H151" t="s">
        <v>71</v>
      </c>
      <c r="I151" s="1" t="s">
        <v>1545</v>
      </c>
      <c r="J151" s="6" t="s">
        <v>8593</v>
      </c>
      <c r="K151" t="s">
        <v>421</v>
      </c>
      <c r="L151" t="s">
        <v>71</v>
      </c>
      <c r="M151" t="s">
        <v>71</v>
      </c>
      <c r="N151" t="s">
        <v>71</v>
      </c>
      <c r="O151" t="s">
        <v>71</v>
      </c>
      <c r="P151" t="s">
        <v>71</v>
      </c>
      <c r="Q151" t="s">
        <v>71</v>
      </c>
      <c r="R151" t="s">
        <v>71</v>
      </c>
      <c r="S151" t="s">
        <v>71</v>
      </c>
      <c r="T151" t="s">
        <v>1546</v>
      </c>
      <c r="U151" t="s">
        <v>71</v>
      </c>
      <c r="V151" t="s">
        <v>71</v>
      </c>
      <c r="W151" t="s">
        <v>71</v>
      </c>
      <c r="X151" t="s">
        <v>71</v>
      </c>
      <c r="Y151" t="s">
        <v>1547</v>
      </c>
      <c r="Z151" t="s">
        <v>1548</v>
      </c>
      <c r="AA151" t="s">
        <v>71</v>
      </c>
      <c r="AB151" t="s">
        <v>71</v>
      </c>
      <c r="AC151" t="s">
        <v>71</v>
      </c>
      <c r="AD151" t="s">
        <v>71</v>
      </c>
      <c r="AE151" t="s">
        <v>71</v>
      </c>
      <c r="AF151" t="s">
        <v>71</v>
      </c>
      <c r="AG151" t="s">
        <v>71</v>
      </c>
      <c r="AH151" t="s">
        <v>71</v>
      </c>
      <c r="AI151" t="s">
        <v>71</v>
      </c>
      <c r="AJ151" t="s">
        <v>71</v>
      </c>
      <c r="AK151" t="s">
        <v>71</v>
      </c>
      <c r="AL151" t="s">
        <v>71</v>
      </c>
      <c r="AM151" t="s">
        <v>423</v>
      </c>
      <c r="AN151" t="s">
        <v>715</v>
      </c>
      <c r="AO151" t="s">
        <v>71</v>
      </c>
      <c r="AP151" t="s">
        <v>71</v>
      </c>
      <c r="AQ151" t="s">
        <v>71</v>
      </c>
      <c r="AR151" t="s">
        <v>1549</v>
      </c>
      <c r="AS151">
        <v>2021</v>
      </c>
      <c r="AT151">
        <v>425</v>
      </c>
      <c r="AU151" t="s">
        <v>71</v>
      </c>
      <c r="AV151" t="s">
        <v>71</v>
      </c>
      <c r="AW151" t="s">
        <v>71</v>
      </c>
      <c r="AX151" t="s">
        <v>71</v>
      </c>
      <c r="AY151" t="s">
        <v>71</v>
      </c>
      <c r="AZ151">
        <v>62</v>
      </c>
      <c r="BA151">
        <v>82</v>
      </c>
      <c r="BB151" t="s">
        <v>71</v>
      </c>
      <c r="BC151" t="s">
        <v>1550</v>
      </c>
      <c r="BD151" t="str">
        <f>HYPERLINK("http://dx.doi.org/10.1016/j.fss.2021.03.014","http://dx.doi.org/10.1016/j.fss.2021.03.014")</f>
        <v>http://dx.doi.org/10.1016/j.fss.2021.03.014</v>
      </c>
      <c r="BE151" t="s">
        <v>71</v>
      </c>
      <c r="BF151" t="s">
        <v>1551</v>
      </c>
      <c r="BG151" t="s">
        <v>71</v>
      </c>
      <c r="BH151" t="s">
        <v>71</v>
      </c>
      <c r="BI151" t="s">
        <v>71</v>
      </c>
      <c r="BJ151" t="s">
        <v>71</v>
      </c>
      <c r="BK151" t="s">
        <v>71</v>
      </c>
      <c r="BL151" t="s">
        <v>71</v>
      </c>
      <c r="BM151" t="s">
        <v>71</v>
      </c>
      <c r="BN151" t="s">
        <v>71</v>
      </c>
      <c r="BO151" t="s">
        <v>71</v>
      </c>
      <c r="BP151" t="s">
        <v>71</v>
      </c>
      <c r="BQ151" t="s">
        <v>1552</v>
      </c>
      <c r="BR151" t="str">
        <f>HYPERLINK("https%3A%2F%2Fwww.webofscience.com%2Fwos%2Fwoscc%2Ffull-record%2FWOS:000711166500005","View Full Record in Web of Science")</f>
        <v>View Full Record in Web of Science</v>
      </c>
    </row>
    <row r="152" spans="1:70" x14ac:dyDescent="0.25">
      <c r="A152" t="s">
        <v>69</v>
      </c>
      <c r="B152" t="s">
        <v>1553</v>
      </c>
      <c r="C152" t="s">
        <v>71</v>
      </c>
      <c r="D152" t="s">
        <v>71</v>
      </c>
      <c r="E152" t="s">
        <v>71</v>
      </c>
      <c r="F152" t="s">
        <v>1554</v>
      </c>
      <c r="G152" t="s">
        <v>71</v>
      </c>
      <c r="H152" t="s">
        <v>71</v>
      </c>
      <c r="I152" s="1" t="s">
        <v>1555</v>
      </c>
      <c r="J152" s="6" t="s">
        <v>8590</v>
      </c>
      <c r="K152" t="s">
        <v>1556</v>
      </c>
      <c r="L152" t="s">
        <v>71</v>
      </c>
      <c r="M152" t="s">
        <v>71</v>
      </c>
      <c r="N152" t="s">
        <v>71</v>
      </c>
      <c r="O152" t="s">
        <v>71</v>
      </c>
      <c r="P152" t="s">
        <v>71</v>
      </c>
      <c r="Q152" t="s">
        <v>71</v>
      </c>
      <c r="R152" t="s">
        <v>71</v>
      </c>
      <c r="S152" t="s">
        <v>71</v>
      </c>
      <c r="T152" t="s">
        <v>1557</v>
      </c>
      <c r="U152" t="s">
        <v>71</v>
      </c>
      <c r="V152" t="s">
        <v>71</v>
      </c>
      <c r="W152" t="s">
        <v>71</v>
      </c>
      <c r="X152" t="s">
        <v>71</v>
      </c>
      <c r="Y152" t="s">
        <v>616</v>
      </c>
      <c r="Z152" t="s">
        <v>617</v>
      </c>
      <c r="AA152" t="s">
        <v>71</v>
      </c>
      <c r="AB152" t="s">
        <v>71</v>
      </c>
      <c r="AC152" t="s">
        <v>71</v>
      </c>
      <c r="AD152" t="s">
        <v>71</v>
      </c>
      <c r="AE152" t="s">
        <v>71</v>
      </c>
      <c r="AF152" t="s">
        <v>71</v>
      </c>
      <c r="AG152" t="s">
        <v>71</v>
      </c>
      <c r="AH152" t="s">
        <v>71</v>
      </c>
      <c r="AI152" t="s">
        <v>71</v>
      </c>
      <c r="AJ152" t="s">
        <v>71</v>
      </c>
      <c r="AK152" t="s">
        <v>71</v>
      </c>
      <c r="AL152" t="s">
        <v>71</v>
      </c>
      <c r="AM152" t="s">
        <v>1558</v>
      </c>
      <c r="AN152" t="s">
        <v>1559</v>
      </c>
      <c r="AO152" t="s">
        <v>71</v>
      </c>
      <c r="AP152" t="s">
        <v>71</v>
      </c>
      <c r="AQ152" t="s">
        <v>71</v>
      </c>
      <c r="AR152" t="s">
        <v>1454</v>
      </c>
      <c r="AS152">
        <v>2022</v>
      </c>
      <c r="AT152">
        <v>81</v>
      </c>
      <c r="AU152">
        <v>16</v>
      </c>
      <c r="AV152" t="s">
        <v>71</v>
      </c>
      <c r="AW152" t="s">
        <v>71</v>
      </c>
      <c r="AX152" t="s">
        <v>71</v>
      </c>
      <c r="AY152" t="s">
        <v>71</v>
      </c>
      <c r="AZ152">
        <v>22587</v>
      </c>
      <c r="BA152">
        <v>22608</v>
      </c>
      <c r="BB152" t="s">
        <v>71</v>
      </c>
      <c r="BC152" t="s">
        <v>1560</v>
      </c>
      <c r="BD152" t="str">
        <f>HYPERLINK("http://dx.doi.org/10.1007/s11042-021-11522-7","http://dx.doi.org/10.1007/s11042-021-11522-7")</f>
        <v>http://dx.doi.org/10.1007/s11042-021-11522-7</v>
      </c>
      <c r="BE152" t="s">
        <v>71</v>
      </c>
      <c r="BF152" t="s">
        <v>1054</v>
      </c>
      <c r="BG152" t="s">
        <v>71</v>
      </c>
      <c r="BH152" t="s">
        <v>71</v>
      </c>
      <c r="BI152" t="s">
        <v>71</v>
      </c>
      <c r="BJ152" t="s">
        <v>71</v>
      </c>
      <c r="BK152" t="s">
        <v>71</v>
      </c>
      <c r="BL152" t="s">
        <v>71</v>
      </c>
      <c r="BM152" t="s">
        <v>71</v>
      </c>
      <c r="BN152" t="s">
        <v>71</v>
      </c>
      <c r="BO152" t="s">
        <v>71</v>
      </c>
      <c r="BP152" t="s">
        <v>71</v>
      </c>
      <c r="BQ152" t="s">
        <v>1561</v>
      </c>
      <c r="BR152" t="str">
        <f>HYPERLINK("https%3A%2F%2Fwww.webofscience.com%2Fwos%2Fwoscc%2Ffull-record%2FWOS:000745425000005","View Full Record in Web of Science")</f>
        <v>View Full Record in Web of Science</v>
      </c>
    </row>
    <row r="153" spans="1:70" x14ac:dyDescent="0.25">
      <c r="A153" t="s">
        <v>69</v>
      </c>
      <c r="B153" t="s">
        <v>1562</v>
      </c>
      <c r="C153" t="s">
        <v>71</v>
      </c>
      <c r="D153" t="s">
        <v>71</v>
      </c>
      <c r="E153" t="s">
        <v>71</v>
      </c>
      <c r="F153" t="s">
        <v>1563</v>
      </c>
      <c r="G153" t="s">
        <v>71</v>
      </c>
      <c r="H153" t="s">
        <v>71</v>
      </c>
      <c r="I153" s="1" t="s">
        <v>1564</v>
      </c>
      <c r="J153" s="6" t="s">
        <v>8588</v>
      </c>
      <c r="K153" t="s">
        <v>1565</v>
      </c>
      <c r="L153" t="s">
        <v>71</v>
      </c>
      <c r="M153" t="s">
        <v>71</v>
      </c>
      <c r="N153" t="s">
        <v>71</v>
      </c>
      <c r="O153" t="s">
        <v>71</v>
      </c>
      <c r="P153" t="s">
        <v>71</v>
      </c>
      <c r="Q153" t="s">
        <v>71</v>
      </c>
      <c r="R153" t="s">
        <v>71</v>
      </c>
      <c r="S153" t="s">
        <v>71</v>
      </c>
      <c r="T153" t="s">
        <v>1566</v>
      </c>
      <c r="U153" t="s">
        <v>71</v>
      </c>
      <c r="V153" t="s">
        <v>71</v>
      </c>
      <c r="W153" t="s">
        <v>71</v>
      </c>
      <c r="X153" t="s">
        <v>71</v>
      </c>
      <c r="Y153" t="s">
        <v>1567</v>
      </c>
      <c r="Z153" t="s">
        <v>1568</v>
      </c>
      <c r="AA153" t="s">
        <v>71</v>
      </c>
      <c r="AB153" t="s">
        <v>71</v>
      </c>
      <c r="AC153" t="s">
        <v>71</v>
      </c>
      <c r="AD153" t="s">
        <v>71</v>
      </c>
      <c r="AE153" t="s">
        <v>71</v>
      </c>
      <c r="AF153" t="s">
        <v>71</v>
      </c>
      <c r="AG153" t="s">
        <v>71</v>
      </c>
      <c r="AH153" t="s">
        <v>71</v>
      </c>
      <c r="AI153" t="s">
        <v>71</v>
      </c>
      <c r="AJ153" t="s">
        <v>71</v>
      </c>
      <c r="AK153" t="s">
        <v>71</v>
      </c>
      <c r="AL153" t="s">
        <v>71</v>
      </c>
      <c r="AM153" t="s">
        <v>1569</v>
      </c>
      <c r="AN153" t="s">
        <v>1570</v>
      </c>
      <c r="AO153" t="s">
        <v>71</v>
      </c>
      <c r="AP153" t="s">
        <v>71</v>
      </c>
      <c r="AQ153" t="s">
        <v>71</v>
      </c>
      <c r="AR153" t="s">
        <v>239</v>
      </c>
      <c r="AS153">
        <v>2011</v>
      </c>
      <c r="AT153">
        <v>62</v>
      </c>
      <c r="AU153">
        <v>2</v>
      </c>
      <c r="AV153" t="s">
        <v>71</v>
      </c>
      <c r="AW153" t="s">
        <v>71</v>
      </c>
      <c r="AX153" t="s">
        <v>180</v>
      </c>
      <c r="AY153" t="s">
        <v>71</v>
      </c>
      <c r="AZ153">
        <v>125</v>
      </c>
      <c r="BA153">
        <v>137</v>
      </c>
      <c r="BB153" t="s">
        <v>71</v>
      </c>
      <c r="BC153" t="s">
        <v>1571</v>
      </c>
      <c r="BD153" t="str">
        <f>HYPERLINK("http://dx.doi.org/10.1016/j.compind.2010.10.006","http://dx.doi.org/10.1016/j.compind.2010.10.006")</f>
        <v>http://dx.doi.org/10.1016/j.compind.2010.10.006</v>
      </c>
      <c r="BE153" t="s">
        <v>71</v>
      </c>
      <c r="BF153" t="s">
        <v>71</v>
      </c>
      <c r="BG153" t="s">
        <v>71</v>
      </c>
      <c r="BH153" t="s">
        <v>71</v>
      </c>
      <c r="BI153" t="s">
        <v>71</v>
      </c>
      <c r="BJ153" t="s">
        <v>71</v>
      </c>
      <c r="BK153" t="s">
        <v>71</v>
      </c>
      <c r="BL153" t="s">
        <v>71</v>
      </c>
      <c r="BM153" t="s">
        <v>71</v>
      </c>
      <c r="BN153" t="s">
        <v>71</v>
      </c>
      <c r="BO153" t="s">
        <v>71</v>
      </c>
      <c r="BP153" t="s">
        <v>71</v>
      </c>
      <c r="BQ153" t="s">
        <v>1572</v>
      </c>
      <c r="BR153" t="str">
        <f>HYPERLINK("https%3A%2F%2Fwww.webofscience.com%2Fwos%2Fwoscc%2Ffull-record%2FWOS:000287564300002","View Full Record in Web of Science")</f>
        <v>View Full Record in Web of Science</v>
      </c>
    </row>
    <row r="154" spans="1:70" x14ac:dyDescent="0.25">
      <c r="A154" t="s">
        <v>460</v>
      </c>
      <c r="B154" t="s">
        <v>1573</v>
      </c>
      <c r="C154" t="s">
        <v>71</v>
      </c>
      <c r="D154" t="s">
        <v>1574</v>
      </c>
      <c r="E154" t="s">
        <v>71</v>
      </c>
      <c r="F154" t="s">
        <v>1575</v>
      </c>
      <c r="G154" t="s">
        <v>71</v>
      </c>
      <c r="H154" t="s">
        <v>71</v>
      </c>
      <c r="I154" s="1" t="s">
        <v>1576</v>
      </c>
      <c r="J154" s="6" t="s">
        <v>8590</v>
      </c>
      <c r="K154" t="s">
        <v>1577</v>
      </c>
      <c r="L154" t="s">
        <v>1578</v>
      </c>
      <c r="M154" t="s">
        <v>71</v>
      </c>
      <c r="N154" t="s">
        <v>71</v>
      </c>
      <c r="O154" t="s">
        <v>71</v>
      </c>
      <c r="P154" t="s">
        <v>71</v>
      </c>
      <c r="Q154" t="s">
        <v>71</v>
      </c>
      <c r="R154" t="s">
        <v>71</v>
      </c>
      <c r="S154" t="s">
        <v>71</v>
      </c>
      <c r="T154" s="10" t="s">
        <v>1579</v>
      </c>
      <c r="U154" t="s">
        <v>71</v>
      </c>
      <c r="V154" t="s">
        <v>71</v>
      </c>
      <c r="W154" t="s">
        <v>71</v>
      </c>
      <c r="X154" t="s">
        <v>71</v>
      </c>
      <c r="Y154" t="s">
        <v>486</v>
      </c>
      <c r="Z154" t="s">
        <v>487</v>
      </c>
      <c r="AA154" t="s">
        <v>71</v>
      </c>
      <c r="AB154" t="s">
        <v>71</v>
      </c>
      <c r="AC154" t="s">
        <v>71</v>
      </c>
      <c r="AD154" t="s">
        <v>71</v>
      </c>
      <c r="AE154" t="s">
        <v>71</v>
      </c>
      <c r="AF154" t="s">
        <v>71</v>
      </c>
      <c r="AG154" t="s">
        <v>71</v>
      </c>
      <c r="AH154" t="s">
        <v>71</v>
      </c>
      <c r="AI154" t="s">
        <v>71</v>
      </c>
      <c r="AJ154" t="s">
        <v>71</v>
      </c>
      <c r="AK154" t="s">
        <v>71</v>
      </c>
      <c r="AL154" t="s">
        <v>71</v>
      </c>
      <c r="AM154" t="s">
        <v>1580</v>
      </c>
      <c r="AN154" t="s">
        <v>1581</v>
      </c>
      <c r="AO154" t="s">
        <v>1582</v>
      </c>
      <c r="AP154" t="s">
        <v>71</v>
      </c>
      <c r="AQ154" t="s">
        <v>71</v>
      </c>
      <c r="AR154" t="s">
        <v>71</v>
      </c>
      <c r="AS154">
        <v>2018</v>
      </c>
      <c r="AT154">
        <v>149</v>
      </c>
      <c r="AU154" t="s">
        <v>71</v>
      </c>
      <c r="AV154" t="s">
        <v>71</v>
      </c>
      <c r="AW154" t="s">
        <v>71</v>
      </c>
      <c r="AX154" t="s">
        <v>71</v>
      </c>
      <c r="AY154" t="s">
        <v>71</v>
      </c>
      <c r="AZ154">
        <v>15</v>
      </c>
      <c r="BA154">
        <v>37</v>
      </c>
      <c r="BB154" t="s">
        <v>71</v>
      </c>
      <c r="BC154" t="s">
        <v>1583</v>
      </c>
      <c r="BD154" t="str">
        <f>HYPERLINK("http://dx.doi.org/10.1007/978-3-319-75690-5_2","http://dx.doi.org/10.1007/978-3-319-75690-5_2")</f>
        <v>http://dx.doi.org/10.1007/978-3-319-75690-5_2</v>
      </c>
      <c r="BE154" t="s">
        <v>1584</v>
      </c>
      <c r="BF154" t="s">
        <v>71</v>
      </c>
      <c r="BG154" t="s">
        <v>71</v>
      </c>
      <c r="BH154" t="s">
        <v>71</v>
      </c>
      <c r="BI154" t="s">
        <v>71</v>
      </c>
      <c r="BJ154" t="s">
        <v>71</v>
      </c>
      <c r="BK154" t="s">
        <v>71</v>
      </c>
      <c r="BL154" t="s">
        <v>71</v>
      </c>
      <c r="BM154" t="s">
        <v>71</v>
      </c>
      <c r="BN154" t="s">
        <v>71</v>
      </c>
      <c r="BO154" t="s">
        <v>71</v>
      </c>
      <c r="BP154" t="s">
        <v>71</v>
      </c>
      <c r="BQ154" t="s">
        <v>1585</v>
      </c>
      <c r="BR154" t="str">
        <f>HYPERLINK("https%3A%2F%2Fwww.webofscience.com%2Fwos%2Fwoscc%2Ffull-record%2FWOS:000441047000003","View Full Record in Web of Science")</f>
        <v>View Full Record in Web of Science</v>
      </c>
    </row>
    <row r="155" spans="1:70" x14ac:dyDescent="0.25">
      <c r="A155" t="s">
        <v>69</v>
      </c>
      <c r="B155" t="s">
        <v>1333</v>
      </c>
      <c r="C155" t="s">
        <v>71</v>
      </c>
      <c r="D155" t="s">
        <v>71</v>
      </c>
      <c r="E155" t="s">
        <v>71</v>
      </c>
      <c r="F155" t="s">
        <v>1335</v>
      </c>
      <c r="G155" t="s">
        <v>71</v>
      </c>
      <c r="H155" t="s">
        <v>71</v>
      </c>
      <c r="I155" s="1" t="s">
        <v>1586</v>
      </c>
      <c r="J155" s="6" t="s">
        <v>8588</v>
      </c>
      <c r="K155" t="s">
        <v>115</v>
      </c>
      <c r="L155" t="s">
        <v>71</v>
      </c>
      <c r="M155" t="s">
        <v>71</v>
      </c>
      <c r="N155" t="s">
        <v>71</v>
      </c>
      <c r="O155" t="s">
        <v>71</v>
      </c>
      <c r="P155" t="s">
        <v>71</v>
      </c>
      <c r="Q155" t="s">
        <v>71</v>
      </c>
      <c r="R155" t="s">
        <v>71</v>
      </c>
      <c r="S155" t="s">
        <v>71</v>
      </c>
      <c r="T155" t="s">
        <v>1587</v>
      </c>
      <c r="U155" t="s">
        <v>71</v>
      </c>
      <c r="V155" t="s">
        <v>71</v>
      </c>
      <c r="W155" t="s">
        <v>71</v>
      </c>
      <c r="X155" t="s">
        <v>71</v>
      </c>
      <c r="Y155" t="s">
        <v>1588</v>
      </c>
      <c r="Z155" t="s">
        <v>71</v>
      </c>
      <c r="AA155" t="s">
        <v>71</v>
      </c>
      <c r="AB155" t="s">
        <v>71</v>
      </c>
      <c r="AC155" t="s">
        <v>71</v>
      </c>
      <c r="AD155" t="s">
        <v>71</v>
      </c>
      <c r="AE155" t="s">
        <v>71</v>
      </c>
      <c r="AF155" t="s">
        <v>71</v>
      </c>
      <c r="AG155" t="s">
        <v>71</v>
      </c>
      <c r="AH155" t="s">
        <v>71</v>
      </c>
      <c r="AI155" t="s">
        <v>71</v>
      </c>
      <c r="AJ155" t="s">
        <v>71</v>
      </c>
      <c r="AK155" t="s">
        <v>71</v>
      </c>
      <c r="AL155" t="s">
        <v>71</v>
      </c>
      <c r="AM155" t="s">
        <v>117</v>
      </c>
      <c r="AN155" t="s">
        <v>118</v>
      </c>
      <c r="AO155" t="s">
        <v>71</v>
      </c>
      <c r="AP155" t="s">
        <v>71</v>
      </c>
      <c r="AQ155" t="s">
        <v>71</v>
      </c>
      <c r="AR155" t="s">
        <v>71</v>
      </c>
      <c r="AS155">
        <v>2015</v>
      </c>
      <c r="AT155">
        <v>44</v>
      </c>
      <c r="AU155" t="s">
        <v>1589</v>
      </c>
      <c r="AV155" t="s">
        <v>71</v>
      </c>
      <c r="AW155" t="s">
        <v>71</v>
      </c>
      <c r="AX155" t="s">
        <v>71</v>
      </c>
      <c r="AY155" t="s">
        <v>71</v>
      </c>
      <c r="AZ155">
        <v>889</v>
      </c>
      <c r="BA155">
        <v>901</v>
      </c>
      <c r="BB155" t="s">
        <v>71</v>
      </c>
      <c r="BC155" t="s">
        <v>1590</v>
      </c>
      <c r="BD155" t="str">
        <f>HYPERLINK("http://dx.doi.org/10.1080/03081079.2015.1029472","http://dx.doi.org/10.1080/03081079.2015.1029472")</f>
        <v>http://dx.doi.org/10.1080/03081079.2015.1029472</v>
      </c>
      <c r="BE155" t="s">
        <v>71</v>
      </c>
      <c r="BF155" t="s">
        <v>71</v>
      </c>
      <c r="BG155" t="s">
        <v>71</v>
      </c>
      <c r="BH155" t="s">
        <v>71</v>
      </c>
      <c r="BI155" t="s">
        <v>71</v>
      </c>
      <c r="BJ155" t="s">
        <v>71</v>
      </c>
      <c r="BK155" t="s">
        <v>71</v>
      </c>
      <c r="BL155" t="s">
        <v>71</v>
      </c>
      <c r="BM155" t="s">
        <v>71</v>
      </c>
      <c r="BN155" t="s">
        <v>71</v>
      </c>
      <c r="BO155" t="s">
        <v>71</v>
      </c>
      <c r="BP155" t="s">
        <v>71</v>
      </c>
      <c r="BQ155" t="s">
        <v>1591</v>
      </c>
      <c r="BR155" t="str">
        <f>HYPERLINK("https%3A%2F%2Fwww.webofscience.com%2Fwos%2Fwoscc%2Ffull-record%2FWOS:000369822800009","View Full Record in Web of Science")</f>
        <v>View Full Record in Web of Science</v>
      </c>
    </row>
    <row r="156" spans="1:70" x14ac:dyDescent="0.25">
      <c r="A156" t="s">
        <v>69</v>
      </c>
      <c r="B156" t="s">
        <v>1592</v>
      </c>
      <c r="C156" t="s">
        <v>71</v>
      </c>
      <c r="D156" t="s">
        <v>71</v>
      </c>
      <c r="E156" t="s">
        <v>71</v>
      </c>
      <c r="F156" t="s">
        <v>1592</v>
      </c>
      <c r="G156" t="s">
        <v>71</v>
      </c>
      <c r="H156" t="s">
        <v>71</v>
      </c>
      <c r="I156" s="1" t="s">
        <v>1593</v>
      </c>
      <c r="J156" s="6" t="s">
        <v>8590</v>
      </c>
      <c r="K156" t="s">
        <v>421</v>
      </c>
      <c r="L156" t="s">
        <v>71</v>
      </c>
      <c r="M156" t="s">
        <v>71</v>
      </c>
      <c r="N156" t="s">
        <v>71</v>
      </c>
      <c r="O156" t="s">
        <v>71</v>
      </c>
      <c r="P156" t="s">
        <v>71</v>
      </c>
      <c r="Q156" t="s">
        <v>71</v>
      </c>
      <c r="R156" t="s">
        <v>71</v>
      </c>
      <c r="S156" t="s">
        <v>71</v>
      </c>
      <c r="T156" s="10" t="s">
        <v>1594</v>
      </c>
      <c r="U156" t="s">
        <v>71</v>
      </c>
      <c r="V156" t="s">
        <v>71</v>
      </c>
      <c r="W156" t="s">
        <v>71</v>
      </c>
      <c r="X156" t="s">
        <v>71</v>
      </c>
      <c r="Y156" t="s">
        <v>71</v>
      </c>
      <c r="Z156" t="s">
        <v>71</v>
      </c>
      <c r="AA156" t="s">
        <v>71</v>
      </c>
      <c r="AB156" t="s">
        <v>71</v>
      </c>
      <c r="AC156" t="s">
        <v>71</v>
      </c>
      <c r="AD156" t="s">
        <v>71</v>
      </c>
      <c r="AE156" t="s">
        <v>71</v>
      </c>
      <c r="AF156" t="s">
        <v>71</v>
      </c>
      <c r="AG156" t="s">
        <v>71</v>
      </c>
      <c r="AH156" t="s">
        <v>71</v>
      </c>
      <c r="AI156" t="s">
        <v>71</v>
      </c>
      <c r="AJ156" t="s">
        <v>71</v>
      </c>
      <c r="AK156" t="s">
        <v>71</v>
      </c>
      <c r="AL156" t="s">
        <v>71</v>
      </c>
      <c r="AM156" t="s">
        <v>423</v>
      </c>
      <c r="AN156" t="s">
        <v>71</v>
      </c>
      <c r="AO156" t="s">
        <v>71</v>
      </c>
      <c r="AP156" t="s">
        <v>71</v>
      </c>
      <c r="AQ156" t="s">
        <v>71</v>
      </c>
      <c r="AR156" t="s">
        <v>1595</v>
      </c>
      <c r="AS156">
        <v>1992</v>
      </c>
      <c r="AT156">
        <v>48</v>
      </c>
      <c r="AU156">
        <v>2</v>
      </c>
      <c r="AV156" t="s">
        <v>71</v>
      </c>
      <c r="AW156" t="s">
        <v>71</v>
      </c>
      <c r="AX156" t="s">
        <v>71</v>
      </c>
      <c r="AY156" t="s">
        <v>71</v>
      </c>
      <c r="AZ156">
        <v>155</v>
      </c>
      <c r="BA156">
        <v>172</v>
      </c>
      <c r="BB156" t="s">
        <v>71</v>
      </c>
      <c r="BC156" t="s">
        <v>1596</v>
      </c>
      <c r="BD156" t="str">
        <f>HYPERLINK("http://dx.doi.org/10.1016/0165-0114(92)90330-7","http://dx.doi.org/10.1016/0165-0114(92)90330-7")</f>
        <v>http://dx.doi.org/10.1016/0165-0114(92)90330-7</v>
      </c>
      <c r="BE156" t="s">
        <v>71</v>
      </c>
      <c r="BF156" t="s">
        <v>71</v>
      </c>
      <c r="BG156" t="s">
        <v>71</v>
      </c>
      <c r="BH156" t="s">
        <v>71</v>
      </c>
      <c r="BI156" t="s">
        <v>71</v>
      </c>
      <c r="BJ156" t="s">
        <v>71</v>
      </c>
      <c r="BK156" t="s">
        <v>71</v>
      </c>
      <c r="BL156" t="s">
        <v>71</v>
      </c>
      <c r="BM156" t="s">
        <v>71</v>
      </c>
      <c r="BN156" t="s">
        <v>71</v>
      </c>
      <c r="BO156" t="s">
        <v>71</v>
      </c>
      <c r="BP156" t="s">
        <v>71</v>
      </c>
      <c r="BQ156" t="s">
        <v>1597</v>
      </c>
      <c r="BR156" t="str">
        <f>HYPERLINK("https%3A%2F%2Fwww.webofscience.com%2Fwos%2Fwoscc%2Ffull-record%2FWOS:A1992JG43300001","View Full Record in Web of Science")</f>
        <v>View Full Record in Web of Science</v>
      </c>
    </row>
    <row r="157" spans="1:70" x14ac:dyDescent="0.25">
      <c r="A157" t="s">
        <v>83</v>
      </c>
      <c r="B157" t="s">
        <v>1598</v>
      </c>
      <c r="C157" t="s">
        <v>71</v>
      </c>
      <c r="D157" t="s">
        <v>71</v>
      </c>
      <c r="E157" t="s">
        <v>102</v>
      </c>
      <c r="F157" t="s">
        <v>1599</v>
      </c>
      <c r="G157" t="s">
        <v>71</v>
      </c>
      <c r="H157" t="s">
        <v>71</v>
      </c>
      <c r="I157" s="1" t="s">
        <v>1600</v>
      </c>
      <c r="J157" s="6" t="s">
        <v>8590</v>
      </c>
      <c r="K157" t="s">
        <v>816</v>
      </c>
      <c r="L157" t="s">
        <v>817</v>
      </c>
      <c r="M157" t="s">
        <v>818</v>
      </c>
      <c r="N157" t="s">
        <v>819</v>
      </c>
      <c r="O157" t="s">
        <v>820</v>
      </c>
      <c r="P157" t="s">
        <v>102</v>
      </c>
      <c r="Q157" t="s">
        <v>71</v>
      </c>
      <c r="R157" t="s">
        <v>71</v>
      </c>
      <c r="S157" t="s">
        <v>71</v>
      </c>
      <c r="T157" s="10" t="s">
        <v>1601</v>
      </c>
      <c r="U157" t="s">
        <v>71</v>
      </c>
      <c r="V157" t="s">
        <v>71</v>
      </c>
      <c r="W157" t="s">
        <v>71</v>
      </c>
      <c r="X157" t="s">
        <v>71</v>
      </c>
      <c r="Y157" t="s">
        <v>638</v>
      </c>
      <c r="Z157" t="s">
        <v>639</v>
      </c>
      <c r="AA157" t="s">
        <v>71</v>
      </c>
      <c r="AB157" t="s">
        <v>71</v>
      </c>
      <c r="AC157" t="s">
        <v>71</v>
      </c>
      <c r="AD157" t="s">
        <v>71</v>
      </c>
      <c r="AE157" t="s">
        <v>71</v>
      </c>
      <c r="AF157" t="s">
        <v>71</v>
      </c>
      <c r="AG157" t="s">
        <v>71</v>
      </c>
      <c r="AH157" t="s">
        <v>71</v>
      </c>
      <c r="AI157" t="s">
        <v>71</v>
      </c>
      <c r="AJ157" t="s">
        <v>71</v>
      </c>
      <c r="AK157" t="s">
        <v>71</v>
      </c>
      <c r="AL157" t="s">
        <v>71</v>
      </c>
      <c r="AM157" t="s">
        <v>824</v>
      </c>
      <c r="AN157" t="s">
        <v>71</v>
      </c>
      <c r="AO157" t="s">
        <v>825</v>
      </c>
      <c r="AP157" t="s">
        <v>71</v>
      </c>
      <c r="AQ157" t="s">
        <v>71</v>
      </c>
      <c r="AR157" t="s">
        <v>71</v>
      </c>
      <c r="AS157">
        <v>2012</v>
      </c>
      <c r="AT157" t="s">
        <v>71</v>
      </c>
      <c r="AU157" t="s">
        <v>71</v>
      </c>
      <c r="AV157" t="s">
        <v>71</v>
      </c>
      <c r="AW157" t="s">
        <v>71</v>
      </c>
      <c r="AX157" t="s">
        <v>71</v>
      </c>
      <c r="AY157" t="s">
        <v>71</v>
      </c>
      <c r="AZ157" t="s">
        <v>71</v>
      </c>
      <c r="BA157" t="s">
        <v>71</v>
      </c>
      <c r="BB157" t="s">
        <v>71</v>
      </c>
      <c r="BC157" t="s">
        <v>71</v>
      </c>
      <c r="BD157" t="s">
        <v>71</v>
      </c>
      <c r="BE157" t="s">
        <v>71</v>
      </c>
      <c r="BF157" t="s">
        <v>71</v>
      </c>
      <c r="BG157" t="s">
        <v>71</v>
      </c>
      <c r="BH157" t="s">
        <v>71</v>
      </c>
      <c r="BI157" t="s">
        <v>71</v>
      </c>
      <c r="BJ157" t="s">
        <v>71</v>
      </c>
      <c r="BK157" t="s">
        <v>71</v>
      </c>
      <c r="BL157" t="s">
        <v>71</v>
      </c>
      <c r="BM157" t="s">
        <v>71</v>
      </c>
      <c r="BN157" t="s">
        <v>71</v>
      </c>
      <c r="BO157" t="s">
        <v>71</v>
      </c>
      <c r="BP157" t="s">
        <v>71</v>
      </c>
      <c r="BQ157" t="s">
        <v>1602</v>
      </c>
      <c r="BR157" t="str">
        <f>HYPERLINK("https%3A%2F%2Fwww.webofscience.com%2Fwos%2Fwoscc%2Ffull-record%2FWOS:000309188200014","View Full Record in Web of Science")</f>
        <v>View Full Record in Web of Science</v>
      </c>
    </row>
    <row r="158" spans="1:70" x14ac:dyDescent="0.25">
      <c r="A158" t="s">
        <v>69</v>
      </c>
      <c r="B158" t="s">
        <v>1603</v>
      </c>
      <c r="C158" t="s">
        <v>71</v>
      </c>
      <c r="D158" t="s">
        <v>71</v>
      </c>
      <c r="E158" t="s">
        <v>71</v>
      </c>
      <c r="F158" t="s">
        <v>1604</v>
      </c>
      <c r="G158" t="s">
        <v>71</v>
      </c>
      <c r="H158" t="s">
        <v>71</v>
      </c>
      <c r="I158" s="1" t="s">
        <v>1605</v>
      </c>
      <c r="J158" s="6" t="s">
        <v>8588</v>
      </c>
      <c r="K158" t="s">
        <v>123</v>
      </c>
      <c r="L158" t="s">
        <v>71</v>
      </c>
      <c r="M158" t="s">
        <v>71</v>
      </c>
      <c r="N158" t="s">
        <v>71</v>
      </c>
      <c r="O158" t="s">
        <v>71</v>
      </c>
      <c r="P158" t="s">
        <v>71</v>
      </c>
      <c r="Q158" t="s">
        <v>71</v>
      </c>
      <c r="R158" t="s">
        <v>71</v>
      </c>
      <c r="S158" t="s">
        <v>71</v>
      </c>
      <c r="T158" t="s">
        <v>1606</v>
      </c>
      <c r="U158" t="s">
        <v>71</v>
      </c>
      <c r="V158" t="s">
        <v>71</v>
      </c>
      <c r="W158" t="s">
        <v>71</v>
      </c>
      <c r="X158" t="s">
        <v>71</v>
      </c>
      <c r="Y158" t="s">
        <v>1607</v>
      </c>
      <c r="Z158" t="s">
        <v>1608</v>
      </c>
      <c r="AA158" t="s">
        <v>71</v>
      </c>
      <c r="AB158" t="s">
        <v>71</v>
      </c>
      <c r="AC158" t="s">
        <v>71</v>
      </c>
      <c r="AD158" t="s">
        <v>71</v>
      </c>
      <c r="AE158" t="s">
        <v>71</v>
      </c>
      <c r="AF158" t="s">
        <v>71</v>
      </c>
      <c r="AG158" t="s">
        <v>71</v>
      </c>
      <c r="AH158" t="s">
        <v>71</v>
      </c>
      <c r="AI158" t="s">
        <v>71</v>
      </c>
      <c r="AJ158" t="s">
        <v>71</v>
      </c>
      <c r="AK158" t="s">
        <v>71</v>
      </c>
      <c r="AL158" t="s">
        <v>71</v>
      </c>
      <c r="AM158" t="s">
        <v>127</v>
      </c>
      <c r="AN158" t="s">
        <v>128</v>
      </c>
      <c r="AO158" t="s">
        <v>71</v>
      </c>
      <c r="AP158" t="s">
        <v>71</v>
      </c>
      <c r="AQ158" t="s">
        <v>71</v>
      </c>
      <c r="AR158" t="s">
        <v>1609</v>
      </c>
      <c r="AS158">
        <v>2013</v>
      </c>
      <c r="AT158">
        <v>244</v>
      </c>
      <c r="AU158" t="s">
        <v>71</v>
      </c>
      <c r="AV158" t="s">
        <v>71</v>
      </c>
      <c r="AW158" t="s">
        <v>71</v>
      </c>
      <c r="AX158" t="s">
        <v>71</v>
      </c>
      <c r="AY158" t="s">
        <v>71</v>
      </c>
      <c r="AZ158">
        <v>1</v>
      </c>
      <c r="BA158">
        <v>25</v>
      </c>
      <c r="BB158" t="s">
        <v>71</v>
      </c>
      <c r="BC158" t="s">
        <v>1610</v>
      </c>
      <c r="BD158" t="str">
        <f>HYPERLINK("http://dx.doi.org/10.1016/j.ins.2013.04.032","http://dx.doi.org/10.1016/j.ins.2013.04.032")</f>
        <v>http://dx.doi.org/10.1016/j.ins.2013.04.032</v>
      </c>
      <c r="BE158" t="s">
        <v>71</v>
      </c>
      <c r="BF158" t="s">
        <v>71</v>
      </c>
      <c r="BG158" t="s">
        <v>71</v>
      </c>
      <c r="BH158" t="s">
        <v>71</v>
      </c>
      <c r="BI158" t="s">
        <v>71</v>
      </c>
      <c r="BJ158" t="s">
        <v>71</v>
      </c>
      <c r="BK158" t="s">
        <v>71</v>
      </c>
      <c r="BL158" t="s">
        <v>71</v>
      </c>
      <c r="BM158" t="s">
        <v>71</v>
      </c>
      <c r="BN158" t="s">
        <v>71</v>
      </c>
      <c r="BO158" t="s">
        <v>71</v>
      </c>
      <c r="BP158" t="s">
        <v>71</v>
      </c>
      <c r="BQ158" t="s">
        <v>1611</v>
      </c>
      <c r="BR158" t="str">
        <f>HYPERLINK("https%3A%2F%2Fwww.webofscience.com%2Fwos%2Fwoscc%2Ffull-record%2FWOS:000321479800001","View Full Record in Web of Science")</f>
        <v>View Full Record in Web of Science</v>
      </c>
    </row>
    <row r="159" spans="1:70" x14ac:dyDescent="0.25">
      <c r="A159" t="s">
        <v>69</v>
      </c>
      <c r="B159" t="s">
        <v>1612</v>
      </c>
      <c r="C159" t="s">
        <v>71</v>
      </c>
      <c r="D159" t="s">
        <v>71</v>
      </c>
      <c r="E159" t="s">
        <v>71</v>
      </c>
      <c r="F159" t="s">
        <v>1612</v>
      </c>
      <c r="G159" t="s">
        <v>71</v>
      </c>
      <c r="H159" t="s">
        <v>71</v>
      </c>
      <c r="I159" s="5" t="s">
        <v>1613</v>
      </c>
      <c r="J159" s="6" t="s">
        <v>8590</v>
      </c>
      <c r="K159" t="s">
        <v>421</v>
      </c>
      <c r="L159" t="s">
        <v>71</v>
      </c>
      <c r="M159" t="s">
        <v>71</v>
      </c>
      <c r="N159" t="s">
        <v>71</v>
      </c>
      <c r="O159" t="s">
        <v>71</v>
      </c>
      <c r="P159" t="s">
        <v>71</v>
      </c>
      <c r="Q159" t="s">
        <v>71</v>
      </c>
      <c r="R159" t="s">
        <v>71</v>
      </c>
      <c r="S159" t="s">
        <v>71</v>
      </c>
      <c r="T159" s="10" t="s">
        <v>1614</v>
      </c>
      <c r="U159" t="s">
        <v>71</v>
      </c>
      <c r="V159" t="s">
        <v>71</v>
      </c>
      <c r="W159" t="s">
        <v>71</v>
      </c>
      <c r="X159" t="s">
        <v>71</v>
      </c>
      <c r="Y159" t="s">
        <v>71</v>
      </c>
      <c r="Z159" t="s">
        <v>71</v>
      </c>
      <c r="AA159" t="s">
        <v>71</v>
      </c>
      <c r="AB159" t="s">
        <v>71</v>
      </c>
      <c r="AC159" t="s">
        <v>71</v>
      </c>
      <c r="AD159" t="s">
        <v>71</v>
      </c>
      <c r="AE159" t="s">
        <v>71</v>
      </c>
      <c r="AF159" t="s">
        <v>71</v>
      </c>
      <c r="AG159" t="s">
        <v>71</v>
      </c>
      <c r="AH159" t="s">
        <v>71</v>
      </c>
      <c r="AI159" t="s">
        <v>71</v>
      </c>
      <c r="AJ159" t="s">
        <v>71</v>
      </c>
      <c r="AK159" t="s">
        <v>71</v>
      </c>
      <c r="AL159" t="s">
        <v>71</v>
      </c>
      <c r="AM159" t="s">
        <v>423</v>
      </c>
      <c r="AN159" t="s">
        <v>71</v>
      </c>
      <c r="AO159" t="s">
        <v>71</v>
      </c>
      <c r="AP159" t="s">
        <v>71</v>
      </c>
      <c r="AQ159" t="s">
        <v>71</v>
      </c>
      <c r="AR159" t="s">
        <v>1615</v>
      </c>
      <c r="AS159">
        <v>1993</v>
      </c>
      <c r="AT159">
        <v>57</v>
      </c>
      <c r="AU159">
        <v>3</v>
      </c>
      <c r="AV159" t="s">
        <v>71</v>
      </c>
      <c r="AW159" t="s">
        <v>71</v>
      </c>
      <c r="AX159" t="s">
        <v>71</v>
      </c>
      <c r="AY159" t="s">
        <v>71</v>
      </c>
      <c r="AZ159">
        <v>257</v>
      </c>
      <c r="BA159">
        <v>294</v>
      </c>
      <c r="BB159" t="s">
        <v>71</v>
      </c>
      <c r="BC159" t="s">
        <v>1616</v>
      </c>
      <c r="BD159" t="str">
        <f>HYPERLINK("http://dx.doi.org/10.1016/0165-0114(93)90024-C","http://dx.doi.org/10.1016/0165-0114(93)90024-C")</f>
        <v>http://dx.doi.org/10.1016/0165-0114(93)90024-C</v>
      </c>
      <c r="BE159" t="s">
        <v>71</v>
      </c>
      <c r="BF159" t="s">
        <v>71</v>
      </c>
      <c r="BG159" t="s">
        <v>71</v>
      </c>
      <c r="BH159" t="s">
        <v>71</v>
      </c>
      <c r="BI159" t="s">
        <v>71</v>
      </c>
      <c r="BJ159" t="s">
        <v>71</v>
      </c>
      <c r="BK159" t="s">
        <v>71</v>
      </c>
      <c r="BL159" t="s">
        <v>71</v>
      </c>
      <c r="BM159" t="s">
        <v>71</v>
      </c>
      <c r="BN159" t="s">
        <v>71</v>
      </c>
      <c r="BO159" t="s">
        <v>71</v>
      </c>
      <c r="BP159" t="s">
        <v>71</v>
      </c>
      <c r="BQ159" t="s">
        <v>1617</v>
      </c>
      <c r="BR159" t="str">
        <f>HYPERLINK("https%3A%2F%2Fwww.webofscience.com%2Fwos%2Fwoscc%2Ffull-record%2FWOS:A1993LW63900001","View Full Record in Web of Science")</f>
        <v>View Full Record in Web of Science</v>
      </c>
    </row>
    <row r="160" spans="1:70" x14ac:dyDescent="0.25">
      <c r="A160" t="s">
        <v>69</v>
      </c>
      <c r="B160" t="s">
        <v>1618</v>
      </c>
      <c r="C160" t="s">
        <v>71</v>
      </c>
      <c r="D160" t="s">
        <v>71</v>
      </c>
      <c r="E160" t="s">
        <v>71</v>
      </c>
      <c r="F160" t="s">
        <v>1618</v>
      </c>
      <c r="G160" t="s">
        <v>71</v>
      </c>
      <c r="H160" t="s">
        <v>71</v>
      </c>
      <c r="I160" s="4" t="s">
        <v>1619</v>
      </c>
      <c r="J160" s="6" t="s">
        <v>8590</v>
      </c>
      <c r="K160" t="s">
        <v>1620</v>
      </c>
      <c r="L160" t="s">
        <v>71</v>
      </c>
      <c r="M160" t="s">
        <v>1621</v>
      </c>
      <c r="N160" t="s">
        <v>1622</v>
      </c>
      <c r="O160" t="s">
        <v>1623</v>
      </c>
      <c r="P160" t="s">
        <v>1624</v>
      </c>
      <c r="Q160" t="s">
        <v>71</v>
      </c>
      <c r="R160" t="s">
        <v>71</v>
      </c>
      <c r="S160" t="s">
        <v>71</v>
      </c>
      <c r="T160" s="10" t="s">
        <v>1625</v>
      </c>
      <c r="U160" t="s">
        <v>71</v>
      </c>
      <c r="V160" t="s">
        <v>71</v>
      </c>
      <c r="W160" t="s">
        <v>71</v>
      </c>
      <c r="X160" t="s">
        <v>71</v>
      </c>
      <c r="Y160" t="s">
        <v>71</v>
      </c>
      <c r="Z160" t="s">
        <v>71</v>
      </c>
      <c r="AA160" t="s">
        <v>71</v>
      </c>
      <c r="AB160" t="s">
        <v>71</v>
      </c>
      <c r="AC160" t="s">
        <v>71</v>
      </c>
      <c r="AD160" t="s">
        <v>71</v>
      </c>
      <c r="AE160" t="s">
        <v>71</v>
      </c>
      <c r="AF160" t="s">
        <v>71</v>
      </c>
      <c r="AG160" t="s">
        <v>71</v>
      </c>
      <c r="AH160" t="s">
        <v>71</v>
      </c>
      <c r="AI160" t="s">
        <v>71</v>
      </c>
      <c r="AJ160" t="s">
        <v>71</v>
      </c>
      <c r="AK160" t="s">
        <v>71</v>
      </c>
      <c r="AL160" t="s">
        <v>71</v>
      </c>
      <c r="AM160" t="s">
        <v>1626</v>
      </c>
      <c r="AN160" t="s">
        <v>71</v>
      </c>
      <c r="AO160" t="s">
        <v>71</v>
      </c>
      <c r="AP160" t="s">
        <v>71</v>
      </c>
      <c r="AQ160" t="s">
        <v>71</v>
      </c>
      <c r="AR160" t="s">
        <v>71</v>
      </c>
      <c r="AS160">
        <v>1990</v>
      </c>
      <c r="AT160">
        <v>14</v>
      </c>
      <c r="AU160" t="s">
        <v>71</v>
      </c>
      <c r="AV160" t="s">
        <v>71</v>
      </c>
      <c r="AW160" t="s">
        <v>71</v>
      </c>
      <c r="AX160" t="s">
        <v>71</v>
      </c>
      <c r="AY160" t="s">
        <v>71</v>
      </c>
      <c r="AZ160">
        <v>440</v>
      </c>
      <c r="BA160">
        <v>443</v>
      </c>
      <c r="BB160" t="s">
        <v>71</v>
      </c>
      <c r="BC160" t="s">
        <v>1627</v>
      </c>
      <c r="BD160" t="str">
        <f>HYPERLINK("http://dx.doi.org/10.1016/0895-7177(90)90223-A","http://dx.doi.org/10.1016/0895-7177(90)90223-A")</f>
        <v>http://dx.doi.org/10.1016/0895-7177(90)90223-A</v>
      </c>
      <c r="BE160" t="s">
        <v>71</v>
      </c>
      <c r="BF160" t="s">
        <v>71</v>
      </c>
      <c r="BG160" t="s">
        <v>71</v>
      </c>
      <c r="BH160" t="s">
        <v>71</v>
      </c>
      <c r="BI160" t="s">
        <v>71</v>
      </c>
      <c r="BJ160" t="s">
        <v>71</v>
      </c>
      <c r="BK160" t="s">
        <v>71</v>
      </c>
      <c r="BL160" t="s">
        <v>71</v>
      </c>
      <c r="BM160" t="s">
        <v>71</v>
      </c>
      <c r="BN160" t="s">
        <v>71</v>
      </c>
      <c r="BO160" t="s">
        <v>71</v>
      </c>
      <c r="BP160" t="s">
        <v>71</v>
      </c>
      <c r="BQ160" t="s">
        <v>1628</v>
      </c>
      <c r="BR160" t="str">
        <f>HYPERLINK("https%3A%2F%2Fwww.webofscience.com%2Fwos%2Fwoscc%2Ffull-record%2FWOS:A1990EQ46900085","View Full Record in Web of Science")</f>
        <v>View Full Record in Web of Science</v>
      </c>
    </row>
    <row r="161" spans="1:70" x14ac:dyDescent="0.25">
      <c r="A161" t="s">
        <v>69</v>
      </c>
      <c r="B161" t="s">
        <v>1629</v>
      </c>
      <c r="C161" t="s">
        <v>71</v>
      </c>
      <c r="D161" t="s">
        <v>71</v>
      </c>
      <c r="E161" t="s">
        <v>71</v>
      </c>
      <c r="F161" t="s">
        <v>1630</v>
      </c>
      <c r="G161" t="s">
        <v>71</v>
      </c>
      <c r="H161" t="s">
        <v>71</v>
      </c>
      <c r="I161" s="1" t="s">
        <v>1631</v>
      </c>
      <c r="J161" s="6" t="s">
        <v>8590</v>
      </c>
      <c r="K161" t="s">
        <v>123</v>
      </c>
      <c r="L161" t="s">
        <v>71</v>
      </c>
      <c r="M161" t="s">
        <v>71</v>
      </c>
      <c r="N161" t="s">
        <v>71</v>
      </c>
      <c r="O161" t="s">
        <v>71</v>
      </c>
      <c r="P161" t="s">
        <v>71</v>
      </c>
      <c r="Q161" t="s">
        <v>71</v>
      </c>
      <c r="R161" t="s">
        <v>71</v>
      </c>
      <c r="S161" t="s">
        <v>71</v>
      </c>
      <c r="T161" t="s">
        <v>1632</v>
      </c>
      <c r="U161" t="s">
        <v>71</v>
      </c>
      <c r="V161" t="s">
        <v>71</v>
      </c>
      <c r="W161" t="s">
        <v>71</v>
      </c>
      <c r="X161" t="s">
        <v>71</v>
      </c>
      <c r="Y161" t="s">
        <v>1633</v>
      </c>
      <c r="Z161" t="s">
        <v>1634</v>
      </c>
      <c r="AA161" t="s">
        <v>71</v>
      </c>
      <c r="AB161" t="s">
        <v>71</v>
      </c>
      <c r="AC161" t="s">
        <v>71</v>
      </c>
      <c r="AD161" t="s">
        <v>71</v>
      </c>
      <c r="AE161" t="s">
        <v>71</v>
      </c>
      <c r="AF161" t="s">
        <v>71</v>
      </c>
      <c r="AG161" t="s">
        <v>71</v>
      </c>
      <c r="AH161" t="s">
        <v>71</v>
      </c>
      <c r="AI161" t="s">
        <v>71</v>
      </c>
      <c r="AJ161" t="s">
        <v>71</v>
      </c>
      <c r="AK161" t="s">
        <v>71</v>
      </c>
      <c r="AL161" t="s">
        <v>71</v>
      </c>
      <c r="AM161" t="s">
        <v>127</v>
      </c>
      <c r="AN161" t="s">
        <v>128</v>
      </c>
      <c r="AO161" t="s">
        <v>71</v>
      </c>
      <c r="AP161" t="s">
        <v>71</v>
      </c>
      <c r="AQ161" t="s">
        <v>71</v>
      </c>
      <c r="AR161" t="s">
        <v>293</v>
      </c>
      <c r="AS161">
        <v>2014</v>
      </c>
      <c r="AT161">
        <v>260</v>
      </c>
      <c r="AU161" t="s">
        <v>71</v>
      </c>
      <c r="AV161" t="s">
        <v>71</v>
      </c>
      <c r="AW161" t="s">
        <v>71</v>
      </c>
      <c r="AX161" t="s">
        <v>71</v>
      </c>
      <c r="AY161" t="s">
        <v>71</v>
      </c>
      <c r="AZ161">
        <v>98</v>
      </c>
      <c r="BA161">
        <v>119</v>
      </c>
      <c r="BB161" t="s">
        <v>71</v>
      </c>
      <c r="BC161" t="s">
        <v>1635</v>
      </c>
      <c r="BD161" t="str">
        <f>HYPERLINK("http://dx.doi.org/10.1016/j.ins.2013.10.038","http://dx.doi.org/10.1016/j.ins.2013.10.038")</f>
        <v>http://dx.doi.org/10.1016/j.ins.2013.10.038</v>
      </c>
      <c r="BE161" t="s">
        <v>71</v>
      </c>
      <c r="BF161" t="s">
        <v>71</v>
      </c>
      <c r="BG161" t="s">
        <v>71</v>
      </c>
      <c r="BH161" t="s">
        <v>71</v>
      </c>
      <c r="BI161" t="s">
        <v>71</v>
      </c>
      <c r="BJ161" t="s">
        <v>71</v>
      </c>
      <c r="BK161" t="s">
        <v>71</v>
      </c>
      <c r="BL161" t="s">
        <v>71</v>
      </c>
      <c r="BM161" t="s">
        <v>71</v>
      </c>
      <c r="BN161" t="s">
        <v>71</v>
      </c>
      <c r="BO161" t="s">
        <v>71</v>
      </c>
      <c r="BP161" t="s">
        <v>71</v>
      </c>
      <c r="BQ161" t="s">
        <v>1636</v>
      </c>
      <c r="BR161" t="str">
        <f>HYPERLINK("https%3A%2F%2Fwww.webofscience.com%2Fwos%2Fwoscc%2Ffull-record%2FWOS:000330823800007","View Full Record in Web of Science")</f>
        <v>View Full Record in Web of Science</v>
      </c>
    </row>
    <row r="162" spans="1:70" x14ac:dyDescent="0.25">
      <c r="A162" t="s">
        <v>83</v>
      </c>
      <c r="B162" t="s">
        <v>1637</v>
      </c>
      <c r="C162" t="s">
        <v>71</v>
      </c>
      <c r="D162" t="s">
        <v>71</v>
      </c>
      <c r="E162" t="s">
        <v>102</v>
      </c>
      <c r="F162" t="s">
        <v>1638</v>
      </c>
      <c r="G162" t="s">
        <v>71</v>
      </c>
      <c r="H162" t="s">
        <v>71</v>
      </c>
      <c r="I162" s="1" t="s">
        <v>1639</v>
      </c>
      <c r="J162" s="6" t="s">
        <v>8588</v>
      </c>
      <c r="K162" t="s">
        <v>1640</v>
      </c>
      <c r="L162" t="s">
        <v>71</v>
      </c>
      <c r="M162" t="s">
        <v>1641</v>
      </c>
      <c r="N162" t="s">
        <v>1642</v>
      </c>
      <c r="O162" t="s">
        <v>1643</v>
      </c>
      <c r="P162" t="s">
        <v>71</v>
      </c>
      <c r="Q162" t="s">
        <v>71</v>
      </c>
      <c r="R162" t="s">
        <v>71</v>
      </c>
      <c r="S162" t="s">
        <v>71</v>
      </c>
      <c r="T162" t="s">
        <v>1644</v>
      </c>
      <c r="U162" t="s">
        <v>71</v>
      </c>
      <c r="V162" t="s">
        <v>71</v>
      </c>
      <c r="W162" t="s">
        <v>71</v>
      </c>
      <c r="X162" t="s">
        <v>71</v>
      </c>
      <c r="Y162" t="s">
        <v>71</v>
      </c>
      <c r="Z162" t="s">
        <v>71</v>
      </c>
      <c r="AA162" t="s">
        <v>71</v>
      </c>
      <c r="AB162" t="s">
        <v>71</v>
      </c>
      <c r="AC162" t="s">
        <v>71</v>
      </c>
      <c r="AD162" t="s">
        <v>71</v>
      </c>
      <c r="AE162" t="s">
        <v>71</v>
      </c>
      <c r="AF162" t="s">
        <v>71</v>
      </c>
      <c r="AG162" t="s">
        <v>71</v>
      </c>
      <c r="AH162" t="s">
        <v>71</v>
      </c>
      <c r="AI162" t="s">
        <v>71</v>
      </c>
      <c r="AJ162" t="s">
        <v>71</v>
      </c>
      <c r="AK162" t="s">
        <v>71</v>
      </c>
      <c r="AL162" t="s">
        <v>71</v>
      </c>
      <c r="AM162" t="s">
        <v>71</v>
      </c>
      <c r="AN162" t="s">
        <v>71</v>
      </c>
      <c r="AO162" t="s">
        <v>1645</v>
      </c>
      <c r="AP162" t="s">
        <v>71</v>
      </c>
      <c r="AQ162" t="s">
        <v>71</v>
      </c>
      <c r="AR162" t="s">
        <v>71</v>
      </c>
      <c r="AS162">
        <v>2014</v>
      </c>
      <c r="AT162" t="s">
        <v>71</v>
      </c>
      <c r="AU162" t="s">
        <v>71</v>
      </c>
      <c r="AV162" t="s">
        <v>71</v>
      </c>
      <c r="AW162" t="s">
        <v>71</v>
      </c>
      <c r="AX162" t="s">
        <v>71</v>
      </c>
      <c r="AY162" t="s">
        <v>71</v>
      </c>
      <c r="AZ162">
        <v>914</v>
      </c>
      <c r="BA162">
        <v>918</v>
      </c>
      <c r="BB162" t="s">
        <v>71</v>
      </c>
      <c r="BC162" t="s">
        <v>71</v>
      </c>
      <c r="BD162" t="s">
        <v>71</v>
      </c>
      <c r="BE162" t="s">
        <v>71</v>
      </c>
      <c r="BF162" t="s">
        <v>71</v>
      </c>
      <c r="BG162" t="s">
        <v>71</v>
      </c>
      <c r="BH162" t="s">
        <v>71</v>
      </c>
      <c r="BI162" t="s">
        <v>71</v>
      </c>
      <c r="BJ162" t="s">
        <v>71</v>
      </c>
      <c r="BK162" t="s">
        <v>71</v>
      </c>
      <c r="BL162" t="s">
        <v>71</v>
      </c>
      <c r="BM162" t="s">
        <v>71</v>
      </c>
      <c r="BN162" t="s">
        <v>71</v>
      </c>
      <c r="BO162" t="s">
        <v>71</v>
      </c>
      <c r="BP162" t="s">
        <v>71</v>
      </c>
      <c r="BQ162" t="s">
        <v>1646</v>
      </c>
      <c r="BR162" t="str">
        <f>HYPERLINK("https%3A%2F%2Fwww.webofscience.com%2Fwos%2Fwoscc%2Ffull-record%2FWOS:000359803500165","View Full Record in Web of Science")</f>
        <v>View Full Record in Web of Science</v>
      </c>
    </row>
    <row r="163" spans="1:70" x14ac:dyDescent="0.25">
      <c r="A163" t="s">
        <v>69</v>
      </c>
      <c r="B163" t="s">
        <v>1647</v>
      </c>
      <c r="C163" t="s">
        <v>71</v>
      </c>
      <c r="D163" t="s">
        <v>71</v>
      </c>
      <c r="E163" t="s">
        <v>71</v>
      </c>
      <c r="F163" t="s">
        <v>1648</v>
      </c>
      <c r="G163" t="s">
        <v>71</v>
      </c>
      <c r="H163" t="s">
        <v>71</v>
      </c>
      <c r="I163" s="1" t="s">
        <v>1649</v>
      </c>
      <c r="J163" s="6" t="s">
        <v>8590</v>
      </c>
      <c r="K163" t="s">
        <v>174</v>
      </c>
      <c r="L163" t="s">
        <v>71</v>
      </c>
      <c r="M163" t="s">
        <v>71</v>
      </c>
      <c r="N163" t="s">
        <v>71</v>
      </c>
      <c r="O163" t="s">
        <v>71</v>
      </c>
      <c r="P163" t="s">
        <v>71</v>
      </c>
      <c r="Q163" t="s">
        <v>71</v>
      </c>
      <c r="R163" t="s">
        <v>71</v>
      </c>
      <c r="S163" t="s">
        <v>71</v>
      </c>
      <c r="T163" t="s">
        <v>1650</v>
      </c>
      <c r="U163" t="s">
        <v>71</v>
      </c>
      <c r="V163" t="s">
        <v>71</v>
      </c>
      <c r="W163" t="s">
        <v>71</v>
      </c>
      <c r="X163" t="s">
        <v>71</v>
      </c>
      <c r="Y163" t="s">
        <v>71</v>
      </c>
      <c r="Z163" t="s">
        <v>71</v>
      </c>
      <c r="AA163" t="s">
        <v>71</v>
      </c>
      <c r="AB163" t="s">
        <v>71</v>
      </c>
      <c r="AC163" t="s">
        <v>71</v>
      </c>
      <c r="AD163" t="s">
        <v>71</v>
      </c>
      <c r="AE163" t="s">
        <v>71</v>
      </c>
      <c r="AF163" t="s">
        <v>71</v>
      </c>
      <c r="AG163" t="s">
        <v>71</v>
      </c>
      <c r="AH163" t="s">
        <v>71</v>
      </c>
      <c r="AI163" t="s">
        <v>71</v>
      </c>
      <c r="AJ163" t="s">
        <v>71</v>
      </c>
      <c r="AK163" t="s">
        <v>71</v>
      </c>
      <c r="AL163" t="s">
        <v>71</v>
      </c>
      <c r="AM163" t="s">
        <v>178</v>
      </c>
      <c r="AN163" t="s">
        <v>179</v>
      </c>
      <c r="AO163" t="s">
        <v>71</v>
      </c>
      <c r="AP163" t="s">
        <v>71</v>
      </c>
      <c r="AQ163" t="s">
        <v>71</v>
      </c>
      <c r="AR163" t="s">
        <v>71</v>
      </c>
      <c r="AS163">
        <v>2018</v>
      </c>
      <c r="AT163">
        <v>34</v>
      </c>
      <c r="AU163">
        <v>1</v>
      </c>
      <c r="AV163" t="s">
        <v>71</v>
      </c>
      <c r="AW163" t="s">
        <v>71</v>
      </c>
      <c r="AX163" t="s">
        <v>71</v>
      </c>
      <c r="AY163" t="s">
        <v>71</v>
      </c>
      <c r="AZ163">
        <v>35</v>
      </c>
      <c r="BA163">
        <v>45</v>
      </c>
      <c r="BB163" t="s">
        <v>71</v>
      </c>
      <c r="BC163" t="s">
        <v>1651</v>
      </c>
      <c r="BD163" t="str">
        <f>HYPERLINK("http://dx.doi.org/10.3233/JIFS-16938","http://dx.doi.org/10.3233/JIFS-16938")</f>
        <v>http://dx.doi.org/10.3233/JIFS-16938</v>
      </c>
      <c r="BE163" t="s">
        <v>71</v>
      </c>
      <c r="BF163" t="s">
        <v>71</v>
      </c>
      <c r="BG163" t="s">
        <v>71</v>
      </c>
      <c r="BH163" t="s">
        <v>71</v>
      </c>
      <c r="BI163" t="s">
        <v>71</v>
      </c>
      <c r="BJ163" t="s">
        <v>71</v>
      </c>
      <c r="BK163" t="s">
        <v>71</v>
      </c>
      <c r="BL163" t="s">
        <v>71</v>
      </c>
      <c r="BM163" t="s">
        <v>71</v>
      </c>
      <c r="BN163" t="s">
        <v>71</v>
      </c>
      <c r="BO163" t="s">
        <v>71</v>
      </c>
      <c r="BP163" t="s">
        <v>71</v>
      </c>
      <c r="BQ163" t="s">
        <v>1652</v>
      </c>
      <c r="BR163" t="str">
        <f>HYPERLINK("https%3A%2F%2Fwww.webofscience.com%2Fwos%2Fwoscc%2Ffull-record%2FWOS:000423039300004","View Full Record in Web of Science")</f>
        <v>View Full Record in Web of Science</v>
      </c>
    </row>
    <row r="164" spans="1:70" x14ac:dyDescent="0.25">
      <c r="A164" t="s">
        <v>83</v>
      </c>
      <c r="B164" t="s">
        <v>1653</v>
      </c>
      <c r="C164" t="s">
        <v>71</v>
      </c>
      <c r="D164" t="s">
        <v>1654</v>
      </c>
      <c r="E164" t="s">
        <v>71</v>
      </c>
      <c r="F164" t="s">
        <v>1655</v>
      </c>
      <c r="G164" t="s">
        <v>71</v>
      </c>
      <c r="H164" t="s">
        <v>71</v>
      </c>
      <c r="I164" s="1" t="s">
        <v>1656</v>
      </c>
      <c r="J164" s="6" t="s">
        <v>8588</v>
      </c>
      <c r="K164" t="s">
        <v>1657</v>
      </c>
      <c r="L164" t="s">
        <v>1658</v>
      </c>
      <c r="M164" t="s">
        <v>1659</v>
      </c>
      <c r="N164" t="s">
        <v>1660</v>
      </c>
      <c r="O164" t="s">
        <v>1661</v>
      </c>
      <c r="P164" t="s">
        <v>71</v>
      </c>
      <c r="Q164" t="s">
        <v>71</v>
      </c>
      <c r="R164" t="s">
        <v>71</v>
      </c>
      <c r="S164" t="s">
        <v>71</v>
      </c>
      <c r="T164" t="s">
        <v>1662</v>
      </c>
      <c r="U164" t="s">
        <v>71</v>
      </c>
      <c r="V164" t="s">
        <v>71</v>
      </c>
      <c r="W164" t="s">
        <v>71</v>
      </c>
      <c r="X164" t="s">
        <v>71</v>
      </c>
      <c r="Y164" t="s">
        <v>71</v>
      </c>
      <c r="Z164" t="s">
        <v>71</v>
      </c>
      <c r="AA164" t="s">
        <v>71</v>
      </c>
      <c r="AB164" t="s">
        <v>71</v>
      </c>
      <c r="AC164" t="s">
        <v>71</v>
      </c>
      <c r="AD164" t="s">
        <v>71</v>
      </c>
      <c r="AE164" t="s">
        <v>71</v>
      </c>
      <c r="AF164" t="s">
        <v>71</v>
      </c>
      <c r="AG164" t="s">
        <v>71</v>
      </c>
      <c r="AH164" t="s">
        <v>71</v>
      </c>
      <c r="AI164" t="s">
        <v>71</v>
      </c>
      <c r="AJ164" t="s">
        <v>71</v>
      </c>
      <c r="AK164" t="s">
        <v>71</v>
      </c>
      <c r="AL164" t="s">
        <v>71</v>
      </c>
      <c r="AM164" t="s">
        <v>1663</v>
      </c>
      <c r="AN164" t="s">
        <v>1664</v>
      </c>
      <c r="AO164" t="s">
        <v>1665</v>
      </c>
      <c r="AP164" t="s">
        <v>71</v>
      </c>
      <c r="AQ164" t="s">
        <v>71</v>
      </c>
      <c r="AR164" t="s">
        <v>71</v>
      </c>
      <c r="AS164">
        <v>2022</v>
      </c>
      <c r="AT164">
        <v>338</v>
      </c>
      <c r="AU164" t="s">
        <v>71</v>
      </c>
      <c r="AV164" t="s">
        <v>71</v>
      </c>
      <c r="AW164" t="s">
        <v>71</v>
      </c>
      <c r="AX164" t="s">
        <v>71</v>
      </c>
      <c r="AY164" t="s">
        <v>71</v>
      </c>
      <c r="AZ164">
        <v>178</v>
      </c>
      <c r="BA164">
        <v>184</v>
      </c>
      <c r="BB164" t="s">
        <v>71</v>
      </c>
      <c r="BC164" t="s">
        <v>1666</v>
      </c>
      <c r="BD164" t="str">
        <f>HYPERLINK("http://dx.doi.org/10.1007/978-3-030-95929-6_14","http://dx.doi.org/10.1007/978-3-030-95929-6_14")</f>
        <v>http://dx.doi.org/10.1007/978-3-030-95929-6_14</v>
      </c>
      <c r="BE164" t="s">
        <v>71</v>
      </c>
      <c r="BF164" t="s">
        <v>71</v>
      </c>
      <c r="BG164" t="s">
        <v>71</v>
      </c>
      <c r="BH164" t="s">
        <v>71</v>
      </c>
      <c r="BI164" t="s">
        <v>71</v>
      </c>
      <c r="BJ164" t="s">
        <v>71</v>
      </c>
      <c r="BK164" t="s">
        <v>71</v>
      </c>
      <c r="BL164" t="s">
        <v>71</v>
      </c>
      <c r="BM164" t="s">
        <v>71</v>
      </c>
      <c r="BN164" t="s">
        <v>71</v>
      </c>
      <c r="BO164" t="s">
        <v>71</v>
      </c>
      <c r="BP164" t="s">
        <v>71</v>
      </c>
      <c r="BQ164" t="s">
        <v>1667</v>
      </c>
      <c r="BR164" t="str">
        <f>HYPERLINK("https%3A%2F%2Fwww.webofscience.com%2Fwos%2Fwoscc%2Ffull-record%2FWOS:000775291100014","View Full Record in Web of Science")</f>
        <v>View Full Record in Web of Science</v>
      </c>
    </row>
    <row r="165" spans="1:70" x14ac:dyDescent="0.25">
      <c r="A165" t="s">
        <v>69</v>
      </c>
      <c r="B165" t="s">
        <v>1668</v>
      </c>
      <c r="C165" t="s">
        <v>71</v>
      </c>
      <c r="D165" t="s">
        <v>71</v>
      </c>
      <c r="E165" t="s">
        <v>71</v>
      </c>
      <c r="F165" t="s">
        <v>1669</v>
      </c>
      <c r="G165" t="s">
        <v>71</v>
      </c>
      <c r="H165" t="s">
        <v>71</v>
      </c>
      <c r="I165" s="1" t="s">
        <v>1670</v>
      </c>
      <c r="J165" s="6" t="s">
        <v>8588</v>
      </c>
      <c r="K165" t="s">
        <v>766</v>
      </c>
      <c r="L165" t="s">
        <v>71</v>
      </c>
      <c r="M165" t="s">
        <v>71</v>
      </c>
      <c r="N165" t="s">
        <v>71</v>
      </c>
      <c r="O165" t="s">
        <v>71</v>
      </c>
      <c r="P165" t="s">
        <v>71</v>
      </c>
      <c r="Q165" t="s">
        <v>71</v>
      </c>
      <c r="R165" t="s">
        <v>71</v>
      </c>
      <c r="S165" t="s">
        <v>71</v>
      </c>
      <c r="T165" t="s">
        <v>1671</v>
      </c>
      <c r="U165" t="s">
        <v>71</v>
      </c>
      <c r="V165" t="s">
        <v>71</v>
      </c>
      <c r="W165" t="s">
        <v>71</v>
      </c>
      <c r="X165" t="s">
        <v>71</v>
      </c>
      <c r="Y165" t="s">
        <v>71</v>
      </c>
      <c r="Z165" t="s">
        <v>1672</v>
      </c>
      <c r="AA165" t="s">
        <v>71</v>
      </c>
      <c r="AB165" t="s">
        <v>71</v>
      </c>
      <c r="AC165" t="s">
        <v>71</v>
      </c>
      <c r="AD165" t="s">
        <v>71</v>
      </c>
      <c r="AE165" t="s">
        <v>71</v>
      </c>
      <c r="AF165" t="s">
        <v>71</v>
      </c>
      <c r="AG165" t="s">
        <v>71</v>
      </c>
      <c r="AH165" t="s">
        <v>71</v>
      </c>
      <c r="AI165" t="s">
        <v>71</v>
      </c>
      <c r="AJ165" t="s">
        <v>71</v>
      </c>
      <c r="AK165" t="s">
        <v>71</v>
      </c>
      <c r="AL165" t="s">
        <v>71</v>
      </c>
      <c r="AM165" t="s">
        <v>768</v>
      </c>
      <c r="AN165" t="s">
        <v>769</v>
      </c>
      <c r="AO165" t="s">
        <v>71</v>
      </c>
      <c r="AP165" t="s">
        <v>71</v>
      </c>
      <c r="AQ165" t="s">
        <v>71</v>
      </c>
      <c r="AR165" t="s">
        <v>263</v>
      </c>
      <c r="AS165">
        <v>2022</v>
      </c>
      <c r="AT165">
        <v>130</v>
      </c>
      <c r="AU165" t="s">
        <v>71</v>
      </c>
      <c r="AV165" t="s">
        <v>71</v>
      </c>
      <c r="AW165" t="s">
        <v>71</v>
      </c>
      <c r="AX165" t="s">
        <v>71</v>
      </c>
      <c r="AY165" t="s">
        <v>71</v>
      </c>
      <c r="AZ165" t="s">
        <v>71</v>
      </c>
      <c r="BA165" t="s">
        <v>71</v>
      </c>
      <c r="BB165">
        <v>109689</v>
      </c>
      <c r="BC165" t="s">
        <v>1673</v>
      </c>
      <c r="BD165" t="str">
        <f>HYPERLINK("http://dx.doi.org/10.1016/j.asoc.2022.109689","http://dx.doi.org/10.1016/j.asoc.2022.109689")</f>
        <v>http://dx.doi.org/10.1016/j.asoc.2022.109689</v>
      </c>
      <c r="BE165" t="s">
        <v>71</v>
      </c>
      <c r="BF165" t="s">
        <v>71</v>
      </c>
      <c r="BG165" t="s">
        <v>71</v>
      </c>
      <c r="BH165" t="s">
        <v>71</v>
      </c>
      <c r="BI165" t="s">
        <v>71</v>
      </c>
      <c r="BJ165" t="s">
        <v>71</v>
      </c>
      <c r="BK165" t="s">
        <v>71</v>
      </c>
      <c r="BL165" t="s">
        <v>71</v>
      </c>
      <c r="BM165" t="s">
        <v>71</v>
      </c>
      <c r="BN165" t="s">
        <v>71</v>
      </c>
      <c r="BO165" t="s">
        <v>71</v>
      </c>
      <c r="BP165" t="s">
        <v>71</v>
      </c>
      <c r="BQ165" t="s">
        <v>1674</v>
      </c>
      <c r="BR165" t="str">
        <f>HYPERLINK("https%3A%2F%2Fwww.webofscience.com%2Fwos%2Fwoscc%2Ffull-record%2FWOS:000877001500009","View Full Record in Web of Science")</f>
        <v>View Full Record in Web of Science</v>
      </c>
    </row>
    <row r="166" spans="1:70" x14ac:dyDescent="0.25">
      <c r="A166" t="s">
        <v>83</v>
      </c>
      <c r="B166" t="s">
        <v>1675</v>
      </c>
      <c r="C166" t="s">
        <v>71</v>
      </c>
      <c r="D166" t="s">
        <v>1676</v>
      </c>
      <c r="E166" t="s">
        <v>71</v>
      </c>
      <c r="F166" t="s">
        <v>1675</v>
      </c>
      <c r="G166" t="s">
        <v>71</v>
      </c>
      <c r="H166" t="s">
        <v>71</v>
      </c>
      <c r="I166" s="1" t="s">
        <v>1677</v>
      </c>
      <c r="J166" s="6" t="s">
        <v>8590</v>
      </c>
      <c r="K166" t="s">
        <v>1678</v>
      </c>
      <c r="L166" t="s">
        <v>71</v>
      </c>
      <c r="M166" t="s">
        <v>1679</v>
      </c>
      <c r="N166" t="s">
        <v>1680</v>
      </c>
      <c r="O166" t="s">
        <v>1681</v>
      </c>
      <c r="P166" t="s">
        <v>1682</v>
      </c>
      <c r="Q166" t="s">
        <v>71</v>
      </c>
      <c r="R166" t="s">
        <v>71</v>
      </c>
      <c r="S166" t="s">
        <v>71</v>
      </c>
      <c r="T166" t="s">
        <v>1683</v>
      </c>
      <c r="U166" t="s">
        <v>71</v>
      </c>
      <c r="V166" t="s">
        <v>71</v>
      </c>
      <c r="W166" t="s">
        <v>71</v>
      </c>
      <c r="X166" t="s">
        <v>71</v>
      </c>
      <c r="Y166" t="s">
        <v>71</v>
      </c>
      <c r="Z166" t="s">
        <v>71</v>
      </c>
      <c r="AA166" t="s">
        <v>71</v>
      </c>
      <c r="AB166" t="s">
        <v>71</v>
      </c>
      <c r="AC166" t="s">
        <v>71</v>
      </c>
      <c r="AD166" t="s">
        <v>71</v>
      </c>
      <c r="AE166" t="s">
        <v>71</v>
      </c>
      <c r="AF166" t="s">
        <v>71</v>
      </c>
      <c r="AG166" t="s">
        <v>71</v>
      </c>
      <c r="AH166" t="s">
        <v>71</v>
      </c>
      <c r="AI166" t="s">
        <v>71</v>
      </c>
      <c r="AJ166" t="s">
        <v>71</v>
      </c>
      <c r="AK166" t="s">
        <v>71</v>
      </c>
      <c r="AL166" t="s">
        <v>71</v>
      </c>
      <c r="AM166" t="s">
        <v>71</v>
      </c>
      <c r="AN166" t="s">
        <v>71</v>
      </c>
      <c r="AO166" t="s">
        <v>1684</v>
      </c>
      <c r="AP166" t="s">
        <v>71</v>
      </c>
      <c r="AQ166" t="s">
        <v>71</v>
      </c>
      <c r="AR166" t="s">
        <v>71</v>
      </c>
      <c r="AS166">
        <v>1998</v>
      </c>
      <c r="AT166" t="s">
        <v>71</v>
      </c>
      <c r="AU166" t="s">
        <v>71</v>
      </c>
      <c r="AV166" t="s">
        <v>71</v>
      </c>
      <c r="AW166" t="s">
        <v>71</v>
      </c>
      <c r="AX166" t="s">
        <v>71</v>
      </c>
      <c r="AY166" t="s">
        <v>71</v>
      </c>
      <c r="AZ166">
        <v>1</v>
      </c>
      <c r="BA166">
        <v>18</v>
      </c>
      <c r="BB166" t="s">
        <v>71</v>
      </c>
      <c r="BC166" t="s">
        <v>71</v>
      </c>
      <c r="BD166" t="s">
        <v>71</v>
      </c>
      <c r="BE166" t="s">
        <v>71</v>
      </c>
      <c r="BF166" t="s">
        <v>71</v>
      </c>
      <c r="BG166" t="s">
        <v>71</v>
      </c>
      <c r="BH166" t="s">
        <v>71</v>
      </c>
      <c r="BI166" t="s">
        <v>71</v>
      </c>
      <c r="BJ166" t="s">
        <v>71</v>
      </c>
      <c r="BK166" t="s">
        <v>71</v>
      </c>
      <c r="BL166" t="s">
        <v>71</v>
      </c>
      <c r="BM166" t="s">
        <v>71</v>
      </c>
      <c r="BN166" t="s">
        <v>71</v>
      </c>
      <c r="BO166" t="s">
        <v>71</v>
      </c>
      <c r="BP166" t="s">
        <v>71</v>
      </c>
      <c r="BQ166" t="s">
        <v>1685</v>
      </c>
      <c r="BR166" t="str">
        <f>HYPERLINK("https%3A%2F%2Fwww.webofscience.com%2Fwos%2Fwoscc%2Ffull-record%2FWOS:000078326600001","View Full Record in Web of Science")</f>
        <v>View Full Record in Web of Science</v>
      </c>
    </row>
    <row r="167" spans="1:70" x14ac:dyDescent="0.25">
      <c r="A167" t="s">
        <v>83</v>
      </c>
      <c r="B167" t="s">
        <v>1686</v>
      </c>
      <c r="C167" t="s">
        <v>71</v>
      </c>
      <c r="D167" t="s">
        <v>1687</v>
      </c>
      <c r="E167" t="s">
        <v>71</v>
      </c>
      <c r="F167" t="s">
        <v>1688</v>
      </c>
      <c r="G167" t="s">
        <v>71</v>
      </c>
      <c r="H167" t="s">
        <v>71</v>
      </c>
      <c r="I167" s="1" t="s">
        <v>1689</v>
      </c>
      <c r="J167" s="6" t="s">
        <v>8590</v>
      </c>
      <c r="K167" t="s">
        <v>1690</v>
      </c>
      <c r="L167" t="s">
        <v>71</v>
      </c>
      <c r="M167" t="s">
        <v>1691</v>
      </c>
      <c r="N167" t="s">
        <v>1692</v>
      </c>
      <c r="O167" t="s">
        <v>1693</v>
      </c>
      <c r="P167" t="s">
        <v>1694</v>
      </c>
      <c r="Q167" t="s">
        <v>71</v>
      </c>
      <c r="R167" t="s">
        <v>71</v>
      </c>
      <c r="S167" t="s">
        <v>71</v>
      </c>
      <c r="T167" t="s">
        <v>1695</v>
      </c>
      <c r="U167" t="s">
        <v>71</v>
      </c>
      <c r="V167" t="s">
        <v>71</v>
      </c>
      <c r="W167" t="s">
        <v>71</v>
      </c>
      <c r="X167" t="s">
        <v>71</v>
      </c>
      <c r="Y167" t="s">
        <v>71</v>
      </c>
      <c r="Z167" t="s">
        <v>71</v>
      </c>
      <c r="AA167" t="s">
        <v>71</v>
      </c>
      <c r="AB167" t="s">
        <v>71</v>
      </c>
      <c r="AC167" t="s">
        <v>71</v>
      </c>
      <c r="AD167" t="s">
        <v>71</v>
      </c>
      <c r="AE167" t="s">
        <v>71</v>
      </c>
      <c r="AF167" t="s">
        <v>71</v>
      </c>
      <c r="AG167" t="s">
        <v>71</v>
      </c>
      <c r="AH167" t="s">
        <v>71</v>
      </c>
      <c r="AI167" t="s">
        <v>71</v>
      </c>
      <c r="AJ167" t="s">
        <v>71</v>
      </c>
      <c r="AK167" t="s">
        <v>71</v>
      </c>
      <c r="AL167" t="s">
        <v>71</v>
      </c>
      <c r="AM167" t="s">
        <v>71</v>
      </c>
      <c r="AN167" t="s">
        <v>71</v>
      </c>
      <c r="AO167" t="s">
        <v>1696</v>
      </c>
      <c r="AP167" t="s">
        <v>71</v>
      </c>
      <c r="AQ167" t="s">
        <v>71</v>
      </c>
      <c r="AR167" t="s">
        <v>71</v>
      </c>
      <c r="AS167">
        <v>2008</v>
      </c>
      <c r="AT167" t="s">
        <v>71</v>
      </c>
      <c r="AU167" t="s">
        <v>71</v>
      </c>
      <c r="AV167" t="s">
        <v>71</v>
      </c>
      <c r="AW167" t="s">
        <v>71</v>
      </c>
      <c r="AX167" t="s">
        <v>71</v>
      </c>
      <c r="AY167" t="s">
        <v>71</v>
      </c>
      <c r="AZ167">
        <v>159</v>
      </c>
      <c r="BA167" t="s">
        <v>99</v>
      </c>
      <c r="BB167" t="s">
        <v>71</v>
      </c>
      <c r="BC167" t="s">
        <v>1697</v>
      </c>
      <c r="BD167" t="str">
        <f>HYPERLINK("http://dx.doi.org/10.1109/FSKD.2008.680","http://dx.doi.org/10.1109/FSKD.2008.680")</f>
        <v>http://dx.doi.org/10.1109/FSKD.2008.680</v>
      </c>
      <c r="BE167" t="s">
        <v>71</v>
      </c>
      <c r="BF167" t="s">
        <v>71</v>
      </c>
      <c r="BG167" t="s">
        <v>71</v>
      </c>
      <c r="BH167" t="s">
        <v>71</v>
      </c>
      <c r="BI167" t="s">
        <v>71</v>
      </c>
      <c r="BJ167" t="s">
        <v>71</v>
      </c>
      <c r="BK167" t="s">
        <v>71</v>
      </c>
      <c r="BL167" t="s">
        <v>71</v>
      </c>
      <c r="BM167" t="s">
        <v>71</v>
      </c>
      <c r="BN167" t="s">
        <v>71</v>
      </c>
      <c r="BO167" t="s">
        <v>71</v>
      </c>
      <c r="BP167" t="s">
        <v>71</v>
      </c>
      <c r="BQ167" t="s">
        <v>1698</v>
      </c>
      <c r="BR167" t="str">
        <f>HYPERLINK("https%3A%2F%2Fwww.webofscience.com%2Fwos%2Fwoscc%2Ffull-record%2FWOS:000264270500031","View Full Record in Web of Science")</f>
        <v>View Full Record in Web of Science</v>
      </c>
    </row>
    <row r="168" spans="1:70" x14ac:dyDescent="0.25">
      <c r="A168" t="s">
        <v>69</v>
      </c>
      <c r="B168" t="s">
        <v>1699</v>
      </c>
      <c r="C168" t="s">
        <v>71</v>
      </c>
      <c r="D168" t="s">
        <v>71</v>
      </c>
      <c r="E168" t="s">
        <v>71</v>
      </c>
      <c r="F168" t="s">
        <v>1699</v>
      </c>
      <c r="G168" t="s">
        <v>71</v>
      </c>
      <c r="H168" t="s">
        <v>71</v>
      </c>
      <c r="I168" s="1" t="s">
        <v>1700</v>
      </c>
      <c r="J168" s="6" t="s">
        <v>8588</v>
      </c>
      <c r="K168" t="s">
        <v>1701</v>
      </c>
      <c r="L168" t="s">
        <v>71</v>
      </c>
      <c r="M168" t="s">
        <v>71</v>
      </c>
      <c r="N168" t="s">
        <v>71</v>
      </c>
      <c r="O168" t="s">
        <v>71</v>
      </c>
      <c r="P168" t="s">
        <v>71</v>
      </c>
      <c r="Q168" t="s">
        <v>71</v>
      </c>
      <c r="R168" t="s">
        <v>71</v>
      </c>
      <c r="S168" t="s">
        <v>71</v>
      </c>
      <c r="T168" t="s">
        <v>1702</v>
      </c>
      <c r="U168" t="s">
        <v>71</v>
      </c>
      <c r="V168" t="s">
        <v>71</v>
      </c>
      <c r="W168" t="s">
        <v>71</v>
      </c>
      <c r="X168" t="s">
        <v>71</v>
      </c>
      <c r="Y168" t="s">
        <v>1703</v>
      </c>
      <c r="Z168" t="s">
        <v>1704</v>
      </c>
      <c r="AA168" t="s">
        <v>71</v>
      </c>
      <c r="AB168" t="s">
        <v>71</v>
      </c>
      <c r="AC168" t="s">
        <v>71</v>
      </c>
      <c r="AD168" t="s">
        <v>71</v>
      </c>
      <c r="AE168" t="s">
        <v>71</v>
      </c>
      <c r="AF168" t="s">
        <v>71</v>
      </c>
      <c r="AG168" t="s">
        <v>71</v>
      </c>
      <c r="AH168" t="s">
        <v>71</v>
      </c>
      <c r="AI168" t="s">
        <v>71</v>
      </c>
      <c r="AJ168" t="s">
        <v>71</v>
      </c>
      <c r="AK168" t="s">
        <v>71</v>
      </c>
      <c r="AL168" t="s">
        <v>71</v>
      </c>
      <c r="AM168" t="s">
        <v>1705</v>
      </c>
      <c r="AN168" t="s">
        <v>71</v>
      </c>
      <c r="AO168" t="s">
        <v>71</v>
      </c>
      <c r="AP168" t="s">
        <v>71</v>
      </c>
      <c r="AQ168" t="s">
        <v>71</v>
      </c>
      <c r="AR168" t="s">
        <v>79</v>
      </c>
      <c r="AS168">
        <v>1998</v>
      </c>
      <c r="AT168">
        <v>68</v>
      </c>
      <c r="AU168">
        <v>6</v>
      </c>
      <c r="AV168" t="s">
        <v>71</v>
      </c>
      <c r="AW168" t="s">
        <v>71</v>
      </c>
      <c r="AX168" t="s">
        <v>71</v>
      </c>
      <c r="AY168" t="s">
        <v>71</v>
      </c>
      <c r="AZ168">
        <v>583</v>
      </c>
      <c r="BA168">
        <v>600</v>
      </c>
      <c r="BB168" t="s">
        <v>71</v>
      </c>
      <c r="BC168" t="s">
        <v>1706</v>
      </c>
      <c r="BD168" t="str">
        <f>HYPERLINK("http://dx.doi.org/10.1016/S0045-7949(98)00079-0","http://dx.doi.org/10.1016/S0045-7949(98)00079-0")</f>
        <v>http://dx.doi.org/10.1016/S0045-7949(98)00079-0</v>
      </c>
      <c r="BE168" t="s">
        <v>71</v>
      </c>
      <c r="BF168" t="s">
        <v>71</v>
      </c>
      <c r="BG168" t="s">
        <v>71</v>
      </c>
      <c r="BH168" t="s">
        <v>71</v>
      </c>
      <c r="BI168" t="s">
        <v>71</v>
      </c>
      <c r="BJ168" t="s">
        <v>71</v>
      </c>
      <c r="BK168" t="s">
        <v>71</v>
      </c>
      <c r="BL168" t="s">
        <v>71</v>
      </c>
      <c r="BM168" t="s">
        <v>71</v>
      </c>
      <c r="BN168" t="s">
        <v>71</v>
      </c>
      <c r="BO168" t="s">
        <v>71</v>
      </c>
      <c r="BP168" t="s">
        <v>71</v>
      </c>
      <c r="BQ168" t="s">
        <v>1707</v>
      </c>
      <c r="BR168" t="str">
        <f>HYPERLINK("https%3A%2F%2Fwww.webofscience.com%2Fwos%2Fwoscc%2Ffull-record%2FWOS:000075279600004","View Full Record in Web of Science")</f>
        <v>View Full Record in Web of Science</v>
      </c>
    </row>
    <row r="169" spans="1:70" x14ac:dyDescent="0.25">
      <c r="A169" t="s">
        <v>69</v>
      </c>
      <c r="B169" t="s">
        <v>1708</v>
      </c>
      <c r="C169" t="s">
        <v>71</v>
      </c>
      <c r="D169" t="s">
        <v>71</v>
      </c>
      <c r="E169" t="s">
        <v>71</v>
      </c>
      <c r="F169" t="s">
        <v>1709</v>
      </c>
      <c r="G169" t="s">
        <v>71</v>
      </c>
      <c r="H169" t="s">
        <v>71</v>
      </c>
      <c r="I169" s="1" t="s">
        <v>1710</v>
      </c>
      <c r="J169" s="6" t="s">
        <v>8590</v>
      </c>
      <c r="K169" t="s">
        <v>396</v>
      </c>
      <c r="L169" t="s">
        <v>71</v>
      </c>
      <c r="M169" t="s">
        <v>71</v>
      </c>
      <c r="N169" t="s">
        <v>71</v>
      </c>
      <c r="O169" t="s">
        <v>71</v>
      </c>
      <c r="P169" t="s">
        <v>71</v>
      </c>
      <c r="Q169" t="s">
        <v>71</v>
      </c>
      <c r="R169" t="s">
        <v>71</v>
      </c>
      <c r="S169" t="s">
        <v>71</v>
      </c>
      <c r="T169" t="s">
        <v>1711</v>
      </c>
      <c r="U169" t="s">
        <v>71</v>
      </c>
      <c r="V169" t="s">
        <v>71</v>
      </c>
      <c r="W169" t="s">
        <v>71</v>
      </c>
      <c r="X169" t="s">
        <v>71</v>
      </c>
      <c r="Y169" t="s">
        <v>71</v>
      </c>
      <c r="Z169" t="s">
        <v>71</v>
      </c>
      <c r="AA169" t="s">
        <v>71</v>
      </c>
      <c r="AB169" t="s">
        <v>71</v>
      </c>
      <c r="AC169" t="s">
        <v>71</v>
      </c>
      <c r="AD169" t="s">
        <v>71</v>
      </c>
      <c r="AE169" t="s">
        <v>71</v>
      </c>
      <c r="AF169" t="s">
        <v>71</v>
      </c>
      <c r="AG169" t="s">
        <v>71</v>
      </c>
      <c r="AH169" t="s">
        <v>71</v>
      </c>
      <c r="AI169" t="s">
        <v>71</v>
      </c>
      <c r="AJ169" t="s">
        <v>71</v>
      </c>
      <c r="AK169" t="s">
        <v>71</v>
      </c>
      <c r="AL169" t="s">
        <v>71</v>
      </c>
      <c r="AM169" t="s">
        <v>399</v>
      </c>
      <c r="AN169" t="s">
        <v>1712</v>
      </c>
      <c r="AO169" t="s">
        <v>71</v>
      </c>
      <c r="AP169" t="s">
        <v>71</v>
      </c>
      <c r="AQ169" t="s">
        <v>71</v>
      </c>
      <c r="AR169" t="s">
        <v>1082</v>
      </c>
      <c r="AS169">
        <v>2016</v>
      </c>
      <c r="AT169">
        <v>69</v>
      </c>
      <c r="AU169" t="s">
        <v>71</v>
      </c>
      <c r="AV169" t="s">
        <v>71</v>
      </c>
      <c r="AW169" t="s">
        <v>71</v>
      </c>
      <c r="AX169" t="s">
        <v>71</v>
      </c>
      <c r="AY169" t="s">
        <v>71</v>
      </c>
      <c r="AZ169">
        <v>33</v>
      </c>
      <c r="BA169">
        <v>41</v>
      </c>
      <c r="BB169" t="s">
        <v>71</v>
      </c>
      <c r="BC169" t="s">
        <v>1713</v>
      </c>
      <c r="BD169" t="str">
        <f>HYPERLINK("http://dx.doi.org/10.1016/j.artmed.2016.04.005","http://dx.doi.org/10.1016/j.artmed.2016.04.005")</f>
        <v>http://dx.doi.org/10.1016/j.artmed.2016.04.005</v>
      </c>
      <c r="BE169" t="s">
        <v>71</v>
      </c>
      <c r="BF169" t="s">
        <v>71</v>
      </c>
      <c r="BG169" t="s">
        <v>71</v>
      </c>
      <c r="BH169" t="s">
        <v>71</v>
      </c>
      <c r="BI169" t="s">
        <v>71</v>
      </c>
      <c r="BJ169" t="s">
        <v>71</v>
      </c>
      <c r="BK169" t="s">
        <v>71</v>
      </c>
      <c r="BL169">
        <v>27156053</v>
      </c>
      <c r="BM169" t="s">
        <v>71</v>
      </c>
      <c r="BN169" t="s">
        <v>71</v>
      </c>
      <c r="BO169" t="s">
        <v>71</v>
      </c>
      <c r="BP169" t="s">
        <v>71</v>
      </c>
      <c r="BQ169" t="s">
        <v>1714</v>
      </c>
      <c r="BR169" t="str">
        <f>HYPERLINK("https%3A%2F%2Fwww.webofscience.com%2Fwos%2Fwoscc%2Ffull-record%2FWOS:000377727900004","View Full Record in Web of Science")</f>
        <v>View Full Record in Web of Science</v>
      </c>
    </row>
    <row r="170" spans="1:70" x14ac:dyDescent="0.25">
      <c r="A170" t="s">
        <v>69</v>
      </c>
      <c r="B170" t="s">
        <v>1715</v>
      </c>
      <c r="C170" t="s">
        <v>71</v>
      </c>
      <c r="D170" t="s">
        <v>71</v>
      </c>
      <c r="E170" t="s">
        <v>71</v>
      </c>
      <c r="F170" t="s">
        <v>1715</v>
      </c>
      <c r="G170" t="s">
        <v>71</v>
      </c>
      <c r="H170" t="s">
        <v>71</v>
      </c>
      <c r="I170" s="1" t="s">
        <v>1716</v>
      </c>
      <c r="J170" s="6" t="s">
        <v>8588</v>
      </c>
      <c r="K170" t="s">
        <v>1717</v>
      </c>
      <c r="L170" t="s">
        <v>71</v>
      </c>
      <c r="M170" t="s">
        <v>71</v>
      </c>
      <c r="N170" t="s">
        <v>71</v>
      </c>
      <c r="O170" t="s">
        <v>71</v>
      </c>
      <c r="P170" t="s">
        <v>71</v>
      </c>
      <c r="Q170" t="s">
        <v>71</v>
      </c>
      <c r="R170" t="s">
        <v>71</v>
      </c>
      <c r="S170" t="s">
        <v>71</v>
      </c>
      <c r="T170" t="s">
        <v>1718</v>
      </c>
      <c r="U170" t="s">
        <v>71</v>
      </c>
      <c r="V170" t="s">
        <v>71</v>
      </c>
      <c r="W170" t="s">
        <v>71</v>
      </c>
      <c r="X170" t="s">
        <v>71</v>
      </c>
      <c r="Y170" t="s">
        <v>71</v>
      </c>
      <c r="Z170" t="s">
        <v>71</v>
      </c>
      <c r="AA170" t="s">
        <v>71</v>
      </c>
      <c r="AB170" t="s">
        <v>71</v>
      </c>
      <c r="AC170" t="s">
        <v>71</v>
      </c>
      <c r="AD170" t="s">
        <v>71</v>
      </c>
      <c r="AE170" t="s">
        <v>71</v>
      </c>
      <c r="AF170" t="s">
        <v>71</v>
      </c>
      <c r="AG170" t="s">
        <v>71</v>
      </c>
      <c r="AH170" t="s">
        <v>71</v>
      </c>
      <c r="AI170" t="s">
        <v>71</v>
      </c>
      <c r="AJ170" t="s">
        <v>71</v>
      </c>
      <c r="AK170" t="s">
        <v>71</v>
      </c>
      <c r="AL170" t="s">
        <v>71</v>
      </c>
      <c r="AM170" t="s">
        <v>1719</v>
      </c>
      <c r="AN170" t="s">
        <v>71</v>
      </c>
      <c r="AO170" t="s">
        <v>71</v>
      </c>
      <c r="AP170" t="s">
        <v>71</v>
      </c>
      <c r="AQ170" t="s">
        <v>71</v>
      </c>
      <c r="AR170" t="s">
        <v>770</v>
      </c>
      <c r="AS170">
        <v>1998</v>
      </c>
      <c r="AT170">
        <v>49</v>
      </c>
      <c r="AU170">
        <v>3</v>
      </c>
      <c r="AV170" t="s">
        <v>71</v>
      </c>
      <c r="AW170" t="s">
        <v>71</v>
      </c>
      <c r="AX170" t="s">
        <v>71</v>
      </c>
      <c r="AY170" t="s">
        <v>71</v>
      </c>
      <c r="AZ170">
        <v>195</v>
      </c>
      <c r="BA170">
        <v>205</v>
      </c>
      <c r="BB170" t="s">
        <v>71</v>
      </c>
      <c r="BC170" t="s">
        <v>1720</v>
      </c>
      <c r="BD170" t="str">
        <f>HYPERLINK("http://dx.doi.org/10.1002/(SICI)1097-4571(199803)49:3&lt;195::AID-ASI2&gt;3.0.CO;2-K","http://dx.doi.org/10.1002/(SICI)1097-4571(199803)49:3&lt;195::AID-ASI2&gt;3.0.CO;2-K")</f>
        <v>http://dx.doi.org/10.1002/(SICI)1097-4571(199803)49:3&lt;195::AID-ASI2&gt;3.0.CO;2-K</v>
      </c>
      <c r="BE170" t="s">
        <v>71</v>
      </c>
      <c r="BF170" t="s">
        <v>71</v>
      </c>
      <c r="BG170" t="s">
        <v>71</v>
      </c>
      <c r="BH170" t="s">
        <v>71</v>
      </c>
      <c r="BI170" t="s">
        <v>71</v>
      </c>
      <c r="BJ170" t="s">
        <v>71</v>
      </c>
      <c r="BK170" t="s">
        <v>71</v>
      </c>
      <c r="BL170" t="s">
        <v>71</v>
      </c>
      <c r="BM170" t="s">
        <v>71</v>
      </c>
      <c r="BN170" t="s">
        <v>71</v>
      </c>
      <c r="BO170" t="s">
        <v>71</v>
      </c>
      <c r="BP170" t="s">
        <v>71</v>
      </c>
      <c r="BQ170" t="s">
        <v>1721</v>
      </c>
      <c r="BR170" t="str">
        <f>HYPERLINK("https%3A%2F%2Fwww.webofscience.com%2Fwos%2Fwoscc%2Ffull-record%2FWOS:000071974600002","View Full Record in Web of Science")</f>
        <v>View Full Record in Web of Science</v>
      </c>
    </row>
    <row r="171" spans="1:70" x14ac:dyDescent="0.25">
      <c r="A171" t="s">
        <v>69</v>
      </c>
      <c r="B171" t="s">
        <v>1722</v>
      </c>
      <c r="C171" t="s">
        <v>71</v>
      </c>
      <c r="D171" t="s">
        <v>71</v>
      </c>
      <c r="E171" t="s">
        <v>71</v>
      </c>
      <c r="F171" t="s">
        <v>1722</v>
      </c>
      <c r="G171" t="s">
        <v>71</v>
      </c>
      <c r="H171" t="s">
        <v>71</v>
      </c>
      <c r="I171" s="1" t="s">
        <v>1723</v>
      </c>
      <c r="J171" s="6" t="s">
        <v>8593</v>
      </c>
      <c r="K171" t="s">
        <v>421</v>
      </c>
      <c r="L171" t="s">
        <v>71</v>
      </c>
      <c r="M171" t="s">
        <v>71</v>
      </c>
      <c r="N171" t="s">
        <v>71</v>
      </c>
      <c r="O171" t="s">
        <v>71</v>
      </c>
      <c r="P171" t="s">
        <v>71</v>
      </c>
      <c r="Q171" t="s">
        <v>71</v>
      </c>
      <c r="R171" t="s">
        <v>71</v>
      </c>
      <c r="S171" t="s">
        <v>71</v>
      </c>
      <c r="T171" t="s">
        <v>1724</v>
      </c>
      <c r="U171" t="s">
        <v>71</v>
      </c>
      <c r="V171" t="s">
        <v>71</v>
      </c>
      <c r="W171" t="s">
        <v>71</v>
      </c>
      <c r="X171" t="s">
        <v>71</v>
      </c>
      <c r="Y171" t="s">
        <v>71</v>
      </c>
      <c r="Z171" t="s">
        <v>71</v>
      </c>
      <c r="AA171" t="s">
        <v>71</v>
      </c>
      <c r="AB171" t="s">
        <v>71</v>
      </c>
      <c r="AC171" t="s">
        <v>71</v>
      </c>
      <c r="AD171" t="s">
        <v>71</v>
      </c>
      <c r="AE171" t="s">
        <v>71</v>
      </c>
      <c r="AF171" t="s">
        <v>71</v>
      </c>
      <c r="AG171" t="s">
        <v>71</v>
      </c>
      <c r="AH171" t="s">
        <v>71</v>
      </c>
      <c r="AI171" t="s">
        <v>71</v>
      </c>
      <c r="AJ171" t="s">
        <v>71</v>
      </c>
      <c r="AK171" t="s">
        <v>71</v>
      </c>
      <c r="AL171" t="s">
        <v>71</v>
      </c>
      <c r="AM171" t="s">
        <v>423</v>
      </c>
      <c r="AN171" t="s">
        <v>71</v>
      </c>
      <c r="AO171" t="s">
        <v>71</v>
      </c>
      <c r="AP171" t="s">
        <v>71</v>
      </c>
      <c r="AQ171" t="s">
        <v>71</v>
      </c>
      <c r="AR171" t="s">
        <v>1725</v>
      </c>
      <c r="AS171">
        <v>1998</v>
      </c>
      <c r="AT171">
        <v>95</v>
      </c>
      <c r="AU171">
        <v>1</v>
      </c>
      <c r="AV171" t="s">
        <v>71</v>
      </c>
      <c r="AW171" t="s">
        <v>71</v>
      </c>
      <c r="AX171" t="s">
        <v>71</v>
      </c>
      <c r="AY171" t="s">
        <v>71</v>
      </c>
      <c r="AZ171">
        <v>1</v>
      </c>
      <c r="BA171">
        <v>21</v>
      </c>
      <c r="BB171" t="s">
        <v>71</v>
      </c>
      <c r="BC171" t="s">
        <v>1726</v>
      </c>
      <c r="BD171" t="str">
        <f>HYPERLINK("http://dx.doi.org/10.1016/S0165-0114(97)00254-6","http://dx.doi.org/10.1016/S0165-0114(97)00254-6")</f>
        <v>http://dx.doi.org/10.1016/S0165-0114(97)00254-6</v>
      </c>
      <c r="BE171" t="s">
        <v>71</v>
      </c>
      <c r="BF171" t="s">
        <v>71</v>
      </c>
      <c r="BG171" t="s">
        <v>71</v>
      </c>
      <c r="BH171" t="s">
        <v>71</v>
      </c>
      <c r="BI171" t="s">
        <v>71</v>
      </c>
      <c r="BJ171" t="s">
        <v>71</v>
      </c>
      <c r="BK171" t="s">
        <v>71</v>
      </c>
      <c r="BL171" t="s">
        <v>71</v>
      </c>
      <c r="BM171" t="s">
        <v>71</v>
      </c>
      <c r="BN171" t="s">
        <v>71</v>
      </c>
      <c r="BO171" t="s">
        <v>71</v>
      </c>
      <c r="BP171" t="s">
        <v>71</v>
      </c>
      <c r="BQ171" t="s">
        <v>1727</v>
      </c>
      <c r="BR171" t="str">
        <f>HYPERLINK("https%3A%2F%2Fwww.webofscience.com%2Fwos%2Fwoscc%2Ffull-record%2FWOS:000072304700001","View Full Record in Web of Science")</f>
        <v>View Full Record in Web of Science</v>
      </c>
    </row>
    <row r="172" spans="1:70" x14ac:dyDescent="0.25">
      <c r="A172" t="s">
        <v>69</v>
      </c>
      <c r="B172" t="s">
        <v>1728</v>
      </c>
      <c r="C172" t="s">
        <v>71</v>
      </c>
      <c r="D172" t="s">
        <v>71</v>
      </c>
      <c r="E172" t="s">
        <v>71</v>
      </c>
      <c r="F172" t="s">
        <v>1729</v>
      </c>
      <c r="G172" t="s">
        <v>71</v>
      </c>
      <c r="H172" t="s">
        <v>71</v>
      </c>
      <c r="I172" s="1" t="s">
        <v>1730</v>
      </c>
      <c r="J172" s="6" t="s">
        <v>8588</v>
      </c>
      <c r="K172" t="s">
        <v>837</v>
      </c>
      <c r="L172" t="s">
        <v>71</v>
      </c>
      <c r="M172" t="s">
        <v>71</v>
      </c>
      <c r="N172" t="s">
        <v>71</v>
      </c>
      <c r="O172" t="s">
        <v>71</v>
      </c>
      <c r="P172" t="s">
        <v>71</v>
      </c>
      <c r="Q172" t="s">
        <v>71</v>
      </c>
      <c r="R172" t="s">
        <v>71</v>
      </c>
      <c r="S172" t="s">
        <v>71</v>
      </c>
      <c r="T172" t="s">
        <v>1731</v>
      </c>
      <c r="U172" t="s">
        <v>71</v>
      </c>
      <c r="V172" t="s">
        <v>71</v>
      </c>
      <c r="W172" t="s">
        <v>71</v>
      </c>
      <c r="X172" t="s">
        <v>71</v>
      </c>
      <c r="Y172" t="s">
        <v>1732</v>
      </c>
      <c r="Z172" t="s">
        <v>1733</v>
      </c>
      <c r="AA172" t="s">
        <v>71</v>
      </c>
      <c r="AB172" t="s">
        <v>71</v>
      </c>
      <c r="AC172" t="s">
        <v>71</v>
      </c>
      <c r="AD172" t="s">
        <v>71</v>
      </c>
      <c r="AE172" t="s">
        <v>71</v>
      </c>
      <c r="AF172" t="s">
        <v>71</v>
      </c>
      <c r="AG172" t="s">
        <v>71</v>
      </c>
      <c r="AH172" t="s">
        <v>71</v>
      </c>
      <c r="AI172" t="s">
        <v>71</v>
      </c>
      <c r="AJ172" t="s">
        <v>71</v>
      </c>
      <c r="AK172" t="s">
        <v>71</v>
      </c>
      <c r="AL172" t="s">
        <v>71</v>
      </c>
      <c r="AM172" t="s">
        <v>839</v>
      </c>
      <c r="AN172" t="s">
        <v>1399</v>
      </c>
      <c r="AO172" t="s">
        <v>71</v>
      </c>
      <c r="AP172" t="s">
        <v>71</v>
      </c>
      <c r="AQ172" t="s">
        <v>71</v>
      </c>
      <c r="AR172" t="s">
        <v>263</v>
      </c>
      <c r="AS172">
        <v>2020</v>
      </c>
      <c r="AT172">
        <v>35</v>
      </c>
      <c r="AU172">
        <v>11</v>
      </c>
      <c r="AV172" t="s">
        <v>71</v>
      </c>
      <c r="AW172" t="s">
        <v>71</v>
      </c>
      <c r="AX172" t="s">
        <v>71</v>
      </c>
      <c r="AY172" t="s">
        <v>71</v>
      </c>
      <c r="AZ172">
        <v>1646</v>
      </c>
      <c r="BA172">
        <v>1679</v>
      </c>
      <c r="BB172" t="s">
        <v>71</v>
      </c>
      <c r="BC172" t="s">
        <v>1734</v>
      </c>
      <c r="BD172" t="str">
        <f>HYPERLINK("http://dx.doi.org/10.1002/int.22266","http://dx.doi.org/10.1002/int.22266")</f>
        <v>http://dx.doi.org/10.1002/int.22266</v>
      </c>
      <c r="BE172" t="s">
        <v>71</v>
      </c>
      <c r="BF172" t="s">
        <v>1735</v>
      </c>
      <c r="BG172" t="s">
        <v>71</v>
      </c>
      <c r="BH172" t="s">
        <v>71</v>
      </c>
      <c r="BI172" t="s">
        <v>71</v>
      </c>
      <c r="BJ172" t="s">
        <v>71</v>
      </c>
      <c r="BK172" t="s">
        <v>71</v>
      </c>
      <c r="BL172" t="s">
        <v>71</v>
      </c>
      <c r="BM172" t="s">
        <v>71</v>
      </c>
      <c r="BN172" t="s">
        <v>71</v>
      </c>
      <c r="BO172" t="s">
        <v>71</v>
      </c>
      <c r="BP172" t="s">
        <v>71</v>
      </c>
      <c r="BQ172" t="s">
        <v>1736</v>
      </c>
      <c r="BR172" t="str">
        <f>HYPERLINK("https%3A%2F%2Fwww.webofscience.com%2Fwos%2Fwoscc%2Ffull-record%2FWOS:000550727200001","View Full Record in Web of Science")</f>
        <v>View Full Record in Web of Science</v>
      </c>
    </row>
    <row r="173" spans="1:70" x14ac:dyDescent="0.25">
      <c r="A173" t="s">
        <v>460</v>
      </c>
      <c r="B173" t="s">
        <v>1737</v>
      </c>
      <c r="C173" t="s">
        <v>71</v>
      </c>
      <c r="D173" t="s">
        <v>1738</v>
      </c>
      <c r="E173" t="s">
        <v>71</v>
      </c>
      <c r="F173" t="s">
        <v>1739</v>
      </c>
      <c r="G173" t="s">
        <v>71</v>
      </c>
      <c r="H173" t="s">
        <v>71</v>
      </c>
      <c r="I173" s="1" t="s">
        <v>1740</v>
      </c>
      <c r="J173" s="6" t="s">
        <v>8597</v>
      </c>
      <c r="K173" t="s">
        <v>1741</v>
      </c>
      <c r="L173" t="s">
        <v>220</v>
      </c>
      <c r="M173" t="s">
        <v>71</v>
      </c>
      <c r="N173" t="s">
        <v>71</v>
      </c>
      <c r="O173" t="s">
        <v>71</v>
      </c>
      <c r="P173" t="s">
        <v>71</v>
      </c>
      <c r="Q173" t="s">
        <v>71</v>
      </c>
      <c r="R173" t="s">
        <v>71</v>
      </c>
      <c r="S173" t="s">
        <v>71</v>
      </c>
      <c r="T173" t="s">
        <v>1742</v>
      </c>
      <c r="U173" t="s">
        <v>71</v>
      </c>
      <c r="V173" t="s">
        <v>71</v>
      </c>
      <c r="W173" t="s">
        <v>71</v>
      </c>
      <c r="X173" t="s">
        <v>71</v>
      </c>
      <c r="Y173" t="s">
        <v>1743</v>
      </c>
      <c r="Z173" t="s">
        <v>71</v>
      </c>
      <c r="AA173" t="s">
        <v>71</v>
      </c>
      <c r="AB173" t="s">
        <v>71</v>
      </c>
      <c r="AC173" t="s">
        <v>71</v>
      </c>
      <c r="AD173" t="s">
        <v>71</v>
      </c>
      <c r="AE173" t="s">
        <v>71</v>
      </c>
      <c r="AF173" t="s">
        <v>71</v>
      </c>
      <c r="AG173" t="s">
        <v>71</v>
      </c>
      <c r="AH173" t="s">
        <v>71</v>
      </c>
      <c r="AI173" t="s">
        <v>71</v>
      </c>
      <c r="AJ173" t="s">
        <v>71</v>
      </c>
      <c r="AK173" t="s">
        <v>71</v>
      </c>
      <c r="AL173" t="s">
        <v>71</v>
      </c>
      <c r="AM173" t="s">
        <v>226</v>
      </c>
      <c r="AN173" t="s">
        <v>227</v>
      </c>
      <c r="AO173" t="s">
        <v>1744</v>
      </c>
      <c r="AP173" t="s">
        <v>71</v>
      </c>
      <c r="AQ173" t="s">
        <v>71</v>
      </c>
      <c r="AR173" t="s">
        <v>71</v>
      </c>
      <c r="AS173">
        <v>2007</v>
      </c>
      <c r="AT173">
        <v>160</v>
      </c>
      <c r="AU173" t="s">
        <v>71</v>
      </c>
      <c r="AV173" t="s">
        <v>71</v>
      </c>
      <c r="AW173" t="s">
        <v>71</v>
      </c>
      <c r="AX173" t="s">
        <v>71</v>
      </c>
      <c r="AY173" t="s">
        <v>71</v>
      </c>
      <c r="AZ173">
        <v>245</v>
      </c>
      <c r="BA173">
        <v>270</v>
      </c>
      <c r="BB173" t="s">
        <v>71</v>
      </c>
      <c r="BC173" t="s">
        <v>71</v>
      </c>
      <c r="BD173" t="s">
        <v>71</v>
      </c>
      <c r="BE173" t="s">
        <v>71</v>
      </c>
      <c r="BF173" t="s">
        <v>71</v>
      </c>
      <c r="BG173" t="s">
        <v>71</v>
      </c>
      <c r="BH173" t="s">
        <v>71</v>
      </c>
      <c r="BI173" t="s">
        <v>71</v>
      </c>
      <c r="BJ173" t="s">
        <v>71</v>
      </c>
      <c r="BK173" t="s">
        <v>71</v>
      </c>
      <c r="BL173" t="s">
        <v>71</v>
      </c>
      <c r="BM173" t="s">
        <v>71</v>
      </c>
      <c r="BN173" t="s">
        <v>71</v>
      </c>
      <c r="BO173" t="s">
        <v>71</v>
      </c>
      <c r="BP173" t="s">
        <v>71</v>
      </c>
      <c r="BQ173" t="s">
        <v>1745</v>
      </c>
      <c r="BR173" t="str">
        <f>HYPERLINK("https%3A%2F%2Fwww.webofscience.com%2Fwos%2Fwoscc%2Ffull-record%2FWOS:000271690300016","View Full Record in Web of Science")</f>
        <v>View Full Record in Web of Science</v>
      </c>
    </row>
    <row r="174" spans="1:70" x14ac:dyDescent="0.25">
      <c r="A174" t="s">
        <v>83</v>
      </c>
      <c r="B174" t="s">
        <v>1746</v>
      </c>
      <c r="C174" t="s">
        <v>71</v>
      </c>
      <c r="D174" t="s">
        <v>71</v>
      </c>
      <c r="E174" t="s">
        <v>1747</v>
      </c>
      <c r="F174" t="s">
        <v>1746</v>
      </c>
      <c r="G174" t="s">
        <v>71</v>
      </c>
      <c r="H174" t="s">
        <v>71</v>
      </c>
      <c r="I174" s="1" t="s">
        <v>1748</v>
      </c>
      <c r="J174" s="6" t="s">
        <v>8588</v>
      </c>
      <c r="K174" t="s">
        <v>1749</v>
      </c>
      <c r="L174" t="s">
        <v>71</v>
      </c>
      <c r="M174" t="s">
        <v>817</v>
      </c>
      <c r="N174" t="s">
        <v>1750</v>
      </c>
      <c r="O174" t="s">
        <v>1751</v>
      </c>
      <c r="P174" t="s">
        <v>1752</v>
      </c>
      <c r="Q174" t="s">
        <v>71</v>
      </c>
      <c r="R174" t="s">
        <v>71</v>
      </c>
      <c r="S174" t="s">
        <v>71</v>
      </c>
      <c r="T174" t="s">
        <v>1753</v>
      </c>
      <c r="U174" t="s">
        <v>71</v>
      </c>
      <c r="V174" t="s">
        <v>71</v>
      </c>
      <c r="W174" t="s">
        <v>71</v>
      </c>
      <c r="X174" t="s">
        <v>71</v>
      </c>
      <c r="Y174" t="s">
        <v>1754</v>
      </c>
      <c r="Z174" t="s">
        <v>1755</v>
      </c>
      <c r="AA174" t="s">
        <v>71</v>
      </c>
      <c r="AB174" t="s">
        <v>71</v>
      </c>
      <c r="AC174" t="s">
        <v>71</v>
      </c>
      <c r="AD174" t="s">
        <v>71</v>
      </c>
      <c r="AE174" t="s">
        <v>71</v>
      </c>
      <c r="AF174" t="s">
        <v>71</v>
      </c>
      <c r="AG174" t="s">
        <v>71</v>
      </c>
      <c r="AH174" t="s">
        <v>71</v>
      </c>
      <c r="AI174" t="s">
        <v>71</v>
      </c>
      <c r="AJ174" t="s">
        <v>71</v>
      </c>
      <c r="AK174" t="s">
        <v>71</v>
      </c>
      <c r="AL174" t="s">
        <v>71</v>
      </c>
      <c r="AM174" t="s">
        <v>71</v>
      </c>
      <c r="AN174" t="s">
        <v>71</v>
      </c>
      <c r="AO174" t="s">
        <v>1756</v>
      </c>
      <c r="AP174" t="s">
        <v>71</v>
      </c>
      <c r="AQ174" t="s">
        <v>71</v>
      </c>
      <c r="AR174" t="s">
        <v>71</v>
      </c>
      <c r="AS174">
        <v>2002</v>
      </c>
      <c r="AT174" t="s">
        <v>71</v>
      </c>
      <c r="AU174" t="s">
        <v>71</v>
      </c>
      <c r="AV174" t="s">
        <v>71</v>
      </c>
      <c r="AW174" t="s">
        <v>71</v>
      </c>
      <c r="AX174" t="s">
        <v>71</v>
      </c>
      <c r="AY174" t="s">
        <v>71</v>
      </c>
      <c r="AZ174">
        <v>1321</v>
      </c>
      <c r="BA174">
        <v>1325</v>
      </c>
      <c r="BB174" t="s">
        <v>71</v>
      </c>
      <c r="BC174" t="s">
        <v>71</v>
      </c>
      <c r="BD174" t="s">
        <v>71</v>
      </c>
      <c r="BE174" t="s">
        <v>71</v>
      </c>
      <c r="BF174" t="s">
        <v>71</v>
      </c>
      <c r="BG174" t="s">
        <v>71</v>
      </c>
      <c r="BH174" t="s">
        <v>71</v>
      </c>
      <c r="BI174" t="s">
        <v>71</v>
      </c>
      <c r="BJ174" t="s">
        <v>71</v>
      </c>
      <c r="BK174" t="s">
        <v>71</v>
      </c>
      <c r="BL174" t="s">
        <v>71</v>
      </c>
      <c r="BM174" t="s">
        <v>71</v>
      </c>
      <c r="BN174" t="s">
        <v>71</v>
      </c>
      <c r="BO174" t="s">
        <v>71</v>
      </c>
      <c r="BP174" t="s">
        <v>71</v>
      </c>
      <c r="BQ174" t="s">
        <v>1757</v>
      </c>
      <c r="BR174" t="str">
        <f>HYPERLINK("https%3A%2F%2Fwww.webofscience.com%2Fwos%2Fwoscc%2Ffull-record%2FWOS:000177476600231","View Full Record in Web of Science")</f>
        <v>View Full Record in Web of Science</v>
      </c>
    </row>
    <row r="175" spans="1:70" x14ac:dyDescent="0.25">
      <c r="A175" t="s">
        <v>83</v>
      </c>
      <c r="B175" t="s">
        <v>1758</v>
      </c>
      <c r="C175" t="s">
        <v>71</v>
      </c>
      <c r="D175" t="s">
        <v>71</v>
      </c>
      <c r="E175" t="s">
        <v>102</v>
      </c>
      <c r="F175" t="s">
        <v>1759</v>
      </c>
      <c r="G175" t="s">
        <v>71</v>
      </c>
      <c r="H175" t="s">
        <v>71</v>
      </c>
      <c r="I175" s="1" t="s">
        <v>1760</v>
      </c>
      <c r="J175" s="6" t="s">
        <v>8588</v>
      </c>
      <c r="K175" t="s">
        <v>1300</v>
      </c>
      <c r="L175" t="s">
        <v>817</v>
      </c>
      <c r="M175" t="s">
        <v>1301</v>
      </c>
      <c r="N175" t="s">
        <v>1302</v>
      </c>
      <c r="O175" t="s">
        <v>1303</v>
      </c>
      <c r="P175" t="s">
        <v>1304</v>
      </c>
      <c r="Q175" t="s">
        <v>71</v>
      </c>
      <c r="R175" t="s">
        <v>71</v>
      </c>
      <c r="S175" t="s">
        <v>71</v>
      </c>
      <c r="T175" t="s">
        <v>1761</v>
      </c>
      <c r="U175" t="s">
        <v>71</v>
      </c>
      <c r="V175" t="s">
        <v>71</v>
      </c>
      <c r="W175" t="s">
        <v>71</v>
      </c>
      <c r="X175" t="s">
        <v>71</v>
      </c>
      <c r="Y175" t="s">
        <v>71</v>
      </c>
      <c r="Z175" t="s">
        <v>1762</v>
      </c>
      <c r="AA175" t="s">
        <v>71</v>
      </c>
      <c r="AB175" t="s">
        <v>71</v>
      </c>
      <c r="AC175" t="s">
        <v>71</v>
      </c>
      <c r="AD175" t="s">
        <v>71</v>
      </c>
      <c r="AE175" t="s">
        <v>71</v>
      </c>
      <c r="AF175" t="s">
        <v>71</v>
      </c>
      <c r="AG175" t="s">
        <v>71</v>
      </c>
      <c r="AH175" t="s">
        <v>71</v>
      </c>
      <c r="AI175" t="s">
        <v>71</v>
      </c>
      <c r="AJ175" t="s">
        <v>71</v>
      </c>
      <c r="AK175" t="s">
        <v>71</v>
      </c>
      <c r="AL175" t="s">
        <v>71</v>
      </c>
      <c r="AM175" t="s">
        <v>824</v>
      </c>
      <c r="AN175" t="s">
        <v>71</v>
      </c>
      <c r="AO175" t="s">
        <v>1307</v>
      </c>
      <c r="AP175" t="s">
        <v>71</v>
      </c>
      <c r="AQ175" t="s">
        <v>71</v>
      </c>
      <c r="AR175" t="s">
        <v>71</v>
      </c>
      <c r="AS175">
        <v>2013</v>
      </c>
      <c r="AT175" t="s">
        <v>71</v>
      </c>
      <c r="AU175" t="s">
        <v>71</v>
      </c>
      <c r="AV175" t="s">
        <v>71</v>
      </c>
      <c r="AW175" t="s">
        <v>71</v>
      </c>
      <c r="AX175" t="s">
        <v>71</v>
      </c>
      <c r="AY175" t="s">
        <v>71</v>
      </c>
      <c r="AZ175" t="s">
        <v>71</v>
      </c>
      <c r="BA175" t="s">
        <v>71</v>
      </c>
      <c r="BB175" t="s">
        <v>71</v>
      </c>
      <c r="BC175" t="s">
        <v>1763</v>
      </c>
      <c r="BD175" t="str">
        <f>HYPERLINK("http://dx.doi.org/10.1109/FUZZ-IEEE.2013.6622466","http://dx.doi.org/10.1109/FUZZ-IEEE.2013.6622466")</f>
        <v>http://dx.doi.org/10.1109/FUZZ-IEEE.2013.6622466</v>
      </c>
      <c r="BE175" t="s">
        <v>71</v>
      </c>
      <c r="BF175" t="s">
        <v>71</v>
      </c>
      <c r="BG175" t="s">
        <v>71</v>
      </c>
      <c r="BH175" t="s">
        <v>71</v>
      </c>
      <c r="BI175" t="s">
        <v>71</v>
      </c>
      <c r="BJ175" t="s">
        <v>71</v>
      </c>
      <c r="BK175" t="s">
        <v>71</v>
      </c>
      <c r="BL175" t="s">
        <v>71</v>
      </c>
      <c r="BM175" t="s">
        <v>71</v>
      </c>
      <c r="BN175" t="s">
        <v>71</v>
      </c>
      <c r="BO175" t="s">
        <v>71</v>
      </c>
      <c r="BP175" t="s">
        <v>71</v>
      </c>
      <c r="BQ175" t="s">
        <v>1764</v>
      </c>
      <c r="BR175" t="str">
        <f>HYPERLINK("https%3A%2F%2Fwww.webofscience.com%2Fwos%2Fwoscc%2Ffull-record%2FWOS:000335342800168","View Full Record in Web of Science")</f>
        <v>View Full Record in Web of Science</v>
      </c>
    </row>
    <row r="176" spans="1:70" x14ac:dyDescent="0.25">
      <c r="A176" t="s">
        <v>83</v>
      </c>
      <c r="B176" t="s">
        <v>1765</v>
      </c>
      <c r="C176" t="s">
        <v>71</v>
      </c>
      <c r="D176" t="s">
        <v>1766</v>
      </c>
      <c r="E176" t="s">
        <v>71</v>
      </c>
      <c r="F176" t="s">
        <v>1765</v>
      </c>
      <c r="G176" t="s">
        <v>71</v>
      </c>
      <c r="H176" t="s">
        <v>71</v>
      </c>
      <c r="I176" s="1" t="s">
        <v>1767</v>
      </c>
      <c r="J176" s="6" t="s">
        <v>8590</v>
      </c>
      <c r="K176" t="s">
        <v>1768</v>
      </c>
      <c r="L176" t="s">
        <v>1769</v>
      </c>
      <c r="M176" t="s">
        <v>1770</v>
      </c>
      <c r="N176" t="s">
        <v>1771</v>
      </c>
      <c r="O176" t="s">
        <v>1772</v>
      </c>
      <c r="P176" t="s">
        <v>1773</v>
      </c>
      <c r="Q176" t="s">
        <v>71</v>
      </c>
      <c r="R176" t="s">
        <v>71</v>
      </c>
      <c r="S176" t="s">
        <v>71</v>
      </c>
      <c r="T176" t="s">
        <v>1774</v>
      </c>
      <c r="U176" t="s">
        <v>71</v>
      </c>
      <c r="V176" t="s">
        <v>71</v>
      </c>
      <c r="W176" t="s">
        <v>71</v>
      </c>
      <c r="X176" t="s">
        <v>71</v>
      </c>
      <c r="Y176" t="s">
        <v>71</v>
      </c>
      <c r="Z176" t="s">
        <v>71</v>
      </c>
      <c r="AA176" t="s">
        <v>71</v>
      </c>
      <c r="AB176" t="s">
        <v>71</v>
      </c>
      <c r="AC176" t="s">
        <v>71</v>
      </c>
      <c r="AD176" t="s">
        <v>71</v>
      </c>
      <c r="AE176" t="s">
        <v>71</v>
      </c>
      <c r="AF176" t="s">
        <v>71</v>
      </c>
      <c r="AG176" t="s">
        <v>71</v>
      </c>
      <c r="AH176" t="s">
        <v>71</v>
      </c>
      <c r="AI176" t="s">
        <v>71</v>
      </c>
      <c r="AJ176" t="s">
        <v>71</v>
      </c>
      <c r="AK176" t="s">
        <v>71</v>
      </c>
      <c r="AL176" t="s">
        <v>71</v>
      </c>
      <c r="AM176" t="s">
        <v>1775</v>
      </c>
      <c r="AN176" t="s">
        <v>71</v>
      </c>
      <c r="AO176" t="s">
        <v>1776</v>
      </c>
      <c r="AP176" t="s">
        <v>71</v>
      </c>
      <c r="AQ176" t="s">
        <v>71</v>
      </c>
      <c r="AR176" t="s">
        <v>71</v>
      </c>
      <c r="AS176">
        <v>1998</v>
      </c>
      <c r="AT176">
        <v>162</v>
      </c>
      <c r="AU176" t="s">
        <v>71</v>
      </c>
      <c r="AV176" t="s">
        <v>71</v>
      </c>
      <c r="AW176" t="s">
        <v>71</v>
      </c>
      <c r="AX176" t="s">
        <v>71</v>
      </c>
      <c r="AY176" t="s">
        <v>71</v>
      </c>
      <c r="AZ176">
        <v>157</v>
      </c>
      <c r="BA176">
        <v>176</v>
      </c>
      <c r="BB176" t="s">
        <v>71</v>
      </c>
      <c r="BC176" t="s">
        <v>71</v>
      </c>
      <c r="BD176" t="s">
        <v>71</v>
      </c>
      <c r="BE176" t="s">
        <v>71</v>
      </c>
      <c r="BF176" t="s">
        <v>71</v>
      </c>
      <c r="BG176" t="s">
        <v>71</v>
      </c>
      <c r="BH176" t="s">
        <v>71</v>
      </c>
      <c r="BI176" t="s">
        <v>71</v>
      </c>
      <c r="BJ176" t="s">
        <v>71</v>
      </c>
      <c r="BK176" t="s">
        <v>71</v>
      </c>
      <c r="BL176" t="s">
        <v>71</v>
      </c>
      <c r="BM176" t="s">
        <v>71</v>
      </c>
      <c r="BN176" t="s">
        <v>71</v>
      </c>
      <c r="BO176" t="s">
        <v>71</v>
      </c>
      <c r="BP176" t="s">
        <v>71</v>
      </c>
      <c r="BQ176" t="s">
        <v>1777</v>
      </c>
      <c r="BR176" t="str">
        <f>HYPERLINK("https%3A%2F%2Fwww.webofscience.com%2Fwos%2Fwoscc%2Ffull-record%2FWOS:000078876900009","View Full Record in Web of Science")</f>
        <v>View Full Record in Web of Science</v>
      </c>
    </row>
    <row r="177" spans="1:70" x14ac:dyDescent="0.25">
      <c r="A177" t="s">
        <v>83</v>
      </c>
      <c r="B177" t="s">
        <v>1778</v>
      </c>
      <c r="C177" t="s">
        <v>71</v>
      </c>
      <c r="D177" t="s">
        <v>71</v>
      </c>
      <c r="E177" t="s">
        <v>102</v>
      </c>
      <c r="F177" t="s">
        <v>1779</v>
      </c>
      <c r="G177" t="s">
        <v>71</v>
      </c>
      <c r="H177" t="s">
        <v>71</v>
      </c>
      <c r="I177" s="1" t="s">
        <v>1780</v>
      </c>
      <c r="J177" s="6" t="s">
        <v>8590</v>
      </c>
      <c r="K177" t="s">
        <v>1781</v>
      </c>
      <c r="L177" t="s">
        <v>1782</v>
      </c>
      <c r="M177" t="s">
        <v>1783</v>
      </c>
      <c r="N177" t="s">
        <v>1784</v>
      </c>
      <c r="O177" t="s">
        <v>1785</v>
      </c>
      <c r="P177" t="s">
        <v>1786</v>
      </c>
      <c r="Q177" t="s">
        <v>71</v>
      </c>
      <c r="R177" t="s">
        <v>71</v>
      </c>
      <c r="S177" t="s">
        <v>71</v>
      </c>
      <c r="T177" t="s">
        <v>1787</v>
      </c>
      <c r="U177" t="s">
        <v>71</v>
      </c>
      <c r="V177" t="s">
        <v>71</v>
      </c>
      <c r="W177" t="s">
        <v>71</v>
      </c>
      <c r="X177" t="s">
        <v>71</v>
      </c>
      <c r="Y177" t="s">
        <v>71</v>
      </c>
      <c r="Z177" t="s">
        <v>71</v>
      </c>
      <c r="AA177" t="s">
        <v>71</v>
      </c>
      <c r="AB177" t="s">
        <v>71</v>
      </c>
      <c r="AC177" t="s">
        <v>71</v>
      </c>
      <c r="AD177" t="s">
        <v>71</v>
      </c>
      <c r="AE177" t="s">
        <v>71</v>
      </c>
      <c r="AF177" t="s">
        <v>71</v>
      </c>
      <c r="AG177" t="s">
        <v>71</v>
      </c>
      <c r="AH177" t="s">
        <v>71</v>
      </c>
      <c r="AI177" t="s">
        <v>71</v>
      </c>
      <c r="AJ177" t="s">
        <v>71</v>
      </c>
      <c r="AK177" t="s">
        <v>71</v>
      </c>
      <c r="AL177" t="s">
        <v>71</v>
      </c>
      <c r="AM177" t="s">
        <v>1788</v>
      </c>
      <c r="AN177" t="s">
        <v>71</v>
      </c>
      <c r="AO177" t="s">
        <v>1789</v>
      </c>
      <c r="AP177" t="s">
        <v>71</v>
      </c>
      <c r="AQ177" t="s">
        <v>71</v>
      </c>
      <c r="AR177" t="s">
        <v>71</v>
      </c>
      <c r="AS177">
        <v>2022</v>
      </c>
      <c r="AT177" t="s">
        <v>71</v>
      </c>
      <c r="AU177" t="s">
        <v>71</v>
      </c>
      <c r="AV177" t="s">
        <v>71</v>
      </c>
      <c r="AW177" t="s">
        <v>71</v>
      </c>
      <c r="AX177" t="s">
        <v>71</v>
      </c>
      <c r="AY177" t="s">
        <v>71</v>
      </c>
      <c r="AZ177" t="s">
        <v>71</v>
      </c>
      <c r="BA177" t="s">
        <v>71</v>
      </c>
      <c r="BB177" t="s">
        <v>71</v>
      </c>
      <c r="BC177" t="s">
        <v>1790</v>
      </c>
      <c r="BD177" t="str">
        <f>HYPERLINK("http://dx.doi.org/10.1109/FUZZ-IEEE55066.2022.9882734","http://dx.doi.org/10.1109/FUZZ-IEEE55066.2022.9882734")</f>
        <v>http://dx.doi.org/10.1109/FUZZ-IEEE55066.2022.9882734</v>
      </c>
      <c r="BE177" t="s">
        <v>71</v>
      </c>
      <c r="BF177" t="s">
        <v>71</v>
      </c>
      <c r="BG177" t="s">
        <v>71</v>
      </c>
      <c r="BH177" t="s">
        <v>71</v>
      </c>
      <c r="BI177" t="s">
        <v>71</v>
      </c>
      <c r="BJ177" t="s">
        <v>71</v>
      </c>
      <c r="BK177" t="s">
        <v>71</v>
      </c>
      <c r="BL177" t="s">
        <v>71</v>
      </c>
      <c r="BM177" t="s">
        <v>71</v>
      </c>
      <c r="BN177" t="s">
        <v>71</v>
      </c>
      <c r="BO177" t="s">
        <v>71</v>
      </c>
      <c r="BP177" t="s">
        <v>71</v>
      </c>
      <c r="BQ177" t="s">
        <v>1791</v>
      </c>
      <c r="BR177" t="str">
        <f>HYPERLINK("https%3A%2F%2Fwww.webofscience.com%2Fwos%2Fwoscc%2Ffull-record%2FWOS:000861288500089","View Full Record in Web of Science")</f>
        <v>View Full Record in Web of Science</v>
      </c>
    </row>
    <row r="178" spans="1:70" x14ac:dyDescent="0.25">
      <c r="A178" t="s">
        <v>69</v>
      </c>
      <c r="B178" t="s">
        <v>1792</v>
      </c>
      <c r="C178" t="s">
        <v>71</v>
      </c>
      <c r="D178" t="s">
        <v>71</v>
      </c>
      <c r="E178" t="s">
        <v>71</v>
      </c>
      <c r="F178" t="s">
        <v>1793</v>
      </c>
      <c r="G178" t="s">
        <v>71</v>
      </c>
      <c r="H178" t="s">
        <v>71</v>
      </c>
      <c r="I178" s="1" t="s">
        <v>1794</v>
      </c>
      <c r="J178" s="6" t="s">
        <v>8590</v>
      </c>
      <c r="K178" t="s">
        <v>174</v>
      </c>
      <c r="L178" t="s">
        <v>71</v>
      </c>
      <c r="M178" t="s">
        <v>312</v>
      </c>
      <c r="N178" t="s">
        <v>313</v>
      </c>
      <c r="O178" t="s">
        <v>314</v>
      </c>
      <c r="P178" t="s">
        <v>315</v>
      </c>
      <c r="Q178" t="s">
        <v>71</v>
      </c>
      <c r="R178" t="s">
        <v>71</v>
      </c>
      <c r="S178" t="s">
        <v>71</v>
      </c>
      <c r="T178" t="s">
        <v>1795</v>
      </c>
      <c r="U178" t="s">
        <v>71</v>
      </c>
      <c r="V178" t="s">
        <v>71</v>
      </c>
      <c r="W178" t="s">
        <v>71</v>
      </c>
      <c r="X178" t="s">
        <v>71</v>
      </c>
      <c r="Y178" t="s">
        <v>1796</v>
      </c>
      <c r="Z178" t="s">
        <v>1797</v>
      </c>
      <c r="AA178" t="s">
        <v>71</v>
      </c>
      <c r="AB178" t="s">
        <v>71</v>
      </c>
      <c r="AC178" t="s">
        <v>71</v>
      </c>
      <c r="AD178" t="s">
        <v>71</v>
      </c>
      <c r="AE178" t="s">
        <v>71</v>
      </c>
      <c r="AF178" t="s">
        <v>71</v>
      </c>
      <c r="AG178" t="s">
        <v>71</v>
      </c>
      <c r="AH178" t="s">
        <v>71</v>
      </c>
      <c r="AI178" t="s">
        <v>71</v>
      </c>
      <c r="AJ178" t="s">
        <v>71</v>
      </c>
      <c r="AK178" t="s">
        <v>71</v>
      </c>
      <c r="AL178" t="s">
        <v>71</v>
      </c>
      <c r="AM178" t="s">
        <v>178</v>
      </c>
      <c r="AN178" t="s">
        <v>179</v>
      </c>
      <c r="AO178" t="s">
        <v>71</v>
      </c>
      <c r="AP178" t="s">
        <v>71</v>
      </c>
      <c r="AQ178" t="s">
        <v>71</v>
      </c>
      <c r="AR178" t="s">
        <v>71</v>
      </c>
      <c r="AS178">
        <v>2020</v>
      </c>
      <c r="AT178">
        <v>38</v>
      </c>
      <c r="AU178">
        <v>1</v>
      </c>
      <c r="AV178" t="s">
        <v>71</v>
      </c>
      <c r="AW178" t="s">
        <v>71</v>
      </c>
      <c r="AX178" t="s">
        <v>71</v>
      </c>
      <c r="AY178" t="s">
        <v>71</v>
      </c>
      <c r="AZ178">
        <v>601</v>
      </c>
      <c r="BA178">
        <v>608</v>
      </c>
      <c r="BB178" t="s">
        <v>71</v>
      </c>
      <c r="BC178" t="s">
        <v>1798</v>
      </c>
      <c r="BD178" t="str">
        <f>HYPERLINK("http://dx.doi.org/10.3233/JIFS-179433","http://dx.doi.org/10.3233/JIFS-179433")</f>
        <v>http://dx.doi.org/10.3233/JIFS-179433</v>
      </c>
      <c r="BE178" t="s">
        <v>71</v>
      </c>
      <c r="BF178" t="s">
        <v>71</v>
      </c>
      <c r="BG178" t="s">
        <v>71</v>
      </c>
      <c r="BH178" t="s">
        <v>71</v>
      </c>
      <c r="BI178" t="s">
        <v>71</v>
      </c>
      <c r="BJ178" t="s">
        <v>71</v>
      </c>
      <c r="BK178" t="s">
        <v>71</v>
      </c>
      <c r="BL178" t="s">
        <v>71</v>
      </c>
      <c r="BM178" t="s">
        <v>71</v>
      </c>
      <c r="BN178" t="s">
        <v>71</v>
      </c>
      <c r="BO178" t="s">
        <v>71</v>
      </c>
      <c r="BP178" t="s">
        <v>71</v>
      </c>
      <c r="BQ178" t="s">
        <v>1799</v>
      </c>
      <c r="BR178" t="str">
        <f>HYPERLINK("https%3A%2F%2Fwww.webofscience.com%2Fwos%2Fwoscc%2Ffull-record%2FWOS:000506856200060","View Full Record in Web of Science")</f>
        <v>View Full Record in Web of Science</v>
      </c>
    </row>
    <row r="179" spans="1:70" x14ac:dyDescent="0.25">
      <c r="A179" t="s">
        <v>69</v>
      </c>
      <c r="B179" t="s">
        <v>1800</v>
      </c>
      <c r="C179" t="s">
        <v>71</v>
      </c>
      <c r="D179" t="s">
        <v>71</v>
      </c>
      <c r="E179" t="s">
        <v>71</v>
      </c>
      <c r="F179" t="s">
        <v>1801</v>
      </c>
      <c r="G179" t="s">
        <v>71</v>
      </c>
      <c r="H179" t="s">
        <v>71</v>
      </c>
      <c r="I179" s="1" t="s">
        <v>1802</v>
      </c>
      <c r="J179" s="6" t="s">
        <v>8596</v>
      </c>
      <c r="K179" t="s">
        <v>1803</v>
      </c>
      <c r="L179" t="s">
        <v>71</v>
      </c>
      <c r="M179" t="s">
        <v>71</v>
      </c>
      <c r="N179" t="s">
        <v>71</v>
      </c>
      <c r="O179" t="s">
        <v>71</v>
      </c>
      <c r="P179" t="s">
        <v>71</v>
      </c>
      <c r="Q179" t="s">
        <v>71</v>
      </c>
      <c r="R179" t="s">
        <v>71</v>
      </c>
      <c r="S179" t="s">
        <v>71</v>
      </c>
      <c r="T179" s="10" t="s">
        <v>1804</v>
      </c>
      <c r="U179" t="s">
        <v>71</v>
      </c>
      <c r="V179" t="s">
        <v>71</v>
      </c>
      <c r="W179" t="s">
        <v>71</v>
      </c>
      <c r="X179" t="s">
        <v>71</v>
      </c>
      <c r="Y179" t="s">
        <v>1805</v>
      </c>
      <c r="Z179" t="s">
        <v>1806</v>
      </c>
      <c r="AA179" t="s">
        <v>71</v>
      </c>
      <c r="AB179" t="s">
        <v>71</v>
      </c>
      <c r="AC179" t="s">
        <v>71</v>
      </c>
      <c r="AD179" t="s">
        <v>71</v>
      </c>
      <c r="AE179" t="s">
        <v>71</v>
      </c>
      <c r="AF179" t="s">
        <v>71</v>
      </c>
      <c r="AG179" t="s">
        <v>71</v>
      </c>
      <c r="AH179" t="s">
        <v>71</v>
      </c>
      <c r="AI179" t="s">
        <v>71</v>
      </c>
      <c r="AJ179" t="s">
        <v>71</v>
      </c>
      <c r="AK179" t="s">
        <v>71</v>
      </c>
      <c r="AL179" t="s">
        <v>71</v>
      </c>
      <c r="AM179" t="s">
        <v>1807</v>
      </c>
      <c r="AN179" t="s">
        <v>1808</v>
      </c>
      <c r="AO179" t="s">
        <v>71</v>
      </c>
      <c r="AP179" t="s">
        <v>71</v>
      </c>
      <c r="AQ179" t="s">
        <v>71</v>
      </c>
      <c r="AR179" t="s">
        <v>728</v>
      </c>
      <c r="AS179">
        <v>2017</v>
      </c>
      <c r="AT179">
        <v>12</v>
      </c>
      <c r="AU179">
        <v>6</v>
      </c>
      <c r="AV179" t="s">
        <v>71</v>
      </c>
      <c r="AW179" t="s">
        <v>71</v>
      </c>
      <c r="AX179" t="s">
        <v>71</v>
      </c>
      <c r="AY179" t="s">
        <v>71</v>
      </c>
      <c r="AZ179">
        <v>748</v>
      </c>
      <c r="BA179">
        <v>789</v>
      </c>
      <c r="BB179" t="s">
        <v>71</v>
      </c>
      <c r="BC179" t="s">
        <v>1809</v>
      </c>
      <c r="BD179" t="str">
        <f>HYPERLINK("http://dx.doi.org/10.15837/ijccc.2017.6.3111","http://dx.doi.org/10.15837/ijccc.2017.6.3111")</f>
        <v>http://dx.doi.org/10.15837/ijccc.2017.6.3111</v>
      </c>
      <c r="BE179" t="s">
        <v>71</v>
      </c>
      <c r="BF179" t="s">
        <v>71</v>
      </c>
      <c r="BG179" t="s">
        <v>71</v>
      </c>
      <c r="BH179" t="s">
        <v>71</v>
      </c>
      <c r="BI179" t="s">
        <v>71</v>
      </c>
      <c r="BJ179" t="s">
        <v>71</v>
      </c>
      <c r="BK179" t="s">
        <v>71</v>
      </c>
      <c r="BL179" t="s">
        <v>71</v>
      </c>
      <c r="BM179" t="s">
        <v>71</v>
      </c>
      <c r="BN179" t="s">
        <v>71</v>
      </c>
      <c r="BO179" t="s">
        <v>71</v>
      </c>
      <c r="BP179" t="s">
        <v>71</v>
      </c>
      <c r="BQ179" t="s">
        <v>1810</v>
      </c>
      <c r="BR179" t="str">
        <f>HYPERLINK("https%3A%2F%2Fwww.webofscience.com%2Fwos%2Fwoscc%2Ffull-record%2FWOS:000417397400001","View Full Record in Web of Science")</f>
        <v>View Full Record in Web of Science</v>
      </c>
    </row>
    <row r="180" spans="1:70" x14ac:dyDescent="0.25">
      <c r="A180" t="s">
        <v>69</v>
      </c>
      <c r="B180" t="s">
        <v>1811</v>
      </c>
      <c r="C180" t="s">
        <v>71</v>
      </c>
      <c r="D180" t="s">
        <v>71</v>
      </c>
      <c r="E180" t="s">
        <v>71</v>
      </c>
      <c r="F180" t="s">
        <v>1811</v>
      </c>
      <c r="G180" t="s">
        <v>71</v>
      </c>
      <c r="H180" t="s">
        <v>71</v>
      </c>
      <c r="I180" s="1" t="s">
        <v>1812</v>
      </c>
      <c r="J180" s="6" t="s">
        <v>8590</v>
      </c>
      <c r="K180" t="s">
        <v>421</v>
      </c>
      <c r="L180" t="s">
        <v>71</v>
      </c>
      <c r="M180" t="s">
        <v>71</v>
      </c>
      <c r="N180" t="s">
        <v>71</v>
      </c>
      <c r="O180" t="s">
        <v>71</v>
      </c>
      <c r="P180" t="s">
        <v>71</v>
      </c>
      <c r="Q180" t="s">
        <v>71</v>
      </c>
      <c r="R180" t="s">
        <v>71</v>
      </c>
      <c r="S180" t="s">
        <v>71</v>
      </c>
      <c r="T180" s="10" t="s">
        <v>1813</v>
      </c>
      <c r="U180" t="s">
        <v>71</v>
      </c>
      <c r="V180" t="s">
        <v>71</v>
      </c>
      <c r="W180" t="s">
        <v>71</v>
      </c>
      <c r="X180" t="s">
        <v>71</v>
      </c>
      <c r="Y180" t="s">
        <v>71</v>
      </c>
      <c r="Z180" t="s">
        <v>71</v>
      </c>
      <c r="AA180" t="s">
        <v>71</v>
      </c>
      <c r="AB180" t="s">
        <v>71</v>
      </c>
      <c r="AC180" t="s">
        <v>71</v>
      </c>
      <c r="AD180" t="s">
        <v>71</v>
      </c>
      <c r="AE180" t="s">
        <v>71</v>
      </c>
      <c r="AF180" t="s">
        <v>71</v>
      </c>
      <c r="AG180" t="s">
        <v>71</v>
      </c>
      <c r="AH180" t="s">
        <v>71</v>
      </c>
      <c r="AI180" t="s">
        <v>71</v>
      </c>
      <c r="AJ180" t="s">
        <v>71</v>
      </c>
      <c r="AK180" t="s">
        <v>71</v>
      </c>
      <c r="AL180" t="s">
        <v>71</v>
      </c>
      <c r="AM180" t="s">
        <v>423</v>
      </c>
      <c r="AN180" t="s">
        <v>715</v>
      </c>
      <c r="AO180" t="s">
        <v>71</v>
      </c>
      <c r="AP180" t="s">
        <v>71</v>
      </c>
      <c r="AQ180" t="s">
        <v>71</v>
      </c>
      <c r="AR180" t="s">
        <v>1814</v>
      </c>
      <c r="AS180">
        <v>1991</v>
      </c>
      <c r="AT180">
        <v>40</v>
      </c>
      <c r="AU180">
        <v>1</v>
      </c>
      <c r="AV180" t="s">
        <v>71</v>
      </c>
      <c r="AW180" t="s">
        <v>71</v>
      </c>
      <c r="AX180" t="s">
        <v>71</v>
      </c>
      <c r="AY180" t="s">
        <v>71</v>
      </c>
      <c r="AZ180">
        <v>203</v>
      </c>
      <c r="BA180">
        <v>244</v>
      </c>
      <c r="BB180" t="s">
        <v>71</v>
      </c>
      <c r="BC180" t="s">
        <v>1815</v>
      </c>
      <c r="BD180" t="str">
        <f>HYPERLINK("http://dx.doi.org/10.1016/0165-0114(91)90051-Q","http://dx.doi.org/10.1016/0165-0114(91)90051-Q")</f>
        <v>http://dx.doi.org/10.1016/0165-0114(91)90051-Q</v>
      </c>
      <c r="BE180" t="s">
        <v>71</v>
      </c>
      <c r="BF180" t="s">
        <v>71</v>
      </c>
      <c r="BG180" t="s">
        <v>71</v>
      </c>
      <c r="BH180" t="s">
        <v>71</v>
      </c>
      <c r="BI180" t="s">
        <v>71</v>
      </c>
      <c r="BJ180" t="s">
        <v>71</v>
      </c>
      <c r="BK180" t="s">
        <v>71</v>
      </c>
      <c r="BL180" t="s">
        <v>71</v>
      </c>
      <c r="BM180" t="s">
        <v>71</v>
      </c>
      <c r="BN180" t="s">
        <v>71</v>
      </c>
      <c r="BO180" t="s">
        <v>71</v>
      </c>
      <c r="BP180" t="s">
        <v>71</v>
      </c>
      <c r="BQ180" t="s">
        <v>1816</v>
      </c>
      <c r="BR180" t="str">
        <f>HYPERLINK("https%3A%2F%2Fwww.webofscience.com%2Fwos%2Fwoscc%2Ffull-record%2FWOS:A1991FG57000008","View Full Record in Web of Science")</f>
        <v>View Full Record in Web of Science</v>
      </c>
    </row>
    <row r="181" spans="1:70" x14ac:dyDescent="0.25">
      <c r="A181" t="s">
        <v>69</v>
      </c>
      <c r="B181" t="s">
        <v>1817</v>
      </c>
      <c r="C181" t="s">
        <v>71</v>
      </c>
      <c r="D181" t="s">
        <v>71</v>
      </c>
      <c r="E181" t="s">
        <v>71</v>
      </c>
      <c r="F181" t="s">
        <v>1818</v>
      </c>
      <c r="G181" t="s">
        <v>71</v>
      </c>
      <c r="H181" t="s">
        <v>71</v>
      </c>
      <c r="I181" s="1" t="s">
        <v>1819</v>
      </c>
      <c r="J181" s="6" t="s">
        <v>8588</v>
      </c>
      <c r="K181" t="s">
        <v>1448</v>
      </c>
      <c r="L181" t="s">
        <v>71</v>
      </c>
      <c r="M181" t="s">
        <v>71</v>
      </c>
      <c r="N181" t="s">
        <v>71</v>
      </c>
      <c r="O181" t="s">
        <v>71</v>
      </c>
      <c r="P181" t="s">
        <v>71</v>
      </c>
      <c r="Q181" t="s">
        <v>71</v>
      </c>
      <c r="R181" t="s">
        <v>71</v>
      </c>
      <c r="S181" t="s">
        <v>71</v>
      </c>
      <c r="T181" t="s">
        <v>1820</v>
      </c>
      <c r="U181" t="s">
        <v>71</v>
      </c>
      <c r="V181" t="s">
        <v>71</v>
      </c>
      <c r="W181" t="s">
        <v>71</v>
      </c>
      <c r="X181" t="s">
        <v>71</v>
      </c>
      <c r="Y181" t="s">
        <v>1821</v>
      </c>
      <c r="Z181" t="s">
        <v>1822</v>
      </c>
      <c r="AA181" t="s">
        <v>71</v>
      </c>
      <c r="AB181" t="s">
        <v>71</v>
      </c>
      <c r="AC181" t="s">
        <v>71</v>
      </c>
      <c r="AD181" t="s">
        <v>71</v>
      </c>
      <c r="AE181" t="s">
        <v>71</v>
      </c>
      <c r="AF181" t="s">
        <v>71</v>
      </c>
      <c r="AG181" t="s">
        <v>71</v>
      </c>
      <c r="AH181" t="s">
        <v>71</v>
      </c>
      <c r="AI181" t="s">
        <v>71</v>
      </c>
      <c r="AJ181" t="s">
        <v>71</v>
      </c>
      <c r="AK181" t="s">
        <v>71</v>
      </c>
      <c r="AL181" t="s">
        <v>71</v>
      </c>
      <c r="AM181" t="s">
        <v>1452</v>
      </c>
      <c r="AN181" t="s">
        <v>1453</v>
      </c>
      <c r="AO181" t="s">
        <v>71</v>
      </c>
      <c r="AP181" t="s">
        <v>71</v>
      </c>
      <c r="AQ181" t="s">
        <v>71</v>
      </c>
      <c r="AR181" t="s">
        <v>770</v>
      </c>
      <c r="AS181">
        <v>2013</v>
      </c>
      <c r="AT181">
        <v>22</v>
      </c>
      <c r="AU181" t="s">
        <v>1823</v>
      </c>
      <c r="AV181" t="s">
        <v>71</v>
      </c>
      <c r="AW181" t="s">
        <v>71</v>
      </c>
      <c r="AX181" t="s">
        <v>71</v>
      </c>
      <c r="AY181" t="s">
        <v>71</v>
      </c>
      <c r="AZ181">
        <v>479</v>
      </c>
      <c r="BA181">
        <v>489</v>
      </c>
      <c r="BB181" t="s">
        <v>71</v>
      </c>
      <c r="BC181" t="s">
        <v>1824</v>
      </c>
      <c r="BD181" t="str">
        <f>HYPERLINK("http://dx.doi.org/10.1007/s00521-012-0853-1","http://dx.doi.org/10.1007/s00521-012-0853-1")</f>
        <v>http://dx.doi.org/10.1007/s00521-012-0853-1</v>
      </c>
      <c r="BE181" t="s">
        <v>71</v>
      </c>
      <c r="BF181" t="s">
        <v>71</v>
      </c>
      <c r="BG181" t="s">
        <v>71</v>
      </c>
      <c r="BH181" t="s">
        <v>71</v>
      </c>
      <c r="BI181" t="s">
        <v>71</v>
      </c>
      <c r="BJ181" t="s">
        <v>71</v>
      </c>
      <c r="BK181" t="s">
        <v>71</v>
      </c>
      <c r="BL181" t="s">
        <v>71</v>
      </c>
      <c r="BM181" t="s">
        <v>71</v>
      </c>
      <c r="BN181" t="s">
        <v>71</v>
      </c>
      <c r="BO181" t="s">
        <v>71</v>
      </c>
      <c r="BP181" t="s">
        <v>71</v>
      </c>
      <c r="BQ181" t="s">
        <v>1825</v>
      </c>
      <c r="BR181" t="str">
        <f>HYPERLINK("https%3A%2F%2Fwww.webofscience.com%2Fwos%2Fwoscc%2Ffull-record%2FWOS:000314844300007","View Full Record in Web of Science")</f>
        <v>View Full Record in Web of Science</v>
      </c>
    </row>
    <row r="182" spans="1:70" x14ac:dyDescent="0.25">
      <c r="A182" t="s">
        <v>69</v>
      </c>
      <c r="B182" t="s">
        <v>1826</v>
      </c>
      <c r="C182" t="s">
        <v>71</v>
      </c>
      <c r="D182" t="s">
        <v>71</v>
      </c>
      <c r="E182" t="s">
        <v>71</v>
      </c>
      <c r="F182" t="s">
        <v>1827</v>
      </c>
      <c r="G182" t="s">
        <v>71</v>
      </c>
      <c r="H182" t="s">
        <v>71</v>
      </c>
      <c r="I182" s="1" t="s">
        <v>1828</v>
      </c>
      <c r="J182" s="6" t="s">
        <v>8588</v>
      </c>
      <c r="K182" t="s">
        <v>788</v>
      </c>
      <c r="L182" t="s">
        <v>71</v>
      </c>
      <c r="M182" t="s">
        <v>71</v>
      </c>
      <c r="N182" t="s">
        <v>71</v>
      </c>
      <c r="O182" t="s">
        <v>71</v>
      </c>
      <c r="P182" t="s">
        <v>71</v>
      </c>
      <c r="Q182" t="s">
        <v>71</v>
      </c>
      <c r="R182" t="s">
        <v>71</v>
      </c>
      <c r="S182" t="s">
        <v>71</v>
      </c>
      <c r="T182" t="s">
        <v>1829</v>
      </c>
      <c r="U182" t="s">
        <v>71</v>
      </c>
      <c r="V182" t="s">
        <v>71</v>
      </c>
      <c r="W182" t="s">
        <v>71</v>
      </c>
      <c r="X182" t="s">
        <v>71</v>
      </c>
      <c r="Y182" t="s">
        <v>71</v>
      </c>
      <c r="Z182" t="s">
        <v>71</v>
      </c>
      <c r="AA182" t="s">
        <v>71</v>
      </c>
      <c r="AB182" t="s">
        <v>71</v>
      </c>
      <c r="AC182" t="s">
        <v>71</v>
      </c>
      <c r="AD182" t="s">
        <v>71</v>
      </c>
      <c r="AE182" t="s">
        <v>71</v>
      </c>
      <c r="AF182" t="s">
        <v>71</v>
      </c>
      <c r="AG182" t="s">
        <v>71</v>
      </c>
      <c r="AH182" t="s">
        <v>71</v>
      </c>
      <c r="AI182" t="s">
        <v>71</v>
      </c>
      <c r="AJ182" t="s">
        <v>71</v>
      </c>
      <c r="AK182" t="s">
        <v>71</v>
      </c>
      <c r="AL182" t="s">
        <v>71</v>
      </c>
      <c r="AM182" t="s">
        <v>792</v>
      </c>
      <c r="AN182" t="s">
        <v>793</v>
      </c>
      <c r="AO182" t="s">
        <v>71</v>
      </c>
      <c r="AP182" t="s">
        <v>71</v>
      </c>
      <c r="AQ182" t="s">
        <v>71</v>
      </c>
      <c r="AR182" t="s">
        <v>960</v>
      </c>
      <c r="AS182">
        <v>2019</v>
      </c>
      <c r="AT182">
        <v>4</v>
      </c>
      <c r="AU182">
        <v>2</v>
      </c>
      <c r="AV182" t="s">
        <v>71</v>
      </c>
      <c r="AW182" t="s">
        <v>71</v>
      </c>
      <c r="AX182" t="s">
        <v>180</v>
      </c>
      <c r="AY182" t="s">
        <v>71</v>
      </c>
      <c r="AZ182">
        <v>265</v>
      </c>
      <c r="BA182">
        <v>274</v>
      </c>
      <c r="BB182" t="s">
        <v>71</v>
      </c>
      <c r="BC182" t="s">
        <v>1830</v>
      </c>
      <c r="BD182" t="str">
        <f>HYPERLINK("http://dx.doi.org/10.1007/s41066-018-0096-3","http://dx.doi.org/10.1007/s41066-018-0096-3")</f>
        <v>http://dx.doi.org/10.1007/s41066-018-0096-3</v>
      </c>
      <c r="BE182" t="s">
        <v>71</v>
      </c>
      <c r="BF182" t="s">
        <v>71</v>
      </c>
      <c r="BG182" t="s">
        <v>71</v>
      </c>
      <c r="BH182" t="s">
        <v>71</v>
      </c>
      <c r="BI182" t="s">
        <v>71</v>
      </c>
      <c r="BJ182" t="s">
        <v>71</v>
      </c>
      <c r="BK182" t="s">
        <v>71</v>
      </c>
      <c r="BL182" t="s">
        <v>71</v>
      </c>
      <c r="BM182" t="s">
        <v>71</v>
      </c>
      <c r="BN182" t="s">
        <v>71</v>
      </c>
      <c r="BO182" t="s">
        <v>71</v>
      </c>
      <c r="BP182" t="s">
        <v>71</v>
      </c>
      <c r="BQ182" t="s">
        <v>1831</v>
      </c>
      <c r="BR182" t="str">
        <f>HYPERLINK("https%3A%2F%2Fwww.webofscience.com%2Fwos%2Fwoscc%2Ffull-record%2FWOS:000668872500009","View Full Record in Web of Science")</f>
        <v>View Full Record in Web of Science</v>
      </c>
    </row>
    <row r="183" spans="1:70" x14ac:dyDescent="0.25">
      <c r="A183" t="s">
        <v>69</v>
      </c>
      <c r="B183" t="s">
        <v>1832</v>
      </c>
      <c r="C183" t="s">
        <v>71</v>
      </c>
      <c r="D183" t="s">
        <v>71</v>
      </c>
      <c r="E183" t="s">
        <v>71</v>
      </c>
      <c r="F183" t="s">
        <v>1833</v>
      </c>
      <c r="G183" t="s">
        <v>71</v>
      </c>
      <c r="H183" t="s">
        <v>71</v>
      </c>
      <c r="I183" s="1" t="s">
        <v>1834</v>
      </c>
      <c r="J183" s="6" t="s">
        <v>8588</v>
      </c>
      <c r="K183" t="s">
        <v>123</v>
      </c>
      <c r="L183" t="s">
        <v>71</v>
      </c>
      <c r="M183" t="s">
        <v>71</v>
      </c>
      <c r="N183" t="s">
        <v>71</v>
      </c>
      <c r="O183" t="s">
        <v>71</v>
      </c>
      <c r="P183" t="s">
        <v>71</v>
      </c>
      <c r="Q183" t="s">
        <v>71</v>
      </c>
      <c r="R183" t="s">
        <v>71</v>
      </c>
      <c r="S183" t="s">
        <v>71</v>
      </c>
      <c r="T183" t="s">
        <v>1835</v>
      </c>
      <c r="U183" t="s">
        <v>71</v>
      </c>
      <c r="V183" t="s">
        <v>71</v>
      </c>
      <c r="W183" t="s">
        <v>71</v>
      </c>
      <c r="X183" t="s">
        <v>71</v>
      </c>
      <c r="Y183" t="s">
        <v>1836</v>
      </c>
      <c r="Z183" t="s">
        <v>1837</v>
      </c>
      <c r="AA183" t="s">
        <v>71</v>
      </c>
      <c r="AB183" t="s">
        <v>71</v>
      </c>
      <c r="AC183" t="s">
        <v>71</v>
      </c>
      <c r="AD183" t="s">
        <v>71</v>
      </c>
      <c r="AE183" t="s">
        <v>71</v>
      </c>
      <c r="AF183" t="s">
        <v>71</v>
      </c>
      <c r="AG183" t="s">
        <v>71</v>
      </c>
      <c r="AH183" t="s">
        <v>71</v>
      </c>
      <c r="AI183" t="s">
        <v>71</v>
      </c>
      <c r="AJ183" t="s">
        <v>71</v>
      </c>
      <c r="AK183" t="s">
        <v>71</v>
      </c>
      <c r="AL183" t="s">
        <v>71</v>
      </c>
      <c r="AM183" t="s">
        <v>127</v>
      </c>
      <c r="AN183" t="s">
        <v>128</v>
      </c>
      <c r="AO183" t="s">
        <v>71</v>
      </c>
      <c r="AP183" t="s">
        <v>71</v>
      </c>
      <c r="AQ183" t="s">
        <v>71</v>
      </c>
      <c r="AR183" t="s">
        <v>1838</v>
      </c>
      <c r="AS183">
        <v>2013</v>
      </c>
      <c r="AT183">
        <v>228</v>
      </c>
      <c r="AU183" t="s">
        <v>71</v>
      </c>
      <c r="AV183" t="s">
        <v>71</v>
      </c>
      <c r="AW183" t="s">
        <v>71</v>
      </c>
      <c r="AX183" t="s">
        <v>71</v>
      </c>
      <c r="AY183" t="s">
        <v>71</v>
      </c>
      <c r="AZ183">
        <v>61</v>
      </c>
      <c r="BA183">
        <v>74</v>
      </c>
      <c r="BB183" t="s">
        <v>71</v>
      </c>
      <c r="BC183" t="s">
        <v>1839</v>
      </c>
      <c r="BD183" t="str">
        <f>HYPERLINK("http://dx.doi.org/10.1016/j.ins.2012.11.016","http://dx.doi.org/10.1016/j.ins.2012.11.016")</f>
        <v>http://dx.doi.org/10.1016/j.ins.2012.11.016</v>
      </c>
      <c r="BE183" t="s">
        <v>71</v>
      </c>
      <c r="BF183" t="s">
        <v>71</v>
      </c>
      <c r="BG183" t="s">
        <v>71</v>
      </c>
      <c r="BH183" t="s">
        <v>71</v>
      </c>
      <c r="BI183" t="s">
        <v>71</v>
      </c>
      <c r="BJ183" t="s">
        <v>71</v>
      </c>
      <c r="BK183" t="s">
        <v>71</v>
      </c>
      <c r="BL183" t="s">
        <v>71</v>
      </c>
      <c r="BM183" t="s">
        <v>71</v>
      </c>
      <c r="BN183" t="s">
        <v>71</v>
      </c>
      <c r="BO183" t="s">
        <v>71</v>
      </c>
      <c r="BP183" t="s">
        <v>71</v>
      </c>
      <c r="BQ183" t="s">
        <v>1840</v>
      </c>
      <c r="BR183" t="str">
        <f>HYPERLINK("https%3A%2F%2Fwww.webofscience.com%2Fwos%2Fwoscc%2Ffull-record%2FWOS:000315245800005","View Full Record in Web of Science")</f>
        <v>View Full Record in Web of Science</v>
      </c>
    </row>
    <row r="184" spans="1:70" x14ac:dyDescent="0.25">
      <c r="A184" t="s">
        <v>83</v>
      </c>
      <c r="B184" t="s">
        <v>1841</v>
      </c>
      <c r="C184" t="s">
        <v>71</v>
      </c>
      <c r="D184" t="s">
        <v>71</v>
      </c>
      <c r="E184" t="s">
        <v>1842</v>
      </c>
      <c r="F184" t="s">
        <v>1841</v>
      </c>
      <c r="G184" t="s">
        <v>71</v>
      </c>
      <c r="H184" t="s">
        <v>71</v>
      </c>
      <c r="I184" s="1" t="s">
        <v>1843</v>
      </c>
      <c r="J184" s="6" t="s">
        <v>8590</v>
      </c>
      <c r="K184" t="s">
        <v>1844</v>
      </c>
      <c r="L184" t="s">
        <v>71</v>
      </c>
      <c r="M184" t="s">
        <v>1845</v>
      </c>
      <c r="N184" t="s">
        <v>1846</v>
      </c>
      <c r="O184" t="s">
        <v>1847</v>
      </c>
      <c r="P184" t="s">
        <v>102</v>
      </c>
      <c r="Q184" t="s">
        <v>1848</v>
      </c>
      <c r="R184" t="s">
        <v>71</v>
      </c>
      <c r="S184" t="s">
        <v>71</v>
      </c>
      <c r="T184" s="10" t="s">
        <v>1849</v>
      </c>
      <c r="U184" t="s">
        <v>71</v>
      </c>
      <c r="V184" t="s">
        <v>71</v>
      </c>
      <c r="W184" t="s">
        <v>71</v>
      </c>
      <c r="X184" t="s">
        <v>71</v>
      </c>
      <c r="Y184" t="s">
        <v>1850</v>
      </c>
      <c r="Z184" t="s">
        <v>1851</v>
      </c>
      <c r="AA184" t="s">
        <v>71</v>
      </c>
      <c r="AB184" t="s">
        <v>71</v>
      </c>
      <c r="AC184" t="s">
        <v>71</v>
      </c>
      <c r="AD184" t="s">
        <v>71</v>
      </c>
      <c r="AE184" t="s">
        <v>71</v>
      </c>
      <c r="AF184" t="s">
        <v>71</v>
      </c>
      <c r="AG184" t="s">
        <v>71</v>
      </c>
      <c r="AH184" t="s">
        <v>71</v>
      </c>
      <c r="AI184" t="s">
        <v>71</v>
      </c>
      <c r="AJ184" t="s">
        <v>71</v>
      </c>
      <c r="AK184" t="s">
        <v>71</v>
      </c>
      <c r="AL184" t="s">
        <v>71</v>
      </c>
      <c r="AM184" t="s">
        <v>71</v>
      </c>
      <c r="AN184" t="s">
        <v>71</v>
      </c>
      <c r="AO184" t="s">
        <v>1852</v>
      </c>
      <c r="AP184" t="s">
        <v>71</v>
      </c>
      <c r="AQ184" t="s">
        <v>71</v>
      </c>
      <c r="AR184" t="s">
        <v>71</v>
      </c>
      <c r="AS184">
        <v>2001</v>
      </c>
      <c r="AT184" t="s">
        <v>71</v>
      </c>
      <c r="AU184" t="s">
        <v>71</v>
      </c>
      <c r="AV184" t="s">
        <v>71</v>
      </c>
      <c r="AW184" t="s">
        <v>71</v>
      </c>
      <c r="AX184" t="s">
        <v>71</v>
      </c>
      <c r="AY184" t="s">
        <v>71</v>
      </c>
      <c r="AZ184">
        <v>1135</v>
      </c>
      <c r="BA184">
        <v>1139</v>
      </c>
      <c r="BB184" t="s">
        <v>71</v>
      </c>
      <c r="BC184" t="s">
        <v>71</v>
      </c>
      <c r="BD184" t="s">
        <v>71</v>
      </c>
      <c r="BE184" t="s">
        <v>71</v>
      </c>
      <c r="BF184" t="s">
        <v>71</v>
      </c>
      <c r="BG184" t="s">
        <v>71</v>
      </c>
      <c r="BH184" t="s">
        <v>71</v>
      </c>
      <c r="BI184" t="s">
        <v>71</v>
      </c>
      <c r="BJ184" t="s">
        <v>71</v>
      </c>
      <c r="BK184" t="s">
        <v>71</v>
      </c>
      <c r="BL184" t="s">
        <v>71</v>
      </c>
      <c r="BM184" t="s">
        <v>71</v>
      </c>
      <c r="BN184" t="s">
        <v>71</v>
      </c>
      <c r="BO184" t="s">
        <v>71</v>
      </c>
      <c r="BP184" t="s">
        <v>71</v>
      </c>
      <c r="BQ184" t="s">
        <v>1853</v>
      </c>
      <c r="BR184" t="str">
        <f>HYPERLINK("https%3A%2F%2Fwww.webofscience.com%2Fwos%2Fwoscc%2Ffull-record%2FWOS:000178178300282","View Full Record in Web of Science")</f>
        <v>View Full Record in Web of Science</v>
      </c>
    </row>
    <row r="185" spans="1:70" x14ac:dyDescent="0.25">
      <c r="A185" t="s">
        <v>69</v>
      </c>
      <c r="B185" t="s">
        <v>1854</v>
      </c>
      <c r="C185" t="s">
        <v>71</v>
      </c>
      <c r="D185" t="s">
        <v>71</v>
      </c>
      <c r="E185" t="s">
        <v>71</v>
      </c>
      <c r="F185" t="s">
        <v>1855</v>
      </c>
      <c r="G185" t="s">
        <v>71</v>
      </c>
      <c r="H185" t="s">
        <v>71</v>
      </c>
      <c r="I185" s="1" t="s">
        <v>1856</v>
      </c>
      <c r="J185" s="6" t="s">
        <v>8588</v>
      </c>
      <c r="K185" t="s">
        <v>1857</v>
      </c>
      <c r="L185" t="s">
        <v>71</v>
      </c>
      <c r="M185" t="s">
        <v>71</v>
      </c>
      <c r="N185" t="s">
        <v>71</v>
      </c>
      <c r="O185" t="s">
        <v>71</v>
      </c>
      <c r="P185" t="s">
        <v>71</v>
      </c>
      <c r="Q185" t="s">
        <v>71</v>
      </c>
      <c r="R185" t="s">
        <v>71</v>
      </c>
      <c r="S185" t="s">
        <v>71</v>
      </c>
      <c r="T185" t="s">
        <v>1858</v>
      </c>
      <c r="U185" t="s">
        <v>71</v>
      </c>
      <c r="V185" t="s">
        <v>71</v>
      </c>
      <c r="W185" t="s">
        <v>71</v>
      </c>
      <c r="X185" t="s">
        <v>71</v>
      </c>
      <c r="Y185" t="s">
        <v>1859</v>
      </c>
      <c r="Z185" t="s">
        <v>1860</v>
      </c>
      <c r="AA185" t="s">
        <v>71</v>
      </c>
      <c r="AB185" t="s">
        <v>71</v>
      </c>
      <c r="AC185" t="s">
        <v>71</v>
      </c>
      <c r="AD185" t="s">
        <v>71</v>
      </c>
      <c r="AE185" t="s">
        <v>71</v>
      </c>
      <c r="AF185" t="s">
        <v>71</v>
      </c>
      <c r="AG185" t="s">
        <v>71</v>
      </c>
      <c r="AH185" t="s">
        <v>71</v>
      </c>
      <c r="AI185" t="s">
        <v>71</v>
      </c>
      <c r="AJ185" t="s">
        <v>71</v>
      </c>
      <c r="AK185" t="s">
        <v>71</v>
      </c>
      <c r="AL185" t="s">
        <v>71</v>
      </c>
      <c r="AM185" t="s">
        <v>1861</v>
      </c>
      <c r="AN185" t="s">
        <v>1862</v>
      </c>
      <c r="AO185" t="s">
        <v>71</v>
      </c>
      <c r="AP185" t="s">
        <v>71</v>
      </c>
      <c r="AQ185" t="s">
        <v>71</v>
      </c>
      <c r="AR185" t="s">
        <v>960</v>
      </c>
      <c r="AS185">
        <v>2019</v>
      </c>
      <c r="AT185">
        <v>104</v>
      </c>
      <c r="AU185" t="s">
        <v>71</v>
      </c>
      <c r="AV185" t="s">
        <v>71</v>
      </c>
      <c r="AW185" t="s">
        <v>71</v>
      </c>
      <c r="AX185" t="s">
        <v>71</v>
      </c>
      <c r="AY185" t="s">
        <v>71</v>
      </c>
      <c r="AZ185">
        <v>207</v>
      </c>
      <c r="BA185">
        <v>227</v>
      </c>
      <c r="BB185" t="s">
        <v>71</v>
      </c>
      <c r="BC185" t="s">
        <v>1863</v>
      </c>
      <c r="BD185" t="str">
        <f>HYPERLINK("http://dx.doi.org/10.1016/j.cor.2018.12.019","http://dx.doi.org/10.1016/j.cor.2018.12.019")</f>
        <v>http://dx.doi.org/10.1016/j.cor.2018.12.019</v>
      </c>
      <c r="BE185" t="s">
        <v>71</v>
      </c>
      <c r="BF185" t="s">
        <v>71</v>
      </c>
      <c r="BG185" t="s">
        <v>71</v>
      </c>
      <c r="BH185" t="s">
        <v>71</v>
      </c>
      <c r="BI185" t="s">
        <v>71</v>
      </c>
      <c r="BJ185" t="s">
        <v>71</v>
      </c>
      <c r="BK185" t="s">
        <v>71</v>
      </c>
      <c r="BL185" t="s">
        <v>71</v>
      </c>
      <c r="BM185" t="s">
        <v>71</v>
      </c>
      <c r="BN185" t="s">
        <v>71</v>
      </c>
      <c r="BO185" t="s">
        <v>71</v>
      </c>
      <c r="BP185" t="s">
        <v>71</v>
      </c>
      <c r="BQ185" t="s">
        <v>1864</v>
      </c>
      <c r="BR185" t="str">
        <f>HYPERLINK("https%3A%2F%2Fwww.webofscience.com%2Fwos%2Fwoscc%2Ffull-record%2FWOS:000458344800016","View Full Record in Web of Science")</f>
        <v>View Full Record in Web of Science</v>
      </c>
    </row>
    <row r="186" spans="1:70" x14ac:dyDescent="0.25">
      <c r="A186" t="s">
        <v>69</v>
      </c>
      <c r="B186" t="s">
        <v>1865</v>
      </c>
      <c r="C186" t="s">
        <v>71</v>
      </c>
      <c r="D186" t="s">
        <v>71</v>
      </c>
      <c r="E186" t="s">
        <v>71</v>
      </c>
      <c r="F186" t="s">
        <v>1866</v>
      </c>
      <c r="G186" t="s">
        <v>71</v>
      </c>
      <c r="H186" t="s">
        <v>71</v>
      </c>
      <c r="I186" s="1" t="s">
        <v>1867</v>
      </c>
      <c r="J186" s="6" t="s">
        <v>8588</v>
      </c>
      <c r="K186" t="s">
        <v>257</v>
      </c>
      <c r="L186" t="s">
        <v>71</v>
      </c>
      <c r="M186" t="s">
        <v>71</v>
      </c>
      <c r="N186" t="s">
        <v>71</v>
      </c>
      <c r="O186" t="s">
        <v>71</v>
      </c>
      <c r="P186" t="s">
        <v>71</v>
      </c>
      <c r="Q186" t="s">
        <v>71</v>
      </c>
      <c r="R186" t="s">
        <v>71</v>
      </c>
      <c r="S186" t="s">
        <v>71</v>
      </c>
      <c r="T186" t="s">
        <v>1868</v>
      </c>
      <c r="U186" t="s">
        <v>71</v>
      </c>
      <c r="V186" t="s">
        <v>71</v>
      </c>
      <c r="W186" t="s">
        <v>71</v>
      </c>
      <c r="X186" t="s">
        <v>71</v>
      </c>
      <c r="Y186" t="s">
        <v>71</v>
      </c>
      <c r="Z186" t="s">
        <v>71</v>
      </c>
      <c r="AA186" t="s">
        <v>71</v>
      </c>
      <c r="AB186" t="s">
        <v>71</v>
      </c>
      <c r="AC186" t="s">
        <v>71</v>
      </c>
      <c r="AD186" t="s">
        <v>71</v>
      </c>
      <c r="AE186" t="s">
        <v>71</v>
      </c>
      <c r="AF186" t="s">
        <v>71</v>
      </c>
      <c r="AG186" t="s">
        <v>71</v>
      </c>
      <c r="AH186" t="s">
        <v>71</v>
      </c>
      <c r="AI186" t="s">
        <v>71</v>
      </c>
      <c r="AJ186" t="s">
        <v>71</v>
      </c>
      <c r="AK186" t="s">
        <v>71</v>
      </c>
      <c r="AL186" t="s">
        <v>71</v>
      </c>
      <c r="AM186" t="s">
        <v>261</v>
      </c>
      <c r="AN186" t="s">
        <v>262</v>
      </c>
      <c r="AO186" t="s">
        <v>71</v>
      </c>
      <c r="AP186" t="s">
        <v>71</v>
      </c>
      <c r="AQ186" t="s">
        <v>71</v>
      </c>
      <c r="AR186" t="s">
        <v>960</v>
      </c>
      <c r="AS186">
        <v>2020</v>
      </c>
      <c r="AT186">
        <v>119</v>
      </c>
      <c r="AU186" t="s">
        <v>71</v>
      </c>
      <c r="AV186" t="s">
        <v>71</v>
      </c>
      <c r="AW186" t="s">
        <v>71</v>
      </c>
      <c r="AX186" t="s">
        <v>71</v>
      </c>
      <c r="AY186" t="s">
        <v>71</v>
      </c>
      <c r="AZ186">
        <v>58</v>
      </c>
      <c r="BA186">
        <v>80</v>
      </c>
      <c r="BB186" t="s">
        <v>71</v>
      </c>
      <c r="BC186" t="s">
        <v>1869</v>
      </c>
      <c r="BD186" t="str">
        <f>HYPERLINK("http://dx.doi.org/10.1016/j.ijar.2020.01.001","http://dx.doi.org/10.1016/j.ijar.2020.01.001")</f>
        <v>http://dx.doi.org/10.1016/j.ijar.2020.01.001</v>
      </c>
      <c r="BE186" t="s">
        <v>71</v>
      </c>
      <c r="BF186" t="s">
        <v>71</v>
      </c>
      <c r="BG186" t="s">
        <v>71</v>
      </c>
      <c r="BH186" t="s">
        <v>71</v>
      </c>
      <c r="BI186" t="s">
        <v>71</v>
      </c>
      <c r="BJ186" t="s">
        <v>71</v>
      </c>
      <c r="BK186" t="s">
        <v>71</v>
      </c>
      <c r="BL186" t="s">
        <v>71</v>
      </c>
      <c r="BM186" t="s">
        <v>71</v>
      </c>
      <c r="BN186" t="s">
        <v>71</v>
      </c>
      <c r="BO186" t="s">
        <v>71</v>
      </c>
      <c r="BP186" t="s">
        <v>71</v>
      </c>
      <c r="BQ186" t="s">
        <v>1870</v>
      </c>
      <c r="BR186" t="str">
        <f>HYPERLINK("https%3A%2F%2Fwww.webofscience.com%2Fwos%2Fwoscc%2Ffull-record%2FWOS:000517653700004","View Full Record in Web of Science")</f>
        <v>View Full Record in Web of Science</v>
      </c>
    </row>
    <row r="187" spans="1:70" x14ac:dyDescent="0.25">
      <c r="A187" t="s">
        <v>83</v>
      </c>
      <c r="B187" t="s">
        <v>1871</v>
      </c>
      <c r="C187" t="s">
        <v>71</v>
      </c>
      <c r="D187" t="s">
        <v>71</v>
      </c>
      <c r="E187" t="s">
        <v>102</v>
      </c>
      <c r="F187" t="s">
        <v>1872</v>
      </c>
      <c r="G187" t="s">
        <v>71</v>
      </c>
      <c r="H187" t="s">
        <v>71</v>
      </c>
      <c r="I187" s="1" t="s">
        <v>1873</v>
      </c>
      <c r="J187" s="6" t="s">
        <v>8593</v>
      </c>
      <c r="K187" t="s">
        <v>1874</v>
      </c>
      <c r="L187" t="s">
        <v>71</v>
      </c>
      <c r="M187" t="s">
        <v>1875</v>
      </c>
      <c r="N187" t="s">
        <v>1876</v>
      </c>
      <c r="O187" t="s">
        <v>1877</v>
      </c>
      <c r="P187" t="s">
        <v>71</v>
      </c>
      <c r="Q187" t="s">
        <v>71</v>
      </c>
      <c r="R187" t="s">
        <v>71</v>
      </c>
      <c r="S187" t="s">
        <v>71</v>
      </c>
      <c r="T187" t="s">
        <v>1878</v>
      </c>
      <c r="U187" t="s">
        <v>71</v>
      </c>
      <c r="V187" t="s">
        <v>71</v>
      </c>
      <c r="W187" t="s">
        <v>71</v>
      </c>
      <c r="X187" t="s">
        <v>71</v>
      </c>
      <c r="Y187" t="s">
        <v>1879</v>
      </c>
      <c r="Z187" t="s">
        <v>1880</v>
      </c>
      <c r="AA187" t="s">
        <v>71</v>
      </c>
      <c r="AB187" t="s">
        <v>71</v>
      </c>
      <c r="AC187" t="s">
        <v>71</v>
      </c>
      <c r="AD187" t="s">
        <v>71</v>
      </c>
      <c r="AE187" t="s">
        <v>71</v>
      </c>
      <c r="AF187" t="s">
        <v>71</v>
      </c>
      <c r="AG187" t="s">
        <v>71</v>
      </c>
      <c r="AH187" t="s">
        <v>71</v>
      </c>
      <c r="AI187" t="s">
        <v>71</v>
      </c>
      <c r="AJ187" t="s">
        <v>71</v>
      </c>
      <c r="AK187" t="s">
        <v>71</v>
      </c>
      <c r="AL187" t="s">
        <v>71</v>
      </c>
      <c r="AM187" t="s">
        <v>71</v>
      </c>
      <c r="AN187" t="s">
        <v>71</v>
      </c>
      <c r="AO187" t="s">
        <v>1881</v>
      </c>
      <c r="AP187" t="s">
        <v>71</v>
      </c>
      <c r="AQ187" t="s">
        <v>71</v>
      </c>
      <c r="AR187" t="s">
        <v>71</v>
      </c>
      <c r="AS187">
        <v>2015</v>
      </c>
      <c r="AT187" t="s">
        <v>71</v>
      </c>
      <c r="AU187" t="s">
        <v>71</v>
      </c>
      <c r="AV187" t="s">
        <v>71</v>
      </c>
      <c r="AW187" t="s">
        <v>71</v>
      </c>
      <c r="AX187" t="s">
        <v>71</v>
      </c>
      <c r="AY187" t="s">
        <v>71</v>
      </c>
      <c r="AZ187" t="s">
        <v>71</v>
      </c>
      <c r="BA187" t="s">
        <v>71</v>
      </c>
      <c r="BB187" t="s">
        <v>71</v>
      </c>
      <c r="BC187" t="s">
        <v>71</v>
      </c>
      <c r="BD187" t="s">
        <v>71</v>
      </c>
      <c r="BE187" t="s">
        <v>71</v>
      </c>
      <c r="BF187" t="s">
        <v>71</v>
      </c>
      <c r="BG187" t="s">
        <v>71</v>
      </c>
      <c r="BH187" t="s">
        <v>71</v>
      </c>
      <c r="BI187" t="s">
        <v>71</v>
      </c>
      <c r="BJ187" t="s">
        <v>71</v>
      </c>
      <c r="BK187" t="s">
        <v>71</v>
      </c>
      <c r="BL187" t="s">
        <v>71</v>
      </c>
      <c r="BM187" t="s">
        <v>71</v>
      </c>
      <c r="BN187" t="s">
        <v>71</v>
      </c>
      <c r="BO187" t="s">
        <v>71</v>
      </c>
      <c r="BP187" t="s">
        <v>71</v>
      </c>
      <c r="BQ187" t="s">
        <v>1882</v>
      </c>
      <c r="BR187" t="str">
        <f>HYPERLINK("https%3A%2F%2Fwww.webofscience.com%2Fwos%2Fwoscc%2Ffull-record%2FWOS:000454649900024","View Full Record in Web of Science")</f>
        <v>View Full Record in Web of Science</v>
      </c>
    </row>
    <row r="188" spans="1:70" x14ac:dyDescent="0.25">
      <c r="A188" t="s">
        <v>83</v>
      </c>
      <c r="B188" t="s">
        <v>1883</v>
      </c>
      <c r="C188" t="s">
        <v>71</v>
      </c>
      <c r="D188" t="s">
        <v>71</v>
      </c>
      <c r="E188" t="s">
        <v>102</v>
      </c>
      <c r="F188" t="s">
        <v>1884</v>
      </c>
      <c r="G188" t="s">
        <v>71</v>
      </c>
      <c r="H188" t="s">
        <v>71</v>
      </c>
      <c r="I188" s="1" t="s">
        <v>1885</v>
      </c>
      <c r="J188" s="6" t="s">
        <v>8588</v>
      </c>
      <c r="K188" t="s">
        <v>1886</v>
      </c>
      <c r="L188" t="s">
        <v>71</v>
      </c>
      <c r="M188" t="s">
        <v>1887</v>
      </c>
      <c r="N188" t="s">
        <v>1888</v>
      </c>
      <c r="O188" t="s">
        <v>1889</v>
      </c>
      <c r="P188" t="s">
        <v>1890</v>
      </c>
      <c r="Q188" t="s">
        <v>71</v>
      </c>
      <c r="R188" t="s">
        <v>71</v>
      </c>
      <c r="S188" t="s">
        <v>71</v>
      </c>
      <c r="T188" t="s">
        <v>1891</v>
      </c>
      <c r="U188" t="s">
        <v>71</v>
      </c>
      <c r="V188" t="s">
        <v>71</v>
      </c>
      <c r="W188" t="s">
        <v>71</v>
      </c>
      <c r="X188" t="s">
        <v>71</v>
      </c>
      <c r="Y188" t="s">
        <v>1892</v>
      </c>
      <c r="Z188" t="s">
        <v>1893</v>
      </c>
      <c r="AA188" t="s">
        <v>71</v>
      </c>
      <c r="AB188" t="s">
        <v>71</v>
      </c>
      <c r="AC188" t="s">
        <v>71</v>
      </c>
      <c r="AD188" t="s">
        <v>71</v>
      </c>
      <c r="AE188" t="s">
        <v>71</v>
      </c>
      <c r="AF188" t="s">
        <v>71</v>
      </c>
      <c r="AG188" t="s">
        <v>71</v>
      </c>
      <c r="AH188" t="s">
        <v>71</v>
      </c>
      <c r="AI188" t="s">
        <v>71</v>
      </c>
      <c r="AJ188" t="s">
        <v>71</v>
      </c>
      <c r="AK188" t="s">
        <v>71</v>
      </c>
      <c r="AL188" t="s">
        <v>71</v>
      </c>
      <c r="AM188" t="s">
        <v>71</v>
      </c>
      <c r="AN188" t="s">
        <v>71</v>
      </c>
      <c r="AO188" t="s">
        <v>1894</v>
      </c>
      <c r="AP188" t="s">
        <v>71</v>
      </c>
      <c r="AQ188" t="s">
        <v>71</v>
      </c>
      <c r="AR188" t="s">
        <v>71</v>
      </c>
      <c r="AS188">
        <v>2014</v>
      </c>
      <c r="AT188" t="s">
        <v>71</v>
      </c>
      <c r="AU188" t="s">
        <v>71</v>
      </c>
      <c r="AV188" t="s">
        <v>71</v>
      </c>
      <c r="AW188" t="s">
        <v>71</v>
      </c>
      <c r="AX188" t="s">
        <v>71</v>
      </c>
      <c r="AY188" t="s">
        <v>71</v>
      </c>
      <c r="AZ188">
        <v>471</v>
      </c>
      <c r="BA188">
        <v>476</v>
      </c>
      <c r="BB188" t="s">
        <v>71</v>
      </c>
      <c r="BC188" t="s">
        <v>71</v>
      </c>
      <c r="BD188" t="s">
        <v>71</v>
      </c>
      <c r="BE188" t="s">
        <v>71</v>
      </c>
      <c r="BF188" t="s">
        <v>71</v>
      </c>
      <c r="BG188" t="s">
        <v>71</v>
      </c>
      <c r="BH188" t="s">
        <v>71</v>
      </c>
      <c r="BI188" t="s">
        <v>71</v>
      </c>
      <c r="BJ188" t="s">
        <v>71</v>
      </c>
      <c r="BK188" t="s">
        <v>71</v>
      </c>
      <c r="BL188" t="s">
        <v>71</v>
      </c>
      <c r="BM188" t="s">
        <v>71</v>
      </c>
      <c r="BN188" t="s">
        <v>71</v>
      </c>
      <c r="BO188" t="s">
        <v>71</v>
      </c>
      <c r="BP188" t="s">
        <v>71</v>
      </c>
      <c r="BQ188" t="s">
        <v>1895</v>
      </c>
      <c r="BR188" t="str">
        <f>HYPERLINK("https%3A%2F%2Fwww.webofscience.com%2Fwos%2Fwoscc%2Ffull-record%2FWOS:000380429900081","View Full Record in Web of Science")</f>
        <v>View Full Record in Web of Science</v>
      </c>
    </row>
    <row r="189" spans="1:70" x14ac:dyDescent="0.25">
      <c r="A189" t="s">
        <v>83</v>
      </c>
      <c r="B189" t="s">
        <v>1896</v>
      </c>
      <c r="C189" t="s">
        <v>71</v>
      </c>
      <c r="D189" t="s">
        <v>1897</v>
      </c>
      <c r="E189" t="s">
        <v>71</v>
      </c>
      <c r="F189" t="s">
        <v>1896</v>
      </c>
      <c r="G189" t="s">
        <v>71</v>
      </c>
      <c r="H189" t="s">
        <v>71</v>
      </c>
      <c r="I189" s="1" t="s">
        <v>1898</v>
      </c>
      <c r="J189" s="6" t="s">
        <v>8590</v>
      </c>
      <c r="K189" t="s">
        <v>1899</v>
      </c>
      <c r="L189" t="s">
        <v>71</v>
      </c>
      <c r="M189" t="s">
        <v>1900</v>
      </c>
      <c r="N189" t="s">
        <v>1901</v>
      </c>
      <c r="O189" t="s">
        <v>1902</v>
      </c>
      <c r="P189" t="s">
        <v>1903</v>
      </c>
      <c r="Q189" t="s">
        <v>71</v>
      </c>
      <c r="R189" t="s">
        <v>71</v>
      </c>
      <c r="S189" t="s">
        <v>71</v>
      </c>
      <c r="T189" t="s">
        <v>1904</v>
      </c>
      <c r="U189" t="s">
        <v>71</v>
      </c>
      <c r="V189" t="s">
        <v>71</v>
      </c>
      <c r="W189" t="s">
        <v>71</v>
      </c>
      <c r="X189" t="s">
        <v>71</v>
      </c>
      <c r="Y189" t="s">
        <v>71</v>
      </c>
      <c r="Z189" t="s">
        <v>71</v>
      </c>
      <c r="AA189" t="s">
        <v>71</v>
      </c>
      <c r="AB189" t="s">
        <v>71</v>
      </c>
      <c r="AC189" t="s">
        <v>71</v>
      </c>
      <c r="AD189" t="s">
        <v>71</v>
      </c>
      <c r="AE189" t="s">
        <v>71</v>
      </c>
      <c r="AF189" t="s">
        <v>71</v>
      </c>
      <c r="AG189" t="s">
        <v>71</v>
      </c>
      <c r="AH189" t="s">
        <v>71</v>
      </c>
      <c r="AI189" t="s">
        <v>71</v>
      </c>
      <c r="AJ189" t="s">
        <v>71</v>
      </c>
      <c r="AK189" t="s">
        <v>71</v>
      </c>
      <c r="AL189" t="s">
        <v>71</v>
      </c>
      <c r="AM189" t="s">
        <v>71</v>
      </c>
      <c r="AN189" t="s">
        <v>71</v>
      </c>
      <c r="AO189" t="s">
        <v>1905</v>
      </c>
      <c r="AP189" t="s">
        <v>71</v>
      </c>
      <c r="AQ189" t="s">
        <v>71</v>
      </c>
      <c r="AR189" t="s">
        <v>71</v>
      </c>
      <c r="AS189">
        <v>2005</v>
      </c>
      <c r="AT189" t="s">
        <v>71</v>
      </c>
      <c r="AU189" t="s">
        <v>71</v>
      </c>
      <c r="AV189" t="s">
        <v>71</v>
      </c>
      <c r="AW189" t="s">
        <v>71</v>
      </c>
      <c r="AX189" t="s">
        <v>71</v>
      </c>
      <c r="AY189" t="s">
        <v>71</v>
      </c>
      <c r="AZ189">
        <v>669</v>
      </c>
      <c r="BA189">
        <v>673</v>
      </c>
      <c r="BB189" t="s">
        <v>71</v>
      </c>
      <c r="BC189" t="s">
        <v>71</v>
      </c>
      <c r="BD189" t="s">
        <v>71</v>
      </c>
      <c r="BE189" t="s">
        <v>71</v>
      </c>
      <c r="BF189" t="s">
        <v>71</v>
      </c>
      <c r="BG189" t="s">
        <v>71</v>
      </c>
      <c r="BH189" t="s">
        <v>71</v>
      </c>
      <c r="BI189" t="s">
        <v>71</v>
      </c>
      <c r="BJ189" t="s">
        <v>71</v>
      </c>
      <c r="BK189" t="s">
        <v>71</v>
      </c>
      <c r="BL189" t="s">
        <v>71</v>
      </c>
      <c r="BM189" t="s">
        <v>71</v>
      </c>
      <c r="BN189" t="s">
        <v>71</v>
      </c>
      <c r="BO189" t="s">
        <v>71</v>
      </c>
      <c r="BP189" t="s">
        <v>71</v>
      </c>
      <c r="BQ189" t="s">
        <v>1906</v>
      </c>
      <c r="BR189" t="str">
        <f>HYPERLINK("https%3A%2F%2Fwww.webofscience.com%2Fwos%2Fwoscc%2Ffull-record%2FWOS:000231534000136","View Full Record in Web of Science")</f>
        <v>View Full Record in Web of Science</v>
      </c>
    </row>
    <row r="190" spans="1:70" x14ac:dyDescent="0.25">
      <c r="A190" t="s">
        <v>69</v>
      </c>
      <c r="B190" t="s">
        <v>1907</v>
      </c>
      <c r="C190" t="s">
        <v>71</v>
      </c>
      <c r="D190" t="s">
        <v>71</v>
      </c>
      <c r="E190" t="s">
        <v>71</v>
      </c>
      <c r="F190" t="s">
        <v>1907</v>
      </c>
      <c r="G190" t="s">
        <v>71</v>
      </c>
      <c r="H190" t="s">
        <v>71</v>
      </c>
      <c r="I190" s="1" t="s">
        <v>1908</v>
      </c>
      <c r="J190" s="6" t="s">
        <v>8588</v>
      </c>
      <c r="K190" t="s">
        <v>421</v>
      </c>
      <c r="L190" t="s">
        <v>71</v>
      </c>
      <c r="M190" t="s">
        <v>71</v>
      </c>
      <c r="N190" t="s">
        <v>71</v>
      </c>
      <c r="O190" t="s">
        <v>71</v>
      </c>
      <c r="P190" t="s">
        <v>71</v>
      </c>
      <c r="Q190" t="s">
        <v>71</v>
      </c>
      <c r="R190" t="s">
        <v>71</v>
      </c>
      <c r="S190" t="s">
        <v>71</v>
      </c>
      <c r="T190" t="s">
        <v>1909</v>
      </c>
      <c r="U190" t="s">
        <v>71</v>
      </c>
      <c r="V190" t="s">
        <v>71</v>
      </c>
      <c r="W190" t="s">
        <v>71</v>
      </c>
      <c r="X190" t="s">
        <v>71</v>
      </c>
      <c r="Y190" t="s">
        <v>71</v>
      </c>
      <c r="Z190" t="s">
        <v>71</v>
      </c>
      <c r="AA190" t="s">
        <v>71</v>
      </c>
      <c r="AB190" t="s">
        <v>71</v>
      </c>
      <c r="AC190" t="s">
        <v>71</v>
      </c>
      <c r="AD190" t="s">
        <v>71</v>
      </c>
      <c r="AE190" t="s">
        <v>71</v>
      </c>
      <c r="AF190" t="s">
        <v>71</v>
      </c>
      <c r="AG190" t="s">
        <v>71</v>
      </c>
      <c r="AH190" t="s">
        <v>71</v>
      </c>
      <c r="AI190" t="s">
        <v>71</v>
      </c>
      <c r="AJ190" t="s">
        <v>71</v>
      </c>
      <c r="AK190" t="s">
        <v>71</v>
      </c>
      <c r="AL190" t="s">
        <v>71</v>
      </c>
      <c r="AM190" t="s">
        <v>423</v>
      </c>
      <c r="AN190" t="s">
        <v>715</v>
      </c>
      <c r="AO190" t="s">
        <v>71</v>
      </c>
      <c r="AP190" t="s">
        <v>71</v>
      </c>
      <c r="AQ190" t="s">
        <v>71</v>
      </c>
      <c r="AR190" t="s">
        <v>293</v>
      </c>
      <c r="AS190">
        <v>1999</v>
      </c>
      <c r="AT190">
        <v>102</v>
      </c>
      <c r="AU190">
        <v>2</v>
      </c>
      <c r="AV190" t="s">
        <v>71</v>
      </c>
      <c r="AW190" t="s">
        <v>71</v>
      </c>
      <c r="AX190" t="s">
        <v>71</v>
      </c>
      <c r="AY190" t="s">
        <v>71</v>
      </c>
      <c r="AZ190">
        <v>253</v>
      </c>
      <c r="BA190">
        <v>258</v>
      </c>
      <c r="BB190" t="s">
        <v>71</v>
      </c>
      <c r="BC190" t="s">
        <v>1910</v>
      </c>
      <c r="BD190" t="str">
        <f>HYPERLINK("http://dx.doi.org/10.1016/S0165-0114(97)00126-7","http://dx.doi.org/10.1016/S0165-0114(97)00126-7")</f>
        <v>http://dx.doi.org/10.1016/S0165-0114(97)00126-7</v>
      </c>
      <c r="BE190" t="s">
        <v>71</v>
      </c>
      <c r="BF190" t="s">
        <v>71</v>
      </c>
      <c r="BG190" t="s">
        <v>71</v>
      </c>
      <c r="BH190" t="s">
        <v>71</v>
      </c>
      <c r="BI190" t="s">
        <v>71</v>
      </c>
      <c r="BJ190" t="s">
        <v>71</v>
      </c>
      <c r="BK190" t="s">
        <v>71</v>
      </c>
      <c r="BL190" t="s">
        <v>71</v>
      </c>
      <c r="BM190" t="s">
        <v>71</v>
      </c>
      <c r="BN190" t="s">
        <v>71</v>
      </c>
      <c r="BO190" t="s">
        <v>71</v>
      </c>
      <c r="BP190" t="s">
        <v>71</v>
      </c>
      <c r="BQ190" t="s">
        <v>1911</v>
      </c>
      <c r="BR190" t="str">
        <f>HYPERLINK("https%3A%2F%2Fwww.webofscience.com%2Fwos%2Fwoscc%2Ffull-record%2FWOS:000078262900010","View Full Record in Web of Science")</f>
        <v>View Full Record in Web of Science</v>
      </c>
    </row>
    <row r="191" spans="1:70" x14ac:dyDescent="0.25">
      <c r="A191" t="s">
        <v>69</v>
      </c>
      <c r="B191" t="s">
        <v>1912</v>
      </c>
      <c r="C191" t="s">
        <v>71</v>
      </c>
      <c r="D191" t="s">
        <v>71</v>
      </c>
      <c r="E191" t="s">
        <v>71</v>
      </c>
      <c r="F191" t="s">
        <v>1913</v>
      </c>
      <c r="G191" t="s">
        <v>71</v>
      </c>
      <c r="H191" t="s">
        <v>71</v>
      </c>
      <c r="I191" s="1" t="s">
        <v>1914</v>
      </c>
      <c r="J191" s="6" t="s">
        <v>8590</v>
      </c>
      <c r="K191" t="s">
        <v>1915</v>
      </c>
      <c r="L191" t="s">
        <v>71</v>
      </c>
      <c r="M191" t="s">
        <v>71</v>
      </c>
      <c r="N191" t="s">
        <v>71</v>
      </c>
      <c r="O191" t="s">
        <v>71</v>
      </c>
      <c r="P191" t="s">
        <v>71</v>
      </c>
      <c r="Q191" t="s">
        <v>71</v>
      </c>
      <c r="R191" t="s">
        <v>71</v>
      </c>
      <c r="S191" t="s">
        <v>71</v>
      </c>
      <c r="T191" t="s">
        <v>1916</v>
      </c>
      <c r="U191" t="s">
        <v>71</v>
      </c>
      <c r="V191" t="s">
        <v>71</v>
      </c>
      <c r="W191" t="s">
        <v>71</v>
      </c>
      <c r="X191" t="s">
        <v>71</v>
      </c>
      <c r="Y191" t="s">
        <v>71</v>
      </c>
      <c r="Z191" t="s">
        <v>1917</v>
      </c>
      <c r="AA191" t="s">
        <v>71</v>
      </c>
      <c r="AB191" t="s">
        <v>71</v>
      </c>
      <c r="AC191" t="s">
        <v>71</v>
      </c>
      <c r="AD191" t="s">
        <v>71</v>
      </c>
      <c r="AE191" t="s">
        <v>71</v>
      </c>
      <c r="AF191" t="s">
        <v>71</v>
      </c>
      <c r="AG191" t="s">
        <v>71</v>
      </c>
      <c r="AH191" t="s">
        <v>71</v>
      </c>
      <c r="AI191" t="s">
        <v>71</v>
      </c>
      <c r="AJ191" t="s">
        <v>71</v>
      </c>
      <c r="AK191" t="s">
        <v>71</v>
      </c>
      <c r="AL191" t="s">
        <v>71</v>
      </c>
      <c r="AM191" t="s">
        <v>1918</v>
      </c>
      <c r="AN191" t="s">
        <v>1919</v>
      </c>
      <c r="AO191" t="s">
        <v>71</v>
      </c>
      <c r="AP191" t="s">
        <v>71</v>
      </c>
      <c r="AQ191" t="s">
        <v>71</v>
      </c>
      <c r="AR191" t="s">
        <v>1082</v>
      </c>
      <c r="AS191">
        <v>2015</v>
      </c>
      <c r="AT191">
        <v>53</v>
      </c>
      <c r="AU191">
        <v>2</v>
      </c>
      <c r="AV191" t="s">
        <v>71</v>
      </c>
      <c r="AW191" t="s">
        <v>71</v>
      </c>
      <c r="AX191" t="s">
        <v>71</v>
      </c>
      <c r="AY191" t="s">
        <v>71</v>
      </c>
      <c r="AZ191">
        <v>68</v>
      </c>
      <c r="BA191">
        <v>77</v>
      </c>
      <c r="BB191" t="s">
        <v>71</v>
      </c>
      <c r="BC191" t="s">
        <v>1920</v>
      </c>
      <c r="BD191" t="str">
        <f>HYPERLINK("http://dx.doi.org/10.3138/infor.53.2.68","http://dx.doi.org/10.3138/infor.53.2.68")</f>
        <v>http://dx.doi.org/10.3138/infor.53.2.68</v>
      </c>
      <c r="BE191" t="s">
        <v>71</v>
      </c>
      <c r="BF191" t="s">
        <v>71</v>
      </c>
      <c r="BG191" t="s">
        <v>71</v>
      </c>
      <c r="BH191" t="s">
        <v>71</v>
      </c>
      <c r="BI191" t="s">
        <v>71</v>
      </c>
      <c r="BJ191" t="s">
        <v>71</v>
      </c>
      <c r="BK191" t="s">
        <v>71</v>
      </c>
      <c r="BL191" t="s">
        <v>71</v>
      </c>
      <c r="BM191" t="s">
        <v>71</v>
      </c>
      <c r="BN191" t="s">
        <v>71</v>
      </c>
      <c r="BO191" t="s">
        <v>71</v>
      </c>
      <c r="BP191" t="s">
        <v>71</v>
      </c>
      <c r="BQ191" t="s">
        <v>1921</v>
      </c>
      <c r="BR191" t="str">
        <f>HYPERLINK("https%3A%2F%2Fwww.webofscience.com%2Fwos%2Fwoscc%2Ffull-record%2FWOS:000371048800002","View Full Record in Web of Science")</f>
        <v>View Full Record in Web of Science</v>
      </c>
    </row>
    <row r="192" spans="1:70" x14ac:dyDescent="0.25">
      <c r="A192" t="s">
        <v>69</v>
      </c>
      <c r="B192" t="s">
        <v>1922</v>
      </c>
      <c r="C192" t="s">
        <v>71</v>
      </c>
      <c r="D192" t="s">
        <v>71</v>
      </c>
      <c r="E192" t="s">
        <v>71</v>
      </c>
      <c r="F192" t="s">
        <v>1923</v>
      </c>
      <c r="G192" t="s">
        <v>71</v>
      </c>
      <c r="H192" t="s">
        <v>71</v>
      </c>
      <c r="I192" s="1" t="s">
        <v>1924</v>
      </c>
      <c r="J192" s="6" t="s">
        <v>8590</v>
      </c>
      <c r="K192" t="s">
        <v>1925</v>
      </c>
      <c r="L192" t="s">
        <v>71</v>
      </c>
      <c r="M192" t="s">
        <v>71</v>
      </c>
      <c r="N192" t="s">
        <v>71</v>
      </c>
      <c r="O192" t="s">
        <v>71</v>
      </c>
      <c r="P192" t="s">
        <v>71</v>
      </c>
      <c r="Q192" t="s">
        <v>71</v>
      </c>
      <c r="R192" t="s">
        <v>71</v>
      </c>
      <c r="S192" t="s">
        <v>71</v>
      </c>
      <c r="T192" t="s">
        <v>1926</v>
      </c>
      <c r="U192" t="s">
        <v>71</v>
      </c>
      <c r="V192" t="s">
        <v>71</v>
      </c>
      <c r="W192" t="s">
        <v>71</v>
      </c>
      <c r="X192" t="s">
        <v>71</v>
      </c>
      <c r="Y192" t="s">
        <v>71</v>
      </c>
      <c r="Z192" t="s">
        <v>71</v>
      </c>
      <c r="AA192" t="s">
        <v>71</v>
      </c>
      <c r="AB192" t="s">
        <v>71</v>
      </c>
      <c r="AC192" t="s">
        <v>71</v>
      </c>
      <c r="AD192" t="s">
        <v>71</v>
      </c>
      <c r="AE192" t="s">
        <v>71</v>
      </c>
      <c r="AF192" t="s">
        <v>71</v>
      </c>
      <c r="AG192" t="s">
        <v>71</v>
      </c>
      <c r="AH192" t="s">
        <v>71</v>
      </c>
      <c r="AI192" t="s">
        <v>71</v>
      </c>
      <c r="AJ192" t="s">
        <v>71</v>
      </c>
      <c r="AK192" t="s">
        <v>71</v>
      </c>
      <c r="AL192" t="s">
        <v>71</v>
      </c>
      <c r="AM192" t="s">
        <v>1927</v>
      </c>
      <c r="AN192" t="s">
        <v>1928</v>
      </c>
      <c r="AO192" t="s">
        <v>71</v>
      </c>
      <c r="AP192" t="s">
        <v>71</v>
      </c>
      <c r="AQ192" t="s">
        <v>71</v>
      </c>
      <c r="AR192" t="s">
        <v>1929</v>
      </c>
      <c r="AS192">
        <v>2022</v>
      </c>
      <c r="AT192">
        <v>2022</v>
      </c>
      <c r="AU192" t="s">
        <v>71</v>
      </c>
      <c r="AV192" t="s">
        <v>71</v>
      </c>
      <c r="AW192" t="s">
        <v>71</v>
      </c>
      <c r="AX192" t="s">
        <v>71</v>
      </c>
      <c r="AY192" t="s">
        <v>71</v>
      </c>
      <c r="AZ192" t="s">
        <v>71</v>
      </c>
      <c r="BA192" t="s">
        <v>71</v>
      </c>
      <c r="BB192">
        <v>1651017</v>
      </c>
      <c r="BC192" t="s">
        <v>1930</v>
      </c>
      <c r="BD192" t="str">
        <f>HYPERLINK("http://dx.doi.org/10.1155/2022/1651017","http://dx.doi.org/10.1155/2022/1651017")</f>
        <v>http://dx.doi.org/10.1155/2022/1651017</v>
      </c>
      <c r="BE192" t="s">
        <v>71</v>
      </c>
      <c r="BF192" t="s">
        <v>71</v>
      </c>
      <c r="BG192" t="s">
        <v>71</v>
      </c>
      <c r="BH192" t="s">
        <v>71</v>
      </c>
      <c r="BI192" t="s">
        <v>71</v>
      </c>
      <c r="BJ192" t="s">
        <v>71</v>
      </c>
      <c r="BK192" t="s">
        <v>71</v>
      </c>
      <c r="BL192" t="s">
        <v>71</v>
      </c>
      <c r="BM192" t="s">
        <v>71</v>
      </c>
      <c r="BN192" t="s">
        <v>71</v>
      </c>
      <c r="BO192" t="s">
        <v>71</v>
      </c>
      <c r="BP192" t="s">
        <v>71</v>
      </c>
      <c r="BQ192" t="s">
        <v>1931</v>
      </c>
      <c r="BR192" t="str">
        <f>HYPERLINK("https%3A%2F%2Fwww.webofscience.com%2Fwos%2Fwoscc%2Ffull-record%2FWOS:000797468000009","View Full Record in Web of Science")</f>
        <v>View Full Record in Web of Science</v>
      </c>
    </row>
    <row r="193" spans="1:70" x14ac:dyDescent="0.25">
      <c r="A193" t="s">
        <v>69</v>
      </c>
      <c r="B193" t="s">
        <v>1932</v>
      </c>
      <c r="C193" t="s">
        <v>71</v>
      </c>
      <c r="D193" t="s">
        <v>71</v>
      </c>
      <c r="E193" t="s">
        <v>71</v>
      </c>
      <c r="F193" t="s">
        <v>1933</v>
      </c>
      <c r="G193" t="s">
        <v>71</v>
      </c>
      <c r="H193" t="s">
        <v>71</v>
      </c>
      <c r="I193" s="1" t="s">
        <v>1934</v>
      </c>
      <c r="J193" s="6" t="s">
        <v>8592</v>
      </c>
      <c r="K193" t="s">
        <v>194</v>
      </c>
      <c r="L193" t="s">
        <v>71</v>
      </c>
      <c r="M193" t="s">
        <v>71</v>
      </c>
      <c r="N193" t="s">
        <v>71</v>
      </c>
      <c r="O193" t="s">
        <v>71</v>
      </c>
      <c r="P193" t="s">
        <v>71</v>
      </c>
      <c r="Q193" t="s">
        <v>71</v>
      </c>
      <c r="R193" t="s">
        <v>71</v>
      </c>
      <c r="S193" t="s">
        <v>71</v>
      </c>
      <c r="T193" t="s">
        <v>1935</v>
      </c>
      <c r="U193" t="s">
        <v>71</v>
      </c>
      <c r="V193" t="s">
        <v>71</v>
      </c>
      <c r="W193" t="s">
        <v>71</v>
      </c>
      <c r="X193" t="s">
        <v>71</v>
      </c>
      <c r="Y193" t="s">
        <v>71</v>
      </c>
      <c r="Z193" t="s">
        <v>1936</v>
      </c>
      <c r="AA193" t="s">
        <v>71</v>
      </c>
      <c r="AB193" t="s">
        <v>71</v>
      </c>
      <c r="AC193" t="s">
        <v>71</v>
      </c>
      <c r="AD193" t="s">
        <v>71</v>
      </c>
      <c r="AE193" t="s">
        <v>71</v>
      </c>
      <c r="AF193" t="s">
        <v>71</v>
      </c>
      <c r="AG193" t="s">
        <v>71</v>
      </c>
      <c r="AH193" t="s">
        <v>71</v>
      </c>
      <c r="AI193" t="s">
        <v>71</v>
      </c>
      <c r="AJ193" t="s">
        <v>71</v>
      </c>
      <c r="AK193" t="s">
        <v>71</v>
      </c>
      <c r="AL193" t="s">
        <v>71</v>
      </c>
      <c r="AM193" t="s">
        <v>198</v>
      </c>
      <c r="AN193" t="s">
        <v>199</v>
      </c>
      <c r="AO193" t="s">
        <v>71</v>
      </c>
      <c r="AP193" t="s">
        <v>71</v>
      </c>
      <c r="AQ193" t="s">
        <v>71</v>
      </c>
      <c r="AR193" t="s">
        <v>71</v>
      </c>
      <c r="AS193">
        <v>2016</v>
      </c>
      <c r="AT193">
        <v>9</v>
      </c>
      <c r="AU193" t="s">
        <v>71</v>
      </c>
      <c r="AV193" t="s">
        <v>71</v>
      </c>
      <c r="AW193">
        <v>1</v>
      </c>
      <c r="AX193" t="s">
        <v>180</v>
      </c>
      <c r="AY193" t="s">
        <v>71</v>
      </c>
      <c r="AZ193">
        <v>95</v>
      </c>
      <c r="BA193">
        <v>103</v>
      </c>
      <c r="BB193" t="s">
        <v>71</v>
      </c>
      <c r="BC193" t="s">
        <v>1937</v>
      </c>
      <c r="BD193" t="str">
        <f>HYPERLINK("http://dx.doi.org/10.1080/18756891.2016.1180822","http://dx.doi.org/10.1080/18756891.2016.1180822")</f>
        <v>http://dx.doi.org/10.1080/18756891.2016.1180822</v>
      </c>
      <c r="BE193" t="s">
        <v>71</v>
      </c>
      <c r="BF193" t="s">
        <v>71</v>
      </c>
      <c r="BG193" t="s">
        <v>71</v>
      </c>
      <c r="BH193" t="s">
        <v>71</v>
      </c>
      <c r="BI193" t="s">
        <v>71</v>
      </c>
      <c r="BJ193" t="s">
        <v>71</v>
      </c>
      <c r="BK193" t="s">
        <v>71</v>
      </c>
      <c r="BL193" t="s">
        <v>71</v>
      </c>
      <c r="BM193" t="s">
        <v>71</v>
      </c>
      <c r="BN193" t="s">
        <v>71</v>
      </c>
      <c r="BO193" t="s">
        <v>71</v>
      </c>
      <c r="BP193" t="s">
        <v>71</v>
      </c>
      <c r="BQ193" t="s">
        <v>1938</v>
      </c>
      <c r="BR193" t="str">
        <f>HYPERLINK("https%3A%2F%2Fwww.webofscience.com%2Fwos%2Fwoscc%2Ffull-record%2FWOS:000375236200008","View Full Record in Web of Science")</f>
        <v>View Full Record in Web of Science</v>
      </c>
    </row>
    <row r="194" spans="1:70" x14ac:dyDescent="0.25">
      <c r="A194" t="s">
        <v>69</v>
      </c>
      <c r="B194" t="s">
        <v>763</v>
      </c>
      <c r="C194" t="s">
        <v>71</v>
      </c>
      <c r="D194" t="s">
        <v>71</v>
      </c>
      <c r="E194" t="s">
        <v>71</v>
      </c>
      <c r="F194" t="s">
        <v>763</v>
      </c>
      <c r="G194" t="s">
        <v>71</v>
      </c>
      <c r="H194" t="s">
        <v>71</v>
      </c>
      <c r="I194" s="1" t="s">
        <v>1939</v>
      </c>
      <c r="J194" s="6" t="s">
        <v>8592</v>
      </c>
      <c r="K194" t="s">
        <v>421</v>
      </c>
      <c r="L194" t="s">
        <v>71</v>
      </c>
      <c r="M194" t="s">
        <v>71</v>
      </c>
      <c r="N194" t="s">
        <v>71</v>
      </c>
      <c r="O194" t="s">
        <v>71</v>
      </c>
      <c r="P194" t="s">
        <v>71</v>
      </c>
      <c r="Q194" t="s">
        <v>71</v>
      </c>
      <c r="R194" t="s">
        <v>71</v>
      </c>
      <c r="S194" t="s">
        <v>71</v>
      </c>
      <c r="T194" t="s">
        <v>1940</v>
      </c>
      <c r="U194" t="s">
        <v>71</v>
      </c>
      <c r="V194" t="s">
        <v>71</v>
      </c>
      <c r="W194" t="s">
        <v>71</v>
      </c>
      <c r="X194" t="s">
        <v>71</v>
      </c>
      <c r="Y194" t="s">
        <v>71</v>
      </c>
      <c r="Z194" t="s">
        <v>71</v>
      </c>
      <c r="AA194" t="s">
        <v>71</v>
      </c>
      <c r="AB194" t="s">
        <v>71</v>
      </c>
      <c r="AC194" t="s">
        <v>71</v>
      </c>
      <c r="AD194" t="s">
        <v>71</v>
      </c>
      <c r="AE194" t="s">
        <v>71</v>
      </c>
      <c r="AF194" t="s">
        <v>71</v>
      </c>
      <c r="AG194" t="s">
        <v>71</v>
      </c>
      <c r="AH194" t="s">
        <v>71</v>
      </c>
      <c r="AI194" t="s">
        <v>71</v>
      </c>
      <c r="AJ194" t="s">
        <v>71</v>
      </c>
      <c r="AK194" t="s">
        <v>71</v>
      </c>
      <c r="AL194" t="s">
        <v>71</v>
      </c>
      <c r="AM194" t="s">
        <v>423</v>
      </c>
      <c r="AN194" t="s">
        <v>715</v>
      </c>
      <c r="AO194" t="s">
        <v>71</v>
      </c>
      <c r="AP194" t="s">
        <v>71</v>
      </c>
      <c r="AQ194" t="s">
        <v>71</v>
      </c>
      <c r="AR194" t="s">
        <v>1941</v>
      </c>
      <c r="AS194">
        <v>2005</v>
      </c>
      <c r="AT194">
        <v>156</v>
      </c>
      <c r="AU194">
        <v>3</v>
      </c>
      <c r="AV194" t="s">
        <v>71</v>
      </c>
      <c r="AW194" t="s">
        <v>71</v>
      </c>
      <c r="AX194" t="s">
        <v>71</v>
      </c>
      <c r="AY194" t="s">
        <v>71</v>
      </c>
      <c r="AZ194">
        <v>387</v>
      </c>
      <c r="BA194">
        <v>406</v>
      </c>
      <c r="BB194" t="s">
        <v>71</v>
      </c>
      <c r="BC194" t="s">
        <v>1942</v>
      </c>
      <c r="BD194" t="str">
        <f>HYPERLINK("http://dx.doi.org/10.1016/j.fss.2005.05.036","http://dx.doi.org/10.1016/j.fss.2005.05.036")</f>
        <v>http://dx.doi.org/10.1016/j.fss.2005.05.036</v>
      </c>
      <c r="BE194" t="s">
        <v>71</v>
      </c>
      <c r="BF194" t="s">
        <v>71</v>
      </c>
      <c r="BG194" t="s">
        <v>71</v>
      </c>
      <c r="BH194" t="s">
        <v>71</v>
      </c>
      <c r="BI194" t="s">
        <v>71</v>
      </c>
      <c r="BJ194" t="s">
        <v>71</v>
      </c>
      <c r="BK194" t="s">
        <v>71</v>
      </c>
      <c r="BL194" t="s">
        <v>71</v>
      </c>
      <c r="BM194" t="s">
        <v>71</v>
      </c>
      <c r="BN194" t="s">
        <v>71</v>
      </c>
      <c r="BO194" t="s">
        <v>71</v>
      </c>
      <c r="BP194" t="s">
        <v>71</v>
      </c>
      <c r="BQ194" t="s">
        <v>1943</v>
      </c>
      <c r="BR194" t="str">
        <f>HYPERLINK("https%3A%2F%2Fwww.webofscience.com%2Fwos%2Fwoscc%2Ffull-record%2FWOS:000233051200009","View Full Record in Web of Science")</f>
        <v>View Full Record in Web of Science</v>
      </c>
    </row>
    <row r="195" spans="1:70" x14ac:dyDescent="0.25">
      <c r="A195" t="s">
        <v>69</v>
      </c>
      <c r="B195" t="s">
        <v>763</v>
      </c>
      <c r="C195" t="s">
        <v>71</v>
      </c>
      <c r="D195" t="s">
        <v>71</v>
      </c>
      <c r="E195" t="s">
        <v>71</v>
      </c>
      <c r="F195" t="s">
        <v>764</v>
      </c>
      <c r="G195" t="s">
        <v>71</v>
      </c>
      <c r="H195" t="s">
        <v>71</v>
      </c>
      <c r="I195" s="1" t="s">
        <v>1944</v>
      </c>
      <c r="J195" s="6" t="s">
        <v>8592</v>
      </c>
      <c r="K195" t="s">
        <v>1358</v>
      </c>
      <c r="L195" t="s">
        <v>71</v>
      </c>
      <c r="M195" t="s">
        <v>71</v>
      </c>
      <c r="N195" t="s">
        <v>71</v>
      </c>
      <c r="O195" t="s">
        <v>71</v>
      </c>
      <c r="P195" t="s">
        <v>71</v>
      </c>
      <c r="Q195" t="s">
        <v>71</v>
      </c>
      <c r="R195" t="s">
        <v>71</v>
      </c>
      <c r="S195" t="s">
        <v>71</v>
      </c>
      <c r="T195" t="s">
        <v>1945</v>
      </c>
      <c r="U195" t="s">
        <v>71</v>
      </c>
      <c r="V195" t="s">
        <v>71</v>
      </c>
      <c r="W195" t="s">
        <v>71</v>
      </c>
      <c r="X195" t="s">
        <v>71</v>
      </c>
      <c r="Y195" t="s">
        <v>71</v>
      </c>
      <c r="Z195" t="s">
        <v>71</v>
      </c>
      <c r="AA195" t="s">
        <v>71</v>
      </c>
      <c r="AB195" t="s">
        <v>71</v>
      </c>
      <c r="AC195" t="s">
        <v>71</v>
      </c>
      <c r="AD195" t="s">
        <v>71</v>
      </c>
      <c r="AE195" t="s">
        <v>71</v>
      </c>
      <c r="AF195" t="s">
        <v>71</v>
      </c>
      <c r="AG195" t="s">
        <v>71</v>
      </c>
      <c r="AH195" t="s">
        <v>71</v>
      </c>
      <c r="AI195" t="s">
        <v>71</v>
      </c>
      <c r="AJ195" t="s">
        <v>71</v>
      </c>
      <c r="AK195" t="s">
        <v>71</v>
      </c>
      <c r="AL195" t="s">
        <v>71</v>
      </c>
      <c r="AM195" t="s">
        <v>1361</v>
      </c>
      <c r="AN195" t="s">
        <v>1362</v>
      </c>
      <c r="AO195" t="s">
        <v>71</v>
      </c>
      <c r="AP195" t="s">
        <v>71</v>
      </c>
      <c r="AQ195" t="s">
        <v>71</v>
      </c>
      <c r="AR195" t="s">
        <v>1946</v>
      </c>
      <c r="AS195">
        <v>2011</v>
      </c>
      <c r="AT195">
        <v>1</v>
      </c>
      <c r="AU195">
        <v>4</v>
      </c>
      <c r="AV195" t="s">
        <v>71</v>
      </c>
      <c r="AW195" t="s">
        <v>71</v>
      </c>
      <c r="AX195" t="s">
        <v>71</v>
      </c>
      <c r="AY195" t="s">
        <v>71</v>
      </c>
      <c r="AZ195">
        <v>269</v>
      </c>
      <c r="BA195">
        <v>283</v>
      </c>
      <c r="BB195" t="s">
        <v>71</v>
      </c>
      <c r="BC195" t="s">
        <v>1947</v>
      </c>
      <c r="BD195" t="str">
        <f>HYPERLINK("http://dx.doi.org/10.1002/widm.34","http://dx.doi.org/10.1002/widm.34")</f>
        <v>http://dx.doi.org/10.1002/widm.34</v>
      </c>
      <c r="BE195" t="s">
        <v>71</v>
      </c>
      <c r="BF195" t="s">
        <v>71</v>
      </c>
      <c r="BG195" t="s">
        <v>71</v>
      </c>
      <c r="BH195" t="s">
        <v>71</v>
      </c>
      <c r="BI195" t="s">
        <v>71</v>
      </c>
      <c r="BJ195" t="s">
        <v>71</v>
      </c>
      <c r="BK195" t="s">
        <v>71</v>
      </c>
      <c r="BL195" t="s">
        <v>71</v>
      </c>
      <c r="BM195" t="s">
        <v>71</v>
      </c>
      <c r="BN195" t="s">
        <v>71</v>
      </c>
      <c r="BO195" t="s">
        <v>71</v>
      </c>
      <c r="BP195" t="s">
        <v>71</v>
      </c>
      <c r="BQ195" t="s">
        <v>1948</v>
      </c>
      <c r="BR195" t="str">
        <f>HYPERLINK("https%3A%2F%2Fwww.webofscience.com%2Fwos%2Fwoscc%2Ffull-record%2FWOS:000304258000001","View Full Record in Web of Science")</f>
        <v>View Full Record in Web of Science</v>
      </c>
    </row>
    <row r="196" spans="1:70" x14ac:dyDescent="0.25">
      <c r="A196" t="s">
        <v>83</v>
      </c>
      <c r="B196" t="s">
        <v>1949</v>
      </c>
      <c r="C196" t="s">
        <v>71</v>
      </c>
      <c r="D196" t="s">
        <v>71</v>
      </c>
      <c r="E196" t="s">
        <v>102</v>
      </c>
      <c r="F196" t="s">
        <v>1950</v>
      </c>
      <c r="G196" t="s">
        <v>71</v>
      </c>
      <c r="H196" t="s">
        <v>71</v>
      </c>
      <c r="I196" s="1" t="s">
        <v>1951</v>
      </c>
      <c r="J196" s="6" t="s">
        <v>8588</v>
      </c>
      <c r="K196" t="s">
        <v>1952</v>
      </c>
      <c r="L196" t="s">
        <v>71</v>
      </c>
      <c r="M196" t="s">
        <v>1953</v>
      </c>
      <c r="N196" t="s">
        <v>1954</v>
      </c>
      <c r="O196" t="s">
        <v>1292</v>
      </c>
      <c r="P196" t="s">
        <v>1955</v>
      </c>
      <c r="Q196" t="s">
        <v>71</v>
      </c>
      <c r="R196" t="s">
        <v>71</v>
      </c>
      <c r="S196" t="s">
        <v>71</v>
      </c>
      <c r="T196" t="s">
        <v>1956</v>
      </c>
      <c r="U196" t="s">
        <v>71</v>
      </c>
      <c r="V196" t="s">
        <v>71</v>
      </c>
      <c r="W196" t="s">
        <v>71</v>
      </c>
      <c r="X196" t="s">
        <v>71</v>
      </c>
      <c r="Y196" t="s">
        <v>1957</v>
      </c>
      <c r="Z196" t="s">
        <v>71</v>
      </c>
      <c r="AA196" t="s">
        <v>71</v>
      </c>
      <c r="AB196" t="s">
        <v>71</v>
      </c>
      <c r="AC196" t="s">
        <v>71</v>
      </c>
      <c r="AD196" t="s">
        <v>71</v>
      </c>
      <c r="AE196" t="s">
        <v>71</v>
      </c>
      <c r="AF196" t="s">
        <v>71</v>
      </c>
      <c r="AG196" t="s">
        <v>71</v>
      </c>
      <c r="AH196" t="s">
        <v>71</v>
      </c>
      <c r="AI196" t="s">
        <v>71</v>
      </c>
      <c r="AJ196" t="s">
        <v>71</v>
      </c>
      <c r="AK196" t="s">
        <v>71</v>
      </c>
      <c r="AL196" t="s">
        <v>71</v>
      </c>
      <c r="AM196" t="s">
        <v>71</v>
      </c>
      <c r="AN196" t="s">
        <v>71</v>
      </c>
      <c r="AO196" t="s">
        <v>1958</v>
      </c>
      <c r="AP196" t="s">
        <v>71</v>
      </c>
      <c r="AQ196" t="s">
        <v>71</v>
      </c>
      <c r="AR196" t="s">
        <v>71</v>
      </c>
      <c r="AS196">
        <v>2013</v>
      </c>
      <c r="AT196" t="s">
        <v>71</v>
      </c>
      <c r="AU196" t="s">
        <v>71</v>
      </c>
      <c r="AV196" t="s">
        <v>71</v>
      </c>
      <c r="AW196" t="s">
        <v>71</v>
      </c>
      <c r="AX196" t="s">
        <v>71</v>
      </c>
      <c r="AY196" t="s">
        <v>71</v>
      </c>
      <c r="AZ196">
        <v>626</v>
      </c>
      <c r="BA196">
        <v>631</v>
      </c>
      <c r="BB196" t="s">
        <v>71</v>
      </c>
      <c r="BC196" t="s">
        <v>71</v>
      </c>
      <c r="BD196" t="s">
        <v>71</v>
      </c>
      <c r="BE196" t="s">
        <v>71</v>
      </c>
      <c r="BF196" t="s">
        <v>71</v>
      </c>
      <c r="BG196" t="s">
        <v>71</v>
      </c>
      <c r="BH196" t="s">
        <v>71</v>
      </c>
      <c r="BI196" t="s">
        <v>71</v>
      </c>
      <c r="BJ196" t="s">
        <v>71</v>
      </c>
      <c r="BK196" t="s">
        <v>71</v>
      </c>
      <c r="BL196" t="s">
        <v>71</v>
      </c>
      <c r="BM196" t="s">
        <v>71</v>
      </c>
      <c r="BN196" t="s">
        <v>71</v>
      </c>
      <c r="BO196" t="s">
        <v>71</v>
      </c>
      <c r="BP196" t="s">
        <v>71</v>
      </c>
      <c r="BQ196" t="s">
        <v>1959</v>
      </c>
      <c r="BR196" t="str">
        <f>HYPERLINK("https%3A%2F%2Fwww.webofscience.com%2Fwos%2Fwoscc%2Ffull-record%2FWOS:000326374300123","View Full Record in Web of Science")</f>
        <v>View Full Record in Web of Science</v>
      </c>
    </row>
    <row r="197" spans="1:70" x14ac:dyDescent="0.25">
      <c r="A197" t="s">
        <v>69</v>
      </c>
      <c r="B197" t="s">
        <v>1960</v>
      </c>
      <c r="C197" t="s">
        <v>71</v>
      </c>
      <c r="D197" t="s">
        <v>71</v>
      </c>
      <c r="E197" t="s">
        <v>71</v>
      </c>
      <c r="F197" t="s">
        <v>1961</v>
      </c>
      <c r="G197" t="s">
        <v>71</v>
      </c>
      <c r="H197" t="s">
        <v>71</v>
      </c>
      <c r="I197" s="1" t="s">
        <v>1962</v>
      </c>
      <c r="J197" s="6" t="s">
        <v>8590</v>
      </c>
      <c r="K197" t="s">
        <v>1963</v>
      </c>
      <c r="L197" t="s">
        <v>71</v>
      </c>
      <c r="M197" t="s">
        <v>71</v>
      </c>
      <c r="N197" t="s">
        <v>71</v>
      </c>
      <c r="O197" t="s">
        <v>71</v>
      </c>
      <c r="P197" t="s">
        <v>71</v>
      </c>
      <c r="Q197" t="s">
        <v>71</v>
      </c>
      <c r="R197" t="s">
        <v>71</v>
      </c>
      <c r="S197" t="s">
        <v>71</v>
      </c>
      <c r="T197" s="10" t="s">
        <v>1964</v>
      </c>
      <c r="U197" t="s">
        <v>71</v>
      </c>
      <c r="V197" t="s">
        <v>71</v>
      </c>
      <c r="W197" t="s">
        <v>71</v>
      </c>
      <c r="X197" t="s">
        <v>71</v>
      </c>
      <c r="Y197" t="s">
        <v>71</v>
      </c>
      <c r="Z197" t="s">
        <v>1965</v>
      </c>
      <c r="AA197" t="s">
        <v>71</v>
      </c>
      <c r="AB197" t="s">
        <v>71</v>
      </c>
      <c r="AC197" t="s">
        <v>71</v>
      </c>
      <c r="AD197" t="s">
        <v>71</v>
      </c>
      <c r="AE197" t="s">
        <v>71</v>
      </c>
      <c r="AF197" t="s">
        <v>71</v>
      </c>
      <c r="AG197" t="s">
        <v>71</v>
      </c>
      <c r="AH197" t="s">
        <v>71</v>
      </c>
      <c r="AI197" t="s">
        <v>71</v>
      </c>
      <c r="AJ197" t="s">
        <v>71</v>
      </c>
      <c r="AK197" t="s">
        <v>71</v>
      </c>
      <c r="AL197" t="s">
        <v>71</v>
      </c>
      <c r="AM197" t="s">
        <v>1966</v>
      </c>
      <c r="AN197" t="s">
        <v>1967</v>
      </c>
      <c r="AO197" t="s">
        <v>71</v>
      </c>
      <c r="AP197" t="s">
        <v>71</v>
      </c>
      <c r="AQ197" t="s">
        <v>71</v>
      </c>
      <c r="AR197" t="s">
        <v>263</v>
      </c>
      <c r="AS197">
        <v>2017</v>
      </c>
      <c r="AT197">
        <v>24</v>
      </c>
      <c r="AU197" t="s">
        <v>71</v>
      </c>
      <c r="AV197" t="s">
        <v>1968</v>
      </c>
      <c r="AW197" t="s">
        <v>71</v>
      </c>
      <c r="AX197" t="s">
        <v>180</v>
      </c>
      <c r="AY197" t="s">
        <v>71</v>
      </c>
      <c r="AZ197">
        <v>85</v>
      </c>
      <c r="BA197">
        <v>96</v>
      </c>
      <c r="BB197" t="s">
        <v>71</v>
      </c>
      <c r="BC197" t="s">
        <v>1969</v>
      </c>
      <c r="BD197" t="str">
        <f>HYPERLINK("http://dx.doi.org/10.1016/j.jal.2016.11.016","http://dx.doi.org/10.1016/j.jal.2016.11.016")</f>
        <v>http://dx.doi.org/10.1016/j.jal.2016.11.016</v>
      </c>
      <c r="BE197" t="s">
        <v>71</v>
      </c>
      <c r="BF197" t="s">
        <v>71</v>
      </c>
      <c r="BG197" t="s">
        <v>71</v>
      </c>
      <c r="BH197" t="s">
        <v>71</v>
      </c>
      <c r="BI197" t="s">
        <v>71</v>
      </c>
      <c r="BJ197" t="s">
        <v>71</v>
      </c>
      <c r="BK197" t="s">
        <v>71</v>
      </c>
      <c r="BL197" t="s">
        <v>71</v>
      </c>
      <c r="BM197" t="s">
        <v>71</v>
      </c>
      <c r="BN197" t="s">
        <v>71</v>
      </c>
      <c r="BO197" t="s">
        <v>71</v>
      </c>
      <c r="BP197" t="s">
        <v>71</v>
      </c>
      <c r="BQ197" t="s">
        <v>1970</v>
      </c>
      <c r="BR197" t="str">
        <f>HYPERLINK("https%3A%2F%2Fwww.webofscience.com%2Fwos%2Fwoscc%2Ffull-record%2FWOS:000413130000009","View Full Record in Web of Science")</f>
        <v>View Full Record in Web of Science</v>
      </c>
    </row>
    <row r="198" spans="1:70" x14ac:dyDescent="0.25">
      <c r="A198" t="s">
        <v>69</v>
      </c>
      <c r="B198" t="s">
        <v>1971</v>
      </c>
      <c r="C198" t="s">
        <v>71</v>
      </c>
      <c r="D198" t="s">
        <v>71</v>
      </c>
      <c r="E198" t="s">
        <v>71</v>
      </c>
      <c r="F198" t="s">
        <v>1972</v>
      </c>
      <c r="G198" t="s">
        <v>71</v>
      </c>
      <c r="H198" t="s">
        <v>71</v>
      </c>
      <c r="I198" s="7" t="s">
        <v>1973</v>
      </c>
      <c r="J198" s="6" t="s">
        <v>8592</v>
      </c>
      <c r="K198" t="s">
        <v>1974</v>
      </c>
      <c r="L198" t="s">
        <v>71</v>
      </c>
      <c r="M198" t="s">
        <v>71</v>
      </c>
      <c r="N198" t="s">
        <v>71</v>
      </c>
      <c r="O198" t="s">
        <v>71</v>
      </c>
      <c r="P198" t="s">
        <v>71</v>
      </c>
      <c r="Q198" t="s">
        <v>71</v>
      </c>
      <c r="R198" t="s">
        <v>71</v>
      </c>
      <c r="S198" t="s">
        <v>71</v>
      </c>
      <c r="T198" t="s">
        <v>1975</v>
      </c>
      <c r="U198" t="s">
        <v>71</v>
      </c>
      <c r="V198" t="s">
        <v>71</v>
      </c>
      <c r="W198" t="s">
        <v>71</v>
      </c>
      <c r="X198" t="s">
        <v>71</v>
      </c>
      <c r="Y198" t="s">
        <v>71</v>
      </c>
      <c r="Z198" t="s">
        <v>1976</v>
      </c>
      <c r="AA198" t="s">
        <v>71</v>
      </c>
      <c r="AB198" t="s">
        <v>71</v>
      </c>
      <c r="AC198" t="s">
        <v>71</v>
      </c>
      <c r="AD198" t="s">
        <v>71</v>
      </c>
      <c r="AE198" t="s">
        <v>71</v>
      </c>
      <c r="AF198" t="s">
        <v>71</v>
      </c>
      <c r="AG198" t="s">
        <v>71</v>
      </c>
      <c r="AH198" t="s">
        <v>71</v>
      </c>
      <c r="AI198" t="s">
        <v>71</v>
      </c>
      <c r="AJ198" t="s">
        <v>71</v>
      </c>
      <c r="AK198" t="s">
        <v>71</v>
      </c>
      <c r="AL198" t="s">
        <v>71</v>
      </c>
      <c r="AM198" t="s">
        <v>1977</v>
      </c>
      <c r="AN198" t="s">
        <v>71</v>
      </c>
      <c r="AO198" t="s">
        <v>71</v>
      </c>
      <c r="AP198" t="s">
        <v>71</v>
      </c>
      <c r="AQ198" t="s">
        <v>71</v>
      </c>
      <c r="AR198" t="s">
        <v>794</v>
      </c>
      <c r="AS198">
        <v>2008</v>
      </c>
      <c r="AT198">
        <v>24</v>
      </c>
      <c r="AU198">
        <v>1</v>
      </c>
      <c r="AV198" t="s">
        <v>71</v>
      </c>
      <c r="AW198" t="s">
        <v>71</v>
      </c>
      <c r="AX198" t="s">
        <v>71</v>
      </c>
      <c r="AY198" t="s">
        <v>71</v>
      </c>
      <c r="AZ198">
        <v>189</v>
      </c>
      <c r="BA198">
        <v>202</v>
      </c>
      <c r="BB198" t="s">
        <v>71</v>
      </c>
      <c r="BC198" t="s">
        <v>71</v>
      </c>
      <c r="BD198" t="s">
        <v>71</v>
      </c>
      <c r="BE198" t="s">
        <v>71</v>
      </c>
      <c r="BF198" t="s">
        <v>71</v>
      </c>
      <c r="BG198" t="s">
        <v>71</v>
      </c>
      <c r="BH198" t="s">
        <v>71</v>
      </c>
      <c r="BI198" t="s">
        <v>71</v>
      </c>
      <c r="BJ198" t="s">
        <v>71</v>
      </c>
      <c r="BK198" t="s">
        <v>71</v>
      </c>
      <c r="BL198" t="s">
        <v>71</v>
      </c>
      <c r="BM198" t="s">
        <v>71</v>
      </c>
      <c r="BN198" t="s">
        <v>71</v>
      </c>
      <c r="BO198" t="s">
        <v>71</v>
      </c>
      <c r="BP198" t="s">
        <v>71</v>
      </c>
      <c r="BQ198" t="s">
        <v>1978</v>
      </c>
      <c r="BR198" t="str">
        <f>HYPERLINK("https%3A%2F%2Fwww.webofscience.com%2Fwos%2Fwoscc%2Ffull-record%2FWOS:000253046500014","View Full Record in Web of Science")</f>
        <v>View Full Record in Web of Science</v>
      </c>
    </row>
    <row r="199" spans="1:70" x14ac:dyDescent="0.25">
      <c r="A199" t="s">
        <v>69</v>
      </c>
      <c r="B199" t="s">
        <v>1979</v>
      </c>
      <c r="C199" t="s">
        <v>71</v>
      </c>
      <c r="D199" t="s">
        <v>71</v>
      </c>
      <c r="E199" t="s">
        <v>71</v>
      </c>
      <c r="F199" t="s">
        <v>1980</v>
      </c>
      <c r="G199" t="s">
        <v>71</v>
      </c>
      <c r="H199" t="s">
        <v>71</v>
      </c>
      <c r="I199" s="1" t="s">
        <v>1981</v>
      </c>
      <c r="J199" s="6" t="s">
        <v>8601</v>
      </c>
      <c r="K199" t="s">
        <v>123</v>
      </c>
      <c r="L199" t="s">
        <v>71</v>
      </c>
      <c r="M199" t="s">
        <v>71</v>
      </c>
      <c r="N199" t="s">
        <v>71</v>
      </c>
      <c r="O199" t="s">
        <v>71</v>
      </c>
      <c r="P199" t="s">
        <v>71</v>
      </c>
      <c r="Q199" t="s">
        <v>71</v>
      </c>
      <c r="R199" t="s">
        <v>71</v>
      </c>
      <c r="S199" t="s">
        <v>71</v>
      </c>
      <c r="T199" s="10" t="s">
        <v>1982</v>
      </c>
      <c r="U199" t="s">
        <v>71</v>
      </c>
      <c r="V199" t="s">
        <v>71</v>
      </c>
      <c r="W199" t="s">
        <v>71</v>
      </c>
      <c r="X199" t="s">
        <v>71</v>
      </c>
      <c r="Y199" t="s">
        <v>1983</v>
      </c>
      <c r="Z199" t="s">
        <v>1984</v>
      </c>
      <c r="AA199" t="s">
        <v>71</v>
      </c>
      <c r="AB199" t="s">
        <v>71</v>
      </c>
      <c r="AC199" t="s">
        <v>71</v>
      </c>
      <c r="AD199" t="s">
        <v>71</v>
      </c>
      <c r="AE199" t="s">
        <v>71</v>
      </c>
      <c r="AF199" t="s">
        <v>71</v>
      </c>
      <c r="AG199" t="s">
        <v>71</v>
      </c>
      <c r="AH199" t="s">
        <v>71</v>
      </c>
      <c r="AI199" t="s">
        <v>71</v>
      </c>
      <c r="AJ199" t="s">
        <v>71</v>
      </c>
      <c r="AK199" t="s">
        <v>71</v>
      </c>
      <c r="AL199" t="s">
        <v>71</v>
      </c>
      <c r="AM199" t="s">
        <v>127</v>
      </c>
      <c r="AN199" t="s">
        <v>128</v>
      </c>
      <c r="AO199" t="s">
        <v>71</v>
      </c>
      <c r="AP199" t="s">
        <v>71</v>
      </c>
      <c r="AQ199" t="s">
        <v>71</v>
      </c>
      <c r="AR199" t="s">
        <v>1985</v>
      </c>
      <c r="AS199">
        <v>2013</v>
      </c>
      <c r="AT199">
        <v>229</v>
      </c>
      <c r="AU199" t="s">
        <v>71</v>
      </c>
      <c r="AV199" t="s">
        <v>71</v>
      </c>
      <c r="AW199" t="s">
        <v>71</v>
      </c>
      <c r="AX199" t="s">
        <v>71</v>
      </c>
      <c r="AY199" t="s">
        <v>71</v>
      </c>
      <c r="AZ199">
        <v>122</v>
      </c>
      <c r="BA199">
        <v>141</v>
      </c>
      <c r="BB199" t="s">
        <v>71</v>
      </c>
      <c r="BC199" t="s">
        <v>1986</v>
      </c>
      <c r="BD199" t="str">
        <f>HYPERLINK("http://dx.doi.org/10.1016/j.ins.2012.11.012","http://dx.doi.org/10.1016/j.ins.2012.11.012")</f>
        <v>http://dx.doi.org/10.1016/j.ins.2012.11.012</v>
      </c>
      <c r="BE199" t="s">
        <v>71</v>
      </c>
      <c r="BF199" t="s">
        <v>71</v>
      </c>
      <c r="BG199" t="s">
        <v>71</v>
      </c>
      <c r="BH199" t="s">
        <v>71</v>
      </c>
      <c r="BI199" t="s">
        <v>71</v>
      </c>
      <c r="BJ199" t="s">
        <v>71</v>
      </c>
      <c r="BK199" t="s">
        <v>71</v>
      </c>
      <c r="BL199" t="s">
        <v>71</v>
      </c>
      <c r="BM199" t="s">
        <v>71</v>
      </c>
      <c r="BN199" t="s">
        <v>71</v>
      </c>
      <c r="BO199" t="s">
        <v>71</v>
      </c>
      <c r="BP199" t="s">
        <v>71</v>
      </c>
      <c r="BQ199" t="s">
        <v>1987</v>
      </c>
      <c r="BR199" t="str">
        <f>HYPERLINK("https%3A%2F%2Fwww.webofscience.com%2Fwos%2Fwoscc%2Ffull-record%2FWOS:000315245900009","View Full Record in Web of Science")</f>
        <v>View Full Record in Web of Science</v>
      </c>
    </row>
    <row r="200" spans="1:70" x14ac:dyDescent="0.25">
      <c r="A200" t="s">
        <v>69</v>
      </c>
      <c r="B200" t="s">
        <v>1988</v>
      </c>
      <c r="C200" t="s">
        <v>71</v>
      </c>
      <c r="D200" t="s">
        <v>71</v>
      </c>
      <c r="E200" t="s">
        <v>71</v>
      </c>
      <c r="F200" t="s">
        <v>1989</v>
      </c>
      <c r="G200" t="s">
        <v>71</v>
      </c>
      <c r="H200" t="s">
        <v>71</v>
      </c>
      <c r="I200" s="1" t="s">
        <v>1990</v>
      </c>
      <c r="J200" s="6" t="s">
        <v>8588</v>
      </c>
      <c r="K200" t="s">
        <v>1991</v>
      </c>
      <c r="L200" t="s">
        <v>71</v>
      </c>
      <c r="M200" t="s">
        <v>71</v>
      </c>
      <c r="N200" t="s">
        <v>71</v>
      </c>
      <c r="O200" t="s">
        <v>71</v>
      </c>
      <c r="P200" t="s">
        <v>71</v>
      </c>
      <c r="Q200" t="s">
        <v>71</v>
      </c>
      <c r="R200" t="s">
        <v>71</v>
      </c>
      <c r="S200" t="s">
        <v>71</v>
      </c>
      <c r="T200" t="s">
        <v>1992</v>
      </c>
      <c r="U200" t="s">
        <v>71</v>
      </c>
      <c r="V200" t="s">
        <v>71</v>
      </c>
      <c r="W200" t="s">
        <v>71</v>
      </c>
      <c r="X200" t="s">
        <v>71</v>
      </c>
      <c r="Y200" t="s">
        <v>71</v>
      </c>
      <c r="Z200" t="s">
        <v>1993</v>
      </c>
      <c r="AA200" t="s">
        <v>71</v>
      </c>
      <c r="AB200" t="s">
        <v>71</v>
      </c>
      <c r="AC200" t="s">
        <v>71</v>
      </c>
      <c r="AD200" t="s">
        <v>71</v>
      </c>
      <c r="AE200" t="s">
        <v>71</v>
      </c>
      <c r="AF200" t="s">
        <v>71</v>
      </c>
      <c r="AG200" t="s">
        <v>71</v>
      </c>
      <c r="AH200" t="s">
        <v>71</v>
      </c>
      <c r="AI200" t="s">
        <v>71</v>
      </c>
      <c r="AJ200" t="s">
        <v>71</v>
      </c>
      <c r="AK200" t="s">
        <v>71</v>
      </c>
      <c r="AL200" t="s">
        <v>71</v>
      </c>
      <c r="AM200" t="s">
        <v>1994</v>
      </c>
      <c r="AN200" t="s">
        <v>1995</v>
      </c>
      <c r="AO200" t="s">
        <v>71</v>
      </c>
      <c r="AP200" t="s">
        <v>71</v>
      </c>
      <c r="AQ200" t="s">
        <v>71</v>
      </c>
      <c r="AR200" t="s">
        <v>1996</v>
      </c>
      <c r="AS200">
        <v>2021</v>
      </c>
      <c r="AT200">
        <v>55</v>
      </c>
      <c r="AU200">
        <v>3</v>
      </c>
      <c r="AV200" t="s">
        <v>71</v>
      </c>
      <c r="AW200" t="s">
        <v>71</v>
      </c>
      <c r="AX200" t="s">
        <v>71</v>
      </c>
      <c r="AY200" t="s">
        <v>71</v>
      </c>
      <c r="AZ200">
        <v>400</v>
      </c>
      <c r="BA200">
        <v>429</v>
      </c>
      <c r="BB200" t="s">
        <v>71</v>
      </c>
      <c r="BC200" t="s">
        <v>1997</v>
      </c>
      <c r="BD200" t="str">
        <f>HYPERLINK("http://dx.doi.org/10.1108/DTA-07-2020-0154","http://dx.doi.org/10.1108/DTA-07-2020-0154")</f>
        <v>http://dx.doi.org/10.1108/DTA-07-2020-0154</v>
      </c>
      <c r="BE200" t="s">
        <v>71</v>
      </c>
      <c r="BF200" t="s">
        <v>1998</v>
      </c>
      <c r="BG200" t="s">
        <v>71</v>
      </c>
      <c r="BH200" t="s">
        <v>71</v>
      </c>
      <c r="BI200" t="s">
        <v>71</v>
      </c>
      <c r="BJ200" t="s">
        <v>71</v>
      </c>
      <c r="BK200" t="s">
        <v>71</v>
      </c>
      <c r="BL200" t="s">
        <v>71</v>
      </c>
      <c r="BM200" t="s">
        <v>71</v>
      </c>
      <c r="BN200" t="s">
        <v>71</v>
      </c>
      <c r="BO200" t="s">
        <v>71</v>
      </c>
      <c r="BP200" t="s">
        <v>71</v>
      </c>
      <c r="BQ200" t="s">
        <v>1999</v>
      </c>
      <c r="BR200" t="str">
        <f>HYPERLINK("https%3A%2F%2Fwww.webofscience.com%2Fwos%2Fwoscc%2Ffull-record%2FWOS:000603700000001","View Full Record in Web of Science")</f>
        <v>View Full Record in Web of Science</v>
      </c>
    </row>
    <row r="201" spans="1:70" x14ac:dyDescent="0.25">
      <c r="A201" t="s">
        <v>69</v>
      </c>
      <c r="B201" t="s">
        <v>2000</v>
      </c>
      <c r="C201" t="s">
        <v>71</v>
      </c>
      <c r="D201" t="s">
        <v>71</v>
      </c>
      <c r="E201" t="s">
        <v>71</v>
      </c>
      <c r="F201" t="s">
        <v>2000</v>
      </c>
      <c r="G201" t="s">
        <v>71</v>
      </c>
      <c r="H201" t="s">
        <v>71</v>
      </c>
      <c r="I201" s="1" t="s">
        <v>2001</v>
      </c>
      <c r="J201" s="6" t="s">
        <v>8593</v>
      </c>
      <c r="K201" t="s">
        <v>421</v>
      </c>
      <c r="L201" t="s">
        <v>71</v>
      </c>
      <c r="M201" t="s">
        <v>71</v>
      </c>
      <c r="N201" t="s">
        <v>71</v>
      </c>
      <c r="O201" t="s">
        <v>71</v>
      </c>
      <c r="P201" t="s">
        <v>71</v>
      </c>
      <c r="Q201" t="s">
        <v>71</v>
      </c>
      <c r="R201" t="s">
        <v>71</v>
      </c>
      <c r="S201" t="s">
        <v>71</v>
      </c>
      <c r="T201" s="10" t="s">
        <v>2002</v>
      </c>
      <c r="U201" t="s">
        <v>71</v>
      </c>
      <c r="V201" t="s">
        <v>71</v>
      </c>
      <c r="W201" t="s">
        <v>71</v>
      </c>
      <c r="X201" t="s">
        <v>71</v>
      </c>
      <c r="Y201" t="s">
        <v>71</v>
      </c>
      <c r="Z201" t="s">
        <v>71</v>
      </c>
      <c r="AA201" t="s">
        <v>71</v>
      </c>
      <c r="AB201" t="s">
        <v>71</v>
      </c>
      <c r="AC201" t="s">
        <v>71</v>
      </c>
      <c r="AD201" t="s">
        <v>71</v>
      </c>
      <c r="AE201" t="s">
        <v>71</v>
      </c>
      <c r="AF201" t="s">
        <v>71</v>
      </c>
      <c r="AG201" t="s">
        <v>71</v>
      </c>
      <c r="AH201" t="s">
        <v>71</v>
      </c>
      <c r="AI201" t="s">
        <v>71</v>
      </c>
      <c r="AJ201" t="s">
        <v>71</v>
      </c>
      <c r="AK201" t="s">
        <v>71</v>
      </c>
      <c r="AL201" t="s">
        <v>71</v>
      </c>
      <c r="AM201" t="s">
        <v>423</v>
      </c>
      <c r="AN201" t="s">
        <v>71</v>
      </c>
      <c r="AO201" t="s">
        <v>71</v>
      </c>
      <c r="AP201" t="s">
        <v>71</v>
      </c>
      <c r="AQ201" t="s">
        <v>71</v>
      </c>
      <c r="AR201" t="s">
        <v>2003</v>
      </c>
      <c r="AS201">
        <v>2005</v>
      </c>
      <c r="AT201">
        <v>153</v>
      </c>
      <c r="AU201">
        <v>2</v>
      </c>
      <c r="AV201" t="s">
        <v>71</v>
      </c>
      <c r="AW201" t="s">
        <v>71</v>
      </c>
      <c r="AX201" t="s">
        <v>71</v>
      </c>
      <c r="AY201" t="s">
        <v>71</v>
      </c>
      <c r="AZ201">
        <v>181</v>
      </c>
      <c r="BA201">
        <v>194</v>
      </c>
      <c r="BB201" t="s">
        <v>71</v>
      </c>
      <c r="BC201" t="s">
        <v>2004</v>
      </c>
      <c r="BD201" t="str">
        <f>HYPERLINK("http://dx.doi.org/10.1016/j.fss.2005.02.009","http://dx.doi.org/10.1016/j.fss.2005.02.009")</f>
        <v>http://dx.doi.org/10.1016/j.fss.2005.02.009</v>
      </c>
      <c r="BE201" t="s">
        <v>71</v>
      </c>
      <c r="BF201" t="s">
        <v>71</v>
      </c>
      <c r="BG201" t="s">
        <v>71</v>
      </c>
      <c r="BH201" t="s">
        <v>71</v>
      </c>
      <c r="BI201" t="s">
        <v>71</v>
      </c>
      <c r="BJ201" t="s">
        <v>71</v>
      </c>
      <c r="BK201" t="s">
        <v>71</v>
      </c>
      <c r="BL201" t="s">
        <v>71</v>
      </c>
      <c r="BM201" t="s">
        <v>71</v>
      </c>
      <c r="BN201" t="s">
        <v>71</v>
      </c>
      <c r="BO201" t="s">
        <v>71</v>
      </c>
      <c r="BP201" t="s">
        <v>71</v>
      </c>
      <c r="BQ201" t="s">
        <v>2005</v>
      </c>
      <c r="BR201" t="str">
        <f>HYPERLINK("https%3A%2F%2Fwww.webofscience.com%2Fwos%2Fwoscc%2Ffull-record%2FWOS:000229669200003","View Full Record in Web of Science")</f>
        <v>View Full Record in Web of Science</v>
      </c>
    </row>
    <row r="202" spans="1:70" x14ac:dyDescent="0.25">
      <c r="A202" t="s">
        <v>69</v>
      </c>
      <c r="B202" t="s">
        <v>2006</v>
      </c>
      <c r="C202" t="s">
        <v>71</v>
      </c>
      <c r="D202" t="s">
        <v>71</v>
      </c>
      <c r="E202" t="s">
        <v>71</v>
      </c>
      <c r="F202" t="s">
        <v>2007</v>
      </c>
      <c r="G202" t="s">
        <v>71</v>
      </c>
      <c r="H202" t="s">
        <v>71</v>
      </c>
      <c r="I202" s="1" t="s">
        <v>2008</v>
      </c>
      <c r="J202" t="s">
        <v>8588</v>
      </c>
      <c r="K202" t="s">
        <v>673</v>
      </c>
      <c r="L202" t="s">
        <v>71</v>
      </c>
      <c r="M202" t="s">
        <v>71</v>
      </c>
      <c r="N202" t="s">
        <v>71</v>
      </c>
      <c r="O202" t="s">
        <v>71</v>
      </c>
      <c r="P202" t="s">
        <v>71</v>
      </c>
      <c r="Q202" t="s">
        <v>71</v>
      </c>
      <c r="R202" t="s">
        <v>71</v>
      </c>
      <c r="S202" t="s">
        <v>71</v>
      </c>
      <c r="T202" t="s">
        <v>2009</v>
      </c>
      <c r="U202" t="s">
        <v>71</v>
      </c>
      <c r="V202" t="s">
        <v>71</v>
      </c>
      <c r="W202" t="s">
        <v>71</v>
      </c>
      <c r="X202" t="s">
        <v>71</v>
      </c>
      <c r="Y202" t="s">
        <v>2010</v>
      </c>
      <c r="Z202" t="s">
        <v>2011</v>
      </c>
      <c r="AA202" t="s">
        <v>71</v>
      </c>
      <c r="AB202" t="s">
        <v>71</v>
      </c>
      <c r="AC202" t="s">
        <v>71</v>
      </c>
      <c r="AD202" t="s">
        <v>71</v>
      </c>
      <c r="AE202" t="s">
        <v>71</v>
      </c>
      <c r="AF202" t="s">
        <v>71</v>
      </c>
      <c r="AG202" t="s">
        <v>71</v>
      </c>
      <c r="AH202" t="s">
        <v>71</v>
      </c>
      <c r="AI202" t="s">
        <v>71</v>
      </c>
      <c r="AJ202" t="s">
        <v>71</v>
      </c>
      <c r="AK202" t="s">
        <v>71</v>
      </c>
      <c r="AL202" t="s">
        <v>71</v>
      </c>
      <c r="AM202" t="s">
        <v>677</v>
      </c>
      <c r="AN202" t="s">
        <v>678</v>
      </c>
      <c r="AO202" t="s">
        <v>71</v>
      </c>
      <c r="AP202" t="s">
        <v>71</v>
      </c>
      <c r="AQ202" t="s">
        <v>71</v>
      </c>
      <c r="AR202" t="s">
        <v>1082</v>
      </c>
      <c r="AS202">
        <v>2015</v>
      </c>
      <c r="AT202">
        <v>80</v>
      </c>
      <c r="AU202" t="s">
        <v>71</v>
      </c>
      <c r="AV202" t="s">
        <v>71</v>
      </c>
      <c r="AW202" t="s">
        <v>71</v>
      </c>
      <c r="AX202" t="s">
        <v>180</v>
      </c>
      <c r="AY202" t="s">
        <v>71</v>
      </c>
      <c r="AZ202">
        <v>122</v>
      </c>
      <c r="BA202">
        <v>130</v>
      </c>
      <c r="BB202" t="s">
        <v>71</v>
      </c>
      <c r="BC202" t="s">
        <v>2012</v>
      </c>
      <c r="BD202" t="str">
        <f>HYPERLINK("http://dx.doi.org/10.1016/j.knosys.2015.01.015","http://dx.doi.org/10.1016/j.knosys.2015.01.015")</f>
        <v>http://dx.doi.org/10.1016/j.knosys.2015.01.015</v>
      </c>
      <c r="BE202" t="s">
        <v>71</v>
      </c>
      <c r="BF202" t="s">
        <v>71</v>
      </c>
      <c r="BG202" t="s">
        <v>71</v>
      </c>
      <c r="BH202" t="s">
        <v>71</v>
      </c>
      <c r="BI202" t="s">
        <v>71</v>
      </c>
      <c r="BJ202" t="s">
        <v>71</v>
      </c>
      <c r="BK202" t="s">
        <v>71</v>
      </c>
      <c r="BL202" t="s">
        <v>71</v>
      </c>
      <c r="BM202" t="s">
        <v>71</v>
      </c>
      <c r="BN202" t="s">
        <v>71</v>
      </c>
      <c r="BO202" t="s">
        <v>71</v>
      </c>
      <c r="BP202" t="s">
        <v>71</v>
      </c>
      <c r="BQ202" t="s">
        <v>2013</v>
      </c>
      <c r="BR202" t="str">
        <f>HYPERLINK("https%3A%2F%2Fwww.webofscience.com%2Fwos%2Fwoscc%2Ffull-record%2FWOS:000353853200012","View Full Record in Web of Science")</f>
        <v>View Full Record in Web of Science</v>
      </c>
    </row>
    <row r="203" spans="1:70" x14ac:dyDescent="0.25">
      <c r="A203" t="s">
        <v>69</v>
      </c>
      <c r="B203" t="s">
        <v>1971</v>
      </c>
      <c r="C203" t="s">
        <v>71</v>
      </c>
      <c r="D203" t="s">
        <v>71</v>
      </c>
      <c r="E203" t="s">
        <v>71</v>
      </c>
      <c r="F203" t="s">
        <v>1972</v>
      </c>
      <c r="G203" t="s">
        <v>71</v>
      </c>
      <c r="H203" t="s">
        <v>71</v>
      </c>
      <c r="I203" s="1" t="s">
        <v>2014</v>
      </c>
      <c r="J203" t="s">
        <v>8592</v>
      </c>
      <c r="K203" t="s">
        <v>1974</v>
      </c>
      <c r="L203" t="s">
        <v>71</v>
      </c>
      <c r="M203" t="s">
        <v>71</v>
      </c>
      <c r="N203" t="s">
        <v>71</v>
      </c>
      <c r="O203" t="s">
        <v>71</v>
      </c>
      <c r="P203" t="s">
        <v>71</v>
      </c>
      <c r="Q203" t="s">
        <v>71</v>
      </c>
      <c r="R203" t="s">
        <v>71</v>
      </c>
      <c r="S203" t="s">
        <v>71</v>
      </c>
      <c r="T203" t="s">
        <v>2015</v>
      </c>
      <c r="U203" t="s">
        <v>71</v>
      </c>
      <c r="V203" t="s">
        <v>71</v>
      </c>
      <c r="W203" t="s">
        <v>71</v>
      </c>
      <c r="X203" t="s">
        <v>71</v>
      </c>
      <c r="Y203" t="s">
        <v>71</v>
      </c>
      <c r="Z203" t="s">
        <v>1976</v>
      </c>
      <c r="AA203" t="s">
        <v>71</v>
      </c>
      <c r="AB203" t="s">
        <v>71</v>
      </c>
      <c r="AC203" t="s">
        <v>71</v>
      </c>
      <c r="AD203" t="s">
        <v>71</v>
      </c>
      <c r="AE203" t="s">
        <v>71</v>
      </c>
      <c r="AF203" t="s">
        <v>71</v>
      </c>
      <c r="AG203" t="s">
        <v>71</v>
      </c>
      <c r="AH203" t="s">
        <v>71</v>
      </c>
      <c r="AI203" t="s">
        <v>71</v>
      </c>
      <c r="AJ203" t="s">
        <v>71</v>
      </c>
      <c r="AK203" t="s">
        <v>71</v>
      </c>
      <c r="AL203" t="s">
        <v>71</v>
      </c>
      <c r="AM203" t="s">
        <v>1977</v>
      </c>
      <c r="AN203" t="s">
        <v>71</v>
      </c>
      <c r="AO203" t="s">
        <v>71</v>
      </c>
      <c r="AP203" t="s">
        <v>71</v>
      </c>
      <c r="AQ203" t="s">
        <v>71</v>
      </c>
      <c r="AR203" t="s">
        <v>770</v>
      </c>
      <c r="AS203">
        <v>2010</v>
      </c>
      <c r="AT203">
        <v>26</v>
      </c>
      <c r="AU203">
        <v>2</v>
      </c>
      <c r="AV203" t="s">
        <v>71</v>
      </c>
      <c r="AW203" t="s">
        <v>71</v>
      </c>
      <c r="AX203" t="s">
        <v>71</v>
      </c>
      <c r="AY203" t="s">
        <v>71</v>
      </c>
      <c r="AZ203">
        <v>427</v>
      </c>
      <c r="BA203">
        <v>441</v>
      </c>
      <c r="BB203" t="s">
        <v>71</v>
      </c>
      <c r="BC203" t="s">
        <v>71</v>
      </c>
      <c r="BD203" t="s">
        <v>71</v>
      </c>
      <c r="BE203" t="s">
        <v>71</v>
      </c>
      <c r="BF203" t="s">
        <v>71</v>
      </c>
      <c r="BG203" t="s">
        <v>71</v>
      </c>
      <c r="BH203" t="s">
        <v>71</v>
      </c>
      <c r="BI203" t="s">
        <v>71</v>
      </c>
      <c r="BJ203" t="s">
        <v>71</v>
      </c>
      <c r="BK203" t="s">
        <v>71</v>
      </c>
      <c r="BL203" t="s">
        <v>71</v>
      </c>
      <c r="BM203" t="s">
        <v>71</v>
      </c>
      <c r="BN203" t="s">
        <v>71</v>
      </c>
      <c r="BO203" t="s">
        <v>71</v>
      </c>
      <c r="BP203" t="s">
        <v>71</v>
      </c>
      <c r="BQ203" t="s">
        <v>2016</v>
      </c>
      <c r="BR203" t="str">
        <f>HYPERLINK("https%3A%2F%2Fwww.webofscience.com%2Fwos%2Fwoscc%2Ffull-record%2FWOS:000276057900007","View Full Record in Web of Science")</f>
        <v>View Full Record in Web of Science</v>
      </c>
    </row>
    <row r="204" spans="1:70" x14ac:dyDescent="0.25">
      <c r="A204" t="s">
        <v>69</v>
      </c>
      <c r="B204" t="s">
        <v>1971</v>
      </c>
      <c r="C204" t="s">
        <v>71</v>
      </c>
      <c r="D204" t="s">
        <v>71</v>
      </c>
      <c r="E204" t="s">
        <v>71</v>
      </c>
      <c r="F204" t="s">
        <v>2017</v>
      </c>
      <c r="G204" t="s">
        <v>71</v>
      </c>
      <c r="H204" t="s">
        <v>71</v>
      </c>
      <c r="I204" s="1" t="s">
        <v>2018</v>
      </c>
      <c r="J204" t="s">
        <v>8592</v>
      </c>
      <c r="K204" t="s">
        <v>421</v>
      </c>
      <c r="L204" t="s">
        <v>71</v>
      </c>
      <c r="M204" t="s">
        <v>71</v>
      </c>
      <c r="N204" t="s">
        <v>71</v>
      </c>
      <c r="O204" t="s">
        <v>71</v>
      </c>
      <c r="P204" t="s">
        <v>71</v>
      </c>
      <c r="Q204" t="s">
        <v>71</v>
      </c>
      <c r="R204" t="s">
        <v>71</v>
      </c>
      <c r="S204" t="s">
        <v>71</v>
      </c>
      <c r="T204" t="s">
        <v>2019</v>
      </c>
      <c r="U204" t="s">
        <v>71</v>
      </c>
      <c r="V204" t="s">
        <v>71</v>
      </c>
      <c r="W204" t="s">
        <v>71</v>
      </c>
      <c r="X204" t="s">
        <v>71</v>
      </c>
      <c r="Y204" t="s">
        <v>71</v>
      </c>
      <c r="Z204" t="s">
        <v>1976</v>
      </c>
      <c r="AA204" t="s">
        <v>71</v>
      </c>
      <c r="AB204" t="s">
        <v>71</v>
      </c>
      <c r="AC204" t="s">
        <v>71</v>
      </c>
      <c r="AD204" t="s">
        <v>71</v>
      </c>
      <c r="AE204" t="s">
        <v>71</v>
      </c>
      <c r="AF204" t="s">
        <v>71</v>
      </c>
      <c r="AG204" t="s">
        <v>71</v>
      </c>
      <c r="AH204" t="s">
        <v>71</v>
      </c>
      <c r="AI204" t="s">
        <v>71</v>
      </c>
      <c r="AJ204" t="s">
        <v>71</v>
      </c>
      <c r="AK204" t="s">
        <v>71</v>
      </c>
      <c r="AL204" t="s">
        <v>71</v>
      </c>
      <c r="AM204" t="s">
        <v>423</v>
      </c>
      <c r="AN204" t="s">
        <v>715</v>
      </c>
      <c r="AO204" t="s">
        <v>71</v>
      </c>
      <c r="AP204" t="s">
        <v>71</v>
      </c>
      <c r="AQ204" t="s">
        <v>71</v>
      </c>
      <c r="AR204" t="s">
        <v>2020</v>
      </c>
      <c r="AS204">
        <v>2016</v>
      </c>
      <c r="AT204">
        <v>301</v>
      </c>
      <c r="AU204" t="s">
        <v>71</v>
      </c>
      <c r="AV204" t="s">
        <v>71</v>
      </c>
      <c r="AW204" t="s">
        <v>71</v>
      </c>
      <c r="AX204" t="s">
        <v>71</v>
      </c>
      <c r="AY204" t="s">
        <v>71</v>
      </c>
      <c r="AZ204">
        <v>146</v>
      </c>
      <c r="BA204">
        <v>159</v>
      </c>
      <c r="BB204" t="s">
        <v>71</v>
      </c>
      <c r="BC204" t="s">
        <v>2021</v>
      </c>
      <c r="BD204" t="str">
        <f>HYPERLINK("http://dx.doi.org/10.1016/j.fss.2015.09.016","http://dx.doi.org/10.1016/j.fss.2015.09.016")</f>
        <v>http://dx.doi.org/10.1016/j.fss.2015.09.016</v>
      </c>
      <c r="BE204" t="s">
        <v>71</v>
      </c>
      <c r="BF204" t="s">
        <v>71</v>
      </c>
      <c r="BG204" t="s">
        <v>71</v>
      </c>
      <c r="BH204" t="s">
        <v>71</v>
      </c>
      <c r="BI204" t="s">
        <v>71</v>
      </c>
      <c r="BJ204" t="s">
        <v>71</v>
      </c>
      <c r="BK204" t="s">
        <v>71</v>
      </c>
      <c r="BL204" t="s">
        <v>71</v>
      </c>
      <c r="BM204" t="s">
        <v>71</v>
      </c>
      <c r="BN204" t="s">
        <v>71</v>
      </c>
      <c r="BO204" t="s">
        <v>71</v>
      </c>
      <c r="BP204" t="s">
        <v>71</v>
      </c>
      <c r="BQ204" t="s">
        <v>2022</v>
      </c>
      <c r="BR204" t="str">
        <f>HYPERLINK("https%3A%2F%2Fwww.webofscience.com%2Fwos%2Fwoscc%2Ffull-record%2FWOS:000382310300010","View Full Record in Web of Science")</f>
        <v>View Full Record in Web of Science</v>
      </c>
    </row>
    <row r="205" spans="1:70" x14ac:dyDescent="0.25">
      <c r="A205" t="s">
        <v>83</v>
      </c>
      <c r="B205" t="s">
        <v>2023</v>
      </c>
      <c r="C205" t="s">
        <v>71</v>
      </c>
      <c r="D205" t="s">
        <v>2024</v>
      </c>
      <c r="E205" t="s">
        <v>71</v>
      </c>
      <c r="F205" t="s">
        <v>2025</v>
      </c>
      <c r="G205" t="s">
        <v>71</v>
      </c>
      <c r="H205" t="s">
        <v>71</v>
      </c>
      <c r="I205" s="1" t="s">
        <v>2026</v>
      </c>
      <c r="J205" t="s">
        <v>8590</v>
      </c>
      <c r="K205" t="s">
        <v>2027</v>
      </c>
      <c r="L205" t="s">
        <v>687</v>
      </c>
      <c r="M205" t="s">
        <v>2028</v>
      </c>
      <c r="N205" t="s">
        <v>2029</v>
      </c>
      <c r="O205" t="s">
        <v>2030</v>
      </c>
      <c r="P205" t="s">
        <v>2031</v>
      </c>
      <c r="Q205" t="s">
        <v>71</v>
      </c>
      <c r="R205" t="s">
        <v>71</v>
      </c>
      <c r="S205" t="s">
        <v>71</v>
      </c>
      <c r="T205" t="s">
        <v>2032</v>
      </c>
      <c r="U205" t="s">
        <v>71</v>
      </c>
      <c r="V205" t="s">
        <v>71</v>
      </c>
      <c r="W205" t="s">
        <v>71</v>
      </c>
      <c r="X205" t="s">
        <v>71</v>
      </c>
      <c r="Y205" t="s">
        <v>2033</v>
      </c>
      <c r="Z205" t="s">
        <v>2034</v>
      </c>
      <c r="AA205" t="s">
        <v>71</v>
      </c>
      <c r="AB205" t="s">
        <v>71</v>
      </c>
      <c r="AC205" t="s">
        <v>71</v>
      </c>
      <c r="AD205" t="s">
        <v>71</v>
      </c>
      <c r="AE205" t="s">
        <v>71</v>
      </c>
      <c r="AF205" t="s">
        <v>71</v>
      </c>
      <c r="AG205" t="s">
        <v>71</v>
      </c>
      <c r="AH205" t="s">
        <v>71</v>
      </c>
      <c r="AI205" t="s">
        <v>71</v>
      </c>
      <c r="AJ205" t="s">
        <v>71</v>
      </c>
      <c r="AK205" t="s">
        <v>71</v>
      </c>
      <c r="AL205" t="s">
        <v>71</v>
      </c>
      <c r="AM205" t="s">
        <v>695</v>
      </c>
      <c r="AN205" t="s">
        <v>1283</v>
      </c>
      <c r="AO205" t="s">
        <v>2035</v>
      </c>
      <c r="AP205" t="s">
        <v>71</v>
      </c>
      <c r="AQ205" t="s">
        <v>71</v>
      </c>
      <c r="AR205" t="s">
        <v>71</v>
      </c>
      <c r="AS205">
        <v>2016</v>
      </c>
      <c r="AT205">
        <v>9799</v>
      </c>
      <c r="AU205" t="s">
        <v>71</v>
      </c>
      <c r="AV205" t="s">
        <v>71</v>
      </c>
      <c r="AW205" t="s">
        <v>71</v>
      </c>
      <c r="AX205" t="s">
        <v>71</v>
      </c>
      <c r="AY205" t="s">
        <v>71</v>
      </c>
      <c r="AZ205">
        <v>242</v>
      </c>
      <c r="BA205">
        <v>254</v>
      </c>
      <c r="BB205" t="s">
        <v>71</v>
      </c>
      <c r="BC205" t="s">
        <v>2036</v>
      </c>
      <c r="BD205" t="str">
        <f>HYPERLINK("http://dx.doi.org/10.1007/978-3-319-42007-3_21","http://dx.doi.org/10.1007/978-3-319-42007-3_21")</f>
        <v>http://dx.doi.org/10.1007/978-3-319-42007-3_21</v>
      </c>
      <c r="BE205" t="s">
        <v>71</v>
      </c>
      <c r="BF205" t="s">
        <v>71</v>
      </c>
      <c r="BG205" t="s">
        <v>71</v>
      </c>
      <c r="BH205" t="s">
        <v>71</v>
      </c>
      <c r="BI205" t="s">
        <v>71</v>
      </c>
      <c r="BJ205" t="s">
        <v>71</v>
      </c>
      <c r="BK205" t="s">
        <v>71</v>
      </c>
      <c r="BL205" t="s">
        <v>71</v>
      </c>
      <c r="BM205" t="s">
        <v>71</v>
      </c>
      <c r="BN205" t="s">
        <v>71</v>
      </c>
      <c r="BO205" t="s">
        <v>71</v>
      </c>
      <c r="BP205" t="s">
        <v>71</v>
      </c>
      <c r="BQ205" t="s">
        <v>2037</v>
      </c>
      <c r="BR205" t="str">
        <f>HYPERLINK("https%3A%2F%2Fwww.webofscience.com%2Fwos%2Fwoscc%2Ffull-record%2FWOS:000387771300021","View Full Record in Web of Science")</f>
        <v>View Full Record in Web of Science</v>
      </c>
    </row>
    <row r="206" spans="1:70" x14ac:dyDescent="0.25">
      <c r="A206" t="s">
        <v>69</v>
      </c>
      <c r="B206" t="s">
        <v>2038</v>
      </c>
      <c r="C206" t="s">
        <v>71</v>
      </c>
      <c r="D206" t="s">
        <v>71</v>
      </c>
      <c r="E206" t="s">
        <v>71</v>
      </c>
      <c r="F206" t="s">
        <v>2039</v>
      </c>
      <c r="G206" t="s">
        <v>71</v>
      </c>
      <c r="H206" t="s">
        <v>71</v>
      </c>
      <c r="I206" s="1" t="s">
        <v>2040</v>
      </c>
      <c r="J206" t="s">
        <v>8590</v>
      </c>
      <c r="K206" t="s">
        <v>955</v>
      </c>
      <c r="L206" t="s">
        <v>71</v>
      </c>
      <c r="M206" t="s">
        <v>71</v>
      </c>
      <c r="N206" t="s">
        <v>71</v>
      </c>
      <c r="O206" t="s">
        <v>71</v>
      </c>
      <c r="P206" t="s">
        <v>71</v>
      </c>
      <c r="Q206" t="s">
        <v>71</v>
      </c>
      <c r="R206" t="s">
        <v>71</v>
      </c>
      <c r="S206" t="s">
        <v>71</v>
      </c>
      <c r="T206" t="s">
        <v>2041</v>
      </c>
      <c r="U206" t="s">
        <v>71</v>
      </c>
      <c r="V206" t="s">
        <v>71</v>
      </c>
      <c r="W206" t="s">
        <v>71</v>
      </c>
      <c r="X206" t="s">
        <v>71</v>
      </c>
      <c r="Y206" t="s">
        <v>2042</v>
      </c>
      <c r="Z206" t="s">
        <v>2043</v>
      </c>
      <c r="AA206" t="s">
        <v>71</v>
      </c>
      <c r="AB206" t="s">
        <v>71</v>
      </c>
      <c r="AC206" t="s">
        <v>71</v>
      </c>
      <c r="AD206" t="s">
        <v>71</v>
      </c>
      <c r="AE206" t="s">
        <v>71</v>
      </c>
      <c r="AF206" t="s">
        <v>71</v>
      </c>
      <c r="AG206" t="s">
        <v>71</v>
      </c>
      <c r="AH206" t="s">
        <v>71</v>
      </c>
      <c r="AI206" t="s">
        <v>71</v>
      </c>
      <c r="AJ206" t="s">
        <v>71</v>
      </c>
      <c r="AK206" t="s">
        <v>71</v>
      </c>
      <c r="AL206" t="s">
        <v>71</v>
      </c>
      <c r="AM206" t="s">
        <v>958</v>
      </c>
      <c r="AN206" t="s">
        <v>959</v>
      </c>
      <c r="AO206" t="s">
        <v>71</v>
      </c>
      <c r="AP206" t="s">
        <v>71</v>
      </c>
      <c r="AQ206" t="s">
        <v>71</v>
      </c>
      <c r="AR206" t="s">
        <v>794</v>
      </c>
      <c r="AS206">
        <v>2022</v>
      </c>
      <c r="AT206">
        <v>55</v>
      </c>
      <c r="AU206">
        <v>1</v>
      </c>
      <c r="AV206" t="s">
        <v>71</v>
      </c>
      <c r="AW206" t="s">
        <v>71</v>
      </c>
      <c r="AX206" t="s">
        <v>71</v>
      </c>
      <c r="AY206" t="s">
        <v>71</v>
      </c>
      <c r="AZ206">
        <v>181</v>
      </c>
      <c r="BA206">
        <v>206</v>
      </c>
      <c r="BB206" t="s">
        <v>71</v>
      </c>
      <c r="BC206" t="s">
        <v>2044</v>
      </c>
      <c r="BD206" t="str">
        <f>HYPERLINK("http://dx.doi.org/10.1007/s10462-021-10029-9","http://dx.doi.org/10.1007/s10462-021-10029-9")</f>
        <v>http://dx.doi.org/10.1007/s10462-021-10029-9</v>
      </c>
      <c r="BE206" t="s">
        <v>71</v>
      </c>
      <c r="BF206" t="s">
        <v>2045</v>
      </c>
      <c r="BG206" t="s">
        <v>71</v>
      </c>
      <c r="BH206" t="s">
        <v>71</v>
      </c>
      <c r="BI206" t="s">
        <v>71</v>
      </c>
      <c r="BJ206" t="s">
        <v>71</v>
      </c>
      <c r="BK206" t="s">
        <v>71</v>
      </c>
      <c r="BL206">
        <v>34103781</v>
      </c>
      <c r="BM206" t="s">
        <v>71</v>
      </c>
      <c r="BN206" t="s">
        <v>71</v>
      </c>
      <c r="BO206" t="s">
        <v>71</v>
      </c>
      <c r="BP206" t="s">
        <v>71</v>
      </c>
      <c r="BQ206" t="s">
        <v>2046</v>
      </c>
      <c r="BR206" t="str">
        <f>HYPERLINK("https%3A%2F%2Fwww.webofscience.com%2Fwos%2Fwoscc%2Ffull-record%2FWOS:000657608400001","View Full Record in Web of Science")</f>
        <v>View Full Record in Web of Science</v>
      </c>
    </row>
    <row r="207" spans="1:70" x14ac:dyDescent="0.25">
      <c r="A207" t="s">
        <v>69</v>
      </c>
      <c r="B207" t="s">
        <v>2047</v>
      </c>
      <c r="C207" t="s">
        <v>71</v>
      </c>
      <c r="D207" t="s">
        <v>71</v>
      </c>
      <c r="E207" t="s">
        <v>71</v>
      </c>
      <c r="F207" t="s">
        <v>2048</v>
      </c>
      <c r="G207" t="s">
        <v>71</v>
      </c>
      <c r="H207" t="s">
        <v>71</v>
      </c>
      <c r="I207" s="1" t="s">
        <v>2049</v>
      </c>
      <c r="J207" t="s">
        <v>8588</v>
      </c>
      <c r="K207" t="s">
        <v>123</v>
      </c>
      <c r="L207" t="s">
        <v>71</v>
      </c>
      <c r="M207" t="s">
        <v>71</v>
      </c>
      <c r="N207" t="s">
        <v>71</v>
      </c>
      <c r="O207" t="s">
        <v>71</v>
      </c>
      <c r="P207" t="s">
        <v>71</v>
      </c>
      <c r="Q207" t="s">
        <v>71</v>
      </c>
      <c r="R207" t="s">
        <v>71</v>
      </c>
      <c r="S207" t="s">
        <v>71</v>
      </c>
      <c r="T207" t="s">
        <v>2050</v>
      </c>
      <c r="U207" t="s">
        <v>71</v>
      </c>
      <c r="V207" t="s">
        <v>71</v>
      </c>
      <c r="W207" t="s">
        <v>71</v>
      </c>
      <c r="X207" t="s">
        <v>71</v>
      </c>
      <c r="Y207" t="s">
        <v>638</v>
      </c>
      <c r="Z207" t="s">
        <v>639</v>
      </c>
      <c r="AA207" t="s">
        <v>71</v>
      </c>
      <c r="AB207" t="s">
        <v>71</v>
      </c>
      <c r="AC207" t="s">
        <v>71</v>
      </c>
      <c r="AD207" t="s">
        <v>71</v>
      </c>
      <c r="AE207" t="s">
        <v>71</v>
      </c>
      <c r="AF207" t="s">
        <v>71</v>
      </c>
      <c r="AG207" t="s">
        <v>71</v>
      </c>
      <c r="AH207" t="s">
        <v>71</v>
      </c>
      <c r="AI207" t="s">
        <v>71</v>
      </c>
      <c r="AJ207" t="s">
        <v>71</v>
      </c>
      <c r="AK207" t="s">
        <v>71</v>
      </c>
      <c r="AL207" t="s">
        <v>71</v>
      </c>
      <c r="AM207" t="s">
        <v>127</v>
      </c>
      <c r="AN207" t="s">
        <v>128</v>
      </c>
      <c r="AO207" t="s">
        <v>71</v>
      </c>
      <c r="AP207" t="s">
        <v>71</v>
      </c>
      <c r="AQ207" t="s">
        <v>71</v>
      </c>
      <c r="AR207" t="s">
        <v>2051</v>
      </c>
      <c r="AS207">
        <v>2009</v>
      </c>
      <c r="AT207">
        <v>179</v>
      </c>
      <c r="AU207">
        <v>8</v>
      </c>
      <c r="AV207" t="s">
        <v>71</v>
      </c>
      <c r="AW207" t="s">
        <v>71</v>
      </c>
      <c r="AX207" t="s">
        <v>71</v>
      </c>
      <c r="AY207" t="s">
        <v>71</v>
      </c>
      <c r="AZ207">
        <v>1169</v>
      </c>
      <c r="BA207">
        <v>1192</v>
      </c>
      <c r="BB207" t="s">
        <v>71</v>
      </c>
      <c r="BC207" t="s">
        <v>2052</v>
      </c>
      <c r="BD207" t="str">
        <f>HYPERLINK("http://dx.doi.org/10.1016/j.ins.2008.12.010","http://dx.doi.org/10.1016/j.ins.2008.12.010")</f>
        <v>http://dx.doi.org/10.1016/j.ins.2008.12.010</v>
      </c>
      <c r="BE207" t="s">
        <v>71</v>
      </c>
      <c r="BF207" t="s">
        <v>71</v>
      </c>
      <c r="BG207" t="s">
        <v>71</v>
      </c>
      <c r="BH207" t="s">
        <v>71</v>
      </c>
      <c r="BI207" t="s">
        <v>71</v>
      </c>
      <c r="BJ207" t="s">
        <v>71</v>
      </c>
      <c r="BK207" t="s">
        <v>71</v>
      </c>
      <c r="BL207" t="s">
        <v>71</v>
      </c>
      <c r="BM207" t="s">
        <v>71</v>
      </c>
      <c r="BN207" t="s">
        <v>71</v>
      </c>
      <c r="BO207" t="s">
        <v>71</v>
      </c>
      <c r="BP207" t="s">
        <v>71</v>
      </c>
      <c r="BQ207" t="s">
        <v>2053</v>
      </c>
      <c r="BR207" t="str">
        <f>HYPERLINK("https%3A%2F%2Fwww.webofscience.com%2Fwos%2Fwoscc%2Ffull-record%2FWOS:000263944000012","View Full Record in Web of Science")</f>
        <v>View Full Record in Web of Science</v>
      </c>
    </row>
    <row r="208" spans="1:70" x14ac:dyDescent="0.25">
      <c r="A208" t="s">
        <v>69</v>
      </c>
      <c r="B208" t="s">
        <v>2054</v>
      </c>
      <c r="C208" t="s">
        <v>71</v>
      </c>
      <c r="D208" t="s">
        <v>71</v>
      </c>
      <c r="E208" t="s">
        <v>71</v>
      </c>
      <c r="F208" t="s">
        <v>2054</v>
      </c>
      <c r="G208" t="s">
        <v>71</v>
      </c>
      <c r="H208" t="s">
        <v>71</v>
      </c>
      <c r="I208" s="1" t="s">
        <v>2055</v>
      </c>
      <c r="J208" t="s">
        <v>8590</v>
      </c>
      <c r="K208" t="s">
        <v>1471</v>
      </c>
      <c r="L208" t="s">
        <v>71</v>
      </c>
      <c r="M208" t="s">
        <v>71</v>
      </c>
      <c r="N208" t="s">
        <v>71</v>
      </c>
      <c r="O208" t="s">
        <v>71</v>
      </c>
      <c r="P208" t="s">
        <v>71</v>
      </c>
      <c r="Q208" t="s">
        <v>71</v>
      </c>
      <c r="R208" t="s">
        <v>71</v>
      </c>
      <c r="S208" t="s">
        <v>71</v>
      </c>
      <c r="T208" t="s">
        <v>2056</v>
      </c>
      <c r="U208" t="s">
        <v>71</v>
      </c>
      <c r="V208" t="s">
        <v>71</v>
      </c>
      <c r="W208" t="s">
        <v>71</v>
      </c>
      <c r="X208" t="s">
        <v>71</v>
      </c>
      <c r="Y208" t="s">
        <v>71</v>
      </c>
      <c r="Z208" t="s">
        <v>71</v>
      </c>
      <c r="AA208" t="s">
        <v>71</v>
      </c>
      <c r="AB208" t="s">
        <v>71</v>
      </c>
      <c r="AC208" t="s">
        <v>71</v>
      </c>
      <c r="AD208" t="s">
        <v>71</v>
      </c>
      <c r="AE208" t="s">
        <v>71</v>
      </c>
      <c r="AF208" t="s">
        <v>71</v>
      </c>
      <c r="AG208" t="s">
        <v>71</v>
      </c>
      <c r="AH208" t="s">
        <v>71</v>
      </c>
      <c r="AI208" t="s">
        <v>71</v>
      </c>
      <c r="AJ208" t="s">
        <v>71</v>
      </c>
      <c r="AK208" t="s">
        <v>71</v>
      </c>
      <c r="AL208" t="s">
        <v>71</v>
      </c>
      <c r="AM208" t="s">
        <v>1475</v>
      </c>
      <c r="AN208" t="s">
        <v>71</v>
      </c>
      <c r="AO208" t="s">
        <v>71</v>
      </c>
      <c r="AP208" t="s">
        <v>71</v>
      </c>
      <c r="AQ208" t="s">
        <v>71</v>
      </c>
      <c r="AR208" t="s">
        <v>79</v>
      </c>
      <c r="AS208">
        <v>1993</v>
      </c>
      <c r="AT208">
        <v>26</v>
      </c>
      <c r="AU208">
        <v>9</v>
      </c>
      <c r="AV208" t="s">
        <v>71</v>
      </c>
      <c r="AW208" t="s">
        <v>71</v>
      </c>
      <c r="AX208" t="s">
        <v>71</v>
      </c>
      <c r="AY208" t="s">
        <v>71</v>
      </c>
      <c r="AZ208">
        <v>1277</v>
      </c>
      <c r="BA208">
        <v>1294</v>
      </c>
      <c r="BB208" t="s">
        <v>71</v>
      </c>
      <c r="BC208" t="s">
        <v>2057</v>
      </c>
      <c r="BD208" t="str">
        <f>HYPERLINK("http://dx.doi.org/10.1016/0031-3203(93)90135-J","http://dx.doi.org/10.1016/0031-3203(93)90135-J")</f>
        <v>http://dx.doi.org/10.1016/0031-3203(93)90135-J</v>
      </c>
      <c r="BE208" t="s">
        <v>71</v>
      </c>
      <c r="BF208" t="s">
        <v>71</v>
      </c>
      <c r="BG208" t="s">
        <v>71</v>
      </c>
      <c r="BH208" t="s">
        <v>71</v>
      </c>
      <c r="BI208" t="s">
        <v>71</v>
      </c>
      <c r="BJ208" t="s">
        <v>71</v>
      </c>
      <c r="BK208" t="s">
        <v>71</v>
      </c>
      <c r="BL208" t="s">
        <v>71</v>
      </c>
      <c r="BM208" t="s">
        <v>71</v>
      </c>
      <c r="BN208" t="s">
        <v>71</v>
      </c>
      <c r="BO208" t="s">
        <v>71</v>
      </c>
      <c r="BP208" t="s">
        <v>71</v>
      </c>
      <c r="BQ208" t="s">
        <v>2058</v>
      </c>
      <c r="BR208" t="str">
        <f>HYPERLINK("https%3A%2F%2Fwww.webofscience.com%2Fwos%2Fwoscc%2Ffull-record%2FWOS:A1993ME10000001","View Full Record in Web of Science")</f>
        <v>View Full Record in Web of Science</v>
      </c>
    </row>
    <row r="209" spans="1:70" x14ac:dyDescent="0.25">
      <c r="A209" t="s">
        <v>69</v>
      </c>
      <c r="B209" t="s">
        <v>2059</v>
      </c>
      <c r="C209" t="s">
        <v>71</v>
      </c>
      <c r="D209" t="s">
        <v>71</v>
      </c>
      <c r="E209" t="s">
        <v>71</v>
      </c>
      <c r="F209" t="s">
        <v>2059</v>
      </c>
      <c r="G209" t="s">
        <v>71</v>
      </c>
      <c r="H209" t="s">
        <v>71</v>
      </c>
      <c r="I209" s="1" t="s">
        <v>2060</v>
      </c>
      <c r="J209" s="6" t="s">
        <v>8590</v>
      </c>
      <c r="K209" t="s">
        <v>396</v>
      </c>
      <c r="L209" t="s">
        <v>71</v>
      </c>
      <c r="M209" t="s">
        <v>71</v>
      </c>
      <c r="N209" t="s">
        <v>71</v>
      </c>
      <c r="O209" t="s">
        <v>71</v>
      </c>
      <c r="P209" t="s">
        <v>71</v>
      </c>
      <c r="Q209" t="s">
        <v>71</v>
      </c>
      <c r="R209" t="s">
        <v>71</v>
      </c>
      <c r="S209" t="s">
        <v>71</v>
      </c>
      <c r="T209" s="10" t="s">
        <v>2061</v>
      </c>
      <c r="U209" t="s">
        <v>71</v>
      </c>
      <c r="V209" t="s">
        <v>71</v>
      </c>
      <c r="W209" t="s">
        <v>71</v>
      </c>
      <c r="X209" t="s">
        <v>71</v>
      </c>
      <c r="Y209" t="s">
        <v>2062</v>
      </c>
      <c r="Z209" t="s">
        <v>2063</v>
      </c>
      <c r="AA209" t="s">
        <v>71</v>
      </c>
      <c r="AB209" t="s">
        <v>71</v>
      </c>
      <c r="AC209" t="s">
        <v>71</v>
      </c>
      <c r="AD209" t="s">
        <v>71</v>
      </c>
      <c r="AE209" t="s">
        <v>71</v>
      </c>
      <c r="AF209" t="s">
        <v>71</v>
      </c>
      <c r="AG209" t="s">
        <v>71</v>
      </c>
      <c r="AH209" t="s">
        <v>71</v>
      </c>
      <c r="AI209" t="s">
        <v>71</v>
      </c>
      <c r="AJ209" t="s">
        <v>71</v>
      </c>
      <c r="AK209" t="s">
        <v>71</v>
      </c>
      <c r="AL209" t="s">
        <v>71</v>
      </c>
      <c r="AM209" t="s">
        <v>399</v>
      </c>
      <c r="AN209" t="s">
        <v>1712</v>
      </c>
      <c r="AO209" t="s">
        <v>71</v>
      </c>
      <c r="AP209" t="s">
        <v>71</v>
      </c>
      <c r="AQ209" t="s">
        <v>71</v>
      </c>
      <c r="AR209" t="s">
        <v>263</v>
      </c>
      <c r="AS209">
        <v>2003</v>
      </c>
      <c r="AT209">
        <v>29</v>
      </c>
      <c r="AU209">
        <v>3</v>
      </c>
      <c r="AV209" t="s">
        <v>71</v>
      </c>
      <c r="AW209" t="s">
        <v>71</v>
      </c>
      <c r="AX209" t="s">
        <v>71</v>
      </c>
      <c r="AY209" t="s">
        <v>71</v>
      </c>
      <c r="AZ209">
        <v>241</v>
      </c>
      <c r="BA209">
        <v>259</v>
      </c>
      <c r="BB209" t="s">
        <v>2064</v>
      </c>
      <c r="BC209" t="s">
        <v>2065</v>
      </c>
      <c r="BD209" t="str">
        <f>HYPERLINK("http://dx.doi.org/10.1016/S0933-3657(02)00070-2","http://dx.doi.org/10.1016/S0933-3657(02)00070-2")</f>
        <v>http://dx.doi.org/10.1016/S0933-3657(02)00070-2</v>
      </c>
      <c r="BE209" t="s">
        <v>71</v>
      </c>
      <c r="BF209" t="s">
        <v>71</v>
      </c>
      <c r="BG209" t="s">
        <v>71</v>
      </c>
      <c r="BH209" t="s">
        <v>71</v>
      </c>
      <c r="BI209" t="s">
        <v>71</v>
      </c>
      <c r="BJ209" t="s">
        <v>71</v>
      </c>
      <c r="BK209" t="s">
        <v>71</v>
      </c>
      <c r="BL209">
        <v>14656489</v>
      </c>
      <c r="BM209" t="s">
        <v>71</v>
      </c>
      <c r="BN209" t="s">
        <v>71</v>
      </c>
      <c r="BO209" t="s">
        <v>71</v>
      </c>
      <c r="BP209" t="s">
        <v>71</v>
      </c>
      <c r="BQ209" t="s">
        <v>2066</v>
      </c>
      <c r="BR209" t="str">
        <f>HYPERLINK("https%3A%2F%2Fwww.webofscience.com%2Fwos%2Fwoscc%2Ffull-record%2FWOS:000187404900004","View Full Record in Web of Science")</f>
        <v>View Full Record in Web of Science</v>
      </c>
    </row>
    <row r="210" spans="1:70" x14ac:dyDescent="0.25">
      <c r="A210" t="s">
        <v>83</v>
      </c>
      <c r="B210" t="s">
        <v>2067</v>
      </c>
      <c r="C210" t="s">
        <v>71</v>
      </c>
      <c r="D210" t="s">
        <v>2068</v>
      </c>
      <c r="E210" t="s">
        <v>71</v>
      </c>
      <c r="F210" t="s">
        <v>2067</v>
      </c>
      <c r="G210" t="s">
        <v>71</v>
      </c>
      <c r="H210" t="s">
        <v>71</v>
      </c>
      <c r="I210" s="1" t="s">
        <v>2069</v>
      </c>
      <c r="J210" t="s">
        <v>8590</v>
      </c>
      <c r="K210" t="s">
        <v>2070</v>
      </c>
      <c r="L210" t="s">
        <v>71</v>
      </c>
      <c r="M210" t="s">
        <v>2071</v>
      </c>
      <c r="N210" t="s">
        <v>2072</v>
      </c>
      <c r="O210" t="s">
        <v>2073</v>
      </c>
      <c r="P210" t="s">
        <v>2074</v>
      </c>
      <c r="Q210" t="s">
        <v>71</v>
      </c>
      <c r="R210" t="s">
        <v>71</v>
      </c>
      <c r="S210" t="s">
        <v>71</v>
      </c>
      <c r="T210" t="s">
        <v>2075</v>
      </c>
      <c r="U210" t="s">
        <v>71</v>
      </c>
      <c r="V210" t="s">
        <v>71</v>
      </c>
      <c r="W210" t="s">
        <v>71</v>
      </c>
      <c r="X210" t="s">
        <v>71</v>
      </c>
      <c r="Y210" t="s">
        <v>71</v>
      </c>
      <c r="Z210" t="s">
        <v>71</v>
      </c>
      <c r="AA210" t="s">
        <v>71</v>
      </c>
      <c r="AB210" t="s">
        <v>71</v>
      </c>
      <c r="AC210" t="s">
        <v>71</v>
      </c>
      <c r="AD210" t="s">
        <v>71</v>
      </c>
      <c r="AE210" t="s">
        <v>71</v>
      </c>
      <c r="AF210" t="s">
        <v>71</v>
      </c>
      <c r="AG210" t="s">
        <v>71</v>
      </c>
      <c r="AH210" t="s">
        <v>71</v>
      </c>
      <c r="AI210" t="s">
        <v>71</v>
      </c>
      <c r="AJ210" t="s">
        <v>71</v>
      </c>
      <c r="AK210" t="s">
        <v>71</v>
      </c>
      <c r="AL210" t="s">
        <v>71</v>
      </c>
      <c r="AM210" t="s">
        <v>71</v>
      </c>
      <c r="AN210" t="s">
        <v>71</v>
      </c>
      <c r="AO210" t="s">
        <v>2076</v>
      </c>
      <c r="AP210" t="s">
        <v>71</v>
      </c>
      <c r="AQ210" t="s">
        <v>71</v>
      </c>
      <c r="AR210" t="s">
        <v>71</v>
      </c>
      <c r="AS210">
        <v>2003</v>
      </c>
      <c r="AT210" t="s">
        <v>71</v>
      </c>
      <c r="AU210" t="s">
        <v>71</v>
      </c>
      <c r="AV210" t="s">
        <v>71</v>
      </c>
      <c r="AW210" t="s">
        <v>71</v>
      </c>
      <c r="AX210" t="s">
        <v>71</v>
      </c>
      <c r="AY210" t="s">
        <v>71</v>
      </c>
      <c r="AZ210">
        <v>3</v>
      </c>
      <c r="BA210">
        <v>6</v>
      </c>
      <c r="BB210" t="s">
        <v>71</v>
      </c>
      <c r="BC210" t="s">
        <v>71</v>
      </c>
      <c r="BD210" t="s">
        <v>71</v>
      </c>
      <c r="BE210" t="s">
        <v>71</v>
      </c>
      <c r="BF210" t="s">
        <v>71</v>
      </c>
      <c r="BG210" t="s">
        <v>71</v>
      </c>
      <c r="BH210" t="s">
        <v>71</v>
      </c>
      <c r="BI210" t="s">
        <v>71</v>
      </c>
      <c r="BJ210" t="s">
        <v>71</v>
      </c>
      <c r="BK210" t="s">
        <v>71</v>
      </c>
      <c r="BL210" t="s">
        <v>71</v>
      </c>
      <c r="BM210" t="s">
        <v>71</v>
      </c>
      <c r="BN210" t="s">
        <v>71</v>
      </c>
      <c r="BO210" t="s">
        <v>71</v>
      </c>
      <c r="BP210" t="s">
        <v>71</v>
      </c>
      <c r="BQ210" t="s">
        <v>2077</v>
      </c>
      <c r="BR210" t="str">
        <f>HYPERLINK("https%3A%2F%2Fwww.webofscience.com%2Fwos%2Fwoscc%2Ffull-record%2FWOS:000187118100001","View Full Record in Web of Science")</f>
        <v>View Full Record in Web of Science</v>
      </c>
    </row>
    <row r="211" spans="1:70" x14ac:dyDescent="0.25">
      <c r="A211" t="s">
        <v>83</v>
      </c>
      <c r="B211" t="s">
        <v>2078</v>
      </c>
      <c r="C211" t="s">
        <v>71</v>
      </c>
      <c r="D211" t="s">
        <v>71</v>
      </c>
      <c r="E211" t="s">
        <v>102</v>
      </c>
      <c r="F211" t="s">
        <v>2079</v>
      </c>
      <c r="G211" t="s">
        <v>71</v>
      </c>
      <c r="H211" t="s">
        <v>71</v>
      </c>
      <c r="I211" s="1" t="s">
        <v>2080</v>
      </c>
      <c r="J211" t="s">
        <v>8588</v>
      </c>
      <c r="K211" t="s">
        <v>2081</v>
      </c>
      <c r="L211" t="s">
        <v>71</v>
      </c>
      <c r="M211" t="s">
        <v>2082</v>
      </c>
      <c r="N211" t="s">
        <v>2083</v>
      </c>
      <c r="O211" t="s">
        <v>2084</v>
      </c>
      <c r="P211" t="s">
        <v>102</v>
      </c>
      <c r="Q211" t="s">
        <v>71</v>
      </c>
      <c r="R211" t="s">
        <v>71</v>
      </c>
      <c r="S211" t="s">
        <v>71</v>
      </c>
      <c r="T211" t="s">
        <v>2085</v>
      </c>
      <c r="U211" t="s">
        <v>71</v>
      </c>
      <c r="V211" t="s">
        <v>71</v>
      </c>
      <c r="W211" t="s">
        <v>71</v>
      </c>
      <c r="X211" t="s">
        <v>71</v>
      </c>
      <c r="Y211" t="s">
        <v>2086</v>
      </c>
      <c r="Z211" t="s">
        <v>2087</v>
      </c>
      <c r="AA211" t="s">
        <v>71</v>
      </c>
      <c r="AB211" t="s">
        <v>71</v>
      </c>
      <c r="AC211" t="s">
        <v>71</v>
      </c>
      <c r="AD211" t="s">
        <v>71</v>
      </c>
      <c r="AE211" t="s">
        <v>71</v>
      </c>
      <c r="AF211" t="s">
        <v>71</v>
      </c>
      <c r="AG211" t="s">
        <v>71</v>
      </c>
      <c r="AH211" t="s">
        <v>71</v>
      </c>
      <c r="AI211" t="s">
        <v>71</v>
      </c>
      <c r="AJ211" t="s">
        <v>71</v>
      </c>
      <c r="AK211" t="s">
        <v>71</v>
      </c>
      <c r="AL211" t="s">
        <v>71</v>
      </c>
      <c r="AM211" t="s">
        <v>71</v>
      </c>
      <c r="AN211" t="s">
        <v>71</v>
      </c>
      <c r="AO211" t="s">
        <v>2088</v>
      </c>
      <c r="AP211" t="s">
        <v>71</v>
      </c>
      <c r="AQ211" t="s">
        <v>71</v>
      </c>
      <c r="AR211" t="s">
        <v>71</v>
      </c>
      <c r="AS211">
        <v>2016</v>
      </c>
      <c r="AT211" t="s">
        <v>71</v>
      </c>
      <c r="AU211" t="s">
        <v>71</v>
      </c>
      <c r="AV211" t="s">
        <v>71</v>
      </c>
      <c r="AW211" t="s">
        <v>71</v>
      </c>
      <c r="AX211" t="s">
        <v>71</v>
      </c>
      <c r="AY211" t="s">
        <v>71</v>
      </c>
      <c r="AZ211" t="s">
        <v>71</v>
      </c>
      <c r="BA211" t="s">
        <v>71</v>
      </c>
      <c r="BB211" t="s">
        <v>71</v>
      </c>
      <c r="BC211" t="s">
        <v>71</v>
      </c>
      <c r="BD211" t="s">
        <v>71</v>
      </c>
      <c r="BE211" t="s">
        <v>71</v>
      </c>
      <c r="BF211" t="s">
        <v>71</v>
      </c>
      <c r="BG211" t="s">
        <v>71</v>
      </c>
      <c r="BH211" t="s">
        <v>71</v>
      </c>
      <c r="BI211" t="s">
        <v>71</v>
      </c>
      <c r="BJ211" t="s">
        <v>71</v>
      </c>
      <c r="BK211" t="s">
        <v>71</v>
      </c>
      <c r="BL211" t="s">
        <v>71</v>
      </c>
      <c r="BM211" t="s">
        <v>71</v>
      </c>
      <c r="BN211" t="s">
        <v>71</v>
      </c>
      <c r="BO211" t="s">
        <v>71</v>
      </c>
      <c r="BP211" t="s">
        <v>71</v>
      </c>
      <c r="BQ211" t="s">
        <v>2089</v>
      </c>
      <c r="BR211" t="str">
        <f>HYPERLINK("https%3A%2F%2Fwww.webofscience.com%2Fwos%2Fwoscc%2Ffull-record%2FWOS:000400488300071","View Full Record in Web of Science")</f>
        <v>View Full Record in Web of Science</v>
      </c>
    </row>
    <row r="212" spans="1:70" x14ac:dyDescent="0.25">
      <c r="A212" t="s">
        <v>460</v>
      </c>
      <c r="B212" t="s">
        <v>2090</v>
      </c>
      <c r="C212" t="s">
        <v>71</v>
      </c>
      <c r="D212" t="s">
        <v>2091</v>
      </c>
      <c r="E212" t="s">
        <v>71</v>
      </c>
      <c r="F212" t="s">
        <v>2090</v>
      </c>
      <c r="G212" t="s">
        <v>71</v>
      </c>
      <c r="H212" t="s">
        <v>71</v>
      </c>
      <c r="I212" s="1" t="s">
        <v>2092</v>
      </c>
      <c r="J212" t="s">
        <v>8593</v>
      </c>
      <c r="K212" t="s">
        <v>2093</v>
      </c>
      <c r="L212" t="s">
        <v>687</v>
      </c>
      <c r="M212" t="s">
        <v>2094</v>
      </c>
      <c r="N212" t="s">
        <v>2095</v>
      </c>
      <c r="O212" t="s">
        <v>2096</v>
      </c>
      <c r="P212" t="s">
        <v>2097</v>
      </c>
      <c r="Q212" t="s">
        <v>71</v>
      </c>
      <c r="R212" t="s">
        <v>71</v>
      </c>
      <c r="S212" t="s">
        <v>71</v>
      </c>
      <c r="T212" t="s">
        <v>2098</v>
      </c>
      <c r="U212" t="s">
        <v>71</v>
      </c>
      <c r="V212" t="s">
        <v>71</v>
      </c>
      <c r="W212" t="s">
        <v>71</v>
      </c>
      <c r="X212" t="s">
        <v>71</v>
      </c>
      <c r="Y212" t="s">
        <v>2099</v>
      </c>
      <c r="Z212" t="s">
        <v>2100</v>
      </c>
      <c r="AA212" t="s">
        <v>71</v>
      </c>
      <c r="AB212" t="s">
        <v>71</v>
      </c>
      <c r="AC212" t="s">
        <v>71</v>
      </c>
      <c r="AD212" t="s">
        <v>71</v>
      </c>
      <c r="AE212" t="s">
        <v>71</v>
      </c>
      <c r="AF212" t="s">
        <v>71</v>
      </c>
      <c r="AG212" t="s">
        <v>71</v>
      </c>
      <c r="AH212" t="s">
        <v>71</v>
      </c>
      <c r="AI212" t="s">
        <v>71</v>
      </c>
      <c r="AJ212" t="s">
        <v>71</v>
      </c>
      <c r="AK212" t="s">
        <v>71</v>
      </c>
      <c r="AL212" t="s">
        <v>71</v>
      </c>
      <c r="AM212" t="s">
        <v>695</v>
      </c>
      <c r="AN212" t="s">
        <v>1283</v>
      </c>
      <c r="AO212" t="s">
        <v>2101</v>
      </c>
      <c r="AP212" t="s">
        <v>71</v>
      </c>
      <c r="AQ212" t="s">
        <v>71</v>
      </c>
      <c r="AR212" t="s">
        <v>71</v>
      </c>
      <c r="AS212">
        <v>2003</v>
      </c>
      <c r="AT212">
        <v>2715</v>
      </c>
      <c r="AU212" t="s">
        <v>71</v>
      </c>
      <c r="AV212" t="s">
        <v>71</v>
      </c>
      <c r="AW212" t="s">
        <v>71</v>
      </c>
      <c r="AX212" t="s">
        <v>71</v>
      </c>
      <c r="AY212" t="s">
        <v>71</v>
      </c>
      <c r="AZ212">
        <v>16</v>
      </c>
      <c r="BA212">
        <v>29</v>
      </c>
      <c r="BB212" t="s">
        <v>71</v>
      </c>
      <c r="BC212" t="s">
        <v>71</v>
      </c>
      <c r="BD212" t="s">
        <v>71</v>
      </c>
      <c r="BE212" t="s">
        <v>71</v>
      </c>
      <c r="BF212" t="s">
        <v>71</v>
      </c>
      <c r="BG212" t="s">
        <v>71</v>
      </c>
      <c r="BH212" t="s">
        <v>71</v>
      </c>
      <c r="BI212" t="s">
        <v>71</v>
      </c>
      <c r="BJ212" t="s">
        <v>71</v>
      </c>
      <c r="BK212" t="s">
        <v>71</v>
      </c>
      <c r="BL212" t="s">
        <v>71</v>
      </c>
      <c r="BM212" t="s">
        <v>71</v>
      </c>
      <c r="BN212" t="s">
        <v>71</v>
      </c>
      <c r="BO212" t="s">
        <v>71</v>
      </c>
      <c r="BP212" t="s">
        <v>71</v>
      </c>
      <c r="BQ212" t="s">
        <v>2102</v>
      </c>
      <c r="BR212" t="str">
        <f>HYPERLINK("https%3A%2F%2Fwww.webofscience.com%2Fwos%2Fwoscc%2Ffull-record%2FWOS:000185510700002","View Full Record in Web of Science")</f>
        <v>View Full Record in Web of Science</v>
      </c>
    </row>
    <row r="213" spans="1:70" x14ac:dyDescent="0.25">
      <c r="A213" t="s">
        <v>69</v>
      </c>
      <c r="B213" t="s">
        <v>2103</v>
      </c>
      <c r="C213" t="s">
        <v>71</v>
      </c>
      <c r="D213" t="s">
        <v>71</v>
      </c>
      <c r="E213" t="s">
        <v>71</v>
      </c>
      <c r="F213" t="s">
        <v>2104</v>
      </c>
      <c r="G213" t="s">
        <v>71</v>
      </c>
      <c r="H213" t="s">
        <v>71</v>
      </c>
      <c r="I213" s="1" t="s">
        <v>2105</v>
      </c>
      <c r="J213" t="s">
        <v>8588</v>
      </c>
      <c r="K213" t="s">
        <v>2106</v>
      </c>
      <c r="L213" t="s">
        <v>71</v>
      </c>
      <c r="M213" t="s">
        <v>71</v>
      </c>
      <c r="N213" t="s">
        <v>71</v>
      </c>
      <c r="O213" t="s">
        <v>71</v>
      </c>
      <c r="P213" t="s">
        <v>71</v>
      </c>
      <c r="Q213" t="s">
        <v>71</v>
      </c>
      <c r="R213" t="s">
        <v>71</v>
      </c>
      <c r="S213" t="s">
        <v>71</v>
      </c>
      <c r="T213" t="s">
        <v>2107</v>
      </c>
      <c r="U213" t="s">
        <v>71</v>
      </c>
      <c r="V213" t="s">
        <v>71</v>
      </c>
      <c r="W213" t="s">
        <v>71</v>
      </c>
      <c r="X213" t="s">
        <v>71</v>
      </c>
      <c r="Y213" t="s">
        <v>71</v>
      </c>
      <c r="Z213" t="s">
        <v>71</v>
      </c>
      <c r="AA213" t="s">
        <v>71</v>
      </c>
      <c r="AB213" t="s">
        <v>71</v>
      </c>
      <c r="AC213" t="s">
        <v>71</v>
      </c>
      <c r="AD213" t="s">
        <v>71</v>
      </c>
      <c r="AE213" t="s">
        <v>71</v>
      </c>
      <c r="AF213" t="s">
        <v>71</v>
      </c>
      <c r="AG213" t="s">
        <v>71</v>
      </c>
      <c r="AH213" t="s">
        <v>71</v>
      </c>
      <c r="AI213" t="s">
        <v>71</v>
      </c>
      <c r="AJ213" t="s">
        <v>71</v>
      </c>
      <c r="AK213" t="s">
        <v>71</v>
      </c>
      <c r="AL213" t="s">
        <v>71</v>
      </c>
      <c r="AM213" t="s">
        <v>2108</v>
      </c>
      <c r="AN213" t="s">
        <v>2109</v>
      </c>
      <c r="AO213" t="s">
        <v>71</v>
      </c>
      <c r="AP213" t="s">
        <v>71</v>
      </c>
      <c r="AQ213" t="s">
        <v>71</v>
      </c>
      <c r="AR213" t="s">
        <v>1082</v>
      </c>
      <c r="AS213">
        <v>2016</v>
      </c>
      <c r="AT213">
        <v>20</v>
      </c>
      <c r="AU213">
        <v>5</v>
      </c>
      <c r="AV213" t="s">
        <v>71</v>
      </c>
      <c r="AW213" t="s">
        <v>71</v>
      </c>
      <c r="AX213" t="s">
        <v>71</v>
      </c>
      <c r="AY213" t="s">
        <v>71</v>
      </c>
      <c r="AZ213">
        <v>984</v>
      </c>
      <c r="BA213">
        <v>994</v>
      </c>
      <c r="BB213" t="s">
        <v>71</v>
      </c>
      <c r="BC213" t="s">
        <v>71</v>
      </c>
      <c r="BD213" t="s">
        <v>71</v>
      </c>
      <c r="BE213" t="s">
        <v>71</v>
      </c>
      <c r="BF213" t="s">
        <v>71</v>
      </c>
      <c r="BG213" t="s">
        <v>71</v>
      </c>
      <c r="BH213" t="s">
        <v>71</v>
      </c>
      <c r="BI213" t="s">
        <v>71</v>
      </c>
      <c r="BJ213" t="s">
        <v>71</v>
      </c>
      <c r="BK213" t="s">
        <v>71</v>
      </c>
      <c r="BL213" t="s">
        <v>71</v>
      </c>
      <c r="BM213" t="s">
        <v>71</v>
      </c>
      <c r="BN213" t="s">
        <v>71</v>
      </c>
      <c r="BO213" t="s">
        <v>71</v>
      </c>
      <c r="BP213" t="s">
        <v>71</v>
      </c>
      <c r="BQ213" t="s">
        <v>2110</v>
      </c>
      <c r="BR213" t="str">
        <f>HYPERLINK("https%3A%2F%2Fwww.webofscience.com%2Fwos%2Fwoscc%2Ffull-record%2FWOS:000368958800015","View Full Record in Web of Science")</f>
        <v>View Full Record in Web of Science</v>
      </c>
    </row>
    <row r="214" spans="1:70" x14ac:dyDescent="0.25">
      <c r="A214" t="s">
        <v>69</v>
      </c>
      <c r="B214" t="s">
        <v>2111</v>
      </c>
      <c r="C214" t="s">
        <v>71</v>
      </c>
      <c r="D214" t="s">
        <v>71</v>
      </c>
      <c r="E214" t="s">
        <v>71</v>
      </c>
      <c r="F214" t="s">
        <v>2112</v>
      </c>
      <c r="G214" t="s">
        <v>71</v>
      </c>
      <c r="H214" t="s">
        <v>71</v>
      </c>
      <c r="I214" s="1" t="s">
        <v>2113</v>
      </c>
      <c r="J214" t="s">
        <v>8590</v>
      </c>
      <c r="K214" t="s">
        <v>288</v>
      </c>
      <c r="L214" t="s">
        <v>71</v>
      </c>
      <c r="M214" t="s">
        <v>71</v>
      </c>
      <c r="N214" t="s">
        <v>71</v>
      </c>
      <c r="O214" t="s">
        <v>71</v>
      </c>
      <c r="P214" t="s">
        <v>71</v>
      </c>
      <c r="Q214" t="s">
        <v>71</v>
      </c>
      <c r="R214" t="s">
        <v>71</v>
      </c>
      <c r="S214" t="s">
        <v>71</v>
      </c>
      <c r="T214" t="s">
        <v>2114</v>
      </c>
      <c r="U214" t="s">
        <v>71</v>
      </c>
      <c r="V214" t="s">
        <v>71</v>
      </c>
      <c r="W214" t="s">
        <v>71</v>
      </c>
      <c r="X214" t="s">
        <v>71</v>
      </c>
      <c r="Y214" t="s">
        <v>2115</v>
      </c>
      <c r="Z214" t="s">
        <v>2116</v>
      </c>
      <c r="AA214" t="s">
        <v>71</v>
      </c>
      <c r="AB214" t="s">
        <v>71</v>
      </c>
      <c r="AC214" t="s">
        <v>71</v>
      </c>
      <c r="AD214" t="s">
        <v>71</v>
      </c>
      <c r="AE214" t="s">
        <v>71</v>
      </c>
      <c r="AF214" t="s">
        <v>71</v>
      </c>
      <c r="AG214" t="s">
        <v>71</v>
      </c>
      <c r="AH214" t="s">
        <v>71</v>
      </c>
      <c r="AI214" t="s">
        <v>71</v>
      </c>
      <c r="AJ214" t="s">
        <v>71</v>
      </c>
      <c r="AK214" t="s">
        <v>71</v>
      </c>
      <c r="AL214" t="s">
        <v>71</v>
      </c>
      <c r="AM214" t="s">
        <v>291</v>
      </c>
      <c r="AN214" t="s">
        <v>292</v>
      </c>
      <c r="AO214" t="s">
        <v>71</v>
      </c>
      <c r="AP214" t="s">
        <v>71</v>
      </c>
      <c r="AQ214" t="s">
        <v>71</v>
      </c>
      <c r="AR214" t="s">
        <v>2117</v>
      </c>
      <c r="AS214">
        <v>2020</v>
      </c>
      <c r="AT214">
        <v>161</v>
      </c>
      <c r="AU214" t="s">
        <v>71</v>
      </c>
      <c r="AV214" t="s">
        <v>71</v>
      </c>
      <c r="AW214" t="s">
        <v>71</v>
      </c>
      <c r="AX214" t="s">
        <v>71</v>
      </c>
      <c r="AY214" t="s">
        <v>71</v>
      </c>
      <c r="AZ214" t="s">
        <v>71</v>
      </c>
      <c r="BA214" t="s">
        <v>71</v>
      </c>
      <c r="BB214">
        <v>113738</v>
      </c>
      <c r="BC214" t="s">
        <v>2118</v>
      </c>
      <c r="BD214" t="str">
        <f>HYPERLINK("http://dx.doi.org/10.1016/j.eswa.2020.113738","http://dx.doi.org/10.1016/j.eswa.2020.113738")</f>
        <v>http://dx.doi.org/10.1016/j.eswa.2020.113738</v>
      </c>
      <c r="BE214" t="s">
        <v>71</v>
      </c>
      <c r="BF214" t="s">
        <v>71</v>
      </c>
      <c r="BG214" t="s">
        <v>71</v>
      </c>
      <c r="BH214" t="s">
        <v>71</v>
      </c>
      <c r="BI214" t="s">
        <v>71</v>
      </c>
      <c r="BJ214" t="s">
        <v>71</v>
      </c>
      <c r="BK214" t="s">
        <v>71</v>
      </c>
      <c r="BL214" t="s">
        <v>71</v>
      </c>
      <c r="BM214" t="s">
        <v>71</v>
      </c>
      <c r="BN214" t="s">
        <v>71</v>
      </c>
      <c r="BO214" t="s">
        <v>71</v>
      </c>
      <c r="BP214" t="s">
        <v>71</v>
      </c>
      <c r="BQ214" t="s">
        <v>2119</v>
      </c>
      <c r="BR214" t="str">
        <f>HYPERLINK("https%3A%2F%2Fwww.webofscience.com%2Fwos%2Fwoscc%2Ffull-record%2FWOS:000576959400002","View Full Record in Web of Science")</f>
        <v>View Full Record in Web of Science</v>
      </c>
    </row>
    <row r="215" spans="1:70" x14ac:dyDescent="0.25">
      <c r="A215" t="s">
        <v>69</v>
      </c>
      <c r="B215" t="s">
        <v>2120</v>
      </c>
      <c r="C215" t="s">
        <v>71</v>
      </c>
      <c r="D215" t="s">
        <v>71</v>
      </c>
      <c r="E215" t="s">
        <v>71</v>
      </c>
      <c r="F215" t="s">
        <v>2121</v>
      </c>
      <c r="G215" t="s">
        <v>71</v>
      </c>
      <c r="H215" t="s">
        <v>71</v>
      </c>
      <c r="I215" s="13" t="s">
        <v>2122</v>
      </c>
      <c r="K215" t="s">
        <v>955</v>
      </c>
      <c r="L215" t="s">
        <v>71</v>
      </c>
      <c r="M215" t="s">
        <v>71</v>
      </c>
      <c r="N215" t="s">
        <v>71</v>
      </c>
      <c r="O215" t="s">
        <v>71</v>
      </c>
      <c r="P215" t="s">
        <v>71</v>
      </c>
      <c r="Q215" t="s">
        <v>71</v>
      </c>
      <c r="R215" t="s">
        <v>71</v>
      </c>
      <c r="S215" t="s">
        <v>71</v>
      </c>
      <c r="T215" t="s">
        <v>2123</v>
      </c>
      <c r="U215" t="s">
        <v>71</v>
      </c>
      <c r="V215" t="s">
        <v>71</v>
      </c>
      <c r="W215" t="s">
        <v>71</v>
      </c>
      <c r="X215" t="s">
        <v>71</v>
      </c>
      <c r="Y215" t="s">
        <v>71</v>
      </c>
      <c r="Z215" t="s">
        <v>71</v>
      </c>
      <c r="AA215" t="s">
        <v>71</v>
      </c>
      <c r="AB215" t="s">
        <v>71</v>
      </c>
      <c r="AC215" t="s">
        <v>71</v>
      </c>
      <c r="AD215" t="s">
        <v>71</v>
      </c>
      <c r="AE215" t="s">
        <v>71</v>
      </c>
      <c r="AF215" t="s">
        <v>71</v>
      </c>
      <c r="AG215" t="s">
        <v>71</v>
      </c>
      <c r="AH215" t="s">
        <v>71</v>
      </c>
      <c r="AI215" t="s">
        <v>71</v>
      </c>
      <c r="AJ215" t="s">
        <v>71</v>
      </c>
      <c r="AK215" t="s">
        <v>71</v>
      </c>
      <c r="AL215" t="s">
        <v>71</v>
      </c>
      <c r="AM215" t="s">
        <v>958</v>
      </c>
      <c r="AN215" t="s">
        <v>959</v>
      </c>
      <c r="AO215" t="s">
        <v>71</v>
      </c>
      <c r="AP215" t="s">
        <v>71</v>
      </c>
      <c r="AQ215" t="s">
        <v>71</v>
      </c>
      <c r="AR215" t="s">
        <v>344</v>
      </c>
      <c r="AS215">
        <v>2021</v>
      </c>
      <c r="AT215">
        <v>54</v>
      </c>
      <c r="AU215">
        <v>5</v>
      </c>
      <c r="AV215" t="s">
        <v>71</v>
      </c>
      <c r="AW215" t="s">
        <v>71</v>
      </c>
      <c r="AX215" t="s">
        <v>71</v>
      </c>
      <c r="AY215" t="s">
        <v>71</v>
      </c>
      <c r="AZ215">
        <v>3361</v>
      </c>
      <c r="BA215">
        <v>3430</v>
      </c>
      <c r="BB215" t="s">
        <v>71</v>
      </c>
      <c r="BC215" t="s">
        <v>2124</v>
      </c>
      <c r="BD215" t="str">
        <f>HYPERLINK("http://dx.doi.org/10.1007/s10462-020-09926-2","http://dx.doi.org/10.1007/s10462-020-09926-2")</f>
        <v>http://dx.doi.org/10.1007/s10462-020-09926-2</v>
      </c>
      <c r="BE215" t="s">
        <v>71</v>
      </c>
      <c r="BF215" t="s">
        <v>2125</v>
      </c>
      <c r="BG215" t="s">
        <v>71</v>
      </c>
      <c r="BH215" t="s">
        <v>71</v>
      </c>
      <c r="BI215" t="s">
        <v>71</v>
      </c>
      <c r="BJ215" t="s">
        <v>71</v>
      </c>
      <c r="BK215" t="s">
        <v>71</v>
      </c>
      <c r="BL215" t="s">
        <v>71</v>
      </c>
      <c r="BM215" t="s">
        <v>71</v>
      </c>
      <c r="BN215" t="s">
        <v>71</v>
      </c>
      <c r="BO215" t="s">
        <v>71</v>
      </c>
      <c r="BP215" t="s">
        <v>71</v>
      </c>
      <c r="BQ215" t="s">
        <v>2126</v>
      </c>
      <c r="BR215" t="str">
        <f>HYPERLINK("https%3A%2F%2Fwww.webofscience.com%2Fwos%2Fwoscc%2Ffull-record%2FWOS:000606215500004","View Full Record in Web of Science")</f>
        <v>View Full Record in Web of Science</v>
      </c>
    </row>
    <row r="216" spans="1:70" x14ac:dyDescent="0.25">
      <c r="A216" t="s">
        <v>83</v>
      </c>
      <c r="B216" t="s">
        <v>2127</v>
      </c>
      <c r="C216" t="s">
        <v>71</v>
      </c>
      <c r="D216" t="s">
        <v>2128</v>
      </c>
      <c r="E216" t="s">
        <v>71</v>
      </c>
      <c r="F216" t="s">
        <v>2129</v>
      </c>
      <c r="G216" t="s">
        <v>71</v>
      </c>
      <c r="H216" t="s">
        <v>71</v>
      </c>
      <c r="I216" s="1" t="s">
        <v>2130</v>
      </c>
      <c r="J216" t="s">
        <v>8590</v>
      </c>
      <c r="K216" t="s">
        <v>2131</v>
      </c>
      <c r="L216" t="s">
        <v>2132</v>
      </c>
      <c r="M216" t="s">
        <v>2133</v>
      </c>
      <c r="N216" t="s">
        <v>2134</v>
      </c>
      <c r="O216" t="s">
        <v>661</v>
      </c>
      <c r="P216" t="s">
        <v>2135</v>
      </c>
      <c r="Q216" t="s">
        <v>71</v>
      </c>
      <c r="R216" t="s">
        <v>71</v>
      </c>
      <c r="S216" t="s">
        <v>71</v>
      </c>
      <c r="T216" t="s">
        <v>2136</v>
      </c>
      <c r="U216" t="s">
        <v>71</v>
      </c>
      <c r="V216" t="s">
        <v>71</v>
      </c>
      <c r="W216" t="s">
        <v>71</v>
      </c>
      <c r="X216" t="s">
        <v>71</v>
      </c>
      <c r="Y216" t="s">
        <v>2137</v>
      </c>
      <c r="Z216" t="s">
        <v>2138</v>
      </c>
      <c r="AA216" t="s">
        <v>71</v>
      </c>
      <c r="AB216" t="s">
        <v>71</v>
      </c>
      <c r="AC216" t="s">
        <v>71</v>
      </c>
      <c r="AD216" t="s">
        <v>71</v>
      </c>
      <c r="AE216" t="s">
        <v>71</v>
      </c>
      <c r="AF216" t="s">
        <v>71</v>
      </c>
      <c r="AG216" t="s">
        <v>71</v>
      </c>
      <c r="AH216" t="s">
        <v>71</v>
      </c>
      <c r="AI216" t="s">
        <v>71</v>
      </c>
      <c r="AJ216" t="s">
        <v>71</v>
      </c>
      <c r="AK216" t="s">
        <v>71</v>
      </c>
      <c r="AL216" t="s">
        <v>71</v>
      </c>
      <c r="AM216" t="s">
        <v>2139</v>
      </c>
      <c r="AN216" t="s">
        <v>2140</v>
      </c>
      <c r="AO216" t="s">
        <v>2141</v>
      </c>
      <c r="AP216" t="s">
        <v>71</v>
      </c>
      <c r="AQ216" t="s">
        <v>71</v>
      </c>
      <c r="AR216" t="s">
        <v>71</v>
      </c>
      <c r="AS216">
        <v>2018</v>
      </c>
      <c r="AT216">
        <v>519</v>
      </c>
      <c r="AU216" t="s">
        <v>71</v>
      </c>
      <c r="AV216" t="s">
        <v>71</v>
      </c>
      <c r="AW216" t="s">
        <v>71</v>
      </c>
      <c r="AX216" t="s">
        <v>71</v>
      </c>
      <c r="AY216" t="s">
        <v>71</v>
      </c>
      <c r="AZ216">
        <v>606</v>
      </c>
      <c r="BA216">
        <v>615</v>
      </c>
      <c r="BB216" t="s">
        <v>71</v>
      </c>
      <c r="BC216" t="s">
        <v>2142</v>
      </c>
      <c r="BD216" t="str">
        <f>HYPERLINK("http://dx.doi.org/10.1007/978-3-319-92007-8_51","http://dx.doi.org/10.1007/978-3-319-92007-8_51")</f>
        <v>http://dx.doi.org/10.1007/978-3-319-92007-8_51</v>
      </c>
      <c r="BE216" t="s">
        <v>71</v>
      </c>
      <c r="BF216" t="s">
        <v>71</v>
      </c>
      <c r="BG216" t="s">
        <v>71</v>
      </c>
      <c r="BH216" t="s">
        <v>71</v>
      </c>
      <c r="BI216" t="s">
        <v>71</v>
      </c>
      <c r="BJ216" t="s">
        <v>71</v>
      </c>
      <c r="BK216" t="s">
        <v>71</v>
      </c>
      <c r="BL216" t="s">
        <v>71</v>
      </c>
      <c r="BM216" t="s">
        <v>71</v>
      </c>
      <c r="BN216" t="s">
        <v>71</v>
      </c>
      <c r="BO216" t="s">
        <v>71</v>
      </c>
      <c r="BP216" t="s">
        <v>71</v>
      </c>
      <c r="BQ216" t="s">
        <v>2143</v>
      </c>
      <c r="BR216" t="str">
        <f>HYPERLINK("https%3A%2F%2Fwww.webofscience.com%2Fwos%2Fwoscc%2Ffull-record%2FWOS:000542679200051","View Full Record in Web of Science")</f>
        <v>View Full Record in Web of Science</v>
      </c>
    </row>
    <row r="217" spans="1:70" x14ac:dyDescent="0.25">
      <c r="A217" t="s">
        <v>83</v>
      </c>
      <c r="B217" t="s">
        <v>2144</v>
      </c>
      <c r="C217" t="s">
        <v>71</v>
      </c>
      <c r="D217" t="s">
        <v>2145</v>
      </c>
      <c r="E217" t="s">
        <v>71</v>
      </c>
      <c r="F217" t="s">
        <v>2144</v>
      </c>
      <c r="G217" t="s">
        <v>71</v>
      </c>
      <c r="H217" t="s">
        <v>71</v>
      </c>
      <c r="I217" s="1" t="s">
        <v>2146</v>
      </c>
      <c r="J217" s="6" t="s">
        <v>8590</v>
      </c>
      <c r="K217" t="s">
        <v>2147</v>
      </c>
      <c r="L217" t="s">
        <v>71</v>
      </c>
      <c r="M217" t="s">
        <v>2148</v>
      </c>
      <c r="N217" t="s">
        <v>2149</v>
      </c>
      <c r="O217" t="s">
        <v>2150</v>
      </c>
      <c r="P217" t="s">
        <v>2151</v>
      </c>
      <c r="Q217" t="s">
        <v>71</v>
      </c>
      <c r="R217" t="s">
        <v>71</v>
      </c>
      <c r="S217" t="s">
        <v>71</v>
      </c>
      <c r="T217" s="10" t="s">
        <v>2152</v>
      </c>
      <c r="U217" t="s">
        <v>71</v>
      </c>
      <c r="V217" t="s">
        <v>71</v>
      </c>
      <c r="W217" t="s">
        <v>71</v>
      </c>
      <c r="X217" t="s">
        <v>71</v>
      </c>
      <c r="Y217" t="s">
        <v>2153</v>
      </c>
      <c r="Z217" t="s">
        <v>2154</v>
      </c>
      <c r="AA217" t="s">
        <v>71</v>
      </c>
      <c r="AB217" t="s">
        <v>71</v>
      </c>
      <c r="AC217" t="s">
        <v>71</v>
      </c>
      <c r="AD217" t="s">
        <v>71</v>
      </c>
      <c r="AE217" t="s">
        <v>71</v>
      </c>
      <c r="AF217" t="s">
        <v>71</v>
      </c>
      <c r="AG217" t="s">
        <v>71</v>
      </c>
      <c r="AH217" t="s">
        <v>71</v>
      </c>
      <c r="AI217" t="s">
        <v>71</v>
      </c>
      <c r="AJ217" t="s">
        <v>71</v>
      </c>
      <c r="AK217" t="s">
        <v>71</v>
      </c>
      <c r="AL217" t="s">
        <v>71</v>
      </c>
      <c r="AM217" t="s">
        <v>71</v>
      </c>
      <c r="AN217" t="s">
        <v>71</v>
      </c>
      <c r="AO217" t="s">
        <v>2155</v>
      </c>
      <c r="AP217" t="s">
        <v>71</v>
      </c>
      <c r="AQ217" t="s">
        <v>71</v>
      </c>
      <c r="AR217" t="s">
        <v>71</v>
      </c>
      <c r="AS217">
        <v>1998</v>
      </c>
      <c r="AT217" t="s">
        <v>71</v>
      </c>
      <c r="AU217" t="s">
        <v>71</v>
      </c>
      <c r="AV217" t="s">
        <v>71</v>
      </c>
      <c r="AW217" t="s">
        <v>71</v>
      </c>
      <c r="AX217" t="s">
        <v>71</v>
      </c>
      <c r="AY217" t="s">
        <v>71</v>
      </c>
      <c r="AZ217">
        <v>719</v>
      </c>
      <c r="BA217">
        <v>729</v>
      </c>
      <c r="BB217" t="s">
        <v>71</v>
      </c>
      <c r="BC217" t="s">
        <v>71</v>
      </c>
      <c r="BD217" t="s">
        <v>71</v>
      </c>
      <c r="BE217" t="s">
        <v>71</v>
      </c>
      <c r="BF217" t="s">
        <v>71</v>
      </c>
      <c r="BG217" t="s">
        <v>71</v>
      </c>
      <c r="BH217" t="s">
        <v>71</v>
      </c>
      <c r="BI217" t="s">
        <v>71</v>
      </c>
      <c r="BJ217" t="s">
        <v>71</v>
      </c>
      <c r="BK217" t="s">
        <v>71</v>
      </c>
      <c r="BL217" t="s">
        <v>71</v>
      </c>
      <c r="BM217" t="s">
        <v>71</v>
      </c>
      <c r="BN217" t="s">
        <v>71</v>
      </c>
      <c r="BO217" t="s">
        <v>71</v>
      </c>
      <c r="BP217" t="s">
        <v>71</v>
      </c>
      <c r="BQ217" t="s">
        <v>2156</v>
      </c>
      <c r="BR217" t="str">
        <f>HYPERLINK("https%3A%2F%2Fwww.webofscience.com%2Fwos%2Fwoscc%2Ffull-record%2FWOS:000083193200084","View Full Record in Web of Science")</f>
        <v>View Full Record in Web of Science</v>
      </c>
    </row>
    <row r="218" spans="1:70" x14ac:dyDescent="0.25">
      <c r="A218" t="s">
        <v>69</v>
      </c>
      <c r="B218" t="s">
        <v>2157</v>
      </c>
      <c r="C218" t="s">
        <v>71</v>
      </c>
      <c r="D218" t="s">
        <v>71</v>
      </c>
      <c r="E218" t="s">
        <v>71</v>
      </c>
      <c r="F218" t="s">
        <v>2158</v>
      </c>
      <c r="G218" t="s">
        <v>71</v>
      </c>
      <c r="H218" t="s">
        <v>71</v>
      </c>
      <c r="I218" s="1" t="s">
        <v>2159</v>
      </c>
      <c r="J218" t="s">
        <v>8588</v>
      </c>
      <c r="K218" t="s">
        <v>233</v>
      </c>
      <c r="L218" t="s">
        <v>71</v>
      </c>
      <c r="M218" t="s">
        <v>71</v>
      </c>
      <c r="N218" t="s">
        <v>71</v>
      </c>
      <c r="O218" t="s">
        <v>71</v>
      </c>
      <c r="P218" t="s">
        <v>71</v>
      </c>
      <c r="Q218" t="s">
        <v>71</v>
      </c>
      <c r="R218" t="s">
        <v>71</v>
      </c>
      <c r="S218" t="s">
        <v>71</v>
      </c>
      <c r="T218" t="s">
        <v>2160</v>
      </c>
      <c r="U218" t="s">
        <v>71</v>
      </c>
      <c r="V218" t="s">
        <v>71</v>
      </c>
      <c r="W218" t="s">
        <v>71</v>
      </c>
      <c r="X218" t="s">
        <v>71</v>
      </c>
      <c r="Y218" t="s">
        <v>2161</v>
      </c>
      <c r="Z218" t="s">
        <v>2162</v>
      </c>
      <c r="AA218" t="s">
        <v>71</v>
      </c>
      <c r="AB218" t="s">
        <v>71</v>
      </c>
      <c r="AC218" t="s">
        <v>71</v>
      </c>
      <c r="AD218" t="s">
        <v>71</v>
      </c>
      <c r="AE218" t="s">
        <v>71</v>
      </c>
      <c r="AF218" t="s">
        <v>71</v>
      </c>
      <c r="AG218" t="s">
        <v>71</v>
      </c>
      <c r="AH218" t="s">
        <v>71</v>
      </c>
      <c r="AI218" t="s">
        <v>71</v>
      </c>
      <c r="AJ218" t="s">
        <v>71</v>
      </c>
      <c r="AK218" t="s">
        <v>71</v>
      </c>
      <c r="AL218" t="s">
        <v>71</v>
      </c>
      <c r="AM218" t="s">
        <v>237</v>
      </c>
      <c r="AN218" t="s">
        <v>238</v>
      </c>
      <c r="AO218" t="s">
        <v>71</v>
      </c>
      <c r="AP218" t="s">
        <v>71</v>
      </c>
      <c r="AQ218" t="s">
        <v>71</v>
      </c>
      <c r="AR218" t="s">
        <v>728</v>
      </c>
      <c r="AS218">
        <v>2019</v>
      </c>
      <c r="AT218">
        <v>27</v>
      </c>
      <c r="AU218">
        <v>12</v>
      </c>
      <c r="AV218" t="s">
        <v>71</v>
      </c>
      <c r="AW218" t="s">
        <v>71</v>
      </c>
      <c r="AX218" t="s">
        <v>71</v>
      </c>
      <c r="AY218" t="s">
        <v>71</v>
      </c>
      <c r="AZ218">
        <v>2381</v>
      </c>
      <c r="BA218">
        <v>2395</v>
      </c>
      <c r="BB218" t="s">
        <v>71</v>
      </c>
      <c r="BC218" t="s">
        <v>2163</v>
      </c>
      <c r="BD218" t="str">
        <f>HYPERLINK("http://dx.doi.org/10.1109/TFUZZ.2019.2898582","http://dx.doi.org/10.1109/TFUZZ.2019.2898582")</f>
        <v>http://dx.doi.org/10.1109/TFUZZ.2019.2898582</v>
      </c>
      <c r="BE218" t="s">
        <v>71</v>
      </c>
      <c r="BF218" t="s">
        <v>71</v>
      </c>
      <c r="BG218" t="s">
        <v>71</v>
      </c>
      <c r="BH218" t="s">
        <v>71</v>
      </c>
      <c r="BI218" t="s">
        <v>71</v>
      </c>
      <c r="BJ218" t="s">
        <v>71</v>
      </c>
      <c r="BK218" t="s">
        <v>71</v>
      </c>
      <c r="BL218" t="s">
        <v>71</v>
      </c>
      <c r="BM218" t="s">
        <v>71</v>
      </c>
      <c r="BN218" t="s">
        <v>71</v>
      </c>
      <c r="BO218" t="s">
        <v>71</v>
      </c>
      <c r="BP218" t="s">
        <v>71</v>
      </c>
      <c r="BQ218" t="s">
        <v>2164</v>
      </c>
      <c r="BR218" t="str">
        <f>HYPERLINK("https%3A%2F%2Fwww.webofscience.com%2Fwos%2Fwoscc%2Ffull-record%2FWOS:000502070200010","View Full Record in Web of Science")</f>
        <v>View Full Record in Web of Science</v>
      </c>
    </row>
    <row r="219" spans="1:70" x14ac:dyDescent="0.25">
      <c r="A219" t="s">
        <v>83</v>
      </c>
      <c r="B219" t="s">
        <v>2165</v>
      </c>
      <c r="C219" t="s">
        <v>2166</v>
      </c>
      <c r="D219" t="s">
        <v>71</v>
      </c>
      <c r="E219" t="s">
        <v>71</v>
      </c>
      <c r="F219" t="s">
        <v>2167</v>
      </c>
      <c r="G219" t="s">
        <v>2166</v>
      </c>
      <c r="H219" t="s">
        <v>71</v>
      </c>
      <c r="I219" s="1" t="s">
        <v>2168</v>
      </c>
      <c r="J219" t="s">
        <v>8590</v>
      </c>
      <c r="K219" t="s">
        <v>2169</v>
      </c>
      <c r="L219" t="s">
        <v>1407</v>
      </c>
      <c r="M219" t="s">
        <v>2170</v>
      </c>
      <c r="N219" t="s">
        <v>2171</v>
      </c>
      <c r="O219" t="s">
        <v>2172</v>
      </c>
      <c r="P219" t="s">
        <v>2173</v>
      </c>
      <c r="Q219" t="s">
        <v>71</v>
      </c>
      <c r="R219" t="s">
        <v>71</v>
      </c>
      <c r="S219" t="s">
        <v>71</v>
      </c>
      <c r="T219" t="s">
        <v>2174</v>
      </c>
      <c r="U219" t="s">
        <v>71</v>
      </c>
      <c r="V219" t="s">
        <v>71</v>
      </c>
      <c r="W219" t="s">
        <v>71</v>
      </c>
      <c r="X219" t="s">
        <v>71</v>
      </c>
      <c r="Y219" t="s">
        <v>2175</v>
      </c>
      <c r="Z219" t="s">
        <v>71</v>
      </c>
      <c r="AA219" t="s">
        <v>71</v>
      </c>
      <c r="AB219" t="s">
        <v>71</v>
      </c>
      <c r="AC219" t="s">
        <v>71</v>
      </c>
      <c r="AD219" t="s">
        <v>71</v>
      </c>
      <c r="AE219" t="s">
        <v>71</v>
      </c>
      <c r="AF219" t="s">
        <v>71</v>
      </c>
      <c r="AG219" t="s">
        <v>71</v>
      </c>
      <c r="AH219" t="s">
        <v>71</v>
      </c>
      <c r="AI219" t="s">
        <v>71</v>
      </c>
      <c r="AJ219" t="s">
        <v>71</v>
      </c>
      <c r="AK219" t="s">
        <v>71</v>
      </c>
      <c r="AL219" t="s">
        <v>71</v>
      </c>
      <c r="AM219" t="s">
        <v>1413</v>
      </c>
      <c r="AN219" t="s">
        <v>71</v>
      </c>
      <c r="AO219" t="s">
        <v>2176</v>
      </c>
      <c r="AP219" t="s">
        <v>71</v>
      </c>
      <c r="AQ219" t="s">
        <v>71</v>
      </c>
      <c r="AR219" t="s">
        <v>71</v>
      </c>
      <c r="AS219">
        <v>2011</v>
      </c>
      <c r="AT219" t="s">
        <v>71</v>
      </c>
      <c r="AU219" t="s">
        <v>71</v>
      </c>
      <c r="AV219" t="s">
        <v>71</v>
      </c>
      <c r="AW219" t="s">
        <v>71</v>
      </c>
      <c r="AX219" t="s">
        <v>71</v>
      </c>
      <c r="AY219" t="s">
        <v>71</v>
      </c>
      <c r="AZ219">
        <v>778</v>
      </c>
      <c r="BA219">
        <v>784</v>
      </c>
      <c r="BB219" t="s">
        <v>71</v>
      </c>
      <c r="BC219" t="s">
        <v>71</v>
      </c>
      <c r="BD219" t="s">
        <v>71</v>
      </c>
      <c r="BE219" t="s">
        <v>71</v>
      </c>
      <c r="BF219" t="s">
        <v>71</v>
      </c>
      <c r="BG219" t="s">
        <v>71</v>
      </c>
      <c r="BH219" t="s">
        <v>71</v>
      </c>
      <c r="BI219" t="s">
        <v>71</v>
      </c>
      <c r="BJ219" t="s">
        <v>71</v>
      </c>
      <c r="BK219" t="s">
        <v>71</v>
      </c>
      <c r="BL219" t="s">
        <v>71</v>
      </c>
      <c r="BM219" t="s">
        <v>71</v>
      </c>
      <c r="BN219" t="s">
        <v>71</v>
      </c>
      <c r="BO219" t="s">
        <v>71</v>
      </c>
      <c r="BP219" t="s">
        <v>71</v>
      </c>
      <c r="BQ219" t="s">
        <v>2177</v>
      </c>
      <c r="BR219" t="str">
        <f>HYPERLINK("https%3A%2F%2Fwww.webofscience.com%2Fwos%2Fwoscc%2Ffull-record%2FWOS:000301519600113","View Full Record in Web of Science")</f>
        <v>View Full Record in Web of Science</v>
      </c>
    </row>
    <row r="220" spans="1:70" x14ac:dyDescent="0.25">
      <c r="A220" t="s">
        <v>69</v>
      </c>
      <c r="B220" t="s">
        <v>2178</v>
      </c>
      <c r="C220" t="s">
        <v>71</v>
      </c>
      <c r="D220" t="s">
        <v>71</v>
      </c>
      <c r="E220" t="s">
        <v>71</v>
      </c>
      <c r="F220" t="s">
        <v>2179</v>
      </c>
      <c r="G220" t="s">
        <v>71</v>
      </c>
      <c r="H220" t="s">
        <v>71</v>
      </c>
      <c r="I220" s="1" t="s">
        <v>2180</v>
      </c>
      <c r="J220" t="s">
        <v>8588</v>
      </c>
      <c r="K220" t="s">
        <v>288</v>
      </c>
      <c r="L220" t="s">
        <v>71</v>
      </c>
      <c r="M220" t="s">
        <v>71</v>
      </c>
      <c r="N220" t="s">
        <v>71</v>
      </c>
      <c r="O220" t="s">
        <v>71</v>
      </c>
      <c r="P220" t="s">
        <v>71</v>
      </c>
      <c r="Q220" t="s">
        <v>71</v>
      </c>
      <c r="R220" t="s">
        <v>71</v>
      </c>
      <c r="S220" t="s">
        <v>71</v>
      </c>
      <c r="T220" t="s">
        <v>2181</v>
      </c>
      <c r="U220" t="s">
        <v>71</v>
      </c>
      <c r="V220" t="s">
        <v>71</v>
      </c>
      <c r="W220" t="s">
        <v>71</v>
      </c>
      <c r="X220" t="s">
        <v>71</v>
      </c>
      <c r="Y220" t="s">
        <v>71</v>
      </c>
      <c r="Z220" t="s">
        <v>71</v>
      </c>
      <c r="AA220" t="s">
        <v>71</v>
      </c>
      <c r="AB220" t="s">
        <v>71</v>
      </c>
      <c r="AC220" t="s">
        <v>71</v>
      </c>
      <c r="AD220" t="s">
        <v>71</v>
      </c>
      <c r="AE220" t="s">
        <v>71</v>
      </c>
      <c r="AF220" t="s">
        <v>71</v>
      </c>
      <c r="AG220" t="s">
        <v>71</v>
      </c>
      <c r="AH220" t="s">
        <v>71</v>
      </c>
      <c r="AI220" t="s">
        <v>71</v>
      </c>
      <c r="AJ220" t="s">
        <v>71</v>
      </c>
      <c r="AK220" t="s">
        <v>71</v>
      </c>
      <c r="AL220" t="s">
        <v>71</v>
      </c>
      <c r="AM220" t="s">
        <v>291</v>
      </c>
      <c r="AN220" t="s">
        <v>292</v>
      </c>
      <c r="AO220" t="s">
        <v>71</v>
      </c>
      <c r="AP220" t="s">
        <v>71</v>
      </c>
      <c r="AQ220" t="s">
        <v>71</v>
      </c>
      <c r="AR220" t="s">
        <v>2182</v>
      </c>
      <c r="AS220">
        <v>2022</v>
      </c>
      <c r="AT220">
        <v>199</v>
      </c>
      <c r="AU220" t="s">
        <v>71</v>
      </c>
      <c r="AV220" t="s">
        <v>71</v>
      </c>
      <c r="AW220" t="s">
        <v>71</v>
      </c>
      <c r="AX220" t="s">
        <v>71</v>
      </c>
      <c r="AY220" t="s">
        <v>71</v>
      </c>
      <c r="AZ220" t="s">
        <v>71</v>
      </c>
      <c r="BA220" t="s">
        <v>71</v>
      </c>
      <c r="BB220">
        <v>117088</v>
      </c>
      <c r="BC220" t="s">
        <v>2183</v>
      </c>
      <c r="BD220" t="str">
        <f>HYPERLINK("http://dx.doi.org/10.1016/j.eswa.2022.117088","http://dx.doi.org/10.1016/j.eswa.2022.117088")</f>
        <v>http://dx.doi.org/10.1016/j.eswa.2022.117088</v>
      </c>
      <c r="BE220" t="s">
        <v>71</v>
      </c>
      <c r="BF220" t="s">
        <v>71</v>
      </c>
      <c r="BG220" t="s">
        <v>71</v>
      </c>
      <c r="BH220" t="s">
        <v>71</v>
      </c>
      <c r="BI220" t="s">
        <v>71</v>
      </c>
      <c r="BJ220" t="s">
        <v>71</v>
      </c>
      <c r="BK220" t="s">
        <v>71</v>
      </c>
      <c r="BL220" t="s">
        <v>71</v>
      </c>
      <c r="BM220" t="s">
        <v>71</v>
      </c>
      <c r="BN220" t="s">
        <v>71</v>
      </c>
      <c r="BO220" t="s">
        <v>71</v>
      </c>
      <c r="BP220" t="s">
        <v>71</v>
      </c>
      <c r="BQ220" t="s">
        <v>2184</v>
      </c>
      <c r="BR220" t="str">
        <f>HYPERLINK("https%3A%2F%2Fwww.webofscience.com%2Fwos%2Fwoscc%2Ffull-record%2FWOS:000800343900003","View Full Record in Web of Science")</f>
        <v>View Full Record in Web of Science</v>
      </c>
    </row>
    <row r="221" spans="1:70" x14ac:dyDescent="0.25">
      <c r="A221" t="s">
        <v>69</v>
      </c>
      <c r="B221" t="s">
        <v>2185</v>
      </c>
      <c r="C221" t="s">
        <v>71</v>
      </c>
      <c r="D221" t="s">
        <v>71</v>
      </c>
      <c r="E221" t="s">
        <v>71</v>
      </c>
      <c r="F221" t="s">
        <v>2186</v>
      </c>
      <c r="G221" t="s">
        <v>71</v>
      </c>
      <c r="H221" t="s">
        <v>71</v>
      </c>
      <c r="I221" s="1" t="s">
        <v>2187</v>
      </c>
      <c r="J221" t="s">
        <v>8588</v>
      </c>
      <c r="K221" t="s">
        <v>2188</v>
      </c>
      <c r="L221" t="s">
        <v>71</v>
      </c>
      <c r="M221" t="s">
        <v>71</v>
      </c>
      <c r="N221" t="s">
        <v>71</v>
      </c>
      <c r="O221" t="s">
        <v>71</v>
      </c>
      <c r="P221" t="s">
        <v>71</v>
      </c>
      <c r="Q221" t="s">
        <v>71</v>
      </c>
      <c r="R221" t="s">
        <v>71</v>
      </c>
      <c r="S221" t="s">
        <v>71</v>
      </c>
      <c r="T221" t="s">
        <v>2189</v>
      </c>
      <c r="U221" t="s">
        <v>71</v>
      </c>
      <c r="V221" t="s">
        <v>71</v>
      </c>
      <c r="W221" t="s">
        <v>71</v>
      </c>
      <c r="X221" t="s">
        <v>71</v>
      </c>
      <c r="Y221" t="s">
        <v>2190</v>
      </c>
      <c r="Z221" t="s">
        <v>2191</v>
      </c>
      <c r="AA221" t="s">
        <v>71</v>
      </c>
      <c r="AB221" t="s">
        <v>71</v>
      </c>
      <c r="AC221" t="s">
        <v>71</v>
      </c>
      <c r="AD221" t="s">
        <v>71</v>
      </c>
      <c r="AE221" t="s">
        <v>71</v>
      </c>
      <c r="AF221" t="s">
        <v>71</v>
      </c>
      <c r="AG221" t="s">
        <v>71</v>
      </c>
      <c r="AH221" t="s">
        <v>71</v>
      </c>
      <c r="AI221" t="s">
        <v>71</v>
      </c>
      <c r="AJ221" t="s">
        <v>71</v>
      </c>
      <c r="AK221" t="s">
        <v>71</v>
      </c>
      <c r="AL221" t="s">
        <v>71</v>
      </c>
      <c r="AM221" t="s">
        <v>2192</v>
      </c>
      <c r="AN221" t="s">
        <v>2193</v>
      </c>
      <c r="AO221" t="s">
        <v>71</v>
      </c>
      <c r="AP221" t="s">
        <v>71</v>
      </c>
      <c r="AQ221" t="s">
        <v>71</v>
      </c>
      <c r="AR221" t="s">
        <v>728</v>
      </c>
      <c r="AS221">
        <v>2010</v>
      </c>
      <c r="AT221">
        <v>9</v>
      </c>
      <c r="AU221">
        <v>4</v>
      </c>
      <c r="AV221" t="s">
        <v>71</v>
      </c>
      <c r="AW221" t="s">
        <v>71</v>
      </c>
      <c r="AX221" t="s">
        <v>71</v>
      </c>
      <c r="AY221" t="s">
        <v>71</v>
      </c>
      <c r="AZ221">
        <v>359</v>
      </c>
      <c r="BA221">
        <v>381</v>
      </c>
      <c r="BB221" t="s">
        <v>71</v>
      </c>
      <c r="BC221" t="s">
        <v>2194</v>
      </c>
      <c r="BD221" t="str">
        <f>HYPERLINK("http://dx.doi.org/10.1007/s10700-010-9090-1","http://dx.doi.org/10.1007/s10700-010-9090-1")</f>
        <v>http://dx.doi.org/10.1007/s10700-010-9090-1</v>
      </c>
      <c r="BE221" t="s">
        <v>71</v>
      </c>
      <c r="BF221" t="s">
        <v>71</v>
      </c>
      <c r="BG221" t="s">
        <v>71</v>
      </c>
      <c r="BH221" t="s">
        <v>71</v>
      </c>
      <c r="BI221" t="s">
        <v>71</v>
      </c>
      <c r="BJ221" t="s">
        <v>71</v>
      </c>
      <c r="BK221" t="s">
        <v>71</v>
      </c>
      <c r="BL221" t="s">
        <v>71</v>
      </c>
      <c r="BM221" t="s">
        <v>71</v>
      </c>
      <c r="BN221" t="s">
        <v>71</v>
      </c>
      <c r="BO221" t="s">
        <v>71</v>
      </c>
      <c r="BP221" t="s">
        <v>71</v>
      </c>
      <c r="BQ221" t="s">
        <v>2195</v>
      </c>
      <c r="BR221" t="str">
        <f>HYPERLINK("https%3A%2F%2Fwww.webofscience.com%2Fwos%2Fwoscc%2Ffull-record%2FWOS:000283508300001","View Full Record in Web of Science")</f>
        <v>View Full Record in Web of Science</v>
      </c>
    </row>
    <row r="222" spans="1:70" x14ac:dyDescent="0.25">
      <c r="A222" t="s">
        <v>83</v>
      </c>
      <c r="B222" t="s">
        <v>2023</v>
      </c>
      <c r="C222" t="s">
        <v>71</v>
      </c>
      <c r="D222" t="s">
        <v>71</v>
      </c>
      <c r="E222" t="s">
        <v>102</v>
      </c>
      <c r="F222" t="s">
        <v>2025</v>
      </c>
      <c r="G222" t="s">
        <v>71</v>
      </c>
      <c r="H222" t="s">
        <v>71</v>
      </c>
      <c r="I222" s="1" t="s">
        <v>2196</v>
      </c>
      <c r="J222" t="s">
        <v>8588</v>
      </c>
      <c r="K222" t="s">
        <v>2197</v>
      </c>
      <c r="L222" t="s">
        <v>2198</v>
      </c>
      <c r="M222" t="s">
        <v>2199</v>
      </c>
      <c r="N222" t="s">
        <v>2200</v>
      </c>
      <c r="O222" t="s">
        <v>1463</v>
      </c>
      <c r="P222" t="s">
        <v>2201</v>
      </c>
      <c r="Q222" t="s">
        <v>71</v>
      </c>
      <c r="R222" t="s">
        <v>71</v>
      </c>
      <c r="S222" t="s">
        <v>71</v>
      </c>
      <c r="T222" t="s">
        <v>2202</v>
      </c>
      <c r="U222" t="s">
        <v>71</v>
      </c>
      <c r="V222" t="s">
        <v>71</v>
      </c>
      <c r="W222" t="s">
        <v>71</v>
      </c>
      <c r="X222" t="s">
        <v>71</v>
      </c>
      <c r="Y222" t="s">
        <v>2203</v>
      </c>
      <c r="Z222" t="s">
        <v>2204</v>
      </c>
      <c r="AA222" t="s">
        <v>71</v>
      </c>
      <c r="AB222" t="s">
        <v>71</v>
      </c>
      <c r="AC222" t="s">
        <v>71</v>
      </c>
      <c r="AD222" t="s">
        <v>71</v>
      </c>
      <c r="AE222" t="s">
        <v>71</v>
      </c>
      <c r="AF222" t="s">
        <v>71</v>
      </c>
      <c r="AG222" t="s">
        <v>71</v>
      </c>
      <c r="AH222" t="s">
        <v>71</v>
      </c>
      <c r="AI222" t="s">
        <v>71</v>
      </c>
      <c r="AJ222" t="s">
        <v>71</v>
      </c>
      <c r="AK222" t="s">
        <v>71</v>
      </c>
      <c r="AL222" t="s">
        <v>71</v>
      </c>
      <c r="AM222" t="s">
        <v>71</v>
      </c>
      <c r="AN222" t="s">
        <v>71</v>
      </c>
      <c r="AO222" t="s">
        <v>2205</v>
      </c>
      <c r="AP222" t="s">
        <v>71</v>
      </c>
      <c r="AQ222" t="s">
        <v>71</v>
      </c>
      <c r="AR222" t="s">
        <v>71</v>
      </c>
      <c r="AS222">
        <v>2016</v>
      </c>
      <c r="AT222" t="s">
        <v>71</v>
      </c>
      <c r="AU222" t="s">
        <v>71</v>
      </c>
      <c r="AV222" t="s">
        <v>71</v>
      </c>
      <c r="AW222" t="s">
        <v>71</v>
      </c>
      <c r="AX222" t="s">
        <v>71</v>
      </c>
      <c r="AY222" t="s">
        <v>71</v>
      </c>
      <c r="AZ222">
        <v>4950</v>
      </c>
      <c r="BA222">
        <v>4957</v>
      </c>
      <c r="BB222" t="s">
        <v>71</v>
      </c>
      <c r="BC222" t="s">
        <v>71</v>
      </c>
      <c r="BD222" t="s">
        <v>71</v>
      </c>
      <c r="BE222" t="s">
        <v>71</v>
      </c>
      <c r="BF222" t="s">
        <v>71</v>
      </c>
      <c r="BG222" t="s">
        <v>71</v>
      </c>
      <c r="BH222" t="s">
        <v>71</v>
      </c>
      <c r="BI222" t="s">
        <v>71</v>
      </c>
      <c r="BJ222" t="s">
        <v>71</v>
      </c>
      <c r="BK222" t="s">
        <v>71</v>
      </c>
      <c r="BL222" t="s">
        <v>71</v>
      </c>
      <c r="BM222" t="s">
        <v>71</v>
      </c>
      <c r="BN222" t="s">
        <v>71</v>
      </c>
      <c r="BO222" t="s">
        <v>71</v>
      </c>
      <c r="BP222" t="s">
        <v>71</v>
      </c>
      <c r="BQ222" t="s">
        <v>2206</v>
      </c>
      <c r="BR222" t="str">
        <f>HYPERLINK("https%3A%2F%2Fwww.webofscience.com%2Fwos%2Fwoscc%2Ffull-record%2FWOS:000390749105019","View Full Record in Web of Science")</f>
        <v>View Full Record in Web of Science</v>
      </c>
    </row>
    <row r="223" spans="1:70" x14ac:dyDescent="0.25">
      <c r="A223" t="s">
        <v>83</v>
      </c>
      <c r="B223" t="s">
        <v>2207</v>
      </c>
      <c r="C223" t="s">
        <v>71</v>
      </c>
      <c r="D223" t="s">
        <v>2208</v>
      </c>
      <c r="E223" t="s">
        <v>71</v>
      </c>
      <c r="F223" t="s">
        <v>2209</v>
      </c>
      <c r="G223" t="s">
        <v>71</v>
      </c>
      <c r="H223" t="s">
        <v>71</v>
      </c>
      <c r="I223" s="1" t="s">
        <v>2210</v>
      </c>
      <c r="J223" t="s">
        <v>8590</v>
      </c>
      <c r="K223" t="s">
        <v>2211</v>
      </c>
      <c r="L223" t="s">
        <v>71</v>
      </c>
      <c r="M223" t="s">
        <v>2212</v>
      </c>
      <c r="N223" t="s">
        <v>2213</v>
      </c>
      <c r="O223" t="s">
        <v>2214</v>
      </c>
      <c r="P223" t="s">
        <v>2215</v>
      </c>
      <c r="Q223" t="s">
        <v>71</v>
      </c>
      <c r="R223" t="s">
        <v>71</v>
      </c>
      <c r="S223" t="s">
        <v>71</v>
      </c>
      <c r="T223" t="s">
        <v>2216</v>
      </c>
      <c r="U223" t="s">
        <v>71</v>
      </c>
      <c r="V223" t="s">
        <v>71</v>
      </c>
      <c r="W223" t="s">
        <v>71</v>
      </c>
      <c r="X223" t="s">
        <v>71</v>
      </c>
      <c r="Y223" t="s">
        <v>2217</v>
      </c>
      <c r="Z223" t="s">
        <v>2218</v>
      </c>
      <c r="AA223" t="s">
        <v>71</v>
      </c>
      <c r="AB223" t="s">
        <v>71</v>
      </c>
      <c r="AC223" t="s">
        <v>71</v>
      </c>
      <c r="AD223" t="s">
        <v>71</v>
      </c>
      <c r="AE223" t="s">
        <v>71</v>
      </c>
      <c r="AF223" t="s">
        <v>71</v>
      </c>
      <c r="AG223" t="s">
        <v>71</v>
      </c>
      <c r="AH223" t="s">
        <v>71</v>
      </c>
      <c r="AI223" t="s">
        <v>71</v>
      </c>
      <c r="AJ223" t="s">
        <v>71</v>
      </c>
      <c r="AK223" t="s">
        <v>71</v>
      </c>
      <c r="AL223" t="s">
        <v>71</v>
      </c>
      <c r="AM223" t="s">
        <v>71</v>
      </c>
      <c r="AN223" t="s">
        <v>71</v>
      </c>
      <c r="AO223" t="s">
        <v>2219</v>
      </c>
      <c r="AP223" t="s">
        <v>71</v>
      </c>
      <c r="AQ223" t="s">
        <v>71</v>
      </c>
      <c r="AR223" t="s">
        <v>71</v>
      </c>
      <c r="AS223">
        <v>2008</v>
      </c>
      <c r="AT223" t="s">
        <v>71</v>
      </c>
      <c r="AU223" t="s">
        <v>71</v>
      </c>
      <c r="AV223" t="s">
        <v>71</v>
      </c>
      <c r="AW223" t="s">
        <v>71</v>
      </c>
      <c r="AX223" t="s">
        <v>71</v>
      </c>
      <c r="AY223" t="s">
        <v>71</v>
      </c>
      <c r="AZ223">
        <v>198</v>
      </c>
      <c r="BA223">
        <v>202</v>
      </c>
      <c r="BB223" t="s">
        <v>71</v>
      </c>
      <c r="BC223" t="s">
        <v>71</v>
      </c>
      <c r="BD223" t="s">
        <v>71</v>
      </c>
      <c r="BE223" t="s">
        <v>71</v>
      </c>
      <c r="BF223" t="s">
        <v>71</v>
      </c>
      <c r="BG223" t="s">
        <v>71</v>
      </c>
      <c r="BH223" t="s">
        <v>71</v>
      </c>
      <c r="BI223" t="s">
        <v>71</v>
      </c>
      <c r="BJ223" t="s">
        <v>71</v>
      </c>
      <c r="BK223" t="s">
        <v>71</v>
      </c>
      <c r="BL223" t="s">
        <v>71</v>
      </c>
      <c r="BM223" t="s">
        <v>71</v>
      </c>
      <c r="BN223" t="s">
        <v>71</v>
      </c>
      <c r="BO223" t="s">
        <v>71</v>
      </c>
      <c r="BP223" t="s">
        <v>71</v>
      </c>
      <c r="BQ223" t="s">
        <v>2220</v>
      </c>
      <c r="BR223" t="str">
        <f>HYPERLINK("https%3A%2F%2Fwww.webofscience.com%2Fwos%2Fwoscc%2Ffull-record%2FWOS:000265681300035","View Full Record in Web of Science")</f>
        <v>View Full Record in Web of Science</v>
      </c>
    </row>
    <row r="224" spans="1:70" x14ac:dyDescent="0.25">
      <c r="A224" t="s">
        <v>69</v>
      </c>
      <c r="B224" t="s">
        <v>2221</v>
      </c>
      <c r="C224" t="s">
        <v>71</v>
      </c>
      <c r="D224" t="s">
        <v>71</v>
      </c>
      <c r="E224" t="s">
        <v>71</v>
      </c>
      <c r="F224" t="s">
        <v>2221</v>
      </c>
      <c r="G224" t="s">
        <v>71</v>
      </c>
      <c r="H224" t="s">
        <v>71</v>
      </c>
      <c r="I224" s="1" t="s">
        <v>2222</v>
      </c>
      <c r="J224" t="s">
        <v>8590</v>
      </c>
      <c r="K224" t="s">
        <v>421</v>
      </c>
      <c r="L224" t="s">
        <v>71</v>
      </c>
      <c r="M224" t="s">
        <v>71</v>
      </c>
      <c r="N224" t="s">
        <v>71</v>
      </c>
      <c r="O224" t="s">
        <v>71</v>
      </c>
      <c r="P224" t="s">
        <v>71</v>
      </c>
      <c r="Q224" t="s">
        <v>71</v>
      </c>
      <c r="R224" t="s">
        <v>71</v>
      </c>
      <c r="S224" t="s">
        <v>71</v>
      </c>
      <c r="T224" t="s">
        <v>2223</v>
      </c>
      <c r="U224" t="s">
        <v>71</v>
      </c>
      <c r="V224" t="s">
        <v>71</v>
      </c>
      <c r="W224" t="s">
        <v>71</v>
      </c>
      <c r="X224" t="s">
        <v>71</v>
      </c>
      <c r="Y224" t="s">
        <v>71</v>
      </c>
      <c r="Z224" t="s">
        <v>71</v>
      </c>
      <c r="AA224" t="s">
        <v>71</v>
      </c>
      <c r="AB224" t="s">
        <v>71</v>
      </c>
      <c r="AC224" t="s">
        <v>71</v>
      </c>
      <c r="AD224" t="s">
        <v>71</v>
      </c>
      <c r="AE224" t="s">
        <v>71</v>
      </c>
      <c r="AF224" t="s">
        <v>71</v>
      </c>
      <c r="AG224" t="s">
        <v>71</v>
      </c>
      <c r="AH224" t="s">
        <v>71</v>
      </c>
      <c r="AI224" t="s">
        <v>71</v>
      </c>
      <c r="AJ224" t="s">
        <v>71</v>
      </c>
      <c r="AK224" t="s">
        <v>71</v>
      </c>
      <c r="AL224" t="s">
        <v>71</v>
      </c>
      <c r="AM224" t="s">
        <v>423</v>
      </c>
      <c r="AN224" t="s">
        <v>71</v>
      </c>
      <c r="AO224" t="s">
        <v>71</v>
      </c>
      <c r="AP224" t="s">
        <v>71</v>
      </c>
      <c r="AQ224" t="s">
        <v>71</v>
      </c>
      <c r="AR224" t="s">
        <v>1073</v>
      </c>
      <c r="AS224">
        <v>2003</v>
      </c>
      <c r="AT224">
        <v>140</v>
      </c>
      <c r="AU224">
        <v>1</v>
      </c>
      <c r="AV224" t="s">
        <v>71</v>
      </c>
      <c r="AW224" t="s">
        <v>71</v>
      </c>
      <c r="AX224" t="s">
        <v>71</v>
      </c>
      <c r="AY224" t="s">
        <v>71</v>
      </c>
      <c r="AZ224">
        <v>5</v>
      </c>
      <c r="BA224">
        <v>27</v>
      </c>
      <c r="BB224" t="s">
        <v>71</v>
      </c>
      <c r="BC224" t="s">
        <v>2224</v>
      </c>
      <c r="BD224" t="str">
        <f>HYPERLINK("http://dx.doi.org/10.1016/S0165-0114(03)00025-3","http://dx.doi.org/10.1016/S0165-0114(03)00025-3")</f>
        <v>http://dx.doi.org/10.1016/S0165-0114(03)00025-3</v>
      </c>
      <c r="BE224" t="s">
        <v>71</v>
      </c>
      <c r="BF224" t="s">
        <v>71</v>
      </c>
      <c r="BG224" t="s">
        <v>71</v>
      </c>
      <c r="BH224" t="s">
        <v>71</v>
      </c>
      <c r="BI224" t="s">
        <v>71</v>
      </c>
      <c r="BJ224" t="s">
        <v>71</v>
      </c>
      <c r="BK224" t="s">
        <v>71</v>
      </c>
      <c r="BL224" t="s">
        <v>71</v>
      </c>
      <c r="BM224" t="s">
        <v>71</v>
      </c>
      <c r="BN224" t="s">
        <v>71</v>
      </c>
      <c r="BO224" t="s">
        <v>71</v>
      </c>
      <c r="BP224" t="s">
        <v>71</v>
      </c>
      <c r="BQ224" t="s">
        <v>2225</v>
      </c>
      <c r="BR224" t="str">
        <f>HYPERLINK("https%3A%2F%2Fwww.webofscience.com%2Fwos%2Fwoscc%2Ffull-record%2FWOS:000186166600002","View Full Record in Web of Science")</f>
        <v>View Full Record in Web of Science</v>
      </c>
    </row>
    <row r="225" spans="1:70" x14ac:dyDescent="0.25">
      <c r="A225" t="s">
        <v>69</v>
      </c>
      <c r="B225" t="s">
        <v>2226</v>
      </c>
      <c r="C225" t="s">
        <v>71</v>
      </c>
      <c r="D225" t="s">
        <v>71</v>
      </c>
      <c r="E225" t="s">
        <v>71</v>
      </c>
      <c r="F225" t="s">
        <v>2227</v>
      </c>
      <c r="G225" t="s">
        <v>71</v>
      </c>
      <c r="H225" t="s">
        <v>71</v>
      </c>
      <c r="I225" s="1" t="s">
        <v>2228</v>
      </c>
      <c r="J225" t="s">
        <v>8590</v>
      </c>
      <c r="K225" t="s">
        <v>673</v>
      </c>
      <c r="L225" t="s">
        <v>71</v>
      </c>
      <c r="M225" t="s">
        <v>71</v>
      </c>
      <c r="N225" t="s">
        <v>71</v>
      </c>
      <c r="O225" t="s">
        <v>71</v>
      </c>
      <c r="P225" t="s">
        <v>71</v>
      </c>
      <c r="Q225" t="s">
        <v>71</v>
      </c>
      <c r="R225" t="s">
        <v>71</v>
      </c>
      <c r="S225" t="s">
        <v>71</v>
      </c>
      <c r="T225" t="s">
        <v>2229</v>
      </c>
      <c r="U225" t="s">
        <v>71</v>
      </c>
      <c r="V225" t="s">
        <v>71</v>
      </c>
      <c r="W225" t="s">
        <v>71</v>
      </c>
      <c r="X225" t="s">
        <v>71</v>
      </c>
      <c r="Y225" t="s">
        <v>2230</v>
      </c>
      <c r="Z225" t="s">
        <v>2231</v>
      </c>
      <c r="AA225" t="s">
        <v>71</v>
      </c>
      <c r="AB225" t="s">
        <v>71</v>
      </c>
      <c r="AC225" t="s">
        <v>71</v>
      </c>
      <c r="AD225" t="s">
        <v>71</v>
      </c>
      <c r="AE225" t="s">
        <v>71</v>
      </c>
      <c r="AF225" t="s">
        <v>71</v>
      </c>
      <c r="AG225" t="s">
        <v>71</v>
      </c>
      <c r="AH225" t="s">
        <v>71</v>
      </c>
      <c r="AI225" t="s">
        <v>71</v>
      </c>
      <c r="AJ225" t="s">
        <v>71</v>
      </c>
      <c r="AK225" t="s">
        <v>71</v>
      </c>
      <c r="AL225" t="s">
        <v>71</v>
      </c>
      <c r="AM225" t="s">
        <v>677</v>
      </c>
      <c r="AN225" t="s">
        <v>678</v>
      </c>
      <c r="AO225" t="s">
        <v>71</v>
      </c>
      <c r="AP225" t="s">
        <v>71</v>
      </c>
      <c r="AQ225" t="s">
        <v>71</v>
      </c>
      <c r="AR225" t="s">
        <v>794</v>
      </c>
      <c r="AS225">
        <v>2009</v>
      </c>
      <c r="AT225">
        <v>22</v>
      </c>
      <c r="AU225">
        <v>1</v>
      </c>
      <c r="AV225" t="s">
        <v>71</v>
      </c>
      <c r="AW225" t="s">
        <v>71</v>
      </c>
      <c r="AX225" t="s">
        <v>71</v>
      </c>
      <c r="AY225" t="s">
        <v>71</v>
      </c>
      <c r="AZ225">
        <v>79</v>
      </c>
      <c r="BA225">
        <v>84</v>
      </c>
      <c r="BB225" t="s">
        <v>71</v>
      </c>
      <c r="BC225" t="s">
        <v>2232</v>
      </c>
      <c r="BD225" t="str">
        <f>HYPERLINK("http://dx.doi.org/10.1016/j.knosys.2008.07.002","http://dx.doi.org/10.1016/j.knosys.2008.07.002")</f>
        <v>http://dx.doi.org/10.1016/j.knosys.2008.07.002</v>
      </c>
      <c r="BE225" t="s">
        <v>71</v>
      </c>
      <c r="BF225" t="s">
        <v>71</v>
      </c>
      <c r="BG225" t="s">
        <v>71</v>
      </c>
      <c r="BH225" t="s">
        <v>71</v>
      </c>
      <c r="BI225" t="s">
        <v>71</v>
      </c>
      <c r="BJ225" t="s">
        <v>71</v>
      </c>
      <c r="BK225" t="s">
        <v>71</v>
      </c>
      <c r="BL225" t="s">
        <v>71</v>
      </c>
      <c r="BM225" t="s">
        <v>71</v>
      </c>
      <c r="BN225" t="s">
        <v>71</v>
      </c>
      <c r="BO225" t="s">
        <v>71</v>
      </c>
      <c r="BP225" t="s">
        <v>71</v>
      </c>
      <c r="BQ225" t="s">
        <v>2233</v>
      </c>
      <c r="BR225" t="str">
        <f>HYPERLINK("https%3A%2F%2Fwww.webofscience.com%2Fwos%2Fwoscc%2Ffull-record%2FWOS:000262311300011","View Full Record in Web of Science")</f>
        <v>View Full Record in Web of Science</v>
      </c>
    </row>
    <row r="226" spans="1:70" x14ac:dyDescent="0.25">
      <c r="A226" t="s">
        <v>83</v>
      </c>
      <c r="B226" t="s">
        <v>2234</v>
      </c>
      <c r="C226" t="s">
        <v>71</v>
      </c>
      <c r="D226" t="s">
        <v>71</v>
      </c>
      <c r="E226" t="s">
        <v>102</v>
      </c>
      <c r="F226" t="s">
        <v>2235</v>
      </c>
      <c r="G226" t="s">
        <v>71</v>
      </c>
      <c r="H226" t="s">
        <v>71</v>
      </c>
      <c r="I226" s="1" t="s">
        <v>2236</v>
      </c>
      <c r="J226" t="s">
        <v>8592</v>
      </c>
      <c r="K226" t="s">
        <v>2237</v>
      </c>
      <c r="L226" t="s">
        <v>2238</v>
      </c>
      <c r="M226" t="s">
        <v>2239</v>
      </c>
      <c r="N226" t="s">
        <v>2240</v>
      </c>
      <c r="O226" t="s">
        <v>2241</v>
      </c>
      <c r="P226" t="s">
        <v>71</v>
      </c>
      <c r="Q226" t="s">
        <v>2242</v>
      </c>
      <c r="R226" t="s">
        <v>71</v>
      </c>
      <c r="S226" t="s">
        <v>71</v>
      </c>
      <c r="T226" t="s">
        <v>2243</v>
      </c>
      <c r="U226" t="s">
        <v>71</v>
      </c>
      <c r="V226" t="s">
        <v>71</v>
      </c>
      <c r="W226" t="s">
        <v>71</v>
      </c>
      <c r="X226" t="s">
        <v>71</v>
      </c>
      <c r="Y226" t="s">
        <v>71</v>
      </c>
      <c r="Z226" t="s">
        <v>71</v>
      </c>
      <c r="AA226" t="s">
        <v>71</v>
      </c>
      <c r="AB226" t="s">
        <v>71</v>
      </c>
      <c r="AC226" t="s">
        <v>71</v>
      </c>
      <c r="AD226" t="s">
        <v>71</v>
      </c>
      <c r="AE226" t="s">
        <v>71</v>
      </c>
      <c r="AF226" t="s">
        <v>71</v>
      </c>
      <c r="AG226" t="s">
        <v>71</v>
      </c>
      <c r="AH226" t="s">
        <v>71</v>
      </c>
      <c r="AI226" t="s">
        <v>71</v>
      </c>
      <c r="AJ226" t="s">
        <v>71</v>
      </c>
      <c r="AK226" t="s">
        <v>71</v>
      </c>
      <c r="AL226" t="s">
        <v>71</v>
      </c>
      <c r="AM226" t="s">
        <v>2244</v>
      </c>
      <c r="AN226" t="s">
        <v>71</v>
      </c>
      <c r="AO226" t="s">
        <v>2245</v>
      </c>
      <c r="AP226" t="s">
        <v>71</v>
      </c>
      <c r="AQ226" t="s">
        <v>71</v>
      </c>
      <c r="AR226" t="s">
        <v>71</v>
      </c>
      <c r="AS226">
        <v>2019</v>
      </c>
      <c r="AT226" t="s">
        <v>71</v>
      </c>
      <c r="AU226" t="s">
        <v>71</v>
      </c>
      <c r="AV226" t="s">
        <v>71</v>
      </c>
      <c r="AW226" t="s">
        <v>71</v>
      </c>
      <c r="AX226" t="s">
        <v>71</v>
      </c>
      <c r="AY226" t="s">
        <v>71</v>
      </c>
      <c r="AZ226" t="s">
        <v>71</v>
      </c>
      <c r="BA226" t="s">
        <v>71</v>
      </c>
      <c r="BB226" t="s">
        <v>71</v>
      </c>
      <c r="BC226" t="s">
        <v>71</v>
      </c>
      <c r="BD226" t="s">
        <v>71</v>
      </c>
      <c r="BE226" t="s">
        <v>71</v>
      </c>
      <c r="BF226" t="s">
        <v>71</v>
      </c>
      <c r="BG226" t="s">
        <v>71</v>
      </c>
      <c r="BH226" t="s">
        <v>71</v>
      </c>
      <c r="BI226" t="s">
        <v>71</v>
      </c>
      <c r="BJ226" t="s">
        <v>71</v>
      </c>
      <c r="BK226" t="s">
        <v>71</v>
      </c>
      <c r="BL226" t="s">
        <v>71</v>
      </c>
      <c r="BM226" t="s">
        <v>71</v>
      </c>
      <c r="BN226" t="s">
        <v>71</v>
      </c>
      <c r="BO226" t="s">
        <v>71</v>
      </c>
      <c r="BP226" t="s">
        <v>71</v>
      </c>
      <c r="BQ226" t="s">
        <v>2246</v>
      </c>
      <c r="BR226" t="str">
        <f>HYPERLINK("https%3A%2F%2Fwww.webofscience.com%2Fwos%2Fwoscc%2Ffull-record%2FWOS:000525828100349","View Full Record in Web of Science")</f>
        <v>View Full Record in Web of Science</v>
      </c>
    </row>
    <row r="227" spans="1:70" x14ac:dyDescent="0.25">
      <c r="A227" t="s">
        <v>83</v>
      </c>
      <c r="B227" t="s">
        <v>2247</v>
      </c>
      <c r="C227" t="s">
        <v>71</v>
      </c>
      <c r="D227" t="s">
        <v>71</v>
      </c>
      <c r="E227" t="s">
        <v>102</v>
      </c>
      <c r="F227" t="s">
        <v>2248</v>
      </c>
      <c r="G227" t="s">
        <v>71</v>
      </c>
      <c r="H227" t="s">
        <v>71</v>
      </c>
      <c r="I227" s="1" t="s">
        <v>2249</v>
      </c>
      <c r="J227" t="s">
        <v>8588</v>
      </c>
      <c r="K227" t="s">
        <v>2250</v>
      </c>
      <c r="L227" t="s">
        <v>817</v>
      </c>
      <c r="M227" t="s">
        <v>2251</v>
      </c>
      <c r="N227" t="s">
        <v>2252</v>
      </c>
      <c r="O227" t="s">
        <v>1661</v>
      </c>
      <c r="P227" t="s">
        <v>2253</v>
      </c>
      <c r="Q227" t="s">
        <v>71</v>
      </c>
      <c r="R227" t="s">
        <v>71</v>
      </c>
      <c r="S227" t="s">
        <v>71</v>
      </c>
      <c r="T227" t="s">
        <v>2254</v>
      </c>
      <c r="U227" t="s">
        <v>71</v>
      </c>
      <c r="V227" t="s">
        <v>71</v>
      </c>
      <c r="W227" t="s">
        <v>71</v>
      </c>
      <c r="X227" t="s">
        <v>71</v>
      </c>
      <c r="Y227" t="s">
        <v>2255</v>
      </c>
      <c r="Z227" t="s">
        <v>2256</v>
      </c>
      <c r="AA227" t="s">
        <v>71</v>
      </c>
      <c r="AB227" t="s">
        <v>71</v>
      </c>
      <c r="AC227" t="s">
        <v>71</v>
      </c>
      <c r="AD227" t="s">
        <v>71</v>
      </c>
      <c r="AE227" t="s">
        <v>71</v>
      </c>
      <c r="AF227" t="s">
        <v>71</v>
      </c>
      <c r="AG227" t="s">
        <v>71</v>
      </c>
      <c r="AH227" t="s">
        <v>71</v>
      </c>
      <c r="AI227" t="s">
        <v>71</v>
      </c>
      <c r="AJ227" t="s">
        <v>71</v>
      </c>
      <c r="AK227" t="s">
        <v>71</v>
      </c>
      <c r="AL227" t="s">
        <v>71</v>
      </c>
      <c r="AM227" t="s">
        <v>824</v>
      </c>
      <c r="AN227" t="s">
        <v>71</v>
      </c>
      <c r="AO227" t="s">
        <v>2257</v>
      </c>
      <c r="AP227" t="s">
        <v>71</v>
      </c>
      <c r="AQ227" t="s">
        <v>71</v>
      </c>
      <c r="AR227" t="s">
        <v>71</v>
      </c>
      <c r="AS227">
        <v>2021</v>
      </c>
      <c r="AT227" t="s">
        <v>71</v>
      </c>
      <c r="AU227" t="s">
        <v>71</v>
      </c>
      <c r="AV227" t="s">
        <v>71</v>
      </c>
      <c r="AW227" t="s">
        <v>71</v>
      </c>
      <c r="AX227" t="s">
        <v>71</v>
      </c>
      <c r="AY227" t="s">
        <v>71</v>
      </c>
      <c r="AZ227" t="s">
        <v>71</v>
      </c>
      <c r="BA227" t="s">
        <v>71</v>
      </c>
      <c r="BB227" t="s">
        <v>71</v>
      </c>
      <c r="BC227" t="s">
        <v>2258</v>
      </c>
      <c r="BD227" t="str">
        <f>HYPERLINK("http://dx.doi.org/10.1109/FUZZ45933.2021.9494552","http://dx.doi.org/10.1109/FUZZ45933.2021.9494552")</f>
        <v>http://dx.doi.org/10.1109/FUZZ45933.2021.9494552</v>
      </c>
      <c r="BE227" t="s">
        <v>71</v>
      </c>
      <c r="BF227" t="s">
        <v>71</v>
      </c>
      <c r="BG227" t="s">
        <v>71</v>
      </c>
      <c r="BH227" t="s">
        <v>71</v>
      </c>
      <c r="BI227" t="s">
        <v>71</v>
      </c>
      <c r="BJ227" t="s">
        <v>71</v>
      </c>
      <c r="BK227" t="s">
        <v>71</v>
      </c>
      <c r="BL227" t="s">
        <v>71</v>
      </c>
      <c r="BM227" t="s">
        <v>71</v>
      </c>
      <c r="BN227" t="s">
        <v>71</v>
      </c>
      <c r="BO227" t="s">
        <v>71</v>
      </c>
      <c r="BP227" t="s">
        <v>71</v>
      </c>
      <c r="BQ227" t="s">
        <v>2259</v>
      </c>
      <c r="BR227" t="str">
        <f>HYPERLINK("https%3A%2F%2Fwww.webofscience.com%2Fwos%2Fwoscc%2Ffull-record%2FWOS:000698710800132","View Full Record in Web of Science")</f>
        <v>View Full Record in Web of Science</v>
      </c>
    </row>
    <row r="228" spans="1:70" x14ac:dyDescent="0.25">
      <c r="A228" t="s">
        <v>69</v>
      </c>
      <c r="B228" t="s">
        <v>1603</v>
      </c>
      <c r="C228" t="s">
        <v>71</v>
      </c>
      <c r="D228" t="s">
        <v>71</v>
      </c>
      <c r="E228" t="s">
        <v>71</v>
      </c>
      <c r="F228" t="s">
        <v>1604</v>
      </c>
      <c r="G228" t="s">
        <v>71</v>
      </c>
      <c r="H228" t="s">
        <v>71</v>
      </c>
      <c r="I228" s="1" t="s">
        <v>2260</v>
      </c>
      <c r="J228" t="s">
        <v>8588</v>
      </c>
      <c r="K228" t="s">
        <v>257</v>
      </c>
      <c r="L228" t="s">
        <v>71</v>
      </c>
      <c r="M228" t="s">
        <v>71</v>
      </c>
      <c r="N228" t="s">
        <v>71</v>
      </c>
      <c r="O228" t="s">
        <v>71</v>
      </c>
      <c r="P228" t="s">
        <v>71</v>
      </c>
      <c r="Q228" t="s">
        <v>71</v>
      </c>
      <c r="R228" t="s">
        <v>71</v>
      </c>
      <c r="S228" t="s">
        <v>71</v>
      </c>
      <c r="T228" t="s">
        <v>2261</v>
      </c>
      <c r="U228" t="s">
        <v>71</v>
      </c>
      <c r="V228" t="s">
        <v>71</v>
      </c>
      <c r="W228" t="s">
        <v>71</v>
      </c>
      <c r="X228" t="s">
        <v>71</v>
      </c>
      <c r="Y228" t="s">
        <v>1607</v>
      </c>
      <c r="Z228" t="s">
        <v>1608</v>
      </c>
      <c r="AA228" t="s">
        <v>71</v>
      </c>
      <c r="AB228" t="s">
        <v>71</v>
      </c>
      <c r="AC228" t="s">
        <v>71</v>
      </c>
      <c r="AD228" t="s">
        <v>71</v>
      </c>
      <c r="AE228" t="s">
        <v>71</v>
      </c>
      <c r="AF228" t="s">
        <v>71</v>
      </c>
      <c r="AG228" t="s">
        <v>71</v>
      </c>
      <c r="AH228" t="s">
        <v>71</v>
      </c>
      <c r="AI228" t="s">
        <v>71</v>
      </c>
      <c r="AJ228" t="s">
        <v>71</v>
      </c>
      <c r="AK228" t="s">
        <v>71</v>
      </c>
      <c r="AL228" t="s">
        <v>71</v>
      </c>
      <c r="AM228" t="s">
        <v>261</v>
      </c>
      <c r="AN228" t="s">
        <v>262</v>
      </c>
      <c r="AO228" t="s">
        <v>71</v>
      </c>
      <c r="AP228" t="s">
        <v>71</v>
      </c>
      <c r="AQ228" t="s">
        <v>71</v>
      </c>
      <c r="AR228" t="s">
        <v>479</v>
      </c>
      <c r="AS228">
        <v>2013</v>
      </c>
      <c r="AT228">
        <v>54</v>
      </c>
      <c r="AU228">
        <v>8</v>
      </c>
      <c r="AV228" t="s">
        <v>71</v>
      </c>
      <c r="AW228" t="s">
        <v>71</v>
      </c>
      <c r="AX228" t="s">
        <v>71</v>
      </c>
      <c r="AY228" t="s">
        <v>71</v>
      </c>
      <c r="AZ228">
        <v>1013</v>
      </c>
      <c r="BA228">
        <v>1033</v>
      </c>
      <c r="BB228" t="s">
        <v>71</v>
      </c>
      <c r="BC228" t="s">
        <v>2262</v>
      </c>
      <c r="BD228" t="str">
        <f>HYPERLINK("http://dx.doi.org/10.1016/j.ijar.2013.04.013","http://dx.doi.org/10.1016/j.ijar.2013.04.013")</f>
        <v>http://dx.doi.org/10.1016/j.ijar.2013.04.013</v>
      </c>
      <c r="BE228" t="s">
        <v>71</v>
      </c>
      <c r="BF228" t="s">
        <v>71</v>
      </c>
      <c r="BG228" t="s">
        <v>71</v>
      </c>
      <c r="BH228" t="s">
        <v>71</v>
      </c>
      <c r="BI228" t="s">
        <v>71</v>
      </c>
      <c r="BJ228" t="s">
        <v>71</v>
      </c>
      <c r="BK228" t="s">
        <v>71</v>
      </c>
      <c r="BL228" t="s">
        <v>71</v>
      </c>
      <c r="BM228" t="s">
        <v>71</v>
      </c>
      <c r="BN228" t="s">
        <v>71</v>
      </c>
      <c r="BO228" t="s">
        <v>71</v>
      </c>
      <c r="BP228" t="s">
        <v>71</v>
      </c>
      <c r="BQ228" t="s">
        <v>2263</v>
      </c>
      <c r="BR228" t="str">
        <f>HYPERLINK("https%3A%2F%2Fwww.webofscience.com%2Fwos%2Fwoscc%2Ffull-record%2FWOS:000321806700005","View Full Record in Web of Science")</f>
        <v>View Full Record in Web of Science</v>
      </c>
    </row>
    <row r="229" spans="1:70" x14ac:dyDescent="0.25">
      <c r="A229" t="s">
        <v>83</v>
      </c>
      <c r="B229" t="s">
        <v>2264</v>
      </c>
      <c r="C229" t="s">
        <v>71</v>
      </c>
      <c r="D229" t="s">
        <v>71</v>
      </c>
      <c r="E229" t="s">
        <v>102</v>
      </c>
      <c r="F229" t="s">
        <v>2265</v>
      </c>
      <c r="G229" t="s">
        <v>71</v>
      </c>
      <c r="H229" t="s">
        <v>71</v>
      </c>
      <c r="I229" s="1" t="s">
        <v>2266</v>
      </c>
      <c r="J229" t="s">
        <v>8588</v>
      </c>
      <c r="K229" t="s">
        <v>816</v>
      </c>
      <c r="L229" t="s">
        <v>817</v>
      </c>
      <c r="M229" t="s">
        <v>818</v>
      </c>
      <c r="N229" t="s">
        <v>819</v>
      </c>
      <c r="O229" t="s">
        <v>820</v>
      </c>
      <c r="P229" t="s">
        <v>102</v>
      </c>
      <c r="Q229" t="s">
        <v>71</v>
      </c>
      <c r="R229" t="s">
        <v>71</v>
      </c>
      <c r="S229" t="s">
        <v>71</v>
      </c>
      <c r="T229" t="s">
        <v>2267</v>
      </c>
      <c r="U229" t="s">
        <v>71</v>
      </c>
      <c r="V229" t="s">
        <v>71</v>
      </c>
      <c r="W229" t="s">
        <v>71</v>
      </c>
      <c r="X229" t="s">
        <v>71</v>
      </c>
      <c r="Y229" t="s">
        <v>71</v>
      </c>
      <c r="Z229" t="s">
        <v>71</v>
      </c>
      <c r="AA229" t="s">
        <v>71</v>
      </c>
      <c r="AB229" t="s">
        <v>71</v>
      </c>
      <c r="AC229" t="s">
        <v>71</v>
      </c>
      <c r="AD229" t="s">
        <v>71</v>
      </c>
      <c r="AE229" t="s">
        <v>71</v>
      </c>
      <c r="AF229" t="s">
        <v>71</v>
      </c>
      <c r="AG229" t="s">
        <v>71</v>
      </c>
      <c r="AH229" t="s">
        <v>71</v>
      </c>
      <c r="AI229" t="s">
        <v>71</v>
      </c>
      <c r="AJ229" t="s">
        <v>71</v>
      </c>
      <c r="AK229" t="s">
        <v>71</v>
      </c>
      <c r="AL229" t="s">
        <v>71</v>
      </c>
      <c r="AM229" t="s">
        <v>824</v>
      </c>
      <c r="AN229" t="s">
        <v>71</v>
      </c>
      <c r="AO229" t="s">
        <v>825</v>
      </c>
      <c r="AP229" t="s">
        <v>71</v>
      </c>
      <c r="AQ229" t="s">
        <v>71</v>
      </c>
      <c r="AR229" t="s">
        <v>71</v>
      </c>
      <c r="AS229">
        <v>2012</v>
      </c>
      <c r="AT229" t="s">
        <v>71</v>
      </c>
      <c r="AU229" t="s">
        <v>71</v>
      </c>
      <c r="AV229" t="s">
        <v>71</v>
      </c>
      <c r="AW229" t="s">
        <v>71</v>
      </c>
      <c r="AX229" t="s">
        <v>71</v>
      </c>
      <c r="AY229" t="s">
        <v>71</v>
      </c>
      <c r="AZ229" t="s">
        <v>71</v>
      </c>
      <c r="BA229" t="s">
        <v>71</v>
      </c>
      <c r="BB229" t="s">
        <v>71</v>
      </c>
      <c r="BC229" t="s">
        <v>71</v>
      </c>
      <c r="BD229" t="s">
        <v>71</v>
      </c>
      <c r="BE229" t="s">
        <v>71</v>
      </c>
      <c r="BF229" t="s">
        <v>71</v>
      </c>
      <c r="BG229" t="s">
        <v>71</v>
      </c>
      <c r="BH229" t="s">
        <v>71</v>
      </c>
      <c r="BI229" t="s">
        <v>71</v>
      </c>
      <c r="BJ229" t="s">
        <v>71</v>
      </c>
      <c r="BK229" t="s">
        <v>71</v>
      </c>
      <c r="BL229" t="s">
        <v>71</v>
      </c>
      <c r="BM229" t="s">
        <v>71</v>
      </c>
      <c r="BN229" t="s">
        <v>71</v>
      </c>
      <c r="BO229" t="s">
        <v>71</v>
      </c>
      <c r="BP229" t="s">
        <v>71</v>
      </c>
      <c r="BQ229" t="s">
        <v>2268</v>
      </c>
      <c r="BR229" t="str">
        <f>HYPERLINK("https%3A%2F%2Fwww.webofscience.com%2Fwos%2Fwoscc%2Ffull-record%2FWOS:000309188200158","View Full Record in Web of Science")</f>
        <v>View Full Record in Web of Science</v>
      </c>
    </row>
    <row r="230" spans="1:70" x14ac:dyDescent="0.25">
      <c r="A230" t="s">
        <v>69</v>
      </c>
      <c r="B230" t="s">
        <v>2269</v>
      </c>
      <c r="C230" t="s">
        <v>71</v>
      </c>
      <c r="D230" t="s">
        <v>71</v>
      </c>
      <c r="E230" t="s">
        <v>71</v>
      </c>
      <c r="F230" t="s">
        <v>2270</v>
      </c>
      <c r="G230" t="s">
        <v>71</v>
      </c>
      <c r="H230" t="s">
        <v>71</v>
      </c>
      <c r="I230" s="1" t="s">
        <v>2271</v>
      </c>
      <c r="J230" t="s">
        <v>8588</v>
      </c>
      <c r="K230" t="s">
        <v>2272</v>
      </c>
      <c r="L230" t="s">
        <v>71</v>
      </c>
      <c r="M230" t="s">
        <v>71</v>
      </c>
      <c r="N230" t="s">
        <v>71</v>
      </c>
      <c r="O230" t="s">
        <v>71</v>
      </c>
      <c r="P230" t="s">
        <v>71</v>
      </c>
      <c r="Q230" t="s">
        <v>71</v>
      </c>
      <c r="R230" t="s">
        <v>71</v>
      </c>
      <c r="S230" t="s">
        <v>71</v>
      </c>
      <c r="T230" t="s">
        <v>2273</v>
      </c>
      <c r="U230" t="s">
        <v>71</v>
      </c>
      <c r="V230" t="s">
        <v>71</v>
      </c>
      <c r="W230" t="s">
        <v>71</v>
      </c>
      <c r="X230" t="s">
        <v>71</v>
      </c>
      <c r="Y230" t="s">
        <v>71</v>
      </c>
      <c r="Z230" t="s">
        <v>71</v>
      </c>
      <c r="AA230" t="s">
        <v>71</v>
      </c>
      <c r="AB230" t="s">
        <v>71</v>
      </c>
      <c r="AC230" t="s">
        <v>71</v>
      </c>
      <c r="AD230" t="s">
        <v>71</v>
      </c>
      <c r="AE230" t="s">
        <v>71</v>
      </c>
      <c r="AF230" t="s">
        <v>71</v>
      </c>
      <c r="AG230" t="s">
        <v>71</v>
      </c>
      <c r="AH230" t="s">
        <v>71</v>
      </c>
      <c r="AI230" t="s">
        <v>71</v>
      </c>
      <c r="AJ230" t="s">
        <v>71</v>
      </c>
      <c r="AK230" t="s">
        <v>71</v>
      </c>
      <c r="AL230" t="s">
        <v>71</v>
      </c>
      <c r="AM230" t="s">
        <v>2274</v>
      </c>
      <c r="AN230" t="s">
        <v>2275</v>
      </c>
      <c r="AO230" t="s">
        <v>71</v>
      </c>
      <c r="AP230" t="s">
        <v>71</v>
      </c>
      <c r="AQ230" t="s">
        <v>71</v>
      </c>
      <c r="AR230" t="s">
        <v>71</v>
      </c>
      <c r="AS230">
        <v>2021</v>
      </c>
      <c r="AT230">
        <v>32</v>
      </c>
      <c r="AU230">
        <v>4</v>
      </c>
      <c r="AV230" t="s">
        <v>71</v>
      </c>
      <c r="AW230" t="s">
        <v>71</v>
      </c>
      <c r="AX230" t="s">
        <v>71</v>
      </c>
      <c r="AY230" t="s">
        <v>71</v>
      </c>
      <c r="AZ230">
        <v>661</v>
      </c>
      <c r="BA230">
        <v>686</v>
      </c>
      <c r="BB230" t="s">
        <v>71</v>
      </c>
      <c r="BC230" t="s">
        <v>2276</v>
      </c>
      <c r="BD230" t="str">
        <f>HYPERLINK("http://dx.doi.org/10.15388/21-INFOR451","http://dx.doi.org/10.15388/21-INFOR451")</f>
        <v>http://dx.doi.org/10.15388/21-INFOR451</v>
      </c>
      <c r="BE230" t="s">
        <v>71</v>
      </c>
      <c r="BF230" t="s">
        <v>71</v>
      </c>
      <c r="BG230" t="s">
        <v>71</v>
      </c>
      <c r="BH230" t="s">
        <v>71</v>
      </c>
      <c r="BI230" t="s">
        <v>71</v>
      </c>
      <c r="BJ230" t="s">
        <v>71</v>
      </c>
      <c r="BK230" t="s">
        <v>71</v>
      </c>
      <c r="BL230" t="s">
        <v>71</v>
      </c>
      <c r="BM230" t="s">
        <v>71</v>
      </c>
      <c r="BN230" t="s">
        <v>71</v>
      </c>
      <c r="BO230" t="s">
        <v>71</v>
      </c>
      <c r="BP230" t="s">
        <v>71</v>
      </c>
      <c r="BQ230" t="s">
        <v>2277</v>
      </c>
      <c r="BR230" t="str">
        <f>HYPERLINK("https%3A%2F%2Fwww.webofscience.com%2Fwos%2Fwoscc%2Ffull-record%2FWOS:000735200800001","View Full Record in Web of Science")</f>
        <v>View Full Record in Web of Science</v>
      </c>
    </row>
    <row r="231" spans="1:70" x14ac:dyDescent="0.25">
      <c r="A231" t="s">
        <v>69</v>
      </c>
      <c r="B231" t="s">
        <v>2278</v>
      </c>
      <c r="C231" t="s">
        <v>71</v>
      </c>
      <c r="D231" t="s">
        <v>71</v>
      </c>
      <c r="E231" t="s">
        <v>71</v>
      </c>
      <c r="F231" t="s">
        <v>2278</v>
      </c>
      <c r="G231" t="s">
        <v>71</v>
      </c>
      <c r="H231" t="s">
        <v>71</v>
      </c>
      <c r="I231" s="1" t="s">
        <v>2279</v>
      </c>
      <c r="J231" s="6" t="s">
        <v>8590</v>
      </c>
      <c r="K231" t="s">
        <v>2280</v>
      </c>
      <c r="L231" t="s">
        <v>71</v>
      </c>
      <c r="M231" t="s">
        <v>71</v>
      </c>
      <c r="N231" t="s">
        <v>71</v>
      </c>
      <c r="O231" t="s">
        <v>71</v>
      </c>
      <c r="P231" t="s">
        <v>71</v>
      </c>
      <c r="Q231" t="s">
        <v>71</v>
      </c>
      <c r="R231" t="s">
        <v>71</v>
      </c>
      <c r="S231" t="s">
        <v>71</v>
      </c>
      <c r="T231" s="10" t="s">
        <v>2281</v>
      </c>
      <c r="U231" t="s">
        <v>71</v>
      </c>
      <c r="V231" t="s">
        <v>71</v>
      </c>
      <c r="W231" t="s">
        <v>71</v>
      </c>
      <c r="X231" t="s">
        <v>71</v>
      </c>
      <c r="Y231" t="s">
        <v>71</v>
      </c>
      <c r="Z231" t="s">
        <v>71</v>
      </c>
      <c r="AA231" t="s">
        <v>71</v>
      </c>
      <c r="AB231" t="s">
        <v>71</v>
      </c>
      <c r="AC231" t="s">
        <v>71</v>
      </c>
      <c r="AD231" t="s">
        <v>71</v>
      </c>
      <c r="AE231" t="s">
        <v>71</v>
      </c>
      <c r="AF231" t="s">
        <v>71</v>
      </c>
      <c r="AG231" t="s">
        <v>71</v>
      </c>
      <c r="AH231" t="s">
        <v>71</v>
      </c>
      <c r="AI231" t="s">
        <v>71</v>
      </c>
      <c r="AJ231" t="s">
        <v>71</v>
      </c>
      <c r="AK231" t="s">
        <v>71</v>
      </c>
      <c r="AL231" t="s">
        <v>71</v>
      </c>
      <c r="AM231" t="s">
        <v>2282</v>
      </c>
      <c r="AN231" t="s">
        <v>71</v>
      </c>
      <c r="AO231" t="s">
        <v>71</v>
      </c>
      <c r="AP231" t="s">
        <v>71</v>
      </c>
      <c r="AQ231" t="s">
        <v>71</v>
      </c>
      <c r="AR231" t="s">
        <v>263</v>
      </c>
      <c r="AS231">
        <v>1994</v>
      </c>
      <c r="AT231">
        <v>25</v>
      </c>
      <c r="AU231">
        <v>11</v>
      </c>
      <c r="AV231" t="s">
        <v>71</v>
      </c>
      <c r="AW231" t="s">
        <v>71</v>
      </c>
      <c r="AX231" t="s">
        <v>71</v>
      </c>
      <c r="AY231" t="s">
        <v>71</v>
      </c>
      <c r="AZ231">
        <v>1727</v>
      </c>
      <c r="BA231">
        <v>1741</v>
      </c>
      <c r="BB231" t="s">
        <v>71</v>
      </c>
      <c r="BC231" t="s">
        <v>2283</v>
      </c>
      <c r="BD231" t="str">
        <f>HYPERLINK("http://dx.doi.org/10.1080/00207729408949309","http://dx.doi.org/10.1080/00207729408949309")</f>
        <v>http://dx.doi.org/10.1080/00207729408949309</v>
      </c>
      <c r="BE231" t="s">
        <v>71</v>
      </c>
      <c r="BF231" t="s">
        <v>71</v>
      </c>
      <c r="BG231" t="s">
        <v>71</v>
      </c>
      <c r="BH231" t="s">
        <v>71</v>
      </c>
      <c r="BI231" t="s">
        <v>71</v>
      </c>
      <c r="BJ231" t="s">
        <v>71</v>
      </c>
      <c r="BK231" t="s">
        <v>71</v>
      </c>
      <c r="BL231" t="s">
        <v>71</v>
      </c>
      <c r="BM231" t="s">
        <v>71</v>
      </c>
      <c r="BN231" t="s">
        <v>71</v>
      </c>
      <c r="BO231" t="s">
        <v>71</v>
      </c>
      <c r="BP231" t="s">
        <v>71</v>
      </c>
      <c r="BQ231" t="s">
        <v>2284</v>
      </c>
      <c r="BR231" t="str">
        <f>HYPERLINK("https%3A%2F%2Fwww.webofscience.com%2Fwos%2Fwoscc%2Ffull-record%2FWOS:A1994QB38200005","View Full Record in Web of Science")</f>
        <v>View Full Record in Web of Science</v>
      </c>
    </row>
    <row r="232" spans="1:70" x14ac:dyDescent="0.25">
      <c r="A232" t="s">
        <v>69</v>
      </c>
      <c r="B232" t="s">
        <v>2285</v>
      </c>
      <c r="C232" t="s">
        <v>71</v>
      </c>
      <c r="D232" t="s">
        <v>71</v>
      </c>
      <c r="E232" t="s">
        <v>71</v>
      </c>
      <c r="F232" t="s">
        <v>2286</v>
      </c>
      <c r="G232" t="s">
        <v>71</v>
      </c>
      <c r="H232" t="s">
        <v>71</v>
      </c>
      <c r="I232" s="1" t="s">
        <v>2287</v>
      </c>
      <c r="J232" t="s">
        <v>8590</v>
      </c>
      <c r="K232" t="s">
        <v>2288</v>
      </c>
      <c r="L232" t="s">
        <v>71</v>
      </c>
      <c r="M232" t="s">
        <v>71</v>
      </c>
      <c r="N232" t="s">
        <v>71</v>
      </c>
      <c r="O232" t="s">
        <v>71</v>
      </c>
      <c r="P232" t="s">
        <v>71</v>
      </c>
      <c r="Q232" t="s">
        <v>71</v>
      </c>
      <c r="R232" t="s">
        <v>71</v>
      </c>
      <c r="S232" t="s">
        <v>71</v>
      </c>
      <c r="T232" t="s">
        <v>2289</v>
      </c>
      <c r="U232" t="s">
        <v>71</v>
      </c>
      <c r="V232" t="s">
        <v>71</v>
      </c>
      <c r="W232" t="s">
        <v>71</v>
      </c>
      <c r="X232" t="s">
        <v>71</v>
      </c>
      <c r="Y232" t="s">
        <v>71</v>
      </c>
      <c r="Z232" t="s">
        <v>2290</v>
      </c>
      <c r="AA232" t="s">
        <v>71</v>
      </c>
      <c r="AB232" t="s">
        <v>71</v>
      </c>
      <c r="AC232" t="s">
        <v>71</v>
      </c>
      <c r="AD232" t="s">
        <v>71</v>
      </c>
      <c r="AE232" t="s">
        <v>71</v>
      </c>
      <c r="AF232" t="s">
        <v>71</v>
      </c>
      <c r="AG232" t="s">
        <v>71</v>
      </c>
      <c r="AH232" t="s">
        <v>71</v>
      </c>
      <c r="AI232" t="s">
        <v>71</v>
      </c>
      <c r="AJ232" t="s">
        <v>71</v>
      </c>
      <c r="AK232" t="s">
        <v>71</v>
      </c>
      <c r="AL232" t="s">
        <v>71</v>
      </c>
      <c r="AM232" t="s">
        <v>2291</v>
      </c>
      <c r="AN232" t="s">
        <v>2292</v>
      </c>
      <c r="AO232" t="s">
        <v>71</v>
      </c>
      <c r="AP232" t="s">
        <v>71</v>
      </c>
      <c r="AQ232" t="s">
        <v>71</v>
      </c>
      <c r="AR232" t="s">
        <v>728</v>
      </c>
      <c r="AS232">
        <v>2019</v>
      </c>
      <c r="AT232">
        <v>4</v>
      </c>
      <c r="AU232">
        <v>4</v>
      </c>
      <c r="AV232" t="s">
        <v>71</v>
      </c>
      <c r="AW232" t="s">
        <v>71</v>
      </c>
      <c r="AX232" t="s">
        <v>180</v>
      </c>
      <c r="AY232" t="s">
        <v>71</v>
      </c>
      <c r="AZ232">
        <v>223</v>
      </c>
      <c r="BA232">
        <v>230</v>
      </c>
      <c r="BB232" t="s">
        <v>71</v>
      </c>
      <c r="BC232" t="s">
        <v>2293</v>
      </c>
      <c r="BD232" t="str">
        <f>HYPERLINK("http://dx.doi.org/10.1049/trit.2019.0021","http://dx.doi.org/10.1049/trit.2019.0021")</f>
        <v>http://dx.doi.org/10.1049/trit.2019.0021</v>
      </c>
      <c r="BE232" t="s">
        <v>71</v>
      </c>
      <c r="BF232" t="s">
        <v>71</v>
      </c>
      <c r="BG232" t="s">
        <v>71</v>
      </c>
      <c r="BH232" t="s">
        <v>71</v>
      </c>
      <c r="BI232" t="s">
        <v>71</v>
      </c>
      <c r="BJ232" t="s">
        <v>71</v>
      </c>
      <c r="BK232" t="s">
        <v>71</v>
      </c>
      <c r="BL232" t="s">
        <v>71</v>
      </c>
      <c r="BM232" t="s">
        <v>71</v>
      </c>
      <c r="BN232" t="s">
        <v>71</v>
      </c>
      <c r="BO232" t="s">
        <v>71</v>
      </c>
      <c r="BP232" t="s">
        <v>71</v>
      </c>
      <c r="BQ232" t="s">
        <v>2294</v>
      </c>
      <c r="BR232" t="str">
        <f>HYPERLINK("https%3A%2F%2Fwww.webofscience.com%2Fwos%2Fwoscc%2Ffull-record%2FWOS:000597161400004","View Full Record in Web of Science")</f>
        <v>View Full Record in Web of Science</v>
      </c>
    </row>
    <row r="233" spans="1:70" x14ac:dyDescent="0.25">
      <c r="A233" t="s">
        <v>69</v>
      </c>
      <c r="B233" t="s">
        <v>2295</v>
      </c>
      <c r="C233" t="s">
        <v>71</v>
      </c>
      <c r="D233" t="s">
        <v>71</v>
      </c>
      <c r="E233" t="s">
        <v>71</v>
      </c>
      <c r="F233" t="s">
        <v>2296</v>
      </c>
      <c r="G233" t="s">
        <v>71</v>
      </c>
      <c r="H233" t="s">
        <v>71</v>
      </c>
      <c r="I233" s="1" t="s">
        <v>2297</v>
      </c>
      <c r="J233" t="s">
        <v>8588</v>
      </c>
      <c r="K233" t="s">
        <v>74</v>
      </c>
      <c r="L233" t="s">
        <v>71</v>
      </c>
      <c r="M233" t="s">
        <v>71</v>
      </c>
      <c r="N233" t="s">
        <v>71</v>
      </c>
      <c r="O233" t="s">
        <v>71</v>
      </c>
      <c r="P233" t="s">
        <v>71</v>
      </c>
      <c r="Q233" t="s">
        <v>71</v>
      </c>
      <c r="R233" t="s">
        <v>71</v>
      </c>
      <c r="S233" t="s">
        <v>71</v>
      </c>
      <c r="T233" t="s">
        <v>2298</v>
      </c>
      <c r="U233" t="s">
        <v>71</v>
      </c>
      <c r="V233" t="s">
        <v>71</v>
      </c>
      <c r="W233" t="s">
        <v>71</v>
      </c>
      <c r="X233" t="s">
        <v>71</v>
      </c>
      <c r="Y233" t="s">
        <v>1170</v>
      </c>
      <c r="Z233" t="s">
        <v>1171</v>
      </c>
      <c r="AA233" t="s">
        <v>71</v>
      </c>
      <c r="AB233" t="s">
        <v>71</v>
      </c>
      <c r="AC233" t="s">
        <v>71</v>
      </c>
      <c r="AD233" t="s">
        <v>71</v>
      </c>
      <c r="AE233" t="s">
        <v>71</v>
      </c>
      <c r="AF233" t="s">
        <v>71</v>
      </c>
      <c r="AG233" t="s">
        <v>71</v>
      </c>
      <c r="AH233" t="s">
        <v>71</v>
      </c>
      <c r="AI233" t="s">
        <v>71</v>
      </c>
      <c r="AJ233" t="s">
        <v>71</v>
      </c>
      <c r="AK233" t="s">
        <v>71</v>
      </c>
      <c r="AL233" t="s">
        <v>71</v>
      </c>
      <c r="AM233" t="s">
        <v>77</v>
      </c>
      <c r="AN233" t="s">
        <v>78</v>
      </c>
      <c r="AO233" t="s">
        <v>71</v>
      </c>
      <c r="AP233" t="s">
        <v>71</v>
      </c>
      <c r="AQ233" t="s">
        <v>71</v>
      </c>
      <c r="AR233" t="s">
        <v>770</v>
      </c>
      <c r="AS233">
        <v>2019</v>
      </c>
      <c r="AT233">
        <v>23</v>
      </c>
      <c r="AU233">
        <v>6</v>
      </c>
      <c r="AV233" t="s">
        <v>71</v>
      </c>
      <c r="AW233" t="s">
        <v>71</v>
      </c>
      <c r="AX233" t="s">
        <v>180</v>
      </c>
      <c r="AY233" t="s">
        <v>71</v>
      </c>
      <c r="AZ233">
        <v>1985</v>
      </c>
      <c r="BA233">
        <v>1998</v>
      </c>
      <c r="BB233" t="s">
        <v>71</v>
      </c>
      <c r="BC233" t="s">
        <v>2299</v>
      </c>
      <c r="BD233" t="str">
        <f>HYPERLINK("http://dx.doi.org/10.1007/s00500-017-2912-0","http://dx.doi.org/10.1007/s00500-017-2912-0")</f>
        <v>http://dx.doi.org/10.1007/s00500-017-2912-0</v>
      </c>
      <c r="BE233" t="s">
        <v>71</v>
      </c>
      <c r="BF233" t="s">
        <v>71</v>
      </c>
      <c r="BG233" t="s">
        <v>71</v>
      </c>
      <c r="BH233" t="s">
        <v>71</v>
      </c>
      <c r="BI233" t="s">
        <v>71</v>
      </c>
      <c r="BJ233" t="s">
        <v>71</v>
      </c>
      <c r="BK233" t="s">
        <v>71</v>
      </c>
      <c r="BL233" t="s">
        <v>71</v>
      </c>
      <c r="BM233" t="s">
        <v>71</v>
      </c>
      <c r="BN233" t="s">
        <v>71</v>
      </c>
      <c r="BO233" t="s">
        <v>71</v>
      </c>
      <c r="BP233" t="s">
        <v>71</v>
      </c>
      <c r="BQ233" t="s">
        <v>2300</v>
      </c>
      <c r="BR233" t="str">
        <f>HYPERLINK("https%3A%2F%2Fwww.webofscience.com%2Fwos%2Fwoscc%2Ffull-record%2FWOS:000459903300016","View Full Record in Web of Science")</f>
        <v>View Full Record in Web of Science</v>
      </c>
    </row>
    <row r="234" spans="1:70" x14ac:dyDescent="0.25">
      <c r="A234" t="s">
        <v>69</v>
      </c>
      <c r="B234" t="s">
        <v>2301</v>
      </c>
      <c r="C234" t="s">
        <v>71</v>
      </c>
      <c r="D234" t="s">
        <v>71</v>
      </c>
      <c r="E234" t="s">
        <v>71</v>
      </c>
      <c r="F234" t="s">
        <v>2302</v>
      </c>
      <c r="G234" t="s">
        <v>71</v>
      </c>
      <c r="H234" t="s">
        <v>71</v>
      </c>
      <c r="I234" s="1" t="s">
        <v>2303</v>
      </c>
      <c r="J234" t="s">
        <v>8588</v>
      </c>
      <c r="K234" t="s">
        <v>788</v>
      </c>
      <c r="L234" t="s">
        <v>71</v>
      </c>
      <c r="M234" t="s">
        <v>71</v>
      </c>
      <c r="N234" t="s">
        <v>71</v>
      </c>
      <c r="O234" t="s">
        <v>71</v>
      </c>
      <c r="P234" t="s">
        <v>71</v>
      </c>
      <c r="Q234" t="s">
        <v>71</v>
      </c>
      <c r="R234" t="s">
        <v>71</v>
      </c>
      <c r="S234" t="s">
        <v>71</v>
      </c>
      <c r="T234" t="s">
        <v>2304</v>
      </c>
      <c r="U234" t="s">
        <v>71</v>
      </c>
      <c r="V234" t="s">
        <v>71</v>
      </c>
      <c r="W234" t="s">
        <v>71</v>
      </c>
      <c r="X234" t="s">
        <v>71</v>
      </c>
      <c r="Y234" t="s">
        <v>71</v>
      </c>
      <c r="Z234" t="s">
        <v>2191</v>
      </c>
      <c r="AA234" t="s">
        <v>71</v>
      </c>
      <c r="AB234" t="s">
        <v>71</v>
      </c>
      <c r="AC234" t="s">
        <v>71</v>
      </c>
      <c r="AD234" t="s">
        <v>71</v>
      </c>
      <c r="AE234" t="s">
        <v>71</v>
      </c>
      <c r="AF234" t="s">
        <v>71</v>
      </c>
      <c r="AG234" t="s">
        <v>71</v>
      </c>
      <c r="AH234" t="s">
        <v>71</v>
      </c>
      <c r="AI234" t="s">
        <v>71</v>
      </c>
      <c r="AJ234" t="s">
        <v>71</v>
      </c>
      <c r="AK234" t="s">
        <v>71</v>
      </c>
      <c r="AL234" t="s">
        <v>71</v>
      </c>
      <c r="AM234" t="s">
        <v>792</v>
      </c>
      <c r="AN234" t="s">
        <v>793</v>
      </c>
      <c r="AO234" t="s">
        <v>71</v>
      </c>
      <c r="AP234" t="s">
        <v>71</v>
      </c>
      <c r="AQ234" t="s">
        <v>71</v>
      </c>
      <c r="AR234" t="s">
        <v>770</v>
      </c>
      <c r="AS234">
        <v>2017</v>
      </c>
      <c r="AT234">
        <v>2</v>
      </c>
      <c r="AU234">
        <v>1</v>
      </c>
      <c r="AV234" t="s">
        <v>71</v>
      </c>
      <c r="AW234" t="s">
        <v>71</v>
      </c>
      <c r="AX234" t="s">
        <v>71</v>
      </c>
      <c r="AY234" t="s">
        <v>71</v>
      </c>
      <c r="AZ234">
        <v>13</v>
      </c>
      <c r="BA234">
        <v>39</v>
      </c>
      <c r="BB234" t="s">
        <v>71</v>
      </c>
      <c r="BC234" t="s">
        <v>2305</v>
      </c>
      <c r="BD234" t="str">
        <f>HYPERLINK("http://dx.doi.org/10.1007/s41066-016-0023-4","http://dx.doi.org/10.1007/s41066-016-0023-4")</f>
        <v>http://dx.doi.org/10.1007/s41066-016-0023-4</v>
      </c>
      <c r="BE234" t="s">
        <v>71</v>
      </c>
      <c r="BF234" t="s">
        <v>71</v>
      </c>
      <c r="BG234" t="s">
        <v>71</v>
      </c>
      <c r="BH234" t="s">
        <v>71</v>
      </c>
      <c r="BI234" t="s">
        <v>71</v>
      </c>
      <c r="BJ234" t="s">
        <v>71</v>
      </c>
      <c r="BK234" t="s">
        <v>71</v>
      </c>
      <c r="BL234" t="s">
        <v>71</v>
      </c>
      <c r="BM234" t="s">
        <v>71</v>
      </c>
      <c r="BN234" t="s">
        <v>71</v>
      </c>
      <c r="BO234" t="s">
        <v>71</v>
      </c>
      <c r="BP234" t="s">
        <v>71</v>
      </c>
      <c r="BQ234" t="s">
        <v>2306</v>
      </c>
      <c r="BR234" t="str">
        <f>HYPERLINK("https%3A%2F%2Fwww.webofscience.com%2Fwos%2Fwoscc%2Ffull-record%2FWOS:000651461900002","View Full Record in Web of Science")</f>
        <v>View Full Record in Web of Science</v>
      </c>
    </row>
    <row r="235" spans="1:70" x14ac:dyDescent="0.25">
      <c r="A235" t="s">
        <v>69</v>
      </c>
      <c r="B235" t="s">
        <v>1423</v>
      </c>
      <c r="C235" t="s">
        <v>71</v>
      </c>
      <c r="D235" t="s">
        <v>71</v>
      </c>
      <c r="E235" t="s">
        <v>71</v>
      </c>
      <c r="F235" t="s">
        <v>1423</v>
      </c>
      <c r="G235" t="s">
        <v>71</v>
      </c>
      <c r="H235" t="s">
        <v>71</v>
      </c>
      <c r="I235" s="1" t="s">
        <v>2307</v>
      </c>
      <c r="J235" s="6" t="s">
        <v>8590</v>
      </c>
      <c r="K235" t="s">
        <v>2308</v>
      </c>
      <c r="L235" t="s">
        <v>71</v>
      </c>
      <c r="M235" t="s">
        <v>71</v>
      </c>
      <c r="N235" t="s">
        <v>71</v>
      </c>
      <c r="O235" t="s">
        <v>71</v>
      </c>
      <c r="P235" t="s">
        <v>71</v>
      </c>
      <c r="Q235" t="s">
        <v>71</v>
      </c>
      <c r="R235" t="s">
        <v>71</v>
      </c>
      <c r="S235" t="s">
        <v>71</v>
      </c>
      <c r="T235" s="10" t="s">
        <v>2309</v>
      </c>
      <c r="U235" t="s">
        <v>71</v>
      </c>
      <c r="V235" t="s">
        <v>71</v>
      </c>
      <c r="W235" t="s">
        <v>71</v>
      </c>
      <c r="X235" t="s">
        <v>71</v>
      </c>
      <c r="Y235" t="s">
        <v>2310</v>
      </c>
      <c r="Z235" t="s">
        <v>2311</v>
      </c>
      <c r="AA235" t="s">
        <v>71</v>
      </c>
      <c r="AB235" t="s">
        <v>71</v>
      </c>
      <c r="AC235" t="s">
        <v>71</v>
      </c>
      <c r="AD235" t="s">
        <v>71</v>
      </c>
      <c r="AE235" t="s">
        <v>71</v>
      </c>
      <c r="AF235" t="s">
        <v>71</v>
      </c>
      <c r="AG235" t="s">
        <v>71</v>
      </c>
      <c r="AH235" t="s">
        <v>71</v>
      </c>
      <c r="AI235" t="s">
        <v>71</v>
      </c>
      <c r="AJ235" t="s">
        <v>71</v>
      </c>
      <c r="AK235" t="s">
        <v>71</v>
      </c>
      <c r="AL235" t="s">
        <v>71</v>
      </c>
      <c r="AM235" t="s">
        <v>2312</v>
      </c>
      <c r="AN235" t="s">
        <v>2313</v>
      </c>
      <c r="AO235" t="s">
        <v>71</v>
      </c>
      <c r="AP235" t="s">
        <v>71</v>
      </c>
      <c r="AQ235" t="s">
        <v>71</v>
      </c>
      <c r="AR235" t="s">
        <v>728</v>
      </c>
      <c r="AS235">
        <v>2002</v>
      </c>
      <c r="AT235">
        <v>15</v>
      </c>
      <c r="AU235">
        <v>6</v>
      </c>
      <c r="AV235" t="s">
        <v>71</v>
      </c>
      <c r="AW235" t="s">
        <v>71</v>
      </c>
      <c r="AX235" t="s">
        <v>71</v>
      </c>
      <c r="AY235" t="s">
        <v>71</v>
      </c>
      <c r="AZ235">
        <v>529</v>
      </c>
      <c r="BA235">
        <v>539</v>
      </c>
      <c r="BB235" t="s">
        <v>71</v>
      </c>
      <c r="BC235" t="s">
        <v>2314</v>
      </c>
      <c r="BD235" t="str">
        <f>HYPERLINK("http://dx.doi.org/10.1016/S0952-1976(03)00010-1","http://dx.doi.org/10.1016/S0952-1976(03)00010-1")</f>
        <v>http://dx.doi.org/10.1016/S0952-1976(03)00010-1</v>
      </c>
      <c r="BE235" t="s">
        <v>71</v>
      </c>
      <c r="BF235" t="s">
        <v>71</v>
      </c>
      <c r="BG235" t="s">
        <v>71</v>
      </c>
      <c r="BH235" t="s">
        <v>71</v>
      </c>
      <c r="BI235" t="s">
        <v>71</v>
      </c>
      <c r="BJ235" t="s">
        <v>71</v>
      </c>
      <c r="BK235" t="s">
        <v>71</v>
      </c>
      <c r="BL235" t="s">
        <v>71</v>
      </c>
      <c r="BM235" t="s">
        <v>71</v>
      </c>
      <c r="BN235" t="s">
        <v>71</v>
      </c>
      <c r="BO235" t="s">
        <v>71</v>
      </c>
      <c r="BP235" t="s">
        <v>71</v>
      </c>
      <c r="BQ235" t="s">
        <v>2315</v>
      </c>
      <c r="BR235" t="str">
        <f>HYPERLINK("https%3A%2F%2Fwww.webofscience.com%2Fwos%2Fwoscc%2Ffull-record%2FWOS:000182964700002","View Full Record in Web of Science")</f>
        <v>View Full Record in Web of Science</v>
      </c>
    </row>
    <row r="236" spans="1:70" x14ac:dyDescent="0.25">
      <c r="A236" t="s">
        <v>69</v>
      </c>
      <c r="B236" t="s">
        <v>2316</v>
      </c>
      <c r="C236" t="s">
        <v>71</v>
      </c>
      <c r="D236" t="s">
        <v>71</v>
      </c>
      <c r="E236" t="s">
        <v>71</v>
      </c>
      <c r="F236" t="s">
        <v>2317</v>
      </c>
      <c r="G236" t="s">
        <v>71</v>
      </c>
      <c r="H236" t="s">
        <v>71</v>
      </c>
      <c r="I236" s="1" t="s">
        <v>2318</v>
      </c>
      <c r="J236" t="s">
        <v>8590</v>
      </c>
      <c r="K236" t="s">
        <v>174</v>
      </c>
      <c r="L236" t="s">
        <v>71</v>
      </c>
      <c r="M236" t="s">
        <v>71</v>
      </c>
      <c r="N236" t="s">
        <v>71</v>
      </c>
      <c r="O236" t="s">
        <v>71</v>
      </c>
      <c r="P236" t="s">
        <v>71</v>
      </c>
      <c r="Q236" t="s">
        <v>71</v>
      </c>
      <c r="R236" t="s">
        <v>71</v>
      </c>
      <c r="S236" t="s">
        <v>71</v>
      </c>
      <c r="T236" t="s">
        <v>2319</v>
      </c>
      <c r="U236" t="s">
        <v>71</v>
      </c>
      <c r="V236" t="s">
        <v>71</v>
      </c>
      <c r="W236" t="s">
        <v>71</v>
      </c>
      <c r="X236" t="s">
        <v>71</v>
      </c>
      <c r="Y236" t="s">
        <v>71</v>
      </c>
      <c r="Z236" t="s">
        <v>71</v>
      </c>
      <c r="AA236" t="s">
        <v>71</v>
      </c>
      <c r="AB236" t="s">
        <v>71</v>
      </c>
      <c r="AC236" t="s">
        <v>71</v>
      </c>
      <c r="AD236" t="s">
        <v>71</v>
      </c>
      <c r="AE236" t="s">
        <v>71</v>
      </c>
      <c r="AF236" t="s">
        <v>71</v>
      </c>
      <c r="AG236" t="s">
        <v>71</v>
      </c>
      <c r="AH236" t="s">
        <v>71</v>
      </c>
      <c r="AI236" t="s">
        <v>71</v>
      </c>
      <c r="AJ236" t="s">
        <v>71</v>
      </c>
      <c r="AK236" t="s">
        <v>71</v>
      </c>
      <c r="AL236" t="s">
        <v>71</v>
      </c>
      <c r="AM236" t="s">
        <v>178</v>
      </c>
      <c r="AN236" t="s">
        <v>179</v>
      </c>
      <c r="AO236" t="s">
        <v>71</v>
      </c>
      <c r="AP236" t="s">
        <v>71</v>
      </c>
      <c r="AQ236" t="s">
        <v>71</v>
      </c>
      <c r="AR236" t="s">
        <v>71</v>
      </c>
      <c r="AS236">
        <v>2021</v>
      </c>
      <c r="AT236">
        <v>41</v>
      </c>
      <c r="AU236">
        <v>3</v>
      </c>
      <c r="AV236" t="s">
        <v>71</v>
      </c>
      <c r="AW236" t="s">
        <v>71</v>
      </c>
      <c r="AX236" t="s">
        <v>71</v>
      </c>
      <c r="AY236" t="s">
        <v>71</v>
      </c>
      <c r="AZ236">
        <v>4597</v>
      </c>
      <c r="BA236">
        <v>4607</v>
      </c>
      <c r="BB236" t="s">
        <v>71</v>
      </c>
      <c r="BC236" t="s">
        <v>2320</v>
      </c>
      <c r="BD236" t="str">
        <f>HYPERLINK("http://dx.doi.org/10.3233/JIFS-189720","http://dx.doi.org/10.3233/JIFS-189720")</f>
        <v>http://dx.doi.org/10.3233/JIFS-189720</v>
      </c>
      <c r="BE236" t="s">
        <v>71</v>
      </c>
      <c r="BF236" t="s">
        <v>71</v>
      </c>
      <c r="BG236" t="s">
        <v>71</v>
      </c>
      <c r="BH236" t="s">
        <v>71</v>
      </c>
      <c r="BI236" t="s">
        <v>71</v>
      </c>
      <c r="BJ236" t="s">
        <v>71</v>
      </c>
      <c r="BK236" t="s">
        <v>71</v>
      </c>
      <c r="BL236" t="s">
        <v>71</v>
      </c>
      <c r="BM236" t="s">
        <v>71</v>
      </c>
      <c r="BN236" t="s">
        <v>71</v>
      </c>
      <c r="BO236" t="s">
        <v>71</v>
      </c>
      <c r="BP236" t="s">
        <v>71</v>
      </c>
      <c r="BQ236" t="s">
        <v>2321</v>
      </c>
      <c r="BR236" t="str">
        <f>HYPERLINK("https%3A%2F%2Fwww.webofscience.com%2Fwos%2Fwoscc%2Ffull-record%2FWOS:000709679300039","View Full Record in Web of Science")</f>
        <v>View Full Record in Web of Science</v>
      </c>
    </row>
    <row r="237" spans="1:70" x14ac:dyDescent="0.25">
      <c r="A237" t="s">
        <v>460</v>
      </c>
      <c r="B237" t="s">
        <v>2322</v>
      </c>
      <c r="C237" t="s">
        <v>71</v>
      </c>
      <c r="D237" t="s">
        <v>2323</v>
      </c>
      <c r="E237" t="s">
        <v>71</v>
      </c>
      <c r="F237" t="s">
        <v>2324</v>
      </c>
      <c r="G237" t="s">
        <v>71</v>
      </c>
      <c r="H237" t="s">
        <v>71</v>
      </c>
      <c r="I237" s="1" t="s">
        <v>2325</v>
      </c>
      <c r="J237" t="s">
        <v>8588</v>
      </c>
      <c r="K237" t="s">
        <v>2326</v>
      </c>
      <c r="L237" t="s">
        <v>466</v>
      </c>
      <c r="M237" t="s">
        <v>71</v>
      </c>
      <c r="N237" t="s">
        <v>71</v>
      </c>
      <c r="O237" t="s">
        <v>71</v>
      </c>
      <c r="P237" t="s">
        <v>71</v>
      </c>
      <c r="Q237" t="s">
        <v>71</v>
      </c>
      <c r="R237" t="s">
        <v>71</v>
      </c>
      <c r="S237" t="s">
        <v>71</v>
      </c>
      <c r="T237" t="s">
        <v>2327</v>
      </c>
      <c r="U237" t="s">
        <v>71</v>
      </c>
      <c r="V237" t="s">
        <v>71</v>
      </c>
      <c r="W237" t="s">
        <v>71</v>
      </c>
      <c r="X237" t="s">
        <v>71</v>
      </c>
      <c r="Y237" t="s">
        <v>2328</v>
      </c>
      <c r="Z237" t="s">
        <v>71</v>
      </c>
      <c r="AA237" t="s">
        <v>71</v>
      </c>
      <c r="AB237" t="s">
        <v>71</v>
      </c>
      <c r="AC237" t="s">
        <v>71</v>
      </c>
      <c r="AD237" t="s">
        <v>71</v>
      </c>
      <c r="AE237" t="s">
        <v>71</v>
      </c>
      <c r="AF237" t="s">
        <v>71</v>
      </c>
      <c r="AG237" t="s">
        <v>71</v>
      </c>
      <c r="AH237" t="s">
        <v>71</v>
      </c>
      <c r="AI237" t="s">
        <v>71</v>
      </c>
      <c r="AJ237" t="s">
        <v>71</v>
      </c>
      <c r="AK237" t="s">
        <v>71</v>
      </c>
      <c r="AL237" t="s">
        <v>71</v>
      </c>
      <c r="AM237" t="s">
        <v>468</v>
      </c>
      <c r="AN237" t="s">
        <v>71</v>
      </c>
      <c r="AO237" t="s">
        <v>2329</v>
      </c>
      <c r="AP237" t="s">
        <v>71</v>
      </c>
      <c r="AQ237" t="s">
        <v>71</v>
      </c>
      <c r="AR237" t="s">
        <v>71</v>
      </c>
      <c r="AS237">
        <v>2013</v>
      </c>
      <c r="AT237">
        <v>291</v>
      </c>
      <c r="AU237" t="s">
        <v>71</v>
      </c>
      <c r="AV237" t="s">
        <v>71</v>
      </c>
      <c r="AW237" t="s">
        <v>71</v>
      </c>
      <c r="AX237" t="s">
        <v>71</v>
      </c>
      <c r="AY237" t="s">
        <v>71</v>
      </c>
      <c r="AZ237">
        <v>177</v>
      </c>
      <c r="BA237">
        <v>192</v>
      </c>
      <c r="BB237" t="s">
        <v>71</v>
      </c>
      <c r="BC237" t="s">
        <v>2330</v>
      </c>
      <c r="BD237" t="str">
        <f>HYPERLINK("http://dx.doi.org/10.1007/978-3-642-34922-5_13","http://dx.doi.org/10.1007/978-3-642-34922-5_13")</f>
        <v>http://dx.doi.org/10.1007/978-3-642-34922-5_13</v>
      </c>
      <c r="BE237" t="s">
        <v>2331</v>
      </c>
      <c r="BF237" t="s">
        <v>71</v>
      </c>
      <c r="BG237" t="s">
        <v>71</v>
      </c>
      <c r="BH237" t="s">
        <v>71</v>
      </c>
      <c r="BI237" t="s">
        <v>71</v>
      </c>
      <c r="BJ237" t="s">
        <v>71</v>
      </c>
      <c r="BK237" t="s">
        <v>71</v>
      </c>
      <c r="BL237" t="s">
        <v>71</v>
      </c>
      <c r="BM237" t="s">
        <v>71</v>
      </c>
      <c r="BN237" t="s">
        <v>71</v>
      </c>
      <c r="BO237" t="s">
        <v>71</v>
      </c>
      <c r="BP237" t="s">
        <v>71</v>
      </c>
      <c r="BQ237" t="s">
        <v>2332</v>
      </c>
      <c r="BR237" t="str">
        <f>HYPERLINK("https%3A%2F%2Fwww.webofscience.com%2Fwos%2Fwoscc%2Ffull-record%2FWOS:000317631300013","View Full Record in Web of Science")</f>
        <v>View Full Record in Web of Science</v>
      </c>
    </row>
    <row r="238" spans="1:70" x14ac:dyDescent="0.25">
      <c r="A238" t="s">
        <v>83</v>
      </c>
      <c r="B238" t="s">
        <v>2333</v>
      </c>
      <c r="C238" t="s">
        <v>71</v>
      </c>
      <c r="D238" t="s">
        <v>71</v>
      </c>
      <c r="E238" t="s">
        <v>102</v>
      </c>
      <c r="F238" t="s">
        <v>2334</v>
      </c>
      <c r="G238" t="s">
        <v>71</v>
      </c>
      <c r="H238" t="s">
        <v>71</v>
      </c>
      <c r="I238" s="1" t="s">
        <v>2335</v>
      </c>
      <c r="J238" t="s">
        <v>8588</v>
      </c>
      <c r="K238" t="s">
        <v>2336</v>
      </c>
      <c r="L238" t="s">
        <v>1533</v>
      </c>
      <c r="M238" t="s">
        <v>2337</v>
      </c>
      <c r="N238" t="s">
        <v>2338</v>
      </c>
      <c r="O238" t="s">
        <v>577</v>
      </c>
      <c r="P238" t="s">
        <v>2339</v>
      </c>
      <c r="Q238" t="s">
        <v>71</v>
      </c>
      <c r="R238" t="s">
        <v>71</v>
      </c>
      <c r="S238" t="s">
        <v>71</v>
      </c>
      <c r="T238" t="s">
        <v>2340</v>
      </c>
      <c r="U238" t="s">
        <v>71</v>
      </c>
      <c r="V238" t="s">
        <v>71</v>
      </c>
      <c r="W238" t="s">
        <v>71</v>
      </c>
      <c r="X238" t="s">
        <v>71</v>
      </c>
      <c r="Y238" t="s">
        <v>2341</v>
      </c>
      <c r="Z238" t="s">
        <v>2342</v>
      </c>
      <c r="AA238" t="s">
        <v>71</v>
      </c>
      <c r="AB238" t="s">
        <v>71</v>
      </c>
      <c r="AC238" t="s">
        <v>71</v>
      </c>
      <c r="AD238" t="s">
        <v>71</v>
      </c>
      <c r="AE238" t="s">
        <v>71</v>
      </c>
      <c r="AF238" t="s">
        <v>71</v>
      </c>
      <c r="AG238" t="s">
        <v>71</v>
      </c>
      <c r="AH238" t="s">
        <v>71</v>
      </c>
      <c r="AI238" t="s">
        <v>71</v>
      </c>
      <c r="AJ238" t="s">
        <v>71</v>
      </c>
      <c r="AK238" t="s">
        <v>71</v>
      </c>
      <c r="AL238" t="s">
        <v>71</v>
      </c>
      <c r="AM238" t="s">
        <v>2343</v>
      </c>
      <c r="AN238" t="s">
        <v>71</v>
      </c>
      <c r="AO238" t="s">
        <v>2344</v>
      </c>
      <c r="AP238" t="s">
        <v>71</v>
      </c>
      <c r="AQ238" t="s">
        <v>71</v>
      </c>
      <c r="AR238" t="s">
        <v>71</v>
      </c>
      <c r="AS238">
        <v>2015</v>
      </c>
      <c r="AT238" t="s">
        <v>71</v>
      </c>
      <c r="AU238" t="s">
        <v>71</v>
      </c>
      <c r="AV238" t="s">
        <v>71</v>
      </c>
      <c r="AW238" t="s">
        <v>71</v>
      </c>
      <c r="AX238" t="s">
        <v>71</v>
      </c>
      <c r="AY238" t="s">
        <v>71</v>
      </c>
      <c r="AZ238">
        <v>328</v>
      </c>
      <c r="BA238">
        <v>333</v>
      </c>
      <c r="BB238" t="s">
        <v>71</v>
      </c>
      <c r="BC238" t="s">
        <v>71</v>
      </c>
      <c r="BD238" t="s">
        <v>71</v>
      </c>
      <c r="BE238" t="s">
        <v>71</v>
      </c>
      <c r="BF238" t="s">
        <v>71</v>
      </c>
      <c r="BG238" t="s">
        <v>71</v>
      </c>
      <c r="BH238" t="s">
        <v>71</v>
      </c>
      <c r="BI238" t="s">
        <v>71</v>
      </c>
      <c r="BJ238" t="s">
        <v>71</v>
      </c>
      <c r="BK238" t="s">
        <v>71</v>
      </c>
      <c r="BL238" t="s">
        <v>71</v>
      </c>
      <c r="BM238" t="s">
        <v>71</v>
      </c>
      <c r="BN238" t="s">
        <v>71</v>
      </c>
      <c r="BO238" t="s">
        <v>71</v>
      </c>
      <c r="BP238" t="s">
        <v>71</v>
      </c>
      <c r="BQ238" t="s">
        <v>2345</v>
      </c>
      <c r="BR238" t="str">
        <f>HYPERLINK("https%3A%2F%2Fwww.webofscience.com%2Fwos%2Fwoscc%2Ffull-record%2FWOS:000399158700056","View Full Record in Web of Science")</f>
        <v>View Full Record in Web of Science</v>
      </c>
    </row>
    <row r="239" spans="1:70" x14ac:dyDescent="0.25">
      <c r="A239" t="s">
        <v>83</v>
      </c>
      <c r="B239" t="s">
        <v>2346</v>
      </c>
      <c r="C239" t="s">
        <v>71</v>
      </c>
      <c r="D239" t="s">
        <v>71</v>
      </c>
      <c r="E239" t="s">
        <v>102</v>
      </c>
      <c r="F239" t="s">
        <v>2347</v>
      </c>
      <c r="G239" t="s">
        <v>71</v>
      </c>
      <c r="H239" t="s">
        <v>71</v>
      </c>
      <c r="I239" s="1" t="s">
        <v>2348</v>
      </c>
      <c r="J239" t="s">
        <v>8588</v>
      </c>
      <c r="K239" t="s">
        <v>1269</v>
      </c>
      <c r="L239" t="s">
        <v>817</v>
      </c>
      <c r="M239" t="s">
        <v>818</v>
      </c>
      <c r="N239" t="s">
        <v>1270</v>
      </c>
      <c r="O239" t="s">
        <v>1271</v>
      </c>
      <c r="P239" t="s">
        <v>1272</v>
      </c>
      <c r="Q239" t="s">
        <v>71</v>
      </c>
      <c r="R239" t="s">
        <v>71</v>
      </c>
      <c r="S239" t="s">
        <v>71</v>
      </c>
      <c r="T239" t="s">
        <v>2349</v>
      </c>
      <c r="U239" t="s">
        <v>71</v>
      </c>
      <c r="V239" t="s">
        <v>71</v>
      </c>
      <c r="W239" t="s">
        <v>71</v>
      </c>
      <c r="X239" t="s">
        <v>71</v>
      </c>
      <c r="Y239" t="s">
        <v>71</v>
      </c>
      <c r="Z239" t="s">
        <v>71</v>
      </c>
      <c r="AA239" t="s">
        <v>71</v>
      </c>
      <c r="AB239" t="s">
        <v>71</v>
      </c>
      <c r="AC239" t="s">
        <v>71</v>
      </c>
      <c r="AD239" t="s">
        <v>71</v>
      </c>
      <c r="AE239" t="s">
        <v>71</v>
      </c>
      <c r="AF239" t="s">
        <v>71</v>
      </c>
      <c r="AG239" t="s">
        <v>71</v>
      </c>
      <c r="AH239" t="s">
        <v>71</v>
      </c>
      <c r="AI239" t="s">
        <v>71</v>
      </c>
      <c r="AJ239" t="s">
        <v>71</v>
      </c>
      <c r="AK239" t="s">
        <v>71</v>
      </c>
      <c r="AL239" t="s">
        <v>71</v>
      </c>
      <c r="AM239" t="s">
        <v>824</v>
      </c>
      <c r="AN239" t="s">
        <v>71</v>
      </c>
      <c r="AO239" t="s">
        <v>1274</v>
      </c>
      <c r="AP239" t="s">
        <v>71</v>
      </c>
      <c r="AQ239" t="s">
        <v>71</v>
      </c>
      <c r="AR239" t="s">
        <v>71</v>
      </c>
      <c r="AS239">
        <v>2017</v>
      </c>
      <c r="AT239" t="s">
        <v>71</v>
      </c>
      <c r="AU239" t="s">
        <v>71</v>
      </c>
      <c r="AV239" t="s">
        <v>71</v>
      </c>
      <c r="AW239" t="s">
        <v>71</v>
      </c>
      <c r="AX239" t="s">
        <v>71</v>
      </c>
      <c r="AY239" t="s">
        <v>71</v>
      </c>
      <c r="AZ239" t="s">
        <v>71</v>
      </c>
      <c r="BA239" t="s">
        <v>71</v>
      </c>
      <c r="BB239" t="s">
        <v>71</v>
      </c>
      <c r="BC239" t="s">
        <v>71</v>
      </c>
      <c r="BD239" t="s">
        <v>71</v>
      </c>
      <c r="BE239" t="s">
        <v>71</v>
      </c>
      <c r="BF239" t="s">
        <v>71</v>
      </c>
      <c r="BG239" t="s">
        <v>71</v>
      </c>
      <c r="BH239" t="s">
        <v>71</v>
      </c>
      <c r="BI239" t="s">
        <v>71</v>
      </c>
      <c r="BJ239" t="s">
        <v>71</v>
      </c>
      <c r="BK239" t="s">
        <v>71</v>
      </c>
      <c r="BL239" t="s">
        <v>71</v>
      </c>
      <c r="BM239" t="s">
        <v>71</v>
      </c>
      <c r="BN239" t="s">
        <v>71</v>
      </c>
      <c r="BO239" t="s">
        <v>71</v>
      </c>
      <c r="BP239" t="s">
        <v>71</v>
      </c>
      <c r="BQ239" t="s">
        <v>2350</v>
      </c>
      <c r="BR239" t="str">
        <f>HYPERLINK("https%3A%2F%2Fwww.webofscience.com%2Fwos%2Fwoscc%2Ffull-record%2FWOS:000426449100050","View Full Record in Web of Science")</f>
        <v>View Full Record in Web of Science</v>
      </c>
    </row>
    <row r="240" spans="1:70" x14ac:dyDescent="0.25">
      <c r="A240" t="s">
        <v>83</v>
      </c>
      <c r="B240" t="s">
        <v>2351</v>
      </c>
      <c r="C240" t="s">
        <v>71</v>
      </c>
      <c r="D240" t="s">
        <v>71</v>
      </c>
      <c r="E240" t="s">
        <v>102</v>
      </c>
      <c r="F240" t="s">
        <v>2352</v>
      </c>
      <c r="G240" t="s">
        <v>71</v>
      </c>
      <c r="H240" t="s">
        <v>71</v>
      </c>
      <c r="I240" s="1" t="s">
        <v>2353</v>
      </c>
      <c r="J240" t="s">
        <v>8592</v>
      </c>
      <c r="K240" t="s">
        <v>2354</v>
      </c>
      <c r="L240" t="s">
        <v>1782</v>
      </c>
      <c r="M240" t="s">
        <v>817</v>
      </c>
      <c r="N240" t="s">
        <v>2355</v>
      </c>
      <c r="O240" t="s">
        <v>1292</v>
      </c>
      <c r="P240" t="s">
        <v>102</v>
      </c>
      <c r="Q240" t="s">
        <v>71</v>
      </c>
      <c r="R240" t="s">
        <v>71</v>
      </c>
      <c r="S240" t="s">
        <v>71</v>
      </c>
      <c r="T240" t="s">
        <v>2356</v>
      </c>
      <c r="U240" t="s">
        <v>71</v>
      </c>
      <c r="V240" t="s">
        <v>71</v>
      </c>
      <c r="W240" t="s">
        <v>71</v>
      </c>
      <c r="X240" t="s">
        <v>71</v>
      </c>
      <c r="Y240" t="s">
        <v>71</v>
      </c>
      <c r="Z240" t="s">
        <v>1762</v>
      </c>
      <c r="AA240" t="s">
        <v>71</v>
      </c>
      <c r="AB240" t="s">
        <v>71</v>
      </c>
      <c r="AC240" t="s">
        <v>71</v>
      </c>
      <c r="AD240" t="s">
        <v>71</v>
      </c>
      <c r="AE240" t="s">
        <v>71</v>
      </c>
      <c r="AF240" t="s">
        <v>71</v>
      </c>
      <c r="AG240" t="s">
        <v>71</v>
      </c>
      <c r="AH240" t="s">
        <v>71</v>
      </c>
      <c r="AI240" t="s">
        <v>71</v>
      </c>
      <c r="AJ240" t="s">
        <v>71</v>
      </c>
      <c r="AK240" t="s">
        <v>71</v>
      </c>
      <c r="AL240" t="s">
        <v>71</v>
      </c>
      <c r="AM240" t="s">
        <v>1788</v>
      </c>
      <c r="AN240" t="s">
        <v>71</v>
      </c>
      <c r="AO240" t="s">
        <v>2357</v>
      </c>
      <c r="AP240" t="s">
        <v>71</v>
      </c>
      <c r="AQ240" t="s">
        <v>71</v>
      </c>
      <c r="AR240" t="s">
        <v>71</v>
      </c>
      <c r="AS240">
        <v>2014</v>
      </c>
      <c r="AT240" t="s">
        <v>71</v>
      </c>
      <c r="AU240" t="s">
        <v>71</v>
      </c>
      <c r="AV240" t="s">
        <v>71</v>
      </c>
      <c r="AW240" t="s">
        <v>71</v>
      </c>
      <c r="AX240" t="s">
        <v>71</v>
      </c>
      <c r="AY240" t="s">
        <v>71</v>
      </c>
      <c r="AZ240">
        <v>792</v>
      </c>
      <c r="BA240">
        <v>799</v>
      </c>
      <c r="BB240" t="s">
        <v>71</v>
      </c>
      <c r="BC240" t="s">
        <v>71</v>
      </c>
      <c r="BD240" t="s">
        <v>71</v>
      </c>
      <c r="BE240" t="s">
        <v>71</v>
      </c>
      <c r="BF240" t="s">
        <v>71</v>
      </c>
      <c r="BG240" t="s">
        <v>71</v>
      </c>
      <c r="BH240" t="s">
        <v>71</v>
      </c>
      <c r="BI240" t="s">
        <v>71</v>
      </c>
      <c r="BJ240" t="s">
        <v>71</v>
      </c>
      <c r="BK240" t="s">
        <v>71</v>
      </c>
      <c r="BL240" t="s">
        <v>71</v>
      </c>
      <c r="BM240" t="s">
        <v>71</v>
      </c>
      <c r="BN240" t="s">
        <v>71</v>
      </c>
      <c r="BO240" t="s">
        <v>71</v>
      </c>
      <c r="BP240" t="s">
        <v>71</v>
      </c>
      <c r="BQ240" t="s">
        <v>2358</v>
      </c>
      <c r="BR240" t="str">
        <f>HYPERLINK("https%3A%2F%2Fwww.webofscience.com%2Fwos%2Fwoscc%2Ffull-record%2FWOS:000350793500114","View Full Record in Web of Science")</f>
        <v>View Full Record in Web of Science</v>
      </c>
    </row>
    <row r="241" spans="1:70" x14ac:dyDescent="0.25">
      <c r="A241" t="s">
        <v>83</v>
      </c>
      <c r="B241" t="s">
        <v>2359</v>
      </c>
      <c r="C241" t="s">
        <v>71</v>
      </c>
      <c r="D241" t="s">
        <v>71</v>
      </c>
      <c r="E241" t="s">
        <v>102</v>
      </c>
      <c r="F241" t="s">
        <v>2360</v>
      </c>
      <c r="G241" t="s">
        <v>71</v>
      </c>
      <c r="H241" t="s">
        <v>71</v>
      </c>
      <c r="I241" s="1" t="s">
        <v>2361</v>
      </c>
      <c r="J241" t="s">
        <v>8590</v>
      </c>
      <c r="K241" t="s">
        <v>2362</v>
      </c>
      <c r="L241" t="s">
        <v>71</v>
      </c>
      <c r="M241" t="s">
        <v>2363</v>
      </c>
      <c r="N241" t="s">
        <v>2364</v>
      </c>
      <c r="O241" t="s">
        <v>2365</v>
      </c>
      <c r="P241" t="s">
        <v>2366</v>
      </c>
      <c r="Q241" t="s">
        <v>71</v>
      </c>
      <c r="R241" t="s">
        <v>71</v>
      </c>
      <c r="S241" t="s">
        <v>71</v>
      </c>
      <c r="T241" t="s">
        <v>2367</v>
      </c>
      <c r="U241" t="s">
        <v>71</v>
      </c>
      <c r="V241" t="s">
        <v>71</v>
      </c>
      <c r="W241" t="s">
        <v>71</v>
      </c>
      <c r="X241" t="s">
        <v>71</v>
      </c>
      <c r="Y241" t="s">
        <v>2368</v>
      </c>
      <c r="Z241" t="s">
        <v>2369</v>
      </c>
      <c r="AA241" t="s">
        <v>71</v>
      </c>
      <c r="AB241" t="s">
        <v>71</v>
      </c>
      <c r="AC241" t="s">
        <v>71</v>
      </c>
      <c r="AD241" t="s">
        <v>71</v>
      </c>
      <c r="AE241" t="s">
        <v>71</v>
      </c>
      <c r="AF241" t="s">
        <v>71</v>
      </c>
      <c r="AG241" t="s">
        <v>71</v>
      </c>
      <c r="AH241" t="s">
        <v>71</v>
      </c>
      <c r="AI241" t="s">
        <v>71</v>
      </c>
      <c r="AJ241" t="s">
        <v>71</v>
      </c>
      <c r="AK241" t="s">
        <v>71</v>
      </c>
      <c r="AL241" t="s">
        <v>71</v>
      </c>
      <c r="AM241" t="s">
        <v>71</v>
      </c>
      <c r="AN241" t="s">
        <v>71</v>
      </c>
      <c r="AO241" t="s">
        <v>2370</v>
      </c>
      <c r="AP241" t="s">
        <v>71</v>
      </c>
      <c r="AQ241" t="s">
        <v>71</v>
      </c>
      <c r="AR241" t="s">
        <v>71</v>
      </c>
      <c r="AS241">
        <v>2016</v>
      </c>
      <c r="AT241" t="s">
        <v>71</v>
      </c>
      <c r="AU241" t="s">
        <v>71</v>
      </c>
      <c r="AV241" t="s">
        <v>71</v>
      </c>
      <c r="AW241" t="s">
        <v>71</v>
      </c>
      <c r="AX241" t="s">
        <v>71</v>
      </c>
      <c r="AY241" t="s">
        <v>71</v>
      </c>
      <c r="AZ241" t="s">
        <v>71</v>
      </c>
      <c r="BA241" t="s">
        <v>71</v>
      </c>
      <c r="BB241" t="s">
        <v>71</v>
      </c>
      <c r="BC241" t="s">
        <v>71</v>
      </c>
      <c r="BD241" t="s">
        <v>71</v>
      </c>
      <c r="BE241" t="s">
        <v>71</v>
      </c>
      <c r="BF241" t="s">
        <v>71</v>
      </c>
      <c r="BG241" t="s">
        <v>71</v>
      </c>
      <c r="BH241" t="s">
        <v>71</v>
      </c>
      <c r="BI241" t="s">
        <v>71</v>
      </c>
      <c r="BJ241" t="s">
        <v>71</v>
      </c>
      <c r="BK241" t="s">
        <v>71</v>
      </c>
      <c r="BL241" t="s">
        <v>71</v>
      </c>
      <c r="BM241" t="s">
        <v>71</v>
      </c>
      <c r="BN241" t="s">
        <v>71</v>
      </c>
      <c r="BO241" t="s">
        <v>71</v>
      </c>
      <c r="BP241" t="s">
        <v>71</v>
      </c>
      <c r="BQ241" t="s">
        <v>2371</v>
      </c>
      <c r="BR241" t="str">
        <f>HYPERLINK("https%3A%2F%2Fwww.webofscience.com%2Fwos%2Fwoscc%2Ffull-record%2FWOS:000390125800010","View Full Record in Web of Science")</f>
        <v>View Full Record in Web of Science</v>
      </c>
    </row>
    <row r="242" spans="1:70" x14ac:dyDescent="0.25">
      <c r="A242" t="s">
        <v>460</v>
      </c>
      <c r="B242" t="s">
        <v>2372</v>
      </c>
      <c r="C242" t="s">
        <v>2373</v>
      </c>
      <c r="D242" t="s">
        <v>71</v>
      </c>
      <c r="E242" t="s">
        <v>71</v>
      </c>
      <c r="F242" t="s">
        <v>2374</v>
      </c>
      <c r="G242" t="s">
        <v>2373</v>
      </c>
      <c r="H242" t="s">
        <v>71</v>
      </c>
      <c r="I242" s="1" t="s">
        <v>2375</v>
      </c>
      <c r="J242" s="6" t="s">
        <v>8596</v>
      </c>
      <c r="K242" t="s">
        <v>2376</v>
      </c>
      <c r="L242" t="s">
        <v>2377</v>
      </c>
      <c r="M242" t="s">
        <v>71</v>
      </c>
      <c r="N242" t="s">
        <v>71</v>
      </c>
      <c r="O242" t="s">
        <v>71</v>
      </c>
      <c r="P242" t="s">
        <v>71</v>
      </c>
      <c r="Q242" t="s">
        <v>71</v>
      </c>
      <c r="R242" t="s">
        <v>71</v>
      </c>
      <c r="S242" t="s">
        <v>71</v>
      </c>
      <c r="T242" s="11" t="s">
        <v>2378</v>
      </c>
      <c r="U242" t="s">
        <v>71</v>
      </c>
      <c r="V242" t="s">
        <v>71</v>
      </c>
      <c r="W242" t="s">
        <v>71</v>
      </c>
      <c r="X242" t="s">
        <v>71</v>
      </c>
      <c r="Y242" t="s">
        <v>2379</v>
      </c>
      <c r="Z242" t="s">
        <v>2380</v>
      </c>
      <c r="AA242" t="s">
        <v>71</v>
      </c>
      <c r="AB242" t="s">
        <v>71</v>
      </c>
      <c r="AC242" t="s">
        <v>71</v>
      </c>
      <c r="AD242" t="s">
        <v>71</v>
      </c>
      <c r="AE242" t="s">
        <v>71</v>
      </c>
      <c r="AF242" t="s">
        <v>71</v>
      </c>
      <c r="AG242" t="s">
        <v>71</v>
      </c>
      <c r="AH242" t="s">
        <v>71</v>
      </c>
      <c r="AI242" t="s">
        <v>71</v>
      </c>
      <c r="AJ242" t="s">
        <v>71</v>
      </c>
      <c r="AK242" t="s">
        <v>71</v>
      </c>
      <c r="AL242" t="s">
        <v>71</v>
      </c>
      <c r="AM242" t="s">
        <v>2381</v>
      </c>
      <c r="AN242" t="s">
        <v>2382</v>
      </c>
      <c r="AO242" t="s">
        <v>2383</v>
      </c>
      <c r="AP242" t="s">
        <v>71</v>
      </c>
      <c r="AQ242" t="s">
        <v>71</v>
      </c>
      <c r="AR242" t="s">
        <v>71</v>
      </c>
      <c r="AS242">
        <v>2016</v>
      </c>
      <c r="AT242" t="s">
        <v>71</v>
      </c>
      <c r="AU242" t="s">
        <v>71</v>
      </c>
      <c r="AV242" t="s">
        <v>71</v>
      </c>
      <c r="AW242" t="s">
        <v>71</v>
      </c>
      <c r="AX242" t="s">
        <v>71</v>
      </c>
      <c r="AY242" t="s">
        <v>71</v>
      </c>
      <c r="AZ242">
        <v>169</v>
      </c>
      <c r="BA242">
        <v>182</v>
      </c>
      <c r="BB242" t="s">
        <v>71</v>
      </c>
      <c r="BC242" t="s">
        <v>2384</v>
      </c>
      <c r="BD242" t="str">
        <f>HYPERLINK("http://dx.doi.org/10.4018/978-1-5225-0427-6.ch009","http://dx.doi.org/10.4018/978-1-5225-0427-6.ch009")</f>
        <v>http://dx.doi.org/10.4018/978-1-5225-0427-6.ch009</v>
      </c>
      <c r="BE242" t="s">
        <v>2385</v>
      </c>
      <c r="BF242" t="s">
        <v>71</v>
      </c>
      <c r="BG242" t="s">
        <v>71</v>
      </c>
      <c r="BH242" t="s">
        <v>71</v>
      </c>
      <c r="BI242" t="s">
        <v>71</v>
      </c>
      <c r="BJ242" t="s">
        <v>71</v>
      </c>
      <c r="BK242" t="s">
        <v>71</v>
      </c>
      <c r="BL242" t="s">
        <v>71</v>
      </c>
      <c r="BM242" t="s">
        <v>71</v>
      </c>
      <c r="BN242" t="s">
        <v>71</v>
      </c>
      <c r="BO242" t="s">
        <v>71</v>
      </c>
      <c r="BP242" t="s">
        <v>71</v>
      </c>
      <c r="BQ242" t="s">
        <v>2386</v>
      </c>
      <c r="BR242" t="str">
        <f>HYPERLINK("https%3A%2F%2Fwww.webofscience.com%2Fwos%2Fwoscc%2Ffull-record%2FWOS:000416709400010","View Full Record in Web of Science")</f>
        <v>View Full Record in Web of Science</v>
      </c>
    </row>
    <row r="243" spans="1:70" x14ac:dyDescent="0.25">
      <c r="A243" t="s">
        <v>69</v>
      </c>
      <c r="B243" t="s">
        <v>2387</v>
      </c>
      <c r="C243" t="s">
        <v>71</v>
      </c>
      <c r="D243" t="s">
        <v>71</v>
      </c>
      <c r="E243" t="s">
        <v>71</v>
      </c>
      <c r="F243" t="s">
        <v>2388</v>
      </c>
      <c r="G243" t="s">
        <v>71</v>
      </c>
      <c r="H243" t="s">
        <v>71</v>
      </c>
      <c r="I243" s="1" t="s">
        <v>2389</v>
      </c>
      <c r="J243" t="s">
        <v>8592</v>
      </c>
      <c r="K243" t="s">
        <v>766</v>
      </c>
      <c r="L243" t="s">
        <v>71</v>
      </c>
      <c r="M243" t="s">
        <v>71</v>
      </c>
      <c r="N243" t="s">
        <v>71</v>
      </c>
      <c r="O243" t="s">
        <v>71</v>
      </c>
      <c r="P243" t="s">
        <v>71</v>
      </c>
      <c r="Q243" t="s">
        <v>71</v>
      </c>
      <c r="R243" t="s">
        <v>71</v>
      </c>
      <c r="S243" t="s">
        <v>71</v>
      </c>
      <c r="T243" t="s">
        <v>2390</v>
      </c>
      <c r="U243" t="s">
        <v>71</v>
      </c>
      <c r="V243" t="s">
        <v>71</v>
      </c>
      <c r="W243" t="s">
        <v>71</v>
      </c>
      <c r="X243" t="s">
        <v>71</v>
      </c>
      <c r="Y243" t="s">
        <v>71</v>
      </c>
      <c r="Z243" t="s">
        <v>71</v>
      </c>
      <c r="AA243" t="s">
        <v>71</v>
      </c>
      <c r="AB243" t="s">
        <v>71</v>
      </c>
      <c r="AC243" t="s">
        <v>71</v>
      </c>
      <c r="AD243" t="s">
        <v>71</v>
      </c>
      <c r="AE243" t="s">
        <v>71</v>
      </c>
      <c r="AF243" t="s">
        <v>71</v>
      </c>
      <c r="AG243" t="s">
        <v>71</v>
      </c>
      <c r="AH243" t="s">
        <v>71</v>
      </c>
      <c r="AI243" t="s">
        <v>71</v>
      </c>
      <c r="AJ243" t="s">
        <v>71</v>
      </c>
      <c r="AK243" t="s">
        <v>71</v>
      </c>
      <c r="AL243" t="s">
        <v>71</v>
      </c>
      <c r="AM243" t="s">
        <v>768</v>
      </c>
      <c r="AN243" t="s">
        <v>769</v>
      </c>
      <c r="AO243" t="s">
        <v>71</v>
      </c>
      <c r="AP243" t="s">
        <v>71</v>
      </c>
      <c r="AQ243" t="s">
        <v>71</v>
      </c>
      <c r="AR243" t="s">
        <v>129</v>
      </c>
      <c r="AS243">
        <v>2020</v>
      </c>
      <c r="AT243">
        <v>93</v>
      </c>
      <c r="AU243" t="s">
        <v>71</v>
      </c>
      <c r="AV243" t="s">
        <v>71</v>
      </c>
      <c r="AW243" t="s">
        <v>71</v>
      </c>
      <c r="AX243" t="s">
        <v>71</v>
      </c>
      <c r="AY243" t="s">
        <v>71</v>
      </c>
      <c r="AZ243" t="s">
        <v>71</v>
      </c>
      <c r="BA243" t="s">
        <v>71</v>
      </c>
      <c r="BB243">
        <v>106354</v>
      </c>
      <c r="BC243" t="s">
        <v>2391</v>
      </c>
      <c r="BD243" t="str">
        <f>HYPERLINK("http://dx.doi.org/10.1016/j.asoc.2020.106354","http://dx.doi.org/10.1016/j.asoc.2020.106354")</f>
        <v>http://dx.doi.org/10.1016/j.asoc.2020.106354</v>
      </c>
      <c r="BE243" t="s">
        <v>71</v>
      </c>
      <c r="BF243" t="s">
        <v>71</v>
      </c>
      <c r="BG243" t="s">
        <v>71</v>
      </c>
      <c r="BH243" t="s">
        <v>71</v>
      </c>
      <c r="BI243" t="s">
        <v>71</v>
      </c>
      <c r="BJ243" t="s">
        <v>71</v>
      </c>
      <c r="BK243" t="s">
        <v>71</v>
      </c>
      <c r="BL243" t="s">
        <v>71</v>
      </c>
      <c r="BM243" t="s">
        <v>71</v>
      </c>
      <c r="BN243" t="s">
        <v>71</v>
      </c>
      <c r="BO243" t="s">
        <v>71</v>
      </c>
      <c r="BP243" t="s">
        <v>71</v>
      </c>
      <c r="BQ243" t="s">
        <v>2392</v>
      </c>
      <c r="BR243" t="str">
        <f>HYPERLINK("https%3A%2F%2Fwww.webofscience.com%2Fwos%2Fwoscc%2Ffull-record%2FWOS:000554904200009","View Full Record in Web of Science")</f>
        <v>View Full Record in Web of Science</v>
      </c>
    </row>
    <row r="244" spans="1:70" x14ac:dyDescent="0.25">
      <c r="A244" t="s">
        <v>460</v>
      </c>
      <c r="B244" t="s">
        <v>2393</v>
      </c>
      <c r="C244" t="s">
        <v>71</v>
      </c>
      <c r="D244" t="s">
        <v>2394</v>
      </c>
      <c r="E244" t="s">
        <v>71</v>
      </c>
      <c r="F244" t="s">
        <v>2395</v>
      </c>
      <c r="G244" t="s">
        <v>71</v>
      </c>
      <c r="H244" t="s">
        <v>71</v>
      </c>
      <c r="I244" s="1" t="s">
        <v>2396</v>
      </c>
      <c r="J244" t="s">
        <v>8592</v>
      </c>
      <c r="K244" t="s">
        <v>2397</v>
      </c>
      <c r="L244" t="s">
        <v>466</v>
      </c>
      <c r="M244" t="s">
        <v>71</v>
      </c>
      <c r="N244" t="s">
        <v>71</v>
      </c>
      <c r="O244" t="s">
        <v>71</v>
      </c>
      <c r="P244" t="s">
        <v>71</v>
      </c>
      <c r="Q244" t="s">
        <v>71</v>
      </c>
      <c r="R244" t="s">
        <v>71</v>
      </c>
      <c r="S244" t="s">
        <v>71</v>
      </c>
      <c r="T244" t="s">
        <v>2398</v>
      </c>
      <c r="U244" t="s">
        <v>71</v>
      </c>
      <c r="V244" t="s">
        <v>71</v>
      </c>
      <c r="W244" t="s">
        <v>71</v>
      </c>
      <c r="X244" t="s">
        <v>71</v>
      </c>
      <c r="Y244" t="s">
        <v>2399</v>
      </c>
      <c r="Z244" t="s">
        <v>2400</v>
      </c>
      <c r="AA244" t="s">
        <v>71</v>
      </c>
      <c r="AB244" t="s">
        <v>71</v>
      </c>
      <c r="AC244" t="s">
        <v>71</v>
      </c>
      <c r="AD244" t="s">
        <v>71</v>
      </c>
      <c r="AE244" t="s">
        <v>71</v>
      </c>
      <c r="AF244" t="s">
        <v>71</v>
      </c>
      <c r="AG244" t="s">
        <v>71</v>
      </c>
      <c r="AH244" t="s">
        <v>71</v>
      </c>
      <c r="AI244" t="s">
        <v>71</v>
      </c>
      <c r="AJ244" t="s">
        <v>71</v>
      </c>
      <c r="AK244" t="s">
        <v>71</v>
      </c>
      <c r="AL244" t="s">
        <v>71</v>
      </c>
      <c r="AM244" t="s">
        <v>468</v>
      </c>
      <c r="AN244" t="s">
        <v>71</v>
      </c>
      <c r="AO244" t="s">
        <v>2401</v>
      </c>
      <c r="AP244" t="s">
        <v>71</v>
      </c>
      <c r="AQ244" t="s">
        <v>71</v>
      </c>
      <c r="AR244" t="s">
        <v>71</v>
      </c>
      <c r="AS244">
        <v>2014</v>
      </c>
      <c r="AT244">
        <v>309</v>
      </c>
      <c r="AU244" t="s">
        <v>71</v>
      </c>
      <c r="AV244" t="s">
        <v>71</v>
      </c>
      <c r="AW244" t="s">
        <v>71</v>
      </c>
      <c r="AX244" t="s">
        <v>71</v>
      </c>
      <c r="AY244" t="s">
        <v>71</v>
      </c>
      <c r="AZ244">
        <v>1</v>
      </c>
      <c r="BA244">
        <v>45</v>
      </c>
      <c r="BB244" t="s">
        <v>71</v>
      </c>
      <c r="BC244" t="s">
        <v>2402</v>
      </c>
      <c r="BD244" t="str">
        <f>HYPERLINK("http://dx.doi.org/10.1007/978-3-642-41372-8_1","http://dx.doi.org/10.1007/978-3-642-41372-8_1")</f>
        <v>http://dx.doi.org/10.1007/978-3-642-41372-8_1</v>
      </c>
      <c r="BE244" t="s">
        <v>2403</v>
      </c>
      <c r="BF244" t="s">
        <v>71</v>
      </c>
      <c r="BG244" t="s">
        <v>71</v>
      </c>
      <c r="BH244" t="s">
        <v>71</v>
      </c>
      <c r="BI244" t="s">
        <v>71</v>
      </c>
      <c r="BJ244" t="s">
        <v>71</v>
      </c>
      <c r="BK244" t="s">
        <v>71</v>
      </c>
      <c r="BL244" t="s">
        <v>71</v>
      </c>
      <c r="BM244" t="s">
        <v>71</v>
      </c>
      <c r="BN244" t="s">
        <v>71</v>
      </c>
      <c r="BO244" t="s">
        <v>71</v>
      </c>
      <c r="BP244" t="s">
        <v>71</v>
      </c>
      <c r="BQ244" t="s">
        <v>2404</v>
      </c>
      <c r="BR244" t="str">
        <f>HYPERLINK("https%3A%2F%2Fwww.webofscience.com%2Fwos%2Fwoscc%2Ffull-record%2FWOS:000343011500002","View Full Record in Web of Science")</f>
        <v>View Full Record in Web of Science</v>
      </c>
    </row>
    <row r="245" spans="1:70" x14ac:dyDescent="0.25">
      <c r="A245" t="s">
        <v>69</v>
      </c>
      <c r="B245" t="s">
        <v>2405</v>
      </c>
      <c r="C245" t="s">
        <v>71</v>
      </c>
      <c r="D245" t="s">
        <v>71</v>
      </c>
      <c r="E245" t="s">
        <v>71</v>
      </c>
      <c r="F245" t="s">
        <v>2406</v>
      </c>
      <c r="G245" t="s">
        <v>71</v>
      </c>
      <c r="H245" t="s">
        <v>71</v>
      </c>
      <c r="I245" s="1" t="s">
        <v>2407</v>
      </c>
      <c r="J245" t="s">
        <v>8588</v>
      </c>
      <c r="K245" t="s">
        <v>123</v>
      </c>
      <c r="L245" t="s">
        <v>71</v>
      </c>
      <c r="M245" t="s">
        <v>71</v>
      </c>
      <c r="N245" t="s">
        <v>71</v>
      </c>
      <c r="O245" t="s">
        <v>71</v>
      </c>
      <c r="P245" t="s">
        <v>71</v>
      </c>
      <c r="Q245" t="s">
        <v>71</v>
      </c>
      <c r="R245" t="s">
        <v>71</v>
      </c>
      <c r="S245" t="s">
        <v>71</v>
      </c>
      <c r="T245" t="s">
        <v>2408</v>
      </c>
      <c r="U245" t="s">
        <v>71</v>
      </c>
      <c r="V245" t="s">
        <v>71</v>
      </c>
      <c r="W245" t="s">
        <v>71</v>
      </c>
      <c r="X245" t="s">
        <v>71</v>
      </c>
      <c r="Y245" t="s">
        <v>71</v>
      </c>
      <c r="Z245" t="s">
        <v>71</v>
      </c>
      <c r="AA245" t="s">
        <v>71</v>
      </c>
      <c r="AB245" t="s">
        <v>71</v>
      </c>
      <c r="AC245" t="s">
        <v>71</v>
      </c>
      <c r="AD245" t="s">
        <v>71</v>
      </c>
      <c r="AE245" t="s">
        <v>71</v>
      </c>
      <c r="AF245" t="s">
        <v>71</v>
      </c>
      <c r="AG245" t="s">
        <v>71</v>
      </c>
      <c r="AH245" t="s">
        <v>71</v>
      </c>
      <c r="AI245" t="s">
        <v>71</v>
      </c>
      <c r="AJ245" t="s">
        <v>71</v>
      </c>
      <c r="AK245" t="s">
        <v>71</v>
      </c>
      <c r="AL245" t="s">
        <v>71</v>
      </c>
      <c r="AM245" t="s">
        <v>127</v>
      </c>
      <c r="AN245" t="s">
        <v>71</v>
      </c>
      <c r="AO245" t="s">
        <v>71</v>
      </c>
      <c r="AP245" t="s">
        <v>71</v>
      </c>
      <c r="AQ245" t="s">
        <v>71</v>
      </c>
      <c r="AR245" t="s">
        <v>679</v>
      </c>
      <c r="AS245">
        <v>2007</v>
      </c>
      <c r="AT245">
        <v>177</v>
      </c>
      <c r="AU245">
        <v>4</v>
      </c>
      <c r="AV245" t="s">
        <v>71</v>
      </c>
      <c r="AW245" t="s">
        <v>71</v>
      </c>
      <c r="AX245" t="s">
        <v>71</v>
      </c>
      <c r="AY245" t="s">
        <v>71</v>
      </c>
      <c r="AZ245">
        <v>1007</v>
      </c>
      <c r="BA245">
        <v>1026</v>
      </c>
      <c r="BB245" t="s">
        <v>71</v>
      </c>
      <c r="BC245" t="s">
        <v>2409</v>
      </c>
      <c r="BD245" t="str">
        <f>HYPERLINK("http://dx.doi.org/10.1016/j.ins.2006.07.011","http://dx.doi.org/10.1016/j.ins.2006.07.011")</f>
        <v>http://dx.doi.org/10.1016/j.ins.2006.07.011</v>
      </c>
      <c r="BE245" t="s">
        <v>71</v>
      </c>
      <c r="BF245" t="s">
        <v>71</v>
      </c>
      <c r="BG245" t="s">
        <v>71</v>
      </c>
      <c r="BH245" t="s">
        <v>71</v>
      </c>
      <c r="BI245" t="s">
        <v>71</v>
      </c>
      <c r="BJ245" t="s">
        <v>71</v>
      </c>
      <c r="BK245" t="s">
        <v>71</v>
      </c>
      <c r="BL245" t="s">
        <v>71</v>
      </c>
      <c r="BM245" t="s">
        <v>71</v>
      </c>
      <c r="BN245" t="s">
        <v>71</v>
      </c>
      <c r="BO245" t="s">
        <v>71</v>
      </c>
      <c r="BP245" t="s">
        <v>71</v>
      </c>
      <c r="BQ245" t="s">
        <v>2410</v>
      </c>
      <c r="BR245" t="str">
        <f>HYPERLINK("https%3A%2F%2Fwww.webofscience.com%2Fwos%2Fwoscc%2Ffull-record%2FWOS:000243816900003","View Full Record in Web of Science")</f>
        <v>View Full Record in Web of Science</v>
      </c>
    </row>
    <row r="246" spans="1:70" x14ac:dyDescent="0.25">
      <c r="A246" t="s">
        <v>69</v>
      </c>
      <c r="B246" t="s">
        <v>2411</v>
      </c>
      <c r="C246" t="s">
        <v>71</v>
      </c>
      <c r="D246" t="s">
        <v>71</v>
      </c>
      <c r="E246" t="s">
        <v>71</v>
      </c>
      <c r="F246" t="s">
        <v>2412</v>
      </c>
      <c r="G246" t="s">
        <v>71</v>
      </c>
      <c r="H246" t="s">
        <v>71</v>
      </c>
      <c r="I246" s="1" t="s">
        <v>2413</v>
      </c>
      <c r="J246" t="s">
        <v>8588</v>
      </c>
      <c r="K246" t="s">
        <v>123</v>
      </c>
      <c r="L246" t="s">
        <v>71</v>
      </c>
      <c r="M246" t="s">
        <v>71</v>
      </c>
      <c r="N246" t="s">
        <v>71</v>
      </c>
      <c r="O246" t="s">
        <v>71</v>
      </c>
      <c r="P246" t="s">
        <v>71</v>
      </c>
      <c r="Q246" t="s">
        <v>71</v>
      </c>
      <c r="R246" t="s">
        <v>71</v>
      </c>
      <c r="S246" t="s">
        <v>71</v>
      </c>
      <c r="T246" t="s">
        <v>2414</v>
      </c>
      <c r="U246" t="s">
        <v>71</v>
      </c>
      <c r="V246" t="s">
        <v>71</v>
      </c>
      <c r="W246" t="s">
        <v>71</v>
      </c>
      <c r="X246" t="s">
        <v>71</v>
      </c>
      <c r="Y246" t="s">
        <v>2415</v>
      </c>
      <c r="Z246" t="s">
        <v>2416</v>
      </c>
      <c r="AA246" t="s">
        <v>71</v>
      </c>
      <c r="AB246" t="s">
        <v>71</v>
      </c>
      <c r="AC246" t="s">
        <v>71</v>
      </c>
      <c r="AD246" t="s">
        <v>71</v>
      </c>
      <c r="AE246" t="s">
        <v>71</v>
      </c>
      <c r="AF246" t="s">
        <v>71</v>
      </c>
      <c r="AG246" t="s">
        <v>71</v>
      </c>
      <c r="AH246" t="s">
        <v>71</v>
      </c>
      <c r="AI246" t="s">
        <v>71</v>
      </c>
      <c r="AJ246" t="s">
        <v>71</v>
      </c>
      <c r="AK246" t="s">
        <v>71</v>
      </c>
      <c r="AL246" t="s">
        <v>71</v>
      </c>
      <c r="AM246" t="s">
        <v>127</v>
      </c>
      <c r="AN246" t="s">
        <v>128</v>
      </c>
      <c r="AO246" t="s">
        <v>71</v>
      </c>
      <c r="AP246" t="s">
        <v>71</v>
      </c>
      <c r="AQ246" t="s">
        <v>71</v>
      </c>
      <c r="AR246" t="s">
        <v>1392</v>
      </c>
      <c r="AS246">
        <v>2012</v>
      </c>
      <c r="AT246">
        <v>212</v>
      </c>
      <c r="AU246" t="s">
        <v>71</v>
      </c>
      <c r="AV246" t="s">
        <v>71</v>
      </c>
      <c r="AW246" t="s">
        <v>71</v>
      </c>
      <c r="AX246" t="s">
        <v>71</v>
      </c>
      <c r="AY246" t="s">
        <v>71</v>
      </c>
      <c r="AZ246">
        <v>1</v>
      </c>
      <c r="BA246">
        <v>14</v>
      </c>
      <c r="BB246" t="s">
        <v>71</v>
      </c>
      <c r="BC246" t="s">
        <v>2417</v>
      </c>
      <c r="BD246" t="str">
        <f>HYPERLINK("http://dx.doi.org/10.1016/j.ins.2012.04.041","http://dx.doi.org/10.1016/j.ins.2012.04.041")</f>
        <v>http://dx.doi.org/10.1016/j.ins.2012.04.041</v>
      </c>
      <c r="BE246" t="s">
        <v>71</v>
      </c>
      <c r="BF246" t="s">
        <v>71</v>
      </c>
      <c r="BG246" t="s">
        <v>71</v>
      </c>
      <c r="BH246" t="s">
        <v>71</v>
      </c>
      <c r="BI246" t="s">
        <v>71</v>
      </c>
      <c r="BJ246" t="s">
        <v>71</v>
      </c>
      <c r="BK246" t="s">
        <v>71</v>
      </c>
      <c r="BL246" t="s">
        <v>71</v>
      </c>
      <c r="BM246" t="s">
        <v>71</v>
      </c>
      <c r="BN246" t="s">
        <v>71</v>
      </c>
      <c r="BO246" t="s">
        <v>71</v>
      </c>
      <c r="BP246" t="s">
        <v>71</v>
      </c>
      <c r="BQ246" t="s">
        <v>2418</v>
      </c>
      <c r="BR246" t="str">
        <f>HYPERLINK("https%3A%2F%2Fwww.webofscience.com%2Fwos%2Fwoscc%2Ffull-record%2FWOS:000306869600001","View Full Record in Web of Science")</f>
        <v>View Full Record in Web of Science</v>
      </c>
    </row>
    <row r="247" spans="1:70" x14ac:dyDescent="0.25">
      <c r="A247" t="s">
        <v>69</v>
      </c>
      <c r="B247" t="s">
        <v>2419</v>
      </c>
      <c r="C247" t="s">
        <v>71</v>
      </c>
      <c r="D247" t="s">
        <v>71</v>
      </c>
      <c r="E247" t="s">
        <v>71</v>
      </c>
      <c r="F247" t="s">
        <v>2420</v>
      </c>
      <c r="G247" t="s">
        <v>71</v>
      </c>
      <c r="H247" t="s">
        <v>71</v>
      </c>
      <c r="I247" s="1" t="s">
        <v>2421</v>
      </c>
      <c r="J247" s="6" t="s">
        <v>8590</v>
      </c>
      <c r="K247" t="s">
        <v>288</v>
      </c>
      <c r="L247" t="s">
        <v>71</v>
      </c>
      <c r="M247" t="s">
        <v>71</v>
      </c>
      <c r="N247" t="s">
        <v>71</v>
      </c>
      <c r="O247" t="s">
        <v>71</v>
      </c>
      <c r="P247" t="s">
        <v>71</v>
      </c>
      <c r="Q247" t="s">
        <v>71</v>
      </c>
      <c r="R247" t="s">
        <v>71</v>
      </c>
      <c r="S247" t="s">
        <v>71</v>
      </c>
      <c r="T247" s="10" t="s">
        <v>2422</v>
      </c>
      <c r="U247" t="s">
        <v>71</v>
      </c>
      <c r="V247" t="s">
        <v>71</v>
      </c>
      <c r="W247" t="s">
        <v>71</v>
      </c>
      <c r="X247" t="s">
        <v>71</v>
      </c>
      <c r="Y247" t="s">
        <v>71</v>
      </c>
      <c r="Z247" t="s">
        <v>71</v>
      </c>
      <c r="AA247" t="s">
        <v>71</v>
      </c>
      <c r="AB247" t="s">
        <v>71</v>
      </c>
      <c r="AC247" t="s">
        <v>71</v>
      </c>
      <c r="AD247" t="s">
        <v>71</v>
      </c>
      <c r="AE247" t="s">
        <v>71</v>
      </c>
      <c r="AF247" t="s">
        <v>71</v>
      </c>
      <c r="AG247" t="s">
        <v>71</v>
      </c>
      <c r="AH247" t="s">
        <v>71</v>
      </c>
      <c r="AI247" t="s">
        <v>71</v>
      </c>
      <c r="AJ247" t="s">
        <v>71</v>
      </c>
      <c r="AK247" t="s">
        <v>71</v>
      </c>
      <c r="AL247" t="s">
        <v>71</v>
      </c>
      <c r="AM247" t="s">
        <v>291</v>
      </c>
      <c r="AN247" t="s">
        <v>292</v>
      </c>
      <c r="AO247" t="s">
        <v>71</v>
      </c>
      <c r="AP247" t="s">
        <v>71</v>
      </c>
      <c r="AQ247" t="s">
        <v>71</v>
      </c>
      <c r="AR247" t="s">
        <v>960</v>
      </c>
      <c r="AS247">
        <v>2013</v>
      </c>
      <c r="AT247">
        <v>40</v>
      </c>
      <c r="AU247">
        <v>5</v>
      </c>
      <c r="AV247" t="s">
        <v>71</v>
      </c>
      <c r="AW247" t="s">
        <v>71</v>
      </c>
      <c r="AX247" t="s">
        <v>71</v>
      </c>
      <c r="AY247" t="s">
        <v>71</v>
      </c>
      <c r="AZ247">
        <v>1609</v>
      </c>
      <c r="BA247">
        <v>1618</v>
      </c>
      <c r="BB247" t="s">
        <v>71</v>
      </c>
      <c r="BC247" t="s">
        <v>2423</v>
      </c>
      <c r="BD247" t="str">
        <f>HYPERLINK("http://dx.doi.org/10.1016/j.eswa.2012.09.015","http://dx.doi.org/10.1016/j.eswa.2012.09.015")</f>
        <v>http://dx.doi.org/10.1016/j.eswa.2012.09.015</v>
      </c>
      <c r="BE247" t="s">
        <v>71</v>
      </c>
      <c r="BF247" t="s">
        <v>71</v>
      </c>
      <c r="BG247" t="s">
        <v>71</v>
      </c>
      <c r="BH247" t="s">
        <v>71</v>
      </c>
      <c r="BI247" t="s">
        <v>71</v>
      </c>
      <c r="BJ247" t="s">
        <v>71</v>
      </c>
      <c r="BK247" t="s">
        <v>71</v>
      </c>
      <c r="BL247" t="s">
        <v>71</v>
      </c>
      <c r="BM247" t="s">
        <v>71</v>
      </c>
      <c r="BN247" t="s">
        <v>71</v>
      </c>
      <c r="BO247" t="s">
        <v>71</v>
      </c>
      <c r="BP247" t="s">
        <v>71</v>
      </c>
      <c r="BQ247" t="s">
        <v>2424</v>
      </c>
      <c r="BR247" t="str">
        <f>HYPERLINK("https%3A%2F%2Fwww.webofscience.com%2Fwos%2Fwoscc%2Ffull-record%2FWOS:000314737600019","View Full Record in Web of Science")</f>
        <v>View Full Record in Web of Science</v>
      </c>
    </row>
    <row r="248" spans="1:70" x14ac:dyDescent="0.25">
      <c r="A248" t="s">
        <v>69</v>
      </c>
      <c r="B248" t="s">
        <v>2425</v>
      </c>
      <c r="C248" t="s">
        <v>71</v>
      </c>
      <c r="D248" t="s">
        <v>71</v>
      </c>
      <c r="E248" t="s">
        <v>71</v>
      </c>
      <c r="F248" t="s">
        <v>2426</v>
      </c>
      <c r="G248" t="s">
        <v>71</v>
      </c>
      <c r="H248" t="s">
        <v>71</v>
      </c>
      <c r="I248" s="1" t="s">
        <v>2427</v>
      </c>
      <c r="J248" t="s">
        <v>8590</v>
      </c>
      <c r="K248" t="s">
        <v>2428</v>
      </c>
      <c r="L248" t="s">
        <v>71</v>
      </c>
      <c r="M248" t="s">
        <v>71</v>
      </c>
      <c r="N248" t="s">
        <v>71</v>
      </c>
      <c r="O248" t="s">
        <v>71</v>
      </c>
      <c r="P248" t="s">
        <v>71</v>
      </c>
      <c r="Q248" t="s">
        <v>71</v>
      </c>
      <c r="R248" t="s">
        <v>71</v>
      </c>
      <c r="S248" t="s">
        <v>71</v>
      </c>
      <c r="T248" t="s">
        <v>2429</v>
      </c>
      <c r="U248" t="s">
        <v>71</v>
      </c>
      <c r="V248" t="s">
        <v>71</v>
      </c>
      <c r="W248" t="s">
        <v>71</v>
      </c>
      <c r="X248" t="s">
        <v>71</v>
      </c>
      <c r="Y248" t="s">
        <v>71</v>
      </c>
      <c r="Z248" t="s">
        <v>71</v>
      </c>
      <c r="AA248" t="s">
        <v>71</v>
      </c>
      <c r="AB248" t="s">
        <v>71</v>
      </c>
      <c r="AC248" t="s">
        <v>71</v>
      </c>
      <c r="AD248" t="s">
        <v>71</v>
      </c>
      <c r="AE248" t="s">
        <v>71</v>
      </c>
      <c r="AF248" t="s">
        <v>71</v>
      </c>
      <c r="AG248" t="s">
        <v>71</v>
      </c>
      <c r="AH248" t="s">
        <v>71</v>
      </c>
      <c r="AI248" t="s">
        <v>71</v>
      </c>
      <c r="AJ248" t="s">
        <v>71</v>
      </c>
      <c r="AK248" t="s">
        <v>71</v>
      </c>
      <c r="AL248" t="s">
        <v>71</v>
      </c>
      <c r="AM248" t="s">
        <v>2430</v>
      </c>
      <c r="AN248" t="s">
        <v>2431</v>
      </c>
      <c r="AO248" t="s">
        <v>71</v>
      </c>
      <c r="AP248" t="s">
        <v>71</v>
      </c>
      <c r="AQ248" t="s">
        <v>71</v>
      </c>
      <c r="AR248" t="s">
        <v>2432</v>
      </c>
      <c r="AS248">
        <v>2022</v>
      </c>
      <c r="AT248">
        <v>500</v>
      </c>
      <c r="AU248" t="s">
        <v>71</v>
      </c>
      <c r="AV248" t="s">
        <v>71</v>
      </c>
      <c r="AW248" t="s">
        <v>71</v>
      </c>
      <c r="AX248" t="s">
        <v>71</v>
      </c>
      <c r="AY248" t="s">
        <v>71</v>
      </c>
      <c r="AZ248">
        <v>921</v>
      </c>
      <c r="BA248">
        <v>937</v>
      </c>
      <c r="BB248" t="s">
        <v>71</v>
      </c>
      <c r="BC248" t="s">
        <v>2433</v>
      </c>
      <c r="BD248" t="str">
        <f>HYPERLINK("http://dx.doi.org/10.1016/j.neucom.2022.05.097","http://dx.doi.org/10.1016/j.neucom.2022.05.097")</f>
        <v>http://dx.doi.org/10.1016/j.neucom.2022.05.097</v>
      </c>
      <c r="BE248" t="s">
        <v>71</v>
      </c>
      <c r="BF248" t="s">
        <v>71</v>
      </c>
      <c r="BG248" t="s">
        <v>71</v>
      </c>
      <c r="BH248" t="s">
        <v>71</v>
      </c>
      <c r="BI248" t="s">
        <v>71</v>
      </c>
      <c r="BJ248" t="s">
        <v>71</v>
      </c>
      <c r="BK248" t="s">
        <v>71</v>
      </c>
      <c r="BL248" t="s">
        <v>71</v>
      </c>
      <c r="BM248" t="s">
        <v>71</v>
      </c>
      <c r="BN248" t="s">
        <v>71</v>
      </c>
      <c r="BO248" t="s">
        <v>71</v>
      </c>
      <c r="BP248" t="s">
        <v>71</v>
      </c>
      <c r="BQ248" t="s">
        <v>2434</v>
      </c>
      <c r="BR248" t="str">
        <f>HYPERLINK("https%3A%2F%2Fwww.webofscience.com%2Fwos%2Fwoscc%2Ffull-record%2FWOS:000822674600007","View Full Record in Web of Science")</f>
        <v>View Full Record in Web of Science</v>
      </c>
    </row>
    <row r="249" spans="1:70" x14ac:dyDescent="0.25">
      <c r="A249" t="s">
        <v>69</v>
      </c>
      <c r="B249" t="s">
        <v>2435</v>
      </c>
      <c r="C249" t="s">
        <v>71</v>
      </c>
      <c r="D249" t="s">
        <v>71</v>
      </c>
      <c r="E249" t="s">
        <v>71</v>
      </c>
      <c r="F249" t="s">
        <v>2436</v>
      </c>
      <c r="G249" t="s">
        <v>71</v>
      </c>
      <c r="H249" t="s">
        <v>71</v>
      </c>
      <c r="I249" s="1" t="s">
        <v>2437</v>
      </c>
      <c r="J249" t="s">
        <v>8588</v>
      </c>
      <c r="K249" t="s">
        <v>364</v>
      </c>
      <c r="L249" t="s">
        <v>71</v>
      </c>
      <c r="M249" t="s">
        <v>71</v>
      </c>
      <c r="N249" t="s">
        <v>71</v>
      </c>
      <c r="O249" t="s">
        <v>71</v>
      </c>
      <c r="P249" t="s">
        <v>71</v>
      </c>
      <c r="Q249" t="s">
        <v>71</v>
      </c>
      <c r="R249" t="s">
        <v>71</v>
      </c>
      <c r="S249" t="s">
        <v>71</v>
      </c>
      <c r="T249" t="s">
        <v>2438</v>
      </c>
      <c r="U249" t="s">
        <v>71</v>
      </c>
      <c r="V249" t="s">
        <v>71</v>
      </c>
      <c r="W249" t="s">
        <v>71</v>
      </c>
      <c r="X249" t="s">
        <v>71</v>
      </c>
      <c r="Y249" t="s">
        <v>2439</v>
      </c>
      <c r="Z249" t="s">
        <v>2440</v>
      </c>
      <c r="AA249" t="s">
        <v>71</v>
      </c>
      <c r="AB249" t="s">
        <v>71</v>
      </c>
      <c r="AC249" t="s">
        <v>71</v>
      </c>
      <c r="AD249" t="s">
        <v>71</v>
      </c>
      <c r="AE249" t="s">
        <v>71</v>
      </c>
      <c r="AF249" t="s">
        <v>71</v>
      </c>
      <c r="AG249" t="s">
        <v>71</v>
      </c>
      <c r="AH249" t="s">
        <v>71</v>
      </c>
      <c r="AI249" t="s">
        <v>71</v>
      </c>
      <c r="AJ249" t="s">
        <v>71</v>
      </c>
      <c r="AK249" t="s">
        <v>71</v>
      </c>
      <c r="AL249" t="s">
        <v>71</v>
      </c>
      <c r="AM249" t="s">
        <v>366</v>
      </c>
      <c r="AN249" t="s">
        <v>367</v>
      </c>
      <c r="AO249" t="s">
        <v>71</v>
      </c>
      <c r="AP249" t="s">
        <v>71</v>
      </c>
      <c r="AQ249" t="s">
        <v>71</v>
      </c>
      <c r="AR249" t="s">
        <v>2020</v>
      </c>
      <c r="AS249">
        <v>2013</v>
      </c>
      <c r="AT249">
        <v>34</v>
      </c>
      <c r="AU249">
        <v>14</v>
      </c>
      <c r="AV249" t="s">
        <v>71</v>
      </c>
      <c r="AW249" t="s">
        <v>71</v>
      </c>
      <c r="AX249" t="s">
        <v>180</v>
      </c>
      <c r="AY249" t="s">
        <v>71</v>
      </c>
      <c r="AZ249">
        <v>1609</v>
      </c>
      <c r="BA249">
        <v>1622</v>
      </c>
      <c r="BB249" t="s">
        <v>71</v>
      </c>
      <c r="BC249" t="s">
        <v>2441</v>
      </c>
      <c r="BD249" t="str">
        <f>HYPERLINK("http://dx.doi.org/10.1016/j.patrec.2013.05.015","http://dx.doi.org/10.1016/j.patrec.2013.05.015")</f>
        <v>http://dx.doi.org/10.1016/j.patrec.2013.05.015</v>
      </c>
      <c r="BE249" t="s">
        <v>71</v>
      </c>
      <c r="BF249" t="s">
        <v>71</v>
      </c>
      <c r="BG249" t="s">
        <v>71</v>
      </c>
      <c r="BH249" t="s">
        <v>71</v>
      </c>
      <c r="BI249" t="s">
        <v>71</v>
      </c>
      <c r="BJ249" t="s">
        <v>71</v>
      </c>
      <c r="BK249" t="s">
        <v>71</v>
      </c>
      <c r="BL249" t="s">
        <v>71</v>
      </c>
      <c r="BM249" t="s">
        <v>71</v>
      </c>
      <c r="BN249" t="s">
        <v>71</v>
      </c>
      <c r="BO249" t="s">
        <v>71</v>
      </c>
      <c r="BP249" t="s">
        <v>71</v>
      </c>
      <c r="BQ249" t="s">
        <v>2442</v>
      </c>
      <c r="BR249" t="str">
        <f>HYPERLINK("https%3A%2F%2Fwww.webofscience.com%2Fwos%2Fwoscc%2Ffull-record%2FWOS:000323794200006","View Full Record in Web of Science")</f>
        <v>View Full Record in Web of Science</v>
      </c>
    </row>
    <row r="250" spans="1:70" x14ac:dyDescent="0.25">
      <c r="A250" t="s">
        <v>83</v>
      </c>
      <c r="B250" t="s">
        <v>2443</v>
      </c>
      <c r="C250" t="s">
        <v>2166</v>
      </c>
      <c r="D250" t="s">
        <v>71</v>
      </c>
      <c r="E250" t="s">
        <v>71</v>
      </c>
      <c r="F250" t="s">
        <v>2444</v>
      </c>
      <c r="G250" t="s">
        <v>2166</v>
      </c>
      <c r="H250" t="s">
        <v>71</v>
      </c>
      <c r="I250" s="1" t="s">
        <v>2445</v>
      </c>
      <c r="J250" t="s">
        <v>8590</v>
      </c>
      <c r="K250" t="s">
        <v>2169</v>
      </c>
      <c r="L250" t="s">
        <v>1407</v>
      </c>
      <c r="M250" t="s">
        <v>2170</v>
      </c>
      <c r="N250" t="s">
        <v>2171</v>
      </c>
      <c r="O250" t="s">
        <v>2172</v>
      </c>
      <c r="P250" t="s">
        <v>2173</v>
      </c>
      <c r="Q250" t="s">
        <v>71</v>
      </c>
      <c r="R250" t="s">
        <v>71</v>
      </c>
      <c r="S250" t="s">
        <v>71</v>
      </c>
      <c r="T250" t="s">
        <v>2446</v>
      </c>
      <c r="U250" t="s">
        <v>71</v>
      </c>
      <c r="V250" t="s">
        <v>71</v>
      </c>
      <c r="W250" t="s">
        <v>71</v>
      </c>
      <c r="X250" t="s">
        <v>71</v>
      </c>
      <c r="Y250" t="s">
        <v>2447</v>
      </c>
      <c r="Z250" t="s">
        <v>2448</v>
      </c>
      <c r="AA250" t="s">
        <v>71</v>
      </c>
      <c r="AB250" t="s">
        <v>71</v>
      </c>
      <c r="AC250" t="s">
        <v>71</v>
      </c>
      <c r="AD250" t="s">
        <v>71</v>
      </c>
      <c r="AE250" t="s">
        <v>71</v>
      </c>
      <c r="AF250" t="s">
        <v>71</v>
      </c>
      <c r="AG250" t="s">
        <v>71</v>
      </c>
      <c r="AH250" t="s">
        <v>71</v>
      </c>
      <c r="AI250" t="s">
        <v>71</v>
      </c>
      <c r="AJ250" t="s">
        <v>71</v>
      </c>
      <c r="AK250" t="s">
        <v>71</v>
      </c>
      <c r="AL250" t="s">
        <v>71</v>
      </c>
      <c r="AM250" t="s">
        <v>1413</v>
      </c>
      <c r="AN250" t="s">
        <v>71</v>
      </c>
      <c r="AO250" t="s">
        <v>2176</v>
      </c>
      <c r="AP250" t="s">
        <v>71</v>
      </c>
      <c r="AQ250" t="s">
        <v>71</v>
      </c>
      <c r="AR250" t="s">
        <v>71</v>
      </c>
      <c r="AS250">
        <v>2011</v>
      </c>
      <c r="AT250" t="s">
        <v>71</v>
      </c>
      <c r="AU250" t="s">
        <v>71</v>
      </c>
      <c r="AV250" t="s">
        <v>71</v>
      </c>
      <c r="AW250" t="s">
        <v>71</v>
      </c>
      <c r="AX250" t="s">
        <v>71</v>
      </c>
      <c r="AY250" t="s">
        <v>71</v>
      </c>
      <c r="AZ250">
        <v>439</v>
      </c>
      <c r="BA250">
        <v>443</v>
      </c>
      <c r="BB250" t="s">
        <v>71</v>
      </c>
      <c r="BC250" t="s">
        <v>71</v>
      </c>
      <c r="BD250" t="s">
        <v>71</v>
      </c>
      <c r="BE250" t="s">
        <v>71</v>
      </c>
      <c r="BF250" t="s">
        <v>71</v>
      </c>
      <c r="BG250" t="s">
        <v>71</v>
      </c>
      <c r="BH250" t="s">
        <v>71</v>
      </c>
      <c r="BI250" t="s">
        <v>71</v>
      </c>
      <c r="BJ250" t="s">
        <v>71</v>
      </c>
      <c r="BK250" t="s">
        <v>71</v>
      </c>
      <c r="BL250" t="s">
        <v>71</v>
      </c>
      <c r="BM250" t="s">
        <v>71</v>
      </c>
      <c r="BN250" t="s">
        <v>71</v>
      </c>
      <c r="BO250" t="s">
        <v>71</v>
      </c>
      <c r="BP250" t="s">
        <v>71</v>
      </c>
      <c r="BQ250" t="s">
        <v>2449</v>
      </c>
      <c r="BR250" t="str">
        <f>HYPERLINK("https%3A%2F%2Fwww.webofscience.com%2Fwos%2Fwoscc%2Ffull-record%2FWOS:000301519600064","View Full Record in Web of Science")</f>
        <v>View Full Record in Web of Science</v>
      </c>
    </row>
    <row r="251" spans="1:70" x14ac:dyDescent="0.25">
      <c r="A251" t="s">
        <v>83</v>
      </c>
      <c r="B251" t="s">
        <v>2450</v>
      </c>
      <c r="C251" t="s">
        <v>71</v>
      </c>
      <c r="D251" t="s">
        <v>71</v>
      </c>
      <c r="E251" t="s">
        <v>102</v>
      </c>
      <c r="F251" t="s">
        <v>2451</v>
      </c>
      <c r="G251" t="s">
        <v>71</v>
      </c>
      <c r="H251" t="s">
        <v>71</v>
      </c>
      <c r="I251" s="1" t="s">
        <v>2452</v>
      </c>
      <c r="J251" t="s">
        <v>8590</v>
      </c>
      <c r="K251" t="s">
        <v>2453</v>
      </c>
      <c r="L251" t="s">
        <v>71</v>
      </c>
      <c r="M251" t="s">
        <v>2454</v>
      </c>
      <c r="N251" t="s">
        <v>2455</v>
      </c>
      <c r="O251" t="s">
        <v>2456</v>
      </c>
      <c r="P251" t="s">
        <v>71</v>
      </c>
      <c r="Q251" t="s">
        <v>2457</v>
      </c>
      <c r="R251" t="s">
        <v>71</v>
      </c>
      <c r="S251" t="s">
        <v>71</v>
      </c>
      <c r="T251" t="s">
        <v>2458</v>
      </c>
      <c r="U251" t="s">
        <v>71</v>
      </c>
      <c r="V251" t="s">
        <v>71</v>
      </c>
      <c r="W251" t="s">
        <v>71</v>
      </c>
      <c r="X251" t="s">
        <v>71</v>
      </c>
      <c r="Y251" t="s">
        <v>2459</v>
      </c>
      <c r="Z251" t="s">
        <v>2460</v>
      </c>
      <c r="AA251" t="s">
        <v>71</v>
      </c>
      <c r="AB251" t="s">
        <v>71</v>
      </c>
      <c r="AC251" t="s">
        <v>71</v>
      </c>
      <c r="AD251" t="s">
        <v>71</v>
      </c>
      <c r="AE251" t="s">
        <v>71</v>
      </c>
      <c r="AF251" t="s">
        <v>71</v>
      </c>
      <c r="AG251" t="s">
        <v>71</v>
      </c>
      <c r="AH251" t="s">
        <v>71</v>
      </c>
      <c r="AI251" t="s">
        <v>71</v>
      </c>
      <c r="AJ251" t="s">
        <v>71</v>
      </c>
      <c r="AK251" t="s">
        <v>71</v>
      </c>
      <c r="AL251" t="s">
        <v>71</v>
      </c>
      <c r="AM251" t="s">
        <v>71</v>
      </c>
      <c r="AN251" t="s">
        <v>71</v>
      </c>
      <c r="AO251" t="s">
        <v>2461</v>
      </c>
      <c r="AP251" t="s">
        <v>71</v>
      </c>
      <c r="AQ251" t="s">
        <v>71</v>
      </c>
      <c r="AR251" t="s">
        <v>71</v>
      </c>
      <c r="AS251">
        <v>2019</v>
      </c>
      <c r="AT251" t="s">
        <v>71</v>
      </c>
      <c r="AU251" t="s">
        <v>71</v>
      </c>
      <c r="AV251" t="s">
        <v>71</v>
      </c>
      <c r="AW251" t="s">
        <v>71</v>
      </c>
      <c r="AX251" t="s">
        <v>71</v>
      </c>
      <c r="AY251" t="s">
        <v>71</v>
      </c>
      <c r="AZ251">
        <v>371</v>
      </c>
      <c r="BA251">
        <v>376</v>
      </c>
      <c r="BB251" t="s">
        <v>71</v>
      </c>
      <c r="BC251" t="s">
        <v>2462</v>
      </c>
      <c r="BD251" t="str">
        <f>HYPERLINK("http://dx.doi.org/10.1109/LACLO.2018.00070","http://dx.doi.org/10.1109/LACLO.2018.00070")</f>
        <v>http://dx.doi.org/10.1109/LACLO.2018.00070</v>
      </c>
      <c r="BE251" t="s">
        <v>71</v>
      </c>
      <c r="BF251" t="s">
        <v>71</v>
      </c>
      <c r="BG251" t="s">
        <v>71</v>
      </c>
      <c r="BH251" t="s">
        <v>71</v>
      </c>
      <c r="BI251" t="s">
        <v>71</v>
      </c>
      <c r="BJ251" t="s">
        <v>71</v>
      </c>
      <c r="BK251" t="s">
        <v>71</v>
      </c>
      <c r="BL251" t="s">
        <v>71</v>
      </c>
      <c r="BM251" t="s">
        <v>71</v>
      </c>
      <c r="BN251" t="s">
        <v>71</v>
      </c>
      <c r="BO251" t="s">
        <v>71</v>
      </c>
      <c r="BP251" t="s">
        <v>71</v>
      </c>
      <c r="BQ251" t="s">
        <v>2463</v>
      </c>
      <c r="BR251" t="str">
        <f>HYPERLINK("https%3A%2F%2Fwww.webofscience.com%2Fwos%2Fwoscc%2Ffull-record%2FWOS:000502826200062","View Full Record in Web of Science")</f>
        <v>View Full Record in Web of Science</v>
      </c>
    </row>
    <row r="252" spans="1:70" x14ac:dyDescent="0.25">
      <c r="A252" t="s">
        <v>69</v>
      </c>
      <c r="B252" t="s">
        <v>2464</v>
      </c>
      <c r="C252" t="s">
        <v>71</v>
      </c>
      <c r="D252" t="s">
        <v>71</v>
      </c>
      <c r="E252" t="s">
        <v>71</v>
      </c>
      <c r="F252" t="s">
        <v>2465</v>
      </c>
      <c r="G252" t="s">
        <v>71</v>
      </c>
      <c r="H252" t="s">
        <v>71</v>
      </c>
      <c r="I252" s="1" t="s">
        <v>2466</v>
      </c>
      <c r="J252" t="s">
        <v>8590</v>
      </c>
      <c r="K252" t="s">
        <v>2188</v>
      </c>
      <c r="L252" t="s">
        <v>71</v>
      </c>
      <c r="M252" t="s">
        <v>71</v>
      </c>
      <c r="N252" t="s">
        <v>71</v>
      </c>
      <c r="O252" t="s">
        <v>71</v>
      </c>
      <c r="P252" t="s">
        <v>71</v>
      </c>
      <c r="Q252" t="s">
        <v>71</v>
      </c>
      <c r="R252" t="s">
        <v>71</v>
      </c>
      <c r="S252" t="s">
        <v>71</v>
      </c>
      <c r="T252" t="s">
        <v>2467</v>
      </c>
      <c r="U252" t="s">
        <v>71</v>
      </c>
      <c r="V252" t="s">
        <v>71</v>
      </c>
      <c r="W252" t="s">
        <v>71</v>
      </c>
      <c r="X252" t="s">
        <v>71</v>
      </c>
      <c r="Y252" t="s">
        <v>71</v>
      </c>
      <c r="Z252" t="s">
        <v>2468</v>
      </c>
      <c r="AA252" t="s">
        <v>71</v>
      </c>
      <c r="AB252" t="s">
        <v>71</v>
      </c>
      <c r="AC252" t="s">
        <v>71</v>
      </c>
      <c r="AD252" t="s">
        <v>71</v>
      </c>
      <c r="AE252" t="s">
        <v>71</v>
      </c>
      <c r="AF252" t="s">
        <v>71</v>
      </c>
      <c r="AG252" t="s">
        <v>71</v>
      </c>
      <c r="AH252" t="s">
        <v>71</v>
      </c>
      <c r="AI252" t="s">
        <v>71</v>
      </c>
      <c r="AJ252" t="s">
        <v>71</v>
      </c>
      <c r="AK252" t="s">
        <v>71</v>
      </c>
      <c r="AL252" t="s">
        <v>71</v>
      </c>
      <c r="AM252" t="s">
        <v>2192</v>
      </c>
      <c r="AN252" t="s">
        <v>2193</v>
      </c>
      <c r="AO252" t="s">
        <v>71</v>
      </c>
      <c r="AP252" t="s">
        <v>71</v>
      </c>
      <c r="AQ252" t="s">
        <v>71</v>
      </c>
      <c r="AR252" t="s">
        <v>728</v>
      </c>
      <c r="AS252">
        <v>2012</v>
      </c>
      <c r="AT252">
        <v>11</v>
      </c>
      <c r="AU252">
        <v>4</v>
      </c>
      <c r="AV252" t="s">
        <v>71</v>
      </c>
      <c r="AW252" t="s">
        <v>71</v>
      </c>
      <c r="AX252" t="s">
        <v>71</v>
      </c>
      <c r="AY252" t="s">
        <v>71</v>
      </c>
      <c r="AZ252">
        <v>481</v>
      </c>
      <c r="BA252">
        <v>492</v>
      </c>
      <c r="BB252" t="s">
        <v>71</v>
      </c>
      <c r="BC252" t="s">
        <v>2469</v>
      </c>
      <c r="BD252" t="str">
        <f>HYPERLINK("http://dx.doi.org/10.1007/s10700-012-9124-y","http://dx.doi.org/10.1007/s10700-012-9124-y")</f>
        <v>http://dx.doi.org/10.1007/s10700-012-9124-y</v>
      </c>
      <c r="BE252" t="s">
        <v>71</v>
      </c>
      <c r="BF252" t="s">
        <v>71</v>
      </c>
      <c r="BG252" t="s">
        <v>71</v>
      </c>
      <c r="BH252" t="s">
        <v>71</v>
      </c>
      <c r="BI252" t="s">
        <v>71</v>
      </c>
      <c r="BJ252" t="s">
        <v>71</v>
      </c>
      <c r="BK252" t="s">
        <v>71</v>
      </c>
      <c r="BL252" t="s">
        <v>71</v>
      </c>
      <c r="BM252" t="s">
        <v>71</v>
      </c>
      <c r="BN252" t="s">
        <v>71</v>
      </c>
      <c r="BO252" t="s">
        <v>71</v>
      </c>
      <c r="BP252" t="s">
        <v>71</v>
      </c>
      <c r="BQ252" t="s">
        <v>2470</v>
      </c>
      <c r="BR252" t="str">
        <f>HYPERLINK("https%3A%2F%2Fwww.webofscience.com%2Fwos%2Fwoscc%2Ffull-record%2FWOS:000311499400007","View Full Record in Web of Science")</f>
        <v>View Full Record in Web of Science</v>
      </c>
    </row>
    <row r="253" spans="1:70" x14ac:dyDescent="0.25">
      <c r="A253" t="s">
        <v>69</v>
      </c>
      <c r="B253" t="s">
        <v>2471</v>
      </c>
      <c r="C253" t="s">
        <v>71</v>
      </c>
      <c r="D253" t="s">
        <v>71</v>
      </c>
      <c r="E253" t="s">
        <v>71</v>
      </c>
      <c r="F253" t="s">
        <v>2471</v>
      </c>
      <c r="G253" t="s">
        <v>71</v>
      </c>
      <c r="H253" t="s">
        <v>71</v>
      </c>
      <c r="I253" s="1" t="s">
        <v>2472</v>
      </c>
      <c r="J253" s="6" t="s">
        <v>8590</v>
      </c>
      <c r="K253" t="s">
        <v>115</v>
      </c>
      <c r="L253" t="s">
        <v>71</v>
      </c>
      <c r="M253" t="s">
        <v>71</v>
      </c>
      <c r="N253" t="s">
        <v>71</v>
      </c>
      <c r="O253" t="s">
        <v>71</v>
      </c>
      <c r="P253" t="s">
        <v>71</v>
      </c>
      <c r="Q253" t="s">
        <v>71</v>
      </c>
      <c r="R253" t="s">
        <v>71</v>
      </c>
      <c r="S253" t="s">
        <v>71</v>
      </c>
      <c r="T253" s="10" t="s">
        <v>71</v>
      </c>
      <c r="U253" t="s">
        <v>71</v>
      </c>
      <c r="V253" t="s">
        <v>71</v>
      </c>
      <c r="W253" t="s">
        <v>71</v>
      </c>
      <c r="X253" t="s">
        <v>71</v>
      </c>
      <c r="Y253" t="s">
        <v>2473</v>
      </c>
      <c r="Z253" t="s">
        <v>2474</v>
      </c>
      <c r="AA253" t="s">
        <v>71</v>
      </c>
      <c r="AB253" t="s">
        <v>71</v>
      </c>
      <c r="AC253" t="s">
        <v>71</v>
      </c>
      <c r="AD253" t="s">
        <v>71</v>
      </c>
      <c r="AE253" t="s">
        <v>71</v>
      </c>
      <c r="AF253" t="s">
        <v>71</v>
      </c>
      <c r="AG253" t="s">
        <v>71</v>
      </c>
      <c r="AH253" t="s">
        <v>71</v>
      </c>
      <c r="AI253" t="s">
        <v>71</v>
      </c>
      <c r="AJ253" t="s">
        <v>71</v>
      </c>
      <c r="AK253" t="s">
        <v>71</v>
      </c>
      <c r="AL253" t="s">
        <v>71</v>
      </c>
      <c r="AM253" t="s">
        <v>117</v>
      </c>
      <c r="AN253" t="s">
        <v>118</v>
      </c>
      <c r="AO253" t="s">
        <v>71</v>
      </c>
      <c r="AP253" t="s">
        <v>71</v>
      </c>
      <c r="AQ253" t="s">
        <v>71</v>
      </c>
      <c r="AR253" t="s">
        <v>71</v>
      </c>
      <c r="AS253">
        <v>1991</v>
      </c>
      <c r="AT253">
        <v>20</v>
      </c>
      <c r="AU253">
        <v>1</v>
      </c>
      <c r="AV253" t="s">
        <v>71</v>
      </c>
      <c r="AW253" t="s">
        <v>71</v>
      </c>
      <c r="AX253" t="s">
        <v>71</v>
      </c>
      <c r="AY253" t="s">
        <v>71</v>
      </c>
      <c r="AZ253">
        <v>5</v>
      </c>
      <c r="BA253">
        <v>15</v>
      </c>
      <c r="BB253" t="s">
        <v>71</v>
      </c>
      <c r="BC253" t="s">
        <v>2475</v>
      </c>
      <c r="BD253" t="str">
        <f>HYPERLINK("http://dx.doi.org/10.1080/03081079108945008","http://dx.doi.org/10.1080/03081079108945008")</f>
        <v>http://dx.doi.org/10.1080/03081079108945008</v>
      </c>
      <c r="BE253" t="s">
        <v>71</v>
      </c>
      <c r="BF253" t="s">
        <v>71</v>
      </c>
      <c r="BG253" t="s">
        <v>71</v>
      </c>
      <c r="BH253" t="s">
        <v>71</v>
      </c>
      <c r="BI253" t="s">
        <v>71</v>
      </c>
      <c r="BJ253" t="s">
        <v>71</v>
      </c>
      <c r="BK253" t="s">
        <v>71</v>
      </c>
      <c r="BL253" t="s">
        <v>71</v>
      </c>
      <c r="BM253" t="s">
        <v>71</v>
      </c>
      <c r="BN253" t="s">
        <v>71</v>
      </c>
      <c r="BO253" t="s">
        <v>71</v>
      </c>
      <c r="BP253" t="s">
        <v>71</v>
      </c>
      <c r="BQ253" t="s">
        <v>2476</v>
      </c>
      <c r="BR253" t="str">
        <f>HYPERLINK("https%3A%2F%2Fwww.webofscience.com%2Fwos%2Fwoscc%2Ffull-record%2FWOS:A1991JB66300003","View Full Record in Web of Science")</f>
        <v>View Full Record in Web of Science</v>
      </c>
    </row>
    <row r="254" spans="1:70" x14ac:dyDescent="0.25">
      <c r="A254" t="s">
        <v>83</v>
      </c>
      <c r="B254" t="s">
        <v>2477</v>
      </c>
      <c r="C254" t="s">
        <v>71</v>
      </c>
      <c r="D254" t="s">
        <v>71</v>
      </c>
      <c r="E254" t="s">
        <v>1747</v>
      </c>
      <c r="F254" t="s">
        <v>2477</v>
      </c>
      <c r="G254" t="s">
        <v>71</v>
      </c>
      <c r="H254" t="s">
        <v>71</v>
      </c>
      <c r="I254" s="1" t="s">
        <v>2478</v>
      </c>
      <c r="J254" s="6" t="s">
        <v>8590</v>
      </c>
      <c r="K254" t="s">
        <v>1749</v>
      </c>
      <c r="L254" t="s">
        <v>71</v>
      </c>
      <c r="M254" t="s">
        <v>817</v>
      </c>
      <c r="N254" t="s">
        <v>1750</v>
      </c>
      <c r="O254" t="s">
        <v>1751</v>
      </c>
      <c r="P254" t="s">
        <v>1752</v>
      </c>
      <c r="Q254" t="s">
        <v>71</v>
      </c>
      <c r="R254" t="s">
        <v>71</v>
      </c>
      <c r="S254" t="s">
        <v>71</v>
      </c>
      <c r="T254" s="10" t="s">
        <v>2479</v>
      </c>
      <c r="U254" t="s">
        <v>71</v>
      </c>
      <c r="V254" t="s">
        <v>71</v>
      </c>
      <c r="W254" t="s">
        <v>71</v>
      </c>
      <c r="X254" t="s">
        <v>71</v>
      </c>
      <c r="Y254" t="s">
        <v>2480</v>
      </c>
      <c r="Z254" t="s">
        <v>2481</v>
      </c>
      <c r="AA254" t="s">
        <v>71</v>
      </c>
      <c r="AB254" t="s">
        <v>71</v>
      </c>
      <c r="AC254" t="s">
        <v>71</v>
      </c>
      <c r="AD254" t="s">
        <v>71</v>
      </c>
      <c r="AE254" t="s">
        <v>71</v>
      </c>
      <c r="AF254" t="s">
        <v>71</v>
      </c>
      <c r="AG254" t="s">
        <v>71</v>
      </c>
      <c r="AH254" t="s">
        <v>71</v>
      </c>
      <c r="AI254" t="s">
        <v>71</v>
      </c>
      <c r="AJ254" t="s">
        <v>71</v>
      </c>
      <c r="AK254" t="s">
        <v>71</v>
      </c>
      <c r="AL254" t="s">
        <v>71</v>
      </c>
      <c r="AM254" t="s">
        <v>71</v>
      </c>
      <c r="AN254" t="s">
        <v>71</v>
      </c>
      <c r="AO254" t="s">
        <v>1756</v>
      </c>
      <c r="AP254" t="s">
        <v>71</v>
      </c>
      <c r="AQ254" t="s">
        <v>71</v>
      </c>
      <c r="AR254" t="s">
        <v>71</v>
      </c>
      <c r="AS254">
        <v>2002</v>
      </c>
      <c r="AT254" t="s">
        <v>71</v>
      </c>
      <c r="AU254" t="s">
        <v>71</v>
      </c>
      <c r="AV254" t="s">
        <v>71</v>
      </c>
      <c r="AW254" t="s">
        <v>71</v>
      </c>
      <c r="AX254" t="s">
        <v>71</v>
      </c>
      <c r="AY254" t="s">
        <v>71</v>
      </c>
      <c r="AZ254">
        <v>1063</v>
      </c>
      <c r="BA254">
        <v>1068</v>
      </c>
      <c r="BB254" t="s">
        <v>71</v>
      </c>
      <c r="BC254" t="s">
        <v>71</v>
      </c>
      <c r="BD254" t="s">
        <v>71</v>
      </c>
      <c r="BE254" t="s">
        <v>71</v>
      </c>
      <c r="BF254" t="s">
        <v>71</v>
      </c>
      <c r="BG254" t="s">
        <v>71</v>
      </c>
      <c r="BH254" t="s">
        <v>71</v>
      </c>
      <c r="BI254" t="s">
        <v>71</v>
      </c>
      <c r="BJ254" t="s">
        <v>71</v>
      </c>
      <c r="BK254" t="s">
        <v>71</v>
      </c>
      <c r="BL254" t="s">
        <v>71</v>
      </c>
      <c r="BM254" t="s">
        <v>71</v>
      </c>
      <c r="BN254" t="s">
        <v>71</v>
      </c>
      <c r="BO254" t="s">
        <v>71</v>
      </c>
      <c r="BP254" t="s">
        <v>71</v>
      </c>
      <c r="BQ254" t="s">
        <v>2482</v>
      </c>
      <c r="BR254" t="str">
        <f>HYPERLINK("https%3A%2F%2Fwww.webofscience.com%2Fwos%2Fwoscc%2Ffull-record%2FWOS:000177476600187","View Full Record in Web of Science")</f>
        <v>View Full Record in Web of Science</v>
      </c>
    </row>
    <row r="255" spans="1:70" x14ac:dyDescent="0.25">
      <c r="A255" t="s">
        <v>83</v>
      </c>
      <c r="B255" t="s">
        <v>2483</v>
      </c>
      <c r="C255" t="s">
        <v>71</v>
      </c>
      <c r="D255" t="s">
        <v>2484</v>
      </c>
      <c r="E255" t="s">
        <v>71</v>
      </c>
      <c r="F255" t="s">
        <v>2483</v>
      </c>
      <c r="G255" t="s">
        <v>71</v>
      </c>
      <c r="H255" t="s">
        <v>71</v>
      </c>
      <c r="I255" s="1" t="s">
        <v>2485</v>
      </c>
      <c r="J255" t="s">
        <v>8590</v>
      </c>
      <c r="K255" t="s">
        <v>2486</v>
      </c>
      <c r="L255" t="s">
        <v>71</v>
      </c>
      <c r="M255" t="s">
        <v>2487</v>
      </c>
      <c r="N255" t="s">
        <v>2488</v>
      </c>
      <c r="O255" t="s">
        <v>2489</v>
      </c>
      <c r="P255" t="s">
        <v>2490</v>
      </c>
      <c r="Q255" t="s">
        <v>71</v>
      </c>
      <c r="R255" t="s">
        <v>71</v>
      </c>
      <c r="S255" t="s">
        <v>71</v>
      </c>
      <c r="T255" t="s">
        <v>2491</v>
      </c>
      <c r="U255" t="s">
        <v>71</v>
      </c>
      <c r="V255" t="s">
        <v>71</v>
      </c>
      <c r="W255" t="s">
        <v>71</v>
      </c>
      <c r="X255" t="s">
        <v>71</v>
      </c>
      <c r="Y255" t="s">
        <v>71</v>
      </c>
      <c r="Z255" t="s">
        <v>2492</v>
      </c>
      <c r="AA255" t="s">
        <v>71</v>
      </c>
      <c r="AB255" t="s">
        <v>71</v>
      </c>
      <c r="AC255" t="s">
        <v>71</v>
      </c>
      <c r="AD255" t="s">
        <v>71</v>
      </c>
      <c r="AE255" t="s">
        <v>71</v>
      </c>
      <c r="AF255" t="s">
        <v>71</v>
      </c>
      <c r="AG255" t="s">
        <v>71</v>
      </c>
      <c r="AH255" t="s">
        <v>71</v>
      </c>
      <c r="AI255" t="s">
        <v>71</v>
      </c>
      <c r="AJ255" t="s">
        <v>71</v>
      </c>
      <c r="AK255" t="s">
        <v>71</v>
      </c>
      <c r="AL255" t="s">
        <v>71</v>
      </c>
      <c r="AM255" t="s">
        <v>71</v>
      </c>
      <c r="AN255" t="s">
        <v>71</v>
      </c>
      <c r="AO255" t="s">
        <v>2493</v>
      </c>
      <c r="AP255" t="s">
        <v>71</v>
      </c>
      <c r="AQ255" t="s">
        <v>71</v>
      </c>
      <c r="AR255" t="s">
        <v>71</v>
      </c>
      <c r="AS255">
        <v>1999</v>
      </c>
      <c r="AT255" t="s">
        <v>71</v>
      </c>
      <c r="AU255" t="s">
        <v>71</v>
      </c>
      <c r="AV255" t="s">
        <v>71</v>
      </c>
      <c r="AW255" t="s">
        <v>71</v>
      </c>
      <c r="AX255" t="s">
        <v>71</v>
      </c>
      <c r="AY255" t="s">
        <v>71</v>
      </c>
      <c r="AZ255">
        <v>90</v>
      </c>
      <c r="BA255">
        <v>94</v>
      </c>
      <c r="BB255" t="s">
        <v>71</v>
      </c>
      <c r="BC255" t="s">
        <v>2494</v>
      </c>
      <c r="BD255" t="str">
        <f>HYPERLINK("http://dx.doi.org/10.1109/NAFIPS.1999.781660","http://dx.doi.org/10.1109/NAFIPS.1999.781660")</f>
        <v>http://dx.doi.org/10.1109/NAFIPS.1999.781660</v>
      </c>
      <c r="BE255" t="s">
        <v>71</v>
      </c>
      <c r="BF255" t="s">
        <v>71</v>
      </c>
      <c r="BG255" t="s">
        <v>71</v>
      </c>
      <c r="BH255" t="s">
        <v>71</v>
      </c>
      <c r="BI255" t="s">
        <v>71</v>
      </c>
      <c r="BJ255" t="s">
        <v>71</v>
      </c>
      <c r="BK255" t="s">
        <v>71</v>
      </c>
      <c r="BL255" t="s">
        <v>71</v>
      </c>
      <c r="BM255" t="s">
        <v>71</v>
      </c>
      <c r="BN255" t="s">
        <v>71</v>
      </c>
      <c r="BO255" t="s">
        <v>71</v>
      </c>
      <c r="BP255" t="s">
        <v>71</v>
      </c>
      <c r="BQ255" t="s">
        <v>2495</v>
      </c>
      <c r="BR255" t="str">
        <f>HYPERLINK("https%3A%2F%2Fwww.webofscience.com%2Fwos%2Fwoscc%2Ffull-record%2FWOS:000081666600021","View Full Record in Web of Science")</f>
        <v>View Full Record in Web of Science</v>
      </c>
    </row>
    <row r="256" spans="1:70" x14ac:dyDescent="0.25">
      <c r="A256" t="s">
        <v>69</v>
      </c>
      <c r="B256" t="s">
        <v>2496</v>
      </c>
      <c r="C256" t="s">
        <v>71</v>
      </c>
      <c r="D256" t="s">
        <v>71</v>
      </c>
      <c r="E256" t="s">
        <v>71</v>
      </c>
      <c r="F256" t="s">
        <v>2496</v>
      </c>
      <c r="G256" t="s">
        <v>71</v>
      </c>
      <c r="H256" t="s">
        <v>71</v>
      </c>
      <c r="I256" s="1" t="s">
        <v>2497</v>
      </c>
      <c r="J256" t="s">
        <v>8592</v>
      </c>
      <c r="K256" t="s">
        <v>123</v>
      </c>
      <c r="L256" t="s">
        <v>71</v>
      </c>
      <c r="M256" t="s">
        <v>71</v>
      </c>
      <c r="N256" t="s">
        <v>71</v>
      </c>
      <c r="O256" t="s">
        <v>71</v>
      </c>
      <c r="P256" t="s">
        <v>71</v>
      </c>
      <c r="Q256" t="s">
        <v>71</v>
      </c>
      <c r="R256" t="s">
        <v>71</v>
      </c>
      <c r="S256" t="s">
        <v>71</v>
      </c>
      <c r="T256" t="s">
        <v>2498</v>
      </c>
      <c r="U256" t="s">
        <v>71</v>
      </c>
      <c r="V256" t="s">
        <v>71</v>
      </c>
      <c r="W256" t="s">
        <v>71</v>
      </c>
      <c r="X256" t="s">
        <v>71</v>
      </c>
      <c r="Y256" t="s">
        <v>71</v>
      </c>
      <c r="Z256" t="s">
        <v>71</v>
      </c>
      <c r="AA256" t="s">
        <v>71</v>
      </c>
      <c r="AB256" t="s">
        <v>71</v>
      </c>
      <c r="AC256" t="s">
        <v>71</v>
      </c>
      <c r="AD256" t="s">
        <v>71</v>
      </c>
      <c r="AE256" t="s">
        <v>71</v>
      </c>
      <c r="AF256" t="s">
        <v>71</v>
      </c>
      <c r="AG256" t="s">
        <v>71</v>
      </c>
      <c r="AH256" t="s">
        <v>71</v>
      </c>
      <c r="AI256" t="s">
        <v>71</v>
      </c>
      <c r="AJ256" t="s">
        <v>71</v>
      </c>
      <c r="AK256" t="s">
        <v>71</v>
      </c>
      <c r="AL256" t="s">
        <v>71</v>
      </c>
      <c r="AM256" t="s">
        <v>127</v>
      </c>
      <c r="AN256" t="s">
        <v>71</v>
      </c>
      <c r="AO256" t="s">
        <v>71</v>
      </c>
      <c r="AP256" t="s">
        <v>71</v>
      </c>
      <c r="AQ256" t="s">
        <v>71</v>
      </c>
      <c r="AR256" t="s">
        <v>129</v>
      </c>
      <c r="AS256">
        <v>1997</v>
      </c>
      <c r="AT256">
        <v>100</v>
      </c>
      <c r="AU256" t="s">
        <v>130</v>
      </c>
      <c r="AV256" t="s">
        <v>71</v>
      </c>
      <c r="AW256" t="s">
        <v>71</v>
      </c>
      <c r="AX256" t="s">
        <v>71</v>
      </c>
      <c r="AY256" t="s">
        <v>71</v>
      </c>
      <c r="AZ256">
        <v>165</v>
      </c>
      <c r="BA256">
        <v>206</v>
      </c>
      <c r="BB256" t="s">
        <v>71</v>
      </c>
      <c r="BC256" t="s">
        <v>2499</v>
      </c>
      <c r="BD256" t="str">
        <f>HYPERLINK("http://dx.doi.org/10.1016/S0020-0255(96)00276-9","http://dx.doi.org/10.1016/S0020-0255(96)00276-9")</f>
        <v>http://dx.doi.org/10.1016/S0020-0255(96)00276-9</v>
      </c>
      <c r="BE256" t="s">
        <v>71</v>
      </c>
      <c r="BF256" t="s">
        <v>71</v>
      </c>
      <c r="BG256" t="s">
        <v>71</v>
      </c>
      <c r="BH256" t="s">
        <v>71</v>
      </c>
      <c r="BI256" t="s">
        <v>71</v>
      </c>
      <c r="BJ256" t="s">
        <v>71</v>
      </c>
      <c r="BK256" t="s">
        <v>71</v>
      </c>
      <c r="BL256" t="s">
        <v>71</v>
      </c>
      <c r="BM256" t="s">
        <v>71</v>
      </c>
      <c r="BN256" t="s">
        <v>71</v>
      </c>
      <c r="BO256" t="s">
        <v>71</v>
      </c>
      <c r="BP256" t="s">
        <v>71</v>
      </c>
      <c r="BQ256" t="s">
        <v>2500</v>
      </c>
      <c r="BR256" t="str">
        <f>HYPERLINK("https%3A%2F%2Fwww.webofscience.com%2Fwos%2Fwoscc%2Ffull-record%2FWOS:A1997XA26700007","View Full Record in Web of Science")</f>
        <v>View Full Record in Web of Science</v>
      </c>
    </row>
    <row r="257" spans="1:70" x14ac:dyDescent="0.25">
      <c r="A257" t="s">
        <v>69</v>
      </c>
      <c r="B257" t="s">
        <v>2501</v>
      </c>
      <c r="C257" t="s">
        <v>71</v>
      </c>
      <c r="D257" t="s">
        <v>71</v>
      </c>
      <c r="E257" t="s">
        <v>71</v>
      </c>
      <c r="F257" t="s">
        <v>2501</v>
      </c>
      <c r="G257" t="s">
        <v>71</v>
      </c>
      <c r="H257" t="s">
        <v>71</v>
      </c>
      <c r="I257" s="1" t="s">
        <v>2502</v>
      </c>
      <c r="J257" s="6" t="s">
        <v>8590</v>
      </c>
      <c r="K257" t="s">
        <v>115</v>
      </c>
      <c r="L257" t="s">
        <v>71</v>
      </c>
      <c r="M257" t="s">
        <v>71</v>
      </c>
      <c r="N257" t="s">
        <v>71</v>
      </c>
      <c r="O257" t="s">
        <v>71</v>
      </c>
      <c r="P257" t="s">
        <v>71</v>
      </c>
      <c r="Q257" t="s">
        <v>71</v>
      </c>
      <c r="R257" t="s">
        <v>71</v>
      </c>
      <c r="S257" t="s">
        <v>71</v>
      </c>
      <c r="T257" s="10" t="s">
        <v>2503</v>
      </c>
      <c r="U257" t="s">
        <v>71</v>
      </c>
      <c r="V257" t="s">
        <v>71</v>
      </c>
      <c r="W257" t="s">
        <v>71</v>
      </c>
      <c r="X257" t="s">
        <v>71</v>
      </c>
      <c r="Y257" t="s">
        <v>71</v>
      </c>
      <c r="Z257" t="s">
        <v>71</v>
      </c>
      <c r="AA257" t="s">
        <v>71</v>
      </c>
      <c r="AB257" t="s">
        <v>71</v>
      </c>
      <c r="AC257" t="s">
        <v>71</v>
      </c>
      <c r="AD257" t="s">
        <v>71</v>
      </c>
      <c r="AE257" t="s">
        <v>71</v>
      </c>
      <c r="AF257" t="s">
        <v>71</v>
      </c>
      <c r="AG257" t="s">
        <v>71</v>
      </c>
      <c r="AH257" t="s">
        <v>71</v>
      </c>
      <c r="AI257" t="s">
        <v>71</v>
      </c>
      <c r="AJ257" t="s">
        <v>71</v>
      </c>
      <c r="AK257" t="s">
        <v>71</v>
      </c>
      <c r="AL257" t="s">
        <v>71</v>
      </c>
      <c r="AM257" t="s">
        <v>117</v>
      </c>
      <c r="AN257" t="s">
        <v>71</v>
      </c>
      <c r="AO257" t="s">
        <v>71</v>
      </c>
      <c r="AP257" t="s">
        <v>71</v>
      </c>
      <c r="AQ257" t="s">
        <v>71</v>
      </c>
      <c r="AR257" t="s">
        <v>344</v>
      </c>
      <c r="AS257">
        <v>2002</v>
      </c>
      <c r="AT257">
        <v>31</v>
      </c>
      <c r="AU257">
        <v>3</v>
      </c>
      <c r="AV257" t="s">
        <v>71</v>
      </c>
      <c r="AW257" t="s">
        <v>71</v>
      </c>
      <c r="AX257" t="s">
        <v>71</v>
      </c>
      <c r="AY257" t="s">
        <v>71</v>
      </c>
      <c r="AZ257">
        <v>277</v>
      </c>
      <c r="BA257">
        <v>301</v>
      </c>
      <c r="BB257" t="s">
        <v>71</v>
      </c>
      <c r="BC257" t="s">
        <v>2504</v>
      </c>
      <c r="BD257" t="str">
        <f>HYPERLINK("http://dx.doi.org/10.1080/03081070290005203","http://dx.doi.org/10.1080/03081070290005203")</f>
        <v>http://dx.doi.org/10.1080/03081070290005203</v>
      </c>
      <c r="BE257" t="s">
        <v>71</v>
      </c>
      <c r="BF257" t="s">
        <v>71</v>
      </c>
      <c r="BG257" t="s">
        <v>71</v>
      </c>
      <c r="BH257" t="s">
        <v>71</v>
      </c>
      <c r="BI257" t="s">
        <v>71</v>
      </c>
      <c r="BJ257" t="s">
        <v>71</v>
      </c>
      <c r="BK257" t="s">
        <v>71</v>
      </c>
      <c r="BL257" t="s">
        <v>71</v>
      </c>
      <c r="BM257" t="s">
        <v>71</v>
      </c>
      <c r="BN257" t="s">
        <v>71</v>
      </c>
      <c r="BO257" t="s">
        <v>71</v>
      </c>
      <c r="BP257" t="s">
        <v>71</v>
      </c>
      <c r="BQ257" t="s">
        <v>2505</v>
      </c>
      <c r="BR257" t="str">
        <f>HYPERLINK("https%3A%2F%2Fwww.webofscience.com%2Fwos%2Fwoscc%2Ffull-record%2FWOS:000176131200005","View Full Record in Web of Science")</f>
        <v>View Full Record in Web of Science</v>
      </c>
    </row>
    <row r="258" spans="1:70" x14ac:dyDescent="0.25">
      <c r="A258" t="s">
        <v>83</v>
      </c>
      <c r="B258" t="s">
        <v>2506</v>
      </c>
      <c r="C258" t="s">
        <v>71</v>
      </c>
      <c r="D258" t="s">
        <v>71</v>
      </c>
      <c r="E258" t="s">
        <v>2507</v>
      </c>
      <c r="F258" t="s">
        <v>2508</v>
      </c>
      <c r="G258" t="s">
        <v>71</v>
      </c>
      <c r="H258" t="s">
        <v>71</v>
      </c>
      <c r="I258" s="1" t="s">
        <v>2509</v>
      </c>
      <c r="J258" t="s">
        <v>8588</v>
      </c>
      <c r="K258" t="s">
        <v>2510</v>
      </c>
      <c r="L258" t="s">
        <v>71</v>
      </c>
      <c r="M258" t="s">
        <v>2511</v>
      </c>
      <c r="N258" t="s">
        <v>2512</v>
      </c>
      <c r="O258" t="s">
        <v>820</v>
      </c>
      <c r="P258" t="s">
        <v>71</v>
      </c>
      <c r="Q258" t="s">
        <v>71</v>
      </c>
      <c r="R258" t="s">
        <v>71</v>
      </c>
      <c r="S258" t="s">
        <v>71</v>
      </c>
      <c r="T258" t="s">
        <v>2513</v>
      </c>
      <c r="U258" t="s">
        <v>71</v>
      </c>
      <c r="V258" t="s">
        <v>71</v>
      </c>
      <c r="W258" t="s">
        <v>71</v>
      </c>
      <c r="X258" t="s">
        <v>71</v>
      </c>
      <c r="Y258" t="s">
        <v>2514</v>
      </c>
      <c r="Z258" t="s">
        <v>71</v>
      </c>
      <c r="AA258" t="s">
        <v>71</v>
      </c>
      <c r="AB258" t="s">
        <v>71</v>
      </c>
      <c r="AC258" t="s">
        <v>71</v>
      </c>
      <c r="AD258" t="s">
        <v>71</v>
      </c>
      <c r="AE258" t="s">
        <v>71</v>
      </c>
      <c r="AF258" t="s">
        <v>71</v>
      </c>
      <c r="AG258" t="s">
        <v>71</v>
      </c>
      <c r="AH258" t="s">
        <v>71</v>
      </c>
      <c r="AI258" t="s">
        <v>71</v>
      </c>
      <c r="AJ258" t="s">
        <v>71</v>
      </c>
      <c r="AK258" t="s">
        <v>71</v>
      </c>
      <c r="AL258" t="s">
        <v>71</v>
      </c>
      <c r="AM258" t="s">
        <v>71</v>
      </c>
      <c r="AN258" t="s">
        <v>71</v>
      </c>
      <c r="AO258" t="s">
        <v>2515</v>
      </c>
      <c r="AP258" t="s">
        <v>71</v>
      </c>
      <c r="AQ258" t="s">
        <v>71</v>
      </c>
      <c r="AR258" t="s">
        <v>71</v>
      </c>
      <c r="AS258">
        <v>2008</v>
      </c>
      <c r="AT258" t="s">
        <v>71</v>
      </c>
      <c r="AU258" t="s">
        <v>71</v>
      </c>
      <c r="AV258" t="s">
        <v>71</v>
      </c>
      <c r="AW258" t="s">
        <v>71</v>
      </c>
      <c r="AX258" t="s">
        <v>71</v>
      </c>
      <c r="AY258" t="s">
        <v>71</v>
      </c>
      <c r="AZ258">
        <v>2747</v>
      </c>
      <c r="BA258">
        <v>2750</v>
      </c>
      <c r="BB258" t="s">
        <v>71</v>
      </c>
      <c r="BC258" t="s">
        <v>71</v>
      </c>
      <c r="BD258" t="s">
        <v>71</v>
      </c>
      <c r="BE258" t="s">
        <v>71</v>
      </c>
      <c r="BF258" t="s">
        <v>71</v>
      </c>
      <c r="BG258" t="s">
        <v>71</v>
      </c>
      <c r="BH258" t="s">
        <v>71</v>
      </c>
      <c r="BI258" t="s">
        <v>71</v>
      </c>
      <c r="BJ258" t="s">
        <v>71</v>
      </c>
      <c r="BK258" t="s">
        <v>71</v>
      </c>
      <c r="BL258" t="s">
        <v>71</v>
      </c>
      <c r="BM258" t="s">
        <v>71</v>
      </c>
      <c r="BN258" t="s">
        <v>71</v>
      </c>
      <c r="BO258" t="s">
        <v>71</v>
      </c>
      <c r="BP258" t="s">
        <v>71</v>
      </c>
      <c r="BQ258" t="s">
        <v>2516</v>
      </c>
      <c r="BR258" t="str">
        <f>HYPERLINK("https%3A%2F%2Fwww.webofscience.com%2Fwos%2Fwoscc%2Ffull-record%2FWOS:000277026101266","View Full Record in Web of Science")</f>
        <v>View Full Record in Web of Science</v>
      </c>
    </row>
    <row r="259" spans="1:70" x14ac:dyDescent="0.25">
      <c r="A259" t="s">
        <v>69</v>
      </c>
      <c r="B259" t="s">
        <v>2517</v>
      </c>
      <c r="C259" t="s">
        <v>71</v>
      </c>
      <c r="D259" t="s">
        <v>71</v>
      </c>
      <c r="E259" t="s">
        <v>71</v>
      </c>
      <c r="F259" t="s">
        <v>2518</v>
      </c>
      <c r="G259" t="s">
        <v>71</v>
      </c>
      <c r="H259" t="s">
        <v>71</v>
      </c>
      <c r="I259" s="1" t="s">
        <v>2519</v>
      </c>
      <c r="J259" t="s">
        <v>8590</v>
      </c>
      <c r="K259" t="s">
        <v>364</v>
      </c>
      <c r="L259" t="s">
        <v>71</v>
      </c>
      <c r="M259" t="s">
        <v>71</v>
      </c>
      <c r="N259" t="s">
        <v>71</v>
      </c>
      <c r="O259" t="s">
        <v>71</v>
      </c>
      <c r="P259" t="s">
        <v>71</v>
      </c>
      <c r="Q259" t="s">
        <v>71</v>
      </c>
      <c r="R259" t="s">
        <v>71</v>
      </c>
      <c r="S259" t="s">
        <v>71</v>
      </c>
      <c r="T259" t="s">
        <v>2520</v>
      </c>
      <c r="U259" t="s">
        <v>71</v>
      </c>
      <c r="V259" t="s">
        <v>71</v>
      </c>
      <c r="W259" t="s">
        <v>71</v>
      </c>
      <c r="X259" t="s">
        <v>71</v>
      </c>
      <c r="Y259" t="s">
        <v>2521</v>
      </c>
      <c r="Z259" t="s">
        <v>2522</v>
      </c>
      <c r="AA259" t="s">
        <v>71</v>
      </c>
      <c r="AB259" t="s">
        <v>71</v>
      </c>
      <c r="AC259" t="s">
        <v>71</v>
      </c>
      <c r="AD259" t="s">
        <v>71</v>
      </c>
      <c r="AE259" t="s">
        <v>71</v>
      </c>
      <c r="AF259" t="s">
        <v>71</v>
      </c>
      <c r="AG259" t="s">
        <v>71</v>
      </c>
      <c r="AH259" t="s">
        <v>71</v>
      </c>
      <c r="AI259" t="s">
        <v>71</v>
      </c>
      <c r="AJ259" t="s">
        <v>71</v>
      </c>
      <c r="AK259" t="s">
        <v>71</v>
      </c>
      <c r="AL259" t="s">
        <v>71</v>
      </c>
      <c r="AM259" t="s">
        <v>366</v>
      </c>
      <c r="AN259" t="s">
        <v>367</v>
      </c>
      <c r="AO259" t="s">
        <v>71</v>
      </c>
      <c r="AP259" t="s">
        <v>71</v>
      </c>
      <c r="AQ259" t="s">
        <v>71</v>
      </c>
      <c r="AR259" t="s">
        <v>2523</v>
      </c>
      <c r="AS259">
        <v>2012</v>
      </c>
      <c r="AT259">
        <v>33</v>
      </c>
      <c r="AU259">
        <v>9</v>
      </c>
      <c r="AV259" t="s">
        <v>71</v>
      </c>
      <c r="AW259" t="s">
        <v>71</v>
      </c>
      <c r="AX259" t="s">
        <v>71</v>
      </c>
      <c r="AY259" t="s">
        <v>71</v>
      </c>
      <c r="AZ259">
        <v>1219</v>
      </c>
      <c r="BA259">
        <v>1223</v>
      </c>
      <c r="BB259" t="s">
        <v>71</v>
      </c>
      <c r="BC259" t="s">
        <v>2524</v>
      </c>
      <c r="BD259" t="str">
        <f>HYPERLINK("http://dx.doi.org/10.1016/j.patrec.2012.01.008","http://dx.doi.org/10.1016/j.patrec.2012.01.008")</f>
        <v>http://dx.doi.org/10.1016/j.patrec.2012.01.008</v>
      </c>
      <c r="BE259" t="s">
        <v>71</v>
      </c>
      <c r="BF259" t="s">
        <v>71</v>
      </c>
      <c r="BG259" t="s">
        <v>71</v>
      </c>
      <c r="BH259" t="s">
        <v>71</v>
      </c>
      <c r="BI259" t="s">
        <v>71</v>
      </c>
      <c r="BJ259" t="s">
        <v>71</v>
      </c>
      <c r="BK259" t="s">
        <v>71</v>
      </c>
      <c r="BL259" t="s">
        <v>71</v>
      </c>
      <c r="BM259" t="s">
        <v>71</v>
      </c>
      <c r="BN259" t="s">
        <v>71</v>
      </c>
      <c r="BO259" t="s">
        <v>71</v>
      </c>
      <c r="BP259" t="s">
        <v>71</v>
      </c>
      <c r="BQ259" t="s">
        <v>2525</v>
      </c>
      <c r="BR259" t="str">
        <f>HYPERLINK("https%3A%2F%2Fwww.webofscience.com%2Fwos%2Fwoscc%2Ffull-record%2FWOS:000304235500024","View Full Record in Web of Science")</f>
        <v>View Full Record in Web of Science</v>
      </c>
    </row>
    <row r="260" spans="1:70" x14ac:dyDescent="0.25">
      <c r="A260" t="s">
        <v>460</v>
      </c>
      <c r="B260" t="s">
        <v>2526</v>
      </c>
      <c r="C260" t="s">
        <v>71</v>
      </c>
      <c r="D260" t="s">
        <v>2527</v>
      </c>
      <c r="E260" t="s">
        <v>71</v>
      </c>
      <c r="F260" t="s">
        <v>2526</v>
      </c>
      <c r="G260" t="s">
        <v>71</v>
      </c>
      <c r="H260" t="s">
        <v>71</v>
      </c>
      <c r="I260" s="1" t="s">
        <v>2528</v>
      </c>
      <c r="J260" s="6" t="s">
        <v>8590</v>
      </c>
      <c r="K260" t="s">
        <v>2529</v>
      </c>
      <c r="L260" t="s">
        <v>1280</v>
      </c>
      <c r="M260" t="s">
        <v>71</v>
      </c>
      <c r="N260" t="s">
        <v>71</v>
      </c>
      <c r="O260" t="s">
        <v>71</v>
      </c>
      <c r="P260" t="s">
        <v>71</v>
      </c>
      <c r="Q260" t="s">
        <v>71</v>
      </c>
      <c r="R260" t="s">
        <v>71</v>
      </c>
      <c r="S260" t="s">
        <v>71</v>
      </c>
      <c r="T260" s="10" t="s">
        <v>2530</v>
      </c>
      <c r="U260" t="s">
        <v>71</v>
      </c>
      <c r="V260" t="s">
        <v>71</v>
      </c>
      <c r="W260" t="s">
        <v>71</v>
      </c>
      <c r="X260" t="s">
        <v>71</v>
      </c>
      <c r="Y260" t="s">
        <v>71</v>
      </c>
      <c r="Z260" t="s">
        <v>1072</v>
      </c>
      <c r="AA260" t="s">
        <v>71</v>
      </c>
      <c r="AB260" t="s">
        <v>71</v>
      </c>
      <c r="AC260" t="s">
        <v>71</v>
      </c>
      <c r="AD260" t="s">
        <v>71</v>
      </c>
      <c r="AE260" t="s">
        <v>71</v>
      </c>
      <c r="AF260" t="s">
        <v>71</v>
      </c>
      <c r="AG260" t="s">
        <v>71</v>
      </c>
      <c r="AH260" t="s">
        <v>71</v>
      </c>
      <c r="AI260" t="s">
        <v>71</v>
      </c>
      <c r="AJ260" t="s">
        <v>71</v>
      </c>
      <c r="AK260" t="s">
        <v>71</v>
      </c>
      <c r="AL260" t="s">
        <v>71</v>
      </c>
      <c r="AM260" t="s">
        <v>695</v>
      </c>
      <c r="AN260" t="s">
        <v>1283</v>
      </c>
      <c r="AO260" t="s">
        <v>2531</v>
      </c>
      <c r="AP260" t="s">
        <v>71</v>
      </c>
      <c r="AQ260" t="s">
        <v>71</v>
      </c>
      <c r="AR260" t="s">
        <v>71</v>
      </c>
      <c r="AS260">
        <v>2005</v>
      </c>
      <c r="AT260">
        <v>3400</v>
      </c>
      <c r="AU260" t="s">
        <v>71</v>
      </c>
      <c r="AV260" t="s">
        <v>71</v>
      </c>
      <c r="AW260" t="s">
        <v>71</v>
      </c>
      <c r="AX260" t="s">
        <v>71</v>
      </c>
      <c r="AY260" t="s">
        <v>71</v>
      </c>
      <c r="AZ260">
        <v>134</v>
      </c>
      <c r="BA260">
        <v>152</v>
      </c>
      <c r="BB260" t="s">
        <v>71</v>
      </c>
      <c r="BC260" t="s">
        <v>71</v>
      </c>
      <c r="BD260" t="s">
        <v>71</v>
      </c>
      <c r="BE260" t="s">
        <v>71</v>
      </c>
      <c r="BF260" t="s">
        <v>71</v>
      </c>
      <c r="BG260" t="s">
        <v>71</v>
      </c>
      <c r="BH260" t="s">
        <v>71</v>
      </c>
      <c r="BI260" t="s">
        <v>71</v>
      </c>
      <c r="BJ260" t="s">
        <v>71</v>
      </c>
      <c r="BK260" t="s">
        <v>71</v>
      </c>
      <c r="BL260" t="s">
        <v>71</v>
      </c>
      <c r="BM260" t="s">
        <v>71</v>
      </c>
      <c r="BN260" t="s">
        <v>71</v>
      </c>
      <c r="BO260" t="s">
        <v>71</v>
      </c>
      <c r="BP260" t="s">
        <v>71</v>
      </c>
      <c r="BQ260" t="s">
        <v>2532</v>
      </c>
      <c r="BR260" t="str">
        <f>HYPERLINK("https%3A%2F%2Fwww.webofscience.com%2Fwos%2Fwoscc%2Ffull-record%2FWOS:000233166300006","View Full Record in Web of Science")</f>
        <v>View Full Record in Web of Science</v>
      </c>
    </row>
    <row r="261" spans="1:70" x14ac:dyDescent="0.25">
      <c r="A261" t="s">
        <v>83</v>
      </c>
      <c r="B261" t="s">
        <v>2533</v>
      </c>
      <c r="C261" t="s">
        <v>71</v>
      </c>
      <c r="D261" t="s">
        <v>1687</v>
      </c>
      <c r="E261" t="s">
        <v>71</v>
      </c>
      <c r="F261" t="s">
        <v>2534</v>
      </c>
      <c r="G261" t="s">
        <v>71</v>
      </c>
      <c r="H261" t="s">
        <v>71</v>
      </c>
      <c r="I261" s="1" t="s">
        <v>2535</v>
      </c>
      <c r="J261" t="s">
        <v>8588</v>
      </c>
      <c r="K261" t="s">
        <v>2536</v>
      </c>
      <c r="L261" t="s">
        <v>71</v>
      </c>
      <c r="M261" t="s">
        <v>1691</v>
      </c>
      <c r="N261" t="s">
        <v>1692</v>
      </c>
      <c r="O261" t="s">
        <v>1693</v>
      </c>
      <c r="P261" t="s">
        <v>1694</v>
      </c>
      <c r="Q261" t="s">
        <v>71</v>
      </c>
      <c r="R261" t="s">
        <v>71</v>
      </c>
      <c r="S261" t="s">
        <v>71</v>
      </c>
      <c r="T261" t="s">
        <v>2537</v>
      </c>
      <c r="U261" t="s">
        <v>71</v>
      </c>
      <c r="V261" t="s">
        <v>71</v>
      </c>
      <c r="W261" t="s">
        <v>71</v>
      </c>
      <c r="X261" t="s">
        <v>71</v>
      </c>
      <c r="Y261" t="s">
        <v>71</v>
      </c>
      <c r="Z261" t="s">
        <v>71</v>
      </c>
      <c r="AA261" t="s">
        <v>71</v>
      </c>
      <c r="AB261" t="s">
        <v>71</v>
      </c>
      <c r="AC261" t="s">
        <v>71</v>
      </c>
      <c r="AD261" t="s">
        <v>71</v>
      </c>
      <c r="AE261" t="s">
        <v>71</v>
      </c>
      <c r="AF261" t="s">
        <v>71</v>
      </c>
      <c r="AG261" t="s">
        <v>71</v>
      </c>
      <c r="AH261" t="s">
        <v>71</v>
      </c>
      <c r="AI261" t="s">
        <v>71</v>
      </c>
      <c r="AJ261" t="s">
        <v>71</v>
      </c>
      <c r="AK261" t="s">
        <v>71</v>
      </c>
      <c r="AL261" t="s">
        <v>71</v>
      </c>
      <c r="AM261" t="s">
        <v>71</v>
      </c>
      <c r="AN261" t="s">
        <v>71</v>
      </c>
      <c r="AO261" t="s">
        <v>1696</v>
      </c>
      <c r="AP261" t="s">
        <v>71</v>
      </c>
      <c r="AQ261" t="s">
        <v>71</v>
      </c>
      <c r="AR261" t="s">
        <v>71</v>
      </c>
      <c r="AS261">
        <v>2008</v>
      </c>
      <c r="AT261" t="s">
        <v>71</v>
      </c>
      <c r="AU261" t="s">
        <v>71</v>
      </c>
      <c r="AV261" t="s">
        <v>71</v>
      </c>
      <c r="AW261" t="s">
        <v>71</v>
      </c>
      <c r="AX261" t="s">
        <v>71</v>
      </c>
      <c r="AY261" t="s">
        <v>71</v>
      </c>
      <c r="AZ261">
        <v>116</v>
      </c>
      <c r="BA261">
        <v>121</v>
      </c>
      <c r="BB261" t="s">
        <v>71</v>
      </c>
      <c r="BC261" t="s">
        <v>2538</v>
      </c>
      <c r="BD261" t="str">
        <f>HYPERLINK("http://dx.doi.org/10.1109/FSKD.2008.87","http://dx.doi.org/10.1109/FSKD.2008.87")</f>
        <v>http://dx.doi.org/10.1109/FSKD.2008.87</v>
      </c>
      <c r="BE261" t="s">
        <v>71</v>
      </c>
      <c r="BF261" t="s">
        <v>71</v>
      </c>
      <c r="BG261" t="s">
        <v>71</v>
      </c>
      <c r="BH261" t="s">
        <v>71</v>
      </c>
      <c r="BI261" t="s">
        <v>71</v>
      </c>
      <c r="BJ261" t="s">
        <v>71</v>
      </c>
      <c r="BK261" t="s">
        <v>71</v>
      </c>
      <c r="BL261" t="s">
        <v>71</v>
      </c>
      <c r="BM261" t="s">
        <v>71</v>
      </c>
      <c r="BN261" t="s">
        <v>71</v>
      </c>
      <c r="BO261" t="s">
        <v>71</v>
      </c>
      <c r="BP261" t="s">
        <v>71</v>
      </c>
      <c r="BQ261" t="s">
        <v>2539</v>
      </c>
      <c r="BR261" t="str">
        <f>HYPERLINK("https%3A%2F%2Fwww.webofscience.com%2Fwos%2Fwoscc%2Ffull-record%2FWOS:000264269100020","View Full Record in Web of Science")</f>
        <v>View Full Record in Web of Science</v>
      </c>
    </row>
    <row r="262" spans="1:70" x14ac:dyDescent="0.25">
      <c r="A262" t="s">
        <v>69</v>
      </c>
      <c r="B262" t="s">
        <v>2540</v>
      </c>
      <c r="C262" t="s">
        <v>71</v>
      </c>
      <c r="D262" t="s">
        <v>71</v>
      </c>
      <c r="E262" t="s">
        <v>71</v>
      </c>
      <c r="F262" t="s">
        <v>2541</v>
      </c>
      <c r="G262" t="s">
        <v>71</v>
      </c>
      <c r="H262" t="s">
        <v>71</v>
      </c>
      <c r="I262" s="1" t="s">
        <v>2542</v>
      </c>
      <c r="J262" t="s">
        <v>8590</v>
      </c>
      <c r="K262" t="s">
        <v>421</v>
      </c>
      <c r="L262" t="s">
        <v>71</v>
      </c>
      <c r="M262" t="s">
        <v>71</v>
      </c>
      <c r="N262" t="s">
        <v>71</v>
      </c>
      <c r="O262" t="s">
        <v>71</v>
      </c>
      <c r="P262" t="s">
        <v>71</v>
      </c>
      <c r="Q262" t="s">
        <v>71</v>
      </c>
      <c r="R262" t="s">
        <v>71</v>
      </c>
      <c r="S262" t="s">
        <v>71</v>
      </c>
      <c r="T262" t="s">
        <v>2543</v>
      </c>
      <c r="U262" t="s">
        <v>71</v>
      </c>
      <c r="V262" t="s">
        <v>71</v>
      </c>
      <c r="W262" t="s">
        <v>71</v>
      </c>
      <c r="X262" t="s">
        <v>71</v>
      </c>
      <c r="Y262" t="s">
        <v>71</v>
      </c>
      <c r="Z262" t="s">
        <v>71</v>
      </c>
      <c r="AA262" t="s">
        <v>71</v>
      </c>
      <c r="AB262" t="s">
        <v>71</v>
      </c>
      <c r="AC262" t="s">
        <v>71</v>
      </c>
      <c r="AD262" t="s">
        <v>71</v>
      </c>
      <c r="AE262" t="s">
        <v>71</v>
      </c>
      <c r="AF262" t="s">
        <v>71</v>
      </c>
      <c r="AG262" t="s">
        <v>71</v>
      </c>
      <c r="AH262" t="s">
        <v>71</v>
      </c>
      <c r="AI262" t="s">
        <v>71</v>
      </c>
      <c r="AJ262" t="s">
        <v>71</v>
      </c>
      <c r="AK262" t="s">
        <v>71</v>
      </c>
      <c r="AL262" t="s">
        <v>71</v>
      </c>
      <c r="AM262" t="s">
        <v>423</v>
      </c>
      <c r="AN262" t="s">
        <v>715</v>
      </c>
      <c r="AO262" t="s">
        <v>71</v>
      </c>
      <c r="AP262" t="s">
        <v>71</v>
      </c>
      <c r="AQ262" t="s">
        <v>71</v>
      </c>
      <c r="AR262" t="s">
        <v>1392</v>
      </c>
      <c r="AS262">
        <v>2014</v>
      </c>
      <c r="AT262">
        <v>256</v>
      </c>
      <c r="AU262" t="s">
        <v>71</v>
      </c>
      <c r="AV262" t="s">
        <v>71</v>
      </c>
      <c r="AW262" t="s">
        <v>71</v>
      </c>
      <c r="AX262" t="s">
        <v>180</v>
      </c>
      <c r="AY262" t="s">
        <v>71</v>
      </c>
      <c r="AZ262">
        <v>95</v>
      </c>
      <c r="BA262">
        <v>116</v>
      </c>
      <c r="BB262" t="s">
        <v>71</v>
      </c>
      <c r="BC262" t="s">
        <v>2544</v>
      </c>
      <c r="BD262" t="str">
        <f>HYPERLINK("http://dx.doi.org/10.1016/j.fss.2013.08.009","http://dx.doi.org/10.1016/j.fss.2013.08.009")</f>
        <v>http://dx.doi.org/10.1016/j.fss.2013.08.009</v>
      </c>
      <c r="BE262" t="s">
        <v>71</v>
      </c>
      <c r="BF262" t="s">
        <v>71</v>
      </c>
      <c r="BG262" t="s">
        <v>71</v>
      </c>
      <c r="BH262" t="s">
        <v>71</v>
      </c>
      <c r="BI262" t="s">
        <v>71</v>
      </c>
      <c r="BJ262" t="s">
        <v>71</v>
      </c>
      <c r="BK262" t="s">
        <v>71</v>
      </c>
      <c r="BL262" t="s">
        <v>71</v>
      </c>
      <c r="BM262" t="s">
        <v>71</v>
      </c>
      <c r="BN262" t="s">
        <v>71</v>
      </c>
      <c r="BO262" t="s">
        <v>71</v>
      </c>
      <c r="BP262" t="s">
        <v>71</v>
      </c>
      <c r="BQ262" t="s">
        <v>2545</v>
      </c>
      <c r="BR262" t="str">
        <f>HYPERLINK("https%3A%2F%2Fwww.webofscience.com%2Fwos%2Fwoscc%2Ffull-record%2FWOS:000343783600005","View Full Record in Web of Science")</f>
        <v>View Full Record in Web of Science</v>
      </c>
    </row>
    <row r="263" spans="1:70" x14ac:dyDescent="0.25">
      <c r="A263" t="s">
        <v>83</v>
      </c>
      <c r="B263" t="s">
        <v>2546</v>
      </c>
      <c r="C263" t="s">
        <v>71</v>
      </c>
      <c r="D263" t="s">
        <v>71</v>
      </c>
      <c r="E263" t="s">
        <v>102</v>
      </c>
      <c r="F263" t="s">
        <v>2547</v>
      </c>
      <c r="G263" t="s">
        <v>71</v>
      </c>
      <c r="H263" t="s">
        <v>71</v>
      </c>
      <c r="I263" s="1" t="s">
        <v>2548</v>
      </c>
      <c r="J263" t="s">
        <v>8590</v>
      </c>
      <c r="K263" t="s">
        <v>2549</v>
      </c>
      <c r="L263" t="s">
        <v>71</v>
      </c>
      <c r="M263" t="s">
        <v>2550</v>
      </c>
      <c r="N263" t="s">
        <v>2551</v>
      </c>
      <c r="O263" t="s">
        <v>2552</v>
      </c>
      <c r="P263" t="s">
        <v>2553</v>
      </c>
      <c r="Q263" t="s">
        <v>71</v>
      </c>
      <c r="R263" t="s">
        <v>71</v>
      </c>
      <c r="S263" t="s">
        <v>71</v>
      </c>
      <c r="T263" t="s">
        <v>2554</v>
      </c>
      <c r="U263" t="s">
        <v>71</v>
      </c>
      <c r="V263" t="s">
        <v>71</v>
      </c>
      <c r="W263" t="s">
        <v>71</v>
      </c>
      <c r="X263" t="s">
        <v>71</v>
      </c>
      <c r="Y263" t="s">
        <v>2555</v>
      </c>
      <c r="Z263" t="s">
        <v>2556</v>
      </c>
      <c r="AA263" t="s">
        <v>71</v>
      </c>
      <c r="AB263" t="s">
        <v>71</v>
      </c>
      <c r="AC263" t="s">
        <v>71</v>
      </c>
      <c r="AD263" t="s">
        <v>71</v>
      </c>
      <c r="AE263" t="s">
        <v>71</v>
      </c>
      <c r="AF263" t="s">
        <v>71</v>
      </c>
      <c r="AG263" t="s">
        <v>71</v>
      </c>
      <c r="AH263" t="s">
        <v>71</v>
      </c>
      <c r="AI263" t="s">
        <v>71</v>
      </c>
      <c r="AJ263" t="s">
        <v>71</v>
      </c>
      <c r="AK263" t="s">
        <v>71</v>
      </c>
      <c r="AL263" t="s">
        <v>71</v>
      </c>
      <c r="AM263" t="s">
        <v>71</v>
      </c>
      <c r="AN263" t="s">
        <v>71</v>
      </c>
      <c r="AO263" t="s">
        <v>2557</v>
      </c>
      <c r="AP263" t="s">
        <v>71</v>
      </c>
      <c r="AQ263" t="s">
        <v>71</v>
      </c>
      <c r="AR263" t="s">
        <v>71</v>
      </c>
      <c r="AS263">
        <v>2013</v>
      </c>
      <c r="AT263" t="s">
        <v>71</v>
      </c>
      <c r="AU263" t="s">
        <v>71</v>
      </c>
      <c r="AV263" t="s">
        <v>71</v>
      </c>
      <c r="AW263" t="s">
        <v>71</v>
      </c>
      <c r="AX263" t="s">
        <v>71</v>
      </c>
      <c r="AY263" t="s">
        <v>71</v>
      </c>
      <c r="AZ263" t="s">
        <v>71</v>
      </c>
      <c r="BA263" t="s">
        <v>71</v>
      </c>
      <c r="BB263" t="s">
        <v>71</v>
      </c>
      <c r="BC263" t="s">
        <v>71</v>
      </c>
      <c r="BD263" t="s">
        <v>71</v>
      </c>
      <c r="BE263" t="s">
        <v>71</v>
      </c>
      <c r="BF263" t="s">
        <v>71</v>
      </c>
      <c r="BG263" t="s">
        <v>71</v>
      </c>
      <c r="BH263" t="s">
        <v>71</v>
      </c>
      <c r="BI263" t="s">
        <v>71</v>
      </c>
      <c r="BJ263" t="s">
        <v>71</v>
      </c>
      <c r="BK263" t="s">
        <v>71</v>
      </c>
      <c r="BL263" t="s">
        <v>71</v>
      </c>
      <c r="BM263" t="s">
        <v>71</v>
      </c>
      <c r="BN263" t="s">
        <v>71</v>
      </c>
      <c r="BO263" t="s">
        <v>71</v>
      </c>
      <c r="BP263" t="s">
        <v>71</v>
      </c>
      <c r="BQ263" t="s">
        <v>2558</v>
      </c>
      <c r="BR263" t="str">
        <f>HYPERLINK("https%3A%2F%2Fwww.webofscience.com%2Fwos%2Fwoscc%2Ffull-record%2FWOS:000324871900010","View Full Record in Web of Science")</f>
        <v>View Full Record in Web of Science</v>
      </c>
    </row>
    <row r="264" spans="1:70" x14ac:dyDescent="0.25">
      <c r="A264" t="s">
        <v>69</v>
      </c>
      <c r="B264" t="s">
        <v>2559</v>
      </c>
      <c r="C264" t="s">
        <v>71</v>
      </c>
      <c r="D264" t="s">
        <v>71</v>
      </c>
      <c r="E264" t="s">
        <v>71</v>
      </c>
      <c r="F264" t="s">
        <v>2560</v>
      </c>
      <c r="G264" t="s">
        <v>71</v>
      </c>
      <c r="H264" t="s">
        <v>71</v>
      </c>
      <c r="I264" s="1" t="s">
        <v>2561</v>
      </c>
      <c r="J264" t="s">
        <v>8588</v>
      </c>
      <c r="K264" t="s">
        <v>174</v>
      </c>
      <c r="L264" t="s">
        <v>71</v>
      </c>
      <c r="M264" t="s">
        <v>71</v>
      </c>
      <c r="N264" t="s">
        <v>71</v>
      </c>
      <c r="O264" t="s">
        <v>71</v>
      </c>
      <c r="P264" t="s">
        <v>71</v>
      </c>
      <c r="Q264" t="s">
        <v>71</v>
      </c>
      <c r="R264" t="s">
        <v>71</v>
      </c>
      <c r="S264" t="s">
        <v>71</v>
      </c>
      <c r="T264" t="s">
        <v>2562</v>
      </c>
      <c r="U264" t="s">
        <v>71</v>
      </c>
      <c r="V264" t="s">
        <v>71</v>
      </c>
      <c r="W264" t="s">
        <v>71</v>
      </c>
      <c r="X264" t="s">
        <v>71</v>
      </c>
      <c r="Y264" t="s">
        <v>1170</v>
      </c>
      <c r="Z264" t="s">
        <v>1171</v>
      </c>
      <c r="AA264" t="s">
        <v>71</v>
      </c>
      <c r="AB264" t="s">
        <v>71</v>
      </c>
      <c r="AC264" t="s">
        <v>71</v>
      </c>
      <c r="AD264" t="s">
        <v>71</v>
      </c>
      <c r="AE264" t="s">
        <v>71</v>
      </c>
      <c r="AF264" t="s">
        <v>71</v>
      </c>
      <c r="AG264" t="s">
        <v>71</v>
      </c>
      <c r="AH264" t="s">
        <v>71</v>
      </c>
      <c r="AI264" t="s">
        <v>71</v>
      </c>
      <c r="AJ264" t="s">
        <v>71</v>
      </c>
      <c r="AK264" t="s">
        <v>71</v>
      </c>
      <c r="AL264" t="s">
        <v>71</v>
      </c>
      <c r="AM264" t="s">
        <v>178</v>
      </c>
      <c r="AN264" t="s">
        <v>179</v>
      </c>
      <c r="AO264" t="s">
        <v>71</v>
      </c>
      <c r="AP264" t="s">
        <v>71</v>
      </c>
      <c r="AQ264" t="s">
        <v>71</v>
      </c>
      <c r="AR264" t="s">
        <v>71</v>
      </c>
      <c r="AS264">
        <v>2016</v>
      </c>
      <c r="AT264">
        <v>31</v>
      </c>
      <c r="AU264">
        <v>3</v>
      </c>
      <c r="AV264" t="s">
        <v>71</v>
      </c>
      <c r="AW264" t="s">
        <v>71</v>
      </c>
      <c r="AX264" t="s">
        <v>71</v>
      </c>
      <c r="AY264" t="s">
        <v>71</v>
      </c>
      <c r="AZ264">
        <v>1653</v>
      </c>
      <c r="BA264">
        <v>1668</v>
      </c>
      <c r="BB264" t="s">
        <v>71</v>
      </c>
      <c r="BC264" t="s">
        <v>2563</v>
      </c>
      <c r="BD264" t="str">
        <f>HYPERLINK("http://dx.doi.org/10.3233/JIFS-151859","http://dx.doi.org/10.3233/JIFS-151859")</f>
        <v>http://dx.doi.org/10.3233/JIFS-151859</v>
      </c>
      <c r="BE264" t="s">
        <v>71</v>
      </c>
      <c r="BF264" t="s">
        <v>71</v>
      </c>
      <c r="BG264" t="s">
        <v>71</v>
      </c>
      <c r="BH264" t="s">
        <v>71</v>
      </c>
      <c r="BI264" t="s">
        <v>71</v>
      </c>
      <c r="BJ264" t="s">
        <v>71</v>
      </c>
      <c r="BK264" t="s">
        <v>71</v>
      </c>
      <c r="BL264" t="s">
        <v>71</v>
      </c>
      <c r="BM264" t="s">
        <v>71</v>
      </c>
      <c r="BN264" t="s">
        <v>71</v>
      </c>
      <c r="BO264" t="s">
        <v>71</v>
      </c>
      <c r="BP264" t="s">
        <v>71</v>
      </c>
      <c r="BQ264" t="s">
        <v>2564</v>
      </c>
      <c r="BR264" t="str">
        <f>HYPERLINK("https%3A%2F%2Fwww.webofscience.com%2Fwos%2Fwoscc%2Ffull-record%2FWOS:000382540000045","View Full Record in Web of Science")</f>
        <v>View Full Record in Web of Science</v>
      </c>
    </row>
    <row r="265" spans="1:70" x14ac:dyDescent="0.25">
      <c r="A265" t="s">
        <v>69</v>
      </c>
      <c r="B265" t="s">
        <v>2565</v>
      </c>
      <c r="C265" t="s">
        <v>71</v>
      </c>
      <c r="D265" t="s">
        <v>71</v>
      </c>
      <c r="E265" t="s">
        <v>71</v>
      </c>
      <c r="F265" t="s">
        <v>2566</v>
      </c>
      <c r="G265" t="s">
        <v>71</v>
      </c>
      <c r="H265" t="s">
        <v>71</v>
      </c>
      <c r="I265" s="1" t="s">
        <v>2567</v>
      </c>
      <c r="J265" t="s">
        <v>8590</v>
      </c>
      <c r="K265" t="s">
        <v>421</v>
      </c>
      <c r="L265" t="s">
        <v>71</v>
      </c>
      <c r="M265" t="s">
        <v>71</v>
      </c>
      <c r="N265" t="s">
        <v>71</v>
      </c>
      <c r="O265" t="s">
        <v>71</v>
      </c>
      <c r="P265" t="s">
        <v>71</v>
      </c>
      <c r="Q265" t="s">
        <v>71</v>
      </c>
      <c r="R265" t="s">
        <v>71</v>
      </c>
      <c r="S265" t="s">
        <v>71</v>
      </c>
      <c r="T265" t="s">
        <v>2568</v>
      </c>
      <c r="U265" t="s">
        <v>71</v>
      </c>
      <c r="V265" t="s">
        <v>71</v>
      </c>
      <c r="W265" t="s">
        <v>71</v>
      </c>
      <c r="X265" t="s">
        <v>71</v>
      </c>
      <c r="Y265" t="s">
        <v>2569</v>
      </c>
      <c r="Z265" t="s">
        <v>2570</v>
      </c>
      <c r="AA265" t="s">
        <v>71</v>
      </c>
      <c r="AB265" t="s">
        <v>71</v>
      </c>
      <c r="AC265" t="s">
        <v>71</v>
      </c>
      <c r="AD265" t="s">
        <v>71</v>
      </c>
      <c r="AE265" t="s">
        <v>71</v>
      </c>
      <c r="AF265" t="s">
        <v>71</v>
      </c>
      <c r="AG265" t="s">
        <v>71</v>
      </c>
      <c r="AH265" t="s">
        <v>71</v>
      </c>
      <c r="AI265" t="s">
        <v>71</v>
      </c>
      <c r="AJ265" t="s">
        <v>71</v>
      </c>
      <c r="AK265" t="s">
        <v>71</v>
      </c>
      <c r="AL265" t="s">
        <v>71</v>
      </c>
      <c r="AM265" t="s">
        <v>423</v>
      </c>
      <c r="AN265" t="s">
        <v>715</v>
      </c>
      <c r="AO265" t="s">
        <v>71</v>
      </c>
      <c r="AP265" t="s">
        <v>71</v>
      </c>
      <c r="AQ265" t="s">
        <v>71</v>
      </c>
      <c r="AR265" t="s">
        <v>679</v>
      </c>
      <c r="AS265">
        <v>2016</v>
      </c>
      <c r="AT265">
        <v>285</v>
      </c>
      <c r="AU265" t="s">
        <v>71</v>
      </c>
      <c r="AV265" t="s">
        <v>71</v>
      </c>
      <c r="AW265" t="s">
        <v>71</v>
      </c>
      <c r="AX265" t="s">
        <v>180</v>
      </c>
      <c r="AY265" t="s">
        <v>71</v>
      </c>
      <c r="AZ265">
        <v>6</v>
      </c>
      <c r="BA265">
        <v>30</v>
      </c>
      <c r="BB265" t="s">
        <v>71</v>
      </c>
      <c r="BC265" t="s">
        <v>2571</v>
      </c>
      <c r="BD265" t="str">
        <f>HYPERLINK("http://dx.doi.org/10.1016/j.fss.2015.04.014","http://dx.doi.org/10.1016/j.fss.2015.04.014")</f>
        <v>http://dx.doi.org/10.1016/j.fss.2015.04.014</v>
      </c>
      <c r="BE265" t="s">
        <v>71</v>
      </c>
      <c r="BF265" t="s">
        <v>71</v>
      </c>
      <c r="BG265" t="s">
        <v>71</v>
      </c>
      <c r="BH265" t="s">
        <v>71</v>
      </c>
      <c r="BI265" t="s">
        <v>71</v>
      </c>
      <c r="BJ265" t="s">
        <v>71</v>
      </c>
      <c r="BK265" t="s">
        <v>71</v>
      </c>
      <c r="BL265" t="s">
        <v>71</v>
      </c>
      <c r="BM265" t="s">
        <v>71</v>
      </c>
      <c r="BN265" t="s">
        <v>71</v>
      </c>
      <c r="BO265" t="s">
        <v>71</v>
      </c>
      <c r="BP265" t="s">
        <v>71</v>
      </c>
      <c r="BQ265" t="s">
        <v>2572</v>
      </c>
      <c r="BR265" t="str">
        <f>HYPERLINK("https%3A%2F%2Fwww.webofscience.com%2Fwos%2Fwoscc%2Ffull-record%2FWOS:000366939100002","View Full Record in Web of Science")</f>
        <v>View Full Record in Web of Science</v>
      </c>
    </row>
    <row r="266" spans="1:70" x14ac:dyDescent="0.25">
      <c r="A266" t="s">
        <v>69</v>
      </c>
      <c r="B266" t="s">
        <v>2573</v>
      </c>
      <c r="C266" t="s">
        <v>71</v>
      </c>
      <c r="D266" t="s">
        <v>71</v>
      </c>
      <c r="E266" t="s">
        <v>71</v>
      </c>
      <c r="F266" t="s">
        <v>2574</v>
      </c>
      <c r="G266" t="s">
        <v>71</v>
      </c>
      <c r="H266" t="s">
        <v>71</v>
      </c>
      <c r="I266" s="1" t="s">
        <v>2575</v>
      </c>
      <c r="J266" t="s">
        <v>8590</v>
      </c>
      <c r="K266" t="s">
        <v>1803</v>
      </c>
      <c r="L266" t="s">
        <v>71</v>
      </c>
      <c r="M266" t="s">
        <v>71</v>
      </c>
      <c r="N266" t="s">
        <v>71</v>
      </c>
      <c r="O266" t="s">
        <v>71</v>
      </c>
      <c r="P266" t="s">
        <v>71</v>
      </c>
      <c r="Q266" t="s">
        <v>71</v>
      </c>
      <c r="R266" t="s">
        <v>71</v>
      </c>
      <c r="S266" t="s">
        <v>71</v>
      </c>
      <c r="T266" t="s">
        <v>2576</v>
      </c>
      <c r="U266" t="s">
        <v>71</v>
      </c>
      <c r="V266" t="s">
        <v>71</v>
      </c>
      <c r="W266" t="s">
        <v>71</v>
      </c>
      <c r="X266" t="s">
        <v>71</v>
      </c>
      <c r="Y266" t="s">
        <v>2577</v>
      </c>
      <c r="Z266" t="s">
        <v>2578</v>
      </c>
      <c r="AA266" t="s">
        <v>71</v>
      </c>
      <c r="AB266" t="s">
        <v>71</v>
      </c>
      <c r="AC266" t="s">
        <v>71</v>
      </c>
      <c r="AD266" t="s">
        <v>71</v>
      </c>
      <c r="AE266" t="s">
        <v>71</v>
      </c>
      <c r="AF266" t="s">
        <v>71</v>
      </c>
      <c r="AG266" t="s">
        <v>71</v>
      </c>
      <c r="AH266" t="s">
        <v>71</v>
      </c>
      <c r="AI266" t="s">
        <v>71</v>
      </c>
      <c r="AJ266" t="s">
        <v>71</v>
      </c>
      <c r="AK266" t="s">
        <v>71</v>
      </c>
      <c r="AL266" t="s">
        <v>71</v>
      </c>
      <c r="AM266" t="s">
        <v>1807</v>
      </c>
      <c r="AN266" t="s">
        <v>1808</v>
      </c>
      <c r="AO266" t="s">
        <v>71</v>
      </c>
      <c r="AP266" t="s">
        <v>71</v>
      </c>
      <c r="AQ266" t="s">
        <v>71</v>
      </c>
      <c r="AR266" t="s">
        <v>728</v>
      </c>
      <c r="AS266">
        <v>2015</v>
      </c>
      <c r="AT266">
        <v>10</v>
      </c>
      <c r="AU266">
        <v>6</v>
      </c>
      <c r="AV266" t="s">
        <v>71</v>
      </c>
      <c r="AW266" t="s">
        <v>71</v>
      </c>
      <c r="AX266" t="s">
        <v>180</v>
      </c>
      <c r="AY266" t="s">
        <v>71</v>
      </c>
      <c r="AZ266">
        <v>904</v>
      </c>
      <c r="BA266">
        <v>935</v>
      </c>
      <c r="BB266" t="s">
        <v>71</v>
      </c>
      <c r="BC266" t="s">
        <v>71</v>
      </c>
      <c r="BD266" t="s">
        <v>71</v>
      </c>
      <c r="BE266" t="s">
        <v>71</v>
      </c>
      <c r="BF266" t="s">
        <v>71</v>
      </c>
      <c r="BG266" t="s">
        <v>71</v>
      </c>
      <c r="BH266" t="s">
        <v>71</v>
      </c>
      <c r="BI266" t="s">
        <v>71</v>
      </c>
      <c r="BJ266" t="s">
        <v>71</v>
      </c>
      <c r="BK266" t="s">
        <v>71</v>
      </c>
      <c r="BL266" t="s">
        <v>71</v>
      </c>
      <c r="BM266" t="s">
        <v>71</v>
      </c>
      <c r="BN266" t="s">
        <v>71</v>
      </c>
      <c r="BO266" t="s">
        <v>71</v>
      </c>
      <c r="BP266" t="s">
        <v>71</v>
      </c>
      <c r="BQ266" t="s">
        <v>2579</v>
      </c>
      <c r="BR266" t="str">
        <f>HYPERLINK("https%3A%2F%2Fwww.webofscience.com%2Fwos%2Fwoscc%2Ffull-record%2FWOS:000364346600013","View Full Record in Web of Science")</f>
        <v>View Full Record in Web of Science</v>
      </c>
    </row>
    <row r="267" spans="1:70" x14ac:dyDescent="0.25">
      <c r="A267" t="s">
        <v>69</v>
      </c>
      <c r="B267" t="s">
        <v>2580</v>
      </c>
      <c r="C267" t="s">
        <v>71</v>
      </c>
      <c r="D267" t="s">
        <v>71</v>
      </c>
      <c r="E267" t="s">
        <v>71</v>
      </c>
      <c r="F267" t="s">
        <v>2581</v>
      </c>
      <c r="G267" t="s">
        <v>71</v>
      </c>
      <c r="H267" t="s">
        <v>71</v>
      </c>
      <c r="I267" s="1" t="s">
        <v>2582</v>
      </c>
      <c r="J267" t="s">
        <v>8590</v>
      </c>
      <c r="K267" t="s">
        <v>2583</v>
      </c>
      <c r="L267" t="s">
        <v>71</v>
      </c>
      <c r="M267" t="s">
        <v>71</v>
      </c>
      <c r="N267" t="s">
        <v>71</v>
      </c>
      <c r="O267" t="s">
        <v>71</v>
      </c>
      <c r="P267" t="s">
        <v>71</v>
      </c>
      <c r="Q267" t="s">
        <v>71</v>
      </c>
      <c r="R267" t="s">
        <v>71</v>
      </c>
      <c r="S267" t="s">
        <v>71</v>
      </c>
      <c r="T267" t="s">
        <v>2584</v>
      </c>
      <c r="U267" t="s">
        <v>71</v>
      </c>
      <c r="V267" t="s">
        <v>71</v>
      </c>
      <c r="W267" t="s">
        <v>71</v>
      </c>
      <c r="X267" t="s">
        <v>71</v>
      </c>
      <c r="Y267" t="s">
        <v>2585</v>
      </c>
      <c r="Z267" t="s">
        <v>2586</v>
      </c>
      <c r="AA267" t="s">
        <v>71</v>
      </c>
      <c r="AB267" t="s">
        <v>71</v>
      </c>
      <c r="AC267" t="s">
        <v>71</v>
      </c>
      <c r="AD267" t="s">
        <v>71</v>
      </c>
      <c r="AE267" t="s">
        <v>71</v>
      </c>
      <c r="AF267" t="s">
        <v>71</v>
      </c>
      <c r="AG267" t="s">
        <v>71</v>
      </c>
      <c r="AH267" t="s">
        <v>71</v>
      </c>
      <c r="AI267" t="s">
        <v>71</v>
      </c>
      <c r="AJ267" t="s">
        <v>71</v>
      </c>
      <c r="AK267" t="s">
        <v>71</v>
      </c>
      <c r="AL267" t="s">
        <v>71</v>
      </c>
      <c r="AM267" t="s">
        <v>2587</v>
      </c>
      <c r="AN267" t="s">
        <v>2588</v>
      </c>
      <c r="AO267" t="s">
        <v>71</v>
      </c>
      <c r="AP267" t="s">
        <v>71</v>
      </c>
      <c r="AQ267" t="s">
        <v>71</v>
      </c>
      <c r="AR267" t="s">
        <v>263</v>
      </c>
      <c r="AS267">
        <v>2020</v>
      </c>
      <c r="AT267">
        <v>11</v>
      </c>
      <c r="AU267">
        <v>11</v>
      </c>
      <c r="AV267" t="s">
        <v>71</v>
      </c>
      <c r="AW267" t="s">
        <v>71</v>
      </c>
      <c r="AX267" t="s">
        <v>180</v>
      </c>
      <c r="AY267" t="s">
        <v>71</v>
      </c>
      <c r="AZ267">
        <v>4827</v>
      </c>
      <c r="BA267">
        <v>4853</v>
      </c>
      <c r="BB267" t="s">
        <v>71</v>
      </c>
      <c r="BC267" t="s">
        <v>2589</v>
      </c>
      <c r="BD267" t="str">
        <f>HYPERLINK("http://dx.doi.org/10.1007/s12652-020-01751-3","http://dx.doi.org/10.1007/s12652-020-01751-3")</f>
        <v>http://dx.doi.org/10.1007/s12652-020-01751-3</v>
      </c>
      <c r="BE267" t="s">
        <v>71</v>
      </c>
      <c r="BF267" t="s">
        <v>2590</v>
      </c>
      <c r="BG267" t="s">
        <v>71</v>
      </c>
      <c r="BH267" t="s">
        <v>71</v>
      </c>
      <c r="BI267" t="s">
        <v>71</v>
      </c>
      <c r="BJ267" t="s">
        <v>71</v>
      </c>
      <c r="BK267" t="s">
        <v>71</v>
      </c>
      <c r="BL267" t="s">
        <v>71</v>
      </c>
      <c r="BM267" t="s">
        <v>71</v>
      </c>
      <c r="BN267" t="s">
        <v>71</v>
      </c>
      <c r="BO267" t="s">
        <v>71</v>
      </c>
      <c r="BP267" t="s">
        <v>71</v>
      </c>
      <c r="BQ267" t="s">
        <v>2591</v>
      </c>
      <c r="BR267" t="str">
        <f>HYPERLINK("https%3A%2F%2Fwww.webofscience.com%2Fwos%2Fwoscc%2Ffull-record%2FWOS:000516144600002","View Full Record in Web of Science")</f>
        <v>View Full Record in Web of Science</v>
      </c>
    </row>
    <row r="268" spans="1:70" x14ac:dyDescent="0.25">
      <c r="A268" t="s">
        <v>69</v>
      </c>
      <c r="B268" t="s">
        <v>2592</v>
      </c>
      <c r="C268" t="s">
        <v>71</v>
      </c>
      <c r="D268" t="s">
        <v>71</v>
      </c>
      <c r="E268" t="s">
        <v>71</v>
      </c>
      <c r="F268" t="s">
        <v>2593</v>
      </c>
      <c r="G268" t="s">
        <v>71</v>
      </c>
      <c r="H268" t="s">
        <v>71</v>
      </c>
      <c r="I268" s="13" t="s">
        <v>2594</v>
      </c>
      <c r="J268" s="6" t="s">
        <v>8590</v>
      </c>
      <c r="K268" t="s">
        <v>766</v>
      </c>
      <c r="L268" t="s">
        <v>71</v>
      </c>
      <c r="M268" t="s">
        <v>71</v>
      </c>
      <c r="N268" t="s">
        <v>71</v>
      </c>
      <c r="O268" t="s">
        <v>71</v>
      </c>
      <c r="P268" t="s">
        <v>71</v>
      </c>
      <c r="Q268" t="s">
        <v>71</v>
      </c>
      <c r="R268" t="s">
        <v>71</v>
      </c>
      <c r="S268" t="s">
        <v>71</v>
      </c>
      <c r="T268" s="10" t="s">
        <v>2595</v>
      </c>
      <c r="U268" t="s">
        <v>71</v>
      </c>
      <c r="V268" t="s">
        <v>71</v>
      </c>
      <c r="W268" t="s">
        <v>71</v>
      </c>
      <c r="X268" t="s">
        <v>71</v>
      </c>
      <c r="Y268" t="s">
        <v>2596</v>
      </c>
      <c r="Z268" t="s">
        <v>2597</v>
      </c>
      <c r="AA268" t="s">
        <v>71</v>
      </c>
      <c r="AB268" t="s">
        <v>71</v>
      </c>
      <c r="AC268" t="s">
        <v>71</v>
      </c>
      <c r="AD268" t="s">
        <v>71</v>
      </c>
      <c r="AE268" t="s">
        <v>71</v>
      </c>
      <c r="AF268" t="s">
        <v>71</v>
      </c>
      <c r="AG268" t="s">
        <v>71</v>
      </c>
      <c r="AH268" t="s">
        <v>71</v>
      </c>
      <c r="AI268" t="s">
        <v>71</v>
      </c>
      <c r="AJ268" t="s">
        <v>71</v>
      </c>
      <c r="AK268" t="s">
        <v>71</v>
      </c>
      <c r="AL268" t="s">
        <v>71</v>
      </c>
      <c r="AM268" t="s">
        <v>768</v>
      </c>
      <c r="AN268" t="s">
        <v>769</v>
      </c>
      <c r="AO268" t="s">
        <v>71</v>
      </c>
      <c r="AP268" t="s">
        <v>71</v>
      </c>
      <c r="AQ268" t="s">
        <v>71</v>
      </c>
      <c r="AR268" t="s">
        <v>263</v>
      </c>
      <c r="AS268">
        <v>2021</v>
      </c>
      <c r="AT268">
        <v>111</v>
      </c>
      <c r="AU268" t="s">
        <v>71</v>
      </c>
      <c r="AV268" t="s">
        <v>71</v>
      </c>
      <c r="AW268" t="s">
        <v>71</v>
      </c>
      <c r="AX268" t="s">
        <v>71</v>
      </c>
      <c r="AY268" t="s">
        <v>71</v>
      </c>
      <c r="AZ268" t="s">
        <v>71</v>
      </c>
      <c r="BA268" t="s">
        <v>71</v>
      </c>
      <c r="BB268">
        <v>107661</v>
      </c>
      <c r="BC268" t="s">
        <v>2598</v>
      </c>
      <c r="BD268" t="str">
        <f>HYPERLINK("http://dx.doi.org/10.1016/j.asoc.2021.107661","http://dx.doi.org/10.1016/j.asoc.2021.107661")</f>
        <v>http://dx.doi.org/10.1016/j.asoc.2021.107661</v>
      </c>
      <c r="BE268" t="s">
        <v>71</v>
      </c>
      <c r="BF268" t="s">
        <v>2599</v>
      </c>
      <c r="BG268" t="s">
        <v>71</v>
      </c>
      <c r="BH268" t="s">
        <v>71</v>
      </c>
      <c r="BI268" t="s">
        <v>71</v>
      </c>
      <c r="BJ268" t="s">
        <v>71</v>
      </c>
      <c r="BK268" t="s">
        <v>71</v>
      </c>
      <c r="BL268" t="s">
        <v>71</v>
      </c>
      <c r="BM268" t="s">
        <v>71</v>
      </c>
      <c r="BN268" t="s">
        <v>71</v>
      </c>
      <c r="BO268" t="s">
        <v>71</v>
      </c>
      <c r="BP268" t="s">
        <v>71</v>
      </c>
      <c r="BQ268" t="s">
        <v>2600</v>
      </c>
      <c r="BR268" t="str">
        <f>HYPERLINK("https%3A%2F%2Fwww.webofscience.com%2Fwos%2Fwoscc%2Ffull-record%2FWOS:000724665600004","View Full Record in Web of Science")</f>
        <v>View Full Record in Web of Science</v>
      </c>
    </row>
    <row r="269" spans="1:70" x14ac:dyDescent="0.25">
      <c r="A269" t="s">
        <v>460</v>
      </c>
      <c r="B269" t="s">
        <v>2601</v>
      </c>
      <c r="C269" t="s">
        <v>71</v>
      </c>
      <c r="D269" t="s">
        <v>2602</v>
      </c>
      <c r="E269" t="s">
        <v>71</v>
      </c>
      <c r="F269" t="s">
        <v>2603</v>
      </c>
      <c r="G269" t="s">
        <v>71</v>
      </c>
      <c r="H269" t="s">
        <v>71</v>
      </c>
      <c r="I269" s="1" t="s">
        <v>2604</v>
      </c>
      <c r="J269" t="s">
        <v>8590</v>
      </c>
      <c r="K269" t="s">
        <v>2605</v>
      </c>
      <c r="L269" t="s">
        <v>526</v>
      </c>
      <c r="M269" t="s">
        <v>71</v>
      </c>
      <c r="N269" t="s">
        <v>71</v>
      </c>
      <c r="O269" t="s">
        <v>71</v>
      </c>
      <c r="P269" t="s">
        <v>71</v>
      </c>
      <c r="Q269" t="s">
        <v>71</v>
      </c>
      <c r="R269" t="s">
        <v>71</v>
      </c>
      <c r="S269" t="s">
        <v>71</v>
      </c>
      <c r="T269" t="s">
        <v>2606</v>
      </c>
      <c r="U269" t="s">
        <v>71</v>
      </c>
      <c r="V269" t="s">
        <v>71</v>
      </c>
      <c r="W269" t="s">
        <v>71</v>
      </c>
      <c r="X269" t="s">
        <v>71</v>
      </c>
      <c r="Y269" t="s">
        <v>2607</v>
      </c>
      <c r="Z269" t="s">
        <v>2608</v>
      </c>
      <c r="AA269" t="s">
        <v>71</v>
      </c>
      <c r="AB269" t="s">
        <v>71</v>
      </c>
      <c r="AC269" t="s">
        <v>71</v>
      </c>
      <c r="AD269" t="s">
        <v>71</v>
      </c>
      <c r="AE269" t="s">
        <v>71</v>
      </c>
      <c r="AF269" t="s">
        <v>71</v>
      </c>
      <c r="AG269" t="s">
        <v>71</v>
      </c>
      <c r="AH269" t="s">
        <v>71</v>
      </c>
      <c r="AI269" t="s">
        <v>71</v>
      </c>
      <c r="AJ269" t="s">
        <v>71</v>
      </c>
      <c r="AK269" t="s">
        <v>71</v>
      </c>
      <c r="AL269" t="s">
        <v>71</v>
      </c>
      <c r="AM269" t="s">
        <v>530</v>
      </c>
      <c r="AN269" t="s">
        <v>71</v>
      </c>
      <c r="AO269" t="s">
        <v>2609</v>
      </c>
      <c r="AP269" t="s">
        <v>71</v>
      </c>
      <c r="AQ269" t="s">
        <v>71</v>
      </c>
      <c r="AR269" t="s">
        <v>71</v>
      </c>
      <c r="AS269">
        <v>2016</v>
      </c>
      <c r="AT269">
        <v>628</v>
      </c>
      <c r="AU269" t="s">
        <v>71</v>
      </c>
      <c r="AV269" t="s">
        <v>71</v>
      </c>
      <c r="AW269" t="s">
        <v>71</v>
      </c>
      <c r="AX269" t="s">
        <v>71</v>
      </c>
      <c r="AY269" t="s">
        <v>71</v>
      </c>
      <c r="AZ269">
        <v>405</v>
      </c>
      <c r="BA269">
        <v>422</v>
      </c>
      <c r="BB269" t="s">
        <v>71</v>
      </c>
      <c r="BC269" t="s">
        <v>2610</v>
      </c>
      <c r="BD269" t="str">
        <f>HYPERLINK("http://dx.doi.org/10.1007/978-3-319-28495-8_19","http://dx.doi.org/10.1007/978-3-319-28495-8_19")</f>
        <v>http://dx.doi.org/10.1007/978-3-319-28495-8_19</v>
      </c>
      <c r="BE269" t="s">
        <v>2611</v>
      </c>
      <c r="BF269" t="s">
        <v>71</v>
      </c>
      <c r="BG269" t="s">
        <v>71</v>
      </c>
      <c r="BH269" t="s">
        <v>71</v>
      </c>
      <c r="BI269" t="s">
        <v>71</v>
      </c>
      <c r="BJ269" t="s">
        <v>71</v>
      </c>
      <c r="BK269" t="s">
        <v>71</v>
      </c>
      <c r="BL269" t="s">
        <v>71</v>
      </c>
      <c r="BM269" t="s">
        <v>71</v>
      </c>
      <c r="BN269" t="s">
        <v>71</v>
      </c>
      <c r="BO269" t="s">
        <v>71</v>
      </c>
      <c r="BP269" t="s">
        <v>71</v>
      </c>
      <c r="BQ269" t="s">
        <v>2612</v>
      </c>
      <c r="BR269" t="str">
        <f>HYPERLINK("https%3A%2F%2Fwww.webofscience.com%2Fwos%2Fwoscc%2Ffull-record%2FWOS:000385372800019","View Full Record in Web of Science")</f>
        <v>View Full Record in Web of Science</v>
      </c>
    </row>
    <row r="270" spans="1:70" x14ac:dyDescent="0.25">
      <c r="A270" t="s">
        <v>83</v>
      </c>
      <c r="B270" t="s">
        <v>2613</v>
      </c>
      <c r="C270" t="s">
        <v>71</v>
      </c>
      <c r="D270" t="s">
        <v>2614</v>
      </c>
      <c r="E270" t="s">
        <v>71</v>
      </c>
      <c r="F270" t="s">
        <v>2615</v>
      </c>
      <c r="G270" t="s">
        <v>71</v>
      </c>
      <c r="H270" t="s">
        <v>71</v>
      </c>
      <c r="I270" s="1" t="s">
        <v>2616</v>
      </c>
      <c r="J270" t="s">
        <v>8588</v>
      </c>
      <c r="K270" t="s">
        <v>2617</v>
      </c>
      <c r="L270" t="s">
        <v>687</v>
      </c>
      <c r="M270" t="s">
        <v>2618</v>
      </c>
      <c r="N270" t="s">
        <v>2619</v>
      </c>
      <c r="O270" t="s">
        <v>2620</v>
      </c>
      <c r="P270" t="s">
        <v>71</v>
      </c>
      <c r="Q270" t="s">
        <v>71</v>
      </c>
      <c r="R270" t="s">
        <v>71</v>
      </c>
      <c r="S270" t="s">
        <v>71</v>
      </c>
      <c r="T270" t="s">
        <v>2621</v>
      </c>
      <c r="U270" t="s">
        <v>71</v>
      </c>
      <c r="V270" t="s">
        <v>71</v>
      </c>
      <c r="W270" t="s">
        <v>71</v>
      </c>
      <c r="X270" t="s">
        <v>71</v>
      </c>
      <c r="Y270" t="s">
        <v>2622</v>
      </c>
      <c r="Z270" t="s">
        <v>2623</v>
      </c>
      <c r="AA270" t="s">
        <v>71</v>
      </c>
      <c r="AB270" t="s">
        <v>71</v>
      </c>
      <c r="AC270" t="s">
        <v>71</v>
      </c>
      <c r="AD270" t="s">
        <v>71</v>
      </c>
      <c r="AE270" t="s">
        <v>71</v>
      </c>
      <c r="AF270" t="s">
        <v>71</v>
      </c>
      <c r="AG270" t="s">
        <v>71</v>
      </c>
      <c r="AH270" t="s">
        <v>71</v>
      </c>
      <c r="AI270" t="s">
        <v>71</v>
      </c>
      <c r="AJ270" t="s">
        <v>71</v>
      </c>
      <c r="AK270" t="s">
        <v>71</v>
      </c>
      <c r="AL270" t="s">
        <v>71</v>
      </c>
      <c r="AM270" t="s">
        <v>695</v>
      </c>
      <c r="AN270" t="s">
        <v>71</v>
      </c>
      <c r="AO270" t="s">
        <v>2624</v>
      </c>
      <c r="AP270" t="s">
        <v>71</v>
      </c>
      <c r="AQ270" t="s">
        <v>71</v>
      </c>
      <c r="AR270" t="s">
        <v>71</v>
      </c>
      <c r="AS270">
        <v>2013</v>
      </c>
      <c r="AT270">
        <v>8170</v>
      </c>
      <c r="AU270" t="s">
        <v>71</v>
      </c>
      <c r="AV270" t="s">
        <v>71</v>
      </c>
      <c r="AW270" t="s">
        <v>71</v>
      </c>
      <c r="AX270" t="s">
        <v>71</v>
      </c>
      <c r="AY270" t="s">
        <v>71</v>
      </c>
      <c r="AZ270">
        <v>169</v>
      </c>
      <c r="BA270">
        <v>179</v>
      </c>
      <c r="BB270" t="s">
        <v>71</v>
      </c>
      <c r="BC270" t="s">
        <v>71</v>
      </c>
      <c r="BD270" t="s">
        <v>71</v>
      </c>
      <c r="BE270" t="s">
        <v>71</v>
      </c>
      <c r="BF270" t="s">
        <v>71</v>
      </c>
      <c r="BG270" t="s">
        <v>71</v>
      </c>
      <c r="BH270" t="s">
        <v>71</v>
      </c>
      <c r="BI270" t="s">
        <v>71</v>
      </c>
      <c r="BJ270" t="s">
        <v>71</v>
      </c>
      <c r="BK270" t="s">
        <v>71</v>
      </c>
      <c r="BL270" t="s">
        <v>71</v>
      </c>
      <c r="BM270" t="s">
        <v>71</v>
      </c>
      <c r="BN270" t="s">
        <v>71</v>
      </c>
      <c r="BO270" t="s">
        <v>71</v>
      </c>
      <c r="BP270" t="s">
        <v>71</v>
      </c>
      <c r="BQ270" t="s">
        <v>2625</v>
      </c>
      <c r="BR270" t="str">
        <f>HYPERLINK("https%3A%2F%2Fwww.webofscience.com%2Fwos%2Fwoscc%2Ffull-record%2FWOS:000343874800018","View Full Record in Web of Science")</f>
        <v>View Full Record in Web of Science</v>
      </c>
    </row>
    <row r="271" spans="1:70" x14ac:dyDescent="0.25">
      <c r="A271" t="s">
        <v>69</v>
      </c>
      <c r="B271" t="s">
        <v>2626</v>
      </c>
      <c r="C271" t="s">
        <v>71</v>
      </c>
      <c r="D271" t="s">
        <v>71</v>
      </c>
      <c r="E271" t="s">
        <v>71</v>
      </c>
      <c r="F271" t="s">
        <v>2627</v>
      </c>
      <c r="G271" t="s">
        <v>71</v>
      </c>
      <c r="H271" t="s">
        <v>71</v>
      </c>
      <c r="I271" s="1" t="s">
        <v>2628</v>
      </c>
      <c r="J271" t="s">
        <v>8590</v>
      </c>
      <c r="K271" t="s">
        <v>2629</v>
      </c>
      <c r="L271" t="s">
        <v>71</v>
      </c>
      <c r="M271" t="s">
        <v>71</v>
      </c>
      <c r="N271" t="s">
        <v>71</v>
      </c>
      <c r="O271" t="s">
        <v>71</v>
      </c>
      <c r="P271" t="s">
        <v>71</v>
      </c>
      <c r="Q271" t="s">
        <v>71</v>
      </c>
      <c r="R271" t="s">
        <v>71</v>
      </c>
      <c r="S271" t="s">
        <v>71</v>
      </c>
      <c r="T271" t="s">
        <v>2630</v>
      </c>
      <c r="U271" t="s">
        <v>71</v>
      </c>
      <c r="V271" t="s">
        <v>71</v>
      </c>
      <c r="W271" t="s">
        <v>71</v>
      </c>
      <c r="X271" t="s">
        <v>71</v>
      </c>
      <c r="Y271" t="s">
        <v>2631</v>
      </c>
      <c r="Z271" t="s">
        <v>2632</v>
      </c>
      <c r="AA271" t="s">
        <v>71</v>
      </c>
      <c r="AB271" t="s">
        <v>71</v>
      </c>
      <c r="AC271" t="s">
        <v>71</v>
      </c>
      <c r="AD271" t="s">
        <v>71</v>
      </c>
      <c r="AE271" t="s">
        <v>71</v>
      </c>
      <c r="AF271" t="s">
        <v>71</v>
      </c>
      <c r="AG271" t="s">
        <v>71</v>
      </c>
      <c r="AH271" t="s">
        <v>71</v>
      </c>
      <c r="AI271" t="s">
        <v>71</v>
      </c>
      <c r="AJ271" t="s">
        <v>71</v>
      </c>
      <c r="AK271" t="s">
        <v>71</v>
      </c>
      <c r="AL271" t="s">
        <v>71</v>
      </c>
      <c r="AM271" t="s">
        <v>2633</v>
      </c>
      <c r="AN271" t="s">
        <v>2634</v>
      </c>
      <c r="AO271" t="s">
        <v>71</v>
      </c>
      <c r="AP271" t="s">
        <v>71</v>
      </c>
      <c r="AQ271" t="s">
        <v>71</v>
      </c>
      <c r="AR271" t="s">
        <v>794</v>
      </c>
      <c r="AS271">
        <v>2021</v>
      </c>
      <c r="AT271">
        <v>51</v>
      </c>
      <c r="AU271">
        <v>1</v>
      </c>
      <c r="AV271" t="s">
        <v>71</v>
      </c>
      <c r="AW271" t="s">
        <v>71</v>
      </c>
      <c r="AX271" t="s">
        <v>71</v>
      </c>
      <c r="AY271" t="s">
        <v>71</v>
      </c>
      <c r="AZ271">
        <v>116</v>
      </c>
      <c r="BA271">
        <v>130</v>
      </c>
      <c r="BB271" t="s">
        <v>71</v>
      </c>
      <c r="BC271" t="s">
        <v>2635</v>
      </c>
      <c r="BD271" t="str">
        <f>HYPERLINK("http://dx.doi.org/10.1109/TSMC.2020.3042960","http://dx.doi.org/10.1109/TSMC.2020.3042960")</f>
        <v>http://dx.doi.org/10.1109/TSMC.2020.3042960</v>
      </c>
      <c r="BE271" t="s">
        <v>71</v>
      </c>
      <c r="BF271" t="s">
        <v>71</v>
      </c>
      <c r="BG271" t="s">
        <v>71</v>
      </c>
      <c r="BH271" t="s">
        <v>71</v>
      </c>
      <c r="BI271" t="s">
        <v>71</v>
      </c>
      <c r="BJ271" t="s">
        <v>71</v>
      </c>
      <c r="BK271" t="s">
        <v>71</v>
      </c>
      <c r="BL271" t="s">
        <v>71</v>
      </c>
      <c r="BM271" t="s">
        <v>71</v>
      </c>
      <c r="BN271" t="s">
        <v>71</v>
      </c>
      <c r="BO271" t="s">
        <v>71</v>
      </c>
      <c r="BP271" t="s">
        <v>71</v>
      </c>
      <c r="BQ271" t="s">
        <v>2636</v>
      </c>
      <c r="BR271" t="str">
        <f>HYPERLINK("https%3A%2F%2Fwww.webofscience.com%2Fwos%2Fwoscc%2Ffull-record%2FWOS:000611003100001","View Full Record in Web of Science")</f>
        <v>View Full Record in Web of Science</v>
      </c>
    </row>
    <row r="272" spans="1:70" x14ac:dyDescent="0.25">
      <c r="A272" t="s">
        <v>69</v>
      </c>
      <c r="B272" t="s">
        <v>2637</v>
      </c>
      <c r="C272" t="s">
        <v>71</v>
      </c>
      <c r="D272" t="s">
        <v>71</v>
      </c>
      <c r="E272" t="s">
        <v>71</v>
      </c>
      <c r="F272" t="s">
        <v>2638</v>
      </c>
      <c r="G272" t="s">
        <v>71</v>
      </c>
      <c r="H272" t="s">
        <v>71</v>
      </c>
      <c r="I272" s="1" t="s">
        <v>2639</v>
      </c>
      <c r="J272" t="s">
        <v>8588</v>
      </c>
      <c r="K272" t="s">
        <v>338</v>
      </c>
      <c r="L272" t="s">
        <v>71</v>
      </c>
      <c r="M272" t="s">
        <v>71</v>
      </c>
      <c r="N272" t="s">
        <v>71</v>
      </c>
      <c r="O272" t="s">
        <v>71</v>
      </c>
      <c r="P272" t="s">
        <v>71</v>
      </c>
      <c r="Q272" t="s">
        <v>71</v>
      </c>
      <c r="R272" t="s">
        <v>71</v>
      </c>
      <c r="S272" t="s">
        <v>71</v>
      </c>
      <c r="T272" t="s">
        <v>2640</v>
      </c>
      <c r="U272" t="s">
        <v>71</v>
      </c>
      <c r="V272" t="s">
        <v>71</v>
      </c>
      <c r="W272" t="s">
        <v>71</v>
      </c>
      <c r="X272" t="s">
        <v>71</v>
      </c>
      <c r="Y272" t="s">
        <v>2641</v>
      </c>
      <c r="Z272" t="s">
        <v>2642</v>
      </c>
      <c r="AA272" t="s">
        <v>71</v>
      </c>
      <c r="AB272" t="s">
        <v>71</v>
      </c>
      <c r="AC272" t="s">
        <v>71</v>
      </c>
      <c r="AD272" t="s">
        <v>71</v>
      </c>
      <c r="AE272" t="s">
        <v>71</v>
      </c>
      <c r="AF272" t="s">
        <v>71</v>
      </c>
      <c r="AG272" t="s">
        <v>71</v>
      </c>
      <c r="AH272" t="s">
        <v>71</v>
      </c>
      <c r="AI272" t="s">
        <v>71</v>
      </c>
      <c r="AJ272" t="s">
        <v>71</v>
      </c>
      <c r="AK272" t="s">
        <v>71</v>
      </c>
      <c r="AL272" t="s">
        <v>71</v>
      </c>
      <c r="AM272" t="s">
        <v>342</v>
      </c>
      <c r="AN272" t="s">
        <v>343</v>
      </c>
      <c r="AO272" t="s">
        <v>71</v>
      </c>
      <c r="AP272" t="s">
        <v>71</v>
      </c>
      <c r="AQ272" t="s">
        <v>71</v>
      </c>
      <c r="AR272" t="s">
        <v>770</v>
      </c>
      <c r="AS272">
        <v>2020</v>
      </c>
      <c r="AT272">
        <v>22</v>
      </c>
      <c r="AU272">
        <v>2</v>
      </c>
      <c r="AV272" t="s">
        <v>71</v>
      </c>
      <c r="AW272" t="s">
        <v>71</v>
      </c>
      <c r="AX272" t="s">
        <v>180</v>
      </c>
      <c r="AY272" t="s">
        <v>71</v>
      </c>
      <c r="AZ272">
        <v>583</v>
      </c>
      <c r="BA272">
        <v>603</v>
      </c>
      <c r="BB272" t="s">
        <v>71</v>
      </c>
      <c r="BC272" t="s">
        <v>2643</v>
      </c>
      <c r="BD272" t="str">
        <f>HYPERLINK("http://dx.doi.org/10.1007/s40815-019-00790-z","http://dx.doi.org/10.1007/s40815-019-00790-z")</f>
        <v>http://dx.doi.org/10.1007/s40815-019-00790-z</v>
      </c>
      <c r="BE272" t="s">
        <v>71</v>
      </c>
      <c r="BF272" t="s">
        <v>2590</v>
      </c>
      <c r="BG272" t="s">
        <v>71</v>
      </c>
      <c r="BH272" t="s">
        <v>71</v>
      </c>
      <c r="BI272" t="s">
        <v>71</v>
      </c>
      <c r="BJ272" t="s">
        <v>71</v>
      </c>
      <c r="BK272" t="s">
        <v>71</v>
      </c>
      <c r="BL272" t="s">
        <v>71</v>
      </c>
      <c r="BM272" t="s">
        <v>71</v>
      </c>
      <c r="BN272" t="s">
        <v>71</v>
      </c>
      <c r="BO272" t="s">
        <v>71</v>
      </c>
      <c r="BP272" t="s">
        <v>71</v>
      </c>
      <c r="BQ272" t="s">
        <v>2644</v>
      </c>
      <c r="BR272" t="str">
        <f>HYPERLINK("https%3A%2F%2Fwww.webofscience.com%2Fwos%2Fwoscc%2Ffull-record%2FWOS:000520069800001","View Full Record in Web of Science")</f>
        <v>View Full Record in Web of Science</v>
      </c>
    </row>
    <row r="273" spans="1:70" x14ac:dyDescent="0.25">
      <c r="A273" t="s">
        <v>69</v>
      </c>
      <c r="B273" t="s">
        <v>2645</v>
      </c>
      <c r="C273" t="s">
        <v>71</v>
      </c>
      <c r="D273" t="s">
        <v>71</v>
      </c>
      <c r="E273" t="s">
        <v>71</v>
      </c>
      <c r="F273" t="s">
        <v>2646</v>
      </c>
      <c r="G273" t="s">
        <v>71</v>
      </c>
      <c r="H273" t="s">
        <v>71</v>
      </c>
      <c r="I273" s="1" t="s">
        <v>2647</v>
      </c>
      <c r="J273" t="s">
        <v>8588</v>
      </c>
      <c r="K273" t="s">
        <v>2648</v>
      </c>
      <c r="L273" t="s">
        <v>71</v>
      </c>
      <c r="M273" t="s">
        <v>71</v>
      </c>
      <c r="N273" t="s">
        <v>71</v>
      </c>
      <c r="O273" t="s">
        <v>71</v>
      </c>
      <c r="P273" t="s">
        <v>71</v>
      </c>
      <c r="Q273" t="s">
        <v>71</v>
      </c>
      <c r="R273" t="s">
        <v>71</v>
      </c>
      <c r="S273" t="s">
        <v>71</v>
      </c>
      <c r="T273" t="s">
        <v>2649</v>
      </c>
      <c r="U273" t="s">
        <v>71</v>
      </c>
      <c r="V273" t="s">
        <v>71</v>
      </c>
      <c r="W273" t="s">
        <v>71</v>
      </c>
      <c r="X273" t="s">
        <v>71</v>
      </c>
      <c r="Y273" t="s">
        <v>2650</v>
      </c>
      <c r="Z273" t="s">
        <v>71</v>
      </c>
      <c r="AA273" t="s">
        <v>71</v>
      </c>
      <c r="AB273" t="s">
        <v>71</v>
      </c>
      <c r="AC273" t="s">
        <v>71</v>
      </c>
      <c r="AD273" t="s">
        <v>71</v>
      </c>
      <c r="AE273" t="s">
        <v>71</v>
      </c>
      <c r="AF273" t="s">
        <v>71</v>
      </c>
      <c r="AG273" t="s">
        <v>71</v>
      </c>
      <c r="AH273" t="s">
        <v>71</v>
      </c>
      <c r="AI273" t="s">
        <v>71</v>
      </c>
      <c r="AJ273" t="s">
        <v>71</v>
      </c>
      <c r="AK273" t="s">
        <v>71</v>
      </c>
      <c r="AL273" t="s">
        <v>71</v>
      </c>
      <c r="AM273" t="s">
        <v>2651</v>
      </c>
      <c r="AN273" t="s">
        <v>2652</v>
      </c>
      <c r="AO273" t="s">
        <v>71</v>
      </c>
      <c r="AP273" t="s">
        <v>71</v>
      </c>
      <c r="AQ273" t="s">
        <v>71</v>
      </c>
      <c r="AR273" t="s">
        <v>129</v>
      </c>
      <c r="AS273">
        <v>2017</v>
      </c>
      <c r="AT273">
        <v>9</v>
      </c>
      <c r="AU273">
        <v>4</v>
      </c>
      <c r="AV273" t="s">
        <v>71</v>
      </c>
      <c r="AW273" t="s">
        <v>71</v>
      </c>
      <c r="AX273" t="s">
        <v>71</v>
      </c>
      <c r="AY273" t="s">
        <v>71</v>
      </c>
      <c r="AZ273">
        <v>513</v>
      </c>
      <c r="BA273">
        <v>525</v>
      </c>
      <c r="BB273" t="s">
        <v>71</v>
      </c>
      <c r="BC273" t="s">
        <v>2653</v>
      </c>
      <c r="BD273" t="str">
        <f>HYPERLINK("http://dx.doi.org/10.1007/s12559-017-9480-6","http://dx.doi.org/10.1007/s12559-017-9480-6")</f>
        <v>http://dx.doi.org/10.1007/s12559-017-9480-6</v>
      </c>
      <c r="BE273" t="s">
        <v>71</v>
      </c>
      <c r="BF273" t="s">
        <v>71</v>
      </c>
      <c r="BG273" t="s">
        <v>71</v>
      </c>
      <c r="BH273" t="s">
        <v>71</v>
      </c>
      <c r="BI273" t="s">
        <v>71</v>
      </c>
      <c r="BJ273" t="s">
        <v>71</v>
      </c>
      <c r="BK273" t="s">
        <v>71</v>
      </c>
      <c r="BL273" t="s">
        <v>71</v>
      </c>
      <c r="BM273" t="s">
        <v>71</v>
      </c>
      <c r="BN273" t="s">
        <v>71</v>
      </c>
      <c r="BO273" t="s">
        <v>71</v>
      </c>
      <c r="BP273" t="s">
        <v>71</v>
      </c>
      <c r="BQ273" t="s">
        <v>2654</v>
      </c>
      <c r="BR273" t="str">
        <f>HYPERLINK("https%3A%2F%2Fwww.webofscience.com%2Fwos%2Fwoscc%2Ffull-record%2FWOS:000407439400009","View Full Record in Web of Science")</f>
        <v>View Full Record in Web of Science</v>
      </c>
    </row>
    <row r="274" spans="1:70" x14ac:dyDescent="0.25">
      <c r="A274" t="s">
        <v>69</v>
      </c>
      <c r="B274" t="s">
        <v>2655</v>
      </c>
      <c r="C274" t="s">
        <v>71</v>
      </c>
      <c r="D274" t="s">
        <v>71</v>
      </c>
      <c r="E274" t="s">
        <v>71</v>
      </c>
      <c r="F274" t="s">
        <v>2655</v>
      </c>
      <c r="G274" t="s">
        <v>71</v>
      </c>
      <c r="H274" t="s">
        <v>71</v>
      </c>
      <c r="I274" s="1" t="s">
        <v>2656</v>
      </c>
      <c r="J274" t="s">
        <v>8588</v>
      </c>
      <c r="K274" t="s">
        <v>2657</v>
      </c>
      <c r="L274" t="s">
        <v>71</v>
      </c>
      <c r="M274" t="s">
        <v>71</v>
      </c>
      <c r="N274" t="s">
        <v>71</v>
      </c>
      <c r="O274" t="s">
        <v>71</v>
      </c>
      <c r="P274" t="s">
        <v>71</v>
      </c>
      <c r="Q274" t="s">
        <v>71</v>
      </c>
      <c r="R274" t="s">
        <v>71</v>
      </c>
      <c r="S274" t="s">
        <v>71</v>
      </c>
      <c r="T274" t="s">
        <v>2658</v>
      </c>
      <c r="U274" t="s">
        <v>71</v>
      </c>
      <c r="V274" t="s">
        <v>71</v>
      </c>
      <c r="W274" t="s">
        <v>71</v>
      </c>
      <c r="X274" t="s">
        <v>71</v>
      </c>
      <c r="Y274" t="s">
        <v>2659</v>
      </c>
      <c r="Z274" t="s">
        <v>2660</v>
      </c>
      <c r="AA274" t="s">
        <v>71</v>
      </c>
      <c r="AB274" t="s">
        <v>71</v>
      </c>
      <c r="AC274" t="s">
        <v>71</v>
      </c>
      <c r="AD274" t="s">
        <v>71</v>
      </c>
      <c r="AE274" t="s">
        <v>71</v>
      </c>
      <c r="AF274" t="s">
        <v>71</v>
      </c>
      <c r="AG274" t="s">
        <v>71</v>
      </c>
      <c r="AH274" t="s">
        <v>71</v>
      </c>
      <c r="AI274" t="s">
        <v>71</v>
      </c>
      <c r="AJ274" t="s">
        <v>71</v>
      </c>
      <c r="AK274" t="s">
        <v>71</v>
      </c>
      <c r="AL274" t="s">
        <v>71</v>
      </c>
      <c r="AM274" t="s">
        <v>2661</v>
      </c>
      <c r="AN274" t="s">
        <v>71</v>
      </c>
      <c r="AO274" t="s">
        <v>71</v>
      </c>
      <c r="AP274" t="s">
        <v>71</v>
      </c>
      <c r="AQ274" t="s">
        <v>71</v>
      </c>
      <c r="AR274" t="s">
        <v>71</v>
      </c>
      <c r="AS274">
        <v>2000</v>
      </c>
      <c r="AT274">
        <v>29</v>
      </c>
      <c r="AU274">
        <v>1</v>
      </c>
      <c r="AV274" t="s">
        <v>71</v>
      </c>
      <c r="AW274" t="s">
        <v>71</v>
      </c>
      <c r="AX274" t="s">
        <v>71</v>
      </c>
      <c r="AY274" t="s">
        <v>71</v>
      </c>
      <c r="AZ274">
        <v>119</v>
      </c>
      <c r="BA274">
        <v>140</v>
      </c>
      <c r="BB274" t="s">
        <v>71</v>
      </c>
      <c r="BC274" t="s">
        <v>71</v>
      </c>
      <c r="BD274" t="s">
        <v>71</v>
      </c>
      <c r="BE274" t="s">
        <v>71</v>
      </c>
      <c r="BF274" t="s">
        <v>71</v>
      </c>
      <c r="BG274" t="s">
        <v>71</v>
      </c>
      <c r="BH274" t="s">
        <v>71</v>
      </c>
      <c r="BI274" t="s">
        <v>71</v>
      </c>
      <c r="BJ274" t="s">
        <v>71</v>
      </c>
      <c r="BK274" t="s">
        <v>71</v>
      </c>
      <c r="BL274" t="s">
        <v>71</v>
      </c>
      <c r="BM274" t="s">
        <v>71</v>
      </c>
      <c r="BN274" t="s">
        <v>71</v>
      </c>
      <c r="BO274" t="s">
        <v>71</v>
      </c>
      <c r="BP274" t="s">
        <v>71</v>
      </c>
      <c r="BQ274" t="s">
        <v>2662</v>
      </c>
      <c r="BR274" t="str">
        <f>HYPERLINK("https%3A%2F%2Fwww.webofscience.com%2Fwos%2Fwoscc%2Ffull-record%2FWOS:000089864000009","View Full Record in Web of Science")</f>
        <v>View Full Record in Web of Science</v>
      </c>
    </row>
    <row r="275" spans="1:70" x14ac:dyDescent="0.25">
      <c r="A275" t="s">
        <v>69</v>
      </c>
      <c r="B275" t="s">
        <v>2663</v>
      </c>
      <c r="C275" t="s">
        <v>71</v>
      </c>
      <c r="D275" t="s">
        <v>71</v>
      </c>
      <c r="E275" t="s">
        <v>71</v>
      </c>
      <c r="F275" t="s">
        <v>2664</v>
      </c>
      <c r="G275" t="s">
        <v>71</v>
      </c>
      <c r="H275" t="s">
        <v>71</v>
      </c>
      <c r="I275" s="1" t="s">
        <v>2665</v>
      </c>
      <c r="J275" t="s">
        <v>8588</v>
      </c>
      <c r="K275" t="s">
        <v>766</v>
      </c>
      <c r="L275" t="s">
        <v>71</v>
      </c>
      <c r="M275" t="s">
        <v>71</v>
      </c>
      <c r="N275" t="s">
        <v>71</v>
      </c>
      <c r="O275" t="s">
        <v>71</v>
      </c>
      <c r="P275" t="s">
        <v>71</v>
      </c>
      <c r="Q275" t="s">
        <v>71</v>
      </c>
      <c r="R275" t="s">
        <v>71</v>
      </c>
      <c r="S275" t="s">
        <v>71</v>
      </c>
      <c r="T275" t="s">
        <v>2666</v>
      </c>
      <c r="U275" t="s">
        <v>71</v>
      </c>
      <c r="V275" t="s">
        <v>71</v>
      </c>
      <c r="W275" t="s">
        <v>71</v>
      </c>
      <c r="X275" t="s">
        <v>71</v>
      </c>
      <c r="Y275" t="s">
        <v>2667</v>
      </c>
      <c r="Z275" t="s">
        <v>2668</v>
      </c>
      <c r="AA275" t="s">
        <v>71</v>
      </c>
      <c r="AB275" t="s">
        <v>71</v>
      </c>
      <c r="AC275" t="s">
        <v>71</v>
      </c>
      <c r="AD275" t="s">
        <v>71</v>
      </c>
      <c r="AE275" t="s">
        <v>71</v>
      </c>
      <c r="AF275" t="s">
        <v>71</v>
      </c>
      <c r="AG275" t="s">
        <v>71</v>
      </c>
      <c r="AH275" t="s">
        <v>71</v>
      </c>
      <c r="AI275" t="s">
        <v>71</v>
      </c>
      <c r="AJ275" t="s">
        <v>71</v>
      </c>
      <c r="AK275" t="s">
        <v>71</v>
      </c>
      <c r="AL275" t="s">
        <v>71</v>
      </c>
      <c r="AM275" t="s">
        <v>768</v>
      </c>
      <c r="AN275" t="s">
        <v>769</v>
      </c>
      <c r="AO275" t="s">
        <v>71</v>
      </c>
      <c r="AP275" t="s">
        <v>71</v>
      </c>
      <c r="AQ275" t="s">
        <v>71</v>
      </c>
      <c r="AR275" t="s">
        <v>239</v>
      </c>
      <c r="AS275">
        <v>2021</v>
      </c>
      <c r="AT275">
        <v>99</v>
      </c>
      <c r="AU275" t="s">
        <v>71</v>
      </c>
      <c r="AV275" t="s">
        <v>71</v>
      </c>
      <c r="AW275" t="s">
        <v>71</v>
      </c>
      <c r="AX275" t="s">
        <v>71</v>
      </c>
      <c r="AY275" t="s">
        <v>71</v>
      </c>
      <c r="AZ275" t="s">
        <v>71</v>
      </c>
      <c r="BA275" t="s">
        <v>71</v>
      </c>
      <c r="BB275">
        <v>106948</v>
      </c>
      <c r="BC275" t="s">
        <v>2669</v>
      </c>
      <c r="BD275" t="str">
        <f>HYPERLINK("http://dx.doi.org/10.1016/j.asoc.2020.106948","http://dx.doi.org/10.1016/j.asoc.2020.106948")</f>
        <v>http://dx.doi.org/10.1016/j.asoc.2020.106948</v>
      </c>
      <c r="BE275" t="s">
        <v>71</v>
      </c>
      <c r="BF275" t="s">
        <v>2125</v>
      </c>
      <c r="BG275" t="s">
        <v>71</v>
      </c>
      <c r="BH275" t="s">
        <v>71</v>
      </c>
      <c r="BI275" t="s">
        <v>71</v>
      </c>
      <c r="BJ275" t="s">
        <v>71</v>
      </c>
      <c r="BK275" t="s">
        <v>71</v>
      </c>
      <c r="BL275" t="s">
        <v>71</v>
      </c>
      <c r="BM275" t="s">
        <v>71</v>
      </c>
      <c r="BN275" t="s">
        <v>71</v>
      </c>
      <c r="BO275" t="s">
        <v>71</v>
      </c>
      <c r="BP275" t="s">
        <v>71</v>
      </c>
      <c r="BQ275" t="s">
        <v>2670</v>
      </c>
      <c r="BR275" t="str">
        <f>HYPERLINK("https%3A%2F%2Fwww.webofscience.com%2Fwos%2Fwoscc%2Ffull-record%2FWOS:000608174700011","View Full Record in Web of Science")</f>
        <v>View Full Record in Web of Science</v>
      </c>
    </row>
    <row r="276" spans="1:70" x14ac:dyDescent="0.25">
      <c r="A276" t="s">
        <v>83</v>
      </c>
      <c r="B276" t="s">
        <v>2671</v>
      </c>
      <c r="C276" t="s">
        <v>71</v>
      </c>
      <c r="D276" t="s">
        <v>2672</v>
      </c>
      <c r="E276" t="s">
        <v>71</v>
      </c>
      <c r="F276" t="s">
        <v>2673</v>
      </c>
      <c r="G276" t="s">
        <v>71</v>
      </c>
      <c r="H276" t="s">
        <v>71</v>
      </c>
      <c r="I276" s="1" t="s">
        <v>2674</v>
      </c>
      <c r="J276" s="6" t="s">
        <v>8590</v>
      </c>
      <c r="K276" t="s">
        <v>2675</v>
      </c>
      <c r="L276" t="s">
        <v>2676</v>
      </c>
      <c r="M276" t="s">
        <v>2677</v>
      </c>
      <c r="N276" t="s">
        <v>2678</v>
      </c>
      <c r="O276" t="s">
        <v>2679</v>
      </c>
      <c r="P276" t="s">
        <v>71</v>
      </c>
      <c r="Q276" t="s">
        <v>2680</v>
      </c>
      <c r="R276" t="s">
        <v>71</v>
      </c>
      <c r="S276" t="s">
        <v>71</v>
      </c>
      <c r="T276" s="10" t="s">
        <v>2681</v>
      </c>
      <c r="U276" t="s">
        <v>71</v>
      </c>
      <c r="V276" t="s">
        <v>71</v>
      </c>
      <c r="W276" t="s">
        <v>71</v>
      </c>
      <c r="X276" t="s">
        <v>71</v>
      </c>
      <c r="Y276" t="s">
        <v>71</v>
      </c>
      <c r="Z276" t="s">
        <v>71</v>
      </c>
      <c r="AA276" t="s">
        <v>71</v>
      </c>
      <c r="AB276" t="s">
        <v>71</v>
      </c>
      <c r="AC276" t="s">
        <v>71</v>
      </c>
      <c r="AD276" t="s">
        <v>71</v>
      </c>
      <c r="AE276" t="s">
        <v>71</v>
      </c>
      <c r="AF276" t="s">
        <v>71</v>
      </c>
      <c r="AG276" t="s">
        <v>71</v>
      </c>
      <c r="AH276" t="s">
        <v>71</v>
      </c>
      <c r="AI276" t="s">
        <v>71</v>
      </c>
      <c r="AJ276" t="s">
        <v>71</v>
      </c>
      <c r="AK276" t="s">
        <v>71</v>
      </c>
      <c r="AL276" t="s">
        <v>71</v>
      </c>
      <c r="AM276" t="s">
        <v>2682</v>
      </c>
      <c r="AN276" t="s">
        <v>2683</v>
      </c>
      <c r="AO276" t="s">
        <v>2684</v>
      </c>
      <c r="AP276" t="s">
        <v>71</v>
      </c>
      <c r="AQ276" t="s">
        <v>71</v>
      </c>
      <c r="AR276" t="s">
        <v>71</v>
      </c>
      <c r="AS276">
        <v>2015</v>
      </c>
      <c r="AT276">
        <v>216</v>
      </c>
      <c r="AU276" t="s">
        <v>71</v>
      </c>
      <c r="AV276" t="s">
        <v>71</v>
      </c>
      <c r="AW276" t="s">
        <v>71</v>
      </c>
      <c r="AX276" t="s">
        <v>71</v>
      </c>
      <c r="AY276" t="s">
        <v>71</v>
      </c>
      <c r="AZ276">
        <v>295</v>
      </c>
      <c r="BA276">
        <v>299</v>
      </c>
      <c r="BB276" t="s">
        <v>71</v>
      </c>
      <c r="BC276" t="s">
        <v>2685</v>
      </c>
      <c r="BD276" t="str">
        <f>HYPERLINK("http://dx.doi.org/10.3233/978-1-61499-564-7-295","http://dx.doi.org/10.3233/978-1-61499-564-7-295")</f>
        <v>http://dx.doi.org/10.3233/978-1-61499-564-7-295</v>
      </c>
      <c r="BE276" t="s">
        <v>71</v>
      </c>
      <c r="BF276" t="s">
        <v>71</v>
      </c>
      <c r="BG276" t="s">
        <v>71</v>
      </c>
      <c r="BH276" t="s">
        <v>71</v>
      </c>
      <c r="BI276" t="s">
        <v>71</v>
      </c>
      <c r="BJ276" t="s">
        <v>71</v>
      </c>
      <c r="BK276" t="s">
        <v>71</v>
      </c>
      <c r="BL276">
        <v>26262058</v>
      </c>
      <c r="BM276" t="s">
        <v>71</v>
      </c>
      <c r="BN276" t="s">
        <v>71</v>
      </c>
      <c r="BO276" t="s">
        <v>71</v>
      </c>
      <c r="BP276" t="s">
        <v>71</v>
      </c>
      <c r="BQ276" t="s">
        <v>2686</v>
      </c>
      <c r="BR276" t="str">
        <f>HYPERLINK("https%3A%2F%2Fwww.webofscience.com%2Fwos%2Fwoscc%2Ffull-record%2FWOS:000455836700061","View Full Record in Web of Science")</f>
        <v>View Full Record in Web of Science</v>
      </c>
    </row>
    <row r="277" spans="1:70" x14ac:dyDescent="0.25">
      <c r="A277" t="s">
        <v>69</v>
      </c>
      <c r="B277" t="s">
        <v>2687</v>
      </c>
      <c r="C277" t="s">
        <v>71</v>
      </c>
      <c r="D277" t="s">
        <v>71</v>
      </c>
      <c r="E277" t="s">
        <v>71</v>
      </c>
      <c r="F277" t="s">
        <v>2688</v>
      </c>
      <c r="G277" t="s">
        <v>71</v>
      </c>
      <c r="H277" t="s">
        <v>71</v>
      </c>
      <c r="I277" s="1" t="s">
        <v>2689</v>
      </c>
      <c r="J277" t="s">
        <v>8588</v>
      </c>
      <c r="K277" t="s">
        <v>174</v>
      </c>
      <c r="L277" t="s">
        <v>71</v>
      </c>
      <c r="M277" t="s">
        <v>71</v>
      </c>
      <c r="N277" t="s">
        <v>71</v>
      </c>
      <c r="O277" t="s">
        <v>71</v>
      </c>
      <c r="P277" t="s">
        <v>71</v>
      </c>
      <c r="Q277" t="s">
        <v>71</v>
      </c>
      <c r="R277" t="s">
        <v>71</v>
      </c>
      <c r="S277" t="s">
        <v>71</v>
      </c>
      <c r="T277" t="s">
        <v>2690</v>
      </c>
      <c r="U277" t="s">
        <v>71</v>
      </c>
      <c r="V277" t="s">
        <v>71</v>
      </c>
      <c r="W277" t="s">
        <v>71</v>
      </c>
      <c r="X277" t="s">
        <v>71</v>
      </c>
      <c r="Y277" t="s">
        <v>2691</v>
      </c>
      <c r="Z277" t="s">
        <v>2692</v>
      </c>
      <c r="AA277" t="s">
        <v>71</v>
      </c>
      <c r="AB277" t="s">
        <v>71</v>
      </c>
      <c r="AC277" t="s">
        <v>71</v>
      </c>
      <c r="AD277" t="s">
        <v>71</v>
      </c>
      <c r="AE277" t="s">
        <v>71</v>
      </c>
      <c r="AF277" t="s">
        <v>71</v>
      </c>
      <c r="AG277" t="s">
        <v>71</v>
      </c>
      <c r="AH277" t="s">
        <v>71</v>
      </c>
      <c r="AI277" t="s">
        <v>71</v>
      </c>
      <c r="AJ277" t="s">
        <v>71</v>
      </c>
      <c r="AK277" t="s">
        <v>71</v>
      </c>
      <c r="AL277" t="s">
        <v>71</v>
      </c>
      <c r="AM277" t="s">
        <v>178</v>
      </c>
      <c r="AN277" t="s">
        <v>179</v>
      </c>
      <c r="AO277" t="s">
        <v>71</v>
      </c>
      <c r="AP277" t="s">
        <v>71</v>
      </c>
      <c r="AQ277" t="s">
        <v>71</v>
      </c>
      <c r="AR277" t="s">
        <v>71</v>
      </c>
      <c r="AS277">
        <v>2016</v>
      </c>
      <c r="AT277">
        <v>30</v>
      </c>
      <c r="AU277">
        <v>6</v>
      </c>
      <c r="AV277" t="s">
        <v>71</v>
      </c>
      <c r="AW277" t="s">
        <v>71</v>
      </c>
      <c r="AX277" t="s">
        <v>71</v>
      </c>
      <c r="AY277" t="s">
        <v>71</v>
      </c>
      <c r="AZ277">
        <v>3653</v>
      </c>
      <c r="BA277">
        <v>3663</v>
      </c>
      <c r="BB277" t="s">
        <v>71</v>
      </c>
      <c r="BC277" t="s">
        <v>2693</v>
      </c>
      <c r="BD277" t="str">
        <f>HYPERLINK("http://dx.doi.org/10.3233/IFS-162111","http://dx.doi.org/10.3233/IFS-162111")</f>
        <v>http://dx.doi.org/10.3233/IFS-162111</v>
      </c>
      <c r="BE277" t="s">
        <v>71</v>
      </c>
      <c r="BF277" t="s">
        <v>71</v>
      </c>
      <c r="BG277" t="s">
        <v>71</v>
      </c>
      <c r="BH277" t="s">
        <v>71</v>
      </c>
      <c r="BI277" t="s">
        <v>71</v>
      </c>
      <c r="BJ277" t="s">
        <v>71</v>
      </c>
      <c r="BK277" t="s">
        <v>71</v>
      </c>
      <c r="BL277" t="s">
        <v>71</v>
      </c>
      <c r="BM277" t="s">
        <v>71</v>
      </c>
      <c r="BN277" t="s">
        <v>71</v>
      </c>
      <c r="BO277" t="s">
        <v>71</v>
      </c>
      <c r="BP277" t="s">
        <v>71</v>
      </c>
      <c r="BQ277" t="s">
        <v>2694</v>
      </c>
      <c r="BR277" t="str">
        <f>HYPERLINK("https%3A%2F%2Fwww.webofscience.com%2Fwos%2Fwoscc%2Ffull-record%2FWOS:000375954300052","View Full Record in Web of Science")</f>
        <v>View Full Record in Web of Science</v>
      </c>
    </row>
    <row r="278" spans="1:70" x14ac:dyDescent="0.25">
      <c r="A278" t="s">
        <v>69</v>
      </c>
      <c r="B278" t="s">
        <v>2695</v>
      </c>
      <c r="C278" t="s">
        <v>71</v>
      </c>
      <c r="D278" t="s">
        <v>71</v>
      </c>
      <c r="E278" t="s">
        <v>71</v>
      </c>
      <c r="F278" t="s">
        <v>2695</v>
      </c>
      <c r="G278" t="s">
        <v>71</v>
      </c>
      <c r="H278" t="s">
        <v>71</v>
      </c>
      <c r="I278" s="1" t="s">
        <v>2696</v>
      </c>
      <c r="J278" s="6" t="s">
        <v>8590</v>
      </c>
      <c r="K278" t="s">
        <v>2697</v>
      </c>
      <c r="L278" t="s">
        <v>71</v>
      </c>
      <c r="M278" t="s">
        <v>71</v>
      </c>
      <c r="N278" t="s">
        <v>71</v>
      </c>
      <c r="O278" t="s">
        <v>71</v>
      </c>
      <c r="P278" t="s">
        <v>71</v>
      </c>
      <c r="Q278" t="s">
        <v>71</v>
      </c>
      <c r="R278" t="s">
        <v>71</v>
      </c>
      <c r="S278" t="s">
        <v>71</v>
      </c>
      <c r="T278" s="10" t="s">
        <v>2698</v>
      </c>
      <c r="U278" t="s">
        <v>71</v>
      </c>
      <c r="V278" t="s">
        <v>71</v>
      </c>
      <c r="W278" t="s">
        <v>71</v>
      </c>
      <c r="X278" t="s">
        <v>71</v>
      </c>
      <c r="Y278" t="s">
        <v>71</v>
      </c>
      <c r="Z278" t="s">
        <v>71</v>
      </c>
      <c r="AA278" t="s">
        <v>71</v>
      </c>
      <c r="AB278" t="s">
        <v>71</v>
      </c>
      <c r="AC278" t="s">
        <v>71</v>
      </c>
      <c r="AD278" t="s">
        <v>71</v>
      </c>
      <c r="AE278" t="s">
        <v>71</v>
      </c>
      <c r="AF278" t="s">
        <v>71</v>
      </c>
      <c r="AG278" t="s">
        <v>71</v>
      </c>
      <c r="AH278" t="s">
        <v>71</v>
      </c>
      <c r="AI278" t="s">
        <v>71</v>
      </c>
      <c r="AJ278" t="s">
        <v>71</v>
      </c>
      <c r="AK278" t="s">
        <v>71</v>
      </c>
      <c r="AL278" t="s">
        <v>71</v>
      </c>
      <c r="AM278" t="s">
        <v>2699</v>
      </c>
      <c r="AN278" t="s">
        <v>71</v>
      </c>
      <c r="AO278" t="s">
        <v>71</v>
      </c>
      <c r="AP278" t="s">
        <v>71</v>
      </c>
      <c r="AQ278" t="s">
        <v>71</v>
      </c>
      <c r="AR278" t="s">
        <v>79</v>
      </c>
      <c r="AS278">
        <v>1994</v>
      </c>
      <c r="AT278">
        <v>9</v>
      </c>
      <c r="AU278">
        <v>3</v>
      </c>
      <c r="AV278" t="s">
        <v>71</v>
      </c>
      <c r="AW278" t="s">
        <v>71</v>
      </c>
      <c r="AX278" t="s">
        <v>71</v>
      </c>
      <c r="AY278" t="s">
        <v>71</v>
      </c>
      <c r="AZ278">
        <v>229</v>
      </c>
      <c r="BA278">
        <v>268</v>
      </c>
      <c r="BB278" t="s">
        <v>71</v>
      </c>
      <c r="BC278" t="s">
        <v>2700</v>
      </c>
      <c r="BD278" t="str">
        <f>HYPERLINK("http://dx.doi.org/10.1017/S0269888900006949","http://dx.doi.org/10.1017/S0269888900006949")</f>
        <v>http://dx.doi.org/10.1017/S0269888900006949</v>
      </c>
      <c r="BE278" t="s">
        <v>71</v>
      </c>
      <c r="BF278" t="s">
        <v>71</v>
      </c>
      <c r="BG278" t="s">
        <v>71</v>
      </c>
      <c r="BH278" t="s">
        <v>71</v>
      </c>
      <c r="BI278" t="s">
        <v>71</v>
      </c>
      <c r="BJ278" t="s">
        <v>71</v>
      </c>
      <c r="BK278" t="s">
        <v>71</v>
      </c>
      <c r="BL278" t="s">
        <v>71</v>
      </c>
      <c r="BM278" t="s">
        <v>71</v>
      </c>
      <c r="BN278" t="s">
        <v>71</v>
      </c>
      <c r="BO278" t="s">
        <v>71</v>
      </c>
      <c r="BP278" t="s">
        <v>71</v>
      </c>
      <c r="BQ278" t="s">
        <v>2701</v>
      </c>
      <c r="BR278" t="str">
        <f>HYPERLINK("https%3A%2F%2Fwww.webofscience.com%2Fwos%2Fwoscc%2Ffull-record%2FWOS:A1994PV36700001","View Full Record in Web of Science")</f>
        <v>View Full Record in Web of Science</v>
      </c>
    </row>
    <row r="279" spans="1:70" x14ac:dyDescent="0.25">
      <c r="A279" t="s">
        <v>69</v>
      </c>
      <c r="B279" t="s">
        <v>2702</v>
      </c>
      <c r="C279" t="s">
        <v>71</v>
      </c>
      <c r="D279" t="s">
        <v>71</v>
      </c>
      <c r="E279" t="s">
        <v>71</v>
      </c>
      <c r="F279" t="s">
        <v>2703</v>
      </c>
      <c r="G279" t="s">
        <v>71</v>
      </c>
      <c r="H279" t="s">
        <v>71</v>
      </c>
      <c r="I279" s="1" t="s">
        <v>2704</v>
      </c>
      <c r="J279" s="6" t="s">
        <v>8590</v>
      </c>
      <c r="K279" t="s">
        <v>123</v>
      </c>
      <c r="L279" t="s">
        <v>71</v>
      </c>
      <c r="M279" t="s">
        <v>71</v>
      </c>
      <c r="N279" t="s">
        <v>71</v>
      </c>
      <c r="O279" t="s">
        <v>71</v>
      </c>
      <c r="P279" t="s">
        <v>71</v>
      </c>
      <c r="Q279" t="s">
        <v>71</v>
      </c>
      <c r="R279" t="s">
        <v>71</v>
      </c>
      <c r="S279" t="s">
        <v>71</v>
      </c>
      <c r="T279" s="10" t="s">
        <v>2705</v>
      </c>
      <c r="U279" t="s">
        <v>71</v>
      </c>
      <c r="V279" t="s">
        <v>71</v>
      </c>
      <c r="W279" t="s">
        <v>71</v>
      </c>
      <c r="X279" t="s">
        <v>71</v>
      </c>
      <c r="Y279" t="s">
        <v>71</v>
      </c>
      <c r="Z279" t="s">
        <v>71</v>
      </c>
      <c r="AA279" t="s">
        <v>71</v>
      </c>
      <c r="AB279" t="s">
        <v>71</v>
      </c>
      <c r="AC279" t="s">
        <v>71</v>
      </c>
      <c r="AD279" t="s">
        <v>71</v>
      </c>
      <c r="AE279" t="s">
        <v>71</v>
      </c>
      <c r="AF279" t="s">
        <v>71</v>
      </c>
      <c r="AG279" t="s">
        <v>71</v>
      </c>
      <c r="AH279" t="s">
        <v>71</v>
      </c>
      <c r="AI279" t="s">
        <v>71</v>
      </c>
      <c r="AJ279" t="s">
        <v>71</v>
      </c>
      <c r="AK279" t="s">
        <v>71</v>
      </c>
      <c r="AL279" t="s">
        <v>71</v>
      </c>
      <c r="AM279" t="s">
        <v>127</v>
      </c>
      <c r="AN279" t="s">
        <v>128</v>
      </c>
      <c r="AO279" t="s">
        <v>71</v>
      </c>
      <c r="AP279" t="s">
        <v>71</v>
      </c>
      <c r="AQ279" t="s">
        <v>71</v>
      </c>
      <c r="AR279" t="s">
        <v>263</v>
      </c>
      <c r="AS279">
        <v>2022</v>
      </c>
      <c r="AT279">
        <v>615</v>
      </c>
      <c r="AU279" t="s">
        <v>71</v>
      </c>
      <c r="AV279" t="s">
        <v>71</v>
      </c>
      <c r="AW279" t="s">
        <v>71</v>
      </c>
      <c r="AX279" t="s">
        <v>71</v>
      </c>
      <c r="AY279" t="s">
        <v>71</v>
      </c>
      <c r="AZ279">
        <v>504</v>
      </c>
      <c r="BA279">
        <v>528</v>
      </c>
      <c r="BB279" t="s">
        <v>71</v>
      </c>
      <c r="BC279" t="s">
        <v>2706</v>
      </c>
      <c r="BD279" t="str">
        <f>HYPERLINK("http://dx.doi.org/10.1016/j.ins.2022.10.016","http://dx.doi.org/10.1016/j.ins.2022.10.016")</f>
        <v>http://dx.doi.org/10.1016/j.ins.2022.10.016</v>
      </c>
      <c r="BE279" t="s">
        <v>71</v>
      </c>
      <c r="BF279" t="s">
        <v>71</v>
      </c>
      <c r="BG279" t="s">
        <v>71</v>
      </c>
      <c r="BH279" t="s">
        <v>71</v>
      </c>
      <c r="BI279" t="s">
        <v>71</v>
      </c>
      <c r="BJ279" t="s">
        <v>71</v>
      </c>
      <c r="BK279" t="s">
        <v>71</v>
      </c>
      <c r="BL279" t="s">
        <v>71</v>
      </c>
      <c r="BM279" t="s">
        <v>71</v>
      </c>
      <c r="BN279" t="s">
        <v>71</v>
      </c>
      <c r="BO279" t="s">
        <v>71</v>
      </c>
      <c r="BP279" t="s">
        <v>71</v>
      </c>
      <c r="BQ279" t="s">
        <v>2707</v>
      </c>
      <c r="BR279" t="str">
        <f>HYPERLINK("https%3A%2F%2Fwww.webofscience.com%2Fwos%2Fwoscc%2Ffull-record%2FWOS:000877037400009","View Full Record in Web of Science")</f>
        <v>View Full Record in Web of Science</v>
      </c>
    </row>
    <row r="280" spans="1:70" x14ac:dyDescent="0.25">
      <c r="A280" t="s">
        <v>83</v>
      </c>
      <c r="B280" t="s">
        <v>2708</v>
      </c>
      <c r="C280" t="s">
        <v>71</v>
      </c>
      <c r="D280" t="s">
        <v>71</v>
      </c>
      <c r="E280" t="s">
        <v>102</v>
      </c>
      <c r="F280" t="s">
        <v>2709</v>
      </c>
      <c r="G280" t="s">
        <v>71</v>
      </c>
      <c r="H280" t="s">
        <v>71</v>
      </c>
      <c r="I280" s="1" t="s">
        <v>2710</v>
      </c>
      <c r="J280" t="s">
        <v>8590</v>
      </c>
      <c r="K280" t="s">
        <v>1269</v>
      </c>
      <c r="L280" t="s">
        <v>817</v>
      </c>
      <c r="M280" t="s">
        <v>818</v>
      </c>
      <c r="N280" t="s">
        <v>1270</v>
      </c>
      <c r="O280" t="s">
        <v>1271</v>
      </c>
      <c r="P280" t="s">
        <v>1272</v>
      </c>
      <c r="Q280" t="s">
        <v>71</v>
      </c>
      <c r="R280" t="s">
        <v>71</v>
      </c>
      <c r="S280" t="s">
        <v>71</v>
      </c>
      <c r="T280" t="s">
        <v>2711</v>
      </c>
      <c r="U280" t="s">
        <v>71</v>
      </c>
      <c r="V280" t="s">
        <v>71</v>
      </c>
      <c r="W280" t="s">
        <v>71</v>
      </c>
      <c r="X280" t="s">
        <v>71</v>
      </c>
      <c r="Y280" t="s">
        <v>71</v>
      </c>
      <c r="Z280" t="s">
        <v>71</v>
      </c>
      <c r="AA280" t="s">
        <v>71</v>
      </c>
      <c r="AB280" t="s">
        <v>71</v>
      </c>
      <c r="AC280" t="s">
        <v>71</v>
      </c>
      <c r="AD280" t="s">
        <v>71</v>
      </c>
      <c r="AE280" t="s">
        <v>71</v>
      </c>
      <c r="AF280" t="s">
        <v>71</v>
      </c>
      <c r="AG280" t="s">
        <v>71</v>
      </c>
      <c r="AH280" t="s">
        <v>71</v>
      </c>
      <c r="AI280" t="s">
        <v>71</v>
      </c>
      <c r="AJ280" t="s">
        <v>71</v>
      </c>
      <c r="AK280" t="s">
        <v>71</v>
      </c>
      <c r="AL280" t="s">
        <v>71</v>
      </c>
      <c r="AM280" t="s">
        <v>824</v>
      </c>
      <c r="AN280" t="s">
        <v>71</v>
      </c>
      <c r="AO280" t="s">
        <v>1274</v>
      </c>
      <c r="AP280" t="s">
        <v>71</v>
      </c>
      <c r="AQ280" t="s">
        <v>71</v>
      </c>
      <c r="AR280" t="s">
        <v>71</v>
      </c>
      <c r="AS280">
        <v>2017</v>
      </c>
      <c r="AT280" t="s">
        <v>71</v>
      </c>
      <c r="AU280" t="s">
        <v>71</v>
      </c>
      <c r="AV280" t="s">
        <v>71</v>
      </c>
      <c r="AW280" t="s">
        <v>71</v>
      </c>
      <c r="AX280" t="s">
        <v>71</v>
      </c>
      <c r="AY280" t="s">
        <v>71</v>
      </c>
      <c r="AZ280" t="s">
        <v>71</v>
      </c>
      <c r="BA280" t="s">
        <v>71</v>
      </c>
      <c r="BB280" t="s">
        <v>71</v>
      </c>
      <c r="BC280" t="s">
        <v>71</v>
      </c>
      <c r="BD280" t="s">
        <v>71</v>
      </c>
      <c r="BE280" t="s">
        <v>71</v>
      </c>
      <c r="BF280" t="s">
        <v>71</v>
      </c>
      <c r="BG280" t="s">
        <v>71</v>
      </c>
      <c r="BH280" t="s">
        <v>71</v>
      </c>
      <c r="BI280" t="s">
        <v>71</v>
      </c>
      <c r="BJ280" t="s">
        <v>71</v>
      </c>
      <c r="BK280" t="s">
        <v>71</v>
      </c>
      <c r="BL280" t="s">
        <v>71</v>
      </c>
      <c r="BM280" t="s">
        <v>71</v>
      </c>
      <c r="BN280" t="s">
        <v>71</v>
      </c>
      <c r="BO280" t="s">
        <v>71</v>
      </c>
      <c r="BP280" t="s">
        <v>71</v>
      </c>
      <c r="BQ280" t="s">
        <v>2712</v>
      </c>
      <c r="BR280" t="str">
        <f>HYPERLINK("https%3A%2F%2Fwww.webofscience.com%2Fwos%2Fwoscc%2Ffull-record%2FWOS:000426449100094","View Full Record in Web of Science")</f>
        <v>View Full Record in Web of Science</v>
      </c>
    </row>
    <row r="281" spans="1:70" x14ac:dyDescent="0.25">
      <c r="A281" t="s">
        <v>83</v>
      </c>
      <c r="B281" t="s">
        <v>2713</v>
      </c>
      <c r="C281" t="s">
        <v>71</v>
      </c>
      <c r="D281" t="s">
        <v>2714</v>
      </c>
      <c r="E281" t="s">
        <v>71</v>
      </c>
      <c r="F281" t="s">
        <v>2715</v>
      </c>
      <c r="G281" t="s">
        <v>71</v>
      </c>
      <c r="H281" t="s">
        <v>71</v>
      </c>
      <c r="I281" s="1" t="s">
        <v>2716</v>
      </c>
      <c r="J281" t="s">
        <v>8590</v>
      </c>
      <c r="K281" t="s">
        <v>2717</v>
      </c>
      <c r="L281" t="s">
        <v>2718</v>
      </c>
      <c r="M281" t="s">
        <v>2719</v>
      </c>
      <c r="N281" t="s">
        <v>2720</v>
      </c>
      <c r="O281" t="s">
        <v>2721</v>
      </c>
      <c r="P281" t="s">
        <v>2722</v>
      </c>
      <c r="Q281" t="s">
        <v>2723</v>
      </c>
      <c r="R281" t="s">
        <v>71</v>
      </c>
      <c r="S281" t="s">
        <v>71</v>
      </c>
      <c r="T281" t="s">
        <v>2724</v>
      </c>
      <c r="U281" t="s">
        <v>71</v>
      </c>
      <c r="V281" t="s">
        <v>71</v>
      </c>
      <c r="W281" t="s">
        <v>71</v>
      </c>
      <c r="X281" t="s">
        <v>71</v>
      </c>
      <c r="Y281" t="s">
        <v>71</v>
      </c>
      <c r="Z281" t="s">
        <v>71</v>
      </c>
      <c r="AA281" t="s">
        <v>71</v>
      </c>
      <c r="AB281" t="s">
        <v>71</v>
      </c>
      <c r="AC281" t="s">
        <v>71</v>
      </c>
      <c r="AD281" t="s">
        <v>71</v>
      </c>
      <c r="AE281" t="s">
        <v>71</v>
      </c>
      <c r="AF281" t="s">
        <v>71</v>
      </c>
      <c r="AG281" t="s">
        <v>71</v>
      </c>
      <c r="AH281" t="s">
        <v>71</v>
      </c>
      <c r="AI281" t="s">
        <v>71</v>
      </c>
      <c r="AJ281" t="s">
        <v>71</v>
      </c>
      <c r="AK281" t="s">
        <v>71</v>
      </c>
      <c r="AL281" t="s">
        <v>71</v>
      </c>
      <c r="AM281" t="s">
        <v>71</v>
      </c>
      <c r="AN281" t="s">
        <v>71</v>
      </c>
      <c r="AO281" t="s">
        <v>2725</v>
      </c>
      <c r="AP281" t="s">
        <v>71</v>
      </c>
      <c r="AQ281" t="s">
        <v>71</v>
      </c>
      <c r="AR281" t="s">
        <v>71</v>
      </c>
      <c r="AS281">
        <v>2012</v>
      </c>
      <c r="AT281" t="s">
        <v>71</v>
      </c>
      <c r="AU281" t="s">
        <v>71</v>
      </c>
      <c r="AV281" t="s">
        <v>71</v>
      </c>
      <c r="AW281" t="s">
        <v>71</v>
      </c>
      <c r="AX281" t="s">
        <v>71</v>
      </c>
      <c r="AY281" t="s">
        <v>71</v>
      </c>
      <c r="AZ281">
        <v>55</v>
      </c>
      <c r="BA281">
        <v>60</v>
      </c>
      <c r="BB281" t="s">
        <v>71</v>
      </c>
      <c r="BC281" t="s">
        <v>2726</v>
      </c>
      <c r="BD281" t="str">
        <f>HYPERLINK("http://dx.doi.org/10.1109/ICEBE.2012.19","http://dx.doi.org/10.1109/ICEBE.2012.19")</f>
        <v>http://dx.doi.org/10.1109/ICEBE.2012.19</v>
      </c>
      <c r="BE281" t="s">
        <v>71</v>
      </c>
      <c r="BF281" t="s">
        <v>71</v>
      </c>
      <c r="BG281" t="s">
        <v>71</v>
      </c>
      <c r="BH281" t="s">
        <v>71</v>
      </c>
      <c r="BI281" t="s">
        <v>71</v>
      </c>
      <c r="BJ281" t="s">
        <v>71</v>
      </c>
      <c r="BK281" t="s">
        <v>71</v>
      </c>
      <c r="BL281" t="s">
        <v>71</v>
      </c>
      <c r="BM281" t="s">
        <v>71</v>
      </c>
      <c r="BN281" t="s">
        <v>71</v>
      </c>
      <c r="BO281" t="s">
        <v>71</v>
      </c>
      <c r="BP281" t="s">
        <v>71</v>
      </c>
      <c r="BQ281" t="s">
        <v>2727</v>
      </c>
      <c r="BR281" t="str">
        <f>HYPERLINK("https%3A%2F%2Fwww.webofscience.com%2Fwos%2Fwoscc%2Ffull-record%2FWOS:000317012600009","View Full Record in Web of Science")</f>
        <v>View Full Record in Web of Science</v>
      </c>
    </row>
    <row r="282" spans="1:70" x14ac:dyDescent="0.25">
      <c r="A282" t="s">
        <v>83</v>
      </c>
      <c r="B282" t="s">
        <v>2728</v>
      </c>
      <c r="C282" t="s">
        <v>71</v>
      </c>
      <c r="D282" t="s">
        <v>2729</v>
      </c>
      <c r="E282" t="s">
        <v>71</v>
      </c>
      <c r="F282" t="s">
        <v>2728</v>
      </c>
      <c r="G282" t="s">
        <v>71</v>
      </c>
      <c r="H282" t="s">
        <v>71</v>
      </c>
      <c r="I282" s="1" t="s">
        <v>2730</v>
      </c>
      <c r="J282" s="6" t="s">
        <v>8593</v>
      </c>
      <c r="K282" t="s">
        <v>2731</v>
      </c>
      <c r="L282" t="s">
        <v>71</v>
      </c>
      <c r="M282" t="s">
        <v>2732</v>
      </c>
      <c r="N282" t="s">
        <v>2733</v>
      </c>
      <c r="O282" t="s">
        <v>2073</v>
      </c>
      <c r="P282" t="s">
        <v>2734</v>
      </c>
      <c r="Q282" t="s">
        <v>71</v>
      </c>
      <c r="R282" t="s">
        <v>71</v>
      </c>
      <c r="S282" t="s">
        <v>71</v>
      </c>
      <c r="T282" s="10" t="s">
        <v>2735</v>
      </c>
      <c r="U282" t="s">
        <v>71</v>
      </c>
      <c r="V282" t="s">
        <v>71</v>
      </c>
      <c r="W282" t="s">
        <v>71</v>
      </c>
      <c r="X282" t="s">
        <v>71</v>
      </c>
      <c r="Y282" t="s">
        <v>71</v>
      </c>
      <c r="Z282" t="s">
        <v>71</v>
      </c>
      <c r="AA282" t="s">
        <v>71</v>
      </c>
      <c r="AB282" t="s">
        <v>71</v>
      </c>
      <c r="AC282" t="s">
        <v>71</v>
      </c>
      <c r="AD282" t="s">
        <v>71</v>
      </c>
      <c r="AE282" t="s">
        <v>71</v>
      </c>
      <c r="AF282" t="s">
        <v>71</v>
      </c>
      <c r="AG282" t="s">
        <v>71</v>
      </c>
      <c r="AH282" t="s">
        <v>71</v>
      </c>
      <c r="AI282" t="s">
        <v>71</v>
      </c>
      <c r="AJ282" t="s">
        <v>71</v>
      </c>
      <c r="AK282" t="s">
        <v>71</v>
      </c>
      <c r="AL282" t="s">
        <v>71</v>
      </c>
      <c r="AM282" t="s">
        <v>71</v>
      </c>
      <c r="AN282" t="s">
        <v>71</v>
      </c>
      <c r="AO282" t="s">
        <v>2736</v>
      </c>
      <c r="AP282" t="s">
        <v>71</v>
      </c>
      <c r="AQ282" t="s">
        <v>71</v>
      </c>
      <c r="AR282" t="s">
        <v>71</v>
      </c>
      <c r="AS282">
        <v>1998</v>
      </c>
      <c r="AT282" t="s">
        <v>71</v>
      </c>
      <c r="AU282" t="s">
        <v>71</v>
      </c>
      <c r="AV282" t="s">
        <v>71</v>
      </c>
      <c r="AW282" t="s">
        <v>71</v>
      </c>
      <c r="AX282" t="s">
        <v>71</v>
      </c>
      <c r="AY282" t="s">
        <v>71</v>
      </c>
      <c r="AZ282">
        <v>93</v>
      </c>
      <c r="BA282">
        <v>100</v>
      </c>
      <c r="BB282" t="s">
        <v>71</v>
      </c>
      <c r="BC282" t="s">
        <v>71</v>
      </c>
      <c r="BD282" t="s">
        <v>71</v>
      </c>
      <c r="BE282" t="s">
        <v>71</v>
      </c>
      <c r="BF282" t="s">
        <v>71</v>
      </c>
      <c r="BG282" t="s">
        <v>71</v>
      </c>
      <c r="BH282" t="s">
        <v>71</v>
      </c>
      <c r="BI282" t="s">
        <v>71</v>
      </c>
      <c r="BJ282" t="s">
        <v>71</v>
      </c>
      <c r="BK282" t="s">
        <v>71</v>
      </c>
      <c r="BL282" t="s">
        <v>71</v>
      </c>
      <c r="BM282" t="s">
        <v>71</v>
      </c>
      <c r="BN282" t="s">
        <v>71</v>
      </c>
      <c r="BO282" t="s">
        <v>71</v>
      </c>
      <c r="BP282" t="s">
        <v>71</v>
      </c>
      <c r="BQ282" t="s">
        <v>2737</v>
      </c>
      <c r="BR282" t="str">
        <f>HYPERLINK("https%3A%2F%2Fwww.webofscience.com%2Fwos%2Fwoscc%2Ffull-record%2FWOS:000167662000015","View Full Record in Web of Science")</f>
        <v>View Full Record in Web of Science</v>
      </c>
    </row>
    <row r="283" spans="1:70" x14ac:dyDescent="0.25">
      <c r="A283" t="s">
        <v>69</v>
      </c>
      <c r="B283" t="s">
        <v>2738</v>
      </c>
      <c r="C283" t="s">
        <v>71</v>
      </c>
      <c r="D283" t="s">
        <v>71</v>
      </c>
      <c r="E283" t="s">
        <v>71</v>
      </c>
      <c r="F283" t="s">
        <v>2739</v>
      </c>
      <c r="G283" t="s">
        <v>71</v>
      </c>
      <c r="H283" t="s">
        <v>71</v>
      </c>
      <c r="I283" s="1" t="s">
        <v>2740</v>
      </c>
      <c r="J283" t="s">
        <v>8588</v>
      </c>
      <c r="K283" t="s">
        <v>123</v>
      </c>
      <c r="L283" t="s">
        <v>71</v>
      </c>
      <c r="M283" t="s">
        <v>71</v>
      </c>
      <c r="N283" t="s">
        <v>71</v>
      </c>
      <c r="O283" t="s">
        <v>71</v>
      </c>
      <c r="P283" t="s">
        <v>71</v>
      </c>
      <c r="Q283" t="s">
        <v>71</v>
      </c>
      <c r="R283" t="s">
        <v>71</v>
      </c>
      <c r="S283" t="s">
        <v>71</v>
      </c>
      <c r="T283" t="s">
        <v>2741</v>
      </c>
      <c r="U283" t="s">
        <v>71</v>
      </c>
      <c r="V283" t="s">
        <v>71</v>
      </c>
      <c r="W283" t="s">
        <v>71</v>
      </c>
      <c r="X283" t="s">
        <v>71</v>
      </c>
      <c r="Y283" t="s">
        <v>2742</v>
      </c>
      <c r="Z283" t="s">
        <v>2743</v>
      </c>
      <c r="AA283" t="s">
        <v>71</v>
      </c>
      <c r="AB283" t="s">
        <v>71</v>
      </c>
      <c r="AC283" t="s">
        <v>71</v>
      </c>
      <c r="AD283" t="s">
        <v>71</v>
      </c>
      <c r="AE283" t="s">
        <v>71</v>
      </c>
      <c r="AF283" t="s">
        <v>71</v>
      </c>
      <c r="AG283" t="s">
        <v>71</v>
      </c>
      <c r="AH283" t="s">
        <v>71</v>
      </c>
      <c r="AI283" t="s">
        <v>71</v>
      </c>
      <c r="AJ283" t="s">
        <v>71</v>
      </c>
      <c r="AK283" t="s">
        <v>71</v>
      </c>
      <c r="AL283" t="s">
        <v>71</v>
      </c>
      <c r="AM283" t="s">
        <v>127</v>
      </c>
      <c r="AN283" t="s">
        <v>128</v>
      </c>
      <c r="AO283" t="s">
        <v>71</v>
      </c>
      <c r="AP283" t="s">
        <v>71</v>
      </c>
      <c r="AQ283" t="s">
        <v>71</v>
      </c>
      <c r="AR283" t="s">
        <v>1838</v>
      </c>
      <c r="AS283">
        <v>2015</v>
      </c>
      <c r="AT283">
        <v>300</v>
      </c>
      <c r="AU283" t="s">
        <v>71</v>
      </c>
      <c r="AV283" t="s">
        <v>71</v>
      </c>
      <c r="AW283" t="s">
        <v>71</v>
      </c>
      <c r="AX283" t="s">
        <v>71</v>
      </c>
      <c r="AY283" t="s">
        <v>71</v>
      </c>
      <c r="AZ283">
        <v>1</v>
      </c>
      <c r="BA283">
        <v>19</v>
      </c>
      <c r="BB283" t="s">
        <v>71</v>
      </c>
      <c r="BC283" t="s">
        <v>2744</v>
      </c>
      <c r="BD283" t="str">
        <f>HYPERLINK("http://dx.doi.org/10.1016/j.ins.2014.12.023","http://dx.doi.org/10.1016/j.ins.2014.12.023")</f>
        <v>http://dx.doi.org/10.1016/j.ins.2014.12.023</v>
      </c>
      <c r="BE283" t="s">
        <v>71</v>
      </c>
      <c r="BF283" t="s">
        <v>71</v>
      </c>
      <c r="BG283" t="s">
        <v>71</v>
      </c>
      <c r="BH283" t="s">
        <v>71</v>
      </c>
      <c r="BI283" t="s">
        <v>71</v>
      </c>
      <c r="BJ283" t="s">
        <v>71</v>
      </c>
      <c r="BK283" t="s">
        <v>71</v>
      </c>
      <c r="BL283" t="s">
        <v>71</v>
      </c>
      <c r="BM283" t="s">
        <v>71</v>
      </c>
      <c r="BN283" t="s">
        <v>71</v>
      </c>
      <c r="BO283" t="s">
        <v>71</v>
      </c>
      <c r="BP283" t="s">
        <v>71</v>
      </c>
      <c r="BQ283" t="s">
        <v>2745</v>
      </c>
      <c r="BR283" t="str">
        <f>HYPERLINK("https%3A%2F%2Fwww.webofscience.com%2Fwos%2Fwoscc%2Ffull-record%2FWOS:000350192800001","View Full Record in Web of Science")</f>
        <v>View Full Record in Web of Science</v>
      </c>
    </row>
    <row r="284" spans="1:70" x14ac:dyDescent="0.25">
      <c r="A284" t="s">
        <v>69</v>
      </c>
      <c r="B284" t="s">
        <v>2746</v>
      </c>
      <c r="C284" t="s">
        <v>71</v>
      </c>
      <c r="D284" t="s">
        <v>71</v>
      </c>
      <c r="E284" t="s">
        <v>71</v>
      </c>
      <c r="F284" t="s">
        <v>2747</v>
      </c>
      <c r="G284" t="s">
        <v>71</v>
      </c>
      <c r="H284" t="s">
        <v>71</v>
      </c>
      <c r="I284" s="1" t="s">
        <v>2748</v>
      </c>
      <c r="J284" t="s">
        <v>8588</v>
      </c>
      <c r="K284" t="s">
        <v>1028</v>
      </c>
      <c r="L284" t="s">
        <v>71</v>
      </c>
      <c r="M284" t="s">
        <v>71</v>
      </c>
      <c r="N284" t="s">
        <v>71</v>
      </c>
      <c r="O284" t="s">
        <v>71</v>
      </c>
      <c r="P284" t="s">
        <v>71</v>
      </c>
      <c r="Q284" t="s">
        <v>71</v>
      </c>
      <c r="R284" t="s">
        <v>71</v>
      </c>
      <c r="S284" t="s">
        <v>71</v>
      </c>
      <c r="T284" t="s">
        <v>2749</v>
      </c>
      <c r="U284" t="s">
        <v>71</v>
      </c>
      <c r="V284" t="s">
        <v>71</v>
      </c>
      <c r="W284" t="s">
        <v>71</v>
      </c>
      <c r="X284" t="s">
        <v>71</v>
      </c>
      <c r="Y284" t="s">
        <v>1170</v>
      </c>
      <c r="Z284" t="s">
        <v>1171</v>
      </c>
      <c r="AA284" t="s">
        <v>71</v>
      </c>
      <c r="AB284" t="s">
        <v>71</v>
      </c>
      <c r="AC284" t="s">
        <v>71</v>
      </c>
      <c r="AD284" t="s">
        <v>71</v>
      </c>
      <c r="AE284" t="s">
        <v>71</v>
      </c>
      <c r="AF284" t="s">
        <v>71</v>
      </c>
      <c r="AG284" t="s">
        <v>71</v>
      </c>
      <c r="AH284" t="s">
        <v>71</v>
      </c>
      <c r="AI284" t="s">
        <v>71</v>
      </c>
      <c r="AJ284" t="s">
        <v>71</v>
      </c>
      <c r="AK284" t="s">
        <v>71</v>
      </c>
      <c r="AL284" t="s">
        <v>71</v>
      </c>
      <c r="AM284" t="s">
        <v>1030</v>
      </c>
      <c r="AN284" t="s">
        <v>1031</v>
      </c>
      <c r="AO284" t="s">
        <v>71</v>
      </c>
      <c r="AP284" t="s">
        <v>71</v>
      </c>
      <c r="AQ284" t="s">
        <v>71</v>
      </c>
      <c r="AR284" t="s">
        <v>344</v>
      </c>
      <c r="AS284">
        <v>2017</v>
      </c>
      <c r="AT284">
        <v>46</v>
      </c>
      <c r="AU284">
        <v>4</v>
      </c>
      <c r="AV284" t="s">
        <v>71</v>
      </c>
      <c r="AW284" t="s">
        <v>71</v>
      </c>
      <c r="AX284" t="s">
        <v>71</v>
      </c>
      <c r="AY284" t="s">
        <v>71</v>
      </c>
      <c r="AZ284">
        <v>757</v>
      </c>
      <c r="BA284">
        <v>774</v>
      </c>
      <c r="BB284" t="s">
        <v>71</v>
      </c>
      <c r="BC284" t="s">
        <v>2750</v>
      </c>
      <c r="BD284" t="str">
        <f>HYPERLINK("http://dx.doi.org/10.1007/s10489-016-0863-2","http://dx.doi.org/10.1007/s10489-016-0863-2")</f>
        <v>http://dx.doi.org/10.1007/s10489-016-0863-2</v>
      </c>
      <c r="BE284" t="s">
        <v>71</v>
      </c>
      <c r="BF284" t="s">
        <v>71</v>
      </c>
      <c r="BG284" t="s">
        <v>71</v>
      </c>
      <c r="BH284" t="s">
        <v>71</v>
      </c>
      <c r="BI284" t="s">
        <v>71</v>
      </c>
      <c r="BJ284" t="s">
        <v>71</v>
      </c>
      <c r="BK284" t="s">
        <v>71</v>
      </c>
      <c r="BL284" t="s">
        <v>71</v>
      </c>
      <c r="BM284" t="s">
        <v>71</v>
      </c>
      <c r="BN284" t="s">
        <v>71</v>
      </c>
      <c r="BO284" t="s">
        <v>71</v>
      </c>
      <c r="BP284" t="s">
        <v>71</v>
      </c>
      <c r="BQ284" t="s">
        <v>2751</v>
      </c>
      <c r="BR284" t="str">
        <f>HYPERLINK("https%3A%2F%2Fwww.webofscience.com%2Fwos%2Fwoscc%2Ffull-record%2FWOS:000400381800001","View Full Record in Web of Science")</f>
        <v>View Full Record in Web of Science</v>
      </c>
    </row>
    <row r="285" spans="1:70" x14ac:dyDescent="0.25">
      <c r="A285" t="s">
        <v>83</v>
      </c>
      <c r="B285" t="s">
        <v>2752</v>
      </c>
      <c r="C285" t="s">
        <v>71</v>
      </c>
      <c r="D285" t="s">
        <v>71</v>
      </c>
      <c r="E285" t="s">
        <v>102</v>
      </c>
      <c r="F285" t="s">
        <v>2753</v>
      </c>
      <c r="G285" t="s">
        <v>71</v>
      </c>
      <c r="H285" t="s">
        <v>71</v>
      </c>
      <c r="I285" s="1" t="s">
        <v>2754</v>
      </c>
      <c r="J285" t="s">
        <v>8588</v>
      </c>
      <c r="K285" t="s">
        <v>1269</v>
      </c>
      <c r="L285" t="s">
        <v>817</v>
      </c>
      <c r="M285" t="s">
        <v>818</v>
      </c>
      <c r="N285" t="s">
        <v>1270</v>
      </c>
      <c r="O285" t="s">
        <v>1271</v>
      </c>
      <c r="P285" t="s">
        <v>1272</v>
      </c>
      <c r="Q285" t="s">
        <v>71</v>
      </c>
      <c r="R285" t="s">
        <v>71</v>
      </c>
      <c r="S285" t="s">
        <v>71</v>
      </c>
      <c r="T285" t="s">
        <v>2755</v>
      </c>
      <c r="U285" t="s">
        <v>71</v>
      </c>
      <c r="V285" t="s">
        <v>71</v>
      </c>
      <c r="W285" t="s">
        <v>71</v>
      </c>
      <c r="X285" t="s">
        <v>71</v>
      </c>
      <c r="Y285" t="s">
        <v>71</v>
      </c>
      <c r="Z285" t="s">
        <v>71</v>
      </c>
      <c r="AA285" t="s">
        <v>71</v>
      </c>
      <c r="AB285" t="s">
        <v>71</v>
      </c>
      <c r="AC285" t="s">
        <v>71</v>
      </c>
      <c r="AD285" t="s">
        <v>71</v>
      </c>
      <c r="AE285" t="s">
        <v>71</v>
      </c>
      <c r="AF285" t="s">
        <v>71</v>
      </c>
      <c r="AG285" t="s">
        <v>71</v>
      </c>
      <c r="AH285" t="s">
        <v>71</v>
      </c>
      <c r="AI285" t="s">
        <v>71</v>
      </c>
      <c r="AJ285" t="s">
        <v>71</v>
      </c>
      <c r="AK285" t="s">
        <v>71</v>
      </c>
      <c r="AL285" t="s">
        <v>71</v>
      </c>
      <c r="AM285" t="s">
        <v>824</v>
      </c>
      <c r="AN285" t="s">
        <v>71</v>
      </c>
      <c r="AO285" t="s">
        <v>1274</v>
      </c>
      <c r="AP285" t="s">
        <v>71</v>
      </c>
      <c r="AQ285" t="s">
        <v>71</v>
      </c>
      <c r="AR285" t="s">
        <v>71</v>
      </c>
      <c r="AS285">
        <v>2017</v>
      </c>
      <c r="AT285" t="s">
        <v>71</v>
      </c>
      <c r="AU285" t="s">
        <v>71</v>
      </c>
      <c r="AV285" t="s">
        <v>71</v>
      </c>
      <c r="AW285" t="s">
        <v>71</v>
      </c>
      <c r="AX285" t="s">
        <v>71</v>
      </c>
      <c r="AY285" t="s">
        <v>71</v>
      </c>
      <c r="AZ285" t="s">
        <v>71</v>
      </c>
      <c r="BA285" t="s">
        <v>71</v>
      </c>
      <c r="BB285" t="s">
        <v>71</v>
      </c>
      <c r="BC285" t="s">
        <v>71</v>
      </c>
      <c r="BD285" t="s">
        <v>71</v>
      </c>
      <c r="BE285" t="s">
        <v>71</v>
      </c>
      <c r="BF285" t="s">
        <v>71</v>
      </c>
      <c r="BG285" t="s">
        <v>71</v>
      </c>
      <c r="BH285" t="s">
        <v>71</v>
      </c>
      <c r="BI285" t="s">
        <v>71</v>
      </c>
      <c r="BJ285" t="s">
        <v>71</v>
      </c>
      <c r="BK285" t="s">
        <v>71</v>
      </c>
      <c r="BL285" t="s">
        <v>71</v>
      </c>
      <c r="BM285" t="s">
        <v>71</v>
      </c>
      <c r="BN285" t="s">
        <v>71</v>
      </c>
      <c r="BO285" t="s">
        <v>71</v>
      </c>
      <c r="BP285" t="s">
        <v>71</v>
      </c>
      <c r="BQ285" t="s">
        <v>2756</v>
      </c>
      <c r="BR285" t="str">
        <f>HYPERLINK("https%3A%2F%2Fwww.webofscience.com%2Fwos%2Fwoscc%2Ffull-record%2FWOS:000426449100088","View Full Record in Web of Science")</f>
        <v>View Full Record in Web of Science</v>
      </c>
    </row>
    <row r="286" spans="1:70" x14ac:dyDescent="0.25">
      <c r="A286" t="s">
        <v>69</v>
      </c>
      <c r="B286" t="s">
        <v>2757</v>
      </c>
      <c r="C286" t="s">
        <v>71</v>
      </c>
      <c r="D286" t="s">
        <v>71</v>
      </c>
      <c r="E286" t="s">
        <v>71</v>
      </c>
      <c r="F286" t="s">
        <v>2757</v>
      </c>
      <c r="G286" t="s">
        <v>71</v>
      </c>
      <c r="H286" t="s">
        <v>71</v>
      </c>
      <c r="I286" s="1" t="s">
        <v>2758</v>
      </c>
      <c r="J286" t="s">
        <v>8590</v>
      </c>
      <c r="K286" t="s">
        <v>421</v>
      </c>
      <c r="L286" t="s">
        <v>71</v>
      </c>
      <c r="M286" t="s">
        <v>71</v>
      </c>
      <c r="N286" t="s">
        <v>71</v>
      </c>
      <c r="O286" t="s">
        <v>71</v>
      </c>
      <c r="P286" t="s">
        <v>71</v>
      </c>
      <c r="Q286" t="s">
        <v>71</v>
      </c>
      <c r="R286" t="s">
        <v>71</v>
      </c>
      <c r="S286" t="s">
        <v>71</v>
      </c>
      <c r="T286" t="s">
        <v>2759</v>
      </c>
      <c r="U286" t="s">
        <v>71</v>
      </c>
      <c r="V286" t="s">
        <v>71</v>
      </c>
      <c r="W286" t="s">
        <v>71</v>
      </c>
      <c r="X286" t="s">
        <v>71</v>
      </c>
      <c r="Y286" t="s">
        <v>2760</v>
      </c>
      <c r="Z286" t="s">
        <v>71</v>
      </c>
      <c r="AA286" t="s">
        <v>71</v>
      </c>
      <c r="AB286" t="s">
        <v>71</v>
      </c>
      <c r="AC286" t="s">
        <v>71</v>
      </c>
      <c r="AD286" t="s">
        <v>71</v>
      </c>
      <c r="AE286" t="s">
        <v>71</v>
      </c>
      <c r="AF286" t="s">
        <v>71</v>
      </c>
      <c r="AG286" t="s">
        <v>71</v>
      </c>
      <c r="AH286" t="s">
        <v>71</v>
      </c>
      <c r="AI286" t="s">
        <v>71</v>
      </c>
      <c r="AJ286" t="s">
        <v>71</v>
      </c>
      <c r="AK286" t="s">
        <v>71</v>
      </c>
      <c r="AL286" t="s">
        <v>71</v>
      </c>
      <c r="AM286" t="s">
        <v>423</v>
      </c>
      <c r="AN286" t="s">
        <v>71</v>
      </c>
      <c r="AO286" t="s">
        <v>71</v>
      </c>
      <c r="AP286" t="s">
        <v>71</v>
      </c>
      <c r="AQ286" t="s">
        <v>71</v>
      </c>
      <c r="AR286" t="s">
        <v>2523</v>
      </c>
      <c r="AS286">
        <v>2000</v>
      </c>
      <c r="AT286">
        <v>113</v>
      </c>
      <c r="AU286">
        <v>1</v>
      </c>
      <c r="AV286" t="s">
        <v>71</v>
      </c>
      <c r="AW286" t="s">
        <v>71</v>
      </c>
      <c r="AX286" t="s">
        <v>71</v>
      </c>
      <c r="AY286" t="s">
        <v>71</v>
      </c>
      <c r="AZ286">
        <v>7</v>
      </c>
      <c r="BA286">
        <v>18</v>
      </c>
      <c r="BB286" t="s">
        <v>71</v>
      </c>
      <c r="BC286" t="s">
        <v>2761</v>
      </c>
      <c r="BD286" t="str">
        <f>HYPERLINK("http://dx.doi.org/10.1016/S0165-0114(99)00009-3","http://dx.doi.org/10.1016/S0165-0114(99)00009-3")</f>
        <v>http://dx.doi.org/10.1016/S0165-0114(99)00009-3</v>
      </c>
      <c r="BE286" t="s">
        <v>71</v>
      </c>
      <c r="BF286" t="s">
        <v>71</v>
      </c>
      <c r="BG286" t="s">
        <v>71</v>
      </c>
      <c r="BH286" t="s">
        <v>71</v>
      </c>
      <c r="BI286" t="s">
        <v>71</v>
      </c>
      <c r="BJ286" t="s">
        <v>71</v>
      </c>
      <c r="BK286" t="s">
        <v>71</v>
      </c>
      <c r="BL286" t="s">
        <v>71</v>
      </c>
      <c r="BM286" t="s">
        <v>71</v>
      </c>
      <c r="BN286" t="s">
        <v>71</v>
      </c>
      <c r="BO286" t="s">
        <v>71</v>
      </c>
      <c r="BP286" t="s">
        <v>71</v>
      </c>
      <c r="BQ286" t="s">
        <v>2762</v>
      </c>
      <c r="BR286" t="str">
        <f>HYPERLINK("https%3A%2F%2Fwww.webofscience.com%2Fwos%2Fwoscc%2Ffull-record%2FWOS:000086640100003","View Full Record in Web of Science")</f>
        <v>View Full Record in Web of Science</v>
      </c>
    </row>
    <row r="287" spans="1:70" x14ac:dyDescent="0.25">
      <c r="A287" t="s">
        <v>69</v>
      </c>
      <c r="B287" t="s">
        <v>2763</v>
      </c>
      <c r="C287" t="s">
        <v>71</v>
      </c>
      <c r="D287" t="s">
        <v>71</v>
      </c>
      <c r="E287" t="s">
        <v>71</v>
      </c>
      <c r="F287" t="s">
        <v>2764</v>
      </c>
      <c r="G287" t="s">
        <v>71</v>
      </c>
      <c r="H287" t="s">
        <v>71</v>
      </c>
      <c r="I287" s="1" t="s">
        <v>2765</v>
      </c>
      <c r="J287" t="s">
        <v>8590</v>
      </c>
      <c r="K287" t="s">
        <v>2766</v>
      </c>
      <c r="L287" t="s">
        <v>71</v>
      </c>
      <c r="M287" t="s">
        <v>71</v>
      </c>
      <c r="N287" t="s">
        <v>71</v>
      </c>
      <c r="O287" t="s">
        <v>71</v>
      </c>
      <c r="P287" t="s">
        <v>71</v>
      </c>
      <c r="Q287" t="s">
        <v>71</v>
      </c>
      <c r="R287" t="s">
        <v>71</v>
      </c>
      <c r="S287" t="s">
        <v>71</v>
      </c>
      <c r="T287" t="s">
        <v>2767</v>
      </c>
      <c r="U287" t="s">
        <v>71</v>
      </c>
      <c r="V287" t="s">
        <v>71</v>
      </c>
      <c r="W287" t="s">
        <v>71</v>
      </c>
      <c r="X287" t="s">
        <v>71</v>
      </c>
      <c r="Y287" t="s">
        <v>2768</v>
      </c>
      <c r="Z287" t="s">
        <v>2769</v>
      </c>
      <c r="AA287" t="s">
        <v>71</v>
      </c>
      <c r="AB287" t="s">
        <v>71</v>
      </c>
      <c r="AC287" t="s">
        <v>71</v>
      </c>
      <c r="AD287" t="s">
        <v>71</v>
      </c>
      <c r="AE287" t="s">
        <v>71</v>
      </c>
      <c r="AF287" t="s">
        <v>71</v>
      </c>
      <c r="AG287" t="s">
        <v>71</v>
      </c>
      <c r="AH287" t="s">
        <v>71</v>
      </c>
      <c r="AI287" t="s">
        <v>71</v>
      </c>
      <c r="AJ287" t="s">
        <v>71</v>
      </c>
      <c r="AK287" t="s">
        <v>71</v>
      </c>
      <c r="AL287" t="s">
        <v>71</v>
      </c>
      <c r="AM287" t="s">
        <v>2770</v>
      </c>
      <c r="AN287" t="s">
        <v>71</v>
      </c>
      <c r="AO287" t="s">
        <v>71</v>
      </c>
      <c r="AP287" t="s">
        <v>71</v>
      </c>
      <c r="AQ287" t="s">
        <v>71</v>
      </c>
      <c r="AR287" t="s">
        <v>801</v>
      </c>
      <c r="AS287">
        <v>2020</v>
      </c>
      <c r="AT287">
        <v>13</v>
      </c>
      <c r="AU287">
        <v>4</v>
      </c>
      <c r="AV287" t="s">
        <v>71</v>
      </c>
      <c r="AW287" t="s">
        <v>71</v>
      </c>
      <c r="AX287" t="s">
        <v>71</v>
      </c>
      <c r="AY287" t="s">
        <v>71</v>
      </c>
      <c r="AZ287">
        <v>689</v>
      </c>
      <c r="BA287">
        <v>703</v>
      </c>
      <c r="BB287" t="s">
        <v>71</v>
      </c>
      <c r="BC287" t="s">
        <v>2771</v>
      </c>
      <c r="BD287" t="str">
        <f>HYPERLINK("http://dx.doi.org/10.1109/TLT.2020.3020499","http://dx.doi.org/10.1109/TLT.2020.3020499")</f>
        <v>http://dx.doi.org/10.1109/TLT.2020.3020499</v>
      </c>
      <c r="BE287" t="s">
        <v>71</v>
      </c>
      <c r="BF287" t="s">
        <v>71</v>
      </c>
      <c r="BG287" t="s">
        <v>71</v>
      </c>
      <c r="BH287" t="s">
        <v>71</v>
      </c>
      <c r="BI287" t="s">
        <v>71</v>
      </c>
      <c r="BJ287" t="s">
        <v>71</v>
      </c>
      <c r="BK287" t="s">
        <v>71</v>
      </c>
      <c r="BL287" t="s">
        <v>71</v>
      </c>
      <c r="BM287" t="s">
        <v>71</v>
      </c>
      <c r="BN287" t="s">
        <v>71</v>
      </c>
      <c r="BO287" t="s">
        <v>71</v>
      </c>
      <c r="BP287" t="s">
        <v>71</v>
      </c>
      <c r="BQ287" t="s">
        <v>2772</v>
      </c>
      <c r="BR287" t="str">
        <f>HYPERLINK("https%3A%2F%2Fwww.webofscience.com%2Fwos%2Fwoscc%2Ffull-record%2FWOS:000600838500005","View Full Record in Web of Science")</f>
        <v>View Full Record in Web of Science</v>
      </c>
    </row>
    <row r="288" spans="1:70" x14ac:dyDescent="0.25">
      <c r="A288" t="s">
        <v>460</v>
      </c>
      <c r="B288" t="s">
        <v>2773</v>
      </c>
      <c r="C288" t="s">
        <v>71</v>
      </c>
      <c r="D288" t="s">
        <v>1574</v>
      </c>
      <c r="E288" t="s">
        <v>71</v>
      </c>
      <c r="F288" t="s">
        <v>2774</v>
      </c>
      <c r="G288" t="s">
        <v>71</v>
      </c>
      <c r="H288" t="s">
        <v>71</v>
      </c>
      <c r="I288" s="1" t="s">
        <v>2775</v>
      </c>
      <c r="J288" t="s">
        <v>8590</v>
      </c>
      <c r="K288" t="s">
        <v>1577</v>
      </c>
      <c r="L288" t="s">
        <v>1578</v>
      </c>
      <c r="M288" t="s">
        <v>71</v>
      </c>
      <c r="N288" t="s">
        <v>71</v>
      </c>
      <c r="O288" t="s">
        <v>71</v>
      </c>
      <c r="P288" t="s">
        <v>71</v>
      </c>
      <c r="Q288" t="s">
        <v>71</v>
      </c>
      <c r="R288" t="s">
        <v>71</v>
      </c>
      <c r="S288" t="s">
        <v>71</v>
      </c>
      <c r="T288" t="s">
        <v>2776</v>
      </c>
      <c r="U288" t="s">
        <v>71</v>
      </c>
      <c r="V288" t="s">
        <v>71</v>
      </c>
      <c r="W288" t="s">
        <v>71</v>
      </c>
      <c r="X288" t="s">
        <v>71</v>
      </c>
      <c r="Y288" t="s">
        <v>2777</v>
      </c>
      <c r="Z288" t="s">
        <v>2778</v>
      </c>
      <c r="AA288" t="s">
        <v>71</v>
      </c>
      <c r="AB288" t="s">
        <v>71</v>
      </c>
      <c r="AC288" t="s">
        <v>71</v>
      </c>
      <c r="AD288" t="s">
        <v>71</v>
      </c>
      <c r="AE288" t="s">
        <v>71</v>
      </c>
      <c r="AF288" t="s">
        <v>71</v>
      </c>
      <c r="AG288" t="s">
        <v>71</v>
      </c>
      <c r="AH288" t="s">
        <v>71</v>
      </c>
      <c r="AI288" t="s">
        <v>71</v>
      </c>
      <c r="AJ288" t="s">
        <v>71</v>
      </c>
      <c r="AK288" t="s">
        <v>71</v>
      </c>
      <c r="AL288" t="s">
        <v>71</v>
      </c>
      <c r="AM288" t="s">
        <v>1580</v>
      </c>
      <c r="AN288" t="s">
        <v>1581</v>
      </c>
      <c r="AO288" t="s">
        <v>1582</v>
      </c>
      <c r="AP288" t="s">
        <v>71</v>
      </c>
      <c r="AQ288" t="s">
        <v>71</v>
      </c>
      <c r="AR288" t="s">
        <v>71</v>
      </c>
      <c r="AS288">
        <v>2018</v>
      </c>
      <c r="AT288">
        <v>149</v>
      </c>
      <c r="AU288" t="s">
        <v>71</v>
      </c>
      <c r="AV288" t="s">
        <v>71</v>
      </c>
      <c r="AW288" t="s">
        <v>71</v>
      </c>
      <c r="AX288" t="s">
        <v>71</v>
      </c>
      <c r="AY288" t="s">
        <v>71</v>
      </c>
      <c r="AZ288">
        <v>141</v>
      </c>
      <c r="BA288">
        <v>166</v>
      </c>
      <c r="BB288" t="s">
        <v>71</v>
      </c>
      <c r="BC288" t="s">
        <v>2779</v>
      </c>
      <c r="BD288" t="str">
        <f>HYPERLINK("http://dx.doi.org/10.1007/978-3-319-75690-5_8","http://dx.doi.org/10.1007/978-3-319-75690-5_8")</f>
        <v>http://dx.doi.org/10.1007/978-3-319-75690-5_8</v>
      </c>
      <c r="BE288" t="s">
        <v>1584</v>
      </c>
      <c r="BF288" t="s">
        <v>71</v>
      </c>
      <c r="BG288" t="s">
        <v>71</v>
      </c>
      <c r="BH288" t="s">
        <v>71</v>
      </c>
      <c r="BI288" t="s">
        <v>71</v>
      </c>
      <c r="BJ288" t="s">
        <v>71</v>
      </c>
      <c r="BK288" t="s">
        <v>71</v>
      </c>
      <c r="BL288" t="s">
        <v>71</v>
      </c>
      <c r="BM288" t="s">
        <v>71</v>
      </c>
      <c r="BN288" t="s">
        <v>71</v>
      </c>
      <c r="BO288" t="s">
        <v>71</v>
      </c>
      <c r="BP288" t="s">
        <v>71</v>
      </c>
      <c r="BQ288" t="s">
        <v>2780</v>
      </c>
      <c r="BR288" t="str">
        <f>HYPERLINK("https%3A%2F%2Fwww.webofscience.com%2Fwos%2Fwoscc%2Ffull-record%2FWOS:000441047000009","View Full Record in Web of Science")</f>
        <v>View Full Record in Web of Science</v>
      </c>
    </row>
    <row r="289" spans="1:70" x14ac:dyDescent="0.25">
      <c r="A289" t="s">
        <v>69</v>
      </c>
      <c r="B289" t="s">
        <v>1377</v>
      </c>
      <c r="C289" t="s">
        <v>71</v>
      </c>
      <c r="D289" t="s">
        <v>71</v>
      </c>
      <c r="E289" t="s">
        <v>71</v>
      </c>
      <c r="F289" t="s">
        <v>1377</v>
      </c>
      <c r="G289" t="s">
        <v>71</v>
      </c>
      <c r="H289" t="s">
        <v>71</v>
      </c>
      <c r="I289" s="1" t="s">
        <v>2781</v>
      </c>
      <c r="J289" s="6" t="s">
        <v>8590</v>
      </c>
      <c r="K289" t="s">
        <v>421</v>
      </c>
      <c r="L289" t="s">
        <v>71</v>
      </c>
      <c r="M289" t="s">
        <v>71</v>
      </c>
      <c r="N289" t="s">
        <v>71</v>
      </c>
      <c r="O289" t="s">
        <v>71</v>
      </c>
      <c r="P289" t="s">
        <v>71</v>
      </c>
      <c r="Q289" t="s">
        <v>71</v>
      </c>
      <c r="R289" t="s">
        <v>71</v>
      </c>
      <c r="S289" t="s">
        <v>71</v>
      </c>
      <c r="T289" s="10" t="s">
        <v>2782</v>
      </c>
      <c r="U289" t="s">
        <v>71</v>
      </c>
      <c r="V289" t="s">
        <v>71</v>
      </c>
      <c r="W289" t="s">
        <v>71</v>
      </c>
      <c r="X289" t="s">
        <v>71</v>
      </c>
      <c r="Y289" t="s">
        <v>71</v>
      </c>
      <c r="Z289" t="s">
        <v>71</v>
      </c>
      <c r="AA289" t="s">
        <v>71</v>
      </c>
      <c r="AB289" t="s">
        <v>71</v>
      </c>
      <c r="AC289" t="s">
        <v>71</v>
      </c>
      <c r="AD289" t="s">
        <v>71</v>
      </c>
      <c r="AE289" t="s">
        <v>71</v>
      </c>
      <c r="AF289" t="s">
        <v>71</v>
      </c>
      <c r="AG289" t="s">
        <v>71</v>
      </c>
      <c r="AH289" t="s">
        <v>71</v>
      </c>
      <c r="AI289" t="s">
        <v>71</v>
      </c>
      <c r="AJ289" t="s">
        <v>71</v>
      </c>
      <c r="AK289" t="s">
        <v>71</v>
      </c>
      <c r="AL289" t="s">
        <v>71</v>
      </c>
      <c r="AM289" t="s">
        <v>423</v>
      </c>
      <c r="AN289" t="s">
        <v>71</v>
      </c>
      <c r="AO289" t="s">
        <v>71</v>
      </c>
      <c r="AP289" t="s">
        <v>71</v>
      </c>
      <c r="AQ289" t="s">
        <v>71</v>
      </c>
      <c r="AR289" t="s">
        <v>1814</v>
      </c>
      <c r="AS289">
        <v>1991</v>
      </c>
      <c r="AT289">
        <v>40</v>
      </c>
      <c r="AU289">
        <v>1</v>
      </c>
      <c r="AV289" t="s">
        <v>71</v>
      </c>
      <c r="AW289" t="s">
        <v>71</v>
      </c>
      <c r="AX289" t="s">
        <v>71</v>
      </c>
      <c r="AY289" t="s">
        <v>71</v>
      </c>
      <c r="AZ289">
        <v>143</v>
      </c>
      <c r="BA289">
        <v>202</v>
      </c>
      <c r="BB289" t="s">
        <v>71</v>
      </c>
      <c r="BC289" t="s">
        <v>2783</v>
      </c>
      <c r="BD289" t="str">
        <f>HYPERLINK("http://dx.doi.org/10.1016/0165-0114(91)90050-Z","http://dx.doi.org/10.1016/0165-0114(91)90050-Z")</f>
        <v>http://dx.doi.org/10.1016/0165-0114(91)90050-Z</v>
      </c>
      <c r="BE289" t="s">
        <v>71</v>
      </c>
      <c r="BF289" t="s">
        <v>71</v>
      </c>
      <c r="BG289" t="s">
        <v>71</v>
      </c>
      <c r="BH289" t="s">
        <v>71</v>
      </c>
      <c r="BI289" t="s">
        <v>71</v>
      </c>
      <c r="BJ289" t="s">
        <v>71</v>
      </c>
      <c r="BK289" t="s">
        <v>71</v>
      </c>
      <c r="BL289" t="s">
        <v>71</v>
      </c>
      <c r="BM289" t="s">
        <v>71</v>
      </c>
      <c r="BN289" t="s">
        <v>71</v>
      </c>
      <c r="BO289" t="s">
        <v>71</v>
      </c>
      <c r="BP289" t="s">
        <v>71</v>
      </c>
      <c r="BQ289" t="s">
        <v>2784</v>
      </c>
      <c r="BR289" t="str">
        <f>HYPERLINK("https%3A%2F%2Fwww.webofscience.com%2Fwos%2Fwoscc%2Ffull-record%2FWOS:A1991FG57000007","View Full Record in Web of Science")</f>
        <v>View Full Record in Web of Science</v>
      </c>
    </row>
    <row r="290" spans="1:70" x14ac:dyDescent="0.25">
      <c r="A290" t="s">
        <v>83</v>
      </c>
      <c r="B290" t="s">
        <v>2785</v>
      </c>
      <c r="C290" t="s">
        <v>71</v>
      </c>
      <c r="D290" t="s">
        <v>2786</v>
      </c>
      <c r="E290" t="s">
        <v>71</v>
      </c>
      <c r="F290" t="s">
        <v>2787</v>
      </c>
      <c r="G290" t="s">
        <v>71</v>
      </c>
      <c r="H290" t="s">
        <v>71</v>
      </c>
      <c r="I290" s="1" t="s">
        <v>2788</v>
      </c>
      <c r="J290" t="s">
        <v>8588</v>
      </c>
      <c r="K290" t="s">
        <v>2789</v>
      </c>
      <c r="L290" t="s">
        <v>687</v>
      </c>
      <c r="M290" t="s">
        <v>2790</v>
      </c>
      <c r="N290" t="s">
        <v>2791</v>
      </c>
      <c r="O290" t="s">
        <v>2792</v>
      </c>
      <c r="P290" t="s">
        <v>71</v>
      </c>
      <c r="Q290" t="s">
        <v>71</v>
      </c>
      <c r="R290" t="s">
        <v>71</v>
      </c>
      <c r="S290" t="s">
        <v>71</v>
      </c>
      <c r="T290" t="s">
        <v>2793</v>
      </c>
      <c r="U290" t="s">
        <v>71</v>
      </c>
      <c r="V290" t="s">
        <v>71</v>
      </c>
      <c r="W290" t="s">
        <v>71</v>
      </c>
      <c r="X290" t="s">
        <v>71</v>
      </c>
      <c r="Y290" t="s">
        <v>71</v>
      </c>
      <c r="Z290" t="s">
        <v>71</v>
      </c>
      <c r="AA290" t="s">
        <v>71</v>
      </c>
      <c r="AB290" t="s">
        <v>71</v>
      </c>
      <c r="AC290" t="s">
        <v>71</v>
      </c>
      <c r="AD290" t="s">
        <v>71</v>
      </c>
      <c r="AE290" t="s">
        <v>71</v>
      </c>
      <c r="AF290" t="s">
        <v>71</v>
      </c>
      <c r="AG290" t="s">
        <v>71</v>
      </c>
      <c r="AH290" t="s">
        <v>71</v>
      </c>
      <c r="AI290" t="s">
        <v>71</v>
      </c>
      <c r="AJ290" t="s">
        <v>71</v>
      </c>
      <c r="AK290" t="s">
        <v>71</v>
      </c>
      <c r="AL290" t="s">
        <v>71</v>
      </c>
      <c r="AM290" t="s">
        <v>695</v>
      </c>
      <c r="AN290" t="s">
        <v>1283</v>
      </c>
      <c r="AO290" t="s">
        <v>2794</v>
      </c>
      <c r="AP290" t="s">
        <v>71</v>
      </c>
      <c r="AQ290" t="s">
        <v>71</v>
      </c>
      <c r="AR290" t="s">
        <v>71</v>
      </c>
      <c r="AS290">
        <v>2021</v>
      </c>
      <c r="AT290">
        <v>12872</v>
      </c>
      <c r="AU290" t="s">
        <v>71</v>
      </c>
      <c r="AV290" t="s">
        <v>71</v>
      </c>
      <c r="AW290" t="s">
        <v>71</v>
      </c>
      <c r="AX290" t="s">
        <v>71</v>
      </c>
      <c r="AY290" t="s">
        <v>71</v>
      </c>
      <c r="AZ290">
        <v>35</v>
      </c>
      <c r="BA290">
        <v>43</v>
      </c>
      <c r="BB290" t="s">
        <v>71</v>
      </c>
      <c r="BC290" t="s">
        <v>2795</v>
      </c>
      <c r="BD290" t="str">
        <f>HYPERLINK("http://dx.doi.org/10.1007/978-3-030-87334-9_3","http://dx.doi.org/10.1007/978-3-030-87334-9_3")</f>
        <v>http://dx.doi.org/10.1007/978-3-030-87334-9_3</v>
      </c>
      <c r="BE290" t="s">
        <v>71</v>
      </c>
      <c r="BF290" t="s">
        <v>71</v>
      </c>
      <c r="BG290" t="s">
        <v>71</v>
      </c>
      <c r="BH290" t="s">
        <v>71</v>
      </c>
      <c r="BI290" t="s">
        <v>71</v>
      </c>
      <c r="BJ290" t="s">
        <v>71</v>
      </c>
      <c r="BK290" t="s">
        <v>71</v>
      </c>
      <c r="BL290" t="s">
        <v>71</v>
      </c>
      <c r="BM290" t="s">
        <v>71</v>
      </c>
      <c r="BN290" t="s">
        <v>71</v>
      </c>
      <c r="BO290" t="s">
        <v>71</v>
      </c>
      <c r="BP290" t="s">
        <v>71</v>
      </c>
      <c r="BQ290" t="s">
        <v>2796</v>
      </c>
      <c r="BR290" t="str">
        <f>HYPERLINK("https%3A%2F%2Fwww.webofscience.com%2Fwos%2Fwoscc%2Ffull-record%2FWOS:000711890500003","View Full Record in Web of Science")</f>
        <v>View Full Record in Web of Science</v>
      </c>
    </row>
    <row r="291" spans="1:70" x14ac:dyDescent="0.25">
      <c r="A291" t="s">
        <v>83</v>
      </c>
      <c r="B291" t="s">
        <v>2797</v>
      </c>
      <c r="C291" t="s">
        <v>71</v>
      </c>
      <c r="D291" t="s">
        <v>322</v>
      </c>
      <c r="E291" t="s">
        <v>71</v>
      </c>
      <c r="F291" t="s">
        <v>2798</v>
      </c>
      <c r="G291" t="s">
        <v>71</v>
      </c>
      <c r="H291" t="s">
        <v>71</v>
      </c>
      <c r="I291" s="1" t="s">
        <v>2799</v>
      </c>
      <c r="J291" t="s">
        <v>8590</v>
      </c>
      <c r="K291" t="s">
        <v>325</v>
      </c>
      <c r="L291" t="s">
        <v>71</v>
      </c>
      <c r="M291" t="s">
        <v>326</v>
      </c>
      <c r="N291" t="s">
        <v>327</v>
      </c>
      <c r="O291" t="s">
        <v>328</v>
      </c>
      <c r="P291" t="s">
        <v>329</v>
      </c>
      <c r="Q291" t="s">
        <v>71</v>
      </c>
      <c r="R291" t="s">
        <v>71</v>
      </c>
      <c r="S291" t="s">
        <v>71</v>
      </c>
      <c r="T291" t="s">
        <v>2800</v>
      </c>
      <c r="U291" t="s">
        <v>71</v>
      </c>
      <c r="V291" t="s">
        <v>71</v>
      </c>
      <c r="W291" t="s">
        <v>71</v>
      </c>
      <c r="X291" t="s">
        <v>71</v>
      </c>
      <c r="Y291" t="s">
        <v>2801</v>
      </c>
      <c r="Z291" t="s">
        <v>2802</v>
      </c>
      <c r="AA291" t="s">
        <v>71</v>
      </c>
      <c r="AB291" t="s">
        <v>71</v>
      </c>
      <c r="AC291" t="s">
        <v>71</v>
      </c>
      <c r="AD291" t="s">
        <v>71</v>
      </c>
      <c r="AE291" t="s">
        <v>71</v>
      </c>
      <c r="AF291" t="s">
        <v>71</v>
      </c>
      <c r="AG291" t="s">
        <v>71</v>
      </c>
      <c r="AH291" t="s">
        <v>71</v>
      </c>
      <c r="AI291" t="s">
        <v>71</v>
      </c>
      <c r="AJ291" t="s">
        <v>71</v>
      </c>
      <c r="AK291" t="s">
        <v>71</v>
      </c>
      <c r="AL291" t="s">
        <v>71</v>
      </c>
      <c r="AM291" t="s">
        <v>71</v>
      </c>
      <c r="AN291" t="s">
        <v>71</v>
      </c>
      <c r="AO291" t="s">
        <v>333</v>
      </c>
      <c r="AP291" t="s">
        <v>71</v>
      </c>
      <c r="AQ291" t="s">
        <v>71</v>
      </c>
      <c r="AR291" t="s">
        <v>71</v>
      </c>
      <c r="AS291">
        <v>2009</v>
      </c>
      <c r="AT291" t="s">
        <v>71</v>
      </c>
      <c r="AU291" t="s">
        <v>71</v>
      </c>
      <c r="AV291" t="s">
        <v>71</v>
      </c>
      <c r="AW291" t="s">
        <v>71</v>
      </c>
      <c r="AX291" t="s">
        <v>71</v>
      </c>
      <c r="AY291" t="s">
        <v>71</v>
      </c>
      <c r="AZ291">
        <v>537</v>
      </c>
      <c r="BA291">
        <v>543</v>
      </c>
      <c r="BB291" t="s">
        <v>71</v>
      </c>
      <c r="BC291" t="s">
        <v>71</v>
      </c>
      <c r="BD291" t="s">
        <v>71</v>
      </c>
      <c r="BE291" t="s">
        <v>71</v>
      </c>
      <c r="BF291" t="s">
        <v>71</v>
      </c>
      <c r="BG291" t="s">
        <v>71</v>
      </c>
      <c r="BH291" t="s">
        <v>71</v>
      </c>
      <c r="BI291" t="s">
        <v>71</v>
      </c>
      <c r="BJ291" t="s">
        <v>71</v>
      </c>
      <c r="BK291" t="s">
        <v>71</v>
      </c>
      <c r="BL291" t="s">
        <v>71</v>
      </c>
      <c r="BM291" t="s">
        <v>71</v>
      </c>
      <c r="BN291" t="s">
        <v>71</v>
      </c>
      <c r="BO291" t="s">
        <v>71</v>
      </c>
      <c r="BP291" t="s">
        <v>71</v>
      </c>
      <c r="BQ291" t="s">
        <v>2803</v>
      </c>
      <c r="BR291" t="str">
        <f>HYPERLINK("https%3A%2F%2Fwww.webofscience.com%2Fwos%2Fwoscc%2Ffull-record%2FWOS:000279170600094","View Full Record in Web of Science")</f>
        <v>View Full Record in Web of Science</v>
      </c>
    </row>
    <row r="292" spans="1:70" x14ac:dyDescent="0.25">
      <c r="A292" t="s">
        <v>69</v>
      </c>
      <c r="B292" t="s">
        <v>2804</v>
      </c>
      <c r="C292" t="s">
        <v>71</v>
      </c>
      <c r="D292" t="s">
        <v>71</v>
      </c>
      <c r="E292" t="s">
        <v>71</v>
      </c>
      <c r="F292" t="s">
        <v>2805</v>
      </c>
      <c r="G292" t="s">
        <v>71</v>
      </c>
      <c r="H292" t="s">
        <v>71</v>
      </c>
      <c r="I292" s="1" t="s">
        <v>2806</v>
      </c>
      <c r="J292" t="s">
        <v>8588</v>
      </c>
      <c r="K292" t="s">
        <v>123</v>
      </c>
      <c r="L292" t="s">
        <v>71</v>
      </c>
      <c r="M292" t="s">
        <v>71</v>
      </c>
      <c r="N292" t="s">
        <v>71</v>
      </c>
      <c r="O292" t="s">
        <v>71</v>
      </c>
      <c r="P292" t="s">
        <v>71</v>
      </c>
      <c r="Q292" t="s">
        <v>71</v>
      </c>
      <c r="R292" t="s">
        <v>71</v>
      </c>
      <c r="S292" t="s">
        <v>71</v>
      </c>
      <c r="T292" t="s">
        <v>2807</v>
      </c>
      <c r="U292" t="s">
        <v>71</v>
      </c>
      <c r="V292" t="s">
        <v>71</v>
      </c>
      <c r="W292" t="s">
        <v>71</v>
      </c>
      <c r="X292" t="s">
        <v>71</v>
      </c>
      <c r="Y292" t="s">
        <v>2808</v>
      </c>
      <c r="Z292" t="s">
        <v>2809</v>
      </c>
      <c r="AA292" t="s">
        <v>71</v>
      </c>
      <c r="AB292" t="s">
        <v>71</v>
      </c>
      <c r="AC292" t="s">
        <v>71</v>
      </c>
      <c r="AD292" t="s">
        <v>71</v>
      </c>
      <c r="AE292" t="s">
        <v>71</v>
      </c>
      <c r="AF292" t="s">
        <v>71</v>
      </c>
      <c r="AG292" t="s">
        <v>71</v>
      </c>
      <c r="AH292" t="s">
        <v>71</v>
      </c>
      <c r="AI292" t="s">
        <v>71</v>
      </c>
      <c r="AJ292" t="s">
        <v>71</v>
      </c>
      <c r="AK292" t="s">
        <v>71</v>
      </c>
      <c r="AL292" t="s">
        <v>71</v>
      </c>
      <c r="AM292" t="s">
        <v>127</v>
      </c>
      <c r="AN292" t="s">
        <v>128</v>
      </c>
      <c r="AO292" t="s">
        <v>71</v>
      </c>
      <c r="AP292" t="s">
        <v>71</v>
      </c>
      <c r="AQ292" t="s">
        <v>71</v>
      </c>
      <c r="AR292" t="s">
        <v>777</v>
      </c>
      <c r="AS292">
        <v>2012</v>
      </c>
      <c r="AT292">
        <v>190</v>
      </c>
      <c r="AU292" t="s">
        <v>71</v>
      </c>
      <c r="AV292" t="s">
        <v>71</v>
      </c>
      <c r="AW292" t="s">
        <v>71</v>
      </c>
      <c r="AX292" t="s">
        <v>71</v>
      </c>
      <c r="AY292" t="s">
        <v>71</v>
      </c>
      <c r="AZ292">
        <v>192</v>
      </c>
      <c r="BA292">
        <v>207</v>
      </c>
      <c r="BB292" t="s">
        <v>71</v>
      </c>
      <c r="BC292" t="s">
        <v>2810</v>
      </c>
      <c r="BD292" t="str">
        <f>HYPERLINK("http://dx.doi.org/10.1016/j.ins.2011.12.013","http://dx.doi.org/10.1016/j.ins.2011.12.013")</f>
        <v>http://dx.doi.org/10.1016/j.ins.2011.12.013</v>
      </c>
      <c r="BE292" t="s">
        <v>71</v>
      </c>
      <c r="BF292" t="s">
        <v>71</v>
      </c>
      <c r="BG292" t="s">
        <v>71</v>
      </c>
      <c r="BH292" t="s">
        <v>71</v>
      </c>
      <c r="BI292" t="s">
        <v>71</v>
      </c>
      <c r="BJ292" t="s">
        <v>71</v>
      </c>
      <c r="BK292" t="s">
        <v>71</v>
      </c>
      <c r="BL292" t="s">
        <v>71</v>
      </c>
      <c r="BM292" t="s">
        <v>71</v>
      </c>
      <c r="BN292" t="s">
        <v>71</v>
      </c>
      <c r="BO292" t="s">
        <v>71</v>
      </c>
      <c r="BP292" t="s">
        <v>71</v>
      </c>
      <c r="BQ292" t="s">
        <v>2811</v>
      </c>
      <c r="BR292" t="str">
        <f>HYPERLINK("https%3A%2F%2Fwww.webofscience.com%2Fwos%2Fwoscc%2Ffull-record%2FWOS:000301273200013","View Full Record in Web of Science")</f>
        <v>View Full Record in Web of Science</v>
      </c>
    </row>
    <row r="293" spans="1:70" x14ac:dyDescent="0.25">
      <c r="A293" t="s">
        <v>69</v>
      </c>
      <c r="B293" t="s">
        <v>2812</v>
      </c>
      <c r="C293" t="s">
        <v>71</v>
      </c>
      <c r="D293" t="s">
        <v>71</v>
      </c>
      <c r="E293" t="s">
        <v>71</v>
      </c>
      <c r="F293" t="s">
        <v>2813</v>
      </c>
      <c r="G293" t="s">
        <v>71</v>
      </c>
      <c r="H293" t="s">
        <v>71</v>
      </c>
      <c r="I293" s="1" t="s">
        <v>2814</v>
      </c>
      <c r="J293" t="s">
        <v>8590</v>
      </c>
      <c r="K293" t="s">
        <v>174</v>
      </c>
      <c r="L293" t="s">
        <v>71</v>
      </c>
      <c r="M293" t="s">
        <v>71</v>
      </c>
      <c r="N293" t="s">
        <v>71</v>
      </c>
      <c r="O293" t="s">
        <v>71</v>
      </c>
      <c r="P293" t="s">
        <v>71</v>
      </c>
      <c r="Q293" t="s">
        <v>71</v>
      </c>
      <c r="R293" t="s">
        <v>71</v>
      </c>
      <c r="S293" t="s">
        <v>71</v>
      </c>
      <c r="T293" t="s">
        <v>2815</v>
      </c>
      <c r="U293" t="s">
        <v>71</v>
      </c>
      <c r="V293" t="s">
        <v>71</v>
      </c>
      <c r="W293" t="s">
        <v>71</v>
      </c>
      <c r="X293" t="s">
        <v>71</v>
      </c>
      <c r="Y293" t="s">
        <v>71</v>
      </c>
      <c r="Z293" t="s">
        <v>71</v>
      </c>
      <c r="AA293" t="s">
        <v>71</v>
      </c>
      <c r="AB293" t="s">
        <v>71</v>
      </c>
      <c r="AC293" t="s">
        <v>71</v>
      </c>
      <c r="AD293" t="s">
        <v>71</v>
      </c>
      <c r="AE293" t="s">
        <v>71</v>
      </c>
      <c r="AF293" t="s">
        <v>71</v>
      </c>
      <c r="AG293" t="s">
        <v>71</v>
      </c>
      <c r="AH293" t="s">
        <v>71</v>
      </c>
      <c r="AI293" t="s">
        <v>71</v>
      </c>
      <c r="AJ293" t="s">
        <v>71</v>
      </c>
      <c r="AK293" t="s">
        <v>71</v>
      </c>
      <c r="AL293" t="s">
        <v>71</v>
      </c>
      <c r="AM293" t="s">
        <v>178</v>
      </c>
      <c r="AN293" t="s">
        <v>179</v>
      </c>
      <c r="AO293" t="s">
        <v>71</v>
      </c>
      <c r="AP293" t="s">
        <v>71</v>
      </c>
      <c r="AQ293" t="s">
        <v>71</v>
      </c>
      <c r="AR293" t="s">
        <v>71</v>
      </c>
      <c r="AS293">
        <v>2021</v>
      </c>
      <c r="AT293">
        <v>40</v>
      </c>
      <c r="AU293">
        <v>4</v>
      </c>
      <c r="AV293" t="s">
        <v>71</v>
      </c>
      <c r="AW293" t="s">
        <v>71</v>
      </c>
      <c r="AX293" t="s">
        <v>71</v>
      </c>
      <c r="AY293" t="s">
        <v>71</v>
      </c>
      <c r="AZ293">
        <v>8151</v>
      </c>
      <c r="BA293">
        <v>8161</v>
      </c>
      <c r="BB293" t="s">
        <v>71</v>
      </c>
      <c r="BC293" t="s">
        <v>2816</v>
      </c>
      <c r="BD293" t="str">
        <f>HYPERLINK("http://dx.doi.org/10.3233/JIFS-189638","http://dx.doi.org/10.3233/JIFS-189638")</f>
        <v>http://dx.doi.org/10.3233/JIFS-189638</v>
      </c>
      <c r="BE293" t="s">
        <v>71</v>
      </c>
      <c r="BF293" t="s">
        <v>71</v>
      </c>
      <c r="BG293" t="s">
        <v>71</v>
      </c>
      <c r="BH293" t="s">
        <v>71</v>
      </c>
      <c r="BI293" t="s">
        <v>71</v>
      </c>
      <c r="BJ293" t="s">
        <v>71</v>
      </c>
      <c r="BK293" t="s">
        <v>71</v>
      </c>
      <c r="BL293" t="s">
        <v>71</v>
      </c>
      <c r="BM293" t="s">
        <v>71</v>
      </c>
      <c r="BN293" t="s">
        <v>71</v>
      </c>
      <c r="BO293" t="s">
        <v>71</v>
      </c>
      <c r="BP293" t="s">
        <v>71</v>
      </c>
      <c r="BQ293" t="s">
        <v>2817</v>
      </c>
      <c r="BR293" t="str">
        <f>HYPERLINK("https%3A%2F%2Fwww.webofscience.com%2Fwos%2Fwoscc%2Ffull-record%2FWOS:000640545600037","View Full Record in Web of Science")</f>
        <v>View Full Record in Web of Science</v>
      </c>
    </row>
    <row r="294" spans="1:70" x14ac:dyDescent="0.25">
      <c r="A294" t="s">
        <v>69</v>
      </c>
      <c r="B294" t="s">
        <v>2818</v>
      </c>
      <c r="C294" t="s">
        <v>71</v>
      </c>
      <c r="D294" t="s">
        <v>71</v>
      </c>
      <c r="E294" t="s">
        <v>71</v>
      </c>
      <c r="F294" t="s">
        <v>2819</v>
      </c>
      <c r="G294" t="s">
        <v>71</v>
      </c>
      <c r="H294" t="s">
        <v>71</v>
      </c>
      <c r="I294" s="1" t="s">
        <v>2820</v>
      </c>
      <c r="J294" t="s">
        <v>8590</v>
      </c>
      <c r="K294" t="s">
        <v>2272</v>
      </c>
      <c r="L294" t="s">
        <v>71</v>
      </c>
      <c r="M294" t="s">
        <v>71</v>
      </c>
      <c r="N294" t="s">
        <v>71</v>
      </c>
      <c r="O294" t="s">
        <v>71</v>
      </c>
      <c r="P294" t="s">
        <v>71</v>
      </c>
      <c r="Q294" t="s">
        <v>71</v>
      </c>
      <c r="R294" t="s">
        <v>71</v>
      </c>
      <c r="S294" t="s">
        <v>71</v>
      </c>
      <c r="T294" t="s">
        <v>2821</v>
      </c>
      <c r="U294" t="s">
        <v>71</v>
      </c>
      <c r="V294" t="s">
        <v>71</v>
      </c>
      <c r="W294" t="s">
        <v>71</v>
      </c>
      <c r="X294" t="s">
        <v>71</v>
      </c>
      <c r="Y294" t="s">
        <v>2822</v>
      </c>
      <c r="Z294" t="s">
        <v>2823</v>
      </c>
      <c r="AA294" t="s">
        <v>71</v>
      </c>
      <c r="AB294" t="s">
        <v>71</v>
      </c>
      <c r="AC294" t="s">
        <v>71</v>
      </c>
      <c r="AD294" t="s">
        <v>71</v>
      </c>
      <c r="AE294" t="s">
        <v>71</v>
      </c>
      <c r="AF294" t="s">
        <v>71</v>
      </c>
      <c r="AG294" t="s">
        <v>71</v>
      </c>
      <c r="AH294" t="s">
        <v>71</v>
      </c>
      <c r="AI294" t="s">
        <v>71</v>
      </c>
      <c r="AJ294" t="s">
        <v>71</v>
      </c>
      <c r="AK294" t="s">
        <v>71</v>
      </c>
      <c r="AL294" t="s">
        <v>71</v>
      </c>
      <c r="AM294" t="s">
        <v>2274</v>
      </c>
      <c r="AN294" t="s">
        <v>2275</v>
      </c>
      <c r="AO294" t="s">
        <v>71</v>
      </c>
      <c r="AP294" t="s">
        <v>71</v>
      </c>
      <c r="AQ294" t="s">
        <v>71</v>
      </c>
      <c r="AR294" t="s">
        <v>71</v>
      </c>
      <c r="AS294">
        <v>2021</v>
      </c>
      <c r="AT294">
        <v>32</v>
      </c>
      <c r="AU294">
        <v>1</v>
      </c>
      <c r="AV294" t="s">
        <v>71</v>
      </c>
      <c r="AW294" t="s">
        <v>71</v>
      </c>
      <c r="AX294" t="s">
        <v>71</v>
      </c>
      <c r="AY294" t="s">
        <v>71</v>
      </c>
      <c r="AZ294">
        <v>195</v>
      </c>
      <c r="BA294">
        <v>216</v>
      </c>
      <c r="BB294" t="s">
        <v>71</v>
      </c>
      <c r="BC294" t="s">
        <v>2824</v>
      </c>
      <c r="BD294" t="str">
        <f>HYPERLINK("http://dx.doi.org/10.15388/20-INFOR414","http://dx.doi.org/10.15388/20-INFOR414")</f>
        <v>http://dx.doi.org/10.15388/20-INFOR414</v>
      </c>
      <c r="BE294" t="s">
        <v>71</v>
      </c>
      <c r="BF294" t="s">
        <v>71</v>
      </c>
      <c r="BG294" t="s">
        <v>71</v>
      </c>
      <c r="BH294" t="s">
        <v>71</v>
      </c>
      <c r="BI294" t="s">
        <v>71</v>
      </c>
      <c r="BJ294" t="s">
        <v>71</v>
      </c>
      <c r="BK294" t="s">
        <v>71</v>
      </c>
      <c r="BL294" t="s">
        <v>71</v>
      </c>
      <c r="BM294" t="s">
        <v>71</v>
      </c>
      <c r="BN294" t="s">
        <v>71</v>
      </c>
      <c r="BO294" t="s">
        <v>71</v>
      </c>
      <c r="BP294" t="s">
        <v>71</v>
      </c>
      <c r="BQ294" t="s">
        <v>2825</v>
      </c>
      <c r="BR294" t="str">
        <f>HYPERLINK("https%3A%2F%2Fwww.webofscience.com%2Fwos%2Fwoscc%2Ffull-record%2FWOS:000640109800009","View Full Record in Web of Science")</f>
        <v>View Full Record in Web of Science</v>
      </c>
    </row>
    <row r="295" spans="1:70" x14ac:dyDescent="0.25">
      <c r="A295" t="s">
        <v>69</v>
      </c>
      <c r="B295" t="s">
        <v>2826</v>
      </c>
      <c r="C295" t="s">
        <v>71</v>
      </c>
      <c r="D295" t="s">
        <v>71</v>
      </c>
      <c r="E295" t="s">
        <v>71</v>
      </c>
      <c r="F295" t="s">
        <v>2826</v>
      </c>
      <c r="G295" t="s">
        <v>71</v>
      </c>
      <c r="H295" t="s">
        <v>71</v>
      </c>
      <c r="I295" s="1" t="s">
        <v>2827</v>
      </c>
      <c r="J295" t="s">
        <v>8590</v>
      </c>
      <c r="K295" t="s">
        <v>421</v>
      </c>
      <c r="L295" t="s">
        <v>71</v>
      </c>
      <c r="M295" t="s">
        <v>71</v>
      </c>
      <c r="N295" t="s">
        <v>71</v>
      </c>
      <c r="O295" t="s">
        <v>71</v>
      </c>
      <c r="P295" t="s">
        <v>71</v>
      </c>
      <c r="Q295" t="s">
        <v>71</v>
      </c>
      <c r="R295" t="s">
        <v>71</v>
      </c>
      <c r="S295" t="s">
        <v>71</v>
      </c>
      <c r="T295" t="s">
        <v>2828</v>
      </c>
      <c r="U295" t="s">
        <v>71</v>
      </c>
      <c r="V295" t="s">
        <v>71</v>
      </c>
      <c r="W295" t="s">
        <v>71</v>
      </c>
      <c r="X295" t="s">
        <v>71</v>
      </c>
      <c r="Y295" t="s">
        <v>2829</v>
      </c>
      <c r="Z295" t="s">
        <v>71</v>
      </c>
      <c r="AA295" t="s">
        <v>71</v>
      </c>
      <c r="AB295" t="s">
        <v>71</v>
      </c>
      <c r="AC295" t="s">
        <v>71</v>
      </c>
      <c r="AD295" t="s">
        <v>71</v>
      </c>
      <c r="AE295" t="s">
        <v>71</v>
      </c>
      <c r="AF295" t="s">
        <v>71</v>
      </c>
      <c r="AG295" t="s">
        <v>71</v>
      </c>
      <c r="AH295" t="s">
        <v>71</v>
      </c>
      <c r="AI295" t="s">
        <v>71</v>
      </c>
      <c r="AJ295" t="s">
        <v>71</v>
      </c>
      <c r="AK295" t="s">
        <v>71</v>
      </c>
      <c r="AL295" t="s">
        <v>71</v>
      </c>
      <c r="AM295" t="s">
        <v>423</v>
      </c>
      <c r="AN295" t="s">
        <v>71</v>
      </c>
      <c r="AO295" t="s">
        <v>71</v>
      </c>
      <c r="AP295" t="s">
        <v>71</v>
      </c>
      <c r="AQ295" t="s">
        <v>71</v>
      </c>
      <c r="AR295" t="s">
        <v>2830</v>
      </c>
      <c r="AS295">
        <v>1994</v>
      </c>
      <c r="AT295">
        <v>64</v>
      </c>
      <c r="AU295">
        <v>3</v>
      </c>
      <c r="AV295" t="s">
        <v>71</v>
      </c>
      <c r="AW295" t="s">
        <v>71</v>
      </c>
      <c r="AX295" t="s">
        <v>71</v>
      </c>
      <c r="AY295" t="s">
        <v>71</v>
      </c>
      <c r="AZ295">
        <v>279</v>
      </c>
      <c r="BA295">
        <v>293</v>
      </c>
      <c r="BB295" t="s">
        <v>71</v>
      </c>
      <c r="BC295" t="s">
        <v>2831</v>
      </c>
      <c r="BD295" t="str">
        <f>HYPERLINK("http://dx.doi.org/10.1016/0165-0114(94)90152-X","http://dx.doi.org/10.1016/0165-0114(94)90152-X")</f>
        <v>http://dx.doi.org/10.1016/0165-0114(94)90152-X</v>
      </c>
      <c r="BE295" t="s">
        <v>71</v>
      </c>
      <c r="BF295" t="s">
        <v>71</v>
      </c>
      <c r="BG295" t="s">
        <v>71</v>
      </c>
      <c r="BH295" t="s">
        <v>71</v>
      </c>
      <c r="BI295" t="s">
        <v>71</v>
      </c>
      <c r="BJ295" t="s">
        <v>71</v>
      </c>
      <c r="BK295" t="s">
        <v>71</v>
      </c>
      <c r="BL295" t="s">
        <v>71</v>
      </c>
      <c r="BM295" t="s">
        <v>71</v>
      </c>
      <c r="BN295" t="s">
        <v>71</v>
      </c>
      <c r="BO295" t="s">
        <v>71</v>
      </c>
      <c r="BP295" t="s">
        <v>71</v>
      </c>
      <c r="BQ295" t="s">
        <v>2832</v>
      </c>
      <c r="BR295" t="str">
        <f>HYPERLINK("https%3A%2F%2Fwww.webofscience.com%2Fwos%2Fwoscc%2Ffull-record%2FWOS:A1994PD95000001","View Full Record in Web of Science")</f>
        <v>View Full Record in Web of Science</v>
      </c>
    </row>
    <row r="296" spans="1:70" x14ac:dyDescent="0.25">
      <c r="A296" t="s">
        <v>83</v>
      </c>
      <c r="B296" t="s">
        <v>2833</v>
      </c>
      <c r="C296" t="s">
        <v>71</v>
      </c>
      <c r="D296" t="s">
        <v>2834</v>
      </c>
      <c r="E296" t="s">
        <v>71</v>
      </c>
      <c r="F296" t="s">
        <v>2835</v>
      </c>
      <c r="G296" t="s">
        <v>71</v>
      </c>
      <c r="H296" t="s">
        <v>71</v>
      </c>
      <c r="I296" s="1" t="s">
        <v>2836</v>
      </c>
      <c r="J296" t="s">
        <v>8588</v>
      </c>
      <c r="K296" t="s">
        <v>2837</v>
      </c>
      <c r="L296" t="s">
        <v>1280</v>
      </c>
      <c r="M296" t="s">
        <v>2838</v>
      </c>
      <c r="N296" t="s">
        <v>2839</v>
      </c>
      <c r="O296" t="s">
        <v>2840</v>
      </c>
      <c r="P296" t="s">
        <v>2841</v>
      </c>
      <c r="Q296" t="s">
        <v>71</v>
      </c>
      <c r="R296" t="s">
        <v>71</v>
      </c>
      <c r="S296" t="s">
        <v>71</v>
      </c>
      <c r="T296" t="s">
        <v>2842</v>
      </c>
      <c r="U296" t="s">
        <v>71</v>
      </c>
      <c r="V296" t="s">
        <v>71</v>
      </c>
      <c r="W296" t="s">
        <v>71</v>
      </c>
      <c r="X296" t="s">
        <v>71</v>
      </c>
      <c r="Y296" t="s">
        <v>2843</v>
      </c>
      <c r="Z296" t="s">
        <v>2844</v>
      </c>
      <c r="AA296" t="s">
        <v>71</v>
      </c>
      <c r="AB296" t="s">
        <v>71</v>
      </c>
      <c r="AC296" t="s">
        <v>71</v>
      </c>
      <c r="AD296" t="s">
        <v>71</v>
      </c>
      <c r="AE296" t="s">
        <v>71</v>
      </c>
      <c r="AF296" t="s">
        <v>71</v>
      </c>
      <c r="AG296" t="s">
        <v>71</v>
      </c>
      <c r="AH296" t="s">
        <v>71</v>
      </c>
      <c r="AI296" t="s">
        <v>71</v>
      </c>
      <c r="AJ296" t="s">
        <v>71</v>
      </c>
      <c r="AK296" t="s">
        <v>71</v>
      </c>
      <c r="AL296" t="s">
        <v>71</v>
      </c>
      <c r="AM296" t="s">
        <v>695</v>
      </c>
      <c r="AN296" t="s">
        <v>1283</v>
      </c>
      <c r="AO296" t="s">
        <v>2845</v>
      </c>
      <c r="AP296" t="s">
        <v>71</v>
      </c>
      <c r="AQ296" t="s">
        <v>71</v>
      </c>
      <c r="AR296" t="s">
        <v>71</v>
      </c>
      <c r="AS296">
        <v>2013</v>
      </c>
      <c r="AT296">
        <v>7903</v>
      </c>
      <c r="AU296" t="s">
        <v>71</v>
      </c>
      <c r="AV296" t="s">
        <v>71</v>
      </c>
      <c r="AW296" t="s">
        <v>71</v>
      </c>
      <c r="AX296" t="s">
        <v>71</v>
      </c>
      <c r="AY296" t="s">
        <v>71</v>
      </c>
      <c r="AZ296">
        <v>224</v>
      </c>
      <c r="BA296">
        <v>235</v>
      </c>
      <c r="BB296" t="s">
        <v>71</v>
      </c>
      <c r="BC296" t="s">
        <v>71</v>
      </c>
      <c r="BD296" t="s">
        <v>71</v>
      </c>
      <c r="BE296" t="s">
        <v>71</v>
      </c>
      <c r="BF296" t="s">
        <v>71</v>
      </c>
      <c r="BG296" t="s">
        <v>71</v>
      </c>
      <c r="BH296" t="s">
        <v>71</v>
      </c>
      <c r="BI296" t="s">
        <v>71</v>
      </c>
      <c r="BJ296" t="s">
        <v>71</v>
      </c>
      <c r="BK296" t="s">
        <v>71</v>
      </c>
      <c r="BL296" t="s">
        <v>71</v>
      </c>
      <c r="BM296" t="s">
        <v>71</v>
      </c>
      <c r="BN296" t="s">
        <v>71</v>
      </c>
      <c r="BO296" t="s">
        <v>71</v>
      </c>
      <c r="BP296" t="s">
        <v>71</v>
      </c>
      <c r="BQ296" t="s">
        <v>2846</v>
      </c>
      <c r="BR296" t="str">
        <f>HYPERLINK("https%3A%2F%2Fwww.webofscience.com%2Fwos%2Fwoscc%2Ffull-record%2FWOS:000324899200026","View Full Record in Web of Science")</f>
        <v>View Full Record in Web of Science</v>
      </c>
    </row>
    <row r="297" spans="1:70" x14ac:dyDescent="0.25">
      <c r="A297" t="s">
        <v>2847</v>
      </c>
      <c r="B297" t="s">
        <v>2848</v>
      </c>
      <c r="C297" t="s">
        <v>71</v>
      </c>
      <c r="D297" t="s">
        <v>2849</v>
      </c>
      <c r="E297" t="s">
        <v>71</v>
      </c>
      <c r="F297" t="s">
        <v>2850</v>
      </c>
      <c r="G297" t="s">
        <v>71</v>
      </c>
      <c r="H297" t="s">
        <v>71</v>
      </c>
      <c r="I297" s="1" t="s">
        <v>2851</v>
      </c>
      <c r="J297" s="6" t="s">
        <v>8590</v>
      </c>
      <c r="K297" t="s">
        <v>2852</v>
      </c>
      <c r="L297" t="s">
        <v>71</v>
      </c>
      <c r="M297" t="s">
        <v>71</v>
      </c>
      <c r="N297" t="s">
        <v>71</v>
      </c>
      <c r="O297" t="s">
        <v>71</v>
      </c>
      <c r="P297" t="s">
        <v>71</v>
      </c>
      <c r="Q297" t="s">
        <v>71</v>
      </c>
      <c r="R297" t="s">
        <v>71</v>
      </c>
      <c r="S297" t="s">
        <v>71</v>
      </c>
      <c r="T297" s="10" t="s">
        <v>2853</v>
      </c>
      <c r="U297" t="s">
        <v>71</v>
      </c>
      <c r="V297" t="s">
        <v>71</v>
      </c>
      <c r="W297" t="s">
        <v>71</v>
      </c>
      <c r="X297" t="s">
        <v>71</v>
      </c>
      <c r="Y297" t="s">
        <v>2854</v>
      </c>
      <c r="Z297" t="s">
        <v>2855</v>
      </c>
      <c r="AA297" t="s">
        <v>71</v>
      </c>
      <c r="AB297" t="s">
        <v>71</v>
      </c>
      <c r="AC297" t="s">
        <v>71</v>
      </c>
      <c r="AD297" t="s">
        <v>71</v>
      </c>
      <c r="AE297" t="s">
        <v>71</v>
      </c>
      <c r="AF297" t="s">
        <v>71</v>
      </c>
      <c r="AG297" t="s">
        <v>71</v>
      </c>
      <c r="AH297" t="s">
        <v>71</v>
      </c>
      <c r="AI297" t="s">
        <v>71</v>
      </c>
      <c r="AJ297" t="s">
        <v>71</v>
      </c>
      <c r="AK297" t="s">
        <v>71</v>
      </c>
      <c r="AL297" t="s">
        <v>71</v>
      </c>
      <c r="AM297" t="s">
        <v>71</v>
      </c>
      <c r="AN297" t="s">
        <v>71</v>
      </c>
      <c r="AO297" t="s">
        <v>2856</v>
      </c>
      <c r="AP297" t="s">
        <v>71</v>
      </c>
      <c r="AQ297" t="s">
        <v>71</v>
      </c>
      <c r="AR297" t="s">
        <v>71</v>
      </c>
      <c r="AS297">
        <v>2018</v>
      </c>
      <c r="AT297" t="s">
        <v>71</v>
      </c>
      <c r="AU297" t="s">
        <v>71</v>
      </c>
      <c r="AV297" t="s">
        <v>71</v>
      </c>
      <c r="AW297" t="s">
        <v>71</v>
      </c>
      <c r="AX297" t="s">
        <v>71</v>
      </c>
      <c r="AY297" t="s">
        <v>71</v>
      </c>
      <c r="AZ297">
        <v>179</v>
      </c>
      <c r="BA297">
        <v>228</v>
      </c>
      <c r="BB297" t="s">
        <v>71</v>
      </c>
      <c r="BC297" t="s">
        <v>71</v>
      </c>
      <c r="BD297" t="s">
        <v>71</v>
      </c>
      <c r="BE297" t="s">
        <v>2857</v>
      </c>
      <c r="BF297" t="s">
        <v>71</v>
      </c>
      <c r="BG297" t="s">
        <v>71</v>
      </c>
      <c r="BH297" t="s">
        <v>71</v>
      </c>
      <c r="BI297" t="s">
        <v>71</v>
      </c>
      <c r="BJ297" t="s">
        <v>71</v>
      </c>
      <c r="BK297" t="s">
        <v>71</v>
      </c>
      <c r="BL297" t="s">
        <v>71</v>
      </c>
      <c r="BM297" t="s">
        <v>71</v>
      </c>
      <c r="BN297" t="s">
        <v>71</v>
      </c>
      <c r="BO297" t="s">
        <v>71</v>
      </c>
      <c r="BP297" t="s">
        <v>71</v>
      </c>
      <c r="BQ297" t="s">
        <v>2858</v>
      </c>
      <c r="BR297" t="str">
        <f>HYPERLINK("https%3A%2F%2Fwww.webofscience.com%2Fwos%2Fwoscc%2Ffull-record%2FWOS:000488243900007","View Full Record in Web of Science")</f>
        <v>View Full Record in Web of Science</v>
      </c>
    </row>
    <row r="298" spans="1:70" x14ac:dyDescent="0.25">
      <c r="A298" t="s">
        <v>69</v>
      </c>
      <c r="B298" t="s">
        <v>2859</v>
      </c>
      <c r="C298" t="s">
        <v>71</v>
      </c>
      <c r="D298" t="s">
        <v>71</v>
      </c>
      <c r="E298" t="s">
        <v>71</v>
      </c>
      <c r="F298" t="s">
        <v>2860</v>
      </c>
      <c r="G298" t="s">
        <v>71</v>
      </c>
      <c r="H298" t="s">
        <v>71</v>
      </c>
      <c r="I298" s="1" t="s">
        <v>2861</v>
      </c>
      <c r="J298" t="s">
        <v>8588</v>
      </c>
      <c r="K298" t="s">
        <v>2272</v>
      </c>
      <c r="L298" t="s">
        <v>71</v>
      </c>
      <c r="M298" t="s">
        <v>71</v>
      </c>
      <c r="N298" t="s">
        <v>71</v>
      </c>
      <c r="O298" t="s">
        <v>71</v>
      </c>
      <c r="P298" t="s">
        <v>71</v>
      </c>
      <c r="Q298" t="s">
        <v>71</v>
      </c>
      <c r="R298" t="s">
        <v>71</v>
      </c>
      <c r="S298" t="s">
        <v>71</v>
      </c>
      <c r="T298" t="s">
        <v>2862</v>
      </c>
      <c r="U298" t="s">
        <v>71</v>
      </c>
      <c r="V298" t="s">
        <v>71</v>
      </c>
      <c r="W298" t="s">
        <v>71</v>
      </c>
      <c r="X298" t="s">
        <v>71</v>
      </c>
      <c r="Y298" t="s">
        <v>2190</v>
      </c>
      <c r="Z298" t="s">
        <v>2191</v>
      </c>
      <c r="AA298" t="s">
        <v>71</v>
      </c>
      <c r="AB298" t="s">
        <v>71</v>
      </c>
      <c r="AC298" t="s">
        <v>71</v>
      </c>
      <c r="AD298" t="s">
        <v>71</v>
      </c>
      <c r="AE298" t="s">
        <v>71</v>
      </c>
      <c r="AF298" t="s">
        <v>71</v>
      </c>
      <c r="AG298" t="s">
        <v>71</v>
      </c>
      <c r="AH298" t="s">
        <v>71</v>
      </c>
      <c r="AI298" t="s">
        <v>71</v>
      </c>
      <c r="AJ298" t="s">
        <v>71</v>
      </c>
      <c r="AK298" t="s">
        <v>71</v>
      </c>
      <c r="AL298" t="s">
        <v>71</v>
      </c>
      <c r="AM298" t="s">
        <v>2274</v>
      </c>
      <c r="AN298" t="s">
        <v>2275</v>
      </c>
      <c r="AO298" t="s">
        <v>71</v>
      </c>
      <c r="AP298" t="s">
        <v>71</v>
      </c>
      <c r="AQ298" t="s">
        <v>71</v>
      </c>
      <c r="AR298" t="s">
        <v>71</v>
      </c>
      <c r="AS298">
        <v>2016</v>
      </c>
      <c r="AT298">
        <v>27</v>
      </c>
      <c r="AU298">
        <v>1</v>
      </c>
      <c r="AV298" t="s">
        <v>71</v>
      </c>
      <c r="AW298" t="s">
        <v>71</v>
      </c>
      <c r="AX298" t="s">
        <v>71</v>
      </c>
      <c r="AY298" t="s">
        <v>71</v>
      </c>
      <c r="AZ298">
        <v>203</v>
      </c>
      <c r="BA298">
        <v>229</v>
      </c>
      <c r="BB298" t="s">
        <v>71</v>
      </c>
      <c r="BC298" t="s">
        <v>2863</v>
      </c>
      <c r="BD298" t="str">
        <f>HYPERLINK("http://dx.doi.org/10.15388/Informatica.2016.82","http://dx.doi.org/10.15388/Informatica.2016.82")</f>
        <v>http://dx.doi.org/10.15388/Informatica.2016.82</v>
      </c>
      <c r="BE298" t="s">
        <v>71</v>
      </c>
      <c r="BF298" t="s">
        <v>71</v>
      </c>
      <c r="BG298" t="s">
        <v>71</v>
      </c>
      <c r="BH298" t="s">
        <v>71</v>
      </c>
      <c r="BI298" t="s">
        <v>71</v>
      </c>
      <c r="BJ298" t="s">
        <v>71</v>
      </c>
      <c r="BK298" t="s">
        <v>71</v>
      </c>
      <c r="BL298" t="s">
        <v>71</v>
      </c>
      <c r="BM298" t="s">
        <v>71</v>
      </c>
      <c r="BN298" t="s">
        <v>71</v>
      </c>
      <c r="BO298" t="s">
        <v>71</v>
      </c>
      <c r="BP298" t="s">
        <v>71</v>
      </c>
      <c r="BQ298" t="s">
        <v>2864</v>
      </c>
      <c r="BR298" t="str">
        <f>HYPERLINK("https%3A%2F%2Fwww.webofscience.com%2Fwos%2Fwoscc%2Ffull-record%2FWOS:000373315100010","View Full Record in Web of Science")</f>
        <v>View Full Record in Web of Science</v>
      </c>
    </row>
    <row r="299" spans="1:70" x14ac:dyDescent="0.25">
      <c r="A299" t="s">
        <v>69</v>
      </c>
      <c r="B299" t="s">
        <v>2865</v>
      </c>
      <c r="C299" t="s">
        <v>71</v>
      </c>
      <c r="D299" t="s">
        <v>71</v>
      </c>
      <c r="E299" t="s">
        <v>71</v>
      </c>
      <c r="F299" t="s">
        <v>2866</v>
      </c>
      <c r="G299" t="s">
        <v>71</v>
      </c>
      <c r="H299" t="s">
        <v>71</v>
      </c>
      <c r="I299" s="1" t="s">
        <v>2867</v>
      </c>
      <c r="J299" t="s">
        <v>8590</v>
      </c>
      <c r="K299" t="s">
        <v>269</v>
      </c>
      <c r="L299" t="s">
        <v>71</v>
      </c>
      <c r="M299" t="s">
        <v>71</v>
      </c>
      <c r="N299" t="s">
        <v>71</v>
      </c>
      <c r="O299" t="s">
        <v>71</v>
      </c>
      <c r="P299" t="s">
        <v>71</v>
      </c>
      <c r="Q299" t="s">
        <v>71</v>
      </c>
      <c r="R299" t="s">
        <v>71</v>
      </c>
      <c r="S299" t="s">
        <v>71</v>
      </c>
      <c r="T299" t="s">
        <v>2868</v>
      </c>
      <c r="U299" t="s">
        <v>71</v>
      </c>
      <c r="V299" t="s">
        <v>71</v>
      </c>
      <c r="W299" t="s">
        <v>71</v>
      </c>
      <c r="X299" t="s">
        <v>71</v>
      </c>
      <c r="Y299" t="s">
        <v>2869</v>
      </c>
      <c r="Z299" t="s">
        <v>2870</v>
      </c>
      <c r="AA299" t="s">
        <v>71</v>
      </c>
      <c r="AB299" t="s">
        <v>71</v>
      </c>
      <c r="AC299" t="s">
        <v>71</v>
      </c>
      <c r="AD299" t="s">
        <v>71</v>
      </c>
      <c r="AE299" t="s">
        <v>71</v>
      </c>
      <c r="AF299" t="s">
        <v>71</v>
      </c>
      <c r="AG299" t="s">
        <v>71</v>
      </c>
      <c r="AH299" t="s">
        <v>71</v>
      </c>
      <c r="AI299" t="s">
        <v>71</v>
      </c>
      <c r="AJ299" t="s">
        <v>71</v>
      </c>
      <c r="AK299" t="s">
        <v>71</v>
      </c>
      <c r="AL299" t="s">
        <v>71</v>
      </c>
      <c r="AM299" t="s">
        <v>271</v>
      </c>
      <c r="AN299" t="s">
        <v>71</v>
      </c>
      <c r="AO299" t="s">
        <v>71</v>
      </c>
      <c r="AP299" t="s">
        <v>71</v>
      </c>
      <c r="AQ299" t="s">
        <v>71</v>
      </c>
      <c r="AR299" t="s">
        <v>71</v>
      </c>
      <c r="AS299">
        <v>2020</v>
      </c>
      <c r="AT299">
        <v>8</v>
      </c>
      <c r="AU299" t="s">
        <v>71</v>
      </c>
      <c r="AV299" t="s">
        <v>71</v>
      </c>
      <c r="AW299" t="s">
        <v>71</v>
      </c>
      <c r="AX299" t="s">
        <v>71</v>
      </c>
      <c r="AY299" t="s">
        <v>71</v>
      </c>
      <c r="AZ299">
        <v>186653</v>
      </c>
      <c r="BA299">
        <v>186662</v>
      </c>
      <c r="BB299" t="s">
        <v>71</v>
      </c>
      <c r="BC299" t="s">
        <v>2871</v>
      </c>
      <c r="BD299" t="str">
        <f>HYPERLINK("http://dx.doi.org/10.1109/ACCESS.2020.3029657","http://dx.doi.org/10.1109/ACCESS.2020.3029657")</f>
        <v>http://dx.doi.org/10.1109/ACCESS.2020.3029657</v>
      </c>
      <c r="BE299" t="s">
        <v>71</v>
      </c>
      <c r="BF299" t="s">
        <v>71</v>
      </c>
      <c r="BG299" t="s">
        <v>71</v>
      </c>
      <c r="BH299" t="s">
        <v>71</v>
      </c>
      <c r="BI299" t="s">
        <v>71</v>
      </c>
      <c r="BJ299" t="s">
        <v>71</v>
      </c>
      <c r="BK299" t="s">
        <v>71</v>
      </c>
      <c r="BL299" t="s">
        <v>71</v>
      </c>
      <c r="BM299" t="s">
        <v>71</v>
      </c>
      <c r="BN299" t="s">
        <v>71</v>
      </c>
      <c r="BO299" t="s">
        <v>71</v>
      </c>
      <c r="BP299" t="s">
        <v>71</v>
      </c>
      <c r="BQ299" t="s">
        <v>2872</v>
      </c>
      <c r="BR299" t="str">
        <f>HYPERLINK("https%3A%2F%2Fwww.webofscience.com%2Fwos%2Fwoscc%2Ffull-record%2FWOS:000583567200001","View Full Record in Web of Science")</f>
        <v>View Full Record in Web of Science</v>
      </c>
    </row>
    <row r="300" spans="1:70" x14ac:dyDescent="0.25">
      <c r="A300" t="s">
        <v>460</v>
      </c>
      <c r="B300" t="s">
        <v>482</v>
      </c>
      <c r="C300" t="s">
        <v>71</v>
      </c>
      <c r="D300" t="s">
        <v>1574</v>
      </c>
      <c r="E300" t="s">
        <v>71</v>
      </c>
      <c r="F300" t="s">
        <v>483</v>
      </c>
      <c r="G300" t="s">
        <v>71</v>
      </c>
      <c r="H300" t="s">
        <v>71</v>
      </c>
      <c r="I300" s="1" t="s">
        <v>2873</v>
      </c>
      <c r="J300" t="s">
        <v>8590</v>
      </c>
      <c r="K300" t="s">
        <v>1577</v>
      </c>
      <c r="L300" t="s">
        <v>1578</v>
      </c>
      <c r="M300" t="s">
        <v>71</v>
      </c>
      <c r="N300" t="s">
        <v>71</v>
      </c>
      <c r="O300" t="s">
        <v>71</v>
      </c>
      <c r="P300" t="s">
        <v>71</v>
      </c>
      <c r="Q300" t="s">
        <v>71</v>
      </c>
      <c r="R300" t="s">
        <v>71</v>
      </c>
      <c r="S300" t="s">
        <v>71</v>
      </c>
      <c r="T300" t="s">
        <v>2874</v>
      </c>
      <c r="U300" t="s">
        <v>71</v>
      </c>
      <c r="V300" t="s">
        <v>71</v>
      </c>
      <c r="W300" t="s">
        <v>71</v>
      </c>
      <c r="X300" t="s">
        <v>71</v>
      </c>
      <c r="Y300" t="s">
        <v>2875</v>
      </c>
      <c r="Z300" t="s">
        <v>2876</v>
      </c>
      <c r="AA300" t="s">
        <v>71</v>
      </c>
      <c r="AB300" t="s">
        <v>71</v>
      </c>
      <c r="AC300" t="s">
        <v>71</v>
      </c>
      <c r="AD300" t="s">
        <v>71</v>
      </c>
      <c r="AE300" t="s">
        <v>71</v>
      </c>
      <c r="AF300" t="s">
        <v>71</v>
      </c>
      <c r="AG300" t="s">
        <v>71</v>
      </c>
      <c r="AH300" t="s">
        <v>71</v>
      </c>
      <c r="AI300" t="s">
        <v>71</v>
      </c>
      <c r="AJ300" t="s">
        <v>71</v>
      </c>
      <c r="AK300" t="s">
        <v>71</v>
      </c>
      <c r="AL300" t="s">
        <v>71</v>
      </c>
      <c r="AM300" t="s">
        <v>1580</v>
      </c>
      <c r="AN300" t="s">
        <v>1581</v>
      </c>
      <c r="AO300" t="s">
        <v>1582</v>
      </c>
      <c r="AP300" t="s">
        <v>71</v>
      </c>
      <c r="AQ300" t="s">
        <v>71</v>
      </c>
      <c r="AR300" t="s">
        <v>71</v>
      </c>
      <c r="AS300">
        <v>2018</v>
      </c>
      <c r="AT300">
        <v>149</v>
      </c>
      <c r="AU300" t="s">
        <v>71</v>
      </c>
      <c r="AV300" t="s">
        <v>71</v>
      </c>
      <c r="AW300" t="s">
        <v>71</v>
      </c>
      <c r="AX300" t="s">
        <v>71</v>
      </c>
      <c r="AY300" t="s">
        <v>71</v>
      </c>
      <c r="AZ300">
        <v>497</v>
      </c>
      <c r="BA300">
        <v>517</v>
      </c>
      <c r="BB300" t="s">
        <v>71</v>
      </c>
      <c r="BC300" t="s">
        <v>2877</v>
      </c>
      <c r="BD300" t="str">
        <f>HYPERLINK("http://dx.doi.org/10.1007/978-3-319-75690-5_22","http://dx.doi.org/10.1007/978-3-319-75690-5_22")</f>
        <v>http://dx.doi.org/10.1007/978-3-319-75690-5_22</v>
      </c>
      <c r="BE300" t="s">
        <v>1584</v>
      </c>
      <c r="BF300" t="s">
        <v>71</v>
      </c>
      <c r="BG300" t="s">
        <v>71</v>
      </c>
      <c r="BH300" t="s">
        <v>71</v>
      </c>
      <c r="BI300" t="s">
        <v>71</v>
      </c>
      <c r="BJ300" t="s">
        <v>71</v>
      </c>
      <c r="BK300" t="s">
        <v>71</v>
      </c>
      <c r="BL300" t="s">
        <v>71</v>
      </c>
      <c r="BM300" t="s">
        <v>71</v>
      </c>
      <c r="BN300" t="s">
        <v>71</v>
      </c>
      <c r="BO300" t="s">
        <v>71</v>
      </c>
      <c r="BP300" t="s">
        <v>71</v>
      </c>
      <c r="BQ300" t="s">
        <v>2878</v>
      </c>
      <c r="BR300" t="str">
        <f>HYPERLINK("https%3A%2F%2Fwww.webofscience.com%2Fwos%2Fwoscc%2Ffull-record%2FWOS:000441047000023","View Full Record in Web of Science")</f>
        <v>View Full Record in Web of Science</v>
      </c>
    </row>
    <row r="301" spans="1:70" x14ac:dyDescent="0.25">
      <c r="A301" t="s">
        <v>83</v>
      </c>
      <c r="B301" t="s">
        <v>2879</v>
      </c>
      <c r="C301" t="s">
        <v>71</v>
      </c>
      <c r="D301" t="s">
        <v>2880</v>
      </c>
      <c r="E301" t="s">
        <v>71</v>
      </c>
      <c r="F301" t="s">
        <v>2881</v>
      </c>
      <c r="G301" t="s">
        <v>71</v>
      </c>
      <c r="H301" t="s">
        <v>71</v>
      </c>
      <c r="I301" s="1" t="s">
        <v>2882</v>
      </c>
      <c r="J301" t="s">
        <v>8590</v>
      </c>
      <c r="K301" t="s">
        <v>2883</v>
      </c>
      <c r="L301" t="s">
        <v>2884</v>
      </c>
      <c r="M301" t="s">
        <v>2885</v>
      </c>
      <c r="N301" t="s">
        <v>2886</v>
      </c>
      <c r="O301" t="s">
        <v>2887</v>
      </c>
      <c r="P301" t="s">
        <v>71</v>
      </c>
      <c r="Q301" t="s">
        <v>71</v>
      </c>
      <c r="R301" t="s">
        <v>71</v>
      </c>
      <c r="S301" t="s">
        <v>71</v>
      </c>
      <c r="T301" t="s">
        <v>2888</v>
      </c>
      <c r="U301" t="s">
        <v>71</v>
      </c>
      <c r="V301" t="s">
        <v>71</v>
      </c>
      <c r="W301" t="s">
        <v>71</v>
      </c>
      <c r="X301" t="s">
        <v>71</v>
      </c>
      <c r="Y301" t="s">
        <v>71</v>
      </c>
      <c r="Z301" t="s">
        <v>71</v>
      </c>
      <c r="AA301" t="s">
        <v>71</v>
      </c>
      <c r="AB301" t="s">
        <v>71</v>
      </c>
      <c r="AC301" t="s">
        <v>71</v>
      </c>
      <c r="AD301" t="s">
        <v>71</v>
      </c>
      <c r="AE301" t="s">
        <v>71</v>
      </c>
      <c r="AF301" t="s">
        <v>71</v>
      </c>
      <c r="AG301" t="s">
        <v>71</v>
      </c>
      <c r="AH301" t="s">
        <v>71</v>
      </c>
      <c r="AI301" t="s">
        <v>71</v>
      </c>
      <c r="AJ301" t="s">
        <v>71</v>
      </c>
      <c r="AK301" t="s">
        <v>71</v>
      </c>
      <c r="AL301" t="s">
        <v>71</v>
      </c>
      <c r="AM301" t="s">
        <v>2889</v>
      </c>
      <c r="AN301" t="s">
        <v>2890</v>
      </c>
      <c r="AO301" t="s">
        <v>2891</v>
      </c>
      <c r="AP301" t="s">
        <v>71</v>
      </c>
      <c r="AQ301" t="s">
        <v>71</v>
      </c>
      <c r="AR301" t="s">
        <v>71</v>
      </c>
      <c r="AS301">
        <v>2014</v>
      </c>
      <c r="AT301">
        <v>442</v>
      </c>
      <c r="AU301" t="s">
        <v>71</v>
      </c>
      <c r="AV301" t="s">
        <v>71</v>
      </c>
      <c r="AW301" t="s">
        <v>71</v>
      </c>
      <c r="AX301" t="s">
        <v>71</v>
      </c>
      <c r="AY301" t="s">
        <v>71</v>
      </c>
      <c r="AZ301">
        <v>355</v>
      </c>
      <c r="BA301">
        <v>365</v>
      </c>
      <c r="BB301" t="s">
        <v>71</v>
      </c>
      <c r="BC301" t="s">
        <v>71</v>
      </c>
      <c r="BD301" t="s">
        <v>71</v>
      </c>
      <c r="BE301" t="s">
        <v>71</v>
      </c>
      <c r="BF301" t="s">
        <v>71</v>
      </c>
      <c r="BG301" t="s">
        <v>71</v>
      </c>
      <c r="BH301" t="s">
        <v>71</v>
      </c>
      <c r="BI301" t="s">
        <v>71</v>
      </c>
      <c r="BJ301" t="s">
        <v>71</v>
      </c>
      <c r="BK301" t="s">
        <v>71</v>
      </c>
      <c r="BL301" t="s">
        <v>71</v>
      </c>
      <c r="BM301" t="s">
        <v>71</v>
      </c>
      <c r="BN301" t="s">
        <v>71</v>
      </c>
      <c r="BO301" t="s">
        <v>71</v>
      </c>
      <c r="BP301" t="s">
        <v>71</v>
      </c>
      <c r="BQ301" t="s">
        <v>2892</v>
      </c>
      <c r="BR301" t="str">
        <f>HYPERLINK("https%3A%2F%2Fwww.webofscience.com%2Fwos%2Fwoscc%2Ffull-record%2FWOS:000345123600037","View Full Record in Web of Science")</f>
        <v>View Full Record in Web of Science</v>
      </c>
    </row>
    <row r="302" spans="1:70" x14ac:dyDescent="0.25">
      <c r="A302" t="s">
        <v>83</v>
      </c>
      <c r="B302" t="s">
        <v>2893</v>
      </c>
      <c r="C302" t="s">
        <v>71</v>
      </c>
      <c r="D302" t="s">
        <v>71</v>
      </c>
      <c r="E302" t="s">
        <v>102</v>
      </c>
      <c r="F302" t="s">
        <v>2894</v>
      </c>
      <c r="G302" t="s">
        <v>71</v>
      </c>
      <c r="H302" t="s">
        <v>71</v>
      </c>
      <c r="I302" s="1" t="s">
        <v>2895</v>
      </c>
      <c r="J302" t="s">
        <v>8590</v>
      </c>
      <c r="K302" t="s">
        <v>2896</v>
      </c>
      <c r="L302" t="s">
        <v>1782</v>
      </c>
      <c r="M302" t="s">
        <v>2897</v>
      </c>
      <c r="N302" t="s">
        <v>2200</v>
      </c>
      <c r="O302" t="s">
        <v>1463</v>
      </c>
      <c r="P302" t="s">
        <v>2898</v>
      </c>
      <c r="Q302" t="s">
        <v>71</v>
      </c>
      <c r="R302" t="s">
        <v>71</v>
      </c>
      <c r="S302" t="s">
        <v>71</v>
      </c>
      <c r="T302" t="s">
        <v>2899</v>
      </c>
      <c r="U302" t="s">
        <v>71</v>
      </c>
      <c r="V302" t="s">
        <v>71</v>
      </c>
      <c r="W302" t="s">
        <v>71</v>
      </c>
      <c r="X302" t="s">
        <v>71</v>
      </c>
      <c r="Y302" t="s">
        <v>71</v>
      </c>
      <c r="Z302" t="s">
        <v>71</v>
      </c>
      <c r="AA302" t="s">
        <v>71</v>
      </c>
      <c r="AB302" t="s">
        <v>71</v>
      </c>
      <c r="AC302" t="s">
        <v>71</v>
      </c>
      <c r="AD302" t="s">
        <v>71</v>
      </c>
      <c r="AE302" t="s">
        <v>71</v>
      </c>
      <c r="AF302" t="s">
        <v>71</v>
      </c>
      <c r="AG302" t="s">
        <v>71</v>
      </c>
      <c r="AH302" t="s">
        <v>71</v>
      </c>
      <c r="AI302" t="s">
        <v>71</v>
      </c>
      <c r="AJ302" t="s">
        <v>71</v>
      </c>
      <c r="AK302" t="s">
        <v>71</v>
      </c>
      <c r="AL302" t="s">
        <v>71</v>
      </c>
      <c r="AM302" t="s">
        <v>1788</v>
      </c>
      <c r="AN302" t="s">
        <v>71</v>
      </c>
      <c r="AO302" t="s">
        <v>2900</v>
      </c>
      <c r="AP302" t="s">
        <v>71</v>
      </c>
      <c r="AQ302" t="s">
        <v>71</v>
      </c>
      <c r="AR302" t="s">
        <v>71</v>
      </c>
      <c r="AS302">
        <v>2016</v>
      </c>
      <c r="AT302" t="s">
        <v>71</v>
      </c>
      <c r="AU302" t="s">
        <v>71</v>
      </c>
      <c r="AV302" t="s">
        <v>71</v>
      </c>
      <c r="AW302" t="s">
        <v>71</v>
      </c>
      <c r="AX302" t="s">
        <v>71</v>
      </c>
      <c r="AY302" t="s">
        <v>71</v>
      </c>
      <c r="AZ302">
        <v>1789</v>
      </c>
      <c r="BA302">
        <v>1796</v>
      </c>
      <c r="BB302" t="s">
        <v>71</v>
      </c>
      <c r="BC302" t="s">
        <v>71</v>
      </c>
      <c r="BD302" t="s">
        <v>71</v>
      </c>
      <c r="BE302" t="s">
        <v>71</v>
      </c>
      <c r="BF302" t="s">
        <v>71</v>
      </c>
      <c r="BG302" t="s">
        <v>71</v>
      </c>
      <c r="BH302" t="s">
        <v>71</v>
      </c>
      <c r="BI302" t="s">
        <v>71</v>
      </c>
      <c r="BJ302" t="s">
        <v>71</v>
      </c>
      <c r="BK302" t="s">
        <v>71</v>
      </c>
      <c r="BL302" t="s">
        <v>71</v>
      </c>
      <c r="BM302" t="s">
        <v>71</v>
      </c>
      <c r="BN302" t="s">
        <v>71</v>
      </c>
      <c r="BO302" t="s">
        <v>71</v>
      </c>
      <c r="BP302" t="s">
        <v>71</v>
      </c>
      <c r="BQ302" t="s">
        <v>2901</v>
      </c>
      <c r="BR302" t="str">
        <f>HYPERLINK("https%3A%2F%2Fwww.webofscience.com%2Fwos%2Fwoscc%2Ffull-record%2FWOS:000392150700248","View Full Record in Web of Science")</f>
        <v>View Full Record in Web of Science</v>
      </c>
    </row>
    <row r="303" spans="1:70" x14ac:dyDescent="0.25">
      <c r="A303" t="s">
        <v>69</v>
      </c>
      <c r="B303" t="s">
        <v>2902</v>
      </c>
      <c r="C303" t="s">
        <v>71</v>
      </c>
      <c r="D303" t="s">
        <v>71</v>
      </c>
      <c r="E303" t="s">
        <v>71</v>
      </c>
      <c r="F303" t="s">
        <v>2903</v>
      </c>
      <c r="G303" t="s">
        <v>71</v>
      </c>
      <c r="H303" t="s">
        <v>71</v>
      </c>
      <c r="I303" s="1" t="s">
        <v>2904</v>
      </c>
      <c r="J303" t="s">
        <v>8590</v>
      </c>
      <c r="K303" t="s">
        <v>2905</v>
      </c>
      <c r="L303" t="s">
        <v>71</v>
      </c>
      <c r="M303" t="s">
        <v>71</v>
      </c>
      <c r="N303" t="s">
        <v>71</v>
      </c>
      <c r="O303" t="s">
        <v>71</v>
      </c>
      <c r="P303" t="s">
        <v>71</v>
      </c>
      <c r="Q303" t="s">
        <v>71</v>
      </c>
      <c r="R303" t="s">
        <v>71</v>
      </c>
      <c r="S303" t="s">
        <v>71</v>
      </c>
      <c r="T303" t="s">
        <v>2906</v>
      </c>
      <c r="U303" t="s">
        <v>71</v>
      </c>
      <c r="V303" t="s">
        <v>71</v>
      </c>
      <c r="W303" t="s">
        <v>71</v>
      </c>
      <c r="X303" t="s">
        <v>71</v>
      </c>
      <c r="Y303" t="s">
        <v>2907</v>
      </c>
      <c r="Z303" t="s">
        <v>2908</v>
      </c>
      <c r="AA303" t="s">
        <v>71</v>
      </c>
      <c r="AB303" t="s">
        <v>71</v>
      </c>
      <c r="AC303" t="s">
        <v>71</v>
      </c>
      <c r="AD303" t="s">
        <v>71</v>
      </c>
      <c r="AE303" t="s">
        <v>71</v>
      </c>
      <c r="AF303" t="s">
        <v>71</v>
      </c>
      <c r="AG303" t="s">
        <v>71</v>
      </c>
      <c r="AH303" t="s">
        <v>71</v>
      </c>
      <c r="AI303" t="s">
        <v>71</v>
      </c>
      <c r="AJ303" t="s">
        <v>71</v>
      </c>
      <c r="AK303" t="s">
        <v>71</v>
      </c>
      <c r="AL303" t="s">
        <v>71</v>
      </c>
      <c r="AM303" t="s">
        <v>2909</v>
      </c>
      <c r="AN303" t="s">
        <v>2910</v>
      </c>
      <c r="AO303" t="s">
        <v>71</v>
      </c>
      <c r="AP303" t="s">
        <v>71</v>
      </c>
      <c r="AQ303" t="s">
        <v>71</v>
      </c>
      <c r="AR303" t="s">
        <v>71</v>
      </c>
      <c r="AS303">
        <v>2015</v>
      </c>
      <c r="AT303">
        <v>142</v>
      </c>
      <c r="AU303" t="s">
        <v>130</v>
      </c>
      <c r="AV303" t="s">
        <v>71</v>
      </c>
      <c r="AW303" t="s">
        <v>71</v>
      </c>
      <c r="AX303" t="s">
        <v>71</v>
      </c>
      <c r="AY303" t="s">
        <v>71</v>
      </c>
      <c r="AZ303">
        <v>53</v>
      </c>
      <c r="BA303">
        <v>86</v>
      </c>
      <c r="BB303" t="s">
        <v>71</v>
      </c>
      <c r="BC303" t="s">
        <v>2911</v>
      </c>
      <c r="BD303" t="str">
        <f>HYPERLINK("http://dx.doi.org/10.3233/FI-2015-1284","http://dx.doi.org/10.3233/FI-2015-1284")</f>
        <v>http://dx.doi.org/10.3233/FI-2015-1284</v>
      </c>
      <c r="BE303" t="s">
        <v>71</v>
      </c>
      <c r="BF303" t="s">
        <v>71</v>
      </c>
      <c r="BG303" t="s">
        <v>71</v>
      </c>
      <c r="BH303" t="s">
        <v>71</v>
      </c>
      <c r="BI303" t="s">
        <v>71</v>
      </c>
      <c r="BJ303" t="s">
        <v>71</v>
      </c>
      <c r="BK303" t="s">
        <v>71</v>
      </c>
      <c r="BL303" t="s">
        <v>71</v>
      </c>
      <c r="BM303" t="s">
        <v>71</v>
      </c>
      <c r="BN303" t="s">
        <v>71</v>
      </c>
      <c r="BO303" t="s">
        <v>71</v>
      </c>
      <c r="BP303" t="s">
        <v>71</v>
      </c>
      <c r="BQ303" t="s">
        <v>2912</v>
      </c>
      <c r="BR303" t="str">
        <f>HYPERLINK("https%3A%2F%2Fwww.webofscience.com%2Fwos%2Fwoscc%2Ffull-record%2FWOS:000367316400004","View Full Record in Web of Science")</f>
        <v>View Full Record in Web of Science</v>
      </c>
    </row>
    <row r="304" spans="1:70" x14ac:dyDescent="0.25">
      <c r="A304" t="s">
        <v>69</v>
      </c>
      <c r="B304" t="s">
        <v>2913</v>
      </c>
      <c r="C304" t="s">
        <v>71</v>
      </c>
      <c r="D304" t="s">
        <v>71</v>
      </c>
      <c r="E304" t="s">
        <v>71</v>
      </c>
      <c r="F304" t="s">
        <v>2914</v>
      </c>
      <c r="G304" t="s">
        <v>71</v>
      </c>
      <c r="H304" t="s">
        <v>71</v>
      </c>
      <c r="I304" s="1" t="s">
        <v>2915</v>
      </c>
      <c r="J304" t="s">
        <v>8590</v>
      </c>
      <c r="K304" t="s">
        <v>1028</v>
      </c>
      <c r="L304" t="s">
        <v>71</v>
      </c>
      <c r="M304" t="s">
        <v>71</v>
      </c>
      <c r="N304" t="s">
        <v>71</v>
      </c>
      <c r="O304" t="s">
        <v>71</v>
      </c>
      <c r="P304" t="s">
        <v>71</v>
      </c>
      <c r="Q304" t="s">
        <v>71</v>
      </c>
      <c r="R304" t="s">
        <v>71</v>
      </c>
      <c r="S304" t="s">
        <v>71</v>
      </c>
      <c r="T304" t="s">
        <v>2916</v>
      </c>
      <c r="U304" t="s">
        <v>71</v>
      </c>
      <c r="V304" t="s">
        <v>71</v>
      </c>
      <c r="W304" t="s">
        <v>71</v>
      </c>
      <c r="X304" t="s">
        <v>71</v>
      </c>
      <c r="Y304" t="s">
        <v>71</v>
      </c>
      <c r="Z304" t="s">
        <v>71</v>
      </c>
      <c r="AA304" t="s">
        <v>71</v>
      </c>
      <c r="AB304" t="s">
        <v>71</v>
      </c>
      <c r="AC304" t="s">
        <v>71</v>
      </c>
      <c r="AD304" t="s">
        <v>71</v>
      </c>
      <c r="AE304" t="s">
        <v>71</v>
      </c>
      <c r="AF304" t="s">
        <v>71</v>
      </c>
      <c r="AG304" t="s">
        <v>71</v>
      </c>
      <c r="AH304" t="s">
        <v>71</v>
      </c>
      <c r="AI304" t="s">
        <v>71</v>
      </c>
      <c r="AJ304" t="s">
        <v>71</v>
      </c>
      <c r="AK304" t="s">
        <v>71</v>
      </c>
      <c r="AL304" t="s">
        <v>71</v>
      </c>
      <c r="AM304" t="s">
        <v>1030</v>
      </c>
      <c r="AN304" t="s">
        <v>1031</v>
      </c>
      <c r="AO304" t="s">
        <v>71</v>
      </c>
      <c r="AP304" t="s">
        <v>71</v>
      </c>
      <c r="AQ304" t="s">
        <v>71</v>
      </c>
      <c r="AR304" t="s">
        <v>728</v>
      </c>
      <c r="AS304">
        <v>2022</v>
      </c>
      <c r="AT304">
        <v>52</v>
      </c>
      <c r="AU304">
        <v>15</v>
      </c>
      <c r="AV304" t="s">
        <v>71</v>
      </c>
      <c r="AW304" t="s">
        <v>71</v>
      </c>
      <c r="AX304" t="s">
        <v>180</v>
      </c>
      <c r="AY304" t="s">
        <v>71</v>
      </c>
      <c r="AZ304">
        <v>18226</v>
      </c>
      <c r="BA304">
        <v>18247</v>
      </c>
      <c r="BB304" t="s">
        <v>71</v>
      </c>
      <c r="BC304" t="s">
        <v>2917</v>
      </c>
      <c r="BD304" t="str">
        <f>HYPERLINK("http://dx.doi.org/10.1007/s10489-022-03749-0","http://dx.doi.org/10.1007/s10489-022-03749-0")</f>
        <v>http://dx.doi.org/10.1007/s10489-022-03749-0</v>
      </c>
      <c r="BE304" t="s">
        <v>71</v>
      </c>
      <c r="BF304" t="s">
        <v>950</v>
      </c>
      <c r="BG304" t="s">
        <v>71</v>
      </c>
      <c r="BH304" t="s">
        <v>71</v>
      </c>
      <c r="BI304" t="s">
        <v>71</v>
      </c>
      <c r="BJ304" t="s">
        <v>71</v>
      </c>
      <c r="BK304" t="s">
        <v>71</v>
      </c>
      <c r="BL304">
        <v>35855435</v>
      </c>
      <c r="BM304" t="s">
        <v>71</v>
      </c>
      <c r="BN304" t="s">
        <v>71</v>
      </c>
      <c r="BO304" t="s">
        <v>71</v>
      </c>
      <c r="BP304" t="s">
        <v>71</v>
      </c>
      <c r="BQ304" t="s">
        <v>2918</v>
      </c>
      <c r="BR304" t="str">
        <f>HYPERLINK("https%3A%2F%2Fwww.webofscience.com%2Fwos%2Fwoscc%2Ffull-record%2FWOS:000825924000002","View Full Record in Web of Science")</f>
        <v>View Full Record in Web of Science</v>
      </c>
    </row>
    <row r="305" spans="1:70" x14ac:dyDescent="0.25">
      <c r="A305" t="s">
        <v>69</v>
      </c>
      <c r="B305" t="s">
        <v>2919</v>
      </c>
      <c r="C305" t="s">
        <v>71</v>
      </c>
      <c r="D305" t="s">
        <v>71</v>
      </c>
      <c r="E305" t="s">
        <v>71</v>
      </c>
      <c r="F305" t="s">
        <v>2920</v>
      </c>
      <c r="G305" t="s">
        <v>71</v>
      </c>
      <c r="H305" t="s">
        <v>71</v>
      </c>
      <c r="I305" s="1" t="s">
        <v>2921</v>
      </c>
      <c r="J305" t="s">
        <v>8588</v>
      </c>
      <c r="K305" t="s">
        <v>123</v>
      </c>
      <c r="L305" t="s">
        <v>71</v>
      </c>
      <c r="M305" t="s">
        <v>71</v>
      </c>
      <c r="N305" t="s">
        <v>71</v>
      </c>
      <c r="O305" t="s">
        <v>71</v>
      </c>
      <c r="P305" t="s">
        <v>71</v>
      </c>
      <c r="Q305" t="s">
        <v>71</v>
      </c>
      <c r="R305" t="s">
        <v>71</v>
      </c>
      <c r="S305" t="s">
        <v>71</v>
      </c>
      <c r="T305" t="s">
        <v>2922</v>
      </c>
      <c r="U305" t="s">
        <v>71</v>
      </c>
      <c r="V305" t="s">
        <v>71</v>
      </c>
      <c r="W305" t="s">
        <v>71</v>
      </c>
      <c r="X305" t="s">
        <v>71</v>
      </c>
      <c r="Y305" t="s">
        <v>2923</v>
      </c>
      <c r="Z305" t="s">
        <v>2924</v>
      </c>
      <c r="AA305" t="s">
        <v>71</v>
      </c>
      <c r="AB305" t="s">
        <v>71</v>
      </c>
      <c r="AC305" t="s">
        <v>71</v>
      </c>
      <c r="AD305" t="s">
        <v>71</v>
      </c>
      <c r="AE305" t="s">
        <v>71</v>
      </c>
      <c r="AF305" t="s">
        <v>71</v>
      </c>
      <c r="AG305" t="s">
        <v>71</v>
      </c>
      <c r="AH305" t="s">
        <v>71</v>
      </c>
      <c r="AI305" t="s">
        <v>71</v>
      </c>
      <c r="AJ305" t="s">
        <v>71</v>
      </c>
      <c r="AK305" t="s">
        <v>71</v>
      </c>
      <c r="AL305" t="s">
        <v>71</v>
      </c>
      <c r="AM305" t="s">
        <v>127</v>
      </c>
      <c r="AN305" t="s">
        <v>128</v>
      </c>
      <c r="AO305" t="s">
        <v>71</v>
      </c>
      <c r="AP305" t="s">
        <v>71</v>
      </c>
      <c r="AQ305" t="s">
        <v>71</v>
      </c>
      <c r="AR305" t="s">
        <v>479</v>
      </c>
      <c r="AS305">
        <v>2017</v>
      </c>
      <c r="AT305">
        <v>412</v>
      </c>
      <c r="AU305" t="s">
        <v>71</v>
      </c>
      <c r="AV305" t="s">
        <v>71</v>
      </c>
      <c r="AW305" t="s">
        <v>71</v>
      </c>
      <c r="AX305" t="s">
        <v>71</v>
      </c>
      <c r="AY305" t="s">
        <v>71</v>
      </c>
      <c r="AZ305">
        <v>132</v>
      </c>
      <c r="BA305">
        <v>153</v>
      </c>
      <c r="BB305" t="s">
        <v>71</v>
      </c>
      <c r="BC305" t="s">
        <v>2925</v>
      </c>
      <c r="BD305" t="str">
        <f>HYPERLINK("http://dx.doi.org/10.1016/j.ins.2017.05.036","http://dx.doi.org/10.1016/j.ins.2017.05.036")</f>
        <v>http://dx.doi.org/10.1016/j.ins.2017.05.036</v>
      </c>
      <c r="BE305" t="s">
        <v>71</v>
      </c>
      <c r="BF305" t="s">
        <v>71</v>
      </c>
      <c r="BG305" t="s">
        <v>71</v>
      </c>
      <c r="BH305" t="s">
        <v>71</v>
      </c>
      <c r="BI305" t="s">
        <v>71</v>
      </c>
      <c r="BJ305" t="s">
        <v>71</v>
      </c>
      <c r="BK305" t="s">
        <v>71</v>
      </c>
      <c r="BL305" t="s">
        <v>71</v>
      </c>
      <c r="BM305" t="s">
        <v>71</v>
      </c>
      <c r="BN305" t="s">
        <v>71</v>
      </c>
      <c r="BO305" t="s">
        <v>71</v>
      </c>
      <c r="BP305" t="s">
        <v>71</v>
      </c>
      <c r="BQ305" t="s">
        <v>2926</v>
      </c>
      <c r="BR305" t="str">
        <f>HYPERLINK("https%3A%2F%2Fwww.webofscience.com%2Fwos%2Fwoscc%2Ffull-record%2FWOS:000404705800009","View Full Record in Web of Science")</f>
        <v>View Full Record in Web of Science</v>
      </c>
    </row>
    <row r="306" spans="1:70" x14ac:dyDescent="0.25">
      <c r="A306" t="s">
        <v>83</v>
      </c>
      <c r="B306" t="s">
        <v>2927</v>
      </c>
      <c r="C306" t="s">
        <v>71</v>
      </c>
      <c r="D306" t="s">
        <v>71</v>
      </c>
      <c r="E306" t="s">
        <v>2928</v>
      </c>
      <c r="F306" t="s">
        <v>2929</v>
      </c>
      <c r="G306" t="s">
        <v>71</v>
      </c>
      <c r="H306" t="s">
        <v>71</v>
      </c>
      <c r="I306" s="1" t="s">
        <v>2930</v>
      </c>
      <c r="J306" t="s">
        <v>8592</v>
      </c>
      <c r="K306" t="s">
        <v>2931</v>
      </c>
      <c r="L306" t="s">
        <v>71</v>
      </c>
      <c r="M306" t="s">
        <v>2932</v>
      </c>
      <c r="N306" t="s">
        <v>2933</v>
      </c>
      <c r="O306" t="s">
        <v>2934</v>
      </c>
      <c r="P306" t="s">
        <v>2935</v>
      </c>
      <c r="Q306" t="s">
        <v>71</v>
      </c>
      <c r="R306" t="s">
        <v>71</v>
      </c>
      <c r="S306" t="s">
        <v>71</v>
      </c>
      <c r="T306" t="s">
        <v>2936</v>
      </c>
      <c r="U306" t="s">
        <v>71</v>
      </c>
      <c r="V306" t="s">
        <v>71</v>
      </c>
      <c r="W306" t="s">
        <v>71</v>
      </c>
      <c r="X306" t="s">
        <v>71</v>
      </c>
      <c r="Y306" t="s">
        <v>71</v>
      </c>
      <c r="Z306" t="s">
        <v>71</v>
      </c>
      <c r="AA306" t="s">
        <v>71</v>
      </c>
      <c r="AB306" t="s">
        <v>71</v>
      </c>
      <c r="AC306" t="s">
        <v>71</v>
      </c>
      <c r="AD306" t="s">
        <v>71</v>
      </c>
      <c r="AE306" t="s">
        <v>71</v>
      </c>
      <c r="AF306" t="s">
        <v>71</v>
      </c>
      <c r="AG306" t="s">
        <v>71</v>
      </c>
      <c r="AH306" t="s">
        <v>71</v>
      </c>
      <c r="AI306" t="s">
        <v>71</v>
      </c>
      <c r="AJ306" t="s">
        <v>71</v>
      </c>
      <c r="AK306" t="s">
        <v>71</v>
      </c>
      <c r="AL306" t="s">
        <v>71</v>
      </c>
      <c r="AM306" t="s">
        <v>71</v>
      </c>
      <c r="AN306" t="s">
        <v>71</v>
      </c>
      <c r="AO306" t="s">
        <v>2937</v>
      </c>
      <c r="AP306" t="s">
        <v>71</v>
      </c>
      <c r="AQ306" t="s">
        <v>71</v>
      </c>
      <c r="AR306" t="s">
        <v>71</v>
      </c>
      <c r="AS306">
        <v>2015</v>
      </c>
      <c r="AT306" t="s">
        <v>71</v>
      </c>
      <c r="AU306" t="s">
        <v>71</v>
      </c>
      <c r="AV306" t="s">
        <v>71</v>
      </c>
      <c r="AW306" t="s">
        <v>71</v>
      </c>
      <c r="AX306" t="s">
        <v>71</v>
      </c>
      <c r="AY306" t="s">
        <v>71</v>
      </c>
      <c r="AZ306">
        <v>184</v>
      </c>
      <c r="BA306">
        <v>189</v>
      </c>
      <c r="BB306" t="s">
        <v>71</v>
      </c>
      <c r="BC306" t="s">
        <v>71</v>
      </c>
      <c r="BD306" t="s">
        <v>71</v>
      </c>
      <c r="BE306" t="s">
        <v>71</v>
      </c>
      <c r="BF306" t="s">
        <v>71</v>
      </c>
      <c r="BG306" t="s">
        <v>71</v>
      </c>
      <c r="BH306" t="s">
        <v>71</v>
      </c>
      <c r="BI306" t="s">
        <v>71</v>
      </c>
      <c r="BJ306" t="s">
        <v>71</v>
      </c>
      <c r="BK306" t="s">
        <v>71</v>
      </c>
      <c r="BL306" t="s">
        <v>71</v>
      </c>
      <c r="BM306" t="s">
        <v>71</v>
      </c>
      <c r="BN306" t="s">
        <v>71</v>
      </c>
      <c r="BO306" t="s">
        <v>71</v>
      </c>
      <c r="BP306" t="s">
        <v>71</v>
      </c>
      <c r="BQ306" t="s">
        <v>2938</v>
      </c>
      <c r="BR306" t="str">
        <f>HYPERLINK("https%3A%2F%2Fwww.webofscience.com%2Fwos%2Fwoscc%2Ffull-record%2FWOS:000380290700033","View Full Record in Web of Science")</f>
        <v>View Full Record in Web of Science</v>
      </c>
    </row>
    <row r="307" spans="1:70" x14ac:dyDescent="0.25">
      <c r="A307" t="s">
        <v>83</v>
      </c>
      <c r="B307" t="s">
        <v>2939</v>
      </c>
      <c r="C307" t="s">
        <v>71</v>
      </c>
      <c r="D307" t="s">
        <v>71</v>
      </c>
      <c r="E307" t="s">
        <v>102</v>
      </c>
      <c r="F307" t="s">
        <v>2940</v>
      </c>
      <c r="G307" t="s">
        <v>71</v>
      </c>
      <c r="H307" t="s">
        <v>71</v>
      </c>
      <c r="I307" s="1" t="s">
        <v>2941</v>
      </c>
      <c r="J307" t="s">
        <v>8590</v>
      </c>
      <c r="K307" t="s">
        <v>2942</v>
      </c>
      <c r="L307" t="s">
        <v>2943</v>
      </c>
      <c r="M307" t="s">
        <v>2944</v>
      </c>
      <c r="N307" t="s">
        <v>2945</v>
      </c>
      <c r="O307" t="s">
        <v>2946</v>
      </c>
      <c r="P307" t="s">
        <v>2947</v>
      </c>
      <c r="Q307" t="s">
        <v>71</v>
      </c>
      <c r="R307" t="s">
        <v>71</v>
      </c>
      <c r="S307" t="s">
        <v>71</v>
      </c>
      <c r="T307" t="s">
        <v>2948</v>
      </c>
      <c r="U307" t="s">
        <v>71</v>
      </c>
      <c r="V307" t="s">
        <v>71</v>
      </c>
      <c r="W307" t="s">
        <v>71</v>
      </c>
      <c r="X307" t="s">
        <v>71</v>
      </c>
      <c r="Y307" t="s">
        <v>2949</v>
      </c>
      <c r="Z307" t="s">
        <v>2950</v>
      </c>
      <c r="AA307" t="s">
        <v>71</v>
      </c>
      <c r="AB307" t="s">
        <v>71</v>
      </c>
      <c r="AC307" t="s">
        <v>71</v>
      </c>
      <c r="AD307" t="s">
        <v>71</v>
      </c>
      <c r="AE307" t="s">
        <v>71</v>
      </c>
      <c r="AF307" t="s">
        <v>71</v>
      </c>
      <c r="AG307" t="s">
        <v>71</v>
      </c>
      <c r="AH307" t="s">
        <v>71</v>
      </c>
      <c r="AI307" t="s">
        <v>71</v>
      </c>
      <c r="AJ307" t="s">
        <v>71</v>
      </c>
      <c r="AK307" t="s">
        <v>71</v>
      </c>
      <c r="AL307" t="s">
        <v>71</v>
      </c>
      <c r="AM307" t="s">
        <v>2951</v>
      </c>
      <c r="AN307" t="s">
        <v>71</v>
      </c>
      <c r="AO307" t="s">
        <v>2952</v>
      </c>
      <c r="AP307" t="s">
        <v>71</v>
      </c>
      <c r="AQ307" t="s">
        <v>71</v>
      </c>
      <c r="AR307" t="s">
        <v>71</v>
      </c>
      <c r="AS307">
        <v>2018</v>
      </c>
      <c r="AT307" t="s">
        <v>71</v>
      </c>
      <c r="AU307" t="s">
        <v>71</v>
      </c>
      <c r="AV307" t="s">
        <v>71</v>
      </c>
      <c r="AW307" t="s">
        <v>71</v>
      </c>
      <c r="AX307" t="s">
        <v>71</v>
      </c>
      <c r="AY307" t="s">
        <v>71</v>
      </c>
      <c r="AZ307" t="s">
        <v>71</v>
      </c>
      <c r="BA307" t="s">
        <v>71</v>
      </c>
      <c r="BB307" t="s">
        <v>71</v>
      </c>
      <c r="BC307" t="s">
        <v>71</v>
      </c>
      <c r="BD307" t="s">
        <v>71</v>
      </c>
      <c r="BE307" t="s">
        <v>71</v>
      </c>
      <c r="BF307" t="s">
        <v>71</v>
      </c>
      <c r="BG307" t="s">
        <v>71</v>
      </c>
      <c r="BH307" t="s">
        <v>71</v>
      </c>
      <c r="BI307" t="s">
        <v>71</v>
      </c>
      <c r="BJ307" t="s">
        <v>71</v>
      </c>
      <c r="BK307" t="s">
        <v>71</v>
      </c>
      <c r="BL307" t="s">
        <v>71</v>
      </c>
      <c r="BM307" t="s">
        <v>71</v>
      </c>
      <c r="BN307" t="s">
        <v>71</v>
      </c>
      <c r="BO307" t="s">
        <v>71</v>
      </c>
      <c r="BP307" t="s">
        <v>71</v>
      </c>
      <c r="BQ307" t="s">
        <v>2953</v>
      </c>
      <c r="BR307" t="str">
        <f>HYPERLINK("https%3A%2F%2Fwww.webofscience.com%2Fwos%2Fwoscc%2Ffull-record%2FWOS:000450056500108","View Full Record in Web of Science")</f>
        <v>View Full Record in Web of Science</v>
      </c>
    </row>
    <row r="308" spans="1:70" x14ac:dyDescent="0.25">
      <c r="A308" t="s">
        <v>83</v>
      </c>
      <c r="B308" t="s">
        <v>2954</v>
      </c>
      <c r="C308" t="s">
        <v>71</v>
      </c>
      <c r="D308" t="s">
        <v>71</v>
      </c>
      <c r="E308" t="s">
        <v>2955</v>
      </c>
      <c r="F308" t="s">
        <v>2956</v>
      </c>
      <c r="G308" t="s">
        <v>71</v>
      </c>
      <c r="H308" t="s">
        <v>71</v>
      </c>
      <c r="I308" s="1" t="s">
        <v>2957</v>
      </c>
      <c r="J308" t="s">
        <v>8590</v>
      </c>
      <c r="K308" t="s">
        <v>2958</v>
      </c>
      <c r="L308" t="s">
        <v>71</v>
      </c>
      <c r="M308" t="s">
        <v>2959</v>
      </c>
      <c r="N308" t="s">
        <v>2960</v>
      </c>
      <c r="O308" t="s">
        <v>1292</v>
      </c>
      <c r="P308" t="s">
        <v>2961</v>
      </c>
      <c r="Q308" t="s">
        <v>71</v>
      </c>
      <c r="R308" t="s">
        <v>71</v>
      </c>
      <c r="S308" t="s">
        <v>71</v>
      </c>
      <c r="T308" t="s">
        <v>2962</v>
      </c>
      <c r="U308" t="s">
        <v>71</v>
      </c>
      <c r="V308" t="s">
        <v>71</v>
      </c>
      <c r="W308" t="s">
        <v>71</v>
      </c>
      <c r="X308" t="s">
        <v>71</v>
      </c>
      <c r="Y308" t="s">
        <v>71</v>
      </c>
      <c r="Z308" t="s">
        <v>71</v>
      </c>
      <c r="AA308" t="s">
        <v>71</v>
      </c>
      <c r="AB308" t="s">
        <v>71</v>
      </c>
      <c r="AC308" t="s">
        <v>71</v>
      </c>
      <c r="AD308" t="s">
        <v>71</v>
      </c>
      <c r="AE308" t="s">
        <v>71</v>
      </c>
      <c r="AF308" t="s">
        <v>71</v>
      </c>
      <c r="AG308" t="s">
        <v>71</v>
      </c>
      <c r="AH308" t="s">
        <v>71</v>
      </c>
      <c r="AI308" t="s">
        <v>71</v>
      </c>
      <c r="AJ308" t="s">
        <v>71</v>
      </c>
      <c r="AK308" t="s">
        <v>71</v>
      </c>
      <c r="AL308" t="s">
        <v>71</v>
      </c>
      <c r="AM308" t="s">
        <v>71</v>
      </c>
      <c r="AN308" t="s">
        <v>71</v>
      </c>
      <c r="AO308" t="s">
        <v>2963</v>
      </c>
      <c r="AP308" t="s">
        <v>71</v>
      </c>
      <c r="AQ308" t="s">
        <v>71</v>
      </c>
      <c r="AR308" t="s">
        <v>71</v>
      </c>
      <c r="AS308">
        <v>2008</v>
      </c>
      <c r="AT308" t="s">
        <v>71</v>
      </c>
      <c r="AU308" t="s">
        <v>71</v>
      </c>
      <c r="AV308" t="s">
        <v>71</v>
      </c>
      <c r="AW308" t="s">
        <v>71</v>
      </c>
      <c r="AX308" t="s">
        <v>71</v>
      </c>
      <c r="AY308" t="s">
        <v>71</v>
      </c>
      <c r="AZ308">
        <v>466</v>
      </c>
      <c r="BA308">
        <v>471</v>
      </c>
      <c r="BB308" t="s">
        <v>71</v>
      </c>
      <c r="BC308" t="s">
        <v>2964</v>
      </c>
      <c r="BD308" t="str">
        <f>HYPERLINK("http://dx.doi.org/10.1109/ICRMEM.2008.48","http://dx.doi.org/10.1109/ICRMEM.2008.48")</f>
        <v>http://dx.doi.org/10.1109/ICRMEM.2008.48</v>
      </c>
      <c r="BE308" t="s">
        <v>71</v>
      </c>
      <c r="BF308" t="s">
        <v>71</v>
      </c>
      <c r="BG308" t="s">
        <v>71</v>
      </c>
      <c r="BH308" t="s">
        <v>71</v>
      </c>
      <c r="BI308" t="s">
        <v>71</v>
      </c>
      <c r="BJ308" t="s">
        <v>71</v>
      </c>
      <c r="BK308" t="s">
        <v>71</v>
      </c>
      <c r="BL308" t="s">
        <v>71</v>
      </c>
      <c r="BM308" t="s">
        <v>71</v>
      </c>
      <c r="BN308" t="s">
        <v>71</v>
      </c>
      <c r="BO308" t="s">
        <v>71</v>
      </c>
      <c r="BP308" t="s">
        <v>71</v>
      </c>
      <c r="BQ308" t="s">
        <v>2965</v>
      </c>
      <c r="BR308" t="str">
        <f>HYPERLINK("https%3A%2F%2Fwww.webofscience.com%2Fwos%2Fwoscc%2Ffull-record%2FWOS:000264526000084","View Full Record in Web of Science")</f>
        <v>View Full Record in Web of Science</v>
      </c>
    </row>
    <row r="309" spans="1:70" x14ac:dyDescent="0.25">
      <c r="A309" t="s">
        <v>83</v>
      </c>
      <c r="B309" t="s">
        <v>274</v>
      </c>
      <c r="C309" t="s">
        <v>71</v>
      </c>
      <c r="D309" t="s">
        <v>71</v>
      </c>
      <c r="E309" t="s">
        <v>102</v>
      </c>
      <c r="F309" t="s">
        <v>2966</v>
      </c>
      <c r="G309" t="s">
        <v>71</v>
      </c>
      <c r="H309" t="s">
        <v>71</v>
      </c>
      <c r="I309" s="1" t="s">
        <v>2967</v>
      </c>
      <c r="J309" s="6" t="s">
        <v>8590</v>
      </c>
      <c r="K309" t="s">
        <v>2968</v>
      </c>
      <c r="L309" t="s">
        <v>71</v>
      </c>
      <c r="M309" t="s">
        <v>277</v>
      </c>
      <c r="N309" t="s">
        <v>2969</v>
      </c>
      <c r="O309" t="s">
        <v>2970</v>
      </c>
      <c r="P309" t="s">
        <v>71</v>
      </c>
      <c r="Q309" t="s">
        <v>71</v>
      </c>
      <c r="R309" t="s">
        <v>71</v>
      </c>
      <c r="S309" t="s">
        <v>71</v>
      </c>
      <c r="T309" s="10" t="s">
        <v>2971</v>
      </c>
      <c r="U309" t="s">
        <v>71</v>
      </c>
      <c r="V309" t="s">
        <v>71</v>
      </c>
      <c r="W309" t="s">
        <v>71</v>
      </c>
      <c r="X309" t="s">
        <v>71</v>
      </c>
      <c r="Y309" t="s">
        <v>71</v>
      </c>
      <c r="Z309" t="s">
        <v>71</v>
      </c>
      <c r="AA309" t="s">
        <v>71</v>
      </c>
      <c r="AB309" t="s">
        <v>71</v>
      </c>
      <c r="AC309" t="s">
        <v>71</v>
      </c>
      <c r="AD309" t="s">
        <v>71</v>
      </c>
      <c r="AE309" t="s">
        <v>71</v>
      </c>
      <c r="AF309" t="s">
        <v>71</v>
      </c>
      <c r="AG309" t="s">
        <v>71</v>
      </c>
      <c r="AH309" t="s">
        <v>71</v>
      </c>
      <c r="AI309" t="s">
        <v>71</v>
      </c>
      <c r="AJ309" t="s">
        <v>71</v>
      </c>
      <c r="AK309" t="s">
        <v>71</v>
      </c>
      <c r="AL309" t="s">
        <v>71</v>
      </c>
      <c r="AM309" t="s">
        <v>71</v>
      </c>
      <c r="AN309" t="s">
        <v>71</v>
      </c>
      <c r="AO309" t="s">
        <v>2972</v>
      </c>
      <c r="AP309" t="s">
        <v>71</v>
      </c>
      <c r="AQ309" t="s">
        <v>71</v>
      </c>
      <c r="AR309" t="s">
        <v>71</v>
      </c>
      <c r="AS309">
        <v>2009</v>
      </c>
      <c r="AT309" t="s">
        <v>71</v>
      </c>
      <c r="AU309" t="s">
        <v>71</v>
      </c>
      <c r="AV309" t="s">
        <v>71</v>
      </c>
      <c r="AW309" t="s">
        <v>71</v>
      </c>
      <c r="AX309" t="s">
        <v>71</v>
      </c>
      <c r="AY309" t="s">
        <v>71</v>
      </c>
      <c r="AZ309">
        <v>455</v>
      </c>
      <c r="BA309">
        <v>460</v>
      </c>
      <c r="BB309" t="s">
        <v>71</v>
      </c>
      <c r="BC309" t="s">
        <v>71</v>
      </c>
      <c r="BD309" t="s">
        <v>71</v>
      </c>
      <c r="BE309" t="s">
        <v>71</v>
      </c>
      <c r="BF309" t="s">
        <v>71</v>
      </c>
      <c r="BG309" t="s">
        <v>71</v>
      </c>
      <c r="BH309" t="s">
        <v>71</v>
      </c>
      <c r="BI309" t="s">
        <v>71</v>
      </c>
      <c r="BJ309" t="s">
        <v>71</v>
      </c>
      <c r="BK309" t="s">
        <v>71</v>
      </c>
      <c r="BL309" t="s">
        <v>71</v>
      </c>
      <c r="BM309" t="s">
        <v>71</v>
      </c>
      <c r="BN309" t="s">
        <v>71</v>
      </c>
      <c r="BO309" t="s">
        <v>71</v>
      </c>
      <c r="BP309" t="s">
        <v>71</v>
      </c>
      <c r="BQ309" t="s">
        <v>2973</v>
      </c>
      <c r="BR309" t="str">
        <f>HYPERLINK("https%3A%2F%2Fwww.webofscience.com%2Fwos%2Fwoscc%2Ffull-record%2FWOS:000271827700079","View Full Record in Web of Science")</f>
        <v>View Full Record in Web of Science</v>
      </c>
    </row>
    <row r="310" spans="1:70" x14ac:dyDescent="0.25">
      <c r="A310" t="s">
        <v>69</v>
      </c>
      <c r="B310" t="s">
        <v>2974</v>
      </c>
      <c r="C310" t="s">
        <v>71</v>
      </c>
      <c r="D310" t="s">
        <v>71</v>
      </c>
      <c r="E310" t="s">
        <v>71</v>
      </c>
      <c r="F310" t="s">
        <v>2975</v>
      </c>
      <c r="G310" t="s">
        <v>71</v>
      </c>
      <c r="H310" t="s">
        <v>71</v>
      </c>
      <c r="I310" s="1" t="s">
        <v>2976</v>
      </c>
      <c r="J310" s="6" t="s">
        <v>8590</v>
      </c>
      <c r="K310" t="s">
        <v>115</v>
      </c>
      <c r="L310" t="s">
        <v>71</v>
      </c>
      <c r="M310" t="s">
        <v>71</v>
      </c>
      <c r="N310" t="s">
        <v>71</v>
      </c>
      <c r="O310" t="s">
        <v>71</v>
      </c>
      <c r="P310" t="s">
        <v>71</v>
      </c>
      <c r="Q310" t="s">
        <v>71</v>
      </c>
      <c r="R310" t="s">
        <v>71</v>
      </c>
      <c r="S310" t="s">
        <v>71</v>
      </c>
      <c r="T310" s="10" t="s">
        <v>2977</v>
      </c>
      <c r="U310" t="s">
        <v>71</v>
      </c>
      <c r="V310" t="s">
        <v>71</v>
      </c>
      <c r="W310" t="s">
        <v>71</v>
      </c>
      <c r="X310" t="s">
        <v>71</v>
      </c>
      <c r="Y310" t="s">
        <v>2978</v>
      </c>
      <c r="Z310" t="s">
        <v>2979</v>
      </c>
      <c r="AA310" t="s">
        <v>71</v>
      </c>
      <c r="AB310" t="s">
        <v>71</v>
      </c>
      <c r="AC310" t="s">
        <v>71</v>
      </c>
      <c r="AD310" t="s">
        <v>71</v>
      </c>
      <c r="AE310" t="s">
        <v>71</v>
      </c>
      <c r="AF310" t="s">
        <v>71</v>
      </c>
      <c r="AG310" t="s">
        <v>71</v>
      </c>
      <c r="AH310" t="s">
        <v>71</v>
      </c>
      <c r="AI310" t="s">
        <v>71</v>
      </c>
      <c r="AJ310" t="s">
        <v>71</v>
      </c>
      <c r="AK310" t="s">
        <v>71</v>
      </c>
      <c r="AL310" t="s">
        <v>71</v>
      </c>
      <c r="AM310" t="s">
        <v>117</v>
      </c>
      <c r="AN310" t="s">
        <v>118</v>
      </c>
      <c r="AO310" t="s">
        <v>71</v>
      </c>
      <c r="AP310" t="s">
        <v>71</v>
      </c>
      <c r="AQ310" t="s">
        <v>71</v>
      </c>
      <c r="AR310" t="s">
        <v>2980</v>
      </c>
      <c r="AS310">
        <v>2014</v>
      </c>
      <c r="AT310">
        <v>43</v>
      </c>
      <c r="AU310">
        <v>1</v>
      </c>
      <c r="AV310" t="s">
        <v>71</v>
      </c>
      <c r="AW310" t="s">
        <v>71</v>
      </c>
      <c r="AX310" t="s">
        <v>71</v>
      </c>
      <c r="AY310" t="s">
        <v>71</v>
      </c>
      <c r="AZ310">
        <v>75</v>
      </c>
      <c r="BA310">
        <v>95</v>
      </c>
      <c r="BB310" t="s">
        <v>71</v>
      </c>
      <c r="BC310" t="s">
        <v>2981</v>
      </c>
      <c r="BD310" t="str">
        <f>HYPERLINK("http://dx.doi.org/10.1080/03081079.2013.844695","http://dx.doi.org/10.1080/03081079.2013.844695")</f>
        <v>http://dx.doi.org/10.1080/03081079.2013.844695</v>
      </c>
      <c r="BE310" t="s">
        <v>71</v>
      </c>
      <c r="BF310" t="s">
        <v>71</v>
      </c>
      <c r="BG310" t="s">
        <v>71</v>
      </c>
      <c r="BH310" t="s">
        <v>71</v>
      </c>
      <c r="BI310" t="s">
        <v>71</v>
      </c>
      <c r="BJ310" t="s">
        <v>71</v>
      </c>
      <c r="BK310" t="s">
        <v>71</v>
      </c>
      <c r="BL310" t="s">
        <v>71</v>
      </c>
      <c r="BM310" t="s">
        <v>71</v>
      </c>
      <c r="BN310" t="s">
        <v>71</v>
      </c>
      <c r="BO310" t="s">
        <v>71</v>
      </c>
      <c r="BP310" t="s">
        <v>71</v>
      </c>
      <c r="BQ310" t="s">
        <v>2982</v>
      </c>
      <c r="BR310" t="str">
        <f>HYPERLINK("https%3A%2F%2Fwww.webofscience.com%2Fwos%2Fwoscc%2Ffull-record%2FWOS:000327482500004","View Full Record in Web of Science")</f>
        <v>View Full Record in Web of Science</v>
      </c>
    </row>
    <row r="311" spans="1:70" x14ac:dyDescent="0.25">
      <c r="A311" t="s">
        <v>83</v>
      </c>
      <c r="B311" t="s">
        <v>2983</v>
      </c>
      <c r="C311" t="s">
        <v>71</v>
      </c>
      <c r="D311" t="s">
        <v>2984</v>
      </c>
      <c r="E311" t="s">
        <v>71</v>
      </c>
      <c r="F311" t="s">
        <v>2985</v>
      </c>
      <c r="G311" t="s">
        <v>71</v>
      </c>
      <c r="H311" t="s">
        <v>71</v>
      </c>
      <c r="I311" s="1" t="s">
        <v>2986</v>
      </c>
      <c r="J311" t="s">
        <v>8590</v>
      </c>
      <c r="K311" t="s">
        <v>2987</v>
      </c>
      <c r="L311" t="s">
        <v>71</v>
      </c>
      <c r="M311" t="s">
        <v>2988</v>
      </c>
      <c r="N311" t="s">
        <v>2989</v>
      </c>
      <c r="O311" t="s">
        <v>2990</v>
      </c>
      <c r="P311" t="s">
        <v>102</v>
      </c>
      <c r="Q311" t="s">
        <v>71</v>
      </c>
      <c r="R311" t="s">
        <v>71</v>
      </c>
      <c r="S311" t="s">
        <v>71</v>
      </c>
      <c r="T311" t="s">
        <v>2991</v>
      </c>
      <c r="U311" t="s">
        <v>71</v>
      </c>
      <c r="V311" t="s">
        <v>71</v>
      </c>
      <c r="W311" t="s">
        <v>71</v>
      </c>
      <c r="X311" t="s">
        <v>71</v>
      </c>
      <c r="Y311" t="s">
        <v>71</v>
      </c>
      <c r="Z311" t="s">
        <v>71</v>
      </c>
      <c r="AA311" t="s">
        <v>71</v>
      </c>
      <c r="AB311" t="s">
        <v>71</v>
      </c>
      <c r="AC311" t="s">
        <v>71</v>
      </c>
      <c r="AD311" t="s">
        <v>71</v>
      </c>
      <c r="AE311" t="s">
        <v>71</v>
      </c>
      <c r="AF311" t="s">
        <v>71</v>
      </c>
      <c r="AG311" t="s">
        <v>71</v>
      </c>
      <c r="AH311" t="s">
        <v>71</v>
      </c>
      <c r="AI311" t="s">
        <v>71</v>
      </c>
      <c r="AJ311" t="s">
        <v>71</v>
      </c>
      <c r="AK311" t="s">
        <v>71</v>
      </c>
      <c r="AL311" t="s">
        <v>71</v>
      </c>
      <c r="AM311" t="s">
        <v>71</v>
      </c>
      <c r="AN311" t="s">
        <v>71</v>
      </c>
      <c r="AO311" t="s">
        <v>2992</v>
      </c>
      <c r="AP311" t="s">
        <v>71</v>
      </c>
      <c r="AQ311" t="s">
        <v>71</v>
      </c>
      <c r="AR311" t="s">
        <v>71</v>
      </c>
      <c r="AS311">
        <v>2014</v>
      </c>
      <c r="AT311" t="s">
        <v>71</v>
      </c>
      <c r="AU311" t="s">
        <v>71</v>
      </c>
      <c r="AV311" t="s">
        <v>71</v>
      </c>
      <c r="AW311" t="s">
        <v>71</v>
      </c>
      <c r="AX311" t="s">
        <v>71</v>
      </c>
      <c r="AY311" t="s">
        <v>71</v>
      </c>
      <c r="AZ311" t="s">
        <v>71</v>
      </c>
      <c r="BA311" t="s">
        <v>71</v>
      </c>
      <c r="BB311" t="s">
        <v>71</v>
      </c>
      <c r="BC311" t="s">
        <v>71</v>
      </c>
      <c r="BD311" t="s">
        <v>71</v>
      </c>
      <c r="BE311" t="s">
        <v>71</v>
      </c>
      <c r="BF311" t="s">
        <v>71</v>
      </c>
      <c r="BG311" t="s">
        <v>71</v>
      </c>
      <c r="BH311" t="s">
        <v>71</v>
      </c>
      <c r="BI311" t="s">
        <v>71</v>
      </c>
      <c r="BJ311" t="s">
        <v>71</v>
      </c>
      <c r="BK311" t="s">
        <v>71</v>
      </c>
      <c r="BL311" t="s">
        <v>71</v>
      </c>
      <c r="BM311" t="s">
        <v>71</v>
      </c>
      <c r="BN311" t="s">
        <v>71</v>
      </c>
      <c r="BO311" t="s">
        <v>71</v>
      </c>
      <c r="BP311" t="s">
        <v>71</v>
      </c>
      <c r="BQ311" t="s">
        <v>2993</v>
      </c>
      <c r="BR311" t="str">
        <f>HYPERLINK("https%3A%2F%2Fwww.webofscience.com%2Fwos%2Fwoscc%2Ffull-record%2FWOS:000360828700048","View Full Record in Web of Science")</f>
        <v>View Full Record in Web of Science</v>
      </c>
    </row>
    <row r="312" spans="1:70" x14ac:dyDescent="0.25">
      <c r="A312" t="s">
        <v>83</v>
      </c>
      <c r="B312" t="s">
        <v>2994</v>
      </c>
      <c r="C312" t="s">
        <v>71</v>
      </c>
      <c r="D312" t="s">
        <v>2995</v>
      </c>
      <c r="E312" t="s">
        <v>71</v>
      </c>
      <c r="F312" t="s">
        <v>2996</v>
      </c>
      <c r="G312" t="s">
        <v>71</v>
      </c>
      <c r="H312" t="s">
        <v>71</v>
      </c>
      <c r="I312" s="1" t="s">
        <v>2997</v>
      </c>
      <c r="J312" t="s">
        <v>8592</v>
      </c>
      <c r="K312" t="s">
        <v>2998</v>
      </c>
      <c r="L312" t="s">
        <v>687</v>
      </c>
      <c r="M312" t="s">
        <v>2999</v>
      </c>
      <c r="N312" t="s">
        <v>3000</v>
      </c>
      <c r="O312" t="s">
        <v>3001</v>
      </c>
      <c r="P312" t="s">
        <v>3002</v>
      </c>
      <c r="Q312" t="s">
        <v>71</v>
      </c>
      <c r="R312" t="s">
        <v>71</v>
      </c>
      <c r="S312" t="s">
        <v>71</v>
      </c>
      <c r="T312" t="s">
        <v>3003</v>
      </c>
      <c r="U312" t="s">
        <v>71</v>
      </c>
      <c r="V312" t="s">
        <v>71</v>
      </c>
      <c r="W312" t="s">
        <v>71</v>
      </c>
      <c r="X312" t="s">
        <v>71</v>
      </c>
      <c r="Y312" t="s">
        <v>71</v>
      </c>
      <c r="Z312" t="s">
        <v>71</v>
      </c>
      <c r="AA312" t="s">
        <v>71</v>
      </c>
      <c r="AB312" t="s">
        <v>71</v>
      </c>
      <c r="AC312" t="s">
        <v>71</v>
      </c>
      <c r="AD312" t="s">
        <v>71</v>
      </c>
      <c r="AE312" t="s">
        <v>71</v>
      </c>
      <c r="AF312" t="s">
        <v>71</v>
      </c>
      <c r="AG312" t="s">
        <v>71</v>
      </c>
      <c r="AH312" t="s">
        <v>71</v>
      </c>
      <c r="AI312" t="s">
        <v>71</v>
      </c>
      <c r="AJ312" t="s">
        <v>71</v>
      </c>
      <c r="AK312" t="s">
        <v>71</v>
      </c>
      <c r="AL312" t="s">
        <v>71</v>
      </c>
      <c r="AM312" t="s">
        <v>695</v>
      </c>
      <c r="AN312" t="s">
        <v>71</v>
      </c>
      <c r="AO312" t="s">
        <v>3004</v>
      </c>
      <c r="AP312" t="s">
        <v>71</v>
      </c>
      <c r="AQ312" t="s">
        <v>71</v>
      </c>
      <c r="AR312" t="s">
        <v>71</v>
      </c>
      <c r="AS312">
        <v>2011</v>
      </c>
      <c r="AT312">
        <v>7002</v>
      </c>
      <c r="AU312" t="s">
        <v>71</v>
      </c>
      <c r="AV312" t="s">
        <v>3005</v>
      </c>
      <c r="AW312" t="s">
        <v>71</v>
      </c>
      <c r="AX312" t="s">
        <v>71</v>
      </c>
      <c r="AY312" t="s">
        <v>71</v>
      </c>
      <c r="AZ312">
        <v>566</v>
      </c>
      <c r="BA312">
        <v>570</v>
      </c>
      <c r="BB312" t="s">
        <v>71</v>
      </c>
      <c r="BC312" t="s">
        <v>71</v>
      </c>
      <c r="BD312" t="s">
        <v>71</v>
      </c>
      <c r="BE312" t="s">
        <v>71</v>
      </c>
      <c r="BF312" t="s">
        <v>71</v>
      </c>
      <c r="BG312" t="s">
        <v>71</v>
      </c>
      <c r="BH312" t="s">
        <v>71</v>
      </c>
      <c r="BI312" t="s">
        <v>71</v>
      </c>
      <c r="BJ312" t="s">
        <v>71</v>
      </c>
      <c r="BK312" t="s">
        <v>71</v>
      </c>
      <c r="BL312" t="s">
        <v>71</v>
      </c>
      <c r="BM312" t="s">
        <v>71</v>
      </c>
      <c r="BN312" t="s">
        <v>71</v>
      </c>
      <c r="BO312" t="s">
        <v>71</v>
      </c>
      <c r="BP312" t="s">
        <v>71</v>
      </c>
      <c r="BQ312" t="s">
        <v>3006</v>
      </c>
      <c r="BR312" t="str">
        <f>HYPERLINK("https%3A%2F%2Fwww.webofscience.com%2Fwos%2Fwoscc%2Ffull-record%2FWOS:000308895600073","View Full Record in Web of Science")</f>
        <v>View Full Record in Web of Science</v>
      </c>
    </row>
    <row r="313" spans="1:70" x14ac:dyDescent="0.25">
      <c r="A313" t="s">
        <v>69</v>
      </c>
      <c r="B313" t="s">
        <v>3007</v>
      </c>
      <c r="C313" t="s">
        <v>71</v>
      </c>
      <c r="D313" t="s">
        <v>71</v>
      </c>
      <c r="E313" t="s">
        <v>71</v>
      </c>
      <c r="F313" t="s">
        <v>3007</v>
      </c>
      <c r="G313" t="s">
        <v>71</v>
      </c>
      <c r="H313" t="s">
        <v>71</v>
      </c>
      <c r="I313" s="1" t="s">
        <v>3008</v>
      </c>
      <c r="J313" t="s">
        <v>8590</v>
      </c>
      <c r="K313" t="s">
        <v>3009</v>
      </c>
      <c r="L313" t="s">
        <v>71</v>
      </c>
      <c r="M313" t="s">
        <v>71</v>
      </c>
      <c r="N313" t="s">
        <v>71</v>
      </c>
      <c r="O313" t="s">
        <v>71</v>
      </c>
      <c r="P313" t="s">
        <v>71</v>
      </c>
      <c r="Q313" t="s">
        <v>71</v>
      </c>
      <c r="R313" t="s">
        <v>71</v>
      </c>
      <c r="S313" t="s">
        <v>71</v>
      </c>
      <c r="T313" t="s">
        <v>3010</v>
      </c>
      <c r="U313" t="s">
        <v>71</v>
      </c>
      <c r="V313" t="s">
        <v>71</v>
      </c>
      <c r="W313" t="s">
        <v>71</v>
      </c>
      <c r="X313" t="s">
        <v>71</v>
      </c>
      <c r="Y313" t="s">
        <v>2310</v>
      </c>
      <c r="Z313" t="s">
        <v>2311</v>
      </c>
      <c r="AA313" t="s">
        <v>71</v>
      </c>
      <c r="AB313" t="s">
        <v>71</v>
      </c>
      <c r="AC313" t="s">
        <v>71</v>
      </c>
      <c r="AD313" t="s">
        <v>71</v>
      </c>
      <c r="AE313" t="s">
        <v>71</v>
      </c>
      <c r="AF313" t="s">
        <v>71</v>
      </c>
      <c r="AG313" t="s">
        <v>71</v>
      </c>
      <c r="AH313" t="s">
        <v>71</v>
      </c>
      <c r="AI313" t="s">
        <v>71</v>
      </c>
      <c r="AJ313" t="s">
        <v>71</v>
      </c>
      <c r="AK313" t="s">
        <v>71</v>
      </c>
      <c r="AL313" t="s">
        <v>71</v>
      </c>
      <c r="AM313" t="s">
        <v>3011</v>
      </c>
      <c r="AN313" t="s">
        <v>3012</v>
      </c>
      <c r="AO313" t="s">
        <v>71</v>
      </c>
      <c r="AP313" t="s">
        <v>71</v>
      </c>
      <c r="AQ313" t="s">
        <v>71</v>
      </c>
      <c r="AR313" t="s">
        <v>3013</v>
      </c>
      <c r="AS313">
        <v>2004</v>
      </c>
      <c r="AT313">
        <v>17</v>
      </c>
      <c r="AU313">
        <v>3</v>
      </c>
      <c r="AV313" t="s">
        <v>71</v>
      </c>
      <c r="AW313" t="s">
        <v>71</v>
      </c>
      <c r="AX313" t="s">
        <v>71</v>
      </c>
      <c r="AY313" t="s">
        <v>71</v>
      </c>
      <c r="AZ313">
        <v>265</v>
      </c>
      <c r="BA313">
        <v>278</v>
      </c>
      <c r="BB313" t="s">
        <v>71</v>
      </c>
      <c r="BC313" t="s">
        <v>3014</v>
      </c>
      <c r="BD313" t="str">
        <f>HYPERLINK("http://dx.doi.org/10.1080/09511920310001607050","http://dx.doi.org/10.1080/09511920310001607050")</f>
        <v>http://dx.doi.org/10.1080/09511920310001607050</v>
      </c>
      <c r="BE313" t="s">
        <v>71</v>
      </c>
      <c r="BF313" t="s">
        <v>71</v>
      </c>
      <c r="BG313" t="s">
        <v>71</v>
      </c>
      <c r="BH313" t="s">
        <v>71</v>
      </c>
      <c r="BI313" t="s">
        <v>71</v>
      </c>
      <c r="BJ313" t="s">
        <v>71</v>
      </c>
      <c r="BK313" t="s">
        <v>71</v>
      </c>
      <c r="BL313" t="s">
        <v>71</v>
      </c>
      <c r="BM313" t="s">
        <v>71</v>
      </c>
      <c r="BN313" t="s">
        <v>71</v>
      </c>
      <c r="BO313" t="s">
        <v>71</v>
      </c>
      <c r="BP313" t="s">
        <v>71</v>
      </c>
      <c r="BQ313" t="s">
        <v>3015</v>
      </c>
      <c r="BR313" t="str">
        <f>HYPERLINK("https%3A%2F%2Fwww.webofscience.com%2Fwos%2Fwoscc%2Ffull-record%2FWOS:000186928700007","View Full Record in Web of Science")</f>
        <v>View Full Record in Web of Science</v>
      </c>
    </row>
    <row r="314" spans="1:70" x14ac:dyDescent="0.25">
      <c r="A314" t="s">
        <v>83</v>
      </c>
      <c r="B314" t="s">
        <v>3016</v>
      </c>
      <c r="C314" t="s">
        <v>71</v>
      </c>
      <c r="D314" t="s">
        <v>3017</v>
      </c>
      <c r="E314" t="s">
        <v>71</v>
      </c>
      <c r="F314" t="s">
        <v>3018</v>
      </c>
      <c r="G314" t="s">
        <v>71</v>
      </c>
      <c r="H314" t="s">
        <v>71</v>
      </c>
      <c r="I314" s="1" t="s">
        <v>3019</v>
      </c>
      <c r="J314" t="s">
        <v>8590</v>
      </c>
      <c r="K314" t="s">
        <v>3020</v>
      </c>
      <c r="L314" t="s">
        <v>687</v>
      </c>
      <c r="M314" t="s">
        <v>3021</v>
      </c>
      <c r="N314" t="s">
        <v>3022</v>
      </c>
      <c r="O314" t="s">
        <v>3023</v>
      </c>
      <c r="P314" t="s">
        <v>3024</v>
      </c>
      <c r="Q314" t="s">
        <v>3025</v>
      </c>
      <c r="R314" t="s">
        <v>71</v>
      </c>
      <c r="S314" t="s">
        <v>71</v>
      </c>
      <c r="T314" t="s">
        <v>3026</v>
      </c>
      <c r="U314" t="s">
        <v>71</v>
      </c>
      <c r="V314" t="s">
        <v>71</v>
      </c>
      <c r="W314" t="s">
        <v>71</v>
      </c>
      <c r="X314" t="s">
        <v>71</v>
      </c>
      <c r="Y314" t="s">
        <v>71</v>
      </c>
      <c r="Z314" t="s">
        <v>71</v>
      </c>
      <c r="AA314" t="s">
        <v>71</v>
      </c>
      <c r="AB314" t="s">
        <v>71</v>
      </c>
      <c r="AC314" t="s">
        <v>71</v>
      </c>
      <c r="AD314" t="s">
        <v>71</v>
      </c>
      <c r="AE314" t="s">
        <v>71</v>
      </c>
      <c r="AF314" t="s">
        <v>71</v>
      </c>
      <c r="AG314" t="s">
        <v>71</v>
      </c>
      <c r="AH314" t="s">
        <v>71</v>
      </c>
      <c r="AI314" t="s">
        <v>71</v>
      </c>
      <c r="AJ314" t="s">
        <v>71</v>
      </c>
      <c r="AK314" t="s">
        <v>71</v>
      </c>
      <c r="AL314" t="s">
        <v>71</v>
      </c>
      <c r="AM314" t="s">
        <v>695</v>
      </c>
      <c r="AN314" t="s">
        <v>1283</v>
      </c>
      <c r="AO314" t="s">
        <v>3027</v>
      </c>
      <c r="AP314" t="s">
        <v>71</v>
      </c>
      <c r="AQ314" t="s">
        <v>71</v>
      </c>
      <c r="AR314" t="s">
        <v>71</v>
      </c>
      <c r="AS314">
        <v>2015</v>
      </c>
      <c r="AT314">
        <v>9403</v>
      </c>
      <c r="AU314" t="s">
        <v>71</v>
      </c>
      <c r="AV314" t="s">
        <v>71</v>
      </c>
      <c r="AW314" t="s">
        <v>71</v>
      </c>
      <c r="AX314" t="s">
        <v>71</v>
      </c>
      <c r="AY314" t="s">
        <v>71</v>
      </c>
      <c r="AZ314">
        <v>764</v>
      </c>
      <c r="BA314">
        <v>770</v>
      </c>
      <c r="BB314" t="s">
        <v>71</v>
      </c>
      <c r="BC314" t="s">
        <v>3028</v>
      </c>
      <c r="BD314" t="str">
        <f>HYPERLINK("http://dx.doi.org/10.1007/978-3-319-25159-2_70","http://dx.doi.org/10.1007/978-3-319-25159-2_70")</f>
        <v>http://dx.doi.org/10.1007/978-3-319-25159-2_70</v>
      </c>
      <c r="BE314" t="s">
        <v>71</v>
      </c>
      <c r="BF314" t="s">
        <v>71</v>
      </c>
      <c r="BG314" t="s">
        <v>71</v>
      </c>
      <c r="BH314" t="s">
        <v>71</v>
      </c>
      <c r="BI314" t="s">
        <v>71</v>
      </c>
      <c r="BJ314" t="s">
        <v>71</v>
      </c>
      <c r="BK314" t="s">
        <v>71</v>
      </c>
      <c r="BL314" t="s">
        <v>71</v>
      </c>
      <c r="BM314" t="s">
        <v>71</v>
      </c>
      <c r="BN314" t="s">
        <v>71</v>
      </c>
      <c r="BO314" t="s">
        <v>71</v>
      </c>
      <c r="BP314" t="s">
        <v>71</v>
      </c>
      <c r="BQ314" t="s">
        <v>3029</v>
      </c>
      <c r="BR314" t="str">
        <f>HYPERLINK("https%3A%2F%2Fwww.webofscience.com%2Fwos%2Fwoscc%2Ffull-record%2FWOS:000367591500070","View Full Record in Web of Science")</f>
        <v>View Full Record in Web of Science</v>
      </c>
    </row>
    <row r="315" spans="1:70" x14ac:dyDescent="0.25">
      <c r="A315" t="s">
        <v>69</v>
      </c>
      <c r="B315" t="s">
        <v>3030</v>
      </c>
      <c r="C315" t="s">
        <v>71</v>
      </c>
      <c r="D315" t="s">
        <v>71</v>
      </c>
      <c r="E315" t="s">
        <v>71</v>
      </c>
      <c r="F315" t="s">
        <v>3031</v>
      </c>
      <c r="G315" t="s">
        <v>71</v>
      </c>
      <c r="H315" t="s">
        <v>71</v>
      </c>
      <c r="I315" s="1" t="s">
        <v>3032</v>
      </c>
      <c r="J315" t="s">
        <v>8590</v>
      </c>
      <c r="K315" t="s">
        <v>766</v>
      </c>
      <c r="L315" t="s">
        <v>71</v>
      </c>
      <c r="M315" t="s">
        <v>71</v>
      </c>
      <c r="N315" t="s">
        <v>71</v>
      </c>
      <c r="O315" t="s">
        <v>71</v>
      </c>
      <c r="P315" t="s">
        <v>71</v>
      </c>
      <c r="Q315" t="s">
        <v>71</v>
      </c>
      <c r="R315" t="s">
        <v>71</v>
      </c>
      <c r="S315" t="s">
        <v>71</v>
      </c>
      <c r="T315" t="s">
        <v>3033</v>
      </c>
      <c r="U315" t="s">
        <v>71</v>
      </c>
      <c r="V315" t="s">
        <v>71</v>
      </c>
      <c r="W315" t="s">
        <v>71</v>
      </c>
      <c r="X315" t="s">
        <v>71</v>
      </c>
      <c r="Y315" t="s">
        <v>3034</v>
      </c>
      <c r="Z315" t="s">
        <v>3035</v>
      </c>
      <c r="AA315" t="s">
        <v>71</v>
      </c>
      <c r="AB315" t="s">
        <v>71</v>
      </c>
      <c r="AC315" t="s">
        <v>71</v>
      </c>
      <c r="AD315" t="s">
        <v>71</v>
      </c>
      <c r="AE315" t="s">
        <v>71</v>
      </c>
      <c r="AF315" t="s">
        <v>71</v>
      </c>
      <c r="AG315" t="s">
        <v>71</v>
      </c>
      <c r="AH315" t="s">
        <v>71</v>
      </c>
      <c r="AI315" t="s">
        <v>71</v>
      </c>
      <c r="AJ315" t="s">
        <v>71</v>
      </c>
      <c r="AK315" t="s">
        <v>71</v>
      </c>
      <c r="AL315" t="s">
        <v>71</v>
      </c>
      <c r="AM315" t="s">
        <v>768</v>
      </c>
      <c r="AN315" t="s">
        <v>769</v>
      </c>
      <c r="AO315" t="s">
        <v>71</v>
      </c>
      <c r="AP315" t="s">
        <v>71</v>
      </c>
      <c r="AQ315" t="s">
        <v>71</v>
      </c>
      <c r="AR315" t="s">
        <v>770</v>
      </c>
      <c r="AS315">
        <v>2022</v>
      </c>
      <c r="AT315">
        <v>118</v>
      </c>
      <c r="AU315" t="s">
        <v>71</v>
      </c>
      <c r="AV315" t="s">
        <v>71</v>
      </c>
      <c r="AW315" t="s">
        <v>71</v>
      </c>
      <c r="AX315" t="s">
        <v>71</v>
      </c>
      <c r="AY315" t="s">
        <v>71</v>
      </c>
      <c r="AZ315" t="s">
        <v>71</v>
      </c>
      <c r="BA315" t="s">
        <v>71</v>
      </c>
      <c r="BB315">
        <v>108465</v>
      </c>
      <c r="BC315" t="s">
        <v>3036</v>
      </c>
      <c r="BD315" t="str">
        <f>HYPERLINK("http://dx.doi.org/10.1016/j.asoc.2022.108465","http://dx.doi.org/10.1016/j.asoc.2022.108465")</f>
        <v>http://dx.doi.org/10.1016/j.asoc.2022.108465</v>
      </c>
      <c r="BE315" t="s">
        <v>71</v>
      </c>
      <c r="BF315" t="s">
        <v>71</v>
      </c>
      <c r="BG315" t="s">
        <v>71</v>
      </c>
      <c r="BH315" t="s">
        <v>71</v>
      </c>
      <c r="BI315" t="s">
        <v>71</v>
      </c>
      <c r="BJ315" t="s">
        <v>71</v>
      </c>
      <c r="BK315" t="s">
        <v>71</v>
      </c>
      <c r="BL315" t="s">
        <v>71</v>
      </c>
      <c r="BM315" t="s">
        <v>71</v>
      </c>
      <c r="BN315" t="s">
        <v>71</v>
      </c>
      <c r="BO315" t="s">
        <v>71</v>
      </c>
      <c r="BP315" t="s">
        <v>71</v>
      </c>
      <c r="BQ315" t="s">
        <v>3037</v>
      </c>
      <c r="BR315" t="str">
        <f>HYPERLINK("https%3A%2F%2Fwww.webofscience.com%2Fwos%2Fwoscc%2Ffull-record%2FWOS:000791538500007","View Full Record in Web of Science")</f>
        <v>View Full Record in Web of Science</v>
      </c>
    </row>
    <row r="316" spans="1:70" x14ac:dyDescent="0.25">
      <c r="A316" t="s">
        <v>69</v>
      </c>
      <c r="B316" t="s">
        <v>3038</v>
      </c>
      <c r="C316" t="s">
        <v>71</v>
      </c>
      <c r="D316" t="s">
        <v>71</v>
      </c>
      <c r="E316" t="s">
        <v>71</v>
      </c>
      <c r="F316" t="s">
        <v>3039</v>
      </c>
      <c r="G316" t="s">
        <v>71</v>
      </c>
      <c r="H316" t="s">
        <v>71</v>
      </c>
      <c r="I316" s="1" t="s">
        <v>3040</v>
      </c>
      <c r="J316" t="s">
        <v>8590</v>
      </c>
      <c r="K316" t="s">
        <v>174</v>
      </c>
      <c r="L316" t="s">
        <v>71</v>
      </c>
      <c r="M316" t="s">
        <v>3041</v>
      </c>
      <c r="N316" t="s">
        <v>3042</v>
      </c>
      <c r="O316" t="s">
        <v>3043</v>
      </c>
      <c r="P316" t="s">
        <v>71</v>
      </c>
      <c r="Q316" t="s">
        <v>71</v>
      </c>
      <c r="R316" t="s">
        <v>71</v>
      </c>
      <c r="S316" t="s">
        <v>71</v>
      </c>
      <c r="T316" t="s">
        <v>3044</v>
      </c>
      <c r="U316" t="s">
        <v>71</v>
      </c>
      <c r="V316" t="s">
        <v>71</v>
      </c>
      <c r="W316" t="s">
        <v>71</v>
      </c>
      <c r="X316" t="s">
        <v>71</v>
      </c>
      <c r="Y316" t="s">
        <v>71</v>
      </c>
      <c r="Z316" t="s">
        <v>71</v>
      </c>
      <c r="AA316" t="s">
        <v>71</v>
      </c>
      <c r="AB316" t="s">
        <v>71</v>
      </c>
      <c r="AC316" t="s">
        <v>71</v>
      </c>
      <c r="AD316" t="s">
        <v>71</v>
      </c>
      <c r="AE316" t="s">
        <v>71</v>
      </c>
      <c r="AF316" t="s">
        <v>71</v>
      </c>
      <c r="AG316" t="s">
        <v>71</v>
      </c>
      <c r="AH316" t="s">
        <v>71</v>
      </c>
      <c r="AI316" t="s">
        <v>71</v>
      </c>
      <c r="AJ316" t="s">
        <v>71</v>
      </c>
      <c r="AK316" t="s">
        <v>71</v>
      </c>
      <c r="AL316" t="s">
        <v>71</v>
      </c>
      <c r="AM316" t="s">
        <v>178</v>
      </c>
      <c r="AN316" t="s">
        <v>179</v>
      </c>
      <c r="AO316" t="s">
        <v>71</v>
      </c>
      <c r="AP316" t="s">
        <v>71</v>
      </c>
      <c r="AQ316" t="s">
        <v>71</v>
      </c>
      <c r="AR316" t="s">
        <v>71</v>
      </c>
      <c r="AS316">
        <v>2021</v>
      </c>
      <c r="AT316">
        <v>40</v>
      </c>
      <c r="AU316">
        <v>4</v>
      </c>
      <c r="AV316" t="s">
        <v>71</v>
      </c>
      <c r="AW316" t="s">
        <v>71</v>
      </c>
      <c r="AX316" t="s">
        <v>71</v>
      </c>
      <c r="AY316" t="s">
        <v>71</v>
      </c>
      <c r="AZ316">
        <v>7681</v>
      </c>
      <c r="BA316">
        <v>7690</v>
      </c>
      <c r="BB316" t="s">
        <v>71</v>
      </c>
      <c r="BC316" t="s">
        <v>3045</v>
      </c>
      <c r="BD316" t="str">
        <f>HYPERLINK("http://dx.doi.org/10.3233/JIFS-189588","http://dx.doi.org/10.3233/JIFS-189588")</f>
        <v>http://dx.doi.org/10.3233/JIFS-189588</v>
      </c>
      <c r="BE316" t="s">
        <v>71</v>
      </c>
      <c r="BF316" t="s">
        <v>71</v>
      </c>
      <c r="BG316" t="s">
        <v>71</v>
      </c>
      <c r="BH316" t="s">
        <v>71</v>
      </c>
      <c r="BI316" t="s">
        <v>71</v>
      </c>
      <c r="BJ316" t="s">
        <v>71</v>
      </c>
      <c r="BK316" t="s">
        <v>71</v>
      </c>
      <c r="BL316" t="s">
        <v>71</v>
      </c>
      <c r="BM316" t="s">
        <v>71</v>
      </c>
      <c r="BN316" t="s">
        <v>71</v>
      </c>
      <c r="BO316" t="s">
        <v>71</v>
      </c>
      <c r="BP316" t="s">
        <v>71</v>
      </c>
      <c r="BQ316" t="s">
        <v>3046</v>
      </c>
      <c r="BR316" t="str">
        <f>HYPERLINK("https%3A%2F%2Fwww.webofscience.com%2Fwos%2Fwoscc%2Ffull-record%2FWOS:000640518000168","View Full Record in Web of Science")</f>
        <v>View Full Record in Web of Science</v>
      </c>
    </row>
    <row r="317" spans="1:70" x14ac:dyDescent="0.25">
      <c r="A317" t="s">
        <v>69</v>
      </c>
      <c r="B317" t="s">
        <v>1971</v>
      </c>
      <c r="C317" t="s">
        <v>71</v>
      </c>
      <c r="D317" t="s">
        <v>71</v>
      </c>
      <c r="E317" t="s">
        <v>71</v>
      </c>
      <c r="F317" t="s">
        <v>2017</v>
      </c>
      <c r="G317" t="s">
        <v>71</v>
      </c>
      <c r="H317" t="s">
        <v>71</v>
      </c>
      <c r="I317" s="1" t="s">
        <v>3047</v>
      </c>
      <c r="J317" s="6" t="s">
        <v>8590</v>
      </c>
      <c r="K317" t="s">
        <v>421</v>
      </c>
      <c r="L317" t="s">
        <v>71</v>
      </c>
      <c r="M317" t="s">
        <v>71</v>
      </c>
      <c r="N317" t="s">
        <v>71</v>
      </c>
      <c r="O317" t="s">
        <v>71</v>
      </c>
      <c r="P317" t="s">
        <v>71</v>
      </c>
      <c r="Q317" t="s">
        <v>71</v>
      </c>
      <c r="R317" t="s">
        <v>71</v>
      </c>
      <c r="S317" t="s">
        <v>71</v>
      </c>
      <c r="T317" s="10" t="s">
        <v>3048</v>
      </c>
      <c r="U317" t="s">
        <v>71</v>
      </c>
      <c r="V317" t="s">
        <v>71</v>
      </c>
      <c r="W317" t="s">
        <v>71</v>
      </c>
      <c r="X317" t="s">
        <v>71</v>
      </c>
      <c r="Y317" t="s">
        <v>71</v>
      </c>
      <c r="Z317" t="s">
        <v>71</v>
      </c>
      <c r="AA317" t="s">
        <v>71</v>
      </c>
      <c r="AB317" t="s">
        <v>71</v>
      </c>
      <c r="AC317" t="s">
        <v>71</v>
      </c>
      <c r="AD317" t="s">
        <v>71</v>
      </c>
      <c r="AE317" t="s">
        <v>71</v>
      </c>
      <c r="AF317" t="s">
        <v>71</v>
      </c>
      <c r="AG317" t="s">
        <v>71</v>
      </c>
      <c r="AH317" t="s">
        <v>71</v>
      </c>
      <c r="AI317" t="s">
        <v>71</v>
      </c>
      <c r="AJ317" t="s">
        <v>71</v>
      </c>
      <c r="AK317" t="s">
        <v>71</v>
      </c>
      <c r="AL317" t="s">
        <v>71</v>
      </c>
      <c r="AM317" t="s">
        <v>423</v>
      </c>
      <c r="AN317" t="s">
        <v>715</v>
      </c>
      <c r="AO317" t="s">
        <v>71</v>
      </c>
      <c r="AP317" t="s">
        <v>71</v>
      </c>
      <c r="AQ317" t="s">
        <v>71</v>
      </c>
      <c r="AR317" t="s">
        <v>1609</v>
      </c>
      <c r="AS317">
        <v>2022</v>
      </c>
      <c r="AT317">
        <v>445</v>
      </c>
      <c r="AU317" t="s">
        <v>71</v>
      </c>
      <c r="AV317" t="s">
        <v>71</v>
      </c>
      <c r="AW317" t="s">
        <v>71</v>
      </c>
      <c r="AX317" t="s">
        <v>71</v>
      </c>
      <c r="AY317" t="s">
        <v>71</v>
      </c>
      <c r="AZ317">
        <v>147</v>
      </c>
      <c r="BA317">
        <v>183</v>
      </c>
      <c r="BB317" t="s">
        <v>71</v>
      </c>
      <c r="BC317" t="s">
        <v>3049</v>
      </c>
      <c r="BD317" t="str">
        <f>HYPERLINK("http://dx.doi.org/10.1016/j.fss.2022.01.006","http://dx.doi.org/10.1016/j.fss.2022.01.006")</f>
        <v>http://dx.doi.org/10.1016/j.fss.2022.01.006</v>
      </c>
      <c r="BE317" t="s">
        <v>71</v>
      </c>
      <c r="BF317" t="s">
        <v>71</v>
      </c>
      <c r="BG317" t="s">
        <v>71</v>
      </c>
      <c r="BH317" t="s">
        <v>71</v>
      </c>
      <c r="BI317" t="s">
        <v>71</v>
      </c>
      <c r="BJ317" t="s">
        <v>71</v>
      </c>
      <c r="BK317" t="s">
        <v>71</v>
      </c>
      <c r="BL317" t="s">
        <v>71</v>
      </c>
      <c r="BM317" t="s">
        <v>71</v>
      </c>
      <c r="BN317" t="s">
        <v>71</v>
      </c>
      <c r="BO317" t="s">
        <v>71</v>
      </c>
      <c r="BP317" t="s">
        <v>71</v>
      </c>
      <c r="BQ317" t="s">
        <v>3050</v>
      </c>
      <c r="BR317" t="str">
        <f>HYPERLINK("https%3A%2F%2Fwww.webofscience.com%2Fwos%2Fwoscc%2Ffull-record%2FWOS:000838452200007","View Full Record in Web of Science")</f>
        <v>View Full Record in Web of Science</v>
      </c>
    </row>
    <row r="318" spans="1:70" x14ac:dyDescent="0.25">
      <c r="A318" t="s">
        <v>69</v>
      </c>
      <c r="B318" t="s">
        <v>3051</v>
      </c>
      <c r="C318" t="s">
        <v>71</v>
      </c>
      <c r="D318" t="s">
        <v>71</v>
      </c>
      <c r="E318" t="s">
        <v>71</v>
      </c>
      <c r="F318" t="s">
        <v>3051</v>
      </c>
      <c r="G318" t="s">
        <v>71</v>
      </c>
      <c r="H318" t="s">
        <v>71</v>
      </c>
      <c r="I318" s="1" t="s">
        <v>3052</v>
      </c>
      <c r="J318" s="6" t="s">
        <v>8596</v>
      </c>
      <c r="K318" t="s">
        <v>3053</v>
      </c>
      <c r="L318" t="s">
        <v>71</v>
      </c>
      <c r="M318" t="s">
        <v>71</v>
      </c>
      <c r="N318" t="s">
        <v>71</v>
      </c>
      <c r="O318" t="s">
        <v>71</v>
      </c>
      <c r="P318" t="s">
        <v>71</v>
      </c>
      <c r="Q318" t="s">
        <v>71</v>
      </c>
      <c r="R318" t="s">
        <v>71</v>
      </c>
      <c r="S318" t="s">
        <v>71</v>
      </c>
      <c r="T318" s="10" t="s">
        <v>3054</v>
      </c>
      <c r="U318" t="s">
        <v>71</v>
      </c>
      <c r="V318" t="s">
        <v>71</v>
      </c>
      <c r="W318" t="s">
        <v>71</v>
      </c>
      <c r="X318" t="s">
        <v>71</v>
      </c>
      <c r="Y318" t="s">
        <v>71</v>
      </c>
      <c r="Z318" t="s">
        <v>71</v>
      </c>
      <c r="AA318" t="s">
        <v>71</v>
      </c>
      <c r="AB318" t="s">
        <v>71</v>
      </c>
      <c r="AC318" t="s">
        <v>71</v>
      </c>
      <c r="AD318" t="s">
        <v>71</v>
      </c>
      <c r="AE318" t="s">
        <v>71</v>
      </c>
      <c r="AF318" t="s">
        <v>71</v>
      </c>
      <c r="AG318" t="s">
        <v>71</v>
      </c>
      <c r="AH318" t="s">
        <v>71</v>
      </c>
      <c r="AI318" t="s">
        <v>71</v>
      </c>
      <c r="AJ318" t="s">
        <v>71</v>
      </c>
      <c r="AK318" t="s">
        <v>71</v>
      </c>
      <c r="AL318" t="s">
        <v>71</v>
      </c>
      <c r="AM318" t="s">
        <v>3055</v>
      </c>
      <c r="AN318" t="s">
        <v>3056</v>
      </c>
      <c r="AO318" t="s">
        <v>71</v>
      </c>
      <c r="AP318" t="s">
        <v>71</v>
      </c>
      <c r="AQ318" t="s">
        <v>71</v>
      </c>
      <c r="AR318" t="s">
        <v>71</v>
      </c>
      <c r="AS318">
        <v>2001</v>
      </c>
      <c r="AT318">
        <v>32</v>
      </c>
      <c r="AU318" t="s">
        <v>130</v>
      </c>
      <c r="AV318" t="s">
        <v>71</v>
      </c>
      <c r="AW318" t="s">
        <v>71</v>
      </c>
      <c r="AX318" t="s">
        <v>71</v>
      </c>
      <c r="AY318" t="s">
        <v>71</v>
      </c>
      <c r="AZ318">
        <v>5</v>
      </c>
      <c r="BA318">
        <v>33</v>
      </c>
      <c r="BB318" t="s">
        <v>71</v>
      </c>
      <c r="BC318" t="s">
        <v>3057</v>
      </c>
      <c r="BD318" t="str">
        <f>HYPERLINK("http://dx.doi.org/10.1023/A:1016784627561","http://dx.doi.org/10.1023/A:1016784627561")</f>
        <v>http://dx.doi.org/10.1023/A:1016784627561</v>
      </c>
      <c r="BE318" t="s">
        <v>71</v>
      </c>
      <c r="BF318" t="s">
        <v>71</v>
      </c>
      <c r="BG318" t="s">
        <v>71</v>
      </c>
      <c r="BH318" t="s">
        <v>71</v>
      </c>
      <c r="BI318" t="s">
        <v>71</v>
      </c>
      <c r="BJ318" t="s">
        <v>71</v>
      </c>
      <c r="BK318" t="s">
        <v>71</v>
      </c>
      <c r="BL318" t="s">
        <v>71</v>
      </c>
      <c r="BM318" t="s">
        <v>71</v>
      </c>
      <c r="BN318" t="s">
        <v>71</v>
      </c>
      <c r="BO318" t="s">
        <v>71</v>
      </c>
      <c r="BP318" t="s">
        <v>71</v>
      </c>
      <c r="BQ318" t="s">
        <v>3058</v>
      </c>
      <c r="BR318" t="str">
        <f>HYPERLINK("https%3A%2F%2Fwww.webofscience.com%2Fwos%2Fwoscc%2Ffull-record%2FWOS:000171448100001","View Full Record in Web of Science")</f>
        <v>View Full Record in Web of Science</v>
      </c>
    </row>
    <row r="319" spans="1:70" x14ac:dyDescent="0.25">
      <c r="A319" t="s">
        <v>69</v>
      </c>
      <c r="B319" t="s">
        <v>3059</v>
      </c>
      <c r="C319" t="s">
        <v>71</v>
      </c>
      <c r="D319" t="s">
        <v>71</v>
      </c>
      <c r="E319" t="s">
        <v>71</v>
      </c>
      <c r="F319" t="s">
        <v>3059</v>
      </c>
      <c r="G319" t="s">
        <v>71</v>
      </c>
      <c r="H319" t="s">
        <v>71</v>
      </c>
      <c r="I319" s="1" t="s">
        <v>3060</v>
      </c>
      <c r="J319" t="s">
        <v>8590</v>
      </c>
      <c r="K319" t="s">
        <v>3061</v>
      </c>
      <c r="L319" t="s">
        <v>71</v>
      </c>
      <c r="M319" t="s">
        <v>71</v>
      </c>
      <c r="N319" t="s">
        <v>71</v>
      </c>
      <c r="O319" t="s">
        <v>71</v>
      </c>
      <c r="P319" t="s">
        <v>71</v>
      </c>
      <c r="Q319" t="s">
        <v>71</v>
      </c>
      <c r="R319" t="s">
        <v>71</v>
      </c>
      <c r="S319" t="s">
        <v>71</v>
      </c>
      <c r="T319" t="s">
        <v>3062</v>
      </c>
      <c r="U319" t="s">
        <v>71</v>
      </c>
      <c r="V319" t="s">
        <v>71</v>
      </c>
      <c r="W319" t="s">
        <v>71</v>
      </c>
      <c r="X319" t="s">
        <v>71</v>
      </c>
      <c r="Y319" t="s">
        <v>71</v>
      </c>
      <c r="Z319" t="s">
        <v>71</v>
      </c>
      <c r="AA319" t="s">
        <v>71</v>
      </c>
      <c r="AB319" t="s">
        <v>71</v>
      </c>
      <c r="AC319" t="s">
        <v>71</v>
      </c>
      <c r="AD319" t="s">
        <v>71</v>
      </c>
      <c r="AE319" t="s">
        <v>71</v>
      </c>
      <c r="AF319" t="s">
        <v>71</v>
      </c>
      <c r="AG319" t="s">
        <v>71</v>
      </c>
      <c r="AH319" t="s">
        <v>71</v>
      </c>
      <c r="AI319" t="s">
        <v>71</v>
      </c>
      <c r="AJ319" t="s">
        <v>71</v>
      </c>
      <c r="AK319" t="s">
        <v>71</v>
      </c>
      <c r="AL319" t="s">
        <v>71</v>
      </c>
      <c r="AM319" t="s">
        <v>3063</v>
      </c>
      <c r="AN319" t="s">
        <v>71</v>
      </c>
      <c r="AO319" t="s">
        <v>71</v>
      </c>
      <c r="AP319" t="s">
        <v>71</v>
      </c>
      <c r="AQ319" t="s">
        <v>71</v>
      </c>
      <c r="AR319" t="s">
        <v>770</v>
      </c>
      <c r="AS319">
        <v>2000</v>
      </c>
      <c r="AT319">
        <v>14</v>
      </c>
      <c r="AU319">
        <v>2</v>
      </c>
      <c r="AV319" t="s">
        <v>71</v>
      </c>
      <c r="AW319" t="s">
        <v>71</v>
      </c>
      <c r="AX319" t="s">
        <v>71</v>
      </c>
      <c r="AY319" t="s">
        <v>71</v>
      </c>
      <c r="AZ319">
        <v>173</v>
      </c>
      <c r="BA319">
        <v>184</v>
      </c>
      <c r="BB319" t="s">
        <v>71</v>
      </c>
      <c r="BC319" t="s">
        <v>3064</v>
      </c>
      <c r="BD319" t="str">
        <f>HYPERLINK("http://dx.doi.org/10.1080/136588100240903","http://dx.doi.org/10.1080/136588100240903")</f>
        <v>http://dx.doi.org/10.1080/136588100240903</v>
      </c>
      <c r="BE319" t="s">
        <v>71</v>
      </c>
      <c r="BF319" t="s">
        <v>71</v>
      </c>
      <c r="BG319" t="s">
        <v>71</v>
      </c>
      <c r="BH319" t="s">
        <v>71</v>
      </c>
      <c r="BI319" t="s">
        <v>71</v>
      </c>
      <c r="BJ319" t="s">
        <v>71</v>
      </c>
      <c r="BK319" t="s">
        <v>71</v>
      </c>
      <c r="BL319" t="s">
        <v>71</v>
      </c>
      <c r="BM319" t="s">
        <v>71</v>
      </c>
      <c r="BN319" t="s">
        <v>71</v>
      </c>
      <c r="BO319" t="s">
        <v>71</v>
      </c>
      <c r="BP319" t="s">
        <v>71</v>
      </c>
      <c r="BQ319" t="s">
        <v>3065</v>
      </c>
      <c r="BR319" t="str">
        <f>HYPERLINK("https%3A%2F%2Fwww.webofscience.com%2Fwos%2Fwoscc%2Ffull-record%2FWOS:000084754700004","View Full Record in Web of Science")</f>
        <v>View Full Record in Web of Science</v>
      </c>
    </row>
    <row r="320" spans="1:70" x14ac:dyDescent="0.25">
      <c r="A320" t="s">
        <v>69</v>
      </c>
      <c r="B320" t="s">
        <v>3066</v>
      </c>
      <c r="C320" t="s">
        <v>71</v>
      </c>
      <c r="D320" t="s">
        <v>71</v>
      </c>
      <c r="E320" t="s">
        <v>71</v>
      </c>
      <c r="F320" t="s">
        <v>3067</v>
      </c>
      <c r="G320" t="s">
        <v>71</v>
      </c>
      <c r="H320" t="s">
        <v>71</v>
      </c>
      <c r="I320" s="1" t="s">
        <v>3068</v>
      </c>
      <c r="J320" t="s">
        <v>8590</v>
      </c>
      <c r="K320" t="s">
        <v>3069</v>
      </c>
      <c r="L320" t="s">
        <v>71</v>
      </c>
      <c r="M320" t="s">
        <v>71</v>
      </c>
      <c r="N320" t="s">
        <v>71</v>
      </c>
      <c r="O320" t="s">
        <v>71</v>
      </c>
      <c r="P320" t="s">
        <v>71</v>
      </c>
      <c r="Q320" t="s">
        <v>71</v>
      </c>
      <c r="R320" t="s">
        <v>71</v>
      </c>
      <c r="S320" t="s">
        <v>71</v>
      </c>
      <c r="T320" t="s">
        <v>3070</v>
      </c>
      <c r="U320" t="s">
        <v>71</v>
      </c>
      <c r="V320" t="s">
        <v>71</v>
      </c>
      <c r="W320" t="s">
        <v>71</v>
      </c>
      <c r="X320" t="s">
        <v>71</v>
      </c>
      <c r="Y320" t="s">
        <v>3071</v>
      </c>
      <c r="Z320" t="s">
        <v>3072</v>
      </c>
      <c r="AA320" t="s">
        <v>71</v>
      </c>
      <c r="AB320" t="s">
        <v>71</v>
      </c>
      <c r="AC320" t="s">
        <v>71</v>
      </c>
      <c r="AD320" t="s">
        <v>71</v>
      </c>
      <c r="AE320" t="s">
        <v>71</v>
      </c>
      <c r="AF320" t="s">
        <v>71</v>
      </c>
      <c r="AG320" t="s">
        <v>71</v>
      </c>
      <c r="AH320" t="s">
        <v>71</v>
      </c>
      <c r="AI320" t="s">
        <v>71</v>
      </c>
      <c r="AJ320" t="s">
        <v>71</v>
      </c>
      <c r="AK320" t="s">
        <v>71</v>
      </c>
      <c r="AL320" t="s">
        <v>71</v>
      </c>
      <c r="AM320" t="s">
        <v>3073</v>
      </c>
      <c r="AN320" t="s">
        <v>3074</v>
      </c>
      <c r="AO320" t="s">
        <v>71</v>
      </c>
      <c r="AP320" t="s">
        <v>71</v>
      </c>
      <c r="AQ320" t="s">
        <v>71</v>
      </c>
      <c r="AR320" t="s">
        <v>3075</v>
      </c>
      <c r="AS320">
        <v>2022</v>
      </c>
      <c r="AT320">
        <v>122</v>
      </c>
      <c r="AU320">
        <v>4</v>
      </c>
      <c r="AV320" t="s">
        <v>71</v>
      </c>
      <c r="AW320" t="s">
        <v>71</v>
      </c>
      <c r="AX320" t="s">
        <v>71</v>
      </c>
      <c r="AY320" t="s">
        <v>71</v>
      </c>
      <c r="AZ320">
        <v>920</v>
      </c>
      <c r="BA320">
        <v>941</v>
      </c>
      <c r="BB320" t="s">
        <v>71</v>
      </c>
      <c r="BC320" t="s">
        <v>3076</v>
      </c>
      <c r="BD320" t="str">
        <f>HYPERLINK("http://dx.doi.org/10.1108/IMDS-09-2021-0573","http://dx.doi.org/10.1108/IMDS-09-2021-0573")</f>
        <v>http://dx.doi.org/10.1108/IMDS-09-2021-0573</v>
      </c>
      <c r="BE320" t="s">
        <v>71</v>
      </c>
      <c r="BF320" t="s">
        <v>3077</v>
      </c>
      <c r="BG320" t="s">
        <v>71</v>
      </c>
      <c r="BH320" t="s">
        <v>71</v>
      </c>
      <c r="BI320" t="s">
        <v>71</v>
      </c>
      <c r="BJ320" t="s">
        <v>71</v>
      </c>
      <c r="BK320" t="s">
        <v>71</v>
      </c>
      <c r="BL320" t="s">
        <v>71</v>
      </c>
      <c r="BM320" t="s">
        <v>71</v>
      </c>
      <c r="BN320" t="s">
        <v>71</v>
      </c>
      <c r="BO320" t="s">
        <v>71</v>
      </c>
      <c r="BP320" t="s">
        <v>71</v>
      </c>
      <c r="BQ320" t="s">
        <v>3078</v>
      </c>
      <c r="BR320" t="str">
        <f>HYPERLINK("https%3A%2F%2Fwww.webofscience.com%2Fwos%2Fwoscc%2Ffull-record%2FWOS:000775965600001","View Full Record in Web of Science")</f>
        <v>View Full Record in Web of Science</v>
      </c>
    </row>
    <row r="321" spans="1:70" x14ac:dyDescent="0.25">
      <c r="A321" t="s">
        <v>69</v>
      </c>
      <c r="B321" t="s">
        <v>3079</v>
      </c>
      <c r="C321" t="s">
        <v>71</v>
      </c>
      <c r="D321" t="s">
        <v>71</v>
      </c>
      <c r="E321" t="s">
        <v>71</v>
      </c>
      <c r="F321" t="s">
        <v>3080</v>
      </c>
      <c r="G321" t="s">
        <v>71</v>
      </c>
      <c r="H321" t="s">
        <v>71</v>
      </c>
      <c r="I321" s="1" t="s">
        <v>3081</v>
      </c>
      <c r="J321" s="6" t="s">
        <v>8590</v>
      </c>
      <c r="K321" t="s">
        <v>421</v>
      </c>
      <c r="L321" t="s">
        <v>71</v>
      </c>
      <c r="M321" t="s">
        <v>71</v>
      </c>
      <c r="N321" t="s">
        <v>71</v>
      </c>
      <c r="O321" t="s">
        <v>71</v>
      </c>
      <c r="P321" t="s">
        <v>71</v>
      </c>
      <c r="Q321" t="s">
        <v>71</v>
      </c>
      <c r="R321" t="s">
        <v>71</v>
      </c>
      <c r="S321" t="s">
        <v>71</v>
      </c>
      <c r="T321" s="10" t="s">
        <v>3082</v>
      </c>
      <c r="U321" t="s">
        <v>71</v>
      </c>
      <c r="V321" t="s">
        <v>71</v>
      </c>
      <c r="W321" t="s">
        <v>71</v>
      </c>
      <c r="X321" t="s">
        <v>71</v>
      </c>
      <c r="Y321" t="s">
        <v>3083</v>
      </c>
      <c r="Z321" t="s">
        <v>3084</v>
      </c>
      <c r="AA321" t="s">
        <v>71</v>
      </c>
      <c r="AB321" t="s">
        <v>71</v>
      </c>
      <c r="AC321" t="s">
        <v>71</v>
      </c>
      <c r="AD321" t="s">
        <v>71</v>
      </c>
      <c r="AE321" t="s">
        <v>71</v>
      </c>
      <c r="AF321" t="s">
        <v>71</v>
      </c>
      <c r="AG321" t="s">
        <v>71</v>
      </c>
      <c r="AH321" t="s">
        <v>71</v>
      </c>
      <c r="AI321" t="s">
        <v>71</v>
      </c>
      <c r="AJ321" t="s">
        <v>71</v>
      </c>
      <c r="AK321" t="s">
        <v>71</v>
      </c>
      <c r="AL321" t="s">
        <v>71</v>
      </c>
      <c r="AM321" t="s">
        <v>423</v>
      </c>
      <c r="AN321" t="s">
        <v>715</v>
      </c>
      <c r="AO321" t="s">
        <v>71</v>
      </c>
      <c r="AP321" t="s">
        <v>71</v>
      </c>
      <c r="AQ321" t="s">
        <v>71</v>
      </c>
      <c r="AR321" t="s">
        <v>2117</v>
      </c>
      <c r="AS321">
        <v>2015</v>
      </c>
      <c r="AT321">
        <v>281</v>
      </c>
      <c r="AU321" t="s">
        <v>71</v>
      </c>
      <c r="AV321" t="s">
        <v>71</v>
      </c>
      <c r="AW321" t="s">
        <v>71</v>
      </c>
      <c r="AX321" t="s">
        <v>180</v>
      </c>
      <c r="AY321" t="s">
        <v>71</v>
      </c>
      <c r="AZ321">
        <v>168</v>
      </c>
      <c r="BA321">
        <v>182</v>
      </c>
      <c r="BB321" t="s">
        <v>71</v>
      </c>
      <c r="BC321" t="s">
        <v>3085</v>
      </c>
      <c r="BD321" t="str">
        <f>HYPERLINK("http://dx.doi.org/10.1016/j.fss.2015.05.005","http://dx.doi.org/10.1016/j.fss.2015.05.005")</f>
        <v>http://dx.doi.org/10.1016/j.fss.2015.05.005</v>
      </c>
      <c r="BE321" t="s">
        <v>71</v>
      </c>
      <c r="BF321" t="s">
        <v>71</v>
      </c>
      <c r="BG321" t="s">
        <v>71</v>
      </c>
      <c r="BH321" t="s">
        <v>71</v>
      </c>
      <c r="BI321" t="s">
        <v>71</v>
      </c>
      <c r="BJ321" t="s">
        <v>71</v>
      </c>
      <c r="BK321" t="s">
        <v>71</v>
      </c>
      <c r="BL321" t="s">
        <v>71</v>
      </c>
      <c r="BM321" t="s">
        <v>71</v>
      </c>
      <c r="BN321" t="s">
        <v>71</v>
      </c>
      <c r="BO321" t="s">
        <v>71</v>
      </c>
      <c r="BP321" t="s">
        <v>71</v>
      </c>
      <c r="BQ321" t="s">
        <v>3086</v>
      </c>
      <c r="BR321" t="str">
        <f>HYPERLINK("https%3A%2F%2Fwww.webofscience.com%2Fwos%2Fwoscc%2Ffull-record%2FWOS:000363458900013","View Full Record in Web of Science")</f>
        <v>View Full Record in Web of Science</v>
      </c>
    </row>
    <row r="322" spans="1:70" x14ac:dyDescent="0.25">
      <c r="A322" t="s">
        <v>83</v>
      </c>
      <c r="B322" t="s">
        <v>3087</v>
      </c>
      <c r="C322" t="s">
        <v>71</v>
      </c>
      <c r="D322" t="s">
        <v>71</v>
      </c>
      <c r="E322" t="s">
        <v>102</v>
      </c>
      <c r="F322" t="s">
        <v>3088</v>
      </c>
      <c r="G322" t="s">
        <v>71</v>
      </c>
      <c r="H322" t="s">
        <v>71</v>
      </c>
      <c r="I322" s="1" t="s">
        <v>3089</v>
      </c>
      <c r="J322" s="6" t="s">
        <v>8590</v>
      </c>
      <c r="K322" t="s">
        <v>3090</v>
      </c>
      <c r="L322" t="s">
        <v>3091</v>
      </c>
      <c r="M322" t="s">
        <v>3092</v>
      </c>
      <c r="N322" t="s">
        <v>3093</v>
      </c>
      <c r="O322" t="s">
        <v>3094</v>
      </c>
      <c r="P322" t="s">
        <v>71</v>
      </c>
      <c r="Q322" t="s">
        <v>71</v>
      </c>
      <c r="R322" t="s">
        <v>71</v>
      </c>
      <c r="S322" t="s">
        <v>71</v>
      </c>
      <c r="T322" s="10" t="s">
        <v>3095</v>
      </c>
      <c r="U322" t="s">
        <v>71</v>
      </c>
      <c r="V322" t="s">
        <v>71</v>
      </c>
      <c r="W322" t="s">
        <v>71</v>
      </c>
      <c r="X322" t="s">
        <v>71</v>
      </c>
      <c r="Y322" t="s">
        <v>71</v>
      </c>
      <c r="Z322" t="s">
        <v>71</v>
      </c>
      <c r="AA322" t="s">
        <v>71</v>
      </c>
      <c r="AB322" t="s">
        <v>71</v>
      </c>
      <c r="AC322" t="s">
        <v>71</v>
      </c>
      <c r="AD322" t="s">
        <v>71</v>
      </c>
      <c r="AE322" t="s">
        <v>71</v>
      </c>
      <c r="AF322" t="s">
        <v>71</v>
      </c>
      <c r="AG322" t="s">
        <v>71</v>
      </c>
      <c r="AH322" t="s">
        <v>71</v>
      </c>
      <c r="AI322" t="s">
        <v>71</v>
      </c>
      <c r="AJ322" t="s">
        <v>71</v>
      </c>
      <c r="AK322" t="s">
        <v>71</v>
      </c>
      <c r="AL322" t="s">
        <v>71</v>
      </c>
      <c r="AM322" t="s">
        <v>3096</v>
      </c>
      <c r="AN322" t="s">
        <v>71</v>
      </c>
      <c r="AO322" t="s">
        <v>3097</v>
      </c>
      <c r="AP322" t="s">
        <v>71</v>
      </c>
      <c r="AQ322" t="s">
        <v>71</v>
      </c>
      <c r="AR322" t="s">
        <v>71</v>
      </c>
      <c r="AS322">
        <v>2013</v>
      </c>
      <c r="AT322" t="s">
        <v>71</v>
      </c>
      <c r="AU322" t="s">
        <v>71</v>
      </c>
      <c r="AV322" t="s">
        <v>71</v>
      </c>
      <c r="AW322" t="s">
        <v>71</v>
      </c>
      <c r="AX322" t="s">
        <v>71</v>
      </c>
      <c r="AY322" t="s">
        <v>71</v>
      </c>
      <c r="AZ322">
        <v>677</v>
      </c>
      <c r="BA322">
        <v>680</v>
      </c>
      <c r="BB322" t="s">
        <v>71</v>
      </c>
      <c r="BC322" t="s">
        <v>71</v>
      </c>
      <c r="BD322" t="s">
        <v>71</v>
      </c>
      <c r="BE322" t="s">
        <v>71</v>
      </c>
      <c r="BF322" t="s">
        <v>71</v>
      </c>
      <c r="BG322" t="s">
        <v>71</v>
      </c>
      <c r="BH322" t="s">
        <v>71</v>
      </c>
      <c r="BI322" t="s">
        <v>71</v>
      </c>
      <c r="BJ322" t="s">
        <v>71</v>
      </c>
      <c r="BK322" t="s">
        <v>71</v>
      </c>
      <c r="BL322" t="s">
        <v>71</v>
      </c>
      <c r="BM322" t="s">
        <v>71</v>
      </c>
      <c r="BN322" t="s">
        <v>71</v>
      </c>
      <c r="BO322" t="s">
        <v>71</v>
      </c>
      <c r="BP322" t="s">
        <v>71</v>
      </c>
      <c r="BQ322" t="s">
        <v>3098</v>
      </c>
      <c r="BR322" t="str">
        <f>HYPERLINK("https%3A%2F%2Fwww.webofscience.com%2Fwos%2Fwoscc%2Ffull-record%2FWOS:000363478300144","View Full Record in Web of Science")</f>
        <v>View Full Record in Web of Science</v>
      </c>
    </row>
    <row r="323" spans="1:70" x14ac:dyDescent="0.25">
      <c r="A323" t="s">
        <v>69</v>
      </c>
      <c r="B323" t="s">
        <v>3099</v>
      </c>
      <c r="C323" t="s">
        <v>71</v>
      </c>
      <c r="D323" t="s">
        <v>71</v>
      </c>
      <c r="E323" t="s">
        <v>71</v>
      </c>
      <c r="F323" t="s">
        <v>3100</v>
      </c>
      <c r="G323" t="s">
        <v>71</v>
      </c>
      <c r="H323" t="s">
        <v>71</v>
      </c>
      <c r="I323" s="1" t="s">
        <v>3101</v>
      </c>
      <c r="J323" t="s">
        <v>8590</v>
      </c>
      <c r="K323" t="s">
        <v>3102</v>
      </c>
      <c r="L323" t="s">
        <v>71</v>
      </c>
      <c r="M323" t="s">
        <v>3103</v>
      </c>
      <c r="N323" t="s">
        <v>3104</v>
      </c>
      <c r="O323" t="s">
        <v>3105</v>
      </c>
      <c r="P323" t="s">
        <v>71</v>
      </c>
      <c r="Q323" t="s">
        <v>71</v>
      </c>
      <c r="R323" t="s">
        <v>71</v>
      </c>
      <c r="S323" t="s">
        <v>71</v>
      </c>
      <c r="T323" t="s">
        <v>3106</v>
      </c>
      <c r="U323" t="s">
        <v>71</v>
      </c>
      <c r="V323" t="s">
        <v>71</v>
      </c>
      <c r="W323" t="s">
        <v>71</v>
      </c>
      <c r="X323" t="s">
        <v>71</v>
      </c>
      <c r="Y323" t="s">
        <v>71</v>
      </c>
      <c r="Z323" t="s">
        <v>71</v>
      </c>
      <c r="AA323" t="s">
        <v>71</v>
      </c>
      <c r="AB323" t="s">
        <v>71</v>
      </c>
      <c r="AC323" t="s">
        <v>71</v>
      </c>
      <c r="AD323" t="s">
        <v>71</v>
      </c>
      <c r="AE323" t="s">
        <v>71</v>
      </c>
      <c r="AF323" t="s">
        <v>71</v>
      </c>
      <c r="AG323" t="s">
        <v>71</v>
      </c>
      <c r="AH323" t="s">
        <v>71</v>
      </c>
      <c r="AI323" t="s">
        <v>71</v>
      </c>
      <c r="AJ323" t="s">
        <v>71</v>
      </c>
      <c r="AK323" t="s">
        <v>71</v>
      </c>
      <c r="AL323" t="s">
        <v>71</v>
      </c>
      <c r="AM323" t="s">
        <v>3107</v>
      </c>
      <c r="AN323" t="s">
        <v>71</v>
      </c>
      <c r="AO323" t="s">
        <v>71</v>
      </c>
      <c r="AP323" t="s">
        <v>71</v>
      </c>
      <c r="AQ323" t="s">
        <v>71</v>
      </c>
      <c r="AR323" t="s">
        <v>728</v>
      </c>
      <c r="AS323">
        <v>2009</v>
      </c>
      <c r="AT323">
        <v>5</v>
      </c>
      <c r="AU323" t="s">
        <v>3108</v>
      </c>
      <c r="AV323" t="s">
        <v>71</v>
      </c>
      <c r="AW323" t="s">
        <v>71</v>
      </c>
      <c r="AX323" t="s">
        <v>71</v>
      </c>
      <c r="AY323" t="s">
        <v>71</v>
      </c>
      <c r="AZ323">
        <v>5061</v>
      </c>
      <c r="BA323">
        <v>5068</v>
      </c>
      <c r="BB323" t="s">
        <v>71</v>
      </c>
      <c r="BC323" t="s">
        <v>71</v>
      </c>
      <c r="BD323" t="s">
        <v>71</v>
      </c>
      <c r="BE323" t="s">
        <v>71</v>
      </c>
      <c r="BF323" t="s">
        <v>71</v>
      </c>
      <c r="BG323" t="s">
        <v>71</v>
      </c>
      <c r="BH323" t="s">
        <v>71</v>
      </c>
      <c r="BI323" t="s">
        <v>71</v>
      </c>
      <c r="BJ323" t="s">
        <v>71</v>
      </c>
      <c r="BK323" t="s">
        <v>71</v>
      </c>
      <c r="BL323" t="s">
        <v>71</v>
      </c>
      <c r="BM323" t="s">
        <v>71</v>
      </c>
      <c r="BN323" t="s">
        <v>71</v>
      </c>
      <c r="BO323" t="s">
        <v>71</v>
      </c>
      <c r="BP323" t="s">
        <v>71</v>
      </c>
      <c r="BQ323" t="s">
        <v>3109</v>
      </c>
      <c r="BR323" t="str">
        <f>HYPERLINK("https%3A%2F%2Fwww.webofscience.com%2Fwos%2Fwoscc%2Ffull-record%2FWOS:000272567000033","View Full Record in Web of Science")</f>
        <v>View Full Record in Web of Science</v>
      </c>
    </row>
    <row r="324" spans="1:70" x14ac:dyDescent="0.25">
      <c r="A324" t="s">
        <v>69</v>
      </c>
      <c r="B324" t="s">
        <v>3110</v>
      </c>
      <c r="C324" t="s">
        <v>71</v>
      </c>
      <c r="D324" t="s">
        <v>71</v>
      </c>
      <c r="E324" t="s">
        <v>71</v>
      </c>
      <c r="F324" t="s">
        <v>3111</v>
      </c>
      <c r="G324" t="s">
        <v>71</v>
      </c>
      <c r="H324" t="s">
        <v>71</v>
      </c>
      <c r="I324" s="1" t="s">
        <v>3112</v>
      </c>
      <c r="J324" s="6" t="s">
        <v>8590</v>
      </c>
      <c r="K324" t="s">
        <v>3113</v>
      </c>
      <c r="L324" t="s">
        <v>71</v>
      </c>
      <c r="M324" t="s">
        <v>71</v>
      </c>
      <c r="N324" t="s">
        <v>71</v>
      </c>
      <c r="O324" t="s">
        <v>71</v>
      </c>
      <c r="P324" t="s">
        <v>71</v>
      </c>
      <c r="Q324" t="s">
        <v>71</v>
      </c>
      <c r="R324" t="s">
        <v>71</v>
      </c>
      <c r="S324" t="s">
        <v>71</v>
      </c>
      <c r="T324" s="10" t="s">
        <v>3114</v>
      </c>
      <c r="U324" t="s">
        <v>71</v>
      </c>
      <c r="V324" t="s">
        <v>71</v>
      </c>
      <c r="W324" t="s">
        <v>71</v>
      </c>
      <c r="X324" t="s">
        <v>71</v>
      </c>
      <c r="Y324" t="s">
        <v>71</v>
      </c>
      <c r="Z324" t="s">
        <v>71</v>
      </c>
      <c r="AA324" t="s">
        <v>71</v>
      </c>
      <c r="AB324" t="s">
        <v>71</v>
      </c>
      <c r="AC324" t="s">
        <v>71</v>
      </c>
      <c r="AD324" t="s">
        <v>71</v>
      </c>
      <c r="AE324" t="s">
        <v>71</v>
      </c>
      <c r="AF324" t="s">
        <v>71</v>
      </c>
      <c r="AG324" t="s">
        <v>71</v>
      </c>
      <c r="AH324" t="s">
        <v>71</v>
      </c>
      <c r="AI324" t="s">
        <v>71</v>
      </c>
      <c r="AJ324" t="s">
        <v>71</v>
      </c>
      <c r="AK324" t="s">
        <v>71</v>
      </c>
      <c r="AL324" t="s">
        <v>71</v>
      </c>
      <c r="AM324" t="s">
        <v>3115</v>
      </c>
      <c r="AN324" t="s">
        <v>3116</v>
      </c>
      <c r="AO324" t="s">
        <v>71</v>
      </c>
      <c r="AP324" t="s">
        <v>71</v>
      </c>
      <c r="AQ324" t="s">
        <v>71</v>
      </c>
      <c r="AR324" t="s">
        <v>263</v>
      </c>
      <c r="AS324">
        <v>2013</v>
      </c>
      <c r="AT324">
        <v>69</v>
      </c>
      <c r="AU324" t="s">
        <v>71</v>
      </c>
      <c r="AV324" t="s">
        <v>71</v>
      </c>
      <c r="AW324" t="s">
        <v>71</v>
      </c>
      <c r="AX324" t="s">
        <v>71</v>
      </c>
      <c r="AY324" t="s">
        <v>71</v>
      </c>
      <c r="AZ324">
        <v>148</v>
      </c>
      <c r="BA324">
        <v>158</v>
      </c>
      <c r="BB324" t="s">
        <v>71</v>
      </c>
      <c r="BC324" t="s">
        <v>3117</v>
      </c>
      <c r="BD324" t="str">
        <f>HYPERLINK("http://dx.doi.org/10.1016/j.compedu.2013.07.010","http://dx.doi.org/10.1016/j.compedu.2013.07.010")</f>
        <v>http://dx.doi.org/10.1016/j.compedu.2013.07.010</v>
      </c>
      <c r="BE324" t="s">
        <v>71</v>
      </c>
      <c r="BF324" t="s">
        <v>71</v>
      </c>
      <c r="BG324" t="s">
        <v>71</v>
      </c>
      <c r="BH324" t="s">
        <v>71</v>
      </c>
      <c r="BI324" t="s">
        <v>71</v>
      </c>
      <c r="BJ324" t="s">
        <v>71</v>
      </c>
      <c r="BK324" t="s">
        <v>71</v>
      </c>
      <c r="BL324" t="s">
        <v>71</v>
      </c>
      <c r="BM324" t="s">
        <v>71</v>
      </c>
      <c r="BN324" t="s">
        <v>71</v>
      </c>
      <c r="BO324" t="s">
        <v>71</v>
      </c>
      <c r="BP324" t="s">
        <v>71</v>
      </c>
      <c r="BQ324" t="s">
        <v>3118</v>
      </c>
      <c r="BR324" t="str">
        <f>HYPERLINK("https%3A%2F%2Fwww.webofscience.com%2Fwos%2Fwoscc%2Ffull-record%2FWOS:000325600400013","View Full Record in Web of Science")</f>
        <v>View Full Record in Web of Science</v>
      </c>
    </row>
    <row r="325" spans="1:70" x14ac:dyDescent="0.25">
      <c r="A325" t="s">
        <v>69</v>
      </c>
      <c r="B325" t="s">
        <v>3119</v>
      </c>
      <c r="C325" t="s">
        <v>71</v>
      </c>
      <c r="D325" t="s">
        <v>71</v>
      </c>
      <c r="E325" t="s">
        <v>71</v>
      </c>
      <c r="F325" t="s">
        <v>3120</v>
      </c>
      <c r="G325" t="s">
        <v>71</v>
      </c>
      <c r="H325" t="s">
        <v>71</v>
      </c>
      <c r="I325" s="1" t="s">
        <v>3121</v>
      </c>
      <c r="J325" t="s">
        <v>8588</v>
      </c>
      <c r="K325" t="s">
        <v>123</v>
      </c>
      <c r="L325" t="s">
        <v>71</v>
      </c>
      <c r="M325" t="s">
        <v>71</v>
      </c>
      <c r="N325" t="s">
        <v>71</v>
      </c>
      <c r="O325" t="s">
        <v>71</v>
      </c>
      <c r="P325" t="s">
        <v>71</v>
      </c>
      <c r="Q325" t="s">
        <v>71</v>
      </c>
      <c r="R325" t="s">
        <v>71</v>
      </c>
      <c r="S325" t="s">
        <v>71</v>
      </c>
      <c r="T325" t="s">
        <v>3122</v>
      </c>
      <c r="U325" t="s">
        <v>71</v>
      </c>
      <c r="V325" t="s">
        <v>71</v>
      </c>
      <c r="W325" t="s">
        <v>71</v>
      </c>
      <c r="X325" t="s">
        <v>71</v>
      </c>
      <c r="Y325" t="s">
        <v>3123</v>
      </c>
      <c r="Z325" t="s">
        <v>957</v>
      </c>
      <c r="AA325" t="s">
        <v>71</v>
      </c>
      <c r="AB325" t="s">
        <v>71</v>
      </c>
      <c r="AC325" t="s">
        <v>71</v>
      </c>
      <c r="AD325" t="s">
        <v>71</v>
      </c>
      <c r="AE325" t="s">
        <v>71</v>
      </c>
      <c r="AF325" t="s">
        <v>71</v>
      </c>
      <c r="AG325" t="s">
        <v>71</v>
      </c>
      <c r="AH325" t="s">
        <v>71</v>
      </c>
      <c r="AI325" t="s">
        <v>71</v>
      </c>
      <c r="AJ325" t="s">
        <v>71</v>
      </c>
      <c r="AK325" t="s">
        <v>71</v>
      </c>
      <c r="AL325" t="s">
        <v>71</v>
      </c>
      <c r="AM325" t="s">
        <v>127</v>
      </c>
      <c r="AN325" t="s">
        <v>128</v>
      </c>
      <c r="AO325" t="s">
        <v>71</v>
      </c>
      <c r="AP325" t="s">
        <v>71</v>
      </c>
      <c r="AQ325" t="s">
        <v>71</v>
      </c>
      <c r="AR325" t="s">
        <v>734</v>
      </c>
      <c r="AS325">
        <v>2008</v>
      </c>
      <c r="AT325">
        <v>178</v>
      </c>
      <c r="AU325">
        <v>2</v>
      </c>
      <c r="AV325" t="s">
        <v>71</v>
      </c>
      <c r="AW325" t="s">
        <v>71</v>
      </c>
      <c r="AX325" t="s">
        <v>71</v>
      </c>
      <c r="AY325" t="s">
        <v>71</v>
      </c>
      <c r="AZ325">
        <v>425</v>
      </c>
      <c r="BA325">
        <v>438</v>
      </c>
      <c r="BB325" t="s">
        <v>71</v>
      </c>
      <c r="BC325" t="s">
        <v>3124</v>
      </c>
      <c r="BD325" t="str">
        <f>HYPERLINK("http://dx.doi.org/10.1016/j.ins.2007.07.016","http://dx.doi.org/10.1016/j.ins.2007.07.016")</f>
        <v>http://dx.doi.org/10.1016/j.ins.2007.07.016</v>
      </c>
      <c r="BE325" t="s">
        <v>71</v>
      </c>
      <c r="BF325" t="s">
        <v>71</v>
      </c>
      <c r="BG325" t="s">
        <v>71</v>
      </c>
      <c r="BH325" t="s">
        <v>71</v>
      </c>
      <c r="BI325" t="s">
        <v>71</v>
      </c>
      <c r="BJ325" t="s">
        <v>71</v>
      </c>
      <c r="BK325" t="s">
        <v>71</v>
      </c>
      <c r="BL325" t="s">
        <v>71</v>
      </c>
      <c r="BM325" t="s">
        <v>71</v>
      </c>
      <c r="BN325" t="s">
        <v>71</v>
      </c>
      <c r="BO325" t="s">
        <v>71</v>
      </c>
      <c r="BP325" t="s">
        <v>71</v>
      </c>
      <c r="BQ325" t="s">
        <v>3125</v>
      </c>
      <c r="BR325" t="str">
        <f>HYPERLINK("https%3A%2F%2Fwww.webofscience.com%2Fwos%2Fwoscc%2Ffull-record%2FWOS:000251560100010","View Full Record in Web of Science")</f>
        <v>View Full Record in Web of Science</v>
      </c>
    </row>
    <row r="326" spans="1:70" x14ac:dyDescent="0.25">
      <c r="A326" t="s">
        <v>69</v>
      </c>
      <c r="B326" t="s">
        <v>3126</v>
      </c>
      <c r="C326" t="s">
        <v>71</v>
      </c>
      <c r="D326" t="s">
        <v>71</v>
      </c>
      <c r="E326" t="s">
        <v>71</v>
      </c>
      <c r="F326" t="s">
        <v>3127</v>
      </c>
      <c r="G326" t="s">
        <v>71</v>
      </c>
      <c r="H326" t="s">
        <v>71</v>
      </c>
      <c r="I326" s="1" t="s">
        <v>3128</v>
      </c>
      <c r="J326" t="s">
        <v>8590</v>
      </c>
      <c r="K326" t="s">
        <v>174</v>
      </c>
      <c r="L326" t="s">
        <v>71</v>
      </c>
      <c r="M326" t="s">
        <v>71</v>
      </c>
      <c r="N326" t="s">
        <v>71</v>
      </c>
      <c r="O326" t="s">
        <v>71</v>
      </c>
      <c r="P326" t="s">
        <v>71</v>
      </c>
      <c r="Q326" t="s">
        <v>71</v>
      </c>
      <c r="R326" t="s">
        <v>71</v>
      </c>
      <c r="S326" t="s">
        <v>71</v>
      </c>
      <c r="T326" t="s">
        <v>3129</v>
      </c>
      <c r="U326" t="s">
        <v>71</v>
      </c>
      <c r="V326" t="s">
        <v>71</v>
      </c>
      <c r="W326" t="s">
        <v>71</v>
      </c>
      <c r="X326" t="s">
        <v>71</v>
      </c>
      <c r="Y326" t="s">
        <v>71</v>
      </c>
      <c r="Z326" t="s">
        <v>71</v>
      </c>
      <c r="AA326" t="s">
        <v>71</v>
      </c>
      <c r="AB326" t="s">
        <v>71</v>
      </c>
      <c r="AC326" t="s">
        <v>71</v>
      </c>
      <c r="AD326" t="s">
        <v>71</v>
      </c>
      <c r="AE326" t="s">
        <v>71</v>
      </c>
      <c r="AF326" t="s">
        <v>71</v>
      </c>
      <c r="AG326" t="s">
        <v>71</v>
      </c>
      <c r="AH326" t="s">
        <v>71</v>
      </c>
      <c r="AI326" t="s">
        <v>71</v>
      </c>
      <c r="AJ326" t="s">
        <v>71</v>
      </c>
      <c r="AK326" t="s">
        <v>71</v>
      </c>
      <c r="AL326" t="s">
        <v>71</v>
      </c>
      <c r="AM326" t="s">
        <v>178</v>
      </c>
      <c r="AN326" t="s">
        <v>179</v>
      </c>
      <c r="AO326" t="s">
        <v>71</v>
      </c>
      <c r="AP326" t="s">
        <v>71</v>
      </c>
      <c r="AQ326" t="s">
        <v>71</v>
      </c>
      <c r="AR326" t="s">
        <v>71</v>
      </c>
      <c r="AS326">
        <v>2016</v>
      </c>
      <c r="AT326">
        <v>31</v>
      </c>
      <c r="AU326">
        <v>4</v>
      </c>
      <c r="AV326" t="s">
        <v>71</v>
      </c>
      <c r="AW326" t="s">
        <v>71</v>
      </c>
      <c r="AX326" t="s">
        <v>71</v>
      </c>
      <c r="AY326" t="s">
        <v>71</v>
      </c>
      <c r="AZ326">
        <v>2203</v>
      </c>
      <c r="BA326">
        <v>2212</v>
      </c>
      <c r="BB326" t="s">
        <v>71</v>
      </c>
      <c r="BC326" t="s">
        <v>3130</v>
      </c>
      <c r="BD326" t="str">
        <f>HYPERLINK("http://dx.doi.org/10.3233/JIFS-169060","http://dx.doi.org/10.3233/JIFS-169060")</f>
        <v>http://dx.doi.org/10.3233/JIFS-169060</v>
      </c>
      <c r="BE326" t="s">
        <v>71</v>
      </c>
      <c r="BF326" t="s">
        <v>71</v>
      </c>
      <c r="BG326" t="s">
        <v>71</v>
      </c>
      <c r="BH326" t="s">
        <v>71</v>
      </c>
      <c r="BI326" t="s">
        <v>71</v>
      </c>
      <c r="BJ326" t="s">
        <v>71</v>
      </c>
      <c r="BK326" t="s">
        <v>71</v>
      </c>
      <c r="BL326" t="s">
        <v>71</v>
      </c>
      <c r="BM326" t="s">
        <v>71</v>
      </c>
      <c r="BN326" t="s">
        <v>71</v>
      </c>
      <c r="BO326" t="s">
        <v>71</v>
      </c>
      <c r="BP326" t="s">
        <v>71</v>
      </c>
      <c r="BQ326" t="s">
        <v>3131</v>
      </c>
      <c r="BR326" t="str">
        <f>HYPERLINK("https%3A%2F%2Fwww.webofscience.com%2Fwos%2Fwoscc%2Ffull-record%2FWOS:000384842400017","View Full Record in Web of Science")</f>
        <v>View Full Record in Web of Science</v>
      </c>
    </row>
    <row r="327" spans="1:70" x14ac:dyDescent="0.25">
      <c r="A327" t="s">
        <v>69</v>
      </c>
      <c r="B327" t="s">
        <v>3132</v>
      </c>
      <c r="C327" t="s">
        <v>71</v>
      </c>
      <c r="D327" t="s">
        <v>71</v>
      </c>
      <c r="E327" t="s">
        <v>71</v>
      </c>
      <c r="F327" t="s">
        <v>3133</v>
      </c>
      <c r="G327" t="s">
        <v>71</v>
      </c>
      <c r="H327" t="s">
        <v>71</v>
      </c>
      <c r="I327" s="1" t="s">
        <v>3134</v>
      </c>
      <c r="J327" t="s">
        <v>8590</v>
      </c>
      <c r="K327" t="s">
        <v>123</v>
      </c>
      <c r="L327" t="s">
        <v>71</v>
      </c>
      <c r="M327" t="s">
        <v>71</v>
      </c>
      <c r="N327" t="s">
        <v>71</v>
      </c>
      <c r="O327" t="s">
        <v>71</v>
      </c>
      <c r="P327" t="s">
        <v>71</v>
      </c>
      <c r="Q327" t="s">
        <v>71</v>
      </c>
      <c r="R327" t="s">
        <v>71</v>
      </c>
      <c r="S327" t="s">
        <v>71</v>
      </c>
      <c r="T327" t="s">
        <v>3135</v>
      </c>
      <c r="U327" t="s">
        <v>71</v>
      </c>
      <c r="V327" t="s">
        <v>71</v>
      </c>
      <c r="W327" t="s">
        <v>71</v>
      </c>
      <c r="X327" t="s">
        <v>71</v>
      </c>
      <c r="Y327" t="s">
        <v>71</v>
      </c>
      <c r="Z327" t="s">
        <v>71</v>
      </c>
      <c r="AA327" t="s">
        <v>71</v>
      </c>
      <c r="AB327" t="s">
        <v>71</v>
      </c>
      <c r="AC327" t="s">
        <v>71</v>
      </c>
      <c r="AD327" t="s">
        <v>71</v>
      </c>
      <c r="AE327" t="s">
        <v>71</v>
      </c>
      <c r="AF327" t="s">
        <v>71</v>
      </c>
      <c r="AG327" t="s">
        <v>71</v>
      </c>
      <c r="AH327" t="s">
        <v>71</v>
      </c>
      <c r="AI327" t="s">
        <v>71</v>
      </c>
      <c r="AJ327" t="s">
        <v>71</v>
      </c>
      <c r="AK327" t="s">
        <v>71</v>
      </c>
      <c r="AL327" t="s">
        <v>71</v>
      </c>
      <c r="AM327" t="s">
        <v>127</v>
      </c>
      <c r="AN327" t="s">
        <v>128</v>
      </c>
      <c r="AO327" t="s">
        <v>71</v>
      </c>
      <c r="AP327" t="s">
        <v>71</v>
      </c>
      <c r="AQ327" t="s">
        <v>71</v>
      </c>
      <c r="AR327" t="s">
        <v>3136</v>
      </c>
      <c r="AS327">
        <v>2015</v>
      </c>
      <c r="AT327">
        <v>294</v>
      </c>
      <c r="AU327" t="s">
        <v>71</v>
      </c>
      <c r="AV327" t="s">
        <v>71</v>
      </c>
      <c r="AW327" t="s">
        <v>71</v>
      </c>
      <c r="AX327" t="s">
        <v>71</v>
      </c>
      <c r="AY327" t="s">
        <v>71</v>
      </c>
      <c r="AZ327">
        <v>489</v>
      </c>
      <c r="BA327">
        <v>512</v>
      </c>
      <c r="BB327" t="s">
        <v>71</v>
      </c>
      <c r="BC327" t="s">
        <v>3137</v>
      </c>
      <c r="BD327" t="str">
        <f>HYPERLINK("http://dx.doi.org/10.1016/j.ins.2014.09.055","http://dx.doi.org/10.1016/j.ins.2014.09.055")</f>
        <v>http://dx.doi.org/10.1016/j.ins.2014.09.055</v>
      </c>
      <c r="BE327" t="s">
        <v>71</v>
      </c>
      <c r="BF327" t="s">
        <v>71</v>
      </c>
      <c r="BG327" t="s">
        <v>71</v>
      </c>
      <c r="BH327" t="s">
        <v>71</v>
      </c>
      <c r="BI327" t="s">
        <v>71</v>
      </c>
      <c r="BJ327" t="s">
        <v>71</v>
      </c>
      <c r="BK327" t="s">
        <v>71</v>
      </c>
      <c r="BL327" t="s">
        <v>71</v>
      </c>
      <c r="BM327" t="s">
        <v>71</v>
      </c>
      <c r="BN327" t="s">
        <v>71</v>
      </c>
      <c r="BO327" t="s">
        <v>71</v>
      </c>
      <c r="BP327" t="s">
        <v>71</v>
      </c>
      <c r="BQ327" t="s">
        <v>3138</v>
      </c>
      <c r="BR327" t="str">
        <f>HYPERLINK("https%3A%2F%2Fwww.webofscience.com%2Fwos%2Fwoscc%2Ffull-record%2FWOS:000346542800034","View Full Record in Web of Science")</f>
        <v>View Full Record in Web of Science</v>
      </c>
    </row>
    <row r="328" spans="1:70" x14ac:dyDescent="0.25">
      <c r="A328" t="s">
        <v>83</v>
      </c>
      <c r="B328" t="s">
        <v>3139</v>
      </c>
      <c r="C328" t="s">
        <v>71</v>
      </c>
      <c r="D328" t="s">
        <v>3140</v>
      </c>
      <c r="E328" t="s">
        <v>71</v>
      </c>
      <c r="F328" t="s">
        <v>3141</v>
      </c>
      <c r="G328" t="s">
        <v>71</v>
      </c>
      <c r="H328" t="s">
        <v>71</v>
      </c>
      <c r="I328" s="1" t="s">
        <v>3142</v>
      </c>
      <c r="J328" t="s">
        <v>8590</v>
      </c>
      <c r="K328" t="s">
        <v>3143</v>
      </c>
      <c r="L328" t="s">
        <v>3144</v>
      </c>
      <c r="M328" t="s">
        <v>3145</v>
      </c>
      <c r="N328" t="s">
        <v>3146</v>
      </c>
      <c r="O328" t="s">
        <v>3147</v>
      </c>
      <c r="P328" t="s">
        <v>71</v>
      </c>
      <c r="Q328" t="s">
        <v>71</v>
      </c>
      <c r="R328" t="s">
        <v>71</v>
      </c>
      <c r="S328" t="s">
        <v>71</v>
      </c>
      <c r="T328" t="s">
        <v>3148</v>
      </c>
      <c r="U328" t="s">
        <v>71</v>
      </c>
      <c r="V328" t="s">
        <v>71</v>
      </c>
      <c r="W328" t="s">
        <v>71</v>
      </c>
      <c r="X328" t="s">
        <v>71</v>
      </c>
      <c r="Y328" t="s">
        <v>71</v>
      </c>
      <c r="Z328" t="s">
        <v>3149</v>
      </c>
      <c r="AA328" t="s">
        <v>71</v>
      </c>
      <c r="AB328" t="s">
        <v>71</v>
      </c>
      <c r="AC328" t="s">
        <v>71</v>
      </c>
      <c r="AD328" t="s">
        <v>71</v>
      </c>
      <c r="AE328" t="s">
        <v>71</v>
      </c>
      <c r="AF328" t="s">
        <v>71</v>
      </c>
      <c r="AG328" t="s">
        <v>71</v>
      </c>
      <c r="AH328" t="s">
        <v>71</v>
      </c>
      <c r="AI328" t="s">
        <v>71</v>
      </c>
      <c r="AJ328" t="s">
        <v>71</v>
      </c>
      <c r="AK328" t="s">
        <v>71</v>
      </c>
      <c r="AL328" t="s">
        <v>71</v>
      </c>
      <c r="AM328" t="s">
        <v>3150</v>
      </c>
      <c r="AN328" t="s">
        <v>71</v>
      </c>
      <c r="AO328" t="s">
        <v>71</v>
      </c>
      <c r="AP328" t="s">
        <v>71</v>
      </c>
      <c r="AQ328" t="s">
        <v>71</v>
      </c>
      <c r="AR328" t="s">
        <v>71</v>
      </c>
      <c r="AS328">
        <v>2012</v>
      </c>
      <c r="AT328">
        <v>4</v>
      </c>
      <c r="AU328" t="s">
        <v>71</v>
      </c>
      <c r="AV328" t="s">
        <v>71</v>
      </c>
      <c r="AW328" t="s">
        <v>71</v>
      </c>
      <c r="AX328" t="s">
        <v>71</v>
      </c>
      <c r="AY328" t="s">
        <v>71</v>
      </c>
      <c r="AZ328">
        <v>820</v>
      </c>
      <c r="BA328">
        <v>824</v>
      </c>
      <c r="BB328" t="s">
        <v>71</v>
      </c>
      <c r="BC328" t="s">
        <v>3151</v>
      </c>
      <c r="BD328" t="str">
        <f>HYPERLINK("http://dx.doi.org/10.1016/j.protcy.2012.05.134","http://dx.doi.org/10.1016/j.protcy.2012.05.134")</f>
        <v>http://dx.doi.org/10.1016/j.protcy.2012.05.134</v>
      </c>
      <c r="BE328" t="s">
        <v>71</v>
      </c>
      <c r="BF328" t="s">
        <v>71</v>
      </c>
      <c r="BG328" t="s">
        <v>71</v>
      </c>
      <c r="BH328" t="s">
        <v>71</v>
      </c>
      <c r="BI328" t="s">
        <v>71</v>
      </c>
      <c r="BJ328" t="s">
        <v>71</v>
      </c>
      <c r="BK328" t="s">
        <v>71</v>
      </c>
      <c r="BL328" t="s">
        <v>71</v>
      </c>
      <c r="BM328" t="s">
        <v>71</v>
      </c>
      <c r="BN328" t="s">
        <v>71</v>
      </c>
      <c r="BO328" t="s">
        <v>71</v>
      </c>
      <c r="BP328" t="s">
        <v>71</v>
      </c>
      <c r="BQ328" t="s">
        <v>3152</v>
      </c>
      <c r="BR328" t="str">
        <f>HYPERLINK("https%3A%2F%2Fwww.webofscience.com%2Fwos%2Fwoscc%2Ffull-record%2FWOS:000319812800134","View Full Record in Web of Science")</f>
        <v>View Full Record in Web of Science</v>
      </c>
    </row>
    <row r="329" spans="1:70" x14ac:dyDescent="0.25">
      <c r="A329" t="s">
        <v>83</v>
      </c>
      <c r="B329" t="s">
        <v>3153</v>
      </c>
      <c r="C329" t="s">
        <v>71</v>
      </c>
      <c r="D329" t="s">
        <v>3154</v>
      </c>
      <c r="E329" t="s">
        <v>71</v>
      </c>
      <c r="F329" t="s">
        <v>3155</v>
      </c>
      <c r="G329" t="s">
        <v>71</v>
      </c>
      <c r="H329" t="s">
        <v>71</v>
      </c>
      <c r="I329" s="1" t="s">
        <v>3156</v>
      </c>
      <c r="J329" t="s">
        <v>8590</v>
      </c>
      <c r="K329" t="s">
        <v>3157</v>
      </c>
      <c r="L329" t="s">
        <v>71</v>
      </c>
      <c r="M329" t="s">
        <v>3158</v>
      </c>
      <c r="N329" t="s">
        <v>3159</v>
      </c>
      <c r="O329" t="s">
        <v>3160</v>
      </c>
      <c r="P329" t="s">
        <v>3161</v>
      </c>
      <c r="Q329" t="s">
        <v>71</v>
      </c>
      <c r="R329" t="s">
        <v>71</v>
      </c>
      <c r="S329" t="s">
        <v>71</v>
      </c>
      <c r="T329" t="s">
        <v>3162</v>
      </c>
      <c r="U329" t="s">
        <v>71</v>
      </c>
      <c r="V329" t="s">
        <v>71</v>
      </c>
      <c r="W329" t="s">
        <v>71</v>
      </c>
      <c r="X329" t="s">
        <v>71</v>
      </c>
      <c r="Y329" t="s">
        <v>71</v>
      </c>
      <c r="Z329" t="s">
        <v>71</v>
      </c>
      <c r="AA329" t="s">
        <v>71</v>
      </c>
      <c r="AB329" t="s">
        <v>71</v>
      </c>
      <c r="AC329" t="s">
        <v>71</v>
      </c>
      <c r="AD329" t="s">
        <v>71</v>
      </c>
      <c r="AE329" t="s">
        <v>71</v>
      </c>
      <c r="AF329" t="s">
        <v>71</v>
      </c>
      <c r="AG329" t="s">
        <v>71</v>
      </c>
      <c r="AH329" t="s">
        <v>71</v>
      </c>
      <c r="AI329" t="s">
        <v>71</v>
      </c>
      <c r="AJ329" t="s">
        <v>71</v>
      </c>
      <c r="AK329" t="s">
        <v>71</v>
      </c>
      <c r="AL329" t="s">
        <v>71</v>
      </c>
      <c r="AM329" t="s">
        <v>71</v>
      </c>
      <c r="AN329" t="s">
        <v>71</v>
      </c>
      <c r="AO329" t="s">
        <v>71</v>
      </c>
      <c r="AP329" t="s">
        <v>71</v>
      </c>
      <c r="AQ329" t="s">
        <v>71</v>
      </c>
      <c r="AR329" t="s">
        <v>71</v>
      </c>
      <c r="AS329">
        <v>2007</v>
      </c>
      <c r="AT329" t="s">
        <v>71</v>
      </c>
      <c r="AU329" t="s">
        <v>71</v>
      </c>
      <c r="AV329" t="s">
        <v>71</v>
      </c>
      <c r="AW329" t="s">
        <v>71</v>
      </c>
      <c r="AX329" t="s">
        <v>71</v>
      </c>
      <c r="AY329" t="s">
        <v>71</v>
      </c>
      <c r="AZ329">
        <v>376</v>
      </c>
      <c r="BA329" t="s">
        <v>99</v>
      </c>
      <c r="BB329" t="s">
        <v>71</v>
      </c>
      <c r="BC329" t="s">
        <v>3163</v>
      </c>
      <c r="BD329" t="str">
        <f>HYPERLINK("http://dx.doi.org/10.1109/FSKD.2007.534","http://dx.doi.org/10.1109/FSKD.2007.534")</f>
        <v>http://dx.doi.org/10.1109/FSKD.2007.534</v>
      </c>
      <c r="BE329" t="s">
        <v>71</v>
      </c>
      <c r="BF329" t="s">
        <v>71</v>
      </c>
      <c r="BG329" t="s">
        <v>71</v>
      </c>
      <c r="BH329" t="s">
        <v>71</v>
      </c>
      <c r="BI329" t="s">
        <v>71</v>
      </c>
      <c r="BJ329" t="s">
        <v>71</v>
      </c>
      <c r="BK329" t="s">
        <v>71</v>
      </c>
      <c r="BL329" t="s">
        <v>71</v>
      </c>
      <c r="BM329" t="s">
        <v>71</v>
      </c>
      <c r="BN329" t="s">
        <v>71</v>
      </c>
      <c r="BO329" t="s">
        <v>71</v>
      </c>
      <c r="BP329" t="s">
        <v>71</v>
      </c>
      <c r="BQ329" t="s">
        <v>3164</v>
      </c>
      <c r="BR329" t="str">
        <f>HYPERLINK("https%3A%2F%2Fwww.webofscience.com%2Fwos%2Fwoscc%2Ffull-record%2FWOS:000252460600075","View Full Record in Web of Science")</f>
        <v>View Full Record in Web of Science</v>
      </c>
    </row>
    <row r="330" spans="1:70" x14ac:dyDescent="0.25">
      <c r="A330" t="s">
        <v>69</v>
      </c>
      <c r="B330" t="s">
        <v>3165</v>
      </c>
      <c r="C330" t="s">
        <v>71</v>
      </c>
      <c r="D330" t="s">
        <v>71</v>
      </c>
      <c r="E330" t="s">
        <v>71</v>
      </c>
      <c r="F330" t="s">
        <v>3166</v>
      </c>
      <c r="G330" t="s">
        <v>71</v>
      </c>
      <c r="H330" t="s">
        <v>71</v>
      </c>
      <c r="I330" s="1" t="s">
        <v>3167</v>
      </c>
      <c r="J330" t="s">
        <v>8590</v>
      </c>
      <c r="K330" t="s">
        <v>766</v>
      </c>
      <c r="L330" t="s">
        <v>71</v>
      </c>
      <c r="M330" t="s">
        <v>71</v>
      </c>
      <c r="N330" t="s">
        <v>71</v>
      </c>
      <c r="O330" t="s">
        <v>71</v>
      </c>
      <c r="P330" t="s">
        <v>71</v>
      </c>
      <c r="Q330" t="s">
        <v>71</v>
      </c>
      <c r="R330" t="s">
        <v>71</v>
      </c>
      <c r="S330" t="s">
        <v>71</v>
      </c>
      <c r="T330" t="s">
        <v>3168</v>
      </c>
      <c r="U330" t="s">
        <v>71</v>
      </c>
      <c r="V330" t="s">
        <v>71</v>
      </c>
      <c r="W330" t="s">
        <v>71</v>
      </c>
      <c r="X330" t="s">
        <v>71</v>
      </c>
      <c r="Y330" t="s">
        <v>3169</v>
      </c>
      <c r="Z330" t="s">
        <v>3170</v>
      </c>
      <c r="AA330" t="s">
        <v>71</v>
      </c>
      <c r="AB330" t="s">
        <v>71</v>
      </c>
      <c r="AC330" t="s">
        <v>71</v>
      </c>
      <c r="AD330" t="s">
        <v>71</v>
      </c>
      <c r="AE330" t="s">
        <v>71</v>
      </c>
      <c r="AF330" t="s">
        <v>71</v>
      </c>
      <c r="AG330" t="s">
        <v>71</v>
      </c>
      <c r="AH330" t="s">
        <v>71</v>
      </c>
      <c r="AI330" t="s">
        <v>71</v>
      </c>
      <c r="AJ330" t="s">
        <v>71</v>
      </c>
      <c r="AK330" t="s">
        <v>71</v>
      </c>
      <c r="AL330" t="s">
        <v>71</v>
      </c>
      <c r="AM330" t="s">
        <v>768</v>
      </c>
      <c r="AN330" t="s">
        <v>769</v>
      </c>
      <c r="AO330" t="s">
        <v>71</v>
      </c>
      <c r="AP330" t="s">
        <v>71</v>
      </c>
      <c r="AQ330" t="s">
        <v>71</v>
      </c>
      <c r="AR330" t="s">
        <v>1082</v>
      </c>
      <c r="AS330">
        <v>2018</v>
      </c>
      <c r="AT330">
        <v>66</v>
      </c>
      <c r="AU330" t="s">
        <v>71</v>
      </c>
      <c r="AV330" t="s">
        <v>71</v>
      </c>
      <c r="AW330" t="s">
        <v>71</v>
      </c>
      <c r="AX330" t="s">
        <v>71</v>
      </c>
      <c r="AY330" t="s">
        <v>71</v>
      </c>
      <c r="AZ330">
        <v>34</v>
      </c>
      <c r="BA330">
        <v>49</v>
      </c>
      <c r="BB330" t="s">
        <v>71</v>
      </c>
      <c r="BC330" t="s">
        <v>3171</v>
      </c>
      <c r="BD330" t="str">
        <f>HYPERLINK("http://dx.doi.org/10.1016/j.asoc.2018.01.018","http://dx.doi.org/10.1016/j.asoc.2018.01.018")</f>
        <v>http://dx.doi.org/10.1016/j.asoc.2018.01.018</v>
      </c>
      <c r="BE330" t="s">
        <v>71</v>
      </c>
      <c r="BF330" t="s">
        <v>71</v>
      </c>
      <c r="BG330" t="s">
        <v>71</v>
      </c>
      <c r="BH330" t="s">
        <v>71</v>
      </c>
      <c r="BI330" t="s">
        <v>71</v>
      </c>
      <c r="BJ330" t="s">
        <v>71</v>
      </c>
      <c r="BK330" t="s">
        <v>71</v>
      </c>
      <c r="BL330" t="s">
        <v>71</v>
      </c>
      <c r="BM330" t="s">
        <v>71</v>
      </c>
      <c r="BN330" t="s">
        <v>71</v>
      </c>
      <c r="BO330" t="s">
        <v>71</v>
      </c>
      <c r="BP330" t="s">
        <v>71</v>
      </c>
      <c r="BQ330" t="s">
        <v>3172</v>
      </c>
      <c r="BR330" t="str">
        <f>HYPERLINK("https%3A%2F%2Fwww.webofscience.com%2Fwos%2Fwoscc%2Ffull-record%2FWOS:000430162100003","View Full Record in Web of Science")</f>
        <v>View Full Record in Web of Science</v>
      </c>
    </row>
    <row r="331" spans="1:70" x14ac:dyDescent="0.25">
      <c r="A331" t="s">
        <v>69</v>
      </c>
      <c r="B331" t="s">
        <v>3173</v>
      </c>
      <c r="C331" t="s">
        <v>71</v>
      </c>
      <c r="D331" t="s">
        <v>71</v>
      </c>
      <c r="E331" t="s">
        <v>71</v>
      </c>
      <c r="F331" t="s">
        <v>3174</v>
      </c>
      <c r="G331" t="s">
        <v>71</v>
      </c>
      <c r="H331" t="s">
        <v>71</v>
      </c>
      <c r="I331" s="1" t="s">
        <v>3175</v>
      </c>
      <c r="J331" t="s">
        <v>8590</v>
      </c>
      <c r="K331" t="s">
        <v>174</v>
      </c>
      <c r="L331" t="s">
        <v>71</v>
      </c>
      <c r="M331" t="s">
        <v>71</v>
      </c>
      <c r="N331" t="s">
        <v>71</v>
      </c>
      <c r="O331" t="s">
        <v>71</v>
      </c>
      <c r="P331" t="s">
        <v>71</v>
      </c>
      <c r="Q331" t="s">
        <v>71</v>
      </c>
      <c r="R331" t="s">
        <v>71</v>
      </c>
      <c r="S331" t="s">
        <v>71</v>
      </c>
      <c r="T331" t="s">
        <v>3176</v>
      </c>
      <c r="U331" t="s">
        <v>71</v>
      </c>
      <c r="V331" t="s">
        <v>71</v>
      </c>
      <c r="W331" t="s">
        <v>71</v>
      </c>
      <c r="X331" t="s">
        <v>71</v>
      </c>
      <c r="Y331" t="s">
        <v>71</v>
      </c>
      <c r="Z331" t="s">
        <v>71</v>
      </c>
      <c r="AA331" t="s">
        <v>71</v>
      </c>
      <c r="AB331" t="s">
        <v>71</v>
      </c>
      <c r="AC331" t="s">
        <v>71</v>
      </c>
      <c r="AD331" t="s">
        <v>71</v>
      </c>
      <c r="AE331" t="s">
        <v>71</v>
      </c>
      <c r="AF331" t="s">
        <v>71</v>
      </c>
      <c r="AG331" t="s">
        <v>71</v>
      </c>
      <c r="AH331" t="s">
        <v>71</v>
      </c>
      <c r="AI331" t="s">
        <v>71</v>
      </c>
      <c r="AJ331" t="s">
        <v>71</v>
      </c>
      <c r="AK331" t="s">
        <v>71</v>
      </c>
      <c r="AL331" t="s">
        <v>71</v>
      </c>
      <c r="AM331" t="s">
        <v>178</v>
      </c>
      <c r="AN331" t="s">
        <v>179</v>
      </c>
      <c r="AO331" t="s">
        <v>71</v>
      </c>
      <c r="AP331" t="s">
        <v>71</v>
      </c>
      <c r="AQ331" t="s">
        <v>71</v>
      </c>
      <c r="AR331" t="s">
        <v>71</v>
      </c>
      <c r="AS331">
        <v>2016</v>
      </c>
      <c r="AT331">
        <v>30</v>
      </c>
      <c r="AU331">
        <v>2</v>
      </c>
      <c r="AV331" t="s">
        <v>71</v>
      </c>
      <c r="AW331" t="s">
        <v>71</v>
      </c>
      <c r="AX331" t="s">
        <v>71</v>
      </c>
      <c r="AY331" t="s">
        <v>71</v>
      </c>
      <c r="AZ331">
        <v>1127</v>
      </c>
      <c r="BA331">
        <v>1137</v>
      </c>
      <c r="BB331" t="s">
        <v>71</v>
      </c>
      <c r="BC331" t="s">
        <v>3177</v>
      </c>
      <c r="BD331" t="str">
        <f>HYPERLINK("http://dx.doi.org/10.3233/IFS-151835","http://dx.doi.org/10.3233/IFS-151835")</f>
        <v>http://dx.doi.org/10.3233/IFS-151835</v>
      </c>
      <c r="BE331" t="s">
        <v>71</v>
      </c>
      <c r="BF331" t="s">
        <v>71</v>
      </c>
      <c r="BG331" t="s">
        <v>71</v>
      </c>
      <c r="BH331" t="s">
        <v>71</v>
      </c>
      <c r="BI331" t="s">
        <v>71</v>
      </c>
      <c r="BJ331" t="s">
        <v>71</v>
      </c>
      <c r="BK331" t="s">
        <v>71</v>
      </c>
      <c r="BL331" t="s">
        <v>71</v>
      </c>
      <c r="BM331" t="s">
        <v>71</v>
      </c>
      <c r="BN331" t="s">
        <v>71</v>
      </c>
      <c r="BO331" t="s">
        <v>71</v>
      </c>
      <c r="BP331" t="s">
        <v>71</v>
      </c>
      <c r="BQ331" t="s">
        <v>3178</v>
      </c>
      <c r="BR331" t="str">
        <f>HYPERLINK("https%3A%2F%2Fwww.webofscience.com%2Fwos%2Fwoscc%2Ffull-record%2FWOS:000371039300046","View Full Record in Web of Science")</f>
        <v>View Full Record in Web of Science</v>
      </c>
    </row>
    <row r="332" spans="1:70" x14ac:dyDescent="0.25">
      <c r="A332" t="s">
        <v>69</v>
      </c>
      <c r="B332" t="s">
        <v>3179</v>
      </c>
      <c r="C332" t="s">
        <v>71</v>
      </c>
      <c r="D332" t="s">
        <v>71</v>
      </c>
      <c r="E332" t="s">
        <v>71</v>
      </c>
      <c r="F332" t="s">
        <v>3179</v>
      </c>
      <c r="G332" t="s">
        <v>71</v>
      </c>
      <c r="H332" t="s">
        <v>71</v>
      </c>
      <c r="I332" s="1" t="s">
        <v>3180</v>
      </c>
      <c r="J332" t="s">
        <v>8590</v>
      </c>
      <c r="K332" t="s">
        <v>233</v>
      </c>
      <c r="L332" t="s">
        <v>71</v>
      </c>
      <c r="M332" t="s">
        <v>71</v>
      </c>
      <c r="N332" t="s">
        <v>71</v>
      </c>
      <c r="O332" t="s">
        <v>71</v>
      </c>
      <c r="P332" t="s">
        <v>71</v>
      </c>
      <c r="Q332" t="s">
        <v>71</v>
      </c>
      <c r="R332" t="s">
        <v>71</v>
      </c>
      <c r="S332" t="s">
        <v>71</v>
      </c>
      <c r="T332" t="s">
        <v>3181</v>
      </c>
      <c r="U332" t="s">
        <v>71</v>
      </c>
      <c r="V332" t="s">
        <v>71</v>
      </c>
      <c r="W332" t="s">
        <v>71</v>
      </c>
      <c r="X332" t="s">
        <v>71</v>
      </c>
      <c r="Y332" t="s">
        <v>3182</v>
      </c>
      <c r="Z332" t="s">
        <v>3183</v>
      </c>
      <c r="AA332" t="s">
        <v>71</v>
      </c>
      <c r="AB332" t="s">
        <v>71</v>
      </c>
      <c r="AC332" t="s">
        <v>71</v>
      </c>
      <c r="AD332" t="s">
        <v>71</v>
      </c>
      <c r="AE332" t="s">
        <v>71</v>
      </c>
      <c r="AF332" t="s">
        <v>71</v>
      </c>
      <c r="AG332" t="s">
        <v>71</v>
      </c>
      <c r="AH332" t="s">
        <v>71</v>
      </c>
      <c r="AI332" t="s">
        <v>71</v>
      </c>
      <c r="AJ332" t="s">
        <v>71</v>
      </c>
      <c r="AK332" t="s">
        <v>71</v>
      </c>
      <c r="AL332" t="s">
        <v>71</v>
      </c>
      <c r="AM332" t="s">
        <v>237</v>
      </c>
      <c r="AN332" t="s">
        <v>238</v>
      </c>
      <c r="AO332" t="s">
        <v>71</v>
      </c>
      <c r="AP332" t="s">
        <v>71</v>
      </c>
      <c r="AQ332" t="s">
        <v>71</v>
      </c>
      <c r="AR332" t="s">
        <v>344</v>
      </c>
      <c r="AS332">
        <v>2002</v>
      </c>
      <c r="AT332">
        <v>10</v>
      </c>
      <c r="AU332">
        <v>3</v>
      </c>
      <c r="AV332" t="s">
        <v>71</v>
      </c>
      <c r="AW332" t="s">
        <v>71</v>
      </c>
      <c r="AX332" t="s">
        <v>71</v>
      </c>
      <c r="AY332" t="s">
        <v>71</v>
      </c>
      <c r="AZ332">
        <v>287</v>
      </c>
      <c r="BA332">
        <v>296</v>
      </c>
      <c r="BB332" t="s">
        <v>3184</v>
      </c>
      <c r="BC332" t="s">
        <v>3185</v>
      </c>
      <c r="BD332" t="str">
        <f>HYPERLINK("http://dx.doi.org/10.1109/TFUZZ.2002.1006432","http://dx.doi.org/10.1109/TFUZZ.2002.1006432")</f>
        <v>http://dx.doi.org/10.1109/TFUZZ.2002.1006432</v>
      </c>
      <c r="BE332" t="s">
        <v>71</v>
      </c>
      <c r="BF332" t="s">
        <v>71</v>
      </c>
      <c r="BG332" t="s">
        <v>71</v>
      </c>
      <c r="BH332" t="s">
        <v>71</v>
      </c>
      <c r="BI332" t="s">
        <v>71</v>
      </c>
      <c r="BJ332" t="s">
        <v>71</v>
      </c>
      <c r="BK332" t="s">
        <v>71</v>
      </c>
      <c r="BL332" t="s">
        <v>71</v>
      </c>
      <c r="BM332" t="s">
        <v>71</v>
      </c>
      <c r="BN332" t="s">
        <v>71</v>
      </c>
      <c r="BO332" t="s">
        <v>71</v>
      </c>
      <c r="BP332" t="s">
        <v>71</v>
      </c>
      <c r="BQ332" t="s">
        <v>3186</v>
      </c>
      <c r="BR332" t="str">
        <f>HYPERLINK("https%3A%2F%2Fwww.webofscience.com%2Fwos%2Fwoscc%2Ffull-record%2FWOS:000176135400002","View Full Record in Web of Science")</f>
        <v>View Full Record in Web of Science</v>
      </c>
    </row>
    <row r="333" spans="1:70" x14ac:dyDescent="0.25">
      <c r="A333" t="s">
        <v>83</v>
      </c>
      <c r="B333" t="s">
        <v>3187</v>
      </c>
      <c r="C333" t="s">
        <v>71</v>
      </c>
      <c r="D333" t="s">
        <v>71</v>
      </c>
      <c r="E333" t="s">
        <v>3188</v>
      </c>
      <c r="F333" t="s">
        <v>3187</v>
      </c>
      <c r="G333" t="s">
        <v>71</v>
      </c>
      <c r="H333" t="s">
        <v>71</v>
      </c>
      <c r="I333" s="1" t="s">
        <v>3189</v>
      </c>
      <c r="J333" t="s">
        <v>8590</v>
      </c>
      <c r="K333" t="s">
        <v>3190</v>
      </c>
      <c r="L333" t="s">
        <v>71</v>
      </c>
      <c r="M333" t="s">
        <v>3191</v>
      </c>
      <c r="N333" t="s">
        <v>3192</v>
      </c>
      <c r="O333" t="s">
        <v>3193</v>
      </c>
      <c r="P333" t="s">
        <v>3194</v>
      </c>
      <c r="Q333" t="s">
        <v>3195</v>
      </c>
      <c r="R333" t="s">
        <v>71</v>
      </c>
      <c r="S333" t="s">
        <v>71</v>
      </c>
      <c r="T333" t="s">
        <v>3196</v>
      </c>
      <c r="U333" t="s">
        <v>71</v>
      </c>
      <c r="V333" t="s">
        <v>71</v>
      </c>
      <c r="W333" t="s">
        <v>71</v>
      </c>
      <c r="X333" t="s">
        <v>71</v>
      </c>
      <c r="Y333" t="s">
        <v>3197</v>
      </c>
      <c r="Z333" t="s">
        <v>3198</v>
      </c>
      <c r="AA333" t="s">
        <v>71</v>
      </c>
      <c r="AB333" t="s">
        <v>71</v>
      </c>
      <c r="AC333" t="s">
        <v>71</v>
      </c>
      <c r="AD333" t="s">
        <v>71</v>
      </c>
      <c r="AE333" t="s">
        <v>71</v>
      </c>
      <c r="AF333" t="s">
        <v>71</v>
      </c>
      <c r="AG333" t="s">
        <v>71</v>
      </c>
      <c r="AH333" t="s">
        <v>71</v>
      </c>
      <c r="AI333" t="s">
        <v>71</v>
      </c>
      <c r="AJ333" t="s">
        <v>71</v>
      </c>
      <c r="AK333" t="s">
        <v>71</v>
      </c>
      <c r="AL333" t="s">
        <v>71</v>
      </c>
      <c r="AM333" t="s">
        <v>71</v>
      </c>
      <c r="AN333" t="s">
        <v>71</v>
      </c>
      <c r="AO333" t="s">
        <v>3199</v>
      </c>
      <c r="AP333" t="s">
        <v>71</v>
      </c>
      <c r="AQ333" t="s">
        <v>71</v>
      </c>
      <c r="AR333" t="s">
        <v>71</v>
      </c>
      <c r="AS333">
        <v>2002</v>
      </c>
      <c r="AT333" t="s">
        <v>71</v>
      </c>
      <c r="AU333" t="s">
        <v>71</v>
      </c>
      <c r="AV333" t="s">
        <v>71</v>
      </c>
      <c r="AW333" t="s">
        <v>71</v>
      </c>
      <c r="AX333" t="s">
        <v>71</v>
      </c>
      <c r="AY333" t="s">
        <v>71</v>
      </c>
      <c r="AZ333">
        <v>406</v>
      </c>
      <c r="BA333">
        <v>411</v>
      </c>
      <c r="BB333" t="s">
        <v>71</v>
      </c>
      <c r="BC333" t="s">
        <v>71</v>
      </c>
      <c r="BD333" t="s">
        <v>71</v>
      </c>
      <c r="BE333" t="s">
        <v>71</v>
      </c>
      <c r="BF333" t="s">
        <v>71</v>
      </c>
      <c r="BG333" t="s">
        <v>71</v>
      </c>
      <c r="BH333" t="s">
        <v>71</v>
      </c>
      <c r="BI333" t="s">
        <v>71</v>
      </c>
      <c r="BJ333" t="s">
        <v>71</v>
      </c>
      <c r="BK333" t="s">
        <v>71</v>
      </c>
      <c r="BL333" t="s">
        <v>71</v>
      </c>
      <c r="BM333" t="s">
        <v>71</v>
      </c>
      <c r="BN333" t="s">
        <v>71</v>
      </c>
      <c r="BO333" t="s">
        <v>71</v>
      </c>
      <c r="BP333" t="s">
        <v>71</v>
      </c>
      <c r="BQ333" t="s">
        <v>3200</v>
      </c>
      <c r="BR333" t="str">
        <f>HYPERLINK("https%3A%2F%2Fwww.webofscience.com%2Fwos%2Fwoscc%2Ffull-record%2FWOS:000184048100086","View Full Record in Web of Science")</f>
        <v>View Full Record in Web of Science</v>
      </c>
    </row>
    <row r="334" spans="1:70" x14ac:dyDescent="0.25">
      <c r="A334" t="s">
        <v>83</v>
      </c>
      <c r="B334" t="s">
        <v>3201</v>
      </c>
      <c r="C334" t="s">
        <v>71</v>
      </c>
      <c r="D334" t="s">
        <v>71</v>
      </c>
      <c r="E334" t="s">
        <v>102</v>
      </c>
      <c r="F334" t="s">
        <v>3202</v>
      </c>
      <c r="G334" t="s">
        <v>71</v>
      </c>
      <c r="H334" t="s">
        <v>71</v>
      </c>
      <c r="I334" s="1" t="s">
        <v>3203</v>
      </c>
      <c r="J334" t="s">
        <v>8590</v>
      </c>
      <c r="K334" t="s">
        <v>3204</v>
      </c>
      <c r="L334" t="s">
        <v>71</v>
      </c>
      <c r="M334" t="s">
        <v>3205</v>
      </c>
      <c r="N334" t="s">
        <v>3206</v>
      </c>
      <c r="O334" t="s">
        <v>3207</v>
      </c>
      <c r="P334" t="s">
        <v>3208</v>
      </c>
      <c r="Q334" t="s">
        <v>71</v>
      </c>
      <c r="R334" t="s">
        <v>71</v>
      </c>
      <c r="S334" t="s">
        <v>71</v>
      </c>
      <c r="T334" t="s">
        <v>3209</v>
      </c>
      <c r="U334" t="s">
        <v>71</v>
      </c>
      <c r="V334" t="s">
        <v>71</v>
      </c>
      <c r="W334" t="s">
        <v>71</v>
      </c>
      <c r="X334" t="s">
        <v>71</v>
      </c>
      <c r="Y334" t="s">
        <v>3210</v>
      </c>
      <c r="Z334" t="s">
        <v>3211</v>
      </c>
      <c r="AA334" t="s">
        <v>71</v>
      </c>
      <c r="AB334" t="s">
        <v>71</v>
      </c>
      <c r="AC334" t="s">
        <v>71</v>
      </c>
      <c r="AD334" t="s">
        <v>71</v>
      </c>
      <c r="AE334" t="s">
        <v>71</v>
      </c>
      <c r="AF334" t="s">
        <v>71</v>
      </c>
      <c r="AG334" t="s">
        <v>71</v>
      </c>
      <c r="AH334" t="s">
        <v>71</v>
      </c>
      <c r="AI334" t="s">
        <v>71</v>
      </c>
      <c r="AJ334" t="s">
        <v>71</v>
      </c>
      <c r="AK334" t="s">
        <v>71</v>
      </c>
      <c r="AL334" t="s">
        <v>71</v>
      </c>
      <c r="AM334" t="s">
        <v>71</v>
      </c>
      <c r="AN334" t="s">
        <v>71</v>
      </c>
      <c r="AO334" t="s">
        <v>3212</v>
      </c>
      <c r="AP334" t="s">
        <v>71</v>
      </c>
      <c r="AQ334" t="s">
        <v>71</v>
      </c>
      <c r="AR334" t="s">
        <v>71</v>
      </c>
      <c r="AS334">
        <v>2016</v>
      </c>
      <c r="AT334" t="s">
        <v>71</v>
      </c>
      <c r="AU334" t="s">
        <v>71</v>
      </c>
      <c r="AV334" t="s">
        <v>71</v>
      </c>
      <c r="AW334" t="s">
        <v>71</v>
      </c>
      <c r="AX334" t="s">
        <v>71</v>
      </c>
      <c r="AY334" t="s">
        <v>71</v>
      </c>
      <c r="AZ334">
        <v>487</v>
      </c>
      <c r="BA334" t="s">
        <v>3213</v>
      </c>
      <c r="BB334" t="s">
        <v>71</v>
      </c>
      <c r="BC334" t="s">
        <v>3214</v>
      </c>
      <c r="BD334" t="str">
        <f>HYPERLINK("http://dx.doi.org/10.1109/CIS.2016.117","http://dx.doi.org/10.1109/CIS.2016.117")</f>
        <v>http://dx.doi.org/10.1109/CIS.2016.117</v>
      </c>
      <c r="BE334" t="s">
        <v>71</v>
      </c>
      <c r="BF334" t="s">
        <v>71</v>
      </c>
      <c r="BG334" t="s">
        <v>71</v>
      </c>
      <c r="BH334" t="s">
        <v>71</v>
      </c>
      <c r="BI334" t="s">
        <v>71</v>
      </c>
      <c r="BJ334" t="s">
        <v>71</v>
      </c>
      <c r="BK334" t="s">
        <v>71</v>
      </c>
      <c r="BL334" t="s">
        <v>71</v>
      </c>
      <c r="BM334" t="s">
        <v>71</v>
      </c>
      <c r="BN334" t="s">
        <v>71</v>
      </c>
      <c r="BO334" t="s">
        <v>71</v>
      </c>
      <c r="BP334" t="s">
        <v>71</v>
      </c>
      <c r="BQ334" t="s">
        <v>3215</v>
      </c>
      <c r="BR334" t="str">
        <f>HYPERLINK("https%3A%2F%2Fwww.webofscience.com%2Fwos%2Fwoscc%2Ffull-record%2FWOS:000399133200109","View Full Record in Web of Science")</f>
        <v>View Full Record in Web of Science</v>
      </c>
    </row>
    <row r="335" spans="1:70" x14ac:dyDescent="0.25">
      <c r="A335" t="s">
        <v>69</v>
      </c>
      <c r="B335" t="s">
        <v>3216</v>
      </c>
      <c r="C335" t="s">
        <v>71</v>
      </c>
      <c r="D335" t="s">
        <v>71</v>
      </c>
      <c r="E335" t="s">
        <v>71</v>
      </c>
      <c r="F335" t="s">
        <v>3217</v>
      </c>
      <c r="G335" t="s">
        <v>71</v>
      </c>
      <c r="H335" t="s">
        <v>71</v>
      </c>
      <c r="I335" s="1" t="s">
        <v>3218</v>
      </c>
      <c r="J335" t="s">
        <v>8590</v>
      </c>
      <c r="K335" t="s">
        <v>766</v>
      </c>
      <c r="L335" t="s">
        <v>71</v>
      </c>
      <c r="M335" t="s">
        <v>71</v>
      </c>
      <c r="N335" t="s">
        <v>71</v>
      </c>
      <c r="O335" t="s">
        <v>71</v>
      </c>
      <c r="P335" t="s">
        <v>71</v>
      </c>
      <c r="Q335" t="s">
        <v>71</v>
      </c>
      <c r="R335" t="s">
        <v>71</v>
      </c>
      <c r="S335" t="s">
        <v>71</v>
      </c>
      <c r="T335" t="s">
        <v>3219</v>
      </c>
      <c r="U335" t="s">
        <v>71</v>
      </c>
      <c r="V335" t="s">
        <v>71</v>
      </c>
      <c r="W335" t="s">
        <v>71</v>
      </c>
      <c r="X335" t="s">
        <v>71</v>
      </c>
      <c r="Y335" t="s">
        <v>3220</v>
      </c>
      <c r="Z335" t="s">
        <v>3221</v>
      </c>
      <c r="AA335" t="s">
        <v>71</v>
      </c>
      <c r="AB335" t="s">
        <v>71</v>
      </c>
      <c r="AC335" t="s">
        <v>71</v>
      </c>
      <c r="AD335" t="s">
        <v>71</v>
      </c>
      <c r="AE335" t="s">
        <v>71</v>
      </c>
      <c r="AF335" t="s">
        <v>71</v>
      </c>
      <c r="AG335" t="s">
        <v>71</v>
      </c>
      <c r="AH335" t="s">
        <v>71</v>
      </c>
      <c r="AI335" t="s">
        <v>71</v>
      </c>
      <c r="AJ335" t="s">
        <v>71</v>
      </c>
      <c r="AK335" t="s">
        <v>71</v>
      </c>
      <c r="AL335" t="s">
        <v>71</v>
      </c>
      <c r="AM335" t="s">
        <v>768</v>
      </c>
      <c r="AN335" t="s">
        <v>769</v>
      </c>
      <c r="AO335" t="s">
        <v>71</v>
      </c>
      <c r="AP335" t="s">
        <v>71</v>
      </c>
      <c r="AQ335" t="s">
        <v>71</v>
      </c>
      <c r="AR335" t="s">
        <v>728</v>
      </c>
      <c r="AS335">
        <v>2021</v>
      </c>
      <c r="AT335">
        <v>113</v>
      </c>
      <c r="AU335" t="s">
        <v>71</v>
      </c>
      <c r="AV335" t="s">
        <v>1968</v>
      </c>
      <c r="AW335" t="s">
        <v>71</v>
      </c>
      <c r="AX335" t="s">
        <v>71</v>
      </c>
      <c r="AY335" t="s">
        <v>71</v>
      </c>
      <c r="AZ335" t="s">
        <v>71</v>
      </c>
      <c r="BA335" t="s">
        <v>71</v>
      </c>
      <c r="BB335">
        <v>107906</v>
      </c>
      <c r="BC335" t="s">
        <v>3222</v>
      </c>
      <c r="BD335" t="str">
        <f>HYPERLINK("http://dx.doi.org/10.1016/j.asoc.2021.107906","http://dx.doi.org/10.1016/j.asoc.2021.107906")</f>
        <v>http://dx.doi.org/10.1016/j.asoc.2021.107906</v>
      </c>
      <c r="BE335" t="s">
        <v>71</v>
      </c>
      <c r="BF335" t="s">
        <v>3223</v>
      </c>
      <c r="BG335" t="s">
        <v>71</v>
      </c>
      <c r="BH335" t="s">
        <v>71</v>
      </c>
      <c r="BI335" t="s">
        <v>71</v>
      </c>
      <c r="BJ335" t="s">
        <v>71</v>
      </c>
      <c r="BK335" t="s">
        <v>71</v>
      </c>
      <c r="BL335">
        <v>34566542</v>
      </c>
      <c r="BM335" t="s">
        <v>71</v>
      </c>
      <c r="BN335" t="s">
        <v>71</v>
      </c>
      <c r="BO335" t="s">
        <v>71</v>
      </c>
      <c r="BP335" t="s">
        <v>71</v>
      </c>
      <c r="BQ335" t="s">
        <v>3224</v>
      </c>
      <c r="BR335" t="str">
        <f>HYPERLINK("https%3A%2F%2Fwww.webofscience.com%2Fwos%2Fwoscc%2Ffull-record%2FWOS:000722555800002","View Full Record in Web of Science")</f>
        <v>View Full Record in Web of Science</v>
      </c>
    </row>
    <row r="336" spans="1:70" x14ac:dyDescent="0.25">
      <c r="A336" t="s">
        <v>69</v>
      </c>
      <c r="B336" t="s">
        <v>3225</v>
      </c>
      <c r="C336" t="s">
        <v>71</v>
      </c>
      <c r="D336" t="s">
        <v>71</v>
      </c>
      <c r="E336" t="s">
        <v>71</v>
      </c>
      <c r="F336" t="s">
        <v>3225</v>
      </c>
      <c r="G336" t="s">
        <v>71</v>
      </c>
      <c r="H336" t="s">
        <v>71</v>
      </c>
      <c r="I336" s="1" t="s">
        <v>3226</v>
      </c>
      <c r="J336" s="6" t="s">
        <v>8590</v>
      </c>
      <c r="K336" t="s">
        <v>421</v>
      </c>
      <c r="L336" t="s">
        <v>71</v>
      </c>
      <c r="M336" t="s">
        <v>71</v>
      </c>
      <c r="N336" t="s">
        <v>71</v>
      </c>
      <c r="O336" t="s">
        <v>71</v>
      </c>
      <c r="P336" t="s">
        <v>71</v>
      </c>
      <c r="Q336" t="s">
        <v>71</v>
      </c>
      <c r="R336" t="s">
        <v>71</v>
      </c>
      <c r="S336" t="s">
        <v>71</v>
      </c>
      <c r="T336" s="10" t="s">
        <v>3227</v>
      </c>
      <c r="U336" t="s">
        <v>71</v>
      </c>
      <c r="V336" t="s">
        <v>71</v>
      </c>
      <c r="W336" t="s">
        <v>71</v>
      </c>
      <c r="X336" t="s">
        <v>71</v>
      </c>
      <c r="Y336" t="s">
        <v>71</v>
      </c>
      <c r="Z336" t="s">
        <v>71</v>
      </c>
      <c r="AA336" t="s">
        <v>71</v>
      </c>
      <c r="AB336" t="s">
        <v>71</v>
      </c>
      <c r="AC336" t="s">
        <v>71</v>
      </c>
      <c r="AD336" t="s">
        <v>71</v>
      </c>
      <c r="AE336" t="s">
        <v>71</v>
      </c>
      <c r="AF336" t="s">
        <v>71</v>
      </c>
      <c r="AG336" t="s">
        <v>71</v>
      </c>
      <c r="AH336" t="s">
        <v>71</v>
      </c>
      <c r="AI336" t="s">
        <v>71</v>
      </c>
      <c r="AJ336" t="s">
        <v>71</v>
      </c>
      <c r="AK336" t="s">
        <v>71</v>
      </c>
      <c r="AL336" t="s">
        <v>71</v>
      </c>
      <c r="AM336" t="s">
        <v>423</v>
      </c>
      <c r="AN336" t="s">
        <v>71</v>
      </c>
      <c r="AO336" t="s">
        <v>71</v>
      </c>
      <c r="AP336" t="s">
        <v>71</v>
      </c>
      <c r="AQ336" t="s">
        <v>71</v>
      </c>
      <c r="AR336" t="s">
        <v>71</v>
      </c>
      <c r="AS336">
        <v>1999</v>
      </c>
      <c r="AT336">
        <v>100</v>
      </c>
      <c r="AU336" t="s">
        <v>71</v>
      </c>
      <c r="AV336" t="s">
        <v>71</v>
      </c>
      <c r="AW336" t="s">
        <v>460</v>
      </c>
      <c r="AX336" t="s">
        <v>71</v>
      </c>
      <c r="AY336" t="s">
        <v>71</v>
      </c>
      <c r="AZ336">
        <v>73</v>
      </c>
      <c r="BA336">
        <v>132</v>
      </c>
      <c r="BB336" t="s">
        <v>71</v>
      </c>
      <c r="BC336" t="s">
        <v>3228</v>
      </c>
      <c r="BD336" t="str">
        <f>HYPERLINK("http://dx.doi.org/10.1016/S0165-0114(99)80008-6","http://dx.doi.org/10.1016/S0165-0114(99)80008-6")</f>
        <v>http://dx.doi.org/10.1016/S0165-0114(99)80008-6</v>
      </c>
      <c r="BE336" t="s">
        <v>71</v>
      </c>
      <c r="BF336" t="s">
        <v>71</v>
      </c>
      <c r="BG336" t="s">
        <v>71</v>
      </c>
      <c r="BH336" t="s">
        <v>71</v>
      </c>
      <c r="BI336" t="s">
        <v>71</v>
      </c>
      <c r="BJ336" t="s">
        <v>71</v>
      </c>
      <c r="BK336" t="s">
        <v>71</v>
      </c>
      <c r="BL336" t="s">
        <v>71</v>
      </c>
      <c r="BM336" t="s">
        <v>71</v>
      </c>
      <c r="BN336" t="s">
        <v>71</v>
      </c>
      <c r="BO336" t="s">
        <v>71</v>
      </c>
      <c r="BP336" t="s">
        <v>71</v>
      </c>
      <c r="BQ336" t="s">
        <v>3229</v>
      </c>
      <c r="BR336" t="str">
        <f>HYPERLINK("https%3A%2F%2Fwww.webofscience.com%2Fwos%2Fwoscc%2Ffull-record%2FWOS:000079852600008","View Full Record in Web of Science")</f>
        <v>View Full Record in Web of Science</v>
      </c>
    </row>
    <row r="337" spans="1:70" x14ac:dyDescent="0.25">
      <c r="A337" t="s">
        <v>69</v>
      </c>
      <c r="B337" t="s">
        <v>3230</v>
      </c>
      <c r="C337" t="s">
        <v>71</v>
      </c>
      <c r="D337" t="s">
        <v>71</v>
      </c>
      <c r="E337" t="s">
        <v>71</v>
      </c>
      <c r="F337" t="s">
        <v>3230</v>
      </c>
      <c r="G337" t="s">
        <v>71</v>
      </c>
      <c r="H337" t="s">
        <v>71</v>
      </c>
      <c r="I337" s="1" t="s">
        <v>3231</v>
      </c>
      <c r="J337" t="s">
        <v>8590</v>
      </c>
      <c r="K337" t="s">
        <v>421</v>
      </c>
      <c r="L337" t="s">
        <v>71</v>
      </c>
      <c r="M337" t="s">
        <v>71</v>
      </c>
      <c r="N337" t="s">
        <v>71</v>
      </c>
      <c r="O337" t="s">
        <v>71</v>
      </c>
      <c r="P337" t="s">
        <v>71</v>
      </c>
      <c r="Q337" t="s">
        <v>71</v>
      </c>
      <c r="R337" t="s">
        <v>71</v>
      </c>
      <c r="S337" t="s">
        <v>71</v>
      </c>
      <c r="T337" t="s">
        <v>3232</v>
      </c>
      <c r="U337" t="s">
        <v>71</v>
      </c>
      <c r="V337" t="s">
        <v>71</v>
      </c>
      <c r="W337" t="s">
        <v>71</v>
      </c>
      <c r="X337" t="s">
        <v>71</v>
      </c>
      <c r="Y337" t="s">
        <v>71</v>
      </c>
      <c r="Z337" t="s">
        <v>71</v>
      </c>
      <c r="AA337" t="s">
        <v>71</v>
      </c>
      <c r="AB337" t="s">
        <v>71</v>
      </c>
      <c r="AC337" t="s">
        <v>71</v>
      </c>
      <c r="AD337" t="s">
        <v>71</v>
      </c>
      <c r="AE337" t="s">
        <v>71</v>
      </c>
      <c r="AF337" t="s">
        <v>71</v>
      </c>
      <c r="AG337" t="s">
        <v>71</v>
      </c>
      <c r="AH337" t="s">
        <v>71</v>
      </c>
      <c r="AI337" t="s">
        <v>71</v>
      </c>
      <c r="AJ337" t="s">
        <v>71</v>
      </c>
      <c r="AK337" t="s">
        <v>71</v>
      </c>
      <c r="AL337" t="s">
        <v>71</v>
      </c>
      <c r="AM337" t="s">
        <v>423</v>
      </c>
      <c r="AN337" t="s">
        <v>715</v>
      </c>
      <c r="AO337" t="s">
        <v>71</v>
      </c>
      <c r="AP337" t="s">
        <v>71</v>
      </c>
      <c r="AQ337" t="s">
        <v>71</v>
      </c>
      <c r="AR337" t="s">
        <v>3233</v>
      </c>
      <c r="AS337">
        <v>1996</v>
      </c>
      <c r="AT337">
        <v>81</v>
      </c>
      <c r="AU337">
        <v>1</v>
      </c>
      <c r="AV337" t="s">
        <v>71</v>
      </c>
      <c r="AW337" t="s">
        <v>71</v>
      </c>
      <c r="AX337" t="s">
        <v>71</v>
      </c>
      <c r="AY337" t="s">
        <v>71</v>
      </c>
      <c r="AZ337">
        <v>5</v>
      </c>
      <c r="BA337">
        <v>29</v>
      </c>
      <c r="BB337" t="s">
        <v>71</v>
      </c>
      <c r="BC337" t="s">
        <v>3234</v>
      </c>
      <c r="BD337" t="str">
        <f>HYPERLINK("http://dx.doi.org/10.1016/0165-0114(96)88181-4","http://dx.doi.org/10.1016/0165-0114(96)88181-4")</f>
        <v>http://dx.doi.org/10.1016/0165-0114(96)88181-4</v>
      </c>
      <c r="BE337" t="s">
        <v>71</v>
      </c>
      <c r="BF337" t="s">
        <v>71</v>
      </c>
      <c r="BG337" t="s">
        <v>71</v>
      </c>
      <c r="BH337" t="s">
        <v>71</v>
      </c>
      <c r="BI337" t="s">
        <v>71</v>
      </c>
      <c r="BJ337" t="s">
        <v>71</v>
      </c>
      <c r="BK337" t="s">
        <v>71</v>
      </c>
      <c r="BL337" t="s">
        <v>71</v>
      </c>
      <c r="BM337" t="s">
        <v>71</v>
      </c>
      <c r="BN337" t="s">
        <v>71</v>
      </c>
      <c r="BO337" t="s">
        <v>71</v>
      </c>
      <c r="BP337" t="s">
        <v>71</v>
      </c>
      <c r="BQ337" t="s">
        <v>3235</v>
      </c>
      <c r="BR337" t="str">
        <f>HYPERLINK("https%3A%2F%2Fwww.webofscience.com%2Fwos%2Fwoscc%2Ffull-record%2FWOS:A1996UR78400003","View Full Record in Web of Science")</f>
        <v>View Full Record in Web of Science</v>
      </c>
    </row>
    <row r="338" spans="1:70" x14ac:dyDescent="0.25">
      <c r="A338" t="s">
        <v>69</v>
      </c>
      <c r="B338" t="s">
        <v>3236</v>
      </c>
      <c r="C338" t="s">
        <v>71</v>
      </c>
      <c r="D338" t="s">
        <v>71</v>
      </c>
      <c r="E338" t="s">
        <v>71</v>
      </c>
      <c r="F338" t="s">
        <v>3237</v>
      </c>
      <c r="G338" t="s">
        <v>71</v>
      </c>
      <c r="H338" t="s">
        <v>71</v>
      </c>
      <c r="I338" s="1" t="s">
        <v>3238</v>
      </c>
      <c r="J338" t="s">
        <v>8590</v>
      </c>
      <c r="K338" t="s">
        <v>269</v>
      </c>
      <c r="L338" t="s">
        <v>71</v>
      </c>
      <c r="M338" t="s">
        <v>71</v>
      </c>
      <c r="N338" t="s">
        <v>71</v>
      </c>
      <c r="O338" t="s">
        <v>71</v>
      </c>
      <c r="P338" t="s">
        <v>71</v>
      </c>
      <c r="Q338" t="s">
        <v>71</v>
      </c>
      <c r="R338" t="s">
        <v>71</v>
      </c>
      <c r="S338" t="s">
        <v>71</v>
      </c>
      <c r="T338" t="s">
        <v>3239</v>
      </c>
      <c r="U338" t="s">
        <v>71</v>
      </c>
      <c r="V338" t="s">
        <v>71</v>
      </c>
      <c r="W338" t="s">
        <v>71</v>
      </c>
      <c r="X338" t="s">
        <v>71</v>
      </c>
      <c r="Y338" t="s">
        <v>3240</v>
      </c>
      <c r="Z338" t="s">
        <v>2823</v>
      </c>
      <c r="AA338" t="s">
        <v>71</v>
      </c>
      <c r="AB338" t="s">
        <v>71</v>
      </c>
      <c r="AC338" t="s">
        <v>71</v>
      </c>
      <c r="AD338" t="s">
        <v>71</v>
      </c>
      <c r="AE338" t="s">
        <v>71</v>
      </c>
      <c r="AF338" t="s">
        <v>71</v>
      </c>
      <c r="AG338" t="s">
        <v>71</v>
      </c>
      <c r="AH338" t="s">
        <v>71</v>
      </c>
      <c r="AI338" t="s">
        <v>71</v>
      </c>
      <c r="AJ338" t="s">
        <v>71</v>
      </c>
      <c r="AK338" t="s">
        <v>71</v>
      </c>
      <c r="AL338" t="s">
        <v>71</v>
      </c>
      <c r="AM338" t="s">
        <v>271</v>
      </c>
      <c r="AN338" t="s">
        <v>71</v>
      </c>
      <c r="AO338" t="s">
        <v>71</v>
      </c>
      <c r="AP338" t="s">
        <v>71</v>
      </c>
      <c r="AQ338" t="s">
        <v>71</v>
      </c>
      <c r="AR338" t="s">
        <v>71</v>
      </c>
      <c r="AS338">
        <v>2019</v>
      </c>
      <c r="AT338">
        <v>7</v>
      </c>
      <c r="AU338" t="s">
        <v>71</v>
      </c>
      <c r="AV338" t="s">
        <v>71</v>
      </c>
      <c r="AW338" t="s">
        <v>71</v>
      </c>
      <c r="AX338" t="s">
        <v>71</v>
      </c>
      <c r="AY338" t="s">
        <v>71</v>
      </c>
      <c r="AZ338">
        <v>166138</v>
      </c>
      <c r="BA338">
        <v>166147</v>
      </c>
      <c r="BB338" t="s">
        <v>71</v>
      </c>
      <c r="BC338" t="s">
        <v>3241</v>
      </c>
      <c r="BD338" t="str">
        <f>HYPERLINK("http://dx.doi.org/10.1109/ACCESS.2019.2953316","http://dx.doi.org/10.1109/ACCESS.2019.2953316")</f>
        <v>http://dx.doi.org/10.1109/ACCESS.2019.2953316</v>
      </c>
      <c r="BE338" t="s">
        <v>71</v>
      </c>
      <c r="BF338" t="s">
        <v>71</v>
      </c>
      <c r="BG338" t="s">
        <v>71</v>
      </c>
      <c r="BH338" t="s">
        <v>71</v>
      </c>
      <c r="BI338" t="s">
        <v>71</v>
      </c>
      <c r="BJ338" t="s">
        <v>71</v>
      </c>
      <c r="BK338" t="s">
        <v>71</v>
      </c>
      <c r="BL338" t="s">
        <v>71</v>
      </c>
      <c r="BM338" t="s">
        <v>71</v>
      </c>
      <c r="BN338" t="s">
        <v>71</v>
      </c>
      <c r="BO338" t="s">
        <v>71</v>
      </c>
      <c r="BP338" t="s">
        <v>71</v>
      </c>
      <c r="BQ338" t="s">
        <v>3242</v>
      </c>
      <c r="BR338" t="str">
        <f>HYPERLINK("https%3A%2F%2Fwww.webofscience.com%2Fwos%2Fwoscc%2Ffull-record%2FWOS:000498717500002","View Full Record in Web of Science")</f>
        <v>View Full Record in Web of Science</v>
      </c>
    </row>
    <row r="339" spans="1:70" x14ac:dyDescent="0.25">
      <c r="A339" t="s">
        <v>69</v>
      </c>
      <c r="B339" t="s">
        <v>3243</v>
      </c>
      <c r="C339" t="s">
        <v>71</v>
      </c>
      <c r="D339" t="s">
        <v>71</v>
      </c>
      <c r="E339" t="s">
        <v>71</v>
      </c>
      <c r="F339" t="s">
        <v>3244</v>
      </c>
      <c r="G339" t="s">
        <v>71</v>
      </c>
      <c r="H339" t="s">
        <v>71</v>
      </c>
      <c r="I339" s="1" t="s">
        <v>3245</v>
      </c>
      <c r="J339" t="s">
        <v>8590</v>
      </c>
      <c r="K339" t="s">
        <v>174</v>
      </c>
      <c r="L339" t="s">
        <v>71</v>
      </c>
      <c r="M339" t="s">
        <v>71</v>
      </c>
      <c r="N339" t="s">
        <v>71</v>
      </c>
      <c r="O339" t="s">
        <v>71</v>
      </c>
      <c r="P339" t="s">
        <v>71</v>
      </c>
      <c r="Q339" t="s">
        <v>71</v>
      </c>
      <c r="R339" t="s">
        <v>71</v>
      </c>
      <c r="S339" t="s">
        <v>71</v>
      </c>
      <c r="T339" t="s">
        <v>3246</v>
      </c>
      <c r="U339" t="s">
        <v>71</v>
      </c>
      <c r="V339" t="s">
        <v>71</v>
      </c>
      <c r="W339" t="s">
        <v>71</v>
      </c>
      <c r="X339" t="s">
        <v>71</v>
      </c>
      <c r="Y339" t="s">
        <v>3247</v>
      </c>
      <c r="Z339" t="s">
        <v>3248</v>
      </c>
      <c r="AA339" t="s">
        <v>71</v>
      </c>
      <c r="AB339" t="s">
        <v>71</v>
      </c>
      <c r="AC339" t="s">
        <v>71</v>
      </c>
      <c r="AD339" t="s">
        <v>71</v>
      </c>
      <c r="AE339" t="s">
        <v>71</v>
      </c>
      <c r="AF339" t="s">
        <v>71</v>
      </c>
      <c r="AG339" t="s">
        <v>71</v>
      </c>
      <c r="AH339" t="s">
        <v>71</v>
      </c>
      <c r="AI339" t="s">
        <v>71</v>
      </c>
      <c r="AJ339" t="s">
        <v>71</v>
      </c>
      <c r="AK339" t="s">
        <v>71</v>
      </c>
      <c r="AL339" t="s">
        <v>71</v>
      </c>
      <c r="AM339" t="s">
        <v>178</v>
      </c>
      <c r="AN339" t="s">
        <v>179</v>
      </c>
      <c r="AO339" t="s">
        <v>71</v>
      </c>
      <c r="AP339" t="s">
        <v>71</v>
      </c>
      <c r="AQ339" t="s">
        <v>71</v>
      </c>
      <c r="AR339" t="s">
        <v>71</v>
      </c>
      <c r="AS339">
        <v>2018</v>
      </c>
      <c r="AT339">
        <v>35</v>
      </c>
      <c r="AU339">
        <v>4</v>
      </c>
      <c r="AV339" t="s">
        <v>71</v>
      </c>
      <c r="AW339" t="s">
        <v>71</v>
      </c>
      <c r="AX339" t="s">
        <v>71</v>
      </c>
      <c r="AY339" t="s">
        <v>71</v>
      </c>
      <c r="AZ339">
        <v>4717</v>
      </c>
      <c r="BA339">
        <v>4729</v>
      </c>
      <c r="BB339" t="s">
        <v>71</v>
      </c>
      <c r="BC339" t="s">
        <v>3249</v>
      </c>
      <c r="BD339" t="str">
        <f>HYPERLINK("http://dx.doi.org/10.3233/JIFS-181202","http://dx.doi.org/10.3233/JIFS-181202")</f>
        <v>http://dx.doi.org/10.3233/JIFS-181202</v>
      </c>
      <c r="BE339" t="s">
        <v>71</v>
      </c>
      <c r="BF339" t="s">
        <v>71</v>
      </c>
      <c r="BG339" t="s">
        <v>71</v>
      </c>
      <c r="BH339" t="s">
        <v>71</v>
      </c>
      <c r="BI339" t="s">
        <v>71</v>
      </c>
      <c r="BJ339" t="s">
        <v>71</v>
      </c>
      <c r="BK339" t="s">
        <v>71</v>
      </c>
      <c r="BL339" t="s">
        <v>71</v>
      </c>
      <c r="BM339" t="s">
        <v>71</v>
      </c>
      <c r="BN339" t="s">
        <v>71</v>
      </c>
      <c r="BO339" t="s">
        <v>71</v>
      </c>
      <c r="BP339" t="s">
        <v>71</v>
      </c>
      <c r="BQ339" t="s">
        <v>3250</v>
      </c>
      <c r="BR339" t="str">
        <f>HYPERLINK("https%3A%2F%2Fwww.webofscience.com%2Fwos%2Fwoscc%2Ffull-record%2FWOS:000451338400070","View Full Record in Web of Science")</f>
        <v>View Full Record in Web of Science</v>
      </c>
    </row>
    <row r="340" spans="1:70" x14ac:dyDescent="0.25">
      <c r="A340" t="s">
        <v>83</v>
      </c>
      <c r="B340" t="s">
        <v>3251</v>
      </c>
      <c r="C340" t="s">
        <v>71</v>
      </c>
      <c r="D340" t="s">
        <v>71</v>
      </c>
      <c r="E340" t="s">
        <v>102</v>
      </c>
      <c r="F340" t="s">
        <v>3252</v>
      </c>
      <c r="G340" t="s">
        <v>71</v>
      </c>
      <c r="H340" t="s">
        <v>71</v>
      </c>
      <c r="I340" s="1" t="s">
        <v>3253</v>
      </c>
      <c r="J340" t="s">
        <v>8590</v>
      </c>
      <c r="K340" t="s">
        <v>3254</v>
      </c>
      <c r="L340" t="s">
        <v>1900</v>
      </c>
      <c r="M340" t="s">
        <v>3255</v>
      </c>
      <c r="N340" t="s">
        <v>3256</v>
      </c>
      <c r="O340" t="s">
        <v>3257</v>
      </c>
      <c r="P340" t="s">
        <v>3258</v>
      </c>
      <c r="Q340" t="s">
        <v>71</v>
      </c>
      <c r="R340" t="s">
        <v>71</v>
      </c>
      <c r="S340" t="s">
        <v>71</v>
      </c>
      <c r="T340" t="s">
        <v>3259</v>
      </c>
      <c r="U340" t="s">
        <v>71</v>
      </c>
      <c r="V340" t="s">
        <v>71</v>
      </c>
      <c r="W340" t="s">
        <v>71</v>
      </c>
      <c r="X340" t="s">
        <v>71</v>
      </c>
      <c r="Y340" t="s">
        <v>71</v>
      </c>
      <c r="Z340" t="s">
        <v>71</v>
      </c>
      <c r="AA340" t="s">
        <v>71</v>
      </c>
      <c r="AB340" t="s">
        <v>71</v>
      </c>
      <c r="AC340" t="s">
        <v>71</v>
      </c>
      <c r="AD340" t="s">
        <v>71</v>
      </c>
      <c r="AE340" t="s">
        <v>71</v>
      </c>
      <c r="AF340" t="s">
        <v>71</v>
      </c>
      <c r="AG340" t="s">
        <v>71</v>
      </c>
      <c r="AH340" t="s">
        <v>71</v>
      </c>
      <c r="AI340" t="s">
        <v>71</v>
      </c>
      <c r="AJ340" t="s">
        <v>71</v>
      </c>
      <c r="AK340" t="s">
        <v>71</v>
      </c>
      <c r="AL340" t="s">
        <v>71</v>
      </c>
      <c r="AM340" t="s">
        <v>3260</v>
      </c>
      <c r="AN340" t="s">
        <v>71</v>
      </c>
      <c r="AO340" t="s">
        <v>3261</v>
      </c>
      <c r="AP340" t="s">
        <v>71</v>
      </c>
      <c r="AQ340" t="s">
        <v>71</v>
      </c>
      <c r="AR340" t="s">
        <v>71</v>
      </c>
      <c r="AS340">
        <v>2007</v>
      </c>
      <c r="AT340" t="s">
        <v>71</v>
      </c>
      <c r="AU340" t="s">
        <v>71</v>
      </c>
      <c r="AV340" t="s">
        <v>71</v>
      </c>
      <c r="AW340" t="s">
        <v>71</v>
      </c>
      <c r="AX340" t="s">
        <v>71</v>
      </c>
      <c r="AY340" t="s">
        <v>71</v>
      </c>
      <c r="AZ340">
        <v>469</v>
      </c>
      <c r="BA340" t="s">
        <v>99</v>
      </c>
      <c r="BB340" t="s">
        <v>71</v>
      </c>
      <c r="BC340" t="s">
        <v>71</v>
      </c>
      <c r="BD340" t="s">
        <v>71</v>
      </c>
      <c r="BE340" t="s">
        <v>71</v>
      </c>
      <c r="BF340" t="s">
        <v>71</v>
      </c>
      <c r="BG340" t="s">
        <v>71</v>
      </c>
      <c r="BH340" t="s">
        <v>71</v>
      </c>
      <c r="BI340" t="s">
        <v>71</v>
      </c>
      <c r="BJ340" t="s">
        <v>71</v>
      </c>
      <c r="BK340" t="s">
        <v>71</v>
      </c>
      <c r="BL340" t="s">
        <v>71</v>
      </c>
      <c r="BM340" t="s">
        <v>71</v>
      </c>
      <c r="BN340" t="s">
        <v>71</v>
      </c>
      <c r="BO340" t="s">
        <v>71</v>
      </c>
      <c r="BP340" t="s">
        <v>71</v>
      </c>
      <c r="BQ340" t="s">
        <v>3262</v>
      </c>
      <c r="BR340" t="str">
        <f>HYPERLINK("https%3A%2F%2Fwww.webofscience.com%2Fwos%2Fwoscc%2Ffull-record%2FWOS:000251162500087","View Full Record in Web of Science")</f>
        <v>View Full Record in Web of Science</v>
      </c>
    </row>
    <row r="341" spans="1:70" x14ac:dyDescent="0.25">
      <c r="A341" t="s">
        <v>69</v>
      </c>
      <c r="B341" t="s">
        <v>3263</v>
      </c>
      <c r="C341" t="s">
        <v>71</v>
      </c>
      <c r="D341" t="s">
        <v>71</v>
      </c>
      <c r="E341" t="s">
        <v>71</v>
      </c>
      <c r="F341" t="s">
        <v>3263</v>
      </c>
      <c r="G341" t="s">
        <v>71</v>
      </c>
      <c r="H341" t="s">
        <v>71</v>
      </c>
      <c r="I341" s="1" t="s">
        <v>3264</v>
      </c>
      <c r="J341" t="s">
        <v>8593</v>
      </c>
      <c r="K341" t="s">
        <v>421</v>
      </c>
      <c r="L341" t="s">
        <v>71</v>
      </c>
      <c r="M341" t="s">
        <v>71</v>
      </c>
      <c r="N341" t="s">
        <v>71</v>
      </c>
      <c r="O341" t="s">
        <v>71</v>
      </c>
      <c r="P341" t="s">
        <v>71</v>
      </c>
      <c r="Q341" t="s">
        <v>71</v>
      </c>
      <c r="R341" t="s">
        <v>71</v>
      </c>
      <c r="S341" t="s">
        <v>71</v>
      </c>
      <c r="T341" t="s">
        <v>3265</v>
      </c>
      <c r="U341" t="s">
        <v>71</v>
      </c>
      <c r="V341" t="s">
        <v>71</v>
      </c>
      <c r="W341" t="s">
        <v>71</v>
      </c>
      <c r="X341" t="s">
        <v>71</v>
      </c>
      <c r="Y341" t="s">
        <v>71</v>
      </c>
      <c r="Z341" t="s">
        <v>71</v>
      </c>
      <c r="AA341" t="s">
        <v>71</v>
      </c>
      <c r="AB341" t="s">
        <v>71</v>
      </c>
      <c r="AC341" t="s">
        <v>71</v>
      </c>
      <c r="AD341" t="s">
        <v>71</v>
      </c>
      <c r="AE341" t="s">
        <v>71</v>
      </c>
      <c r="AF341" t="s">
        <v>71</v>
      </c>
      <c r="AG341" t="s">
        <v>71</v>
      </c>
      <c r="AH341" t="s">
        <v>71</v>
      </c>
      <c r="AI341" t="s">
        <v>71</v>
      </c>
      <c r="AJ341" t="s">
        <v>71</v>
      </c>
      <c r="AK341" t="s">
        <v>71</v>
      </c>
      <c r="AL341" t="s">
        <v>71</v>
      </c>
      <c r="AM341" t="s">
        <v>423</v>
      </c>
      <c r="AN341" t="s">
        <v>715</v>
      </c>
      <c r="AO341" t="s">
        <v>71</v>
      </c>
      <c r="AP341" t="s">
        <v>71</v>
      </c>
      <c r="AQ341" t="s">
        <v>71</v>
      </c>
      <c r="AR341" t="s">
        <v>2182</v>
      </c>
      <c r="AS341">
        <v>1999</v>
      </c>
      <c r="AT341">
        <v>105</v>
      </c>
      <c r="AU341">
        <v>3</v>
      </c>
      <c r="AV341" t="s">
        <v>71</v>
      </c>
      <c r="AW341" t="s">
        <v>71</v>
      </c>
      <c r="AX341" t="s">
        <v>71</v>
      </c>
      <c r="AY341" t="s">
        <v>71</v>
      </c>
      <c r="AZ341">
        <v>499</v>
      </c>
      <c r="BA341">
        <v>502</v>
      </c>
      <c r="BB341" t="s">
        <v>71</v>
      </c>
      <c r="BC341" t="s">
        <v>3266</v>
      </c>
      <c r="BD341" t="str">
        <f>HYPERLINK("http://dx.doi.org/10.1016/S0165-0114(97)00231-5","http://dx.doi.org/10.1016/S0165-0114(97)00231-5")</f>
        <v>http://dx.doi.org/10.1016/S0165-0114(97)00231-5</v>
      </c>
      <c r="BE341" t="s">
        <v>71</v>
      </c>
      <c r="BF341" t="s">
        <v>71</v>
      </c>
      <c r="BG341" t="s">
        <v>71</v>
      </c>
      <c r="BH341" t="s">
        <v>71</v>
      </c>
      <c r="BI341" t="s">
        <v>71</v>
      </c>
      <c r="BJ341" t="s">
        <v>71</v>
      </c>
      <c r="BK341" t="s">
        <v>71</v>
      </c>
      <c r="BL341" t="s">
        <v>71</v>
      </c>
      <c r="BM341" t="s">
        <v>71</v>
      </c>
      <c r="BN341" t="s">
        <v>71</v>
      </c>
      <c r="BO341" t="s">
        <v>71</v>
      </c>
      <c r="BP341" t="s">
        <v>71</v>
      </c>
      <c r="BQ341" t="s">
        <v>3267</v>
      </c>
      <c r="BR341" t="str">
        <f>HYPERLINK("https%3A%2F%2Fwww.webofscience.com%2Fwos%2Fwoscc%2Ffull-record%2FWOS:000080634100019","View Full Record in Web of Science")</f>
        <v>View Full Record in Web of Science</v>
      </c>
    </row>
    <row r="342" spans="1:70" x14ac:dyDescent="0.25">
      <c r="A342" t="s">
        <v>69</v>
      </c>
      <c r="B342" t="s">
        <v>3268</v>
      </c>
      <c r="C342" t="s">
        <v>71</v>
      </c>
      <c r="D342" t="s">
        <v>71</v>
      </c>
      <c r="E342" t="s">
        <v>71</v>
      </c>
      <c r="F342" t="s">
        <v>3269</v>
      </c>
      <c r="G342" t="s">
        <v>71</v>
      </c>
      <c r="H342" t="s">
        <v>71</v>
      </c>
      <c r="I342" s="1" t="s">
        <v>3270</v>
      </c>
      <c r="J342" t="s">
        <v>8590</v>
      </c>
      <c r="K342" t="s">
        <v>788</v>
      </c>
      <c r="L342" t="s">
        <v>71</v>
      </c>
      <c r="M342" t="s">
        <v>71</v>
      </c>
      <c r="N342" t="s">
        <v>71</v>
      </c>
      <c r="O342" t="s">
        <v>71</v>
      </c>
      <c r="P342" t="s">
        <v>71</v>
      </c>
      <c r="Q342" t="s">
        <v>71</v>
      </c>
      <c r="R342" t="s">
        <v>71</v>
      </c>
      <c r="S342" t="s">
        <v>71</v>
      </c>
      <c r="T342" t="s">
        <v>3271</v>
      </c>
      <c r="U342" t="s">
        <v>71</v>
      </c>
      <c r="V342" t="s">
        <v>71</v>
      </c>
      <c r="W342" t="s">
        <v>71</v>
      </c>
      <c r="X342" t="s">
        <v>71</v>
      </c>
      <c r="Y342" t="s">
        <v>3272</v>
      </c>
      <c r="Z342" t="s">
        <v>3273</v>
      </c>
      <c r="AA342" t="s">
        <v>71</v>
      </c>
      <c r="AB342" t="s">
        <v>71</v>
      </c>
      <c r="AC342" t="s">
        <v>71</v>
      </c>
      <c r="AD342" t="s">
        <v>71</v>
      </c>
      <c r="AE342" t="s">
        <v>71</v>
      </c>
      <c r="AF342" t="s">
        <v>71</v>
      </c>
      <c r="AG342" t="s">
        <v>71</v>
      </c>
      <c r="AH342" t="s">
        <v>71</v>
      </c>
      <c r="AI342" t="s">
        <v>71</v>
      </c>
      <c r="AJ342" t="s">
        <v>71</v>
      </c>
      <c r="AK342" t="s">
        <v>71</v>
      </c>
      <c r="AL342" t="s">
        <v>71</v>
      </c>
      <c r="AM342" t="s">
        <v>792</v>
      </c>
      <c r="AN342" t="s">
        <v>793</v>
      </c>
      <c r="AO342" t="s">
        <v>71</v>
      </c>
      <c r="AP342" t="s">
        <v>71</v>
      </c>
      <c r="AQ342" t="s">
        <v>71</v>
      </c>
      <c r="AR342" t="s">
        <v>1454</v>
      </c>
      <c r="AS342">
        <v>2019</v>
      </c>
      <c r="AT342">
        <v>4</v>
      </c>
      <c r="AU342">
        <v>3</v>
      </c>
      <c r="AV342" t="s">
        <v>71</v>
      </c>
      <c r="AW342" t="s">
        <v>71</v>
      </c>
      <c r="AX342" t="s">
        <v>180</v>
      </c>
      <c r="AY342" t="s">
        <v>71</v>
      </c>
      <c r="AZ342">
        <v>451</v>
      </c>
      <c r="BA342">
        <v>467</v>
      </c>
      <c r="BB342" t="s">
        <v>71</v>
      </c>
      <c r="BC342" t="s">
        <v>3274</v>
      </c>
      <c r="BD342" t="str">
        <f>HYPERLINK("http://dx.doi.org/10.1007/s41066-018-0104-7","http://dx.doi.org/10.1007/s41066-018-0104-7")</f>
        <v>http://dx.doi.org/10.1007/s41066-018-0104-7</v>
      </c>
      <c r="BE342" t="s">
        <v>71</v>
      </c>
      <c r="BF342" t="s">
        <v>71</v>
      </c>
      <c r="BG342" t="s">
        <v>71</v>
      </c>
      <c r="BH342" t="s">
        <v>71</v>
      </c>
      <c r="BI342" t="s">
        <v>71</v>
      </c>
      <c r="BJ342" t="s">
        <v>71</v>
      </c>
      <c r="BK342" t="s">
        <v>71</v>
      </c>
      <c r="BL342" t="s">
        <v>71</v>
      </c>
      <c r="BM342" t="s">
        <v>71</v>
      </c>
      <c r="BN342" t="s">
        <v>71</v>
      </c>
      <c r="BO342" t="s">
        <v>71</v>
      </c>
      <c r="BP342" t="s">
        <v>71</v>
      </c>
      <c r="BQ342" t="s">
        <v>3275</v>
      </c>
      <c r="BR342" t="str">
        <f>HYPERLINK("https%3A%2F%2Fwww.webofscience.com%2Fwos%2Fwoscc%2Ffull-record%2FWOS:000668875300013","View Full Record in Web of Science")</f>
        <v>View Full Record in Web of Science</v>
      </c>
    </row>
    <row r="343" spans="1:70" x14ac:dyDescent="0.25">
      <c r="A343" t="s">
        <v>83</v>
      </c>
      <c r="B343" t="s">
        <v>3276</v>
      </c>
      <c r="C343" t="s">
        <v>71</v>
      </c>
      <c r="D343" t="s">
        <v>3277</v>
      </c>
      <c r="E343" t="s">
        <v>71</v>
      </c>
      <c r="F343" t="s">
        <v>3278</v>
      </c>
      <c r="G343" t="s">
        <v>71</v>
      </c>
      <c r="H343" t="s">
        <v>71</v>
      </c>
      <c r="I343" s="1" t="s">
        <v>3279</v>
      </c>
      <c r="J343" t="s">
        <v>8590</v>
      </c>
      <c r="K343" t="s">
        <v>3280</v>
      </c>
      <c r="L343" t="s">
        <v>601</v>
      </c>
      <c r="M343" t="s">
        <v>3281</v>
      </c>
      <c r="N343" t="s">
        <v>3282</v>
      </c>
      <c r="O343" t="s">
        <v>3283</v>
      </c>
      <c r="P343" t="s">
        <v>3284</v>
      </c>
      <c r="Q343" t="s">
        <v>71</v>
      </c>
      <c r="R343" t="s">
        <v>71</v>
      </c>
      <c r="S343" t="s">
        <v>71</v>
      </c>
      <c r="T343" t="s">
        <v>3285</v>
      </c>
      <c r="U343" t="s">
        <v>71</v>
      </c>
      <c r="V343" t="s">
        <v>71</v>
      </c>
      <c r="W343" t="s">
        <v>71</v>
      </c>
      <c r="X343" t="s">
        <v>71</v>
      </c>
      <c r="Y343" t="s">
        <v>3286</v>
      </c>
      <c r="Z343" t="s">
        <v>3287</v>
      </c>
      <c r="AA343" t="s">
        <v>71</v>
      </c>
      <c r="AB343" t="s">
        <v>71</v>
      </c>
      <c r="AC343" t="s">
        <v>71</v>
      </c>
      <c r="AD343" t="s">
        <v>71</v>
      </c>
      <c r="AE343" t="s">
        <v>71</v>
      </c>
      <c r="AF343" t="s">
        <v>71</v>
      </c>
      <c r="AG343" t="s">
        <v>71</v>
      </c>
      <c r="AH343" t="s">
        <v>71</v>
      </c>
      <c r="AI343" t="s">
        <v>71</v>
      </c>
      <c r="AJ343" t="s">
        <v>71</v>
      </c>
      <c r="AK343" t="s">
        <v>71</v>
      </c>
      <c r="AL343" t="s">
        <v>71</v>
      </c>
      <c r="AM343" t="s">
        <v>606</v>
      </c>
      <c r="AN343" t="s">
        <v>71</v>
      </c>
      <c r="AO343" t="s">
        <v>3288</v>
      </c>
      <c r="AP343" t="s">
        <v>71</v>
      </c>
      <c r="AQ343" t="s">
        <v>71</v>
      </c>
      <c r="AR343" t="s">
        <v>71</v>
      </c>
      <c r="AS343">
        <v>2016</v>
      </c>
      <c r="AT343">
        <v>474</v>
      </c>
      <c r="AU343" t="s">
        <v>71</v>
      </c>
      <c r="AV343" t="s">
        <v>71</v>
      </c>
      <c r="AW343" t="s">
        <v>71</v>
      </c>
      <c r="AX343" t="s">
        <v>71</v>
      </c>
      <c r="AY343" t="s">
        <v>71</v>
      </c>
      <c r="AZ343">
        <v>3</v>
      </c>
      <c r="BA343">
        <v>12</v>
      </c>
      <c r="BB343" t="s">
        <v>71</v>
      </c>
      <c r="BC343" t="s">
        <v>3289</v>
      </c>
      <c r="BD343" t="str">
        <f>HYPERLINK("http://dx.doi.org/10.1007/978-3-319-40162-1_1","http://dx.doi.org/10.1007/978-3-319-40162-1_1")</f>
        <v>http://dx.doi.org/10.1007/978-3-319-40162-1_1</v>
      </c>
      <c r="BE343" t="s">
        <v>71</v>
      </c>
      <c r="BF343" t="s">
        <v>71</v>
      </c>
      <c r="BG343" t="s">
        <v>71</v>
      </c>
      <c r="BH343" t="s">
        <v>71</v>
      </c>
      <c r="BI343" t="s">
        <v>71</v>
      </c>
      <c r="BJ343" t="s">
        <v>71</v>
      </c>
      <c r="BK343" t="s">
        <v>71</v>
      </c>
      <c r="BL343" t="s">
        <v>71</v>
      </c>
      <c r="BM343" t="s">
        <v>71</v>
      </c>
      <c r="BN343" t="s">
        <v>71</v>
      </c>
      <c r="BO343" t="s">
        <v>71</v>
      </c>
      <c r="BP343" t="s">
        <v>71</v>
      </c>
      <c r="BQ343" t="s">
        <v>3290</v>
      </c>
      <c r="BR343" t="str">
        <f>HYPERLINK("https%3A%2F%2Fwww.webofscience.com%2Fwos%2Fwoscc%2Ffull-record%2FWOS:000387181500001","View Full Record in Web of Science")</f>
        <v>View Full Record in Web of Science</v>
      </c>
    </row>
    <row r="344" spans="1:70" x14ac:dyDescent="0.25">
      <c r="A344" t="s">
        <v>83</v>
      </c>
      <c r="B344" t="s">
        <v>2047</v>
      </c>
      <c r="C344" t="s">
        <v>71</v>
      </c>
      <c r="D344" t="s">
        <v>71</v>
      </c>
      <c r="E344" t="s">
        <v>102</v>
      </c>
      <c r="F344" t="s">
        <v>2048</v>
      </c>
      <c r="G344" t="s">
        <v>71</v>
      </c>
      <c r="H344" t="s">
        <v>71</v>
      </c>
      <c r="I344" s="1" t="s">
        <v>3291</v>
      </c>
      <c r="J344" t="s">
        <v>8590</v>
      </c>
      <c r="K344" t="s">
        <v>3292</v>
      </c>
      <c r="L344" t="s">
        <v>817</v>
      </c>
      <c r="M344" t="s">
        <v>3293</v>
      </c>
      <c r="N344" t="s">
        <v>3294</v>
      </c>
      <c r="O344" t="s">
        <v>3295</v>
      </c>
      <c r="P344" t="s">
        <v>3296</v>
      </c>
      <c r="Q344" t="s">
        <v>71</v>
      </c>
      <c r="R344" t="s">
        <v>71</v>
      </c>
      <c r="S344" t="s">
        <v>71</v>
      </c>
      <c r="T344" t="s">
        <v>3297</v>
      </c>
      <c r="U344" t="s">
        <v>71</v>
      </c>
      <c r="V344" t="s">
        <v>71</v>
      </c>
      <c r="W344" t="s">
        <v>71</v>
      </c>
      <c r="X344" t="s">
        <v>71</v>
      </c>
      <c r="Y344" t="s">
        <v>638</v>
      </c>
      <c r="Z344" t="s">
        <v>639</v>
      </c>
      <c r="AA344" t="s">
        <v>71</v>
      </c>
      <c r="AB344" t="s">
        <v>71</v>
      </c>
      <c r="AC344" t="s">
        <v>71</v>
      </c>
      <c r="AD344" t="s">
        <v>71</v>
      </c>
      <c r="AE344" t="s">
        <v>71</v>
      </c>
      <c r="AF344" t="s">
        <v>71</v>
      </c>
      <c r="AG344" t="s">
        <v>71</v>
      </c>
      <c r="AH344" t="s">
        <v>71</v>
      </c>
      <c r="AI344" t="s">
        <v>71</v>
      </c>
      <c r="AJ344" t="s">
        <v>71</v>
      </c>
      <c r="AK344" t="s">
        <v>71</v>
      </c>
      <c r="AL344" t="s">
        <v>71</v>
      </c>
      <c r="AM344" t="s">
        <v>824</v>
      </c>
      <c r="AN344" t="s">
        <v>71</v>
      </c>
      <c r="AO344" t="s">
        <v>3298</v>
      </c>
      <c r="AP344" t="s">
        <v>71</v>
      </c>
      <c r="AQ344" t="s">
        <v>71</v>
      </c>
      <c r="AR344" t="s">
        <v>71</v>
      </c>
      <c r="AS344">
        <v>2010</v>
      </c>
      <c r="AT344" t="s">
        <v>71</v>
      </c>
      <c r="AU344" t="s">
        <v>71</v>
      </c>
      <c r="AV344" t="s">
        <v>71</v>
      </c>
      <c r="AW344" t="s">
        <v>71</v>
      </c>
      <c r="AX344" t="s">
        <v>71</v>
      </c>
      <c r="AY344" t="s">
        <v>71</v>
      </c>
      <c r="AZ344" t="s">
        <v>71</v>
      </c>
      <c r="BA344" t="s">
        <v>71</v>
      </c>
      <c r="BB344" t="s">
        <v>71</v>
      </c>
      <c r="BC344" t="s">
        <v>71</v>
      </c>
      <c r="BD344" t="s">
        <v>71</v>
      </c>
      <c r="BE344" t="s">
        <v>71</v>
      </c>
      <c r="BF344" t="s">
        <v>71</v>
      </c>
      <c r="BG344" t="s">
        <v>71</v>
      </c>
      <c r="BH344" t="s">
        <v>71</v>
      </c>
      <c r="BI344" t="s">
        <v>71</v>
      </c>
      <c r="BJ344" t="s">
        <v>71</v>
      </c>
      <c r="BK344" t="s">
        <v>71</v>
      </c>
      <c r="BL344" t="s">
        <v>71</v>
      </c>
      <c r="BM344" t="s">
        <v>71</v>
      </c>
      <c r="BN344" t="s">
        <v>71</v>
      </c>
      <c r="BO344" t="s">
        <v>71</v>
      </c>
      <c r="BP344" t="s">
        <v>71</v>
      </c>
      <c r="BQ344" t="s">
        <v>3299</v>
      </c>
      <c r="BR344" t="str">
        <f>HYPERLINK("https%3A%2F%2Fwww.webofscience.com%2Fwos%2Fwoscc%2Ffull-record%2FWOS:000287453600023","View Full Record in Web of Science")</f>
        <v>View Full Record in Web of Science</v>
      </c>
    </row>
    <row r="345" spans="1:70" x14ac:dyDescent="0.25">
      <c r="A345" t="s">
        <v>69</v>
      </c>
      <c r="B345" t="s">
        <v>3300</v>
      </c>
      <c r="C345" t="s">
        <v>71</v>
      </c>
      <c r="D345" t="s">
        <v>71</v>
      </c>
      <c r="E345" t="s">
        <v>71</v>
      </c>
      <c r="F345" t="s">
        <v>3301</v>
      </c>
      <c r="G345" t="s">
        <v>71</v>
      </c>
      <c r="H345" t="s">
        <v>71</v>
      </c>
      <c r="I345" s="1" t="s">
        <v>3302</v>
      </c>
      <c r="J345" t="s">
        <v>8590</v>
      </c>
      <c r="K345" t="s">
        <v>3303</v>
      </c>
      <c r="L345" t="s">
        <v>71</v>
      </c>
      <c r="M345" t="s">
        <v>71</v>
      </c>
      <c r="N345" t="s">
        <v>71</v>
      </c>
      <c r="O345" t="s">
        <v>71</v>
      </c>
      <c r="P345" t="s">
        <v>71</v>
      </c>
      <c r="Q345" t="s">
        <v>71</v>
      </c>
      <c r="R345" t="s">
        <v>71</v>
      </c>
      <c r="S345" t="s">
        <v>71</v>
      </c>
      <c r="T345" t="s">
        <v>3304</v>
      </c>
      <c r="U345" t="s">
        <v>71</v>
      </c>
      <c r="V345" t="s">
        <v>71</v>
      </c>
      <c r="W345" t="s">
        <v>71</v>
      </c>
      <c r="X345" t="s">
        <v>71</v>
      </c>
      <c r="Y345" t="s">
        <v>196</v>
      </c>
      <c r="Z345" t="s">
        <v>197</v>
      </c>
      <c r="AA345" t="s">
        <v>71</v>
      </c>
      <c r="AB345" t="s">
        <v>71</v>
      </c>
      <c r="AC345" t="s">
        <v>71</v>
      </c>
      <c r="AD345" t="s">
        <v>71</v>
      </c>
      <c r="AE345" t="s">
        <v>71</v>
      </c>
      <c r="AF345" t="s">
        <v>71</v>
      </c>
      <c r="AG345" t="s">
        <v>71</v>
      </c>
      <c r="AH345" t="s">
        <v>71</v>
      </c>
      <c r="AI345" t="s">
        <v>71</v>
      </c>
      <c r="AJ345" t="s">
        <v>71</v>
      </c>
      <c r="AK345" t="s">
        <v>71</v>
      </c>
      <c r="AL345" t="s">
        <v>71</v>
      </c>
      <c r="AM345" t="s">
        <v>3305</v>
      </c>
      <c r="AN345" t="s">
        <v>3306</v>
      </c>
      <c r="AO345" t="s">
        <v>71</v>
      </c>
      <c r="AP345" t="s">
        <v>71</v>
      </c>
      <c r="AQ345" t="s">
        <v>71</v>
      </c>
      <c r="AR345" t="s">
        <v>3307</v>
      </c>
      <c r="AS345">
        <v>2020</v>
      </c>
      <c r="AT345">
        <v>33</v>
      </c>
      <c r="AU345">
        <v>6</v>
      </c>
      <c r="AV345" t="s">
        <v>71</v>
      </c>
      <c r="AW345" t="s">
        <v>71</v>
      </c>
      <c r="AX345" t="s">
        <v>71</v>
      </c>
      <c r="AY345" t="s">
        <v>71</v>
      </c>
      <c r="AZ345">
        <v>1647</v>
      </c>
      <c r="BA345">
        <v>1668</v>
      </c>
      <c r="BB345" t="s">
        <v>71</v>
      </c>
      <c r="BC345" t="s">
        <v>3308</v>
      </c>
      <c r="BD345" t="str">
        <f>HYPERLINK("http://dx.doi.org/10.1108/JEIM-04-2017-0050","http://dx.doi.org/10.1108/JEIM-04-2017-0050")</f>
        <v>http://dx.doi.org/10.1108/JEIM-04-2017-0050</v>
      </c>
      <c r="BE345" t="s">
        <v>71</v>
      </c>
      <c r="BF345" t="s">
        <v>3309</v>
      </c>
      <c r="BG345" t="s">
        <v>71</v>
      </c>
      <c r="BH345" t="s">
        <v>71</v>
      </c>
      <c r="BI345" t="s">
        <v>71</v>
      </c>
      <c r="BJ345" t="s">
        <v>71</v>
      </c>
      <c r="BK345" t="s">
        <v>71</v>
      </c>
      <c r="BL345" t="s">
        <v>71</v>
      </c>
      <c r="BM345" t="s">
        <v>71</v>
      </c>
      <c r="BN345" t="s">
        <v>71</v>
      </c>
      <c r="BO345" t="s">
        <v>71</v>
      </c>
      <c r="BP345" t="s">
        <v>71</v>
      </c>
      <c r="BQ345" t="s">
        <v>3310</v>
      </c>
      <c r="BR345" t="str">
        <f>HYPERLINK("https%3A%2F%2Fwww.webofscience.com%2Fwos%2Fwoscc%2Ffull-record%2FWOS:000536838700001","View Full Record in Web of Science")</f>
        <v>View Full Record in Web of Science</v>
      </c>
    </row>
    <row r="346" spans="1:70" x14ac:dyDescent="0.25">
      <c r="A346" t="s">
        <v>69</v>
      </c>
      <c r="B346" t="s">
        <v>3311</v>
      </c>
      <c r="C346" t="s">
        <v>71</v>
      </c>
      <c r="D346" t="s">
        <v>71</v>
      </c>
      <c r="E346" t="s">
        <v>71</v>
      </c>
      <c r="F346" t="s">
        <v>3312</v>
      </c>
      <c r="G346" t="s">
        <v>71</v>
      </c>
      <c r="H346" t="s">
        <v>71</v>
      </c>
      <c r="I346" s="1" t="s">
        <v>3313</v>
      </c>
      <c r="J346" t="s">
        <v>8592</v>
      </c>
      <c r="K346" t="s">
        <v>3314</v>
      </c>
      <c r="L346" t="s">
        <v>71</v>
      </c>
      <c r="M346" t="s">
        <v>71</v>
      </c>
      <c r="N346" t="s">
        <v>71</v>
      </c>
      <c r="O346" t="s">
        <v>71</v>
      </c>
      <c r="P346" t="s">
        <v>71</v>
      </c>
      <c r="Q346" t="s">
        <v>71</v>
      </c>
      <c r="R346" t="s">
        <v>71</v>
      </c>
      <c r="S346" t="s">
        <v>71</v>
      </c>
      <c r="T346" t="s">
        <v>3315</v>
      </c>
      <c r="U346" t="s">
        <v>71</v>
      </c>
      <c r="V346" t="s">
        <v>71</v>
      </c>
      <c r="W346" t="s">
        <v>71</v>
      </c>
      <c r="X346" t="s">
        <v>71</v>
      </c>
      <c r="Y346" t="s">
        <v>3316</v>
      </c>
      <c r="Z346" t="s">
        <v>3317</v>
      </c>
      <c r="AA346" t="s">
        <v>71</v>
      </c>
      <c r="AB346" t="s">
        <v>71</v>
      </c>
      <c r="AC346" t="s">
        <v>71</v>
      </c>
      <c r="AD346" t="s">
        <v>71</v>
      </c>
      <c r="AE346" t="s">
        <v>71</v>
      </c>
      <c r="AF346" t="s">
        <v>71</v>
      </c>
      <c r="AG346" t="s">
        <v>71</v>
      </c>
      <c r="AH346" t="s">
        <v>71</v>
      </c>
      <c r="AI346" t="s">
        <v>71</v>
      </c>
      <c r="AJ346" t="s">
        <v>71</v>
      </c>
      <c r="AK346" t="s">
        <v>71</v>
      </c>
      <c r="AL346" t="s">
        <v>71</v>
      </c>
      <c r="AM346" t="s">
        <v>3318</v>
      </c>
      <c r="AN346" t="s">
        <v>3319</v>
      </c>
      <c r="AO346" t="s">
        <v>71</v>
      </c>
      <c r="AP346" t="s">
        <v>71</v>
      </c>
      <c r="AQ346" t="s">
        <v>71</v>
      </c>
      <c r="AR346" t="s">
        <v>400</v>
      </c>
      <c r="AS346">
        <v>2013</v>
      </c>
      <c r="AT346">
        <v>9</v>
      </c>
      <c r="AU346">
        <v>1</v>
      </c>
      <c r="AV346" t="s">
        <v>71</v>
      </c>
      <c r="AW346" t="s">
        <v>71</v>
      </c>
      <c r="AX346" t="s">
        <v>71</v>
      </c>
      <c r="AY346" t="s">
        <v>71</v>
      </c>
      <c r="AZ346">
        <v>1</v>
      </c>
      <c r="BA346">
        <v>27</v>
      </c>
      <c r="BB346" t="s">
        <v>71</v>
      </c>
      <c r="BC346" t="s">
        <v>3320</v>
      </c>
      <c r="BD346" t="str">
        <f>HYPERLINK("http://dx.doi.org/10.4018/jdwm.2013010101","http://dx.doi.org/10.4018/jdwm.2013010101")</f>
        <v>http://dx.doi.org/10.4018/jdwm.2013010101</v>
      </c>
      <c r="BE346" t="s">
        <v>71</v>
      </c>
      <c r="BF346" t="s">
        <v>71</v>
      </c>
      <c r="BG346" t="s">
        <v>71</v>
      </c>
      <c r="BH346" t="s">
        <v>71</v>
      </c>
      <c r="BI346" t="s">
        <v>71</v>
      </c>
      <c r="BJ346" t="s">
        <v>71</v>
      </c>
      <c r="BK346" t="s">
        <v>71</v>
      </c>
      <c r="BL346" t="s">
        <v>71</v>
      </c>
      <c r="BM346" t="s">
        <v>71</v>
      </c>
      <c r="BN346" t="s">
        <v>71</v>
      </c>
      <c r="BO346" t="s">
        <v>71</v>
      </c>
      <c r="BP346" t="s">
        <v>71</v>
      </c>
      <c r="BQ346" t="s">
        <v>3321</v>
      </c>
      <c r="BR346" t="str">
        <f>HYPERLINK("https%3A%2F%2Fwww.webofscience.com%2Fwos%2Fwoscc%2Ffull-record%2FWOS:000323378400001","View Full Record in Web of Science")</f>
        <v>View Full Record in Web of Science</v>
      </c>
    </row>
    <row r="347" spans="1:70" x14ac:dyDescent="0.25">
      <c r="A347" t="s">
        <v>83</v>
      </c>
      <c r="B347" t="s">
        <v>3322</v>
      </c>
      <c r="C347" t="s">
        <v>71</v>
      </c>
      <c r="D347" t="s">
        <v>71</v>
      </c>
      <c r="E347" t="s">
        <v>102</v>
      </c>
      <c r="F347" t="s">
        <v>3323</v>
      </c>
      <c r="G347" t="s">
        <v>71</v>
      </c>
      <c r="H347" t="s">
        <v>71</v>
      </c>
      <c r="I347" s="1" t="s">
        <v>3324</v>
      </c>
      <c r="J347" t="s">
        <v>8588</v>
      </c>
      <c r="K347" t="s">
        <v>1781</v>
      </c>
      <c r="L347" t="s">
        <v>1782</v>
      </c>
      <c r="M347" t="s">
        <v>1783</v>
      </c>
      <c r="N347" t="s">
        <v>1784</v>
      </c>
      <c r="O347" t="s">
        <v>1785</v>
      </c>
      <c r="P347" t="s">
        <v>1786</v>
      </c>
      <c r="Q347" t="s">
        <v>71</v>
      </c>
      <c r="R347" t="s">
        <v>71</v>
      </c>
      <c r="S347" t="s">
        <v>71</v>
      </c>
      <c r="T347" t="s">
        <v>3325</v>
      </c>
      <c r="U347" t="s">
        <v>71</v>
      </c>
      <c r="V347" t="s">
        <v>71</v>
      </c>
      <c r="W347" t="s">
        <v>71</v>
      </c>
      <c r="X347" t="s">
        <v>71</v>
      </c>
      <c r="Y347" t="s">
        <v>71</v>
      </c>
      <c r="Z347" t="s">
        <v>71</v>
      </c>
      <c r="AA347" t="s">
        <v>71</v>
      </c>
      <c r="AB347" t="s">
        <v>71</v>
      </c>
      <c r="AC347" t="s">
        <v>71</v>
      </c>
      <c r="AD347" t="s">
        <v>71</v>
      </c>
      <c r="AE347" t="s">
        <v>71</v>
      </c>
      <c r="AF347" t="s">
        <v>71</v>
      </c>
      <c r="AG347" t="s">
        <v>71</v>
      </c>
      <c r="AH347" t="s">
        <v>71</v>
      </c>
      <c r="AI347" t="s">
        <v>71</v>
      </c>
      <c r="AJ347" t="s">
        <v>71</v>
      </c>
      <c r="AK347" t="s">
        <v>71</v>
      </c>
      <c r="AL347" t="s">
        <v>71</v>
      </c>
      <c r="AM347" t="s">
        <v>1788</v>
      </c>
      <c r="AN347" t="s">
        <v>71</v>
      </c>
      <c r="AO347" t="s">
        <v>1789</v>
      </c>
      <c r="AP347" t="s">
        <v>71</v>
      </c>
      <c r="AQ347" t="s">
        <v>71</v>
      </c>
      <c r="AR347" t="s">
        <v>71</v>
      </c>
      <c r="AS347">
        <v>2022</v>
      </c>
      <c r="AT347" t="s">
        <v>71</v>
      </c>
      <c r="AU347" t="s">
        <v>71</v>
      </c>
      <c r="AV347" t="s">
        <v>71</v>
      </c>
      <c r="AW347" t="s">
        <v>71</v>
      </c>
      <c r="AX347" t="s">
        <v>71</v>
      </c>
      <c r="AY347" t="s">
        <v>71</v>
      </c>
      <c r="AZ347" t="s">
        <v>71</v>
      </c>
      <c r="BA347" t="s">
        <v>71</v>
      </c>
      <c r="BB347" t="s">
        <v>71</v>
      </c>
      <c r="BC347" t="s">
        <v>3326</v>
      </c>
      <c r="BD347" t="str">
        <f>HYPERLINK("http://dx.doi.org/10.1109/FUZZ-IEEE55066.2022.9882874","http://dx.doi.org/10.1109/FUZZ-IEEE55066.2022.9882874")</f>
        <v>http://dx.doi.org/10.1109/FUZZ-IEEE55066.2022.9882874</v>
      </c>
      <c r="BE347" t="s">
        <v>71</v>
      </c>
      <c r="BF347" t="s">
        <v>71</v>
      </c>
      <c r="BG347" t="s">
        <v>71</v>
      </c>
      <c r="BH347" t="s">
        <v>71</v>
      </c>
      <c r="BI347" t="s">
        <v>71</v>
      </c>
      <c r="BJ347" t="s">
        <v>71</v>
      </c>
      <c r="BK347" t="s">
        <v>71</v>
      </c>
      <c r="BL347" t="s">
        <v>71</v>
      </c>
      <c r="BM347" t="s">
        <v>71</v>
      </c>
      <c r="BN347" t="s">
        <v>71</v>
      </c>
      <c r="BO347" t="s">
        <v>71</v>
      </c>
      <c r="BP347" t="s">
        <v>71</v>
      </c>
      <c r="BQ347" t="s">
        <v>3327</v>
      </c>
      <c r="BR347" t="str">
        <f>HYPERLINK("https%3A%2F%2Fwww.webofscience.com%2Fwos%2Fwoscc%2Ffull-record%2FWOS:000861288500147","View Full Record in Web of Science")</f>
        <v>View Full Record in Web of Science</v>
      </c>
    </row>
    <row r="348" spans="1:70" x14ac:dyDescent="0.25">
      <c r="A348" t="s">
        <v>69</v>
      </c>
      <c r="B348" t="s">
        <v>3328</v>
      </c>
      <c r="C348" t="s">
        <v>71</v>
      </c>
      <c r="D348" t="s">
        <v>71</v>
      </c>
      <c r="E348" t="s">
        <v>71</v>
      </c>
      <c r="F348" t="s">
        <v>3329</v>
      </c>
      <c r="G348" t="s">
        <v>71</v>
      </c>
      <c r="H348" t="s">
        <v>71</v>
      </c>
      <c r="I348" s="1" t="s">
        <v>3330</v>
      </c>
      <c r="J348" t="s">
        <v>8590</v>
      </c>
      <c r="K348" t="s">
        <v>3331</v>
      </c>
      <c r="L348" t="s">
        <v>71</v>
      </c>
      <c r="M348" t="s">
        <v>71</v>
      </c>
      <c r="N348" t="s">
        <v>71</v>
      </c>
      <c r="O348" t="s">
        <v>71</v>
      </c>
      <c r="P348" t="s">
        <v>71</v>
      </c>
      <c r="Q348" t="s">
        <v>71</v>
      </c>
      <c r="R348" t="s">
        <v>71</v>
      </c>
      <c r="S348" t="s">
        <v>71</v>
      </c>
      <c r="T348" t="s">
        <v>3332</v>
      </c>
      <c r="U348" t="s">
        <v>71</v>
      </c>
      <c r="V348" t="s">
        <v>71</v>
      </c>
      <c r="W348" t="s">
        <v>71</v>
      </c>
      <c r="X348" t="s">
        <v>71</v>
      </c>
      <c r="Y348" t="s">
        <v>71</v>
      </c>
      <c r="Z348" t="s">
        <v>3333</v>
      </c>
      <c r="AA348" t="s">
        <v>71</v>
      </c>
      <c r="AB348" t="s">
        <v>71</v>
      </c>
      <c r="AC348" t="s">
        <v>71</v>
      </c>
      <c r="AD348" t="s">
        <v>71</v>
      </c>
      <c r="AE348" t="s">
        <v>71</v>
      </c>
      <c r="AF348" t="s">
        <v>71</v>
      </c>
      <c r="AG348" t="s">
        <v>71</v>
      </c>
      <c r="AH348" t="s">
        <v>71</v>
      </c>
      <c r="AI348" t="s">
        <v>71</v>
      </c>
      <c r="AJ348" t="s">
        <v>71</v>
      </c>
      <c r="AK348" t="s">
        <v>71</v>
      </c>
      <c r="AL348" t="s">
        <v>71</v>
      </c>
      <c r="AM348" t="s">
        <v>3334</v>
      </c>
      <c r="AN348" t="s">
        <v>3335</v>
      </c>
      <c r="AO348" t="s">
        <v>71</v>
      </c>
      <c r="AP348" t="s">
        <v>71</v>
      </c>
      <c r="AQ348" t="s">
        <v>71</v>
      </c>
      <c r="AR348" t="s">
        <v>239</v>
      </c>
      <c r="AS348">
        <v>2018</v>
      </c>
      <c r="AT348">
        <v>116</v>
      </c>
      <c r="AU348" t="s">
        <v>71</v>
      </c>
      <c r="AV348" t="s">
        <v>71</v>
      </c>
      <c r="AW348" t="s">
        <v>71</v>
      </c>
      <c r="AX348" t="s">
        <v>71</v>
      </c>
      <c r="AY348" t="s">
        <v>71</v>
      </c>
      <c r="AZ348">
        <v>97</v>
      </c>
      <c r="BA348">
        <v>112</v>
      </c>
      <c r="BB348" t="s">
        <v>71</v>
      </c>
      <c r="BC348" t="s">
        <v>3336</v>
      </c>
      <c r="BD348" t="str">
        <f>HYPERLINK("http://dx.doi.org/10.1016/j.cie.2017.11.032","http://dx.doi.org/10.1016/j.cie.2017.11.032")</f>
        <v>http://dx.doi.org/10.1016/j.cie.2017.11.032</v>
      </c>
      <c r="BE348" t="s">
        <v>71</v>
      </c>
      <c r="BF348" t="s">
        <v>71</v>
      </c>
      <c r="BG348" t="s">
        <v>71</v>
      </c>
      <c r="BH348" t="s">
        <v>71</v>
      </c>
      <c r="BI348" t="s">
        <v>71</v>
      </c>
      <c r="BJ348" t="s">
        <v>71</v>
      </c>
      <c r="BK348" t="s">
        <v>71</v>
      </c>
      <c r="BL348" t="s">
        <v>71</v>
      </c>
      <c r="BM348" t="s">
        <v>71</v>
      </c>
      <c r="BN348" t="s">
        <v>71</v>
      </c>
      <c r="BO348" t="s">
        <v>71</v>
      </c>
      <c r="BP348" t="s">
        <v>71</v>
      </c>
      <c r="BQ348" t="s">
        <v>3337</v>
      </c>
      <c r="BR348" t="str">
        <f>HYPERLINK("https%3A%2F%2Fwww.webofscience.com%2Fwos%2Fwoscc%2Ffull-record%2FWOS:000425562900009","View Full Record in Web of Science")</f>
        <v>View Full Record in Web of Science</v>
      </c>
    </row>
    <row r="349" spans="1:70" x14ac:dyDescent="0.25">
      <c r="A349" t="s">
        <v>83</v>
      </c>
      <c r="B349" t="s">
        <v>3338</v>
      </c>
      <c r="C349" t="s">
        <v>71</v>
      </c>
      <c r="D349" t="s">
        <v>3339</v>
      </c>
      <c r="E349" t="s">
        <v>71</v>
      </c>
      <c r="F349" t="s">
        <v>3340</v>
      </c>
      <c r="G349" t="s">
        <v>71</v>
      </c>
      <c r="H349" t="s">
        <v>71</v>
      </c>
      <c r="I349" s="1" t="s">
        <v>3341</v>
      </c>
      <c r="J349" t="s">
        <v>8590</v>
      </c>
      <c r="K349" t="s">
        <v>3342</v>
      </c>
      <c r="L349" t="s">
        <v>2884</v>
      </c>
      <c r="M349" t="s">
        <v>3343</v>
      </c>
      <c r="N349" t="s">
        <v>3344</v>
      </c>
      <c r="O349" t="s">
        <v>3001</v>
      </c>
      <c r="P349" t="s">
        <v>71</v>
      </c>
      <c r="Q349" t="s">
        <v>71</v>
      </c>
      <c r="R349" t="s">
        <v>71</v>
      </c>
      <c r="S349" t="s">
        <v>71</v>
      </c>
      <c r="T349" t="s">
        <v>3345</v>
      </c>
      <c r="U349" t="s">
        <v>71</v>
      </c>
      <c r="V349" t="s">
        <v>71</v>
      </c>
      <c r="W349" t="s">
        <v>71</v>
      </c>
      <c r="X349" t="s">
        <v>71</v>
      </c>
      <c r="Y349" t="s">
        <v>71</v>
      </c>
      <c r="Z349" t="s">
        <v>71</v>
      </c>
      <c r="AA349" t="s">
        <v>71</v>
      </c>
      <c r="AB349" t="s">
        <v>71</v>
      </c>
      <c r="AC349" t="s">
        <v>71</v>
      </c>
      <c r="AD349" t="s">
        <v>71</v>
      </c>
      <c r="AE349" t="s">
        <v>71</v>
      </c>
      <c r="AF349" t="s">
        <v>71</v>
      </c>
      <c r="AG349" t="s">
        <v>71</v>
      </c>
      <c r="AH349" t="s">
        <v>71</v>
      </c>
      <c r="AI349" t="s">
        <v>71</v>
      </c>
      <c r="AJ349" t="s">
        <v>71</v>
      </c>
      <c r="AK349" t="s">
        <v>71</v>
      </c>
      <c r="AL349" t="s">
        <v>71</v>
      </c>
      <c r="AM349" t="s">
        <v>2889</v>
      </c>
      <c r="AN349" t="s">
        <v>71</v>
      </c>
      <c r="AO349" t="s">
        <v>3346</v>
      </c>
      <c r="AP349" t="s">
        <v>71</v>
      </c>
      <c r="AQ349" t="s">
        <v>71</v>
      </c>
      <c r="AR349" t="s">
        <v>71</v>
      </c>
      <c r="AS349">
        <v>2011</v>
      </c>
      <c r="AT349">
        <v>238</v>
      </c>
      <c r="AU349" t="s">
        <v>71</v>
      </c>
      <c r="AV349" t="s">
        <v>71</v>
      </c>
      <c r="AW349" t="s">
        <v>71</v>
      </c>
      <c r="AX349" t="s">
        <v>71</v>
      </c>
      <c r="AY349" t="s">
        <v>71</v>
      </c>
      <c r="AZ349">
        <v>328</v>
      </c>
      <c r="BA349">
        <v>333</v>
      </c>
      <c r="BB349" t="s">
        <v>71</v>
      </c>
      <c r="BC349" t="s">
        <v>71</v>
      </c>
      <c r="BD349" t="s">
        <v>71</v>
      </c>
      <c r="BE349" t="s">
        <v>71</v>
      </c>
      <c r="BF349" t="s">
        <v>71</v>
      </c>
      <c r="BG349" t="s">
        <v>71</v>
      </c>
      <c r="BH349" t="s">
        <v>71</v>
      </c>
      <c r="BI349" t="s">
        <v>71</v>
      </c>
      <c r="BJ349" t="s">
        <v>71</v>
      </c>
      <c r="BK349" t="s">
        <v>71</v>
      </c>
      <c r="BL349" t="s">
        <v>71</v>
      </c>
      <c r="BM349" t="s">
        <v>71</v>
      </c>
      <c r="BN349" t="s">
        <v>71</v>
      </c>
      <c r="BO349" t="s">
        <v>71</v>
      </c>
      <c r="BP349" t="s">
        <v>71</v>
      </c>
      <c r="BQ349" t="s">
        <v>3347</v>
      </c>
      <c r="BR349" t="str">
        <f>HYPERLINK("https%3A%2F%2Fwww.webofscience.com%2Fwos%2Fwoscc%2Ffull-record%2FWOS:000310766500045","View Full Record in Web of Science")</f>
        <v>View Full Record in Web of Science</v>
      </c>
    </row>
    <row r="350" spans="1:70" x14ac:dyDescent="0.25">
      <c r="A350" t="s">
        <v>69</v>
      </c>
      <c r="B350" t="s">
        <v>3348</v>
      </c>
      <c r="C350" t="s">
        <v>71</v>
      </c>
      <c r="D350" t="s">
        <v>71</v>
      </c>
      <c r="E350" t="s">
        <v>71</v>
      </c>
      <c r="F350" t="s">
        <v>3349</v>
      </c>
      <c r="G350" t="s">
        <v>71</v>
      </c>
      <c r="H350" t="s">
        <v>71</v>
      </c>
      <c r="I350" s="1" t="s">
        <v>3350</v>
      </c>
      <c r="J350" t="s">
        <v>8590</v>
      </c>
      <c r="K350" t="s">
        <v>3351</v>
      </c>
      <c r="L350" t="s">
        <v>71</v>
      </c>
      <c r="M350" t="s">
        <v>71</v>
      </c>
      <c r="N350" t="s">
        <v>71</v>
      </c>
      <c r="O350" t="s">
        <v>71</v>
      </c>
      <c r="P350" t="s">
        <v>71</v>
      </c>
      <c r="Q350" t="s">
        <v>71</v>
      </c>
      <c r="R350" t="s">
        <v>71</v>
      </c>
      <c r="S350" t="s">
        <v>71</v>
      </c>
      <c r="T350" t="s">
        <v>3352</v>
      </c>
      <c r="U350" t="s">
        <v>71</v>
      </c>
      <c r="V350" t="s">
        <v>71</v>
      </c>
      <c r="W350" t="s">
        <v>71</v>
      </c>
      <c r="X350" t="s">
        <v>71</v>
      </c>
      <c r="Y350" t="s">
        <v>3353</v>
      </c>
      <c r="Z350" t="s">
        <v>3354</v>
      </c>
      <c r="AA350" t="s">
        <v>71</v>
      </c>
      <c r="AB350" t="s">
        <v>71</v>
      </c>
      <c r="AC350" t="s">
        <v>71</v>
      </c>
      <c r="AD350" t="s">
        <v>71</v>
      </c>
      <c r="AE350" t="s">
        <v>71</v>
      </c>
      <c r="AF350" t="s">
        <v>71</v>
      </c>
      <c r="AG350" t="s">
        <v>71</v>
      </c>
      <c r="AH350" t="s">
        <v>71</v>
      </c>
      <c r="AI350" t="s">
        <v>71</v>
      </c>
      <c r="AJ350" t="s">
        <v>71</v>
      </c>
      <c r="AK350" t="s">
        <v>71</v>
      </c>
      <c r="AL350" t="s">
        <v>71</v>
      </c>
      <c r="AM350" t="s">
        <v>3355</v>
      </c>
      <c r="AN350" t="s">
        <v>3356</v>
      </c>
      <c r="AO350" t="s">
        <v>71</v>
      </c>
      <c r="AP350" t="s">
        <v>71</v>
      </c>
      <c r="AQ350" t="s">
        <v>71</v>
      </c>
      <c r="AR350" t="s">
        <v>3357</v>
      </c>
      <c r="AS350">
        <v>2021</v>
      </c>
      <c r="AT350">
        <v>45</v>
      </c>
      <c r="AU350">
        <v>7</v>
      </c>
      <c r="AV350" t="s">
        <v>71</v>
      </c>
      <c r="AW350" t="s">
        <v>71</v>
      </c>
      <c r="AX350" t="s">
        <v>71</v>
      </c>
      <c r="AY350" t="s">
        <v>71</v>
      </c>
      <c r="AZ350">
        <v>1341</v>
      </c>
      <c r="BA350">
        <v>1361</v>
      </c>
      <c r="BB350" t="s">
        <v>71</v>
      </c>
      <c r="BC350" t="s">
        <v>3358</v>
      </c>
      <c r="BD350" t="str">
        <f>HYPERLINK("http://dx.doi.org/10.1108/OIR-11-2019-0343","http://dx.doi.org/10.1108/OIR-11-2019-0343")</f>
        <v>http://dx.doi.org/10.1108/OIR-11-2019-0343</v>
      </c>
      <c r="BE350" t="s">
        <v>71</v>
      </c>
      <c r="BF350" t="s">
        <v>3359</v>
      </c>
      <c r="BG350" t="s">
        <v>71</v>
      </c>
      <c r="BH350" t="s">
        <v>71</v>
      </c>
      <c r="BI350" t="s">
        <v>71</v>
      </c>
      <c r="BJ350" t="s">
        <v>71</v>
      </c>
      <c r="BK350" t="s">
        <v>71</v>
      </c>
      <c r="BL350" t="s">
        <v>71</v>
      </c>
      <c r="BM350" t="s">
        <v>71</v>
      </c>
      <c r="BN350" t="s">
        <v>71</v>
      </c>
      <c r="BO350" t="s">
        <v>71</v>
      </c>
      <c r="BP350" t="s">
        <v>71</v>
      </c>
      <c r="BQ350" t="s">
        <v>3360</v>
      </c>
      <c r="BR350" t="str">
        <f>HYPERLINK("https%3A%2F%2Fwww.webofscience.com%2Fwos%2Fwoscc%2Ffull-record%2FWOS:000645675100001","View Full Record in Web of Science")</f>
        <v>View Full Record in Web of Science</v>
      </c>
    </row>
    <row r="351" spans="1:70" x14ac:dyDescent="0.25">
      <c r="A351" t="s">
        <v>69</v>
      </c>
      <c r="B351" t="s">
        <v>3361</v>
      </c>
      <c r="C351" t="s">
        <v>71</v>
      </c>
      <c r="D351" t="s">
        <v>71</v>
      </c>
      <c r="E351" t="s">
        <v>71</v>
      </c>
      <c r="F351" t="s">
        <v>3362</v>
      </c>
      <c r="G351" t="s">
        <v>71</v>
      </c>
      <c r="H351" t="s">
        <v>71</v>
      </c>
      <c r="I351" s="1" t="s">
        <v>3363</v>
      </c>
      <c r="J351" t="s">
        <v>8590</v>
      </c>
      <c r="K351" t="s">
        <v>174</v>
      </c>
      <c r="L351" t="s">
        <v>71</v>
      </c>
      <c r="M351" t="s">
        <v>71</v>
      </c>
      <c r="N351" t="s">
        <v>71</v>
      </c>
      <c r="O351" t="s">
        <v>71</v>
      </c>
      <c r="P351" t="s">
        <v>71</v>
      </c>
      <c r="Q351" t="s">
        <v>71</v>
      </c>
      <c r="R351" t="s">
        <v>71</v>
      </c>
      <c r="S351" t="s">
        <v>71</v>
      </c>
      <c r="T351" t="s">
        <v>3364</v>
      </c>
      <c r="U351" t="s">
        <v>71</v>
      </c>
      <c r="V351" t="s">
        <v>71</v>
      </c>
      <c r="W351" t="s">
        <v>71</v>
      </c>
      <c r="X351" t="s">
        <v>71</v>
      </c>
      <c r="Y351" t="s">
        <v>3365</v>
      </c>
      <c r="Z351" t="s">
        <v>3366</v>
      </c>
      <c r="AA351" t="s">
        <v>71</v>
      </c>
      <c r="AB351" t="s">
        <v>71</v>
      </c>
      <c r="AC351" t="s">
        <v>71</v>
      </c>
      <c r="AD351" t="s">
        <v>71</v>
      </c>
      <c r="AE351" t="s">
        <v>71</v>
      </c>
      <c r="AF351" t="s">
        <v>71</v>
      </c>
      <c r="AG351" t="s">
        <v>71</v>
      </c>
      <c r="AH351" t="s">
        <v>71</v>
      </c>
      <c r="AI351" t="s">
        <v>71</v>
      </c>
      <c r="AJ351" t="s">
        <v>71</v>
      </c>
      <c r="AK351" t="s">
        <v>71</v>
      </c>
      <c r="AL351" t="s">
        <v>71</v>
      </c>
      <c r="AM351" t="s">
        <v>178</v>
      </c>
      <c r="AN351" t="s">
        <v>179</v>
      </c>
      <c r="AO351" t="s">
        <v>71</v>
      </c>
      <c r="AP351" t="s">
        <v>71</v>
      </c>
      <c r="AQ351" t="s">
        <v>71</v>
      </c>
      <c r="AR351" t="s">
        <v>71</v>
      </c>
      <c r="AS351">
        <v>2021</v>
      </c>
      <c r="AT351">
        <v>40</v>
      </c>
      <c r="AU351">
        <v>1</v>
      </c>
      <c r="AV351" t="s">
        <v>71</v>
      </c>
      <c r="AW351" t="s">
        <v>71</v>
      </c>
      <c r="AX351" t="s">
        <v>71</v>
      </c>
      <c r="AY351" t="s">
        <v>71</v>
      </c>
      <c r="AZ351">
        <v>1191</v>
      </c>
      <c r="BA351">
        <v>1217</v>
      </c>
      <c r="BB351" t="s">
        <v>71</v>
      </c>
      <c r="BC351" t="s">
        <v>3367</v>
      </c>
      <c r="BD351" t="str">
        <f>HYPERLINK("http://dx.doi.org/10.3233/JIFS-201540","http://dx.doi.org/10.3233/JIFS-201540")</f>
        <v>http://dx.doi.org/10.3233/JIFS-201540</v>
      </c>
      <c r="BE351" t="s">
        <v>71</v>
      </c>
      <c r="BF351" t="s">
        <v>71</v>
      </c>
      <c r="BG351" t="s">
        <v>71</v>
      </c>
      <c r="BH351" t="s">
        <v>71</v>
      </c>
      <c r="BI351" t="s">
        <v>71</v>
      </c>
      <c r="BJ351" t="s">
        <v>71</v>
      </c>
      <c r="BK351" t="s">
        <v>71</v>
      </c>
      <c r="BL351" t="s">
        <v>71</v>
      </c>
      <c r="BM351" t="s">
        <v>71</v>
      </c>
      <c r="BN351" t="s">
        <v>71</v>
      </c>
      <c r="BO351" t="s">
        <v>71</v>
      </c>
      <c r="BP351" t="s">
        <v>71</v>
      </c>
      <c r="BQ351" t="s">
        <v>3368</v>
      </c>
      <c r="BR351" t="str">
        <f>HYPERLINK("https%3A%2F%2Fwww.webofscience.com%2Fwos%2Fwoscc%2Ffull-record%2FWOS:000606807200080","View Full Record in Web of Science")</f>
        <v>View Full Record in Web of Science</v>
      </c>
    </row>
    <row r="352" spans="1:70" x14ac:dyDescent="0.25">
      <c r="A352" t="s">
        <v>69</v>
      </c>
      <c r="B352" t="s">
        <v>3369</v>
      </c>
      <c r="C352" t="s">
        <v>71</v>
      </c>
      <c r="D352" t="s">
        <v>71</v>
      </c>
      <c r="E352" t="s">
        <v>71</v>
      </c>
      <c r="F352" t="s">
        <v>3370</v>
      </c>
      <c r="G352" t="s">
        <v>71</v>
      </c>
      <c r="H352" t="s">
        <v>71</v>
      </c>
      <c r="I352" s="1" t="s">
        <v>3371</v>
      </c>
      <c r="J352" t="s">
        <v>8590</v>
      </c>
      <c r="K352" t="s">
        <v>3372</v>
      </c>
      <c r="L352" t="s">
        <v>71</v>
      </c>
      <c r="M352" t="s">
        <v>71</v>
      </c>
      <c r="N352" t="s">
        <v>71</v>
      </c>
      <c r="O352" t="s">
        <v>71</v>
      </c>
      <c r="P352" t="s">
        <v>71</v>
      </c>
      <c r="Q352" t="s">
        <v>71</v>
      </c>
      <c r="R352" t="s">
        <v>71</v>
      </c>
      <c r="S352" t="s">
        <v>71</v>
      </c>
      <c r="T352" t="s">
        <v>3373</v>
      </c>
      <c r="U352" t="s">
        <v>71</v>
      </c>
      <c r="V352" t="s">
        <v>71</v>
      </c>
      <c r="W352" t="s">
        <v>71</v>
      </c>
      <c r="X352" t="s">
        <v>71</v>
      </c>
      <c r="Y352" t="s">
        <v>3374</v>
      </c>
      <c r="Z352" t="s">
        <v>3375</v>
      </c>
      <c r="AA352" t="s">
        <v>71</v>
      </c>
      <c r="AB352" t="s">
        <v>71</v>
      </c>
      <c r="AC352" t="s">
        <v>71</v>
      </c>
      <c r="AD352" t="s">
        <v>71</v>
      </c>
      <c r="AE352" t="s">
        <v>71</v>
      </c>
      <c r="AF352" t="s">
        <v>71</v>
      </c>
      <c r="AG352" t="s">
        <v>71</v>
      </c>
      <c r="AH352" t="s">
        <v>71</v>
      </c>
      <c r="AI352" t="s">
        <v>71</v>
      </c>
      <c r="AJ352" t="s">
        <v>71</v>
      </c>
      <c r="AK352" t="s">
        <v>71</v>
      </c>
      <c r="AL352" t="s">
        <v>71</v>
      </c>
      <c r="AM352" t="s">
        <v>3376</v>
      </c>
      <c r="AN352" t="s">
        <v>3377</v>
      </c>
      <c r="AO352" t="s">
        <v>71</v>
      </c>
      <c r="AP352" t="s">
        <v>71</v>
      </c>
      <c r="AQ352" t="s">
        <v>71</v>
      </c>
      <c r="AR352" t="s">
        <v>770</v>
      </c>
      <c r="AS352">
        <v>2018</v>
      </c>
      <c r="AT352">
        <v>17</v>
      </c>
      <c r="AU352">
        <v>2</v>
      </c>
      <c r="AV352" t="s">
        <v>71</v>
      </c>
      <c r="AW352" t="s">
        <v>71</v>
      </c>
      <c r="AX352" t="s">
        <v>71</v>
      </c>
      <c r="AY352" t="s">
        <v>71</v>
      </c>
      <c r="AZ352">
        <v>391</v>
      </c>
      <c r="BA352">
        <v>466</v>
      </c>
      <c r="BB352" t="s">
        <v>71</v>
      </c>
      <c r="BC352" t="s">
        <v>3378</v>
      </c>
      <c r="BD352" t="str">
        <f>HYPERLINK("http://dx.doi.org/10.1142/S021962201830001X","http://dx.doi.org/10.1142/S021962201830001X")</f>
        <v>http://dx.doi.org/10.1142/S021962201830001X</v>
      </c>
      <c r="BE352" t="s">
        <v>71</v>
      </c>
      <c r="BF352" t="s">
        <v>71</v>
      </c>
      <c r="BG352" t="s">
        <v>71</v>
      </c>
      <c r="BH352" t="s">
        <v>71</v>
      </c>
      <c r="BI352" t="s">
        <v>71</v>
      </c>
      <c r="BJ352" t="s">
        <v>71</v>
      </c>
      <c r="BK352" t="s">
        <v>71</v>
      </c>
      <c r="BL352" t="s">
        <v>71</v>
      </c>
      <c r="BM352" t="s">
        <v>71</v>
      </c>
      <c r="BN352" t="s">
        <v>71</v>
      </c>
      <c r="BO352" t="s">
        <v>71</v>
      </c>
      <c r="BP352" t="s">
        <v>71</v>
      </c>
      <c r="BQ352" t="s">
        <v>3379</v>
      </c>
      <c r="BR352" t="str">
        <f>HYPERLINK("https%3A%2F%2Fwww.webofscience.com%2Fwos%2Fwoscc%2Ffull-record%2FWOS:000428527400001","View Full Record in Web of Science")</f>
        <v>View Full Record in Web of Science</v>
      </c>
    </row>
    <row r="353" spans="1:70" x14ac:dyDescent="0.25">
      <c r="A353" t="s">
        <v>69</v>
      </c>
      <c r="B353" t="s">
        <v>3380</v>
      </c>
      <c r="C353" t="s">
        <v>71</v>
      </c>
      <c r="D353" t="s">
        <v>71</v>
      </c>
      <c r="E353" t="s">
        <v>71</v>
      </c>
      <c r="F353" t="s">
        <v>3381</v>
      </c>
      <c r="G353" t="s">
        <v>71</v>
      </c>
      <c r="H353" t="s">
        <v>71</v>
      </c>
      <c r="I353" s="1" t="s">
        <v>3382</v>
      </c>
      <c r="J353" t="s">
        <v>8588</v>
      </c>
      <c r="K353" t="s">
        <v>288</v>
      </c>
      <c r="L353" t="s">
        <v>71</v>
      </c>
      <c r="M353" t="s">
        <v>71</v>
      </c>
      <c r="N353" t="s">
        <v>71</v>
      </c>
      <c r="O353" t="s">
        <v>71</v>
      </c>
      <c r="P353" t="s">
        <v>71</v>
      </c>
      <c r="Q353" t="s">
        <v>71</v>
      </c>
      <c r="R353" t="s">
        <v>71</v>
      </c>
      <c r="S353" t="s">
        <v>71</v>
      </c>
      <c r="T353" t="s">
        <v>3383</v>
      </c>
      <c r="U353" t="s">
        <v>71</v>
      </c>
      <c r="V353" t="s">
        <v>71</v>
      </c>
      <c r="W353" t="s">
        <v>71</v>
      </c>
      <c r="X353" t="s">
        <v>71</v>
      </c>
      <c r="Y353" t="s">
        <v>3384</v>
      </c>
      <c r="Z353" t="s">
        <v>3385</v>
      </c>
      <c r="AA353" t="s">
        <v>71</v>
      </c>
      <c r="AB353" t="s">
        <v>71</v>
      </c>
      <c r="AC353" t="s">
        <v>71</v>
      </c>
      <c r="AD353" t="s">
        <v>71</v>
      </c>
      <c r="AE353" t="s">
        <v>71</v>
      </c>
      <c r="AF353" t="s">
        <v>71</v>
      </c>
      <c r="AG353" t="s">
        <v>71</v>
      </c>
      <c r="AH353" t="s">
        <v>71</v>
      </c>
      <c r="AI353" t="s">
        <v>71</v>
      </c>
      <c r="AJ353" t="s">
        <v>71</v>
      </c>
      <c r="AK353" t="s">
        <v>71</v>
      </c>
      <c r="AL353" t="s">
        <v>71</v>
      </c>
      <c r="AM353" t="s">
        <v>291</v>
      </c>
      <c r="AN353" t="s">
        <v>292</v>
      </c>
      <c r="AO353" t="s">
        <v>71</v>
      </c>
      <c r="AP353" t="s">
        <v>71</v>
      </c>
      <c r="AQ353" t="s">
        <v>71</v>
      </c>
      <c r="AR353" t="s">
        <v>3386</v>
      </c>
      <c r="AS353">
        <v>2015</v>
      </c>
      <c r="AT353">
        <v>42</v>
      </c>
      <c r="AU353">
        <v>8</v>
      </c>
      <c r="AV353" t="s">
        <v>71</v>
      </c>
      <c r="AW353" t="s">
        <v>71</v>
      </c>
      <c r="AX353" t="s">
        <v>71</v>
      </c>
      <c r="AY353" t="s">
        <v>71</v>
      </c>
      <c r="AZ353">
        <v>4000</v>
      </c>
      <c r="BA353">
        <v>4015</v>
      </c>
      <c r="BB353" t="s">
        <v>71</v>
      </c>
      <c r="BC353" t="s">
        <v>3387</v>
      </c>
      <c r="BD353" t="str">
        <f>HYPERLINK("http://dx.doi.org/10.1016/j.eswa.2015.01.015","http://dx.doi.org/10.1016/j.eswa.2015.01.015")</f>
        <v>http://dx.doi.org/10.1016/j.eswa.2015.01.015</v>
      </c>
      <c r="BE353" t="s">
        <v>71</v>
      </c>
      <c r="BF353" t="s">
        <v>71</v>
      </c>
      <c r="BG353" t="s">
        <v>71</v>
      </c>
      <c r="BH353" t="s">
        <v>71</v>
      </c>
      <c r="BI353" t="s">
        <v>71</v>
      </c>
      <c r="BJ353" t="s">
        <v>71</v>
      </c>
      <c r="BK353" t="s">
        <v>71</v>
      </c>
      <c r="BL353" t="s">
        <v>71</v>
      </c>
      <c r="BM353" t="s">
        <v>71</v>
      </c>
      <c r="BN353" t="s">
        <v>71</v>
      </c>
      <c r="BO353" t="s">
        <v>71</v>
      </c>
      <c r="BP353" t="s">
        <v>71</v>
      </c>
      <c r="BQ353" t="s">
        <v>3388</v>
      </c>
      <c r="BR353" t="str">
        <f>HYPERLINK("https%3A%2F%2Fwww.webofscience.com%2Fwos%2Fwoscc%2Ffull-record%2FWOS:000356904100017","View Full Record in Web of Science")</f>
        <v>View Full Record in Web of Science</v>
      </c>
    </row>
    <row r="354" spans="1:70" x14ac:dyDescent="0.25">
      <c r="A354" t="s">
        <v>69</v>
      </c>
      <c r="B354" t="s">
        <v>3389</v>
      </c>
      <c r="C354" t="s">
        <v>71</v>
      </c>
      <c r="D354" t="s">
        <v>71</v>
      </c>
      <c r="E354" t="s">
        <v>71</v>
      </c>
      <c r="F354" t="s">
        <v>3390</v>
      </c>
      <c r="G354" t="s">
        <v>71</v>
      </c>
      <c r="H354" t="s">
        <v>71</v>
      </c>
      <c r="I354" s="1" t="s">
        <v>3391</v>
      </c>
      <c r="J354" t="s">
        <v>8590</v>
      </c>
      <c r="K354" t="s">
        <v>3392</v>
      </c>
      <c r="L354" t="s">
        <v>71</v>
      </c>
      <c r="M354" t="s">
        <v>71</v>
      </c>
      <c r="N354" t="s">
        <v>71</v>
      </c>
      <c r="O354" t="s">
        <v>71</v>
      </c>
      <c r="P354" t="s">
        <v>71</v>
      </c>
      <c r="Q354" t="s">
        <v>71</v>
      </c>
      <c r="R354" t="s">
        <v>71</v>
      </c>
      <c r="S354" t="s">
        <v>71</v>
      </c>
      <c r="T354" t="s">
        <v>3393</v>
      </c>
      <c r="U354" t="s">
        <v>71</v>
      </c>
      <c r="V354" t="s">
        <v>71</v>
      </c>
      <c r="W354" t="s">
        <v>71</v>
      </c>
      <c r="X354" t="s">
        <v>71</v>
      </c>
      <c r="Y354" t="s">
        <v>3394</v>
      </c>
      <c r="Z354" t="s">
        <v>3395</v>
      </c>
      <c r="AA354" t="s">
        <v>71</v>
      </c>
      <c r="AB354" t="s">
        <v>71</v>
      </c>
      <c r="AC354" t="s">
        <v>71</v>
      </c>
      <c r="AD354" t="s">
        <v>71</v>
      </c>
      <c r="AE354" t="s">
        <v>71</v>
      </c>
      <c r="AF354" t="s">
        <v>71</v>
      </c>
      <c r="AG354" t="s">
        <v>71</v>
      </c>
      <c r="AH354" t="s">
        <v>71</v>
      </c>
      <c r="AI354" t="s">
        <v>71</v>
      </c>
      <c r="AJ354" t="s">
        <v>71</v>
      </c>
      <c r="AK354" t="s">
        <v>71</v>
      </c>
      <c r="AL354" t="s">
        <v>71</v>
      </c>
      <c r="AM354" t="s">
        <v>3396</v>
      </c>
      <c r="AN354" t="s">
        <v>3397</v>
      </c>
      <c r="AO354" t="s">
        <v>71</v>
      </c>
      <c r="AP354" t="s">
        <v>71</v>
      </c>
      <c r="AQ354" t="s">
        <v>71</v>
      </c>
      <c r="AR354" t="s">
        <v>1082</v>
      </c>
      <c r="AS354">
        <v>2007</v>
      </c>
      <c r="AT354">
        <v>11</v>
      </c>
      <c r="AU354">
        <v>3</v>
      </c>
      <c r="AV354" t="s">
        <v>71</v>
      </c>
      <c r="AW354" t="s">
        <v>71</v>
      </c>
      <c r="AX354" t="s">
        <v>71</v>
      </c>
      <c r="AY354" t="s">
        <v>71</v>
      </c>
      <c r="AZ354">
        <v>244</v>
      </c>
      <c r="BA354">
        <v>250</v>
      </c>
      <c r="BB354" t="s">
        <v>71</v>
      </c>
      <c r="BC354" t="s">
        <v>3398</v>
      </c>
      <c r="BD354" t="str">
        <f>HYPERLINK("http://dx.doi.org/10.1109/TITB.2006.879593","http://dx.doi.org/10.1109/TITB.2006.879593")</f>
        <v>http://dx.doi.org/10.1109/TITB.2006.879593</v>
      </c>
      <c r="BE354" t="s">
        <v>71</v>
      </c>
      <c r="BF354" t="s">
        <v>71</v>
      </c>
      <c r="BG354" t="s">
        <v>71</v>
      </c>
      <c r="BH354" t="s">
        <v>71</v>
      </c>
      <c r="BI354" t="s">
        <v>71</v>
      </c>
      <c r="BJ354" t="s">
        <v>71</v>
      </c>
      <c r="BK354" t="s">
        <v>71</v>
      </c>
      <c r="BL354">
        <v>17521074</v>
      </c>
      <c r="BM354" t="s">
        <v>71</v>
      </c>
      <c r="BN354" t="s">
        <v>71</v>
      </c>
      <c r="BO354" t="s">
        <v>71</v>
      </c>
      <c r="BP354" t="s">
        <v>71</v>
      </c>
      <c r="BQ354" t="s">
        <v>3399</v>
      </c>
      <c r="BR354" t="str">
        <f>HYPERLINK("https%3A%2F%2Fwww.webofscience.com%2Fwos%2Fwoscc%2Ffull-record%2FWOS:000246378700002","View Full Record in Web of Science")</f>
        <v>View Full Record in Web of Science</v>
      </c>
    </row>
    <row r="355" spans="1:70" x14ac:dyDescent="0.25">
      <c r="A355" t="s">
        <v>69</v>
      </c>
      <c r="B355" t="s">
        <v>3400</v>
      </c>
      <c r="C355" t="s">
        <v>71</v>
      </c>
      <c r="D355" t="s">
        <v>71</v>
      </c>
      <c r="E355" t="s">
        <v>71</v>
      </c>
      <c r="F355" t="s">
        <v>3401</v>
      </c>
      <c r="G355" t="s">
        <v>71</v>
      </c>
      <c r="H355" t="s">
        <v>71</v>
      </c>
      <c r="I355" s="1" t="s">
        <v>3402</v>
      </c>
      <c r="J355" t="s">
        <v>8590</v>
      </c>
      <c r="K355" t="s">
        <v>3403</v>
      </c>
      <c r="L355" t="s">
        <v>71</v>
      </c>
      <c r="M355" t="s">
        <v>71</v>
      </c>
      <c r="N355" t="s">
        <v>71</v>
      </c>
      <c r="O355" t="s">
        <v>71</v>
      </c>
      <c r="P355" t="s">
        <v>71</v>
      </c>
      <c r="Q355" t="s">
        <v>71</v>
      </c>
      <c r="R355" t="s">
        <v>71</v>
      </c>
      <c r="S355" t="s">
        <v>71</v>
      </c>
      <c r="T355" t="s">
        <v>3404</v>
      </c>
      <c r="U355" t="s">
        <v>71</v>
      </c>
      <c r="V355" t="s">
        <v>71</v>
      </c>
      <c r="W355" t="s">
        <v>71</v>
      </c>
      <c r="X355" t="s">
        <v>71</v>
      </c>
      <c r="Y355" t="s">
        <v>3405</v>
      </c>
      <c r="Z355" t="s">
        <v>71</v>
      </c>
      <c r="AA355" t="s">
        <v>71</v>
      </c>
      <c r="AB355" t="s">
        <v>71</v>
      </c>
      <c r="AC355" t="s">
        <v>71</v>
      </c>
      <c r="AD355" t="s">
        <v>71</v>
      </c>
      <c r="AE355" t="s">
        <v>71</v>
      </c>
      <c r="AF355" t="s">
        <v>71</v>
      </c>
      <c r="AG355" t="s">
        <v>71</v>
      </c>
      <c r="AH355" t="s">
        <v>71</v>
      </c>
      <c r="AI355" t="s">
        <v>71</v>
      </c>
      <c r="AJ355" t="s">
        <v>71</v>
      </c>
      <c r="AK355" t="s">
        <v>71</v>
      </c>
      <c r="AL355" t="s">
        <v>71</v>
      </c>
      <c r="AM355" t="s">
        <v>3406</v>
      </c>
      <c r="AN355" t="s">
        <v>3407</v>
      </c>
      <c r="AO355" t="s">
        <v>71</v>
      </c>
      <c r="AP355" t="s">
        <v>71</v>
      </c>
      <c r="AQ355" t="s">
        <v>71</v>
      </c>
      <c r="AR355" t="s">
        <v>71</v>
      </c>
      <c r="AS355">
        <v>2020</v>
      </c>
      <c r="AT355">
        <v>8</v>
      </c>
      <c r="AU355">
        <v>2</v>
      </c>
      <c r="AV355" t="s">
        <v>71</v>
      </c>
      <c r="AW355" t="s">
        <v>71</v>
      </c>
      <c r="AX355" t="s">
        <v>71</v>
      </c>
      <c r="AY355" t="s">
        <v>71</v>
      </c>
      <c r="AZ355">
        <v>95</v>
      </c>
      <c r="BA355">
        <v>116</v>
      </c>
      <c r="BB355" t="s">
        <v>71</v>
      </c>
      <c r="BC355" t="s">
        <v>71</v>
      </c>
      <c r="BD355" t="s">
        <v>71</v>
      </c>
      <c r="BE355" t="s">
        <v>71</v>
      </c>
      <c r="BF355" t="s">
        <v>71</v>
      </c>
      <c r="BG355" t="s">
        <v>71</v>
      </c>
      <c r="BH355" t="s">
        <v>71</v>
      </c>
      <c r="BI355" t="s">
        <v>71</v>
      </c>
      <c r="BJ355" t="s">
        <v>71</v>
      </c>
      <c r="BK355" t="s">
        <v>71</v>
      </c>
      <c r="BL355" t="s">
        <v>71</v>
      </c>
      <c r="BM355" t="s">
        <v>71</v>
      </c>
      <c r="BN355" t="s">
        <v>71</v>
      </c>
      <c r="BO355" t="s">
        <v>71</v>
      </c>
      <c r="BP355" t="s">
        <v>71</v>
      </c>
      <c r="BQ355" t="s">
        <v>3408</v>
      </c>
      <c r="BR355" t="str">
        <f>HYPERLINK("https%3A%2F%2Fwww.webofscience.com%2Fwos%2Fwoscc%2Ffull-record%2FWOS:000564175400002","View Full Record in Web of Science")</f>
        <v>View Full Record in Web of Science</v>
      </c>
    </row>
    <row r="356" spans="1:70" x14ac:dyDescent="0.25">
      <c r="A356" t="s">
        <v>69</v>
      </c>
      <c r="B356" t="s">
        <v>3409</v>
      </c>
      <c r="C356" t="s">
        <v>71</v>
      </c>
      <c r="D356" t="s">
        <v>71</v>
      </c>
      <c r="E356" t="s">
        <v>71</v>
      </c>
      <c r="F356" t="s">
        <v>3410</v>
      </c>
      <c r="G356" t="s">
        <v>71</v>
      </c>
      <c r="H356" t="s">
        <v>71</v>
      </c>
      <c r="I356" s="1" t="s">
        <v>3411</v>
      </c>
      <c r="J356" t="s">
        <v>8590</v>
      </c>
      <c r="K356" t="s">
        <v>2629</v>
      </c>
      <c r="L356" t="s">
        <v>71</v>
      </c>
      <c r="M356" t="s">
        <v>71</v>
      </c>
      <c r="N356" t="s">
        <v>71</v>
      </c>
      <c r="O356" t="s">
        <v>71</v>
      </c>
      <c r="P356" t="s">
        <v>71</v>
      </c>
      <c r="Q356" t="s">
        <v>71</v>
      </c>
      <c r="R356" t="s">
        <v>71</v>
      </c>
      <c r="S356" t="s">
        <v>71</v>
      </c>
      <c r="T356" t="s">
        <v>3412</v>
      </c>
      <c r="U356" t="s">
        <v>71</v>
      </c>
      <c r="V356" t="s">
        <v>71</v>
      </c>
      <c r="W356" t="s">
        <v>71</v>
      </c>
      <c r="X356" t="s">
        <v>71</v>
      </c>
      <c r="Y356" t="s">
        <v>3413</v>
      </c>
      <c r="Z356" t="s">
        <v>3414</v>
      </c>
      <c r="AA356" t="s">
        <v>71</v>
      </c>
      <c r="AB356" t="s">
        <v>71</v>
      </c>
      <c r="AC356" t="s">
        <v>71</v>
      </c>
      <c r="AD356" t="s">
        <v>71</v>
      </c>
      <c r="AE356" t="s">
        <v>71</v>
      </c>
      <c r="AF356" t="s">
        <v>71</v>
      </c>
      <c r="AG356" t="s">
        <v>71</v>
      </c>
      <c r="AH356" t="s">
        <v>71</v>
      </c>
      <c r="AI356" t="s">
        <v>71</v>
      </c>
      <c r="AJ356" t="s">
        <v>71</v>
      </c>
      <c r="AK356" t="s">
        <v>71</v>
      </c>
      <c r="AL356" t="s">
        <v>71</v>
      </c>
      <c r="AM356" t="s">
        <v>2633</v>
      </c>
      <c r="AN356" t="s">
        <v>2634</v>
      </c>
      <c r="AO356" t="s">
        <v>71</v>
      </c>
      <c r="AP356" t="s">
        <v>71</v>
      </c>
      <c r="AQ356" t="s">
        <v>71</v>
      </c>
      <c r="AR356" t="s">
        <v>794</v>
      </c>
      <c r="AS356">
        <v>2021</v>
      </c>
      <c r="AT356">
        <v>51</v>
      </c>
      <c r="AU356">
        <v>1</v>
      </c>
      <c r="AV356" t="s">
        <v>71</v>
      </c>
      <c r="AW356" t="s">
        <v>71</v>
      </c>
      <c r="AX356" t="s">
        <v>71</v>
      </c>
      <c r="AY356" t="s">
        <v>71</v>
      </c>
      <c r="AZ356">
        <v>191</v>
      </c>
      <c r="BA356">
        <v>208</v>
      </c>
      <c r="BB356" t="s">
        <v>71</v>
      </c>
      <c r="BC356" t="s">
        <v>3415</v>
      </c>
      <c r="BD356" t="str">
        <f>HYPERLINK("http://dx.doi.org/10.1109/TSMC.2020.3043016","http://dx.doi.org/10.1109/TSMC.2020.3043016")</f>
        <v>http://dx.doi.org/10.1109/TSMC.2020.3043016</v>
      </c>
      <c r="BE356" t="s">
        <v>71</v>
      </c>
      <c r="BF356" t="s">
        <v>71</v>
      </c>
      <c r="BG356" t="s">
        <v>71</v>
      </c>
      <c r="BH356" t="s">
        <v>71</v>
      </c>
      <c r="BI356" t="s">
        <v>71</v>
      </c>
      <c r="BJ356" t="s">
        <v>71</v>
      </c>
      <c r="BK356" t="s">
        <v>71</v>
      </c>
      <c r="BL356" t="s">
        <v>71</v>
      </c>
      <c r="BM356" t="s">
        <v>71</v>
      </c>
      <c r="BN356" t="s">
        <v>71</v>
      </c>
      <c r="BO356" t="s">
        <v>71</v>
      </c>
      <c r="BP356" t="s">
        <v>71</v>
      </c>
      <c r="BQ356" t="s">
        <v>3416</v>
      </c>
      <c r="BR356" t="str">
        <f>HYPERLINK("https%3A%2F%2Fwww.webofscience.com%2Fwos%2Fwoscc%2Ffull-record%2FWOS:000607806700013","View Full Record in Web of Science")</f>
        <v>View Full Record in Web of Science</v>
      </c>
    </row>
    <row r="357" spans="1:70" x14ac:dyDescent="0.25">
      <c r="A357" t="s">
        <v>69</v>
      </c>
      <c r="B357" t="s">
        <v>3417</v>
      </c>
      <c r="C357" t="s">
        <v>71</v>
      </c>
      <c r="D357" t="s">
        <v>71</v>
      </c>
      <c r="E357" t="s">
        <v>71</v>
      </c>
      <c r="F357" t="s">
        <v>3418</v>
      </c>
      <c r="G357" t="s">
        <v>71</v>
      </c>
      <c r="H357" t="s">
        <v>71</v>
      </c>
      <c r="I357" s="1" t="s">
        <v>3419</v>
      </c>
      <c r="J357" t="s">
        <v>8590</v>
      </c>
      <c r="K357" t="s">
        <v>3420</v>
      </c>
      <c r="L357" t="s">
        <v>71</v>
      </c>
      <c r="M357" t="s">
        <v>71</v>
      </c>
      <c r="N357" t="s">
        <v>71</v>
      </c>
      <c r="O357" t="s">
        <v>71</v>
      </c>
      <c r="P357" t="s">
        <v>71</v>
      </c>
      <c r="Q357" t="s">
        <v>71</v>
      </c>
      <c r="R357" t="s">
        <v>71</v>
      </c>
      <c r="S357" t="s">
        <v>71</v>
      </c>
      <c r="T357" t="s">
        <v>3421</v>
      </c>
      <c r="U357" t="s">
        <v>71</v>
      </c>
      <c r="V357" t="s">
        <v>71</v>
      </c>
      <c r="W357" t="s">
        <v>71</v>
      </c>
      <c r="X357" t="s">
        <v>71</v>
      </c>
      <c r="Y357" t="s">
        <v>3422</v>
      </c>
      <c r="Z357" t="s">
        <v>3423</v>
      </c>
      <c r="AA357" t="s">
        <v>71</v>
      </c>
      <c r="AB357" t="s">
        <v>71</v>
      </c>
      <c r="AC357" t="s">
        <v>71</v>
      </c>
      <c r="AD357" t="s">
        <v>71</v>
      </c>
      <c r="AE357" t="s">
        <v>71</v>
      </c>
      <c r="AF357" t="s">
        <v>71</v>
      </c>
      <c r="AG357" t="s">
        <v>71</v>
      </c>
      <c r="AH357" t="s">
        <v>71</v>
      </c>
      <c r="AI357" t="s">
        <v>71</v>
      </c>
      <c r="AJ357" t="s">
        <v>71</v>
      </c>
      <c r="AK357" t="s">
        <v>71</v>
      </c>
      <c r="AL357" t="s">
        <v>71</v>
      </c>
      <c r="AM357" t="s">
        <v>3424</v>
      </c>
      <c r="AN357" t="s">
        <v>3425</v>
      </c>
      <c r="AO357" t="s">
        <v>71</v>
      </c>
      <c r="AP357" t="s">
        <v>71</v>
      </c>
      <c r="AQ357" t="s">
        <v>71</v>
      </c>
      <c r="AR357" t="s">
        <v>239</v>
      </c>
      <c r="AS357">
        <v>2015</v>
      </c>
      <c r="AT357">
        <v>78</v>
      </c>
      <c r="AU357">
        <v>2</v>
      </c>
      <c r="AV357" t="s">
        <v>71</v>
      </c>
      <c r="AW357" t="s">
        <v>71</v>
      </c>
      <c r="AX357" t="s">
        <v>71</v>
      </c>
      <c r="AY357" t="s">
        <v>71</v>
      </c>
      <c r="AZ357">
        <v>223</v>
      </c>
      <c r="BA357">
        <v>237</v>
      </c>
      <c r="BB357" t="s">
        <v>71</v>
      </c>
      <c r="BC357" t="s">
        <v>3426</v>
      </c>
      <c r="BD357" t="str">
        <f>HYPERLINK("http://dx.doi.org/10.1007/s11265-013-0817-4","http://dx.doi.org/10.1007/s11265-013-0817-4")</f>
        <v>http://dx.doi.org/10.1007/s11265-013-0817-4</v>
      </c>
      <c r="BE357" t="s">
        <v>71</v>
      </c>
      <c r="BF357" t="s">
        <v>71</v>
      </c>
      <c r="BG357" t="s">
        <v>71</v>
      </c>
      <c r="BH357" t="s">
        <v>71</v>
      </c>
      <c r="BI357" t="s">
        <v>71</v>
      </c>
      <c r="BJ357" t="s">
        <v>71</v>
      </c>
      <c r="BK357" t="s">
        <v>71</v>
      </c>
      <c r="BL357" t="s">
        <v>71</v>
      </c>
      <c r="BM357" t="s">
        <v>71</v>
      </c>
      <c r="BN357" t="s">
        <v>71</v>
      </c>
      <c r="BO357" t="s">
        <v>71</v>
      </c>
      <c r="BP357" t="s">
        <v>71</v>
      </c>
      <c r="BQ357" t="s">
        <v>3427</v>
      </c>
      <c r="BR357" t="str">
        <f>HYPERLINK("https%3A%2F%2Fwww.webofscience.com%2Fwos%2Fwoscc%2Ffull-record%2FWOS:000348998900013","View Full Record in Web of Science")</f>
        <v>View Full Record in Web of Science</v>
      </c>
    </row>
    <row r="358" spans="1:70" x14ac:dyDescent="0.25">
      <c r="A358" t="s">
        <v>69</v>
      </c>
      <c r="B358" t="s">
        <v>1333</v>
      </c>
      <c r="C358" t="s">
        <v>71</v>
      </c>
      <c r="D358" t="s">
        <v>71</v>
      </c>
      <c r="E358" t="s">
        <v>71</v>
      </c>
      <c r="F358" t="s">
        <v>1335</v>
      </c>
      <c r="G358" t="s">
        <v>71</v>
      </c>
      <c r="H358" t="s">
        <v>71</v>
      </c>
      <c r="I358" s="1" t="s">
        <v>3428</v>
      </c>
      <c r="J358" t="s">
        <v>8590</v>
      </c>
      <c r="K358" t="s">
        <v>233</v>
      </c>
      <c r="L358" t="s">
        <v>71</v>
      </c>
      <c r="M358" t="s">
        <v>71</v>
      </c>
      <c r="N358" t="s">
        <v>71</v>
      </c>
      <c r="O358" t="s">
        <v>71</v>
      </c>
      <c r="P358" t="s">
        <v>71</v>
      </c>
      <c r="Q358" t="s">
        <v>71</v>
      </c>
      <c r="R358" t="s">
        <v>71</v>
      </c>
      <c r="S358" t="s">
        <v>71</v>
      </c>
      <c r="T358" t="s">
        <v>3429</v>
      </c>
      <c r="U358" t="s">
        <v>71</v>
      </c>
      <c r="V358" t="s">
        <v>71</v>
      </c>
      <c r="W358" t="s">
        <v>71</v>
      </c>
      <c r="X358" t="s">
        <v>71</v>
      </c>
      <c r="Y358" t="s">
        <v>71</v>
      </c>
      <c r="Z358" t="s">
        <v>71</v>
      </c>
      <c r="AA358" t="s">
        <v>71</v>
      </c>
      <c r="AB358" t="s">
        <v>71</v>
      </c>
      <c r="AC358" t="s">
        <v>71</v>
      </c>
      <c r="AD358" t="s">
        <v>71</v>
      </c>
      <c r="AE358" t="s">
        <v>71</v>
      </c>
      <c r="AF358" t="s">
        <v>71</v>
      </c>
      <c r="AG358" t="s">
        <v>71</v>
      </c>
      <c r="AH358" t="s">
        <v>71</v>
      </c>
      <c r="AI358" t="s">
        <v>71</v>
      </c>
      <c r="AJ358" t="s">
        <v>71</v>
      </c>
      <c r="AK358" t="s">
        <v>71</v>
      </c>
      <c r="AL358" t="s">
        <v>71</v>
      </c>
      <c r="AM358" t="s">
        <v>237</v>
      </c>
      <c r="AN358" t="s">
        <v>238</v>
      </c>
      <c r="AO358" t="s">
        <v>71</v>
      </c>
      <c r="AP358" t="s">
        <v>71</v>
      </c>
      <c r="AQ358" t="s">
        <v>71</v>
      </c>
      <c r="AR358" t="s">
        <v>129</v>
      </c>
      <c r="AS358">
        <v>2020</v>
      </c>
      <c r="AT358">
        <v>28</v>
      </c>
      <c r="AU358">
        <v>8</v>
      </c>
      <c r="AV358" t="s">
        <v>71</v>
      </c>
      <c r="AW358" t="s">
        <v>71</v>
      </c>
      <c r="AX358" t="s">
        <v>71</v>
      </c>
      <c r="AY358" t="s">
        <v>71</v>
      </c>
      <c r="AZ358">
        <v>1572</v>
      </c>
      <c r="BA358">
        <v>1574</v>
      </c>
      <c r="BB358" t="s">
        <v>71</v>
      </c>
      <c r="BC358" t="s">
        <v>3430</v>
      </c>
      <c r="BD358" t="str">
        <f>HYPERLINK("http://dx.doi.org/10.1109/TFUZZ.2019.2917813","http://dx.doi.org/10.1109/TFUZZ.2019.2917813")</f>
        <v>http://dx.doi.org/10.1109/TFUZZ.2019.2917813</v>
      </c>
      <c r="BE358" t="s">
        <v>71</v>
      </c>
      <c r="BF358" t="s">
        <v>71</v>
      </c>
      <c r="BG358" t="s">
        <v>71</v>
      </c>
      <c r="BH358" t="s">
        <v>71</v>
      </c>
      <c r="BI358" t="s">
        <v>71</v>
      </c>
      <c r="BJ358" t="s">
        <v>71</v>
      </c>
      <c r="BK358" t="s">
        <v>71</v>
      </c>
      <c r="BL358" t="s">
        <v>71</v>
      </c>
      <c r="BM358" t="s">
        <v>71</v>
      </c>
      <c r="BN358" t="s">
        <v>71</v>
      </c>
      <c r="BO358" t="s">
        <v>71</v>
      </c>
      <c r="BP358" t="s">
        <v>71</v>
      </c>
      <c r="BQ358" t="s">
        <v>3431</v>
      </c>
      <c r="BR358" t="str">
        <f>HYPERLINK("https%3A%2F%2Fwww.webofscience.com%2Fwos%2Fwoscc%2Ffull-record%2FWOS:000557355500005","View Full Record in Web of Science")</f>
        <v>View Full Record in Web of Science</v>
      </c>
    </row>
    <row r="359" spans="1:70" x14ac:dyDescent="0.25">
      <c r="A359" t="s">
        <v>83</v>
      </c>
      <c r="B359" t="s">
        <v>296</v>
      </c>
      <c r="C359" t="s">
        <v>71</v>
      </c>
      <c r="D359" t="s">
        <v>3432</v>
      </c>
      <c r="E359" t="s">
        <v>71</v>
      </c>
      <c r="F359" t="s">
        <v>297</v>
      </c>
      <c r="G359" t="s">
        <v>71</v>
      </c>
      <c r="H359" t="s">
        <v>71</v>
      </c>
      <c r="I359" s="1" t="s">
        <v>3433</v>
      </c>
      <c r="J359" s="6" t="s">
        <v>8590</v>
      </c>
      <c r="K359" t="s">
        <v>3434</v>
      </c>
      <c r="L359" t="s">
        <v>658</v>
      </c>
      <c r="M359" t="s">
        <v>3435</v>
      </c>
      <c r="N359" t="s">
        <v>3436</v>
      </c>
      <c r="O359" t="s">
        <v>2840</v>
      </c>
      <c r="P359" t="s">
        <v>662</v>
      </c>
      <c r="Q359" t="s">
        <v>71</v>
      </c>
      <c r="R359" t="s">
        <v>71</v>
      </c>
      <c r="S359" t="s">
        <v>71</v>
      </c>
      <c r="T359" s="10" t="s">
        <v>3437</v>
      </c>
      <c r="U359" t="s">
        <v>71</v>
      </c>
      <c r="V359" t="s">
        <v>71</v>
      </c>
      <c r="W359" t="s">
        <v>71</v>
      </c>
      <c r="X359" t="s">
        <v>71</v>
      </c>
      <c r="Y359" t="s">
        <v>71</v>
      </c>
      <c r="Z359" t="s">
        <v>71</v>
      </c>
      <c r="AA359" t="s">
        <v>71</v>
      </c>
      <c r="AB359" t="s">
        <v>71</v>
      </c>
      <c r="AC359" t="s">
        <v>71</v>
      </c>
      <c r="AD359" t="s">
        <v>71</v>
      </c>
      <c r="AE359" t="s">
        <v>71</v>
      </c>
      <c r="AF359" t="s">
        <v>71</v>
      </c>
      <c r="AG359" t="s">
        <v>71</v>
      </c>
      <c r="AH359" t="s">
        <v>71</v>
      </c>
      <c r="AI359" t="s">
        <v>71</v>
      </c>
      <c r="AJ359" t="s">
        <v>71</v>
      </c>
      <c r="AK359" t="s">
        <v>71</v>
      </c>
      <c r="AL359" t="s">
        <v>71</v>
      </c>
      <c r="AM359" t="s">
        <v>664</v>
      </c>
      <c r="AN359" t="s">
        <v>71</v>
      </c>
      <c r="AO359" t="s">
        <v>3438</v>
      </c>
      <c r="AP359" t="s">
        <v>71</v>
      </c>
      <c r="AQ359" t="s">
        <v>71</v>
      </c>
      <c r="AR359" t="s">
        <v>71</v>
      </c>
      <c r="AS359">
        <v>2009</v>
      </c>
      <c r="AT359" t="s">
        <v>71</v>
      </c>
      <c r="AU359" t="s">
        <v>71</v>
      </c>
      <c r="AV359" t="s">
        <v>71</v>
      </c>
      <c r="AW359" t="s">
        <v>71</v>
      </c>
      <c r="AX359" t="s">
        <v>71</v>
      </c>
      <c r="AY359" t="s">
        <v>71</v>
      </c>
      <c r="AZ359">
        <v>300</v>
      </c>
      <c r="BA359" t="s">
        <v>99</v>
      </c>
      <c r="BB359" t="s">
        <v>71</v>
      </c>
      <c r="BC359" t="s">
        <v>71</v>
      </c>
      <c r="BD359" t="s">
        <v>71</v>
      </c>
      <c r="BE359" t="s">
        <v>71</v>
      </c>
      <c r="BF359" t="s">
        <v>71</v>
      </c>
      <c r="BG359" t="s">
        <v>71</v>
      </c>
      <c r="BH359" t="s">
        <v>71</v>
      </c>
      <c r="BI359" t="s">
        <v>71</v>
      </c>
      <c r="BJ359" t="s">
        <v>71</v>
      </c>
      <c r="BK359" t="s">
        <v>71</v>
      </c>
      <c r="BL359" t="s">
        <v>71</v>
      </c>
      <c r="BM359" t="s">
        <v>71</v>
      </c>
      <c r="BN359" t="s">
        <v>71</v>
      </c>
      <c r="BO359" t="s">
        <v>71</v>
      </c>
      <c r="BP359" t="s">
        <v>71</v>
      </c>
      <c r="BQ359" t="s">
        <v>3439</v>
      </c>
      <c r="BR359" t="str">
        <f>HYPERLINK("https%3A%2F%2Fwww.webofscience.com%2Fwos%2Fwoscc%2Ffull-record%2FWOS:000276837500051","View Full Record in Web of Science")</f>
        <v>View Full Record in Web of Science</v>
      </c>
    </row>
    <row r="360" spans="1:70" x14ac:dyDescent="0.25">
      <c r="A360" t="s">
        <v>69</v>
      </c>
      <c r="B360" t="s">
        <v>3440</v>
      </c>
      <c r="C360" t="s">
        <v>71</v>
      </c>
      <c r="D360" t="s">
        <v>71</v>
      </c>
      <c r="E360" t="s">
        <v>71</v>
      </c>
      <c r="F360" t="s">
        <v>3441</v>
      </c>
      <c r="G360" t="s">
        <v>71</v>
      </c>
      <c r="H360" t="s">
        <v>71</v>
      </c>
      <c r="I360" s="1" t="s">
        <v>3442</v>
      </c>
      <c r="J360" t="s">
        <v>8588</v>
      </c>
      <c r="K360" t="s">
        <v>3443</v>
      </c>
      <c r="L360" t="s">
        <v>71</v>
      </c>
      <c r="M360" t="s">
        <v>71</v>
      </c>
      <c r="N360" t="s">
        <v>71</v>
      </c>
      <c r="O360" t="s">
        <v>71</v>
      </c>
      <c r="P360" t="s">
        <v>71</v>
      </c>
      <c r="Q360" t="s">
        <v>71</v>
      </c>
      <c r="R360" t="s">
        <v>71</v>
      </c>
      <c r="S360" t="s">
        <v>71</v>
      </c>
      <c r="T360" t="s">
        <v>3444</v>
      </c>
      <c r="U360" t="s">
        <v>71</v>
      </c>
      <c r="V360" t="s">
        <v>71</v>
      </c>
      <c r="W360" t="s">
        <v>71</v>
      </c>
      <c r="X360" t="s">
        <v>71</v>
      </c>
      <c r="Y360" t="s">
        <v>3445</v>
      </c>
      <c r="Z360" t="s">
        <v>3446</v>
      </c>
      <c r="AA360" t="s">
        <v>71</v>
      </c>
      <c r="AB360" t="s">
        <v>71</v>
      </c>
      <c r="AC360" t="s">
        <v>71</v>
      </c>
      <c r="AD360" t="s">
        <v>71</v>
      </c>
      <c r="AE360" t="s">
        <v>71</v>
      </c>
      <c r="AF360" t="s">
        <v>71</v>
      </c>
      <c r="AG360" t="s">
        <v>71</v>
      </c>
      <c r="AH360" t="s">
        <v>71</v>
      </c>
      <c r="AI360" t="s">
        <v>71</v>
      </c>
      <c r="AJ360" t="s">
        <v>71</v>
      </c>
      <c r="AK360" t="s">
        <v>71</v>
      </c>
      <c r="AL360" t="s">
        <v>71</v>
      </c>
      <c r="AM360" t="s">
        <v>3447</v>
      </c>
      <c r="AN360" t="s">
        <v>3448</v>
      </c>
      <c r="AO360" t="s">
        <v>71</v>
      </c>
      <c r="AP360" t="s">
        <v>71</v>
      </c>
      <c r="AQ360" t="s">
        <v>71</v>
      </c>
      <c r="AR360" t="s">
        <v>1454</v>
      </c>
      <c r="AS360">
        <v>2009</v>
      </c>
      <c r="AT360">
        <v>33</v>
      </c>
      <c r="AU360">
        <v>4</v>
      </c>
      <c r="AV360" t="s">
        <v>71</v>
      </c>
      <c r="AW360" t="s">
        <v>71</v>
      </c>
      <c r="AX360" t="s">
        <v>71</v>
      </c>
      <c r="AY360" t="s">
        <v>71</v>
      </c>
      <c r="AZ360">
        <v>233</v>
      </c>
      <c r="BA360">
        <v>246</v>
      </c>
      <c r="BB360" t="s">
        <v>71</v>
      </c>
      <c r="BC360" t="s">
        <v>3449</v>
      </c>
      <c r="BD360" t="str">
        <f>HYPERLINK("http://dx.doi.org/10.1016/j.compenvurbsys.2008.10.001","http://dx.doi.org/10.1016/j.compenvurbsys.2008.10.001")</f>
        <v>http://dx.doi.org/10.1016/j.compenvurbsys.2008.10.001</v>
      </c>
      <c r="BE360" t="s">
        <v>71</v>
      </c>
      <c r="BF360" t="s">
        <v>71</v>
      </c>
      <c r="BG360" t="s">
        <v>71</v>
      </c>
      <c r="BH360" t="s">
        <v>71</v>
      </c>
      <c r="BI360" t="s">
        <v>71</v>
      </c>
      <c r="BJ360" t="s">
        <v>71</v>
      </c>
      <c r="BK360" t="s">
        <v>71</v>
      </c>
      <c r="BL360" t="s">
        <v>71</v>
      </c>
      <c r="BM360" t="s">
        <v>71</v>
      </c>
      <c r="BN360" t="s">
        <v>71</v>
      </c>
      <c r="BO360" t="s">
        <v>71</v>
      </c>
      <c r="BP360" t="s">
        <v>71</v>
      </c>
      <c r="BQ360" t="s">
        <v>3450</v>
      </c>
      <c r="BR360" t="str">
        <f>HYPERLINK("https%3A%2F%2Fwww.webofscience.com%2Fwos%2Fwoscc%2Ffull-record%2FWOS:000267382600001","View Full Record in Web of Science")</f>
        <v>View Full Record in Web of Science</v>
      </c>
    </row>
    <row r="361" spans="1:70" x14ac:dyDescent="0.25">
      <c r="A361" t="s">
        <v>69</v>
      </c>
      <c r="B361" t="s">
        <v>3451</v>
      </c>
      <c r="C361" t="s">
        <v>71</v>
      </c>
      <c r="D361" t="s">
        <v>71</v>
      </c>
      <c r="E361" t="s">
        <v>71</v>
      </c>
      <c r="F361" t="s">
        <v>3452</v>
      </c>
      <c r="G361" t="s">
        <v>71</v>
      </c>
      <c r="H361" t="s">
        <v>71</v>
      </c>
      <c r="I361" s="1" t="s">
        <v>3453</v>
      </c>
      <c r="J361" t="s">
        <v>8590</v>
      </c>
      <c r="K361" t="s">
        <v>766</v>
      </c>
      <c r="L361" t="s">
        <v>71</v>
      </c>
      <c r="M361" t="s">
        <v>71</v>
      </c>
      <c r="N361" t="s">
        <v>71</v>
      </c>
      <c r="O361" t="s">
        <v>71</v>
      </c>
      <c r="P361" t="s">
        <v>71</v>
      </c>
      <c r="Q361" t="s">
        <v>71</v>
      </c>
      <c r="R361" t="s">
        <v>71</v>
      </c>
      <c r="S361" t="s">
        <v>71</v>
      </c>
      <c r="T361" t="s">
        <v>3454</v>
      </c>
      <c r="U361" t="s">
        <v>71</v>
      </c>
      <c r="V361" t="s">
        <v>71</v>
      </c>
      <c r="W361" t="s">
        <v>71</v>
      </c>
      <c r="X361" t="s">
        <v>71</v>
      </c>
      <c r="Y361" t="s">
        <v>3455</v>
      </c>
      <c r="Z361" t="s">
        <v>3456</v>
      </c>
      <c r="AA361" t="s">
        <v>71</v>
      </c>
      <c r="AB361" t="s">
        <v>71</v>
      </c>
      <c r="AC361" t="s">
        <v>71</v>
      </c>
      <c r="AD361" t="s">
        <v>71</v>
      </c>
      <c r="AE361" t="s">
        <v>71</v>
      </c>
      <c r="AF361" t="s">
        <v>71</v>
      </c>
      <c r="AG361" t="s">
        <v>71</v>
      </c>
      <c r="AH361" t="s">
        <v>71</v>
      </c>
      <c r="AI361" t="s">
        <v>71</v>
      </c>
      <c r="AJ361" t="s">
        <v>71</v>
      </c>
      <c r="AK361" t="s">
        <v>71</v>
      </c>
      <c r="AL361" t="s">
        <v>71</v>
      </c>
      <c r="AM361" t="s">
        <v>768</v>
      </c>
      <c r="AN361" t="s">
        <v>769</v>
      </c>
      <c r="AO361" t="s">
        <v>71</v>
      </c>
      <c r="AP361" t="s">
        <v>71</v>
      </c>
      <c r="AQ361" t="s">
        <v>71</v>
      </c>
      <c r="AR361" t="s">
        <v>263</v>
      </c>
      <c r="AS361">
        <v>2020</v>
      </c>
      <c r="AT361">
        <v>96</v>
      </c>
      <c r="AU361" t="s">
        <v>71</v>
      </c>
      <c r="AV361" t="s">
        <v>71</v>
      </c>
      <c r="AW361" t="s">
        <v>71</v>
      </c>
      <c r="AX361" t="s">
        <v>71</v>
      </c>
      <c r="AY361" t="s">
        <v>71</v>
      </c>
      <c r="AZ361" t="s">
        <v>71</v>
      </c>
      <c r="BA361" t="s">
        <v>71</v>
      </c>
      <c r="BB361">
        <v>106613</v>
      </c>
      <c r="BC361" t="s">
        <v>3457</v>
      </c>
      <c r="BD361" t="str">
        <f>HYPERLINK("http://dx.doi.org/10.1016/j.asoc.2020.106613","http://dx.doi.org/10.1016/j.asoc.2020.106613")</f>
        <v>http://dx.doi.org/10.1016/j.asoc.2020.106613</v>
      </c>
      <c r="BE361" t="s">
        <v>71</v>
      </c>
      <c r="BF361" t="s">
        <v>71</v>
      </c>
      <c r="BG361" t="s">
        <v>71</v>
      </c>
      <c r="BH361" t="s">
        <v>71</v>
      </c>
      <c r="BI361" t="s">
        <v>71</v>
      </c>
      <c r="BJ361" t="s">
        <v>71</v>
      </c>
      <c r="BK361" t="s">
        <v>71</v>
      </c>
      <c r="BL361">
        <v>32834799</v>
      </c>
      <c r="BM361" t="s">
        <v>71</v>
      </c>
      <c r="BN361" t="s">
        <v>71</v>
      </c>
      <c r="BO361" t="s">
        <v>71</v>
      </c>
      <c r="BP361" t="s">
        <v>71</v>
      </c>
      <c r="BQ361" t="s">
        <v>3458</v>
      </c>
      <c r="BR361" t="str">
        <f>HYPERLINK("https%3A%2F%2Fwww.webofscience.com%2Fwos%2Fwoscc%2Ffull-record%2FWOS:000582762000037","View Full Record in Web of Science")</f>
        <v>View Full Record in Web of Science</v>
      </c>
    </row>
    <row r="362" spans="1:70" x14ac:dyDescent="0.25">
      <c r="A362" t="s">
        <v>83</v>
      </c>
      <c r="B362" t="s">
        <v>296</v>
      </c>
      <c r="C362" t="s">
        <v>71</v>
      </c>
      <c r="D362" t="s">
        <v>3459</v>
      </c>
      <c r="E362" t="s">
        <v>71</v>
      </c>
      <c r="F362" t="s">
        <v>296</v>
      </c>
      <c r="G362" t="s">
        <v>71</v>
      </c>
      <c r="H362" t="s">
        <v>71</v>
      </c>
      <c r="I362" s="1" t="s">
        <v>3460</v>
      </c>
      <c r="J362" t="s">
        <v>8590</v>
      </c>
      <c r="K362" t="s">
        <v>3461</v>
      </c>
      <c r="L362" t="s">
        <v>300</v>
      </c>
      <c r="M362" t="s">
        <v>3462</v>
      </c>
      <c r="N362" t="s">
        <v>3463</v>
      </c>
      <c r="O362" t="s">
        <v>661</v>
      </c>
      <c r="P362" t="s">
        <v>3464</v>
      </c>
      <c r="Q362" t="s">
        <v>71</v>
      </c>
      <c r="R362" t="s">
        <v>71</v>
      </c>
      <c r="S362" t="s">
        <v>71</v>
      </c>
      <c r="T362" t="s">
        <v>3465</v>
      </c>
      <c r="U362" t="s">
        <v>71</v>
      </c>
      <c r="V362" t="s">
        <v>71</v>
      </c>
      <c r="W362" t="s">
        <v>71</v>
      </c>
      <c r="X362" t="s">
        <v>71</v>
      </c>
      <c r="Y362" t="s">
        <v>71</v>
      </c>
      <c r="Z362" t="s">
        <v>71</v>
      </c>
      <c r="AA362" t="s">
        <v>71</v>
      </c>
      <c r="AB362" t="s">
        <v>71</v>
      </c>
      <c r="AC362" t="s">
        <v>71</v>
      </c>
      <c r="AD362" t="s">
        <v>71</v>
      </c>
      <c r="AE362" t="s">
        <v>71</v>
      </c>
      <c r="AF362" t="s">
        <v>71</v>
      </c>
      <c r="AG362" t="s">
        <v>71</v>
      </c>
      <c r="AH362" t="s">
        <v>71</v>
      </c>
      <c r="AI362" t="s">
        <v>71</v>
      </c>
      <c r="AJ362" t="s">
        <v>71</v>
      </c>
      <c r="AK362" t="s">
        <v>71</v>
      </c>
      <c r="AL362" t="s">
        <v>71</v>
      </c>
      <c r="AM362" t="s">
        <v>71</v>
      </c>
      <c r="AN362" t="s">
        <v>71</v>
      </c>
      <c r="AO362" t="s">
        <v>3466</v>
      </c>
      <c r="AP362" t="s">
        <v>71</v>
      </c>
      <c r="AQ362" t="s">
        <v>71</v>
      </c>
      <c r="AR362" t="s">
        <v>71</v>
      </c>
      <c r="AS362">
        <v>2005</v>
      </c>
      <c r="AT362" t="s">
        <v>71</v>
      </c>
      <c r="AU362" t="s">
        <v>71</v>
      </c>
      <c r="AV362" t="s">
        <v>71</v>
      </c>
      <c r="AW362" t="s">
        <v>71</v>
      </c>
      <c r="AX362" t="s">
        <v>71</v>
      </c>
      <c r="AY362" t="s">
        <v>71</v>
      </c>
      <c r="AZ362">
        <v>69</v>
      </c>
      <c r="BA362">
        <v>73</v>
      </c>
      <c r="BB362" t="s">
        <v>71</v>
      </c>
      <c r="BC362" t="s">
        <v>71</v>
      </c>
      <c r="BD362" t="s">
        <v>71</v>
      </c>
      <c r="BE362" t="s">
        <v>71</v>
      </c>
      <c r="BF362" t="s">
        <v>71</v>
      </c>
      <c r="BG362" t="s">
        <v>71</v>
      </c>
      <c r="BH362" t="s">
        <v>71</v>
      </c>
      <c r="BI362" t="s">
        <v>71</v>
      </c>
      <c r="BJ362" t="s">
        <v>71</v>
      </c>
      <c r="BK362" t="s">
        <v>71</v>
      </c>
      <c r="BL362" t="s">
        <v>71</v>
      </c>
      <c r="BM362" t="s">
        <v>71</v>
      </c>
      <c r="BN362" t="s">
        <v>71</v>
      </c>
      <c r="BO362" t="s">
        <v>71</v>
      </c>
      <c r="BP362" t="s">
        <v>71</v>
      </c>
      <c r="BQ362" t="s">
        <v>3467</v>
      </c>
      <c r="BR362" t="str">
        <f>HYPERLINK("https%3A%2F%2Fwww.webofscience.com%2Fwos%2Fwoscc%2Ffull-record%2FWOS:000235939200011","View Full Record in Web of Science")</f>
        <v>View Full Record in Web of Science</v>
      </c>
    </row>
    <row r="363" spans="1:70" x14ac:dyDescent="0.25">
      <c r="A363" t="s">
        <v>69</v>
      </c>
      <c r="B363" t="s">
        <v>3468</v>
      </c>
      <c r="C363" t="s">
        <v>71</v>
      </c>
      <c r="D363" t="s">
        <v>71</v>
      </c>
      <c r="E363" t="s">
        <v>71</v>
      </c>
      <c r="F363" t="s">
        <v>3469</v>
      </c>
      <c r="G363" t="s">
        <v>71</v>
      </c>
      <c r="H363" t="s">
        <v>71</v>
      </c>
      <c r="I363" s="14" t="s">
        <v>3470</v>
      </c>
      <c r="K363" t="s">
        <v>3471</v>
      </c>
      <c r="L363" t="s">
        <v>71</v>
      </c>
      <c r="M363" t="s">
        <v>71</v>
      </c>
      <c r="N363" t="s">
        <v>71</v>
      </c>
      <c r="O363" t="s">
        <v>71</v>
      </c>
      <c r="P363" t="s">
        <v>71</v>
      </c>
      <c r="Q363" t="s">
        <v>71</v>
      </c>
      <c r="R363" t="s">
        <v>71</v>
      </c>
      <c r="S363" t="s">
        <v>71</v>
      </c>
      <c r="T363" t="s">
        <v>3472</v>
      </c>
      <c r="U363" t="s">
        <v>71</v>
      </c>
      <c r="V363" t="s">
        <v>71</v>
      </c>
      <c r="W363" t="s">
        <v>71</v>
      </c>
      <c r="X363" t="s">
        <v>71</v>
      </c>
      <c r="Y363" t="s">
        <v>3473</v>
      </c>
      <c r="Z363" t="s">
        <v>3474</v>
      </c>
      <c r="AA363" t="s">
        <v>71</v>
      </c>
      <c r="AB363" t="s">
        <v>71</v>
      </c>
      <c r="AC363" t="s">
        <v>71</v>
      </c>
      <c r="AD363" t="s">
        <v>71</v>
      </c>
      <c r="AE363" t="s">
        <v>71</v>
      </c>
      <c r="AF363" t="s">
        <v>71</v>
      </c>
      <c r="AG363" t="s">
        <v>71</v>
      </c>
      <c r="AH363" t="s">
        <v>71</v>
      </c>
      <c r="AI363" t="s">
        <v>71</v>
      </c>
      <c r="AJ363" t="s">
        <v>71</v>
      </c>
      <c r="AK363" t="s">
        <v>71</v>
      </c>
      <c r="AL363" t="s">
        <v>71</v>
      </c>
      <c r="AM363" t="s">
        <v>3475</v>
      </c>
      <c r="AN363" t="s">
        <v>3476</v>
      </c>
      <c r="AO363" t="s">
        <v>71</v>
      </c>
      <c r="AP363" t="s">
        <v>71</v>
      </c>
      <c r="AQ363" t="s">
        <v>71</v>
      </c>
      <c r="AR363" t="s">
        <v>3477</v>
      </c>
      <c r="AS363">
        <v>2021</v>
      </c>
      <c r="AT363">
        <v>14</v>
      </c>
      <c r="AU363">
        <v>2</v>
      </c>
      <c r="AV363" t="s">
        <v>71</v>
      </c>
      <c r="AW363" t="s">
        <v>71</v>
      </c>
      <c r="AX363" t="s">
        <v>71</v>
      </c>
      <c r="AY363" t="s">
        <v>71</v>
      </c>
      <c r="AZ363">
        <v>104</v>
      </c>
      <c r="BA363">
        <v>121</v>
      </c>
      <c r="BB363" t="s">
        <v>71</v>
      </c>
      <c r="BC363" t="s">
        <v>3478</v>
      </c>
      <c r="BD363" t="str">
        <f>HYPERLINK("http://dx.doi.org/10.1108/IJICC-06-2020-0067","http://dx.doi.org/10.1108/IJICC-06-2020-0067")</f>
        <v>http://dx.doi.org/10.1108/IJICC-06-2020-0067</v>
      </c>
      <c r="BE363" t="s">
        <v>71</v>
      </c>
      <c r="BF363" t="s">
        <v>3479</v>
      </c>
      <c r="BG363" t="s">
        <v>71</v>
      </c>
      <c r="BH363" t="s">
        <v>71</v>
      </c>
      <c r="BI363" t="s">
        <v>71</v>
      </c>
      <c r="BJ363" t="s">
        <v>71</v>
      </c>
      <c r="BK363" t="s">
        <v>71</v>
      </c>
      <c r="BL363" t="s">
        <v>71</v>
      </c>
      <c r="BM363" t="s">
        <v>71</v>
      </c>
      <c r="BN363" t="s">
        <v>71</v>
      </c>
      <c r="BO363" t="s">
        <v>71</v>
      </c>
      <c r="BP363" t="s">
        <v>71</v>
      </c>
      <c r="BQ363" t="s">
        <v>3480</v>
      </c>
      <c r="BR363" t="str">
        <f>HYPERLINK("https%3A%2F%2Fwww.webofscience.com%2Fwos%2Fwoscc%2Ffull-record%2FWOS:000593421700001","View Full Record in Web of Science")</f>
        <v>View Full Record in Web of Science</v>
      </c>
    </row>
    <row r="364" spans="1:70" x14ac:dyDescent="0.25">
      <c r="A364" t="s">
        <v>69</v>
      </c>
      <c r="B364" t="s">
        <v>3481</v>
      </c>
      <c r="C364" t="s">
        <v>71</v>
      </c>
      <c r="D364" t="s">
        <v>71</v>
      </c>
      <c r="E364" t="s">
        <v>71</v>
      </c>
      <c r="F364" t="s">
        <v>3482</v>
      </c>
      <c r="G364" t="s">
        <v>71</v>
      </c>
      <c r="H364" t="s">
        <v>71</v>
      </c>
      <c r="I364" s="1" t="s">
        <v>3483</v>
      </c>
      <c r="J364" s="6" t="s">
        <v>8590</v>
      </c>
      <c r="K364" t="s">
        <v>288</v>
      </c>
      <c r="L364" t="s">
        <v>71</v>
      </c>
      <c r="M364" t="s">
        <v>71</v>
      </c>
      <c r="N364" t="s">
        <v>71</v>
      </c>
      <c r="O364" t="s">
        <v>71</v>
      </c>
      <c r="P364" t="s">
        <v>71</v>
      </c>
      <c r="Q364" t="s">
        <v>71</v>
      </c>
      <c r="R364" t="s">
        <v>71</v>
      </c>
      <c r="S364" t="s">
        <v>71</v>
      </c>
      <c r="T364" t="s">
        <v>3484</v>
      </c>
      <c r="U364" t="s">
        <v>71</v>
      </c>
      <c r="V364" t="s">
        <v>71</v>
      </c>
      <c r="W364" t="s">
        <v>71</v>
      </c>
      <c r="X364" t="s">
        <v>71</v>
      </c>
      <c r="Y364" t="s">
        <v>3485</v>
      </c>
      <c r="Z364" t="s">
        <v>71</v>
      </c>
      <c r="AA364" t="s">
        <v>71</v>
      </c>
      <c r="AB364" t="s">
        <v>71</v>
      </c>
      <c r="AC364" t="s">
        <v>71</v>
      </c>
      <c r="AD364" t="s">
        <v>71</v>
      </c>
      <c r="AE364" t="s">
        <v>71</v>
      </c>
      <c r="AF364" t="s">
        <v>71</v>
      </c>
      <c r="AG364" t="s">
        <v>71</v>
      </c>
      <c r="AH364" t="s">
        <v>71</v>
      </c>
      <c r="AI364" t="s">
        <v>71</v>
      </c>
      <c r="AJ364" t="s">
        <v>71</v>
      </c>
      <c r="AK364" t="s">
        <v>71</v>
      </c>
      <c r="AL364" t="s">
        <v>71</v>
      </c>
      <c r="AM364" t="s">
        <v>291</v>
      </c>
      <c r="AN364" t="s">
        <v>292</v>
      </c>
      <c r="AO364" t="s">
        <v>71</v>
      </c>
      <c r="AP364" t="s">
        <v>71</v>
      </c>
      <c r="AQ364" t="s">
        <v>71</v>
      </c>
      <c r="AR364" t="s">
        <v>770</v>
      </c>
      <c r="AS364">
        <v>2009</v>
      </c>
      <c r="AT364">
        <v>36</v>
      </c>
      <c r="AU364">
        <v>2</v>
      </c>
      <c r="AV364">
        <v>2</v>
      </c>
      <c r="AW364" t="s">
        <v>71</v>
      </c>
      <c r="AX364" t="s">
        <v>71</v>
      </c>
      <c r="AY364" t="s">
        <v>71</v>
      </c>
      <c r="AZ364">
        <v>4106</v>
      </c>
      <c r="BA364">
        <v>4113</v>
      </c>
      <c r="BB364" t="s">
        <v>71</v>
      </c>
      <c r="BC364" t="s">
        <v>3486</v>
      </c>
      <c r="BD364" t="str">
        <f>HYPERLINK("http://dx.doi.org/10.1016/j.eswa.2008.03.025","http://dx.doi.org/10.1016/j.eswa.2008.03.025")</f>
        <v>http://dx.doi.org/10.1016/j.eswa.2008.03.025</v>
      </c>
      <c r="BE364" t="s">
        <v>71</v>
      </c>
      <c r="BF364" t="s">
        <v>71</v>
      </c>
      <c r="BG364" t="s">
        <v>71</v>
      </c>
      <c r="BH364" t="s">
        <v>71</v>
      </c>
      <c r="BI364" t="s">
        <v>71</v>
      </c>
      <c r="BJ364" t="s">
        <v>71</v>
      </c>
      <c r="BK364" t="s">
        <v>71</v>
      </c>
      <c r="BL364" t="s">
        <v>71</v>
      </c>
      <c r="BM364" t="s">
        <v>71</v>
      </c>
      <c r="BN364" t="s">
        <v>71</v>
      </c>
      <c r="BO364" t="s">
        <v>71</v>
      </c>
      <c r="BP364" t="s">
        <v>71</v>
      </c>
      <c r="BQ364" t="s">
        <v>3487</v>
      </c>
      <c r="BR364" t="str">
        <f>HYPERLINK("https%3A%2F%2Fwww.webofscience.com%2Fwos%2Fwoscc%2Ffull-record%2FWOS:000262178100159","View Full Record in Web of Science")</f>
        <v>View Full Record in Web of Science</v>
      </c>
    </row>
    <row r="365" spans="1:70" x14ac:dyDescent="0.25">
      <c r="A365" t="s">
        <v>83</v>
      </c>
      <c r="B365" t="s">
        <v>3488</v>
      </c>
      <c r="C365" t="s">
        <v>71</v>
      </c>
      <c r="D365" t="s">
        <v>3489</v>
      </c>
      <c r="E365" t="s">
        <v>71</v>
      </c>
      <c r="F365" t="s">
        <v>3488</v>
      </c>
      <c r="G365" t="s">
        <v>71</v>
      </c>
      <c r="H365" t="s">
        <v>71</v>
      </c>
      <c r="I365" s="1" t="s">
        <v>3490</v>
      </c>
      <c r="J365" s="6" t="s">
        <v>8590</v>
      </c>
      <c r="K365" t="s">
        <v>3491</v>
      </c>
      <c r="L365" t="s">
        <v>71</v>
      </c>
      <c r="M365" t="s">
        <v>3492</v>
      </c>
      <c r="N365" t="s">
        <v>3493</v>
      </c>
      <c r="O365" t="s">
        <v>3494</v>
      </c>
      <c r="P365" t="s">
        <v>3495</v>
      </c>
      <c r="Q365" t="s">
        <v>71</v>
      </c>
      <c r="R365" t="s">
        <v>71</v>
      </c>
      <c r="S365" t="s">
        <v>71</v>
      </c>
      <c r="T365" s="10" t="s">
        <v>3496</v>
      </c>
      <c r="U365" t="s">
        <v>71</v>
      </c>
      <c r="V365" t="s">
        <v>71</v>
      </c>
      <c r="W365" t="s">
        <v>71</v>
      </c>
      <c r="X365" t="s">
        <v>71</v>
      </c>
      <c r="Y365" t="s">
        <v>71</v>
      </c>
      <c r="Z365" t="s">
        <v>71</v>
      </c>
      <c r="AA365" t="s">
        <v>71</v>
      </c>
      <c r="AB365" t="s">
        <v>71</v>
      </c>
      <c r="AC365" t="s">
        <v>71</v>
      </c>
      <c r="AD365" t="s">
        <v>71</v>
      </c>
      <c r="AE365" t="s">
        <v>71</v>
      </c>
      <c r="AF365" t="s">
        <v>71</v>
      </c>
      <c r="AG365" t="s">
        <v>71</v>
      </c>
      <c r="AH365" t="s">
        <v>71</v>
      </c>
      <c r="AI365" t="s">
        <v>71</v>
      </c>
      <c r="AJ365" t="s">
        <v>71</v>
      </c>
      <c r="AK365" t="s">
        <v>71</v>
      </c>
      <c r="AL365" t="s">
        <v>71</v>
      </c>
      <c r="AM365" t="s">
        <v>71</v>
      </c>
      <c r="AN365" t="s">
        <v>71</v>
      </c>
      <c r="AO365" t="s">
        <v>71</v>
      </c>
      <c r="AP365" t="s">
        <v>71</v>
      </c>
      <c r="AQ365" t="s">
        <v>71</v>
      </c>
      <c r="AR365" t="s">
        <v>71</v>
      </c>
      <c r="AS365">
        <v>2005</v>
      </c>
      <c r="AT365" t="s">
        <v>71</v>
      </c>
      <c r="AU365" t="s">
        <v>71</v>
      </c>
      <c r="AV365" t="s">
        <v>71</v>
      </c>
      <c r="AW365" t="s">
        <v>71</v>
      </c>
      <c r="AX365" t="s">
        <v>71</v>
      </c>
      <c r="AY365" t="s">
        <v>71</v>
      </c>
      <c r="AZ365">
        <v>942</v>
      </c>
      <c r="BA365">
        <v>945</v>
      </c>
      <c r="BB365" t="s">
        <v>71</v>
      </c>
      <c r="BC365" t="s">
        <v>71</v>
      </c>
      <c r="BD365" t="s">
        <v>71</v>
      </c>
      <c r="BE365" t="s">
        <v>71</v>
      </c>
      <c r="BF365" t="s">
        <v>71</v>
      </c>
      <c r="BG365" t="s">
        <v>71</v>
      </c>
      <c r="BH365" t="s">
        <v>71</v>
      </c>
      <c r="BI365" t="s">
        <v>71</v>
      </c>
      <c r="BJ365" t="s">
        <v>71</v>
      </c>
      <c r="BK365" t="s">
        <v>71</v>
      </c>
      <c r="BL365" t="s">
        <v>71</v>
      </c>
      <c r="BM365" t="s">
        <v>71</v>
      </c>
      <c r="BN365" t="s">
        <v>71</v>
      </c>
      <c r="BO365" t="s">
        <v>71</v>
      </c>
      <c r="BP365" t="s">
        <v>71</v>
      </c>
      <c r="BQ365" t="s">
        <v>3497</v>
      </c>
      <c r="BR365" t="str">
        <f>HYPERLINK("https%3A%2F%2Fwww.webofscience.com%2Fwos%2Fwoscc%2Ffull-record%2FWOS:000233670801094","View Full Record in Web of Science")</f>
        <v>View Full Record in Web of Science</v>
      </c>
    </row>
    <row r="366" spans="1:70" x14ac:dyDescent="0.25">
      <c r="A366" t="s">
        <v>69</v>
      </c>
      <c r="B366" t="s">
        <v>3498</v>
      </c>
      <c r="C366" t="s">
        <v>71</v>
      </c>
      <c r="D366" t="s">
        <v>71</v>
      </c>
      <c r="E366" t="s">
        <v>71</v>
      </c>
      <c r="F366" t="s">
        <v>3499</v>
      </c>
      <c r="G366" t="s">
        <v>71</v>
      </c>
      <c r="H366" t="s">
        <v>71</v>
      </c>
      <c r="I366" s="1" t="s">
        <v>3500</v>
      </c>
      <c r="J366" s="6" t="s">
        <v>8590</v>
      </c>
      <c r="K366" t="s">
        <v>174</v>
      </c>
      <c r="L366" t="s">
        <v>71</v>
      </c>
      <c r="M366" t="s">
        <v>71</v>
      </c>
      <c r="N366" t="s">
        <v>71</v>
      </c>
      <c r="O366" t="s">
        <v>71</v>
      </c>
      <c r="P366" t="s">
        <v>71</v>
      </c>
      <c r="Q366" t="s">
        <v>71</v>
      </c>
      <c r="R366" t="s">
        <v>71</v>
      </c>
      <c r="S366" t="s">
        <v>71</v>
      </c>
      <c r="T366" t="s">
        <v>3501</v>
      </c>
      <c r="U366" t="s">
        <v>71</v>
      </c>
      <c r="V366" t="s">
        <v>71</v>
      </c>
      <c r="W366" t="s">
        <v>71</v>
      </c>
      <c r="X366" t="s">
        <v>71</v>
      </c>
      <c r="Y366" t="s">
        <v>3502</v>
      </c>
      <c r="Z366" t="s">
        <v>3503</v>
      </c>
      <c r="AA366" t="s">
        <v>71</v>
      </c>
      <c r="AB366" t="s">
        <v>71</v>
      </c>
      <c r="AC366" t="s">
        <v>71</v>
      </c>
      <c r="AD366" t="s">
        <v>71</v>
      </c>
      <c r="AE366" t="s">
        <v>71</v>
      </c>
      <c r="AF366" t="s">
        <v>71</v>
      </c>
      <c r="AG366" t="s">
        <v>71</v>
      </c>
      <c r="AH366" t="s">
        <v>71</v>
      </c>
      <c r="AI366" t="s">
        <v>71</v>
      </c>
      <c r="AJ366" t="s">
        <v>71</v>
      </c>
      <c r="AK366" t="s">
        <v>71</v>
      </c>
      <c r="AL366" t="s">
        <v>71</v>
      </c>
      <c r="AM366" t="s">
        <v>178</v>
      </c>
      <c r="AN366" t="s">
        <v>179</v>
      </c>
      <c r="AO366" t="s">
        <v>71</v>
      </c>
      <c r="AP366" t="s">
        <v>71</v>
      </c>
      <c r="AQ366" t="s">
        <v>71</v>
      </c>
      <c r="AR366" t="s">
        <v>71</v>
      </c>
      <c r="AS366">
        <v>2016</v>
      </c>
      <c r="AT366">
        <v>30</v>
      </c>
      <c r="AU366">
        <v>5</v>
      </c>
      <c r="AV366" t="s">
        <v>71</v>
      </c>
      <c r="AW366" t="s">
        <v>71</v>
      </c>
      <c r="AX366" t="s">
        <v>71</v>
      </c>
      <c r="AY366" t="s">
        <v>71</v>
      </c>
      <c r="AZ366">
        <v>2727</v>
      </c>
      <c r="BA366">
        <v>2736</v>
      </c>
      <c r="BB366" t="s">
        <v>71</v>
      </c>
      <c r="BC366" t="s">
        <v>3504</v>
      </c>
      <c r="BD366" t="str">
        <f>HYPERLINK("http://dx.doi.org/10.3233/IFS-152026","http://dx.doi.org/10.3233/IFS-152026")</f>
        <v>http://dx.doi.org/10.3233/IFS-152026</v>
      </c>
      <c r="BE366" t="s">
        <v>71</v>
      </c>
      <c r="BF366" t="s">
        <v>71</v>
      </c>
      <c r="BG366" t="s">
        <v>71</v>
      </c>
      <c r="BH366" t="s">
        <v>71</v>
      </c>
      <c r="BI366" t="s">
        <v>71</v>
      </c>
      <c r="BJ366" t="s">
        <v>71</v>
      </c>
      <c r="BK366" t="s">
        <v>71</v>
      </c>
      <c r="BL366" t="s">
        <v>71</v>
      </c>
      <c r="BM366" t="s">
        <v>71</v>
      </c>
      <c r="BN366" t="s">
        <v>71</v>
      </c>
      <c r="BO366" t="s">
        <v>71</v>
      </c>
      <c r="BP366" t="s">
        <v>71</v>
      </c>
      <c r="BQ366" t="s">
        <v>3505</v>
      </c>
      <c r="BR366" t="str">
        <f>HYPERLINK("https%3A%2F%2Fwww.webofscience.com%2Fwos%2Fwoscc%2Ffull-record%2FWOS:000374171500020","View Full Record in Web of Science")</f>
        <v>View Full Record in Web of Science</v>
      </c>
    </row>
    <row r="367" spans="1:70" x14ac:dyDescent="0.25">
      <c r="A367" t="s">
        <v>69</v>
      </c>
      <c r="B367" t="s">
        <v>3506</v>
      </c>
      <c r="C367" t="s">
        <v>71</v>
      </c>
      <c r="D367" t="s">
        <v>71</v>
      </c>
      <c r="E367" t="s">
        <v>71</v>
      </c>
      <c r="F367" t="s">
        <v>3507</v>
      </c>
      <c r="G367" t="s">
        <v>71</v>
      </c>
      <c r="H367" t="s">
        <v>71</v>
      </c>
      <c r="I367" s="1" t="s">
        <v>3508</v>
      </c>
      <c r="J367" s="6" t="s">
        <v>8588</v>
      </c>
      <c r="K367" t="s">
        <v>233</v>
      </c>
      <c r="L367" t="s">
        <v>71</v>
      </c>
      <c r="M367" t="s">
        <v>71</v>
      </c>
      <c r="N367" t="s">
        <v>71</v>
      </c>
      <c r="O367" t="s">
        <v>71</v>
      </c>
      <c r="P367" t="s">
        <v>71</v>
      </c>
      <c r="Q367" t="s">
        <v>71</v>
      </c>
      <c r="R367" t="s">
        <v>71</v>
      </c>
      <c r="S367" t="s">
        <v>71</v>
      </c>
      <c r="T367" t="s">
        <v>3509</v>
      </c>
      <c r="U367" t="s">
        <v>71</v>
      </c>
      <c r="V367" t="s">
        <v>71</v>
      </c>
      <c r="W367" t="s">
        <v>71</v>
      </c>
      <c r="X367" t="s">
        <v>71</v>
      </c>
      <c r="Y367" t="s">
        <v>71</v>
      </c>
      <c r="Z367" t="s">
        <v>71</v>
      </c>
      <c r="AA367" t="s">
        <v>71</v>
      </c>
      <c r="AB367" t="s">
        <v>71</v>
      </c>
      <c r="AC367" t="s">
        <v>71</v>
      </c>
      <c r="AD367" t="s">
        <v>71</v>
      </c>
      <c r="AE367" t="s">
        <v>71</v>
      </c>
      <c r="AF367" t="s">
        <v>71</v>
      </c>
      <c r="AG367" t="s">
        <v>71</v>
      </c>
      <c r="AH367" t="s">
        <v>71</v>
      </c>
      <c r="AI367" t="s">
        <v>71</v>
      </c>
      <c r="AJ367" t="s">
        <v>71</v>
      </c>
      <c r="AK367" t="s">
        <v>71</v>
      </c>
      <c r="AL367" t="s">
        <v>71</v>
      </c>
      <c r="AM367" t="s">
        <v>237</v>
      </c>
      <c r="AN367" t="s">
        <v>238</v>
      </c>
      <c r="AO367" t="s">
        <v>71</v>
      </c>
      <c r="AP367" t="s">
        <v>71</v>
      </c>
      <c r="AQ367" t="s">
        <v>71</v>
      </c>
      <c r="AR367" t="s">
        <v>479</v>
      </c>
      <c r="AS367">
        <v>2009</v>
      </c>
      <c r="AT367">
        <v>17</v>
      </c>
      <c r="AU367">
        <v>5</v>
      </c>
      <c r="AV367" t="s">
        <v>71</v>
      </c>
      <c r="AW367" t="s">
        <v>71</v>
      </c>
      <c r="AX367" t="s">
        <v>71</v>
      </c>
      <c r="AY367" t="s">
        <v>71</v>
      </c>
      <c r="AZ367">
        <v>1189</v>
      </c>
      <c r="BA367">
        <v>1207</v>
      </c>
      <c r="BB367" t="s">
        <v>71</v>
      </c>
      <c r="BC367" t="s">
        <v>3510</v>
      </c>
      <c r="BD367" t="str">
        <f>HYPERLINK("http://dx.doi.org/10.1109/TFUZZ.2009.2024411","http://dx.doi.org/10.1109/TFUZZ.2009.2024411")</f>
        <v>http://dx.doi.org/10.1109/TFUZZ.2009.2024411</v>
      </c>
      <c r="BE367" t="s">
        <v>71</v>
      </c>
      <c r="BF367" t="s">
        <v>71</v>
      </c>
      <c r="BG367" t="s">
        <v>71</v>
      </c>
      <c r="BH367" t="s">
        <v>71</v>
      </c>
      <c r="BI367" t="s">
        <v>71</v>
      </c>
      <c r="BJ367" t="s">
        <v>71</v>
      </c>
      <c r="BK367" t="s">
        <v>71</v>
      </c>
      <c r="BL367" t="s">
        <v>71</v>
      </c>
      <c r="BM367" t="s">
        <v>71</v>
      </c>
      <c r="BN367" t="s">
        <v>71</v>
      </c>
      <c r="BO367" t="s">
        <v>71</v>
      </c>
      <c r="BP367" t="s">
        <v>71</v>
      </c>
      <c r="BQ367" t="s">
        <v>3511</v>
      </c>
      <c r="BR367" t="str">
        <f>HYPERLINK("https%3A%2F%2Fwww.webofscience.com%2Fwos%2Fwoscc%2Ffull-record%2FWOS:000270591900015","View Full Record in Web of Science")</f>
        <v>View Full Record in Web of Science</v>
      </c>
    </row>
    <row r="368" spans="1:70" x14ac:dyDescent="0.25">
      <c r="A368" t="s">
        <v>83</v>
      </c>
      <c r="B368" t="s">
        <v>1416</v>
      </c>
      <c r="C368" t="s">
        <v>71</v>
      </c>
      <c r="D368" t="s">
        <v>3512</v>
      </c>
      <c r="E368" t="s">
        <v>71</v>
      </c>
      <c r="F368" t="s">
        <v>1417</v>
      </c>
      <c r="G368" t="s">
        <v>71</v>
      </c>
      <c r="H368" t="s">
        <v>71</v>
      </c>
      <c r="I368" s="1" t="s">
        <v>3513</v>
      </c>
      <c r="J368" s="6" t="s">
        <v>8588</v>
      </c>
      <c r="K368" t="s">
        <v>3514</v>
      </c>
      <c r="L368" t="s">
        <v>601</v>
      </c>
      <c r="M368" t="s">
        <v>3515</v>
      </c>
      <c r="N368" t="s">
        <v>3516</v>
      </c>
      <c r="O368" t="s">
        <v>3517</v>
      </c>
      <c r="P368" t="s">
        <v>3518</v>
      </c>
      <c r="Q368" t="s">
        <v>71</v>
      </c>
      <c r="R368" t="s">
        <v>71</v>
      </c>
      <c r="S368" t="s">
        <v>71</v>
      </c>
      <c r="T368" t="s">
        <v>3519</v>
      </c>
      <c r="U368" t="s">
        <v>71</v>
      </c>
      <c r="V368" t="s">
        <v>71</v>
      </c>
      <c r="W368" t="s">
        <v>71</v>
      </c>
      <c r="X368" t="s">
        <v>71</v>
      </c>
      <c r="Y368" t="s">
        <v>549</v>
      </c>
      <c r="Z368" t="s">
        <v>1420</v>
      </c>
      <c r="AA368" t="s">
        <v>71</v>
      </c>
      <c r="AB368" t="s">
        <v>71</v>
      </c>
      <c r="AC368" t="s">
        <v>71</v>
      </c>
      <c r="AD368" t="s">
        <v>71</v>
      </c>
      <c r="AE368" t="s">
        <v>71</v>
      </c>
      <c r="AF368" t="s">
        <v>71</v>
      </c>
      <c r="AG368" t="s">
        <v>71</v>
      </c>
      <c r="AH368" t="s">
        <v>71</v>
      </c>
      <c r="AI368" t="s">
        <v>71</v>
      </c>
      <c r="AJ368" t="s">
        <v>71</v>
      </c>
      <c r="AK368" t="s">
        <v>71</v>
      </c>
      <c r="AL368" t="s">
        <v>71</v>
      </c>
      <c r="AM368" t="s">
        <v>606</v>
      </c>
      <c r="AN368" t="s">
        <v>607</v>
      </c>
      <c r="AO368" t="s">
        <v>3520</v>
      </c>
      <c r="AP368" t="s">
        <v>71</v>
      </c>
      <c r="AQ368" t="s">
        <v>71</v>
      </c>
      <c r="AR368" t="s">
        <v>71</v>
      </c>
      <c r="AS368">
        <v>2018</v>
      </c>
      <c r="AT368">
        <v>643</v>
      </c>
      <c r="AU368" t="s">
        <v>71</v>
      </c>
      <c r="AV368" t="s">
        <v>71</v>
      </c>
      <c r="AW368" t="s">
        <v>71</v>
      </c>
      <c r="AX368" t="s">
        <v>71</v>
      </c>
      <c r="AY368" t="s">
        <v>71</v>
      </c>
      <c r="AZ368">
        <v>83</v>
      </c>
      <c r="BA368">
        <v>93</v>
      </c>
      <c r="BB368" t="s">
        <v>71</v>
      </c>
      <c r="BC368" t="s">
        <v>3521</v>
      </c>
      <c r="BD368" t="str">
        <f>HYPERLINK("http://dx.doi.org/10.1007/978-3-319-66827-7_8","http://dx.doi.org/10.1007/978-3-319-66827-7_8")</f>
        <v>http://dx.doi.org/10.1007/978-3-319-66827-7_8</v>
      </c>
      <c r="BE368" t="s">
        <v>71</v>
      </c>
      <c r="BF368" t="s">
        <v>71</v>
      </c>
      <c r="BG368" t="s">
        <v>71</v>
      </c>
      <c r="BH368" t="s">
        <v>71</v>
      </c>
      <c r="BI368" t="s">
        <v>71</v>
      </c>
      <c r="BJ368" t="s">
        <v>71</v>
      </c>
      <c r="BK368" t="s">
        <v>71</v>
      </c>
      <c r="BL368" t="s">
        <v>71</v>
      </c>
      <c r="BM368" t="s">
        <v>71</v>
      </c>
      <c r="BN368" t="s">
        <v>71</v>
      </c>
      <c r="BO368" t="s">
        <v>71</v>
      </c>
      <c r="BP368" t="s">
        <v>71</v>
      </c>
      <c r="BQ368" t="s">
        <v>3522</v>
      </c>
      <c r="BR368" t="str">
        <f>HYPERLINK("https%3A%2F%2Fwww.webofscience.com%2Fwos%2Fwoscc%2Ffull-record%2FWOS:000431389900008","View Full Record in Web of Science")</f>
        <v>View Full Record in Web of Science</v>
      </c>
    </row>
    <row r="369" spans="1:70" x14ac:dyDescent="0.25">
      <c r="A369" t="s">
        <v>83</v>
      </c>
      <c r="B369" t="s">
        <v>3523</v>
      </c>
      <c r="C369" t="s">
        <v>71</v>
      </c>
      <c r="D369" t="s">
        <v>3524</v>
      </c>
      <c r="E369" t="s">
        <v>71</v>
      </c>
      <c r="F369" t="s">
        <v>3525</v>
      </c>
      <c r="G369" t="s">
        <v>71</v>
      </c>
      <c r="H369" t="s">
        <v>71</v>
      </c>
      <c r="I369" s="1" t="s">
        <v>3526</v>
      </c>
      <c r="J369" s="6" t="s">
        <v>8590</v>
      </c>
      <c r="K369" t="s">
        <v>3527</v>
      </c>
      <c r="L369" t="s">
        <v>1179</v>
      </c>
      <c r="M369" t="s">
        <v>3528</v>
      </c>
      <c r="N369" t="s">
        <v>3529</v>
      </c>
      <c r="O369" t="s">
        <v>3530</v>
      </c>
      <c r="P369" t="s">
        <v>3531</v>
      </c>
      <c r="Q369" t="s">
        <v>71</v>
      </c>
      <c r="R369" t="s">
        <v>71</v>
      </c>
      <c r="S369" t="s">
        <v>71</v>
      </c>
      <c r="T369" t="s">
        <v>3532</v>
      </c>
      <c r="U369" t="s">
        <v>71</v>
      </c>
      <c r="V369" t="s">
        <v>71</v>
      </c>
      <c r="W369" t="s">
        <v>71</v>
      </c>
      <c r="X369" t="s">
        <v>71</v>
      </c>
      <c r="Y369" t="s">
        <v>3533</v>
      </c>
      <c r="Z369" t="s">
        <v>3534</v>
      </c>
      <c r="AA369" t="s">
        <v>71</v>
      </c>
      <c r="AB369" t="s">
        <v>71</v>
      </c>
      <c r="AC369" t="s">
        <v>71</v>
      </c>
      <c r="AD369" t="s">
        <v>71</v>
      </c>
      <c r="AE369" t="s">
        <v>71</v>
      </c>
      <c r="AF369" t="s">
        <v>71</v>
      </c>
      <c r="AG369" t="s">
        <v>71</v>
      </c>
      <c r="AH369" t="s">
        <v>71</v>
      </c>
      <c r="AI369" t="s">
        <v>71</v>
      </c>
      <c r="AJ369" t="s">
        <v>71</v>
      </c>
      <c r="AK369" t="s">
        <v>71</v>
      </c>
      <c r="AL369" t="s">
        <v>71</v>
      </c>
      <c r="AM369" t="s">
        <v>1187</v>
      </c>
      <c r="AN369" t="s">
        <v>71</v>
      </c>
      <c r="AO369" t="s">
        <v>71</v>
      </c>
      <c r="AP369" t="s">
        <v>71</v>
      </c>
      <c r="AQ369" t="s">
        <v>71</v>
      </c>
      <c r="AR369" t="s">
        <v>71</v>
      </c>
      <c r="AS369">
        <v>2019</v>
      </c>
      <c r="AT369">
        <v>159</v>
      </c>
      <c r="AU369" t="s">
        <v>71</v>
      </c>
      <c r="AV369" t="s">
        <v>71</v>
      </c>
      <c r="AW369" t="s">
        <v>71</v>
      </c>
      <c r="AX369" t="s">
        <v>71</v>
      </c>
      <c r="AY369" t="s">
        <v>71</v>
      </c>
      <c r="AZ369">
        <v>2294</v>
      </c>
      <c r="BA369">
        <v>2303</v>
      </c>
      <c r="BB369" t="s">
        <v>71</v>
      </c>
      <c r="BC369" t="s">
        <v>3535</v>
      </c>
      <c r="BD369" t="str">
        <f>HYPERLINK("http://dx.doi.org/10.1016/j.procs.2019.09.404","http://dx.doi.org/10.1016/j.procs.2019.09.404")</f>
        <v>http://dx.doi.org/10.1016/j.procs.2019.09.404</v>
      </c>
      <c r="BE369" t="s">
        <v>71</v>
      </c>
      <c r="BF369" t="s">
        <v>71</v>
      </c>
      <c r="BG369" t="s">
        <v>71</v>
      </c>
      <c r="BH369" t="s">
        <v>71</v>
      </c>
      <c r="BI369" t="s">
        <v>71</v>
      </c>
      <c r="BJ369" t="s">
        <v>71</v>
      </c>
      <c r="BK369" t="s">
        <v>71</v>
      </c>
      <c r="BL369" t="s">
        <v>71</v>
      </c>
      <c r="BM369" t="s">
        <v>71</v>
      </c>
      <c r="BN369" t="s">
        <v>71</v>
      </c>
      <c r="BO369" t="s">
        <v>71</v>
      </c>
      <c r="BP369" t="s">
        <v>71</v>
      </c>
      <c r="BQ369" t="s">
        <v>3536</v>
      </c>
      <c r="BR369" t="str">
        <f>HYPERLINK("https%3A%2F%2Fwww.webofscience.com%2Fwos%2Fwoscc%2Ffull-record%2FWOS:000571151500239","View Full Record in Web of Science")</f>
        <v>View Full Record in Web of Science</v>
      </c>
    </row>
    <row r="370" spans="1:70" x14ac:dyDescent="0.25">
      <c r="A370" t="s">
        <v>69</v>
      </c>
      <c r="B370" t="s">
        <v>3537</v>
      </c>
      <c r="C370" t="s">
        <v>71</v>
      </c>
      <c r="D370" t="s">
        <v>71</v>
      </c>
      <c r="E370" t="s">
        <v>71</v>
      </c>
      <c r="F370" t="s">
        <v>3538</v>
      </c>
      <c r="G370" t="s">
        <v>71</v>
      </c>
      <c r="H370" t="s">
        <v>71</v>
      </c>
      <c r="I370" s="1" t="s">
        <v>3539</v>
      </c>
      <c r="J370" s="6" t="s">
        <v>8590</v>
      </c>
      <c r="K370" t="s">
        <v>186</v>
      </c>
      <c r="L370" t="s">
        <v>71</v>
      </c>
      <c r="M370" t="s">
        <v>71</v>
      </c>
      <c r="N370" t="s">
        <v>71</v>
      </c>
      <c r="O370" t="s">
        <v>71</v>
      </c>
      <c r="P370" t="s">
        <v>71</v>
      </c>
      <c r="Q370" t="s">
        <v>71</v>
      </c>
      <c r="R370" t="s">
        <v>71</v>
      </c>
      <c r="S370" t="s">
        <v>71</v>
      </c>
      <c r="T370" t="s">
        <v>3540</v>
      </c>
      <c r="U370" t="s">
        <v>71</v>
      </c>
      <c r="V370" t="s">
        <v>71</v>
      </c>
      <c r="W370" t="s">
        <v>71</v>
      </c>
      <c r="X370" t="s">
        <v>71</v>
      </c>
      <c r="Y370" t="s">
        <v>3541</v>
      </c>
      <c r="Z370" t="s">
        <v>3542</v>
      </c>
      <c r="AA370" t="s">
        <v>71</v>
      </c>
      <c r="AB370" t="s">
        <v>71</v>
      </c>
      <c r="AC370" t="s">
        <v>71</v>
      </c>
      <c r="AD370" t="s">
        <v>71</v>
      </c>
      <c r="AE370" t="s">
        <v>71</v>
      </c>
      <c r="AF370" t="s">
        <v>71</v>
      </c>
      <c r="AG370" t="s">
        <v>71</v>
      </c>
      <c r="AH370" t="s">
        <v>71</v>
      </c>
      <c r="AI370" t="s">
        <v>71</v>
      </c>
      <c r="AJ370" t="s">
        <v>71</v>
      </c>
      <c r="AK370" t="s">
        <v>71</v>
      </c>
      <c r="AL370" t="s">
        <v>71</v>
      </c>
      <c r="AM370" t="s">
        <v>188</v>
      </c>
      <c r="AN370" t="s">
        <v>810</v>
      </c>
      <c r="AO370" t="s">
        <v>71</v>
      </c>
      <c r="AP370" t="s">
        <v>71</v>
      </c>
      <c r="AQ370" t="s">
        <v>71</v>
      </c>
      <c r="AR370" t="s">
        <v>728</v>
      </c>
      <c r="AS370">
        <v>2015</v>
      </c>
      <c r="AT370">
        <v>23</v>
      </c>
      <c r="AU370" t="s">
        <v>71</v>
      </c>
      <c r="AV370" t="s">
        <v>71</v>
      </c>
      <c r="AW370">
        <v>1</v>
      </c>
      <c r="AX370" t="s">
        <v>71</v>
      </c>
      <c r="AY370" t="s">
        <v>71</v>
      </c>
      <c r="AZ370">
        <v>1</v>
      </c>
      <c r="BA370">
        <v>14</v>
      </c>
      <c r="BB370" t="s">
        <v>71</v>
      </c>
      <c r="BC370" t="s">
        <v>3543</v>
      </c>
      <c r="BD370" t="str">
        <f>HYPERLINK("http://dx.doi.org/10.1142/S0218488515400012","http://dx.doi.org/10.1142/S0218488515400012")</f>
        <v>http://dx.doi.org/10.1142/S0218488515400012</v>
      </c>
      <c r="BE370" t="s">
        <v>71</v>
      </c>
      <c r="BF370" t="s">
        <v>71</v>
      </c>
      <c r="BG370" t="s">
        <v>71</v>
      </c>
      <c r="BH370" t="s">
        <v>71</v>
      </c>
      <c r="BI370" t="s">
        <v>71</v>
      </c>
      <c r="BJ370" t="s">
        <v>71</v>
      </c>
      <c r="BK370" t="s">
        <v>71</v>
      </c>
      <c r="BL370" t="s">
        <v>71</v>
      </c>
      <c r="BM370" t="s">
        <v>71</v>
      </c>
      <c r="BN370" t="s">
        <v>71</v>
      </c>
      <c r="BO370" t="s">
        <v>71</v>
      </c>
      <c r="BP370" t="s">
        <v>71</v>
      </c>
      <c r="BQ370" t="s">
        <v>3544</v>
      </c>
      <c r="BR370" t="str">
        <f>HYPERLINK("https%3A%2F%2Fwww.webofscience.com%2Fwos%2Fwoscc%2Ffull-record%2FWOS:000368042000003","View Full Record in Web of Science")</f>
        <v>View Full Record in Web of Science</v>
      </c>
    </row>
    <row r="371" spans="1:70" x14ac:dyDescent="0.25">
      <c r="A371" t="s">
        <v>69</v>
      </c>
      <c r="B371" t="s">
        <v>3545</v>
      </c>
      <c r="C371" t="s">
        <v>71</v>
      </c>
      <c r="D371" t="s">
        <v>71</v>
      </c>
      <c r="E371" t="s">
        <v>71</v>
      </c>
      <c r="F371" t="s">
        <v>3546</v>
      </c>
      <c r="G371" t="s">
        <v>71</v>
      </c>
      <c r="H371" t="s">
        <v>71</v>
      </c>
      <c r="I371" s="1" t="s">
        <v>3547</v>
      </c>
      <c r="J371" s="6" t="s">
        <v>8590</v>
      </c>
      <c r="K371" t="s">
        <v>3548</v>
      </c>
      <c r="L371" t="s">
        <v>71</v>
      </c>
      <c r="M371" t="s">
        <v>71</v>
      </c>
      <c r="N371" t="s">
        <v>71</v>
      </c>
      <c r="O371" t="s">
        <v>71</v>
      </c>
      <c r="P371" t="s">
        <v>71</v>
      </c>
      <c r="Q371" t="s">
        <v>71</v>
      </c>
      <c r="R371" t="s">
        <v>71</v>
      </c>
      <c r="S371" t="s">
        <v>71</v>
      </c>
      <c r="T371" t="s">
        <v>3549</v>
      </c>
      <c r="U371" t="s">
        <v>71</v>
      </c>
      <c r="V371" t="s">
        <v>71</v>
      </c>
      <c r="W371" t="s">
        <v>71</v>
      </c>
      <c r="X371" t="s">
        <v>71</v>
      </c>
      <c r="Y371" t="s">
        <v>3550</v>
      </c>
      <c r="Z371" t="s">
        <v>71</v>
      </c>
      <c r="AA371" t="s">
        <v>71</v>
      </c>
      <c r="AB371" t="s">
        <v>71</v>
      </c>
      <c r="AC371" t="s">
        <v>71</v>
      </c>
      <c r="AD371" t="s">
        <v>71</v>
      </c>
      <c r="AE371" t="s">
        <v>71</v>
      </c>
      <c r="AF371" t="s">
        <v>71</v>
      </c>
      <c r="AG371" t="s">
        <v>71</v>
      </c>
      <c r="AH371" t="s">
        <v>71</v>
      </c>
      <c r="AI371" t="s">
        <v>71</v>
      </c>
      <c r="AJ371" t="s">
        <v>71</v>
      </c>
      <c r="AK371" t="s">
        <v>71</v>
      </c>
      <c r="AL371" t="s">
        <v>71</v>
      </c>
      <c r="AM371" t="s">
        <v>3551</v>
      </c>
      <c r="AN371" t="s">
        <v>3552</v>
      </c>
      <c r="AO371" t="s">
        <v>71</v>
      </c>
      <c r="AP371" t="s">
        <v>71</v>
      </c>
      <c r="AQ371" t="s">
        <v>71</v>
      </c>
      <c r="AR371" t="s">
        <v>79</v>
      </c>
      <c r="AS371">
        <v>2017</v>
      </c>
      <c r="AT371">
        <v>18</v>
      </c>
      <c r="AU371">
        <v>9</v>
      </c>
      <c r="AV371" t="s">
        <v>71</v>
      </c>
      <c r="AW371" t="s">
        <v>71</v>
      </c>
      <c r="AX371" t="s">
        <v>71</v>
      </c>
      <c r="AY371" t="s">
        <v>71</v>
      </c>
      <c r="AZ371">
        <v>648</v>
      </c>
      <c r="BA371">
        <v>686</v>
      </c>
      <c r="BB371" t="s">
        <v>71</v>
      </c>
      <c r="BC371" t="s">
        <v>3553</v>
      </c>
      <c r="BD371" t="str">
        <f>HYPERLINK("http://dx.doi.org/10.17705/1jais.00001","http://dx.doi.org/10.17705/1jais.00001")</f>
        <v>http://dx.doi.org/10.17705/1jais.00001</v>
      </c>
      <c r="BE371" t="s">
        <v>71</v>
      </c>
      <c r="BF371" t="s">
        <v>71</v>
      </c>
      <c r="BG371" t="s">
        <v>71</v>
      </c>
      <c r="BH371" t="s">
        <v>71</v>
      </c>
      <c r="BI371" t="s">
        <v>71</v>
      </c>
      <c r="BJ371" t="s">
        <v>71</v>
      </c>
      <c r="BK371" t="s">
        <v>71</v>
      </c>
      <c r="BL371" t="s">
        <v>71</v>
      </c>
      <c r="BM371" t="s">
        <v>71</v>
      </c>
      <c r="BN371" t="s">
        <v>71</v>
      </c>
      <c r="BO371" t="s">
        <v>71</v>
      </c>
      <c r="BP371" t="s">
        <v>71</v>
      </c>
      <c r="BQ371" t="s">
        <v>3554</v>
      </c>
      <c r="BR371" t="str">
        <f>HYPERLINK("https%3A%2F%2Fwww.webofscience.com%2Fwos%2Fwoscc%2Ffull-record%2FWOS:000412389300002","View Full Record in Web of Science")</f>
        <v>View Full Record in Web of Science</v>
      </c>
    </row>
    <row r="372" spans="1:70" x14ac:dyDescent="0.25">
      <c r="A372" t="s">
        <v>69</v>
      </c>
      <c r="B372" t="s">
        <v>1333</v>
      </c>
      <c r="C372" t="s">
        <v>71</v>
      </c>
      <c r="D372" t="s">
        <v>71</v>
      </c>
      <c r="E372" t="s">
        <v>71</v>
      </c>
      <c r="F372" t="s">
        <v>1335</v>
      </c>
      <c r="G372" t="s">
        <v>71</v>
      </c>
      <c r="H372" t="s">
        <v>71</v>
      </c>
      <c r="I372" s="1" t="s">
        <v>3555</v>
      </c>
      <c r="J372" s="6" t="s">
        <v>8590</v>
      </c>
      <c r="K372" t="s">
        <v>233</v>
      </c>
      <c r="L372" t="s">
        <v>71</v>
      </c>
      <c r="M372" t="s">
        <v>71</v>
      </c>
      <c r="N372" t="s">
        <v>71</v>
      </c>
      <c r="O372" t="s">
        <v>71</v>
      </c>
      <c r="P372" t="s">
        <v>71</v>
      </c>
      <c r="Q372" t="s">
        <v>71</v>
      </c>
      <c r="R372" t="s">
        <v>71</v>
      </c>
      <c r="S372" t="s">
        <v>71</v>
      </c>
      <c r="T372" t="s">
        <v>3556</v>
      </c>
      <c r="U372" t="s">
        <v>71</v>
      </c>
      <c r="V372" t="s">
        <v>71</v>
      </c>
      <c r="W372" t="s">
        <v>71</v>
      </c>
      <c r="X372" t="s">
        <v>71</v>
      </c>
      <c r="Y372" t="s">
        <v>1588</v>
      </c>
      <c r="Z372" t="s">
        <v>71</v>
      </c>
      <c r="AA372" t="s">
        <v>71</v>
      </c>
      <c r="AB372" t="s">
        <v>71</v>
      </c>
      <c r="AC372" t="s">
        <v>71</v>
      </c>
      <c r="AD372" t="s">
        <v>71</v>
      </c>
      <c r="AE372" t="s">
        <v>71</v>
      </c>
      <c r="AF372" t="s">
        <v>71</v>
      </c>
      <c r="AG372" t="s">
        <v>71</v>
      </c>
      <c r="AH372" t="s">
        <v>71</v>
      </c>
      <c r="AI372" t="s">
        <v>71</v>
      </c>
      <c r="AJ372" t="s">
        <v>71</v>
      </c>
      <c r="AK372" t="s">
        <v>71</v>
      </c>
      <c r="AL372" t="s">
        <v>71</v>
      </c>
      <c r="AM372" t="s">
        <v>237</v>
      </c>
      <c r="AN372" t="s">
        <v>238</v>
      </c>
      <c r="AO372" t="s">
        <v>71</v>
      </c>
      <c r="AP372" t="s">
        <v>71</v>
      </c>
      <c r="AQ372" t="s">
        <v>71</v>
      </c>
      <c r="AR372" t="s">
        <v>728</v>
      </c>
      <c r="AS372">
        <v>2015</v>
      </c>
      <c r="AT372">
        <v>23</v>
      </c>
      <c r="AU372">
        <v>6</v>
      </c>
      <c r="AV372" t="s">
        <v>71</v>
      </c>
      <c r="AW372" t="s">
        <v>71</v>
      </c>
      <c r="AX372" t="s">
        <v>71</v>
      </c>
      <c r="AY372" t="s">
        <v>71</v>
      </c>
      <c r="AZ372">
        <v>2260</v>
      </c>
      <c r="BA372">
        <v>2269</v>
      </c>
      <c r="BB372" t="s">
        <v>71</v>
      </c>
      <c r="BC372" t="s">
        <v>3557</v>
      </c>
      <c r="BD372" t="str">
        <f>HYPERLINK("http://dx.doi.org/10.1109/TFUZZ.2015.2417895","http://dx.doi.org/10.1109/TFUZZ.2015.2417895")</f>
        <v>http://dx.doi.org/10.1109/TFUZZ.2015.2417895</v>
      </c>
      <c r="BE372" t="s">
        <v>71</v>
      </c>
      <c r="BF372" t="s">
        <v>71</v>
      </c>
      <c r="BG372" t="s">
        <v>71</v>
      </c>
      <c r="BH372" t="s">
        <v>71</v>
      </c>
      <c r="BI372" t="s">
        <v>71</v>
      </c>
      <c r="BJ372" t="s">
        <v>71</v>
      </c>
      <c r="BK372" t="s">
        <v>71</v>
      </c>
      <c r="BL372" t="s">
        <v>71</v>
      </c>
      <c r="BM372" t="s">
        <v>71</v>
      </c>
      <c r="BN372" t="s">
        <v>71</v>
      </c>
      <c r="BO372" t="s">
        <v>71</v>
      </c>
      <c r="BP372" t="s">
        <v>71</v>
      </c>
      <c r="BQ372" t="s">
        <v>3558</v>
      </c>
      <c r="BR372" t="str">
        <f>HYPERLINK("https%3A%2F%2Fwww.webofscience.com%2Fwos%2Fwoscc%2Ffull-record%2FWOS:000365989300028","View Full Record in Web of Science")</f>
        <v>View Full Record in Web of Science</v>
      </c>
    </row>
    <row r="373" spans="1:70" x14ac:dyDescent="0.25">
      <c r="A373" t="s">
        <v>83</v>
      </c>
      <c r="B373" t="s">
        <v>3559</v>
      </c>
      <c r="C373" t="s">
        <v>71</v>
      </c>
      <c r="D373" t="s">
        <v>3560</v>
      </c>
      <c r="E373" t="s">
        <v>71</v>
      </c>
      <c r="F373" t="s">
        <v>3561</v>
      </c>
      <c r="G373" t="s">
        <v>71</v>
      </c>
      <c r="H373" t="s">
        <v>71</v>
      </c>
      <c r="I373" s="1" t="s">
        <v>3562</v>
      </c>
      <c r="J373" s="6" t="s">
        <v>8588</v>
      </c>
      <c r="K373" t="s">
        <v>3563</v>
      </c>
      <c r="L373" t="s">
        <v>138</v>
      </c>
      <c r="M373" t="s">
        <v>3564</v>
      </c>
      <c r="N373" t="s">
        <v>3565</v>
      </c>
      <c r="O373" t="s">
        <v>3566</v>
      </c>
      <c r="P373" t="s">
        <v>71</v>
      </c>
      <c r="Q373" t="s">
        <v>71</v>
      </c>
      <c r="R373" t="s">
        <v>71</v>
      </c>
      <c r="S373" t="s">
        <v>71</v>
      </c>
      <c r="T373" t="s">
        <v>3567</v>
      </c>
      <c r="U373" t="s">
        <v>71</v>
      </c>
      <c r="V373" t="s">
        <v>71</v>
      </c>
      <c r="W373" t="s">
        <v>71</v>
      </c>
      <c r="X373" t="s">
        <v>71</v>
      </c>
      <c r="Y373" t="s">
        <v>3568</v>
      </c>
      <c r="Z373" t="s">
        <v>3569</v>
      </c>
      <c r="AA373" t="s">
        <v>71</v>
      </c>
      <c r="AB373" t="s">
        <v>71</v>
      </c>
      <c r="AC373" t="s">
        <v>71</v>
      </c>
      <c r="AD373" t="s">
        <v>71</v>
      </c>
      <c r="AE373" t="s">
        <v>71</v>
      </c>
      <c r="AF373" t="s">
        <v>71</v>
      </c>
      <c r="AG373" t="s">
        <v>71</v>
      </c>
      <c r="AH373" t="s">
        <v>71</v>
      </c>
      <c r="AI373" t="s">
        <v>71</v>
      </c>
      <c r="AJ373" t="s">
        <v>71</v>
      </c>
      <c r="AK373" t="s">
        <v>71</v>
      </c>
      <c r="AL373" t="s">
        <v>71</v>
      </c>
      <c r="AM373" t="s">
        <v>71</v>
      </c>
      <c r="AN373" t="s">
        <v>71</v>
      </c>
      <c r="AO373" t="s">
        <v>3570</v>
      </c>
      <c r="AP373" t="s">
        <v>71</v>
      </c>
      <c r="AQ373" t="s">
        <v>71</v>
      </c>
      <c r="AR373" t="s">
        <v>71</v>
      </c>
      <c r="AS373">
        <v>2016</v>
      </c>
      <c r="AT373">
        <v>10</v>
      </c>
      <c r="AU373" t="s">
        <v>71</v>
      </c>
      <c r="AV373" t="s">
        <v>71</v>
      </c>
      <c r="AW373" t="s">
        <v>71</v>
      </c>
      <c r="AX373" t="s">
        <v>71</v>
      </c>
      <c r="AY373" t="s">
        <v>71</v>
      </c>
      <c r="AZ373">
        <v>936</v>
      </c>
      <c r="BA373">
        <v>942</v>
      </c>
      <c r="BB373" t="s">
        <v>71</v>
      </c>
      <c r="BC373" t="s">
        <v>71</v>
      </c>
      <c r="BD373" t="s">
        <v>71</v>
      </c>
      <c r="BE373" t="s">
        <v>71</v>
      </c>
      <c r="BF373" t="s">
        <v>71</v>
      </c>
      <c r="BG373" t="s">
        <v>71</v>
      </c>
      <c r="BH373" t="s">
        <v>71</v>
      </c>
      <c r="BI373" t="s">
        <v>71</v>
      </c>
      <c r="BJ373" t="s">
        <v>71</v>
      </c>
      <c r="BK373" t="s">
        <v>71</v>
      </c>
      <c r="BL373" t="s">
        <v>71</v>
      </c>
      <c r="BM373" t="s">
        <v>71</v>
      </c>
      <c r="BN373" t="s">
        <v>71</v>
      </c>
      <c r="BO373" t="s">
        <v>71</v>
      </c>
      <c r="BP373" t="s">
        <v>71</v>
      </c>
      <c r="BQ373" t="s">
        <v>3571</v>
      </c>
      <c r="BR373" t="str">
        <f>HYPERLINK("https%3A%2F%2Fwww.webofscience.com%2Fwos%2Fwoscc%2Ffull-record%2FWOS:000417158200145","View Full Record in Web of Science")</f>
        <v>View Full Record in Web of Science</v>
      </c>
    </row>
    <row r="374" spans="1:70" x14ac:dyDescent="0.25">
      <c r="A374" t="s">
        <v>69</v>
      </c>
      <c r="B374" t="s">
        <v>3572</v>
      </c>
      <c r="C374" t="s">
        <v>71</v>
      </c>
      <c r="D374" t="s">
        <v>71</v>
      </c>
      <c r="E374" t="s">
        <v>71</v>
      </c>
      <c r="F374" t="s">
        <v>3572</v>
      </c>
      <c r="G374" t="s">
        <v>71</v>
      </c>
      <c r="H374" t="s">
        <v>71</v>
      </c>
      <c r="I374" s="1" t="s">
        <v>3573</v>
      </c>
      <c r="J374" s="6" t="s">
        <v>8590</v>
      </c>
      <c r="K374" t="s">
        <v>421</v>
      </c>
      <c r="L374" t="s">
        <v>71</v>
      </c>
      <c r="M374" t="s">
        <v>71</v>
      </c>
      <c r="N374" t="s">
        <v>71</v>
      </c>
      <c r="O374" t="s">
        <v>71</v>
      </c>
      <c r="P374" t="s">
        <v>71</v>
      </c>
      <c r="Q374" t="s">
        <v>71</v>
      </c>
      <c r="R374" t="s">
        <v>71</v>
      </c>
      <c r="S374" t="s">
        <v>71</v>
      </c>
      <c r="T374" s="10" t="s">
        <v>3574</v>
      </c>
      <c r="U374" t="s">
        <v>71</v>
      </c>
      <c r="V374" t="s">
        <v>71</v>
      </c>
      <c r="W374" t="s">
        <v>71</v>
      </c>
      <c r="X374" t="s">
        <v>71</v>
      </c>
      <c r="Y374" t="s">
        <v>71</v>
      </c>
      <c r="Z374" t="s">
        <v>71</v>
      </c>
      <c r="AA374" t="s">
        <v>71</v>
      </c>
      <c r="AB374" t="s">
        <v>71</v>
      </c>
      <c r="AC374" t="s">
        <v>71</v>
      </c>
      <c r="AD374" t="s">
        <v>71</v>
      </c>
      <c r="AE374" t="s">
        <v>71</v>
      </c>
      <c r="AF374" t="s">
        <v>71</v>
      </c>
      <c r="AG374" t="s">
        <v>71</v>
      </c>
      <c r="AH374" t="s">
        <v>71</v>
      </c>
      <c r="AI374" t="s">
        <v>71</v>
      </c>
      <c r="AJ374" t="s">
        <v>71</v>
      </c>
      <c r="AK374" t="s">
        <v>71</v>
      </c>
      <c r="AL374" t="s">
        <v>71</v>
      </c>
      <c r="AM374" t="s">
        <v>423</v>
      </c>
      <c r="AN374" t="s">
        <v>71</v>
      </c>
      <c r="AO374" t="s">
        <v>71</v>
      </c>
      <c r="AP374" t="s">
        <v>71</v>
      </c>
      <c r="AQ374" t="s">
        <v>71</v>
      </c>
      <c r="AR374" t="s">
        <v>913</v>
      </c>
      <c r="AS374">
        <v>1997</v>
      </c>
      <c r="AT374">
        <v>90</v>
      </c>
      <c r="AU374">
        <v>2</v>
      </c>
      <c r="AV374" t="s">
        <v>71</v>
      </c>
      <c r="AW374" t="s">
        <v>71</v>
      </c>
      <c r="AX374" t="s">
        <v>71</v>
      </c>
      <c r="AY374" t="s">
        <v>71</v>
      </c>
      <c r="AZ374">
        <v>199</v>
      </c>
      <c r="BA374">
        <v>206</v>
      </c>
      <c r="BB374" t="s">
        <v>71</v>
      </c>
      <c r="BC374" t="s">
        <v>3575</v>
      </c>
      <c r="BD374" t="str">
        <f>HYPERLINK("http://dx.doi.org/10.1016/S0165-0114(97)00087-0","http://dx.doi.org/10.1016/S0165-0114(97)00087-0")</f>
        <v>http://dx.doi.org/10.1016/S0165-0114(97)00087-0</v>
      </c>
      <c r="BE374" t="s">
        <v>71</v>
      </c>
      <c r="BF374" t="s">
        <v>71</v>
      </c>
      <c r="BG374" t="s">
        <v>71</v>
      </c>
      <c r="BH374" t="s">
        <v>71</v>
      </c>
      <c r="BI374" t="s">
        <v>71</v>
      </c>
      <c r="BJ374" t="s">
        <v>71</v>
      </c>
      <c r="BK374" t="s">
        <v>71</v>
      </c>
      <c r="BL374" t="s">
        <v>71</v>
      </c>
      <c r="BM374" t="s">
        <v>71</v>
      </c>
      <c r="BN374" t="s">
        <v>71</v>
      </c>
      <c r="BO374" t="s">
        <v>71</v>
      </c>
      <c r="BP374" t="s">
        <v>71</v>
      </c>
      <c r="BQ374" t="s">
        <v>3576</v>
      </c>
      <c r="BR374" t="str">
        <f>HYPERLINK("https%3A%2F%2Fwww.webofscience.com%2Fwos%2Fwoscc%2Ffull-record%2FWOS:A1997XV01900012","View Full Record in Web of Science")</f>
        <v>View Full Record in Web of Science</v>
      </c>
    </row>
    <row r="375" spans="1:70" x14ac:dyDescent="0.25">
      <c r="A375" t="s">
        <v>69</v>
      </c>
      <c r="B375" t="s">
        <v>3577</v>
      </c>
      <c r="C375" t="s">
        <v>71</v>
      </c>
      <c r="D375" t="s">
        <v>71</v>
      </c>
      <c r="E375" t="s">
        <v>71</v>
      </c>
      <c r="F375" t="s">
        <v>3578</v>
      </c>
      <c r="G375" t="s">
        <v>71</v>
      </c>
      <c r="H375" t="s">
        <v>71</v>
      </c>
      <c r="I375" s="1" t="s">
        <v>3579</v>
      </c>
      <c r="J375" s="6" t="s">
        <v>8590</v>
      </c>
      <c r="K375" t="s">
        <v>288</v>
      </c>
      <c r="L375" t="s">
        <v>71</v>
      </c>
      <c r="M375" t="s">
        <v>71</v>
      </c>
      <c r="N375" t="s">
        <v>71</v>
      </c>
      <c r="O375" t="s">
        <v>71</v>
      </c>
      <c r="P375" t="s">
        <v>71</v>
      </c>
      <c r="Q375" t="s">
        <v>71</v>
      </c>
      <c r="R375" t="s">
        <v>71</v>
      </c>
      <c r="S375" t="s">
        <v>71</v>
      </c>
      <c r="T375" t="s">
        <v>3580</v>
      </c>
      <c r="U375" t="s">
        <v>71</v>
      </c>
      <c r="V375" t="s">
        <v>71</v>
      </c>
      <c r="W375" t="s">
        <v>71</v>
      </c>
      <c r="X375" t="s">
        <v>71</v>
      </c>
      <c r="Y375" t="s">
        <v>71</v>
      </c>
      <c r="Z375" t="s">
        <v>71</v>
      </c>
      <c r="AA375" t="s">
        <v>71</v>
      </c>
      <c r="AB375" t="s">
        <v>71</v>
      </c>
      <c r="AC375" t="s">
        <v>71</v>
      </c>
      <c r="AD375" t="s">
        <v>71</v>
      </c>
      <c r="AE375" t="s">
        <v>71</v>
      </c>
      <c r="AF375" t="s">
        <v>71</v>
      </c>
      <c r="AG375" t="s">
        <v>71</v>
      </c>
      <c r="AH375" t="s">
        <v>71</v>
      </c>
      <c r="AI375" t="s">
        <v>71</v>
      </c>
      <c r="AJ375" t="s">
        <v>71</v>
      </c>
      <c r="AK375" t="s">
        <v>71</v>
      </c>
      <c r="AL375" t="s">
        <v>71</v>
      </c>
      <c r="AM375" t="s">
        <v>291</v>
      </c>
      <c r="AN375" t="s">
        <v>292</v>
      </c>
      <c r="AO375" t="s">
        <v>71</v>
      </c>
      <c r="AP375" t="s">
        <v>71</v>
      </c>
      <c r="AQ375" t="s">
        <v>71</v>
      </c>
      <c r="AR375" t="s">
        <v>1454</v>
      </c>
      <c r="AS375">
        <v>2009</v>
      </c>
      <c r="AT375">
        <v>36</v>
      </c>
      <c r="AU375">
        <v>5</v>
      </c>
      <c r="AV375" t="s">
        <v>71</v>
      </c>
      <c r="AW375" t="s">
        <v>71</v>
      </c>
      <c r="AX375" t="s">
        <v>71</v>
      </c>
      <c r="AY375" t="s">
        <v>71</v>
      </c>
      <c r="AZ375">
        <v>9229</v>
      </c>
      <c r="BA375">
        <v>9239</v>
      </c>
      <c r="BB375" t="s">
        <v>71</v>
      </c>
      <c r="BC375" t="s">
        <v>3581</v>
      </c>
      <c r="BD375" t="str">
        <f>HYPERLINK("http://dx.doi.org/10.1016/j.eswa.2008.12.047","http://dx.doi.org/10.1016/j.eswa.2008.12.047")</f>
        <v>http://dx.doi.org/10.1016/j.eswa.2008.12.047</v>
      </c>
      <c r="BE375" t="s">
        <v>71</v>
      </c>
      <c r="BF375" t="s">
        <v>71</v>
      </c>
      <c r="BG375" t="s">
        <v>71</v>
      </c>
      <c r="BH375" t="s">
        <v>71</v>
      </c>
      <c r="BI375" t="s">
        <v>71</v>
      </c>
      <c r="BJ375" t="s">
        <v>71</v>
      </c>
      <c r="BK375" t="s">
        <v>71</v>
      </c>
      <c r="BL375" t="s">
        <v>71</v>
      </c>
      <c r="BM375" t="s">
        <v>71</v>
      </c>
      <c r="BN375" t="s">
        <v>71</v>
      </c>
      <c r="BO375" t="s">
        <v>71</v>
      </c>
      <c r="BP375" t="s">
        <v>71</v>
      </c>
      <c r="BQ375" t="s">
        <v>3582</v>
      </c>
      <c r="BR375" t="str">
        <f>HYPERLINK("https%3A%2F%2Fwww.webofscience.com%2Fwos%2Fwoscc%2Ffull-record%2FWOS:000264782800056","View Full Record in Web of Science")</f>
        <v>View Full Record in Web of Science</v>
      </c>
    </row>
    <row r="376" spans="1:70" x14ac:dyDescent="0.25">
      <c r="A376" t="s">
        <v>460</v>
      </c>
      <c r="B376" t="s">
        <v>3583</v>
      </c>
      <c r="C376" t="s">
        <v>3583</v>
      </c>
      <c r="D376" t="s">
        <v>71</v>
      </c>
      <c r="E376" t="s">
        <v>71</v>
      </c>
      <c r="F376" t="s">
        <v>3584</v>
      </c>
      <c r="G376" t="s">
        <v>3583</v>
      </c>
      <c r="H376" t="s">
        <v>71</v>
      </c>
      <c r="I376" s="1" t="s">
        <v>3585</v>
      </c>
      <c r="J376" s="6" t="s">
        <v>8602</v>
      </c>
      <c r="K376" t="s">
        <v>3586</v>
      </c>
      <c r="L376" t="s">
        <v>466</v>
      </c>
      <c r="M376" t="s">
        <v>71</v>
      </c>
      <c r="N376" t="s">
        <v>71</v>
      </c>
      <c r="O376" t="s">
        <v>71</v>
      </c>
      <c r="P376" t="s">
        <v>71</v>
      </c>
      <c r="Q376" t="s">
        <v>71</v>
      </c>
      <c r="R376" t="s">
        <v>71</v>
      </c>
      <c r="S376" t="s">
        <v>71</v>
      </c>
      <c r="T376" s="10" t="s">
        <v>3587</v>
      </c>
      <c r="U376" t="s">
        <v>71</v>
      </c>
      <c r="V376" t="s">
        <v>71</v>
      </c>
      <c r="W376" t="s">
        <v>71</v>
      </c>
      <c r="X376" t="s">
        <v>71</v>
      </c>
      <c r="Y376" t="s">
        <v>71</v>
      </c>
      <c r="Z376" t="s">
        <v>71</v>
      </c>
      <c r="AA376" t="s">
        <v>71</v>
      </c>
      <c r="AB376" t="s">
        <v>71</v>
      </c>
      <c r="AC376" t="s">
        <v>71</v>
      </c>
      <c r="AD376" t="s">
        <v>71</v>
      </c>
      <c r="AE376" t="s">
        <v>71</v>
      </c>
      <c r="AF376" t="s">
        <v>71</v>
      </c>
      <c r="AG376" t="s">
        <v>71</v>
      </c>
      <c r="AH376" t="s">
        <v>71</v>
      </c>
      <c r="AI376" t="s">
        <v>71</v>
      </c>
      <c r="AJ376" t="s">
        <v>71</v>
      </c>
      <c r="AK376" t="s">
        <v>71</v>
      </c>
      <c r="AL376" t="s">
        <v>71</v>
      </c>
      <c r="AM376" t="s">
        <v>468</v>
      </c>
      <c r="AN376" t="s">
        <v>71</v>
      </c>
      <c r="AO376" t="s">
        <v>3588</v>
      </c>
      <c r="AP376" t="s">
        <v>71</v>
      </c>
      <c r="AQ376" t="s">
        <v>71</v>
      </c>
      <c r="AR376" t="s">
        <v>71</v>
      </c>
      <c r="AS376">
        <v>2018</v>
      </c>
      <c r="AT376">
        <v>366</v>
      </c>
      <c r="AU376" t="s">
        <v>71</v>
      </c>
      <c r="AV376" t="s">
        <v>71</v>
      </c>
      <c r="AW376" t="s">
        <v>71</v>
      </c>
      <c r="AX376" t="s">
        <v>71</v>
      </c>
      <c r="AY376" t="s">
        <v>71</v>
      </c>
      <c r="AZ376">
        <v>57</v>
      </c>
      <c r="BA376">
        <v>84</v>
      </c>
      <c r="BB376" t="s">
        <v>71</v>
      </c>
      <c r="BC376" t="s">
        <v>3589</v>
      </c>
      <c r="BD376" t="str">
        <f>HYPERLINK("http://dx.doi.org/10.1007/978-3-319-77715-3_3","http://dx.doi.org/10.1007/978-3-319-77715-3_3")</f>
        <v>http://dx.doi.org/10.1007/978-3-319-77715-3_3</v>
      </c>
      <c r="BE376" t="s">
        <v>71</v>
      </c>
      <c r="BF376" t="s">
        <v>71</v>
      </c>
      <c r="BG376" t="s">
        <v>71</v>
      </c>
      <c r="BH376" t="s">
        <v>71</v>
      </c>
      <c r="BI376" t="s">
        <v>71</v>
      </c>
      <c r="BJ376" t="s">
        <v>71</v>
      </c>
      <c r="BK376" t="s">
        <v>71</v>
      </c>
      <c r="BL376" t="s">
        <v>71</v>
      </c>
      <c r="BM376" t="s">
        <v>71</v>
      </c>
      <c r="BN376" t="s">
        <v>71</v>
      </c>
      <c r="BO376" t="s">
        <v>71</v>
      </c>
      <c r="BP376" t="s">
        <v>71</v>
      </c>
      <c r="BQ376" t="s">
        <v>3590</v>
      </c>
      <c r="BR376" t="str">
        <f>HYPERLINK("https%3A%2F%2Fwww.webofscience.com%2Fwos%2Fwoscc%2Ffull-record%2FWOS:000441387300005","View Full Record in Web of Science")</f>
        <v>View Full Record in Web of Science</v>
      </c>
    </row>
    <row r="377" spans="1:70" x14ac:dyDescent="0.25">
      <c r="A377" t="s">
        <v>69</v>
      </c>
      <c r="B377" t="s">
        <v>3591</v>
      </c>
      <c r="C377" t="s">
        <v>71</v>
      </c>
      <c r="D377" t="s">
        <v>71</v>
      </c>
      <c r="E377" t="s">
        <v>71</v>
      </c>
      <c r="F377" t="s">
        <v>3592</v>
      </c>
      <c r="G377" t="s">
        <v>71</v>
      </c>
      <c r="H377" t="s">
        <v>71</v>
      </c>
      <c r="I377" s="1" t="s">
        <v>3593</v>
      </c>
      <c r="J377" s="6" t="s">
        <v>8588</v>
      </c>
      <c r="K377" t="s">
        <v>2280</v>
      </c>
      <c r="L377" t="s">
        <v>71</v>
      </c>
      <c r="M377" t="s">
        <v>71</v>
      </c>
      <c r="N377" t="s">
        <v>71</v>
      </c>
      <c r="O377" t="s">
        <v>71</v>
      </c>
      <c r="P377" t="s">
        <v>71</v>
      </c>
      <c r="Q377" t="s">
        <v>71</v>
      </c>
      <c r="R377" t="s">
        <v>71</v>
      </c>
      <c r="S377" t="s">
        <v>71</v>
      </c>
      <c r="T377" t="s">
        <v>3594</v>
      </c>
      <c r="U377" t="s">
        <v>71</v>
      </c>
      <c r="V377" t="s">
        <v>71</v>
      </c>
      <c r="W377" t="s">
        <v>71</v>
      </c>
      <c r="X377" t="s">
        <v>71</v>
      </c>
      <c r="Y377" t="s">
        <v>3595</v>
      </c>
      <c r="Z377" t="s">
        <v>71</v>
      </c>
      <c r="AA377" t="s">
        <v>71</v>
      </c>
      <c r="AB377" t="s">
        <v>71</v>
      </c>
      <c r="AC377" t="s">
        <v>71</v>
      </c>
      <c r="AD377" t="s">
        <v>71</v>
      </c>
      <c r="AE377" t="s">
        <v>71</v>
      </c>
      <c r="AF377" t="s">
        <v>71</v>
      </c>
      <c r="AG377" t="s">
        <v>71</v>
      </c>
      <c r="AH377" t="s">
        <v>71</v>
      </c>
      <c r="AI377" t="s">
        <v>71</v>
      </c>
      <c r="AJ377" t="s">
        <v>71</v>
      </c>
      <c r="AK377" t="s">
        <v>71</v>
      </c>
      <c r="AL377" t="s">
        <v>71</v>
      </c>
      <c r="AM377" t="s">
        <v>2282</v>
      </c>
      <c r="AN377" t="s">
        <v>3596</v>
      </c>
      <c r="AO377" t="s">
        <v>71</v>
      </c>
      <c r="AP377" t="s">
        <v>71</v>
      </c>
      <c r="AQ377" t="s">
        <v>71</v>
      </c>
      <c r="AR377" t="s">
        <v>3597</v>
      </c>
      <c r="AS377">
        <v>2016</v>
      </c>
      <c r="AT377">
        <v>47</v>
      </c>
      <c r="AU377">
        <v>2</v>
      </c>
      <c r="AV377" t="s">
        <v>71</v>
      </c>
      <c r="AW377" t="s">
        <v>71</v>
      </c>
      <c r="AX377" t="s">
        <v>71</v>
      </c>
      <c r="AY377" t="s">
        <v>71</v>
      </c>
      <c r="AZ377">
        <v>314</v>
      </c>
      <c r="BA377">
        <v>327</v>
      </c>
      <c r="BB377" t="s">
        <v>71</v>
      </c>
      <c r="BC377" t="s">
        <v>3598</v>
      </c>
      <c r="BD377" t="str">
        <f>HYPERLINK("http://dx.doi.org/10.1080/00207721.2015.1042089","http://dx.doi.org/10.1080/00207721.2015.1042089")</f>
        <v>http://dx.doi.org/10.1080/00207721.2015.1042089</v>
      </c>
      <c r="BE377" t="s">
        <v>71</v>
      </c>
      <c r="BF377" t="s">
        <v>71</v>
      </c>
      <c r="BG377" t="s">
        <v>71</v>
      </c>
      <c r="BH377" t="s">
        <v>71</v>
      </c>
      <c r="BI377" t="s">
        <v>71</v>
      </c>
      <c r="BJ377" t="s">
        <v>71</v>
      </c>
      <c r="BK377" t="s">
        <v>71</v>
      </c>
      <c r="BL377" t="s">
        <v>71</v>
      </c>
      <c r="BM377" t="s">
        <v>71</v>
      </c>
      <c r="BN377" t="s">
        <v>71</v>
      </c>
      <c r="BO377" t="s">
        <v>71</v>
      </c>
      <c r="BP377" t="s">
        <v>71</v>
      </c>
      <c r="BQ377" t="s">
        <v>3599</v>
      </c>
      <c r="BR377" t="str">
        <f>HYPERLINK("https%3A%2F%2Fwww.webofscience.com%2Fwos%2Fwoscc%2Ffull-record%2FWOS:000360553200004","View Full Record in Web of Science")</f>
        <v>View Full Record in Web of Science</v>
      </c>
    </row>
    <row r="378" spans="1:70" x14ac:dyDescent="0.25">
      <c r="A378" t="s">
        <v>83</v>
      </c>
      <c r="B378" t="s">
        <v>3600</v>
      </c>
      <c r="C378" t="s">
        <v>71</v>
      </c>
      <c r="D378" t="s">
        <v>3601</v>
      </c>
      <c r="E378" t="s">
        <v>71</v>
      </c>
      <c r="F378" t="s">
        <v>3602</v>
      </c>
      <c r="G378" t="s">
        <v>71</v>
      </c>
      <c r="H378" t="s">
        <v>71</v>
      </c>
      <c r="I378" s="1" t="s">
        <v>3603</v>
      </c>
      <c r="J378" s="6" t="s">
        <v>8590</v>
      </c>
      <c r="K378" t="s">
        <v>3604</v>
      </c>
      <c r="L378" t="s">
        <v>1280</v>
      </c>
      <c r="M378" t="s">
        <v>3605</v>
      </c>
      <c r="N378" t="s">
        <v>3606</v>
      </c>
      <c r="O378" t="s">
        <v>3607</v>
      </c>
      <c r="P378" t="s">
        <v>3608</v>
      </c>
      <c r="Q378" t="s">
        <v>71</v>
      </c>
      <c r="R378" t="s">
        <v>71</v>
      </c>
      <c r="S378" t="s">
        <v>71</v>
      </c>
      <c r="T378" t="s">
        <v>3609</v>
      </c>
      <c r="U378" t="s">
        <v>71</v>
      </c>
      <c r="V378" t="s">
        <v>71</v>
      </c>
      <c r="W378" t="s">
        <v>71</v>
      </c>
      <c r="X378" t="s">
        <v>71</v>
      </c>
      <c r="Y378" t="s">
        <v>71</v>
      </c>
      <c r="Z378" t="s">
        <v>3610</v>
      </c>
      <c r="AA378" t="s">
        <v>71</v>
      </c>
      <c r="AB378" t="s">
        <v>71</v>
      </c>
      <c r="AC378" t="s">
        <v>71</v>
      </c>
      <c r="AD378" t="s">
        <v>71</v>
      </c>
      <c r="AE378" t="s">
        <v>71</v>
      </c>
      <c r="AF378" t="s">
        <v>71</v>
      </c>
      <c r="AG378" t="s">
        <v>71</v>
      </c>
      <c r="AH378" t="s">
        <v>71</v>
      </c>
      <c r="AI378" t="s">
        <v>71</v>
      </c>
      <c r="AJ378" t="s">
        <v>71</v>
      </c>
      <c r="AK378" t="s">
        <v>71</v>
      </c>
      <c r="AL378" t="s">
        <v>71</v>
      </c>
      <c r="AM378" t="s">
        <v>695</v>
      </c>
      <c r="AN378" t="s">
        <v>71</v>
      </c>
      <c r="AO378" t="s">
        <v>3611</v>
      </c>
      <c r="AP378" t="s">
        <v>71</v>
      </c>
      <c r="AQ378" t="s">
        <v>71</v>
      </c>
      <c r="AR378" t="s">
        <v>71</v>
      </c>
      <c r="AS378">
        <v>2014</v>
      </c>
      <c r="AT378">
        <v>8581</v>
      </c>
      <c r="AU378" t="s">
        <v>71</v>
      </c>
      <c r="AV378" t="s">
        <v>71</v>
      </c>
      <c r="AW378" t="s">
        <v>71</v>
      </c>
      <c r="AX378" t="s">
        <v>71</v>
      </c>
      <c r="AY378" t="s">
        <v>71</v>
      </c>
      <c r="AZ378">
        <v>122</v>
      </c>
      <c r="BA378">
        <v>134</v>
      </c>
      <c r="BB378" t="s">
        <v>71</v>
      </c>
      <c r="BC378" t="s">
        <v>71</v>
      </c>
      <c r="BD378" t="s">
        <v>71</v>
      </c>
      <c r="BE378" t="s">
        <v>71</v>
      </c>
      <c r="BF378" t="s">
        <v>71</v>
      </c>
      <c r="BG378" t="s">
        <v>71</v>
      </c>
      <c r="BH378" t="s">
        <v>71</v>
      </c>
      <c r="BI378" t="s">
        <v>71</v>
      </c>
      <c r="BJ378" t="s">
        <v>71</v>
      </c>
      <c r="BK378" t="s">
        <v>71</v>
      </c>
      <c r="BL378" t="s">
        <v>71</v>
      </c>
      <c r="BM378" t="s">
        <v>71</v>
      </c>
      <c r="BN378" t="s">
        <v>71</v>
      </c>
      <c r="BO378" t="s">
        <v>71</v>
      </c>
      <c r="BP378" t="s">
        <v>71</v>
      </c>
      <c r="BQ378" t="s">
        <v>3612</v>
      </c>
      <c r="BR378" t="str">
        <f>HYPERLINK("https%3A%2F%2Fwww.webofscience.com%2Fwos%2Fwoscc%2Ffull-record%2FWOS:000349442800010","View Full Record in Web of Science")</f>
        <v>View Full Record in Web of Science</v>
      </c>
    </row>
    <row r="379" spans="1:70" x14ac:dyDescent="0.25">
      <c r="A379" t="s">
        <v>69</v>
      </c>
      <c r="B379" t="s">
        <v>3613</v>
      </c>
      <c r="C379" t="s">
        <v>71</v>
      </c>
      <c r="D379" t="s">
        <v>71</v>
      </c>
      <c r="E379" t="s">
        <v>71</v>
      </c>
      <c r="F379" t="s">
        <v>3614</v>
      </c>
      <c r="G379" t="s">
        <v>71</v>
      </c>
      <c r="H379" t="s">
        <v>71</v>
      </c>
      <c r="I379" s="1" t="s">
        <v>3615</v>
      </c>
      <c r="J379" s="6" t="s">
        <v>8590</v>
      </c>
      <c r="K379" t="s">
        <v>174</v>
      </c>
      <c r="L379" t="s">
        <v>71</v>
      </c>
      <c r="M379" t="s">
        <v>71</v>
      </c>
      <c r="N379" t="s">
        <v>71</v>
      </c>
      <c r="O379" t="s">
        <v>71</v>
      </c>
      <c r="P379" t="s">
        <v>71</v>
      </c>
      <c r="Q379" t="s">
        <v>71</v>
      </c>
      <c r="R379" t="s">
        <v>71</v>
      </c>
      <c r="S379" t="s">
        <v>71</v>
      </c>
      <c r="T379" t="s">
        <v>3616</v>
      </c>
      <c r="U379" t="s">
        <v>71</v>
      </c>
      <c r="V379" t="s">
        <v>71</v>
      </c>
      <c r="W379" t="s">
        <v>71</v>
      </c>
      <c r="X379" t="s">
        <v>71</v>
      </c>
      <c r="Y379" t="s">
        <v>71</v>
      </c>
      <c r="Z379" t="s">
        <v>71</v>
      </c>
      <c r="AA379" t="s">
        <v>71</v>
      </c>
      <c r="AB379" t="s">
        <v>71</v>
      </c>
      <c r="AC379" t="s">
        <v>71</v>
      </c>
      <c r="AD379" t="s">
        <v>71</v>
      </c>
      <c r="AE379" t="s">
        <v>71</v>
      </c>
      <c r="AF379" t="s">
        <v>71</v>
      </c>
      <c r="AG379" t="s">
        <v>71</v>
      </c>
      <c r="AH379" t="s">
        <v>71</v>
      </c>
      <c r="AI379" t="s">
        <v>71</v>
      </c>
      <c r="AJ379" t="s">
        <v>71</v>
      </c>
      <c r="AK379" t="s">
        <v>71</v>
      </c>
      <c r="AL379" t="s">
        <v>71</v>
      </c>
      <c r="AM379" t="s">
        <v>178</v>
      </c>
      <c r="AN379" t="s">
        <v>179</v>
      </c>
      <c r="AO379" t="s">
        <v>71</v>
      </c>
      <c r="AP379" t="s">
        <v>71</v>
      </c>
      <c r="AQ379" t="s">
        <v>71</v>
      </c>
      <c r="AR379" t="s">
        <v>71</v>
      </c>
      <c r="AS379">
        <v>2021</v>
      </c>
      <c r="AT379">
        <v>40</v>
      </c>
      <c r="AU379">
        <v>6</v>
      </c>
      <c r="AV379" t="s">
        <v>71</v>
      </c>
      <c r="AW379" t="s">
        <v>71</v>
      </c>
      <c r="AX379" t="s">
        <v>71</v>
      </c>
      <c r="AY379" t="s">
        <v>71</v>
      </c>
      <c r="AZ379">
        <v>10645</v>
      </c>
      <c r="BA379">
        <v>10660</v>
      </c>
      <c r="BB379" t="s">
        <v>71</v>
      </c>
      <c r="BC379" t="s">
        <v>3617</v>
      </c>
      <c r="BD379" t="str">
        <f>HYPERLINK("http://dx.doi.org/10.3233/JIFS-201529","http://dx.doi.org/10.3233/JIFS-201529")</f>
        <v>http://dx.doi.org/10.3233/JIFS-201529</v>
      </c>
      <c r="BE379" t="s">
        <v>71</v>
      </c>
      <c r="BF379" t="s">
        <v>71</v>
      </c>
      <c r="BG379" t="s">
        <v>71</v>
      </c>
      <c r="BH379" t="s">
        <v>71</v>
      </c>
      <c r="BI379" t="s">
        <v>71</v>
      </c>
      <c r="BJ379" t="s">
        <v>71</v>
      </c>
      <c r="BK379" t="s">
        <v>71</v>
      </c>
      <c r="BL379" t="s">
        <v>71</v>
      </c>
      <c r="BM379" t="s">
        <v>71</v>
      </c>
      <c r="BN379" t="s">
        <v>71</v>
      </c>
      <c r="BO379" t="s">
        <v>71</v>
      </c>
      <c r="BP379" t="s">
        <v>71</v>
      </c>
      <c r="BQ379" t="s">
        <v>3618</v>
      </c>
      <c r="BR379" t="str">
        <f>HYPERLINK("https%3A%2F%2Fwww.webofscience.com%2Fwos%2Fwoscc%2Ffull-record%2FWOS:000667508800021","View Full Record in Web of Science")</f>
        <v>View Full Record in Web of Science</v>
      </c>
    </row>
    <row r="380" spans="1:70" x14ac:dyDescent="0.25">
      <c r="A380" t="s">
        <v>460</v>
      </c>
      <c r="B380" t="s">
        <v>3619</v>
      </c>
      <c r="C380" t="s">
        <v>3620</v>
      </c>
      <c r="D380" t="s">
        <v>71</v>
      </c>
      <c r="E380" t="s">
        <v>71</v>
      </c>
      <c r="F380" t="s">
        <v>3621</v>
      </c>
      <c r="G380" t="s">
        <v>3620</v>
      </c>
      <c r="H380" t="s">
        <v>71</v>
      </c>
      <c r="I380" s="1" t="s">
        <v>3622</v>
      </c>
      <c r="J380" s="6" t="s">
        <v>8590</v>
      </c>
      <c r="K380" t="s">
        <v>3623</v>
      </c>
      <c r="L380" t="s">
        <v>466</v>
      </c>
      <c r="M380" t="s">
        <v>71</v>
      </c>
      <c r="N380" t="s">
        <v>71</v>
      </c>
      <c r="O380" t="s">
        <v>71</v>
      </c>
      <c r="P380" t="s">
        <v>71</v>
      </c>
      <c r="Q380" t="s">
        <v>71</v>
      </c>
      <c r="R380" t="s">
        <v>71</v>
      </c>
      <c r="S380" t="s">
        <v>71</v>
      </c>
      <c r="T380" t="s">
        <v>3624</v>
      </c>
      <c r="U380" t="s">
        <v>71</v>
      </c>
      <c r="V380" t="s">
        <v>71</v>
      </c>
      <c r="W380" t="s">
        <v>71</v>
      </c>
      <c r="X380" t="s">
        <v>71</v>
      </c>
      <c r="Y380" t="s">
        <v>71</v>
      </c>
      <c r="Z380" t="s">
        <v>71</v>
      </c>
      <c r="AA380" t="s">
        <v>71</v>
      </c>
      <c r="AB380" t="s">
        <v>71</v>
      </c>
      <c r="AC380" t="s">
        <v>71</v>
      </c>
      <c r="AD380" t="s">
        <v>71</v>
      </c>
      <c r="AE380" t="s">
        <v>71</v>
      </c>
      <c r="AF380" t="s">
        <v>71</v>
      </c>
      <c r="AG380" t="s">
        <v>71</v>
      </c>
      <c r="AH380" t="s">
        <v>71</v>
      </c>
      <c r="AI380" t="s">
        <v>71</v>
      </c>
      <c r="AJ380" t="s">
        <v>71</v>
      </c>
      <c r="AK380" t="s">
        <v>71</v>
      </c>
      <c r="AL380" t="s">
        <v>71</v>
      </c>
      <c r="AM380" t="s">
        <v>468</v>
      </c>
      <c r="AN380" t="s">
        <v>71</v>
      </c>
      <c r="AO380" t="s">
        <v>3625</v>
      </c>
      <c r="AP380" t="s">
        <v>71</v>
      </c>
      <c r="AQ380" t="s">
        <v>71</v>
      </c>
      <c r="AR380" t="s">
        <v>71</v>
      </c>
      <c r="AS380">
        <v>2016</v>
      </c>
      <c r="AT380">
        <v>330</v>
      </c>
      <c r="AU380" t="s">
        <v>71</v>
      </c>
      <c r="AV380" t="s">
        <v>71</v>
      </c>
      <c r="AW380" t="s">
        <v>71</v>
      </c>
      <c r="AX380" t="s">
        <v>71</v>
      </c>
      <c r="AY380" t="s">
        <v>71</v>
      </c>
      <c r="AZ380">
        <v>11</v>
      </c>
      <c r="BA380">
        <v>39</v>
      </c>
      <c r="BB380" t="s">
        <v>71</v>
      </c>
      <c r="BC380" t="s">
        <v>3626</v>
      </c>
      <c r="BD380" t="str">
        <f>HYPERLINK("http://dx.doi.org/10.1007/978-3-319-26293-2_2","http://dx.doi.org/10.1007/978-3-319-26293-2_2")</f>
        <v>http://dx.doi.org/10.1007/978-3-319-26293-2_2</v>
      </c>
      <c r="BE380" t="s">
        <v>3627</v>
      </c>
      <c r="BF380" t="s">
        <v>71</v>
      </c>
      <c r="BG380" t="s">
        <v>71</v>
      </c>
      <c r="BH380" t="s">
        <v>71</v>
      </c>
      <c r="BI380" t="s">
        <v>71</v>
      </c>
      <c r="BJ380" t="s">
        <v>71</v>
      </c>
      <c r="BK380" t="s">
        <v>71</v>
      </c>
      <c r="BL380" t="s">
        <v>71</v>
      </c>
      <c r="BM380" t="s">
        <v>71</v>
      </c>
      <c r="BN380" t="s">
        <v>71</v>
      </c>
      <c r="BO380" t="s">
        <v>71</v>
      </c>
      <c r="BP380" t="s">
        <v>71</v>
      </c>
      <c r="BQ380" t="s">
        <v>3628</v>
      </c>
      <c r="BR380" t="str">
        <f>HYPERLINK("https%3A%2F%2Fwww.webofscience.com%2Fwos%2Fwoscc%2Ffull-record%2FWOS:000369151100004","View Full Record in Web of Science")</f>
        <v>View Full Record in Web of Science</v>
      </c>
    </row>
    <row r="381" spans="1:70" x14ac:dyDescent="0.25">
      <c r="A381" t="s">
        <v>69</v>
      </c>
      <c r="B381" t="s">
        <v>3629</v>
      </c>
      <c r="C381" t="s">
        <v>71</v>
      </c>
      <c r="D381" t="s">
        <v>71</v>
      </c>
      <c r="E381" t="s">
        <v>71</v>
      </c>
      <c r="F381" t="s">
        <v>3630</v>
      </c>
      <c r="G381" t="s">
        <v>71</v>
      </c>
      <c r="H381" t="s">
        <v>71</v>
      </c>
      <c r="I381" s="1" t="s">
        <v>3631</v>
      </c>
      <c r="J381" s="6" t="s">
        <v>8590</v>
      </c>
      <c r="K381" t="s">
        <v>3303</v>
      </c>
      <c r="L381" t="s">
        <v>71</v>
      </c>
      <c r="M381" t="s">
        <v>71</v>
      </c>
      <c r="N381" t="s">
        <v>71</v>
      </c>
      <c r="O381" t="s">
        <v>71</v>
      </c>
      <c r="P381" t="s">
        <v>71</v>
      </c>
      <c r="Q381" t="s">
        <v>71</v>
      </c>
      <c r="R381" t="s">
        <v>71</v>
      </c>
      <c r="S381" t="s">
        <v>71</v>
      </c>
      <c r="T381" t="s">
        <v>3632</v>
      </c>
      <c r="U381" t="s">
        <v>71</v>
      </c>
      <c r="V381" t="s">
        <v>71</v>
      </c>
      <c r="W381" t="s">
        <v>71</v>
      </c>
      <c r="X381" t="s">
        <v>71</v>
      </c>
      <c r="Y381" t="s">
        <v>3633</v>
      </c>
      <c r="Z381" t="s">
        <v>3634</v>
      </c>
      <c r="AA381" t="s">
        <v>71</v>
      </c>
      <c r="AB381" t="s">
        <v>71</v>
      </c>
      <c r="AC381" t="s">
        <v>71</v>
      </c>
      <c r="AD381" t="s">
        <v>71</v>
      </c>
      <c r="AE381" t="s">
        <v>71</v>
      </c>
      <c r="AF381" t="s">
        <v>71</v>
      </c>
      <c r="AG381" t="s">
        <v>71</v>
      </c>
      <c r="AH381" t="s">
        <v>71</v>
      </c>
      <c r="AI381" t="s">
        <v>71</v>
      </c>
      <c r="AJ381" t="s">
        <v>71</v>
      </c>
      <c r="AK381" t="s">
        <v>71</v>
      </c>
      <c r="AL381" t="s">
        <v>71</v>
      </c>
      <c r="AM381" t="s">
        <v>3305</v>
      </c>
      <c r="AN381" t="s">
        <v>3306</v>
      </c>
      <c r="AO381" t="s">
        <v>71</v>
      </c>
      <c r="AP381" t="s">
        <v>71</v>
      </c>
      <c r="AQ381" t="s">
        <v>71</v>
      </c>
      <c r="AR381" t="s">
        <v>3635</v>
      </c>
      <c r="AS381">
        <v>2022</v>
      </c>
      <c r="AT381">
        <v>35</v>
      </c>
      <c r="AU381" t="s">
        <v>3636</v>
      </c>
      <c r="AV381" t="s">
        <v>71</v>
      </c>
      <c r="AW381" t="s">
        <v>71</v>
      </c>
      <c r="AX381" t="s">
        <v>180</v>
      </c>
      <c r="AY381" t="s">
        <v>71</v>
      </c>
      <c r="AZ381">
        <v>1067</v>
      </c>
      <c r="BA381">
        <v>1099</v>
      </c>
      <c r="BB381" t="s">
        <v>71</v>
      </c>
      <c r="BC381" t="s">
        <v>3637</v>
      </c>
      <c r="BD381" t="str">
        <f>HYPERLINK("http://dx.doi.org/10.1108/JEIM-05-2021-0222","http://dx.doi.org/10.1108/JEIM-05-2021-0222")</f>
        <v>http://dx.doi.org/10.1108/JEIM-05-2021-0222</v>
      </c>
      <c r="BE381" t="s">
        <v>71</v>
      </c>
      <c r="BF381" t="s">
        <v>1551</v>
      </c>
      <c r="BG381" t="s">
        <v>71</v>
      </c>
      <c r="BH381" t="s">
        <v>71</v>
      </c>
      <c r="BI381" t="s">
        <v>71</v>
      </c>
      <c r="BJ381" t="s">
        <v>71</v>
      </c>
      <c r="BK381" t="s">
        <v>71</v>
      </c>
      <c r="BL381" t="s">
        <v>71</v>
      </c>
      <c r="BM381" t="s">
        <v>71</v>
      </c>
      <c r="BN381" t="s">
        <v>71</v>
      </c>
      <c r="BO381" t="s">
        <v>71</v>
      </c>
      <c r="BP381" t="s">
        <v>71</v>
      </c>
      <c r="BQ381" t="s">
        <v>3638</v>
      </c>
      <c r="BR381" t="str">
        <f>HYPERLINK("https%3A%2F%2Fwww.webofscience.com%2Fwos%2Fwoscc%2Ffull-record%2FWOS:000708436300001","View Full Record in Web of Science")</f>
        <v>View Full Record in Web of Science</v>
      </c>
    </row>
    <row r="382" spans="1:70" x14ac:dyDescent="0.25">
      <c r="A382" t="s">
        <v>69</v>
      </c>
      <c r="B382" t="s">
        <v>3639</v>
      </c>
      <c r="C382" t="s">
        <v>71</v>
      </c>
      <c r="D382" t="s">
        <v>71</v>
      </c>
      <c r="E382" t="s">
        <v>71</v>
      </c>
      <c r="F382" t="s">
        <v>3640</v>
      </c>
      <c r="G382" t="s">
        <v>71</v>
      </c>
      <c r="H382" t="s">
        <v>71</v>
      </c>
      <c r="I382" s="1" t="s">
        <v>3641</v>
      </c>
      <c r="J382" s="6" t="s">
        <v>8596</v>
      </c>
      <c r="K382" t="s">
        <v>123</v>
      </c>
      <c r="L382" t="s">
        <v>71</v>
      </c>
      <c r="M382" t="s">
        <v>71</v>
      </c>
      <c r="N382" t="s">
        <v>71</v>
      </c>
      <c r="O382" t="s">
        <v>71</v>
      </c>
      <c r="P382" t="s">
        <v>71</v>
      </c>
      <c r="Q382" t="s">
        <v>71</v>
      </c>
      <c r="R382" t="s">
        <v>71</v>
      </c>
      <c r="S382" t="s">
        <v>71</v>
      </c>
      <c r="T382" t="s">
        <v>3642</v>
      </c>
      <c r="U382" t="s">
        <v>71</v>
      </c>
      <c r="V382" t="s">
        <v>71</v>
      </c>
      <c r="W382" t="s">
        <v>71</v>
      </c>
      <c r="X382" t="s">
        <v>71</v>
      </c>
      <c r="Y382" t="s">
        <v>71</v>
      </c>
      <c r="Z382" t="s">
        <v>71</v>
      </c>
      <c r="AA382" t="s">
        <v>71</v>
      </c>
      <c r="AB382" t="s">
        <v>71</v>
      </c>
      <c r="AC382" t="s">
        <v>71</v>
      </c>
      <c r="AD382" t="s">
        <v>71</v>
      </c>
      <c r="AE382" t="s">
        <v>71</v>
      </c>
      <c r="AF382" t="s">
        <v>71</v>
      </c>
      <c r="AG382" t="s">
        <v>71</v>
      </c>
      <c r="AH382" t="s">
        <v>71</v>
      </c>
      <c r="AI382" t="s">
        <v>71</v>
      </c>
      <c r="AJ382" t="s">
        <v>71</v>
      </c>
      <c r="AK382" t="s">
        <v>71</v>
      </c>
      <c r="AL382" t="s">
        <v>71</v>
      </c>
      <c r="AM382" t="s">
        <v>127</v>
      </c>
      <c r="AN382" t="s">
        <v>128</v>
      </c>
      <c r="AO382" t="s">
        <v>71</v>
      </c>
      <c r="AP382" t="s">
        <v>71</v>
      </c>
      <c r="AQ382" t="s">
        <v>71</v>
      </c>
      <c r="AR382" t="s">
        <v>129</v>
      </c>
      <c r="AS382">
        <v>2017</v>
      </c>
      <c r="AT382">
        <v>400</v>
      </c>
      <c r="AU382" t="s">
        <v>71</v>
      </c>
      <c r="AV382" t="s">
        <v>71</v>
      </c>
      <c r="AW382" t="s">
        <v>71</v>
      </c>
      <c r="AX382" t="s">
        <v>71</v>
      </c>
      <c r="AY382" t="s">
        <v>71</v>
      </c>
      <c r="AZ382">
        <v>30</v>
      </c>
      <c r="BA382">
        <v>62</v>
      </c>
      <c r="BB382" t="s">
        <v>71</v>
      </c>
      <c r="BC382" t="s">
        <v>3643</v>
      </c>
      <c r="BD382" t="str">
        <f>HYPERLINK("http://dx.doi.org/10.1016/j.ins.2017.03.001","http://dx.doi.org/10.1016/j.ins.2017.03.001")</f>
        <v>http://dx.doi.org/10.1016/j.ins.2017.03.001</v>
      </c>
      <c r="BE382" t="s">
        <v>71</v>
      </c>
      <c r="BF382" t="s">
        <v>71</v>
      </c>
      <c r="BG382" t="s">
        <v>71</v>
      </c>
      <c r="BH382" t="s">
        <v>71</v>
      </c>
      <c r="BI382" t="s">
        <v>71</v>
      </c>
      <c r="BJ382" t="s">
        <v>71</v>
      </c>
      <c r="BK382" t="s">
        <v>71</v>
      </c>
      <c r="BL382" t="s">
        <v>71</v>
      </c>
      <c r="BM382" t="s">
        <v>71</v>
      </c>
      <c r="BN382" t="s">
        <v>71</v>
      </c>
      <c r="BO382" t="s">
        <v>71</v>
      </c>
      <c r="BP382" t="s">
        <v>71</v>
      </c>
      <c r="BQ382" t="s">
        <v>3644</v>
      </c>
      <c r="BR382" t="str">
        <f>HYPERLINK("https%3A%2F%2Fwww.webofscience.com%2Fwos%2Fwoscc%2Ffull-record%2FWOS:000400230900003","View Full Record in Web of Science")</f>
        <v>View Full Record in Web of Science</v>
      </c>
    </row>
    <row r="383" spans="1:70" x14ac:dyDescent="0.25">
      <c r="A383" t="s">
        <v>69</v>
      </c>
      <c r="B383" t="s">
        <v>274</v>
      </c>
      <c r="C383" t="s">
        <v>71</v>
      </c>
      <c r="D383" t="s">
        <v>71</v>
      </c>
      <c r="E383" t="s">
        <v>71</v>
      </c>
      <c r="F383" t="s">
        <v>2966</v>
      </c>
      <c r="G383" t="s">
        <v>71</v>
      </c>
      <c r="H383" t="s">
        <v>71</v>
      </c>
      <c r="I383" s="1" t="s">
        <v>3645</v>
      </c>
      <c r="J383" s="6" t="s">
        <v>8590</v>
      </c>
      <c r="K383" t="s">
        <v>123</v>
      </c>
      <c r="L383" t="s">
        <v>71</v>
      </c>
      <c r="M383" t="s">
        <v>71</v>
      </c>
      <c r="N383" t="s">
        <v>71</v>
      </c>
      <c r="O383" t="s">
        <v>71</v>
      </c>
      <c r="P383" t="s">
        <v>71</v>
      </c>
      <c r="Q383" t="s">
        <v>71</v>
      </c>
      <c r="R383" t="s">
        <v>71</v>
      </c>
      <c r="S383" t="s">
        <v>71</v>
      </c>
      <c r="T383" s="10" t="s">
        <v>3646</v>
      </c>
      <c r="U383" t="s">
        <v>71</v>
      </c>
      <c r="V383" t="s">
        <v>71</v>
      </c>
      <c r="W383" t="s">
        <v>71</v>
      </c>
      <c r="X383" t="s">
        <v>71</v>
      </c>
      <c r="Y383" t="s">
        <v>71</v>
      </c>
      <c r="Z383" t="s">
        <v>71</v>
      </c>
      <c r="AA383" t="s">
        <v>71</v>
      </c>
      <c r="AB383" t="s">
        <v>71</v>
      </c>
      <c r="AC383" t="s">
        <v>71</v>
      </c>
      <c r="AD383" t="s">
        <v>71</v>
      </c>
      <c r="AE383" t="s">
        <v>71</v>
      </c>
      <c r="AF383" t="s">
        <v>71</v>
      </c>
      <c r="AG383" t="s">
        <v>71</v>
      </c>
      <c r="AH383" t="s">
        <v>71</v>
      </c>
      <c r="AI383" t="s">
        <v>71</v>
      </c>
      <c r="AJ383" t="s">
        <v>71</v>
      </c>
      <c r="AK383" t="s">
        <v>71</v>
      </c>
      <c r="AL383" t="s">
        <v>71</v>
      </c>
      <c r="AM383" t="s">
        <v>127</v>
      </c>
      <c r="AN383" t="s">
        <v>128</v>
      </c>
      <c r="AO383" t="s">
        <v>71</v>
      </c>
      <c r="AP383" t="s">
        <v>71</v>
      </c>
      <c r="AQ383" t="s">
        <v>71</v>
      </c>
      <c r="AR383" t="s">
        <v>1392</v>
      </c>
      <c r="AS383">
        <v>2010</v>
      </c>
      <c r="AT383">
        <v>180</v>
      </c>
      <c r="AU383">
        <v>23</v>
      </c>
      <c r="AV383" t="s">
        <v>71</v>
      </c>
      <c r="AW383" t="s">
        <v>71</v>
      </c>
      <c r="AX383" t="s">
        <v>71</v>
      </c>
      <c r="AY383" t="s">
        <v>71</v>
      </c>
      <c r="AZ383">
        <v>4459</v>
      </c>
      <c r="BA383">
        <v>4476</v>
      </c>
      <c r="BB383" t="s">
        <v>71</v>
      </c>
      <c r="BC383" t="s">
        <v>3647</v>
      </c>
      <c r="BD383" t="str">
        <f>HYPERLINK("http://dx.doi.org/10.1016/j.ins.2010.08.001","http://dx.doi.org/10.1016/j.ins.2010.08.001")</f>
        <v>http://dx.doi.org/10.1016/j.ins.2010.08.001</v>
      </c>
      <c r="BE383" t="s">
        <v>71</v>
      </c>
      <c r="BF383" t="s">
        <v>71</v>
      </c>
      <c r="BG383" t="s">
        <v>71</v>
      </c>
      <c r="BH383" t="s">
        <v>71</v>
      </c>
      <c r="BI383" t="s">
        <v>71</v>
      </c>
      <c r="BJ383" t="s">
        <v>71</v>
      </c>
      <c r="BK383" t="s">
        <v>71</v>
      </c>
      <c r="BL383" t="s">
        <v>71</v>
      </c>
      <c r="BM383" t="s">
        <v>71</v>
      </c>
      <c r="BN383" t="s">
        <v>71</v>
      </c>
      <c r="BO383" t="s">
        <v>71</v>
      </c>
      <c r="BP383" t="s">
        <v>71</v>
      </c>
      <c r="BQ383" t="s">
        <v>3648</v>
      </c>
      <c r="BR383" t="str">
        <f>HYPERLINK("https%3A%2F%2Fwww.webofscience.com%2Fwos%2Fwoscc%2Ffull-record%2FWOS:000283389800001","View Full Record in Web of Science")</f>
        <v>View Full Record in Web of Science</v>
      </c>
    </row>
    <row r="384" spans="1:70" x14ac:dyDescent="0.25">
      <c r="A384" t="s">
        <v>69</v>
      </c>
      <c r="B384" t="s">
        <v>3649</v>
      </c>
      <c r="C384" t="s">
        <v>71</v>
      </c>
      <c r="D384" t="s">
        <v>71</v>
      </c>
      <c r="E384" t="s">
        <v>71</v>
      </c>
      <c r="F384" t="s">
        <v>3650</v>
      </c>
      <c r="G384" t="s">
        <v>71</v>
      </c>
      <c r="H384" t="s">
        <v>71</v>
      </c>
      <c r="I384" s="1" t="s">
        <v>3651</v>
      </c>
      <c r="J384" s="6" t="s">
        <v>8592</v>
      </c>
      <c r="K384" t="s">
        <v>3652</v>
      </c>
      <c r="L384" t="s">
        <v>71</v>
      </c>
      <c r="M384" t="s">
        <v>71</v>
      </c>
      <c r="N384" t="s">
        <v>71</v>
      </c>
      <c r="O384" t="s">
        <v>71</v>
      </c>
      <c r="P384" t="s">
        <v>71</v>
      </c>
      <c r="Q384" t="s">
        <v>71</v>
      </c>
      <c r="R384" t="s">
        <v>71</v>
      </c>
      <c r="S384" t="s">
        <v>71</v>
      </c>
      <c r="T384" t="s">
        <v>3653</v>
      </c>
      <c r="U384" t="s">
        <v>71</v>
      </c>
      <c r="V384" t="s">
        <v>71</v>
      </c>
      <c r="W384" t="s">
        <v>71</v>
      </c>
      <c r="X384" t="s">
        <v>71</v>
      </c>
      <c r="Y384" t="s">
        <v>71</v>
      </c>
      <c r="Z384" t="s">
        <v>1072</v>
      </c>
      <c r="AA384" t="s">
        <v>71</v>
      </c>
      <c r="AB384" t="s">
        <v>71</v>
      </c>
      <c r="AC384" t="s">
        <v>71</v>
      </c>
      <c r="AD384" t="s">
        <v>71</v>
      </c>
      <c r="AE384" t="s">
        <v>71</v>
      </c>
      <c r="AF384" t="s">
        <v>71</v>
      </c>
      <c r="AG384" t="s">
        <v>71</v>
      </c>
      <c r="AH384" t="s">
        <v>71</v>
      </c>
      <c r="AI384" t="s">
        <v>71</v>
      </c>
      <c r="AJ384" t="s">
        <v>71</v>
      </c>
      <c r="AK384" t="s">
        <v>71</v>
      </c>
      <c r="AL384" t="s">
        <v>71</v>
      </c>
      <c r="AM384" t="s">
        <v>3654</v>
      </c>
      <c r="AN384" t="s">
        <v>3655</v>
      </c>
      <c r="AO384" t="s">
        <v>71</v>
      </c>
      <c r="AP384" t="s">
        <v>71</v>
      </c>
      <c r="AQ384" t="s">
        <v>71</v>
      </c>
      <c r="AR384" t="s">
        <v>3656</v>
      </c>
      <c r="AS384">
        <v>2011</v>
      </c>
      <c r="AT384">
        <v>8</v>
      </c>
      <c r="AU384">
        <v>1</v>
      </c>
      <c r="AV384" t="s">
        <v>71</v>
      </c>
      <c r="AW384" t="s">
        <v>71</v>
      </c>
      <c r="AX384" t="s">
        <v>71</v>
      </c>
      <c r="AY384" t="s">
        <v>71</v>
      </c>
      <c r="AZ384">
        <v>94</v>
      </c>
      <c r="BA384">
        <v>107</v>
      </c>
      <c r="BB384" t="s">
        <v>71</v>
      </c>
      <c r="BC384" t="s">
        <v>3657</v>
      </c>
      <c r="BD384" t="str">
        <f>HYPERLINK("http://dx.doi.org/10.1109/TCBB.2009.39","http://dx.doi.org/10.1109/TCBB.2009.39")</f>
        <v>http://dx.doi.org/10.1109/TCBB.2009.39</v>
      </c>
      <c r="BE384" t="s">
        <v>71</v>
      </c>
      <c r="BF384" t="s">
        <v>71</v>
      </c>
      <c r="BG384" t="s">
        <v>71</v>
      </c>
      <c r="BH384" t="s">
        <v>71</v>
      </c>
      <c r="BI384" t="s">
        <v>71</v>
      </c>
      <c r="BJ384" t="s">
        <v>71</v>
      </c>
      <c r="BK384" t="s">
        <v>71</v>
      </c>
      <c r="BL384">
        <v>21071800</v>
      </c>
      <c r="BM384" t="s">
        <v>71</v>
      </c>
      <c r="BN384" t="s">
        <v>71</v>
      </c>
      <c r="BO384" t="s">
        <v>71</v>
      </c>
      <c r="BP384" t="s">
        <v>71</v>
      </c>
      <c r="BQ384" t="s">
        <v>3658</v>
      </c>
      <c r="BR384" t="str">
        <f>HYPERLINK("https%3A%2F%2Fwww.webofscience.com%2Fwos%2Fwoscc%2Ffull-record%2FWOS:000283926400009","View Full Record in Web of Science")</f>
        <v>View Full Record in Web of Science</v>
      </c>
    </row>
    <row r="385" spans="1:70" x14ac:dyDescent="0.25">
      <c r="A385" t="s">
        <v>69</v>
      </c>
      <c r="B385" t="s">
        <v>3659</v>
      </c>
      <c r="C385" t="s">
        <v>71</v>
      </c>
      <c r="D385" t="s">
        <v>71</v>
      </c>
      <c r="E385" t="s">
        <v>71</v>
      </c>
      <c r="F385" t="s">
        <v>3660</v>
      </c>
      <c r="G385" t="s">
        <v>71</v>
      </c>
      <c r="H385" t="s">
        <v>71</v>
      </c>
      <c r="I385" s="1" t="s">
        <v>3661</v>
      </c>
      <c r="J385" s="6" t="s">
        <v>8588</v>
      </c>
      <c r="K385" t="s">
        <v>2188</v>
      </c>
      <c r="L385" t="s">
        <v>71</v>
      </c>
      <c r="M385" t="s">
        <v>71</v>
      </c>
      <c r="N385" t="s">
        <v>71</v>
      </c>
      <c r="O385" t="s">
        <v>71</v>
      </c>
      <c r="P385" t="s">
        <v>71</v>
      </c>
      <c r="Q385" t="s">
        <v>71</v>
      </c>
      <c r="R385" t="s">
        <v>71</v>
      </c>
      <c r="S385" t="s">
        <v>71</v>
      </c>
      <c r="T385" t="s">
        <v>3662</v>
      </c>
      <c r="U385" t="s">
        <v>71</v>
      </c>
      <c r="V385" t="s">
        <v>71</v>
      </c>
      <c r="W385" t="s">
        <v>71</v>
      </c>
      <c r="X385" t="s">
        <v>71</v>
      </c>
      <c r="Y385" t="s">
        <v>3663</v>
      </c>
      <c r="Z385" t="s">
        <v>3664</v>
      </c>
      <c r="AA385" t="s">
        <v>71</v>
      </c>
      <c r="AB385" t="s">
        <v>71</v>
      </c>
      <c r="AC385" t="s">
        <v>71</v>
      </c>
      <c r="AD385" t="s">
        <v>71</v>
      </c>
      <c r="AE385" t="s">
        <v>71</v>
      </c>
      <c r="AF385" t="s">
        <v>71</v>
      </c>
      <c r="AG385" t="s">
        <v>71</v>
      </c>
      <c r="AH385" t="s">
        <v>71</v>
      </c>
      <c r="AI385" t="s">
        <v>71</v>
      </c>
      <c r="AJ385" t="s">
        <v>71</v>
      </c>
      <c r="AK385" t="s">
        <v>71</v>
      </c>
      <c r="AL385" t="s">
        <v>71</v>
      </c>
      <c r="AM385" t="s">
        <v>2192</v>
      </c>
      <c r="AN385" t="s">
        <v>2193</v>
      </c>
      <c r="AO385" t="s">
        <v>71</v>
      </c>
      <c r="AP385" t="s">
        <v>71</v>
      </c>
      <c r="AQ385" t="s">
        <v>71</v>
      </c>
      <c r="AR385" t="s">
        <v>79</v>
      </c>
      <c r="AS385">
        <v>2016</v>
      </c>
      <c r="AT385">
        <v>15</v>
      </c>
      <c r="AU385">
        <v>3</v>
      </c>
      <c r="AV385" t="s">
        <v>71</v>
      </c>
      <c r="AW385" t="s">
        <v>71</v>
      </c>
      <c r="AX385" t="s">
        <v>71</v>
      </c>
      <c r="AY385" t="s">
        <v>71</v>
      </c>
      <c r="AZ385">
        <v>331</v>
      </c>
      <c r="BA385">
        <v>366</v>
      </c>
      <c r="BB385" t="s">
        <v>71</v>
      </c>
      <c r="BC385" t="s">
        <v>3665</v>
      </c>
      <c r="BD385" t="str">
        <f>HYPERLINK("http://dx.doi.org/10.1007/s10700-015-9225-5","http://dx.doi.org/10.1007/s10700-015-9225-5")</f>
        <v>http://dx.doi.org/10.1007/s10700-015-9225-5</v>
      </c>
      <c r="BE385" t="s">
        <v>71</v>
      </c>
      <c r="BF385" t="s">
        <v>71</v>
      </c>
      <c r="BG385" t="s">
        <v>71</v>
      </c>
      <c r="BH385" t="s">
        <v>71</v>
      </c>
      <c r="BI385" t="s">
        <v>71</v>
      </c>
      <c r="BJ385" t="s">
        <v>71</v>
      </c>
      <c r="BK385" t="s">
        <v>71</v>
      </c>
      <c r="BL385" t="s">
        <v>71</v>
      </c>
      <c r="BM385" t="s">
        <v>71</v>
      </c>
      <c r="BN385" t="s">
        <v>71</v>
      </c>
      <c r="BO385" t="s">
        <v>71</v>
      </c>
      <c r="BP385" t="s">
        <v>71</v>
      </c>
      <c r="BQ385" t="s">
        <v>3666</v>
      </c>
      <c r="BR385" t="str">
        <f>HYPERLINK("https%3A%2F%2Fwww.webofscience.com%2Fwos%2Fwoscc%2Ffull-record%2FWOS:000387582700005","View Full Record in Web of Science")</f>
        <v>View Full Record in Web of Science</v>
      </c>
    </row>
    <row r="386" spans="1:70" x14ac:dyDescent="0.25">
      <c r="A386" t="s">
        <v>69</v>
      </c>
      <c r="B386" t="s">
        <v>3667</v>
      </c>
      <c r="C386" t="s">
        <v>71</v>
      </c>
      <c r="D386" t="s">
        <v>71</v>
      </c>
      <c r="E386" t="s">
        <v>71</v>
      </c>
      <c r="F386" t="s">
        <v>3667</v>
      </c>
      <c r="G386" t="s">
        <v>71</v>
      </c>
      <c r="H386" t="s">
        <v>71</v>
      </c>
      <c r="I386" s="1" t="s">
        <v>3668</v>
      </c>
      <c r="J386" s="6" t="s">
        <v>8590</v>
      </c>
      <c r="K386" t="s">
        <v>3669</v>
      </c>
      <c r="L386" t="s">
        <v>71</v>
      </c>
      <c r="M386" t="s">
        <v>71</v>
      </c>
      <c r="N386" t="s">
        <v>71</v>
      </c>
      <c r="O386" t="s">
        <v>71</v>
      </c>
      <c r="P386" t="s">
        <v>71</v>
      </c>
      <c r="Q386" t="s">
        <v>71</v>
      </c>
      <c r="R386" t="s">
        <v>71</v>
      </c>
      <c r="S386" t="s">
        <v>71</v>
      </c>
      <c r="T386" t="s">
        <v>3670</v>
      </c>
      <c r="U386" t="s">
        <v>71</v>
      </c>
      <c r="V386" t="s">
        <v>71</v>
      </c>
      <c r="W386" t="s">
        <v>71</v>
      </c>
      <c r="X386" t="s">
        <v>71</v>
      </c>
      <c r="Y386" t="s">
        <v>71</v>
      </c>
      <c r="Z386" t="s">
        <v>71</v>
      </c>
      <c r="AA386" t="s">
        <v>71</v>
      </c>
      <c r="AB386" t="s">
        <v>71</v>
      </c>
      <c r="AC386" t="s">
        <v>71</v>
      </c>
      <c r="AD386" t="s">
        <v>71</v>
      </c>
      <c r="AE386" t="s">
        <v>71</v>
      </c>
      <c r="AF386" t="s">
        <v>71</v>
      </c>
      <c r="AG386" t="s">
        <v>71</v>
      </c>
      <c r="AH386" t="s">
        <v>71</v>
      </c>
      <c r="AI386" t="s">
        <v>71</v>
      </c>
      <c r="AJ386" t="s">
        <v>71</v>
      </c>
      <c r="AK386" t="s">
        <v>71</v>
      </c>
      <c r="AL386" t="s">
        <v>71</v>
      </c>
      <c r="AM386" t="s">
        <v>3671</v>
      </c>
      <c r="AN386" t="s">
        <v>71</v>
      </c>
      <c r="AO386" t="s">
        <v>71</v>
      </c>
      <c r="AP386" t="s">
        <v>71</v>
      </c>
      <c r="AQ386" t="s">
        <v>71</v>
      </c>
      <c r="AR386" t="s">
        <v>71</v>
      </c>
      <c r="AS386">
        <v>1996</v>
      </c>
      <c r="AT386">
        <v>9</v>
      </c>
      <c r="AU386" t="s">
        <v>567</v>
      </c>
      <c r="AV386" t="s">
        <v>71</v>
      </c>
      <c r="AW386" t="s">
        <v>71</v>
      </c>
      <c r="AX386" t="s">
        <v>71</v>
      </c>
      <c r="AY386" t="s">
        <v>71</v>
      </c>
      <c r="AZ386">
        <v>322</v>
      </c>
      <c r="BA386">
        <v>329</v>
      </c>
      <c r="BB386" t="s">
        <v>71</v>
      </c>
      <c r="BC386" t="s">
        <v>71</v>
      </c>
      <c r="BD386" t="s">
        <v>71</v>
      </c>
      <c r="BE386" t="s">
        <v>71</v>
      </c>
      <c r="BF386" t="s">
        <v>71</v>
      </c>
      <c r="BG386" t="s">
        <v>71</v>
      </c>
      <c r="BH386" t="s">
        <v>71</v>
      </c>
      <c r="BI386" t="s">
        <v>71</v>
      </c>
      <c r="BJ386" t="s">
        <v>71</v>
      </c>
      <c r="BK386" t="s">
        <v>71</v>
      </c>
      <c r="BL386" t="s">
        <v>71</v>
      </c>
      <c r="BM386" t="s">
        <v>71</v>
      </c>
      <c r="BN386" t="s">
        <v>71</v>
      </c>
      <c r="BO386" t="s">
        <v>71</v>
      </c>
      <c r="BP386" t="s">
        <v>71</v>
      </c>
      <c r="BQ386" t="s">
        <v>3672</v>
      </c>
      <c r="BR386" t="str">
        <f>HYPERLINK("https%3A%2F%2Fwww.webofscience.com%2Fwos%2Fwoscc%2Ffull-record%2FWOS:A1996VY83600009","View Full Record in Web of Science")</f>
        <v>View Full Record in Web of Science</v>
      </c>
    </row>
    <row r="387" spans="1:70" x14ac:dyDescent="0.25">
      <c r="A387" t="s">
        <v>69</v>
      </c>
      <c r="B387" t="s">
        <v>3673</v>
      </c>
      <c r="C387" t="s">
        <v>71</v>
      </c>
      <c r="D387" t="s">
        <v>71</v>
      </c>
      <c r="E387" t="s">
        <v>71</v>
      </c>
      <c r="F387" t="s">
        <v>3674</v>
      </c>
      <c r="G387" t="s">
        <v>71</v>
      </c>
      <c r="H387" t="s">
        <v>71</v>
      </c>
      <c r="I387" s="1" t="s">
        <v>3675</v>
      </c>
      <c r="J387" s="6" t="s">
        <v>8590</v>
      </c>
      <c r="K387" t="s">
        <v>3471</v>
      </c>
      <c r="L387" t="s">
        <v>71</v>
      </c>
      <c r="M387" t="s">
        <v>71</v>
      </c>
      <c r="N387" t="s">
        <v>71</v>
      </c>
      <c r="O387" t="s">
        <v>71</v>
      </c>
      <c r="P387" t="s">
        <v>71</v>
      </c>
      <c r="Q387" t="s">
        <v>71</v>
      </c>
      <c r="R387" t="s">
        <v>71</v>
      </c>
      <c r="S387" t="s">
        <v>71</v>
      </c>
      <c r="T387" t="s">
        <v>3676</v>
      </c>
      <c r="U387" t="s">
        <v>71</v>
      </c>
      <c r="V387" t="s">
        <v>71</v>
      </c>
      <c r="W387" t="s">
        <v>71</v>
      </c>
      <c r="X387" t="s">
        <v>71</v>
      </c>
      <c r="Y387" t="s">
        <v>3677</v>
      </c>
      <c r="Z387" t="s">
        <v>3678</v>
      </c>
      <c r="AA387" t="s">
        <v>71</v>
      </c>
      <c r="AB387" t="s">
        <v>71</v>
      </c>
      <c r="AC387" t="s">
        <v>71</v>
      </c>
      <c r="AD387" t="s">
        <v>71</v>
      </c>
      <c r="AE387" t="s">
        <v>71</v>
      </c>
      <c r="AF387" t="s">
        <v>71</v>
      </c>
      <c r="AG387" t="s">
        <v>71</v>
      </c>
      <c r="AH387" t="s">
        <v>71</v>
      </c>
      <c r="AI387" t="s">
        <v>71</v>
      </c>
      <c r="AJ387" t="s">
        <v>71</v>
      </c>
      <c r="AK387" t="s">
        <v>71</v>
      </c>
      <c r="AL387" t="s">
        <v>71</v>
      </c>
      <c r="AM387" t="s">
        <v>3475</v>
      </c>
      <c r="AN387" t="s">
        <v>3476</v>
      </c>
      <c r="AO387" t="s">
        <v>71</v>
      </c>
      <c r="AP387" t="s">
        <v>71</v>
      </c>
      <c r="AQ387" t="s">
        <v>71</v>
      </c>
      <c r="AR387" t="s">
        <v>71</v>
      </c>
      <c r="AS387">
        <v>2018</v>
      </c>
      <c r="AT387">
        <v>11</v>
      </c>
      <c r="AU387">
        <v>2</v>
      </c>
      <c r="AV387" t="s">
        <v>71</v>
      </c>
      <c r="AW387" t="s">
        <v>71</v>
      </c>
      <c r="AX387" t="s">
        <v>71</v>
      </c>
      <c r="AY387" t="s">
        <v>71</v>
      </c>
      <c r="AZ387">
        <v>285</v>
      </c>
      <c r="BA387">
        <v>308</v>
      </c>
      <c r="BB387" t="s">
        <v>71</v>
      </c>
      <c r="BC387" t="s">
        <v>3679</v>
      </c>
      <c r="BD387" t="str">
        <f>HYPERLINK("http://dx.doi.org/10.1108/IJICC-10-2016-0037","http://dx.doi.org/10.1108/IJICC-10-2016-0037")</f>
        <v>http://dx.doi.org/10.1108/IJICC-10-2016-0037</v>
      </c>
      <c r="BE387" t="s">
        <v>71</v>
      </c>
      <c r="BF387" t="s">
        <v>71</v>
      </c>
      <c r="BG387" t="s">
        <v>71</v>
      </c>
      <c r="BH387" t="s">
        <v>71</v>
      </c>
      <c r="BI387" t="s">
        <v>71</v>
      </c>
      <c r="BJ387" t="s">
        <v>71</v>
      </c>
      <c r="BK387" t="s">
        <v>71</v>
      </c>
      <c r="BL387" t="s">
        <v>71</v>
      </c>
      <c r="BM387" t="s">
        <v>71</v>
      </c>
      <c r="BN387" t="s">
        <v>71</v>
      </c>
      <c r="BO387" t="s">
        <v>71</v>
      </c>
      <c r="BP387" t="s">
        <v>71</v>
      </c>
      <c r="BQ387" t="s">
        <v>3680</v>
      </c>
      <c r="BR387" t="str">
        <f>HYPERLINK("https%3A%2F%2Fwww.webofscience.com%2Fwos%2Fwoscc%2Ffull-record%2FWOS:000433359500007","View Full Record in Web of Science")</f>
        <v>View Full Record in Web of Science</v>
      </c>
    </row>
    <row r="388" spans="1:70" x14ac:dyDescent="0.25">
      <c r="A388" t="s">
        <v>83</v>
      </c>
      <c r="B388" t="s">
        <v>3681</v>
      </c>
      <c r="C388" t="s">
        <v>71</v>
      </c>
      <c r="D388" t="s">
        <v>71</v>
      </c>
      <c r="E388" t="s">
        <v>102</v>
      </c>
      <c r="F388" t="s">
        <v>3682</v>
      </c>
      <c r="G388" t="s">
        <v>71</v>
      </c>
      <c r="H388" t="s">
        <v>71</v>
      </c>
      <c r="I388" s="1" t="s">
        <v>3683</v>
      </c>
      <c r="J388" s="6" t="s">
        <v>8590</v>
      </c>
      <c r="K388" t="s">
        <v>3684</v>
      </c>
      <c r="L388" t="s">
        <v>71</v>
      </c>
      <c r="M388" t="s">
        <v>3685</v>
      </c>
      <c r="N388" t="s">
        <v>3686</v>
      </c>
      <c r="O388" t="s">
        <v>3687</v>
      </c>
      <c r="P388" t="s">
        <v>102</v>
      </c>
      <c r="Q388" t="s">
        <v>71</v>
      </c>
      <c r="R388" t="s">
        <v>71</v>
      </c>
      <c r="S388" t="s">
        <v>71</v>
      </c>
      <c r="T388" t="s">
        <v>3688</v>
      </c>
      <c r="U388" t="s">
        <v>71</v>
      </c>
      <c r="V388" t="s">
        <v>71</v>
      </c>
      <c r="W388" t="s">
        <v>71</v>
      </c>
      <c r="X388" t="s">
        <v>71</v>
      </c>
      <c r="Y388" t="s">
        <v>71</v>
      </c>
      <c r="Z388" t="s">
        <v>71</v>
      </c>
      <c r="AA388" t="s">
        <v>71</v>
      </c>
      <c r="AB388" t="s">
        <v>71</v>
      </c>
      <c r="AC388" t="s">
        <v>71</v>
      </c>
      <c r="AD388" t="s">
        <v>71</v>
      </c>
      <c r="AE388" t="s">
        <v>71</v>
      </c>
      <c r="AF388" t="s">
        <v>71</v>
      </c>
      <c r="AG388" t="s">
        <v>71</v>
      </c>
      <c r="AH388" t="s">
        <v>71</v>
      </c>
      <c r="AI388" t="s">
        <v>71</v>
      </c>
      <c r="AJ388" t="s">
        <v>71</v>
      </c>
      <c r="AK388" t="s">
        <v>71</v>
      </c>
      <c r="AL388" t="s">
        <v>71</v>
      </c>
      <c r="AM388" t="s">
        <v>71</v>
      </c>
      <c r="AN388" t="s">
        <v>71</v>
      </c>
      <c r="AO388" t="s">
        <v>3689</v>
      </c>
      <c r="AP388" t="s">
        <v>71</v>
      </c>
      <c r="AQ388" t="s">
        <v>71</v>
      </c>
      <c r="AR388" t="s">
        <v>71</v>
      </c>
      <c r="AS388">
        <v>2008</v>
      </c>
      <c r="AT388" t="s">
        <v>71</v>
      </c>
      <c r="AU388" t="s">
        <v>71</v>
      </c>
      <c r="AV388" t="s">
        <v>71</v>
      </c>
      <c r="AW388" t="s">
        <v>71</v>
      </c>
      <c r="AX388" t="s">
        <v>71</v>
      </c>
      <c r="AY388" t="s">
        <v>71</v>
      </c>
      <c r="AZ388">
        <v>72</v>
      </c>
      <c r="BA388" t="s">
        <v>99</v>
      </c>
      <c r="BB388" t="s">
        <v>71</v>
      </c>
      <c r="BC388" t="s">
        <v>71</v>
      </c>
      <c r="BD388" t="s">
        <v>71</v>
      </c>
      <c r="BE388" t="s">
        <v>71</v>
      </c>
      <c r="BF388" t="s">
        <v>71</v>
      </c>
      <c r="BG388" t="s">
        <v>71</v>
      </c>
      <c r="BH388" t="s">
        <v>71</v>
      </c>
      <c r="BI388" t="s">
        <v>71</v>
      </c>
      <c r="BJ388" t="s">
        <v>71</v>
      </c>
      <c r="BK388" t="s">
        <v>71</v>
      </c>
      <c r="BL388" t="s">
        <v>71</v>
      </c>
      <c r="BM388" t="s">
        <v>71</v>
      </c>
      <c r="BN388" t="s">
        <v>71</v>
      </c>
      <c r="BO388" t="s">
        <v>71</v>
      </c>
      <c r="BP388" t="s">
        <v>71</v>
      </c>
      <c r="BQ388" t="s">
        <v>3690</v>
      </c>
      <c r="BR388" t="str">
        <f>HYPERLINK("https%3A%2F%2Fwww.webofscience.com%2Fwos%2Fwoscc%2Ffull-record%2FWOS:000255784700016","View Full Record in Web of Science")</f>
        <v>View Full Record in Web of Science</v>
      </c>
    </row>
    <row r="389" spans="1:70" x14ac:dyDescent="0.25">
      <c r="A389" t="s">
        <v>83</v>
      </c>
      <c r="B389" t="s">
        <v>3691</v>
      </c>
      <c r="C389" t="s">
        <v>71</v>
      </c>
      <c r="D389" t="s">
        <v>3692</v>
      </c>
      <c r="E389" t="s">
        <v>71</v>
      </c>
      <c r="F389" t="s">
        <v>3693</v>
      </c>
      <c r="G389" t="s">
        <v>71</v>
      </c>
      <c r="H389" t="s">
        <v>71</v>
      </c>
      <c r="I389" s="1" t="s">
        <v>3694</v>
      </c>
      <c r="J389" s="6" t="s">
        <v>8590</v>
      </c>
      <c r="K389" t="s">
        <v>3695</v>
      </c>
      <c r="L389" t="s">
        <v>71</v>
      </c>
      <c r="M389" t="s">
        <v>3696</v>
      </c>
      <c r="N389" t="s">
        <v>3697</v>
      </c>
      <c r="O389" t="s">
        <v>3698</v>
      </c>
      <c r="P389" t="s">
        <v>3699</v>
      </c>
      <c r="Q389" t="s">
        <v>71</v>
      </c>
      <c r="R389" t="s">
        <v>71</v>
      </c>
      <c r="S389" t="s">
        <v>71</v>
      </c>
      <c r="T389" t="s">
        <v>3700</v>
      </c>
      <c r="U389" t="s">
        <v>71</v>
      </c>
      <c r="V389" t="s">
        <v>71</v>
      </c>
      <c r="W389" t="s">
        <v>71</v>
      </c>
      <c r="X389" t="s">
        <v>71</v>
      </c>
      <c r="Y389" t="s">
        <v>3701</v>
      </c>
      <c r="Z389" t="s">
        <v>3702</v>
      </c>
      <c r="AA389" t="s">
        <v>71</v>
      </c>
      <c r="AB389" t="s">
        <v>71</v>
      </c>
      <c r="AC389" t="s">
        <v>71</v>
      </c>
      <c r="AD389" t="s">
        <v>71</v>
      </c>
      <c r="AE389" t="s">
        <v>71</v>
      </c>
      <c r="AF389" t="s">
        <v>71</v>
      </c>
      <c r="AG389" t="s">
        <v>71</v>
      </c>
      <c r="AH389" t="s">
        <v>71</v>
      </c>
      <c r="AI389" t="s">
        <v>71</v>
      </c>
      <c r="AJ389" t="s">
        <v>71</v>
      </c>
      <c r="AK389" t="s">
        <v>71</v>
      </c>
      <c r="AL389" t="s">
        <v>71</v>
      </c>
      <c r="AM389" t="s">
        <v>71</v>
      </c>
      <c r="AN389" t="s">
        <v>71</v>
      </c>
      <c r="AO389" t="s">
        <v>3703</v>
      </c>
      <c r="AP389" t="s">
        <v>71</v>
      </c>
      <c r="AQ389" t="s">
        <v>71</v>
      </c>
      <c r="AR389" t="s">
        <v>71</v>
      </c>
      <c r="AS389">
        <v>2007</v>
      </c>
      <c r="AT389" t="s">
        <v>71</v>
      </c>
      <c r="AU389" t="s">
        <v>71</v>
      </c>
      <c r="AV389" t="s">
        <v>71</v>
      </c>
      <c r="AW389" t="s">
        <v>71</v>
      </c>
      <c r="AX389" t="s">
        <v>71</v>
      </c>
      <c r="AY389" t="s">
        <v>71</v>
      </c>
      <c r="AZ389">
        <v>391</v>
      </c>
      <c r="BA389">
        <v>396</v>
      </c>
      <c r="BB389" t="s">
        <v>71</v>
      </c>
      <c r="BC389" t="s">
        <v>71</v>
      </c>
      <c r="BD389" t="s">
        <v>71</v>
      </c>
      <c r="BE389" t="s">
        <v>71</v>
      </c>
      <c r="BF389" t="s">
        <v>71</v>
      </c>
      <c r="BG389" t="s">
        <v>71</v>
      </c>
      <c r="BH389" t="s">
        <v>71</v>
      </c>
      <c r="BI389" t="s">
        <v>71</v>
      </c>
      <c r="BJ389" t="s">
        <v>71</v>
      </c>
      <c r="BK389" t="s">
        <v>71</v>
      </c>
      <c r="BL389" t="s">
        <v>71</v>
      </c>
      <c r="BM389" t="s">
        <v>71</v>
      </c>
      <c r="BN389" t="s">
        <v>71</v>
      </c>
      <c r="BO389" t="s">
        <v>71</v>
      </c>
      <c r="BP389" t="s">
        <v>71</v>
      </c>
      <c r="BQ389" t="s">
        <v>3704</v>
      </c>
      <c r="BR389" t="str">
        <f>HYPERLINK("https%3A%2F%2Fwww.webofscience.com%2Fwos%2Fwoscc%2Ffull-record%2FWOS:000246295700067","View Full Record in Web of Science")</f>
        <v>View Full Record in Web of Science</v>
      </c>
    </row>
    <row r="390" spans="1:70" x14ac:dyDescent="0.25">
      <c r="A390" t="s">
        <v>69</v>
      </c>
      <c r="B390" t="s">
        <v>3705</v>
      </c>
      <c r="C390" t="s">
        <v>71</v>
      </c>
      <c r="D390" t="s">
        <v>71</v>
      </c>
      <c r="E390" t="s">
        <v>71</v>
      </c>
      <c r="F390" t="s">
        <v>3706</v>
      </c>
      <c r="G390" t="s">
        <v>71</v>
      </c>
      <c r="H390" t="s">
        <v>71</v>
      </c>
      <c r="I390" s="1" t="s">
        <v>3707</v>
      </c>
      <c r="J390" s="6" t="s">
        <v>8590</v>
      </c>
      <c r="K390" t="s">
        <v>788</v>
      </c>
      <c r="L390" t="s">
        <v>71</v>
      </c>
      <c r="M390" t="s">
        <v>71</v>
      </c>
      <c r="N390" t="s">
        <v>71</v>
      </c>
      <c r="O390" t="s">
        <v>71</v>
      </c>
      <c r="P390" t="s">
        <v>71</v>
      </c>
      <c r="Q390" t="s">
        <v>71</v>
      </c>
      <c r="R390" t="s">
        <v>71</v>
      </c>
      <c r="S390" t="s">
        <v>71</v>
      </c>
      <c r="T390" t="s">
        <v>3708</v>
      </c>
      <c r="U390" t="s">
        <v>71</v>
      </c>
      <c r="V390" t="s">
        <v>71</v>
      </c>
      <c r="W390" t="s">
        <v>71</v>
      </c>
      <c r="X390" t="s">
        <v>71</v>
      </c>
      <c r="Y390" t="s">
        <v>3633</v>
      </c>
      <c r="Z390" t="s">
        <v>3634</v>
      </c>
      <c r="AA390" t="s">
        <v>71</v>
      </c>
      <c r="AB390" t="s">
        <v>71</v>
      </c>
      <c r="AC390" t="s">
        <v>71</v>
      </c>
      <c r="AD390" t="s">
        <v>71</v>
      </c>
      <c r="AE390" t="s">
        <v>71</v>
      </c>
      <c r="AF390" t="s">
        <v>71</v>
      </c>
      <c r="AG390" t="s">
        <v>71</v>
      </c>
      <c r="AH390" t="s">
        <v>71</v>
      </c>
      <c r="AI390" t="s">
        <v>71</v>
      </c>
      <c r="AJ390" t="s">
        <v>71</v>
      </c>
      <c r="AK390" t="s">
        <v>71</v>
      </c>
      <c r="AL390" t="s">
        <v>71</v>
      </c>
      <c r="AM390" t="s">
        <v>792</v>
      </c>
      <c r="AN390" t="s">
        <v>793</v>
      </c>
      <c r="AO390" t="s">
        <v>71</v>
      </c>
      <c r="AP390" t="s">
        <v>71</v>
      </c>
      <c r="AQ390" t="s">
        <v>71</v>
      </c>
      <c r="AR390" t="s">
        <v>1454</v>
      </c>
      <c r="AS390">
        <v>2019</v>
      </c>
      <c r="AT390">
        <v>4</v>
      </c>
      <c r="AU390">
        <v>3</v>
      </c>
      <c r="AV390" t="s">
        <v>71</v>
      </c>
      <c r="AW390" t="s">
        <v>71</v>
      </c>
      <c r="AX390" t="s">
        <v>180</v>
      </c>
      <c r="AY390" t="s">
        <v>71</v>
      </c>
      <c r="AZ390">
        <v>407</v>
      </c>
      <c r="BA390">
        <v>420</v>
      </c>
      <c r="BB390" t="s">
        <v>71</v>
      </c>
      <c r="BC390" t="s">
        <v>3709</v>
      </c>
      <c r="BD390" t="str">
        <f>HYPERLINK("http://dx.doi.org/10.1007/s41066-018-0101-x","http://dx.doi.org/10.1007/s41066-018-0101-x")</f>
        <v>http://dx.doi.org/10.1007/s41066-018-0101-x</v>
      </c>
      <c r="BE390" t="s">
        <v>71</v>
      </c>
      <c r="BF390" t="s">
        <v>71</v>
      </c>
      <c r="BG390" t="s">
        <v>71</v>
      </c>
      <c r="BH390" t="s">
        <v>71</v>
      </c>
      <c r="BI390" t="s">
        <v>71</v>
      </c>
      <c r="BJ390" t="s">
        <v>71</v>
      </c>
      <c r="BK390" t="s">
        <v>71</v>
      </c>
      <c r="BL390" t="s">
        <v>71</v>
      </c>
      <c r="BM390" t="s">
        <v>71</v>
      </c>
      <c r="BN390" t="s">
        <v>71</v>
      </c>
      <c r="BO390" t="s">
        <v>71</v>
      </c>
      <c r="BP390" t="s">
        <v>71</v>
      </c>
      <c r="BQ390" t="s">
        <v>3710</v>
      </c>
      <c r="BR390" t="str">
        <f>HYPERLINK("https%3A%2F%2Fwww.webofscience.com%2Fwos%2Fwoscc%2Ffull-record%2FWOS:000668875300010","View Full Record in Web of Science")</f>
        <v>View Full Record in Web of Science</v>
      </c>
    </row>
    <row r="391" spans="1:70" x14ac:dyDescent="0.25">
      <c r="A391" t="s">
        <v>69</v>
      </c>
      <c r="B391" t="s">
        <v>3711</v>
      </c>
      <c r="C391" t="s">
        <v>71</v>
      </c>
      <c r="D391" t="s">
        <v>71</v>
      </c>
      <c r="E391" t="s">
        <v>71</v>
      </c>
      <c r="F391" t="s">
        <v>3712</v>
      </c>
      <c r="G391" t="s">
        <v>71</v>
      </c>
      <c r="H391" t="s">
        <v>71</v>
      </c>
      <c r="I391" s="1" t="s">
        <v>3713</v>
      </c>
      <c r="J391" s="6" t="s">
        <v>8590</v>
      </c>
      <c r="K391" t="s">
        <v>3714</v>
      </c>
      <c r="L391" t="s">
        <v>71</v>
      </c>
      <c r="M391" t="s">
        <v>71</v>
      </c>
      <c r="N391" t="s">
        <v>71</v>
      </c>
      <c r="O391" t="s">
        <v>71</v>
      </c>
      <c r="P391" t="s">
        <v>71</v>
      </c>
      <c r="Q391" t="s">
        <v>71</v>
      </c>
      <c r="R391" t="s">
        <v>71</v>
      </c>
      <c r="S391" t="s">
        <v>71</v>
      </c>
      <c r="T391" t="s">
        <v>3715</v>
      </c>
      <c r="U391" t="s">
        <v>71</v>
      </c>
      <c r="V391" t="s">
        <v>71</v>
      </c>
      <c r="W391" t="s">
        <v>71</v>
      </c>
      <c r="X391" t="s">
        <v>71</v>
      </c>
      <c r="Y391" t="s">
        <v>3716</v>
      </c>
      <c r="Z391" t="s">
        <v>3717</v>
      </c>
      <c r="AA391" t="s">
        <v>71</v>
      </c>
      <c r="AB391" t="s">
        <v>71</v>
      </c>
      <c r="AC391" t="s">
        <v>71</v>
      </c>
      <c r="AD391" t="s">
        <v>71</v>
      </c>
      <c r="AE391" t="s">
        <v>71</v>
      </c>
      <c r="AF391" t="s">
        <v>71</v>
      </c>
      <c r="AG391" t="s">
        <v>71</v>
      </c>
      <c r="AH391" t="s">
        <v>71</v>
      </c>
      <c r="AI391" t="s">
        <v>71</v>
      </c>
      <c r="AJ391" t="s">
        <v>71</v>
      </c>
      <c r="AK391" t="s">
        <v>71</v>
      </c>
      <c r="AL391" t="s">
        <v>71</v>
      </c>
      <c r="AM391" t="s">
        <v>3718</v>
      </c>
      <c r="AN391" t="s">
        <v>71</v>
      </c>
      <c r="AO391" t="s">
        <v>71</v>
      </c>
      <c r="AP391" t="s">
        <v>71</v>
      </c>
      <c r="AQ391" t="s">
        <v>71</v>
      </c>
      <c r="AR391" t="s">
        <v>129</v>
      </c>
      <c r="AS391">
        <v>2018</v>
      </c>
      <c r="AT391">
        <v>7</v>
      </c>
      <c r="AU391">
        <v>8</v>
      </c>
      <c r="AV391" t="s">
        <v>71</v>
      </c>
      <c r="AW391" t="s">
        <v>71</v>
      </c>
      <c r="AX391" t="s">
        <v>71</v>
      </c>
      <c r="AY391" t="s">
        <v>71</v>
      </c>
      <c r="AZ391" t="s">
        <v>71</v>
      </c>
      <c r="BA391" t="s">
        <v>71</v>
      </c>
      <c r="BB391">
        <v>291</v>
      </c>
      <c r="BC391" t="s">
        <v>3719</v>
      </c>
      <c r="BD391" t="str">
        <f>HYPERLINK("http://dx.doi.org/10.3390/ijgi7080291","http://dx.doi.org/10.3390/ijgi7080291")</f>
        <v>http://dx.doi.org/10.3390/ijgi7080291</v>
      </c>
      <c r="BE391" t="s">
        <v>71</v>
      </c>
      <c r="BF391" t="s">
        <v>71</v>
      </c>
      <c r="BG391" t="s">
        <v>71</v>
      </c>
      <c r="BH391" t="s">
        <v>71</v>
      </c>
      <c r="BI391" t="s">
        <v>71</v>
      </c>
      <c r="BJ391" t="s">
        <v>71</v>
      </c>
      <c r="BK391" t="s">
        <v>71</v>
      </c>
      <c r="BL391" t="s">
        <v>71</v>
      </c>
      <c r="BM391" t="s">
        <v>71</v>
      </c>
      <c r="BN391" t="s">
        <v>71</v>
      </c>
      <c r="BO391" t="s">
        <v>71</v>
      </c>
      <c r="BP391" t="s">
        <v>71</v>
      </c>
      <c r="BQ391" t="s">
        <v>3720</v>
      </c>
      <c r="BR391" t="str">
        <f>HYPERLINK("https%3A%2F%2Fwww.webofscience.com%2Fwos%2Fwoscc%2Ffull-record%2FWOS:000442750900004","View Full Record in Web of Science")</f>
        <v>View Full Record in Web of Science</v>
      </c>
    </row>
    <row r="392" spans="1:70" x14ac:dyDescent="0.25">
      <c r="A392" t="s">
        <v>2847</v>
      </c>
      <c r="B392" t="s">
        <v>3721</v>
      </c>
      <c r="C392" t="s">
        <v>3722</v>
      </c>
      <c r="D392" t="s">
        <v>71</v>
      </c>
      <c r="E392" t="s">
        <v>71</v>
      </c>
      <c r="F392" t="s">
        <v>3723</v>
      </c>
      <c r="G392" t="s">
        <v>3722</v>
      </c>
      <c r="H392" t="s">
        <v>71</v>
      </c>
      <c r="I392" s="1" t="s">
        <v>3724</v>
      </c>
      <c r="J392" s="6" t="s">
        <v>8603</v>
      </c>
      <c r="K392" t="s">
        <v>3725</v>
      </c>
      <c r="L392" t="s">
        <v>3726</v>
      </c>
      <c r="M392" t="s">
        <v>71</v>
      </c>
      <c r="N392" t="s">
        <v>71</v>
      </c>
      <c r="O392" t="s">
        <v>71</v>
      </c>
      <c r="P392" t="s">
        <v>71</v>
      </c>
      <c r="Q392" t="s">
        <v>71</v>
      </c>
      <c r="R392" t="s">
        <v>71</v>
      </c>
      <c r="S392" t="s">
        <v>71</v>
      </c>
      <c r="T392" s="10" t="s">
        <v>3727</v>
      </c>
      <c r="U392" t="s">
        <v>71</v>
      </c>
      <c r="V392" t="s">
        <v>71</v>
      </c>
      <c r="W392" t="s">
        <v>71</v>
      </c>
      <c r="X392" t="s">
        <v>71</v>
      </c>
      <c r="Y392" t="s">
        <v>71</v>
      </c>
      <c r="Z392" t="s">
        <v>71</v>
      </c>
      <c r="AA392" t="s">
        <v>71</v>
      </c>
      <c r="AB392" t="s">
        <v>71</v>
      </c>
      <c r="AC392" t="s">
        <v>71</v>
      </c>
      <c r="AD392" t="s">
        <v>71</v>
      </c>
      <c r="AE392" t="s">
        <v>71</v>
      </c>
      <c r="AF392" t="s">
        <v>71</v>
      </c>
      <c r="AG392" t="s">
        <v>71</v>
      </c>
      <c r="AH392" t="s">
        <v>71</v>
      </c>
      <c r="AI392" t="s">
        <v>71</v>
      </c>
      <c r="AJ392" t="s">
        <v>71</v>
      </c>
      <c r="AK392" t="s">
        <v>71</v>
      </c>
      <c r="AL392" t="s">
        <v>71</v>
      </c>
      <c r="AM392" t="s">
        <v>71</v>
      </c>
      <c r="AN392" t="s">
        <v>71</v>
      </c>
      <c r="AO392" t="s">
        <v>3728</v>
      </c>
      <c r="AP392" t="s">
        <v>71</v>
      </c>
      <c r="AQ392" t="s">
        <v>71</v>
      </c>
      <c r="AR392" t="s">
        <v>71</v>
      </c>
      <c r="AS392">
        <v>2017</v>
      </c>
      <c r="AT392" t="s">
        <v>71</v>
      </c>
      <c r="AU392" t="s">
        <v>71</v>
      </c>
      <c r="AV392" t="s">
        <v>71</v>
      </c>
      <c r="AW392" t="s">
        <v>71</v>
      </c>
      <c r="AX392" t="s">
        <v>71</v>
      </c>
      <c r="AY392" t="s">
        <v>71</v>
      </c>
      <c r="AZ392">
        <v>376</v>
      </c>
      <c r="BA392">
        <v>394</v>
      </c>
      <c r="BB392" t="s">
        <v>71</v>
      </c>
      <c r="BC392" t="s">
        <v>3729</v>
      </c>
      <c r="BD392" t="str">
        <f>HYPERLINK("http://dx.doi.org/10.4018/978-1-5225-1008-6.ch017","http://dx.doi.org/10.4018/978-1-5225-1008-6.ch017")</f>
        <v>http://dx.doi.org/10.4018/978-1-5225-1008-6.ch017</v>
      </c>
      <c r="BE392" t="s">
        <v>71</v>
      </c>
      <c r="BF392" t="s">
        <v>71</v>
      </c>
      <c r="BG392" t="s">
        <v>71</v>
      </c>
      <c r="BH392" t="s">
        <v>71</v>
      </c>
      <c r="BI392" t="s">
        <v>71</v>
      </c>
      <c r="BJ392" t="s">
        <v>71</v>
      </c>
      <c r="BK392" t="s">
        <v>71</v>
      </c>
      <c r="BL392" t="s">
        <v>71</v>
      </c>
      <c r="BM392" t="s">
        <v>71</v>
      </c>
      <c r="BN392" t="s">
        <v>71</v>
      </c>
      <c r="BO392" t="s">
        <v>71</v>
      </c>
      <c r="BP392" t="s">
        <v>71</v>
      </c>
      <c r="BQ392" t="s">
        <v>3730</v>
      </c>
      <c r="BR392" t="str">
        <f>HYPERLINK("https%3A%2F%2Fwww.webofscience.com%2Fwos%2Fwoscc%2Ffull-record%2FWOS:000416573000019","View Full Record in Web of Science")</f>
        <v>View Full Record in Web of Science</v>
      </c>
    </row>
    <row r="393" spans="1:70" x14ac:dyDescent="0.25">
      <c r="A393" t="s">
        <v>69</v>
      </c>
      <c r="B393" t="s">
        <v>3731</v>
      </c>
      <c r="C393" t="s">
        <v>71</v>
      </c>
      <c r="D393" t="s">
        <v>71</v>
      </c>
      <c r="E393" t="s">
        <v>71</v>
      </c>
      <c r="F393" t="s">
        <v>3732</v>
      </c>
      <c r="G393" t="s">
        <v>71</v>
      </c>
      <c r="H393" t="s">
        <v>71</v>
      </c>
      <c r="I393" s="1" t="s">
        <v>3733</v>
      </c>
      <c r="J393" s="6" t="s">
        <v>8588</v>
      </c>
      <c r="K393" t="s">
        <v>1049</v>
      </c>
      <c r="L393" t="s">
        <v>71</v>
      </c>
      <c r="M393" t="s">
        <v>71</v>
      </c>
      <c r="N393" t="s">
        <v>71</v>
      </c>
      <c r="O393" t="s">
        <v>71</v>
      </c>
      <c r="P393" t="s">
        <v>71</v>
      </c>
      <c r="Q393" t="s">
        <v>71</v>
      </c>
      <c r="R393" t="s">
        <v>71</v>
      </c>
      <c r="S393" t="s">
        <v>71</v>
      </c>
      <c r="T393" t="s">
        <v>3734</v>
      </c>
      <c r="U393" t="s">
        <v>71</v>
      </c>
      <c r="V393" t="s">
        <v>71</v>
      </c>
      <c r="W393" t="s">
        <v>71</v>
      </c>
      <c r="X393" t="s">
        <v>71</v>
      </c>
      <c r="Y393" t="s">
        <v>71</v>
      </c>
      <c r="Z393" t="s">
        <v>71</v>
      </c>
      <c r="AA393" t="s">
        <v>71</v>
      </c>
      <c r="AB393" t="s">
        <v>71</v>
      </c>
      <c r="AC393" t="s">
        <v>71</v>
      </c>
      <c r="AD393" t="s">
        <v>71</v>
      </c>
      <c r="AE393" t="s">
        <v>71</v>
      </c>
      <c r="AF393" t="s">
        <v>71</v>
      </c>
      <c r="AG393" t="s">
        <v>71</v>
      </c>
      <c r="AH393" t="s">
        <v>71</v>
      </c>
      <c r="AI393" t="s">
        <v>71</v>
      </c>
      <c r="AJ393" t="s">
        <v>71</v>
      </c>
      <c r="AK393" t="s">
        <v>71</v>
      </c>
      <c r="AL393" t="s">
        <v>71</v>
      </c>
      <c r="AM393" t="s">
        <v>1051</v>
      </c>
      <c r="AN393" t="s">
        <v>1052</v>
      </c>
      <c r="AO393" t="s">
        <v>71</v>
      </c>
      <c r="AP393" t="s">
        <v>71</v>
      </c>
      <c r="AQ393" t="s">
        <v>71</v>
      </c>
      <c r="AR393" t="s">
        <v>728</v>
      </c>
      <c r="AS393">
        <v>2013</v>
      </c>
      <c r="AT393">
        <v>4</v>
      </c>
      <c r="AU393">
        <v>6</v>
      </c>
      <c r="AV393" t="s">
        <v>71</v>
      </c>
      <c r="AW393" t="s">
        <v>71</v>
      </c>
      <c r="AX393" t="s">
        <v>71</v>
      </c>
      <c r="AY393" t="s">
        <v>71</v>
      </c>
      <c r="AZ393">
        <v>659</v>
      </c>
      <c r="BA393">
        <v>669</v>
      </c>
      <c r="BB393" t="s">
        <v>71</v>
      </c>
      <c r="BC393" t="s">
        <v>3735</v>
      </c>
      <c r="BD393" t="str">
        <f>HYPERLINK("http://dx.doi.org/10.1007/s13042-012-0130-8","http://dx.doi.org/10.1007/s13042-012-0130-8")</f>
        <v>http://dx.doi.org/10.1007/s13042-012-0130-8</v>
      </c>
      <c r="BE393" t="s">
        <v>71</v>
      </c>
      <c r="BF393" t="s">
        <v>71</v>
      </c>
      <c r="BG393" t="s">
        <v>71</v>
      </c>
      <c r="BH393" t="s">
        <v>71</v>
      </c>
      <c r="BI393" t="s">
        <v>71</v>
      </c>
      <c r="BJ393" t="s">
        <v>71</v>
      </c>
      <c r="BK393" t="s">
        <v>71</v>
      </c>
      <c r="BL393" t="s">
        <v>71</v>
      </c>
      <c r="BM393" t="s">
        <v>71</v>
      </c>
      <c r="BN393" t="s">
        <v>71</v>
      </c>
      <c r="BO393" t="s">
        <v>71</v>
      </c>
      <c r="BP393" t="s">
        <v>71</v>
      </c>
      <c r="BQ393" t="s">
        <v>3736</v>
      </c>
      <c r="BR393" t="str">
        <f>HYPERLINK("https%3A%2F%2Fwww.webofscience.com%2Fwos%2Fwoscc%2Ffull-record%2FWOS:000209204400008","View Full Record in Web of Science")</f>
        <v>View Full Record in Web of Science</v>
      </c>
    </row>
    <row r="394" spans="1:70" x14ac:dyDescent="0.25">
      <c r="A394" t="s">
        <v>69</v>
      </c>
      <c r="B394" t="s">
        <v>3737</v>
      </c>
      <c r="C394" t="s">
        <v>71</v>
      </c>
      <c r="D394" t="s">
        <v>71</v>
      </c>
      <c r="E394" t="s">
        <v>71</v>
      </c>
      <c r="F394" t="s">
        <v>3738</v>
      </c>
      <c r="G394" t="s">
        <v>71</v>
      </c>
      <c r="H394" t="s">
        <v>71</v>
      </c>
      <c r="I394" s="1" t="s">
        <v>3739</v>
      </c>
      <c r="J394" s="6" t="s">
        <v>8588</v>
      </c>
      <c r="K394" t="s">
        <v>1803</v>
      </c>
      <c r="L394" t="s">
        <v>71</v>
      </c>
      <c r="M394" t="s">
        <v>71</v>
      </c>
      <c r="N394" t="s">
        <v>71</v>
      </c>
      <c r="O394" t="s">
        <v>71</v>
      </c>
      <c r="P394" t="s">
        <v>71</v>
      </c>
      <c r="Q394" t="s">
        <v>71</v>
      </c>
      <c r="R394" t="s">
        <v>71</v>
      </c>
      <c r="S394" t="s">
        <v>71</v>
      </c>
      <c r="T394" t="s">
        <v>3740</v>
      </c>
      <c r="U394" t="s">
        <v>71</v>
      </c>
      <c r="V394" t="s">
        <v>71</v>
      </c>
      <c r="W394" t="s">
        <v>71</v>
      </c>
      <c r="X394" t="s">
        <v>71</v>
      </c>
      <c r="Y394" t="s">
        <v>71</v>
      </c>
      <c r="Z394" t="s">
        <v>71</v>
      </c>
      <c r="AA394" t="s">
        <v>71</v>
      </c>
      <c r="AB394" t="s">
        <v>71</v>
      </c>
      <c r="AC394" t="s">
        <v>71</v>
      </c>
      <c r="AD394" t="s">
        <v>71</v>
      </c>
      <c r="AE394" t="s">
        <v>71</v>
      </c>
      <c r="AF394" t="s">
        <v>71</v>
      </c>
      <c r="AG394" t="s">
        <v>71</v>
      </c>
      <c r="AH394" t="s">
        <v>71</v>
      </c>
      <c r="AI394" t="s">
        <v>71</v>
      </c>
      <c r="AJ394" t="s">
        <v>71</v>
      </c>
      <c r="AK394" t="s">
        <v>71</v>
      </c>
      <c r="AL394" t="s">
        <v>71</v>
      </c>
      <c r="AM394" t="s">
        <v>1807</v>
      </c>
      <c r="AN394" t="s">
        <v>71</v>
      </c>
      <c r="AO394" t="s">
        <v>71</v>
      </c>
      <c r="AP394" t="s">
        <v>71</v>
      </c>
      <c r="AQ394" t="s">
        <v>71</v>
      </c>
      <c r="AR394" t="s">
        <v>79</v>
      </c>
      <c r="AS394">
        <v>2011</v>
      </c>
      <c r="AT394">
        <v>6</v>
      </c>
      <c r="AU394">
        <v>3</v>
      </c>
      <c r="AV394" t="s">
        <v>71</v>
      </c>
      <c r="AW394" t="s">
        <v>71</v>
      </c>
      <c r="AX394" t="s">
        <v>180</v>
      </c>
      <c r="AY394" t="s">
        <v>71</v>
      </c>
      <c r="AZ394">
        <v>562</v>
      </c>
      <c r="BA394">
        <v>576</v>
      </c>
      <c r="BB394" t="s">
        <v>71</v>
      </c>
      <c r="BC394" t="s">
        <v>3741</v>
      </c>
      <c r="BD394" t="str">
        <f>HYPERLINK("http://dx.doi.org/10.15837/ijccc.2011.3.2135","http://dx.doi.org/10.15837/ijccc.2011.3.2135")</f>
        <v>http://dx.doi.org/10.15837/ijccc.2011.3.2135</v>
      </c>
      <c r="BE394" t="s">
        <v>71</v>
      </c>
      <c r="BF394" t="s">
        <v>71</v>
      </c>
      <c r="BG394" t="s">
        <v>71</v>
      </c>
      <c r="BH394" t="s">
        <v>71</v>
      </c>
      <c r="BI394" t="s">
        <v>71</v>
      </c>
      <c r="BJ394" t="s">
        <v>71</v>
      </c>
      <c r="BK394" t="s">
        <v>71</v>
      </c>
      <c r="BL394" t="s">
        <v>71</v>
      </c>
      <c r="BM394" t="s">
        <v>71</v>
      </c>
      <c r="BN394" t="s">
        <v>71</v>
      </c>
      <c r="BO394" t="s">
        <v>71</v>
      </c>
      <c r="BP394" t="s">
        <v>71</v>
      </c>
      <c r="BQ394" t="s">
        <v>3742</v>
      </c>
      <c r="BR394" t="str">
        <f>HYPERLINK("https%3A%2F%2Fwww.webofscience.com%2Fwos%2Fwoscc%2Ffull-record%2FWOS:000294513700012","View Full Record in Web of Science")</f>
        <v>View Full Record in Web of Science</v>
      </c>
    </row>
    <row r="395" spans="1:70" x14ac:dyDescent="0.25">
      <c r="A395" t="s">
        <v>69</v>
      </c>
      <c r="B395" t="s">
        <v>3743</v>
      </c>
      <c r="C395" t="s">
        <v>71</v>
      </c>
      <c r="D395" t="s">
        <v>71</v>
      </c>
      <c r="E395" t="s">
        <v>71</v>
      </c>
      <c r="F395" t="s">
        <v>3743</v>
      </c>
      <c r="G395" t="s">
        <v>71</v>
      </c>
      <c r="H395" t="s">
        <v>71</v>
      </c>
      <c r="I395" s="1" t="s">
        <v>3744</v>
      </c>
      <c r="J395" s="6" t="s">
        <v>8590</v>
      </c>
      <c r="K395" t="s">
        <v>1379</v>
      </c>
      <c r="L395" t="s">
        <v>71</v>
      </c>
      <c r="M395" t="s">
        <v>71</v>
      </c>
      <c r="N395" t="s">
        <v>71</v>
      </c>
      <c r="O395" t="s">
        <v>71</v>
      </c>
      <c r="P395" t="s">
        <v>71</v>
      </c>
      <c r="Q395" t="s">
        <v>71</v>
      </c>
      <c r="R395" t="s">
        <v>71</v>
      </c>
      <c r="S395" t="s">
        <v>71</v>
      </c>
      <c r="T395" t="s">
        <v>3745</v>
      </c>
      <c r="U395" t="s">
        <v>71</v>
      </c>
      <c r="V395" t="s">
        <v>71</v>
      </c>
      <c r="W395" t="s">
        <v>71</v>
      </c>
      <c r="X395" t="s">
        <v>71</v>
      </c>
      <c r="Y395" t="s">
        <v>71</v>
      </c>
      <c r="Z395" t="s">
        <v>71</v>
      </c>
      <c r="AA395" t="s">
        <v>71</v>
      </c>
      <c r="AB395" t="s">
        <v>71</v>
      </c>
      <c r="AC395" t="s">
        <v>71</v>
      </c>
      <c r="AD395" t="s">
        <v>71</v>
      </c>
      <c r="AE395" t="s">
        <v>71</v>
      </c>
      <c r="AF395" t="s">
        <v>71</v>
      </c>
      <c r="AG395" t="s">
        <v>71</v>
      </c>
      <c r="AH395" t="s">
        <v>71</v>
      </c>
      <c r="AI395" t="s">
        <v>71</v>
      </c>
      <c r="AJ395" t="s">
        <v>71</v>
      </c>
      <c r="AK395" t="s">
        <v>71</v>
      </c>
      <c r="AL395" t="s">
        <v>71</v>
      </c>
      <c r="AM395" t="s">
        <v>1384</v>
      </c>
      <c r="AN395" t="s">
        <v>3746</v>
      </c>
      <c r="AO395" t="s">
        <v>71</v>
      </c>
      <c r="AP395" t="s">
        <v>71</v>
      </c>
      <c r="AQ395" t="s">
        <v>71</v>
      </c>
      <c r="AR395" t="s">
        <v>3747</v>
      </c>
      <c r="AS395">
        <v>2003</v>
      </c>
      <c r="AT395">
        <v>27</v>
      </c>
      <c r="AU395">
        <v>4</v>
      </c>
      <c r="AV395" t="s">
        <v>71</v>
      </c>
      <c r="AW395" t="s">
        <v>71</v>
      </c>
      <c r="AX395" t="s">
        <v>71</v>
      </c>
      <c r="AY395" t="s">
        <v>71</v>
      </c>
      <c r="AZ395">
        <v>469</v>
      </c>
      <c r="BA395">
        <v>490</v>
      </c>
      <c r="BB395" t="s">
        <v>3748</v>
      </c>
      <c r="BC395" t="s">
        <v>3749</v>
      </c>
      <c r="BD395" t="str">
        <f>HYPERLINK("http://dx.doi.org/10.1016/S0098-1354(02)00221-1","http://dx.doi.org/10.1016/S0098-1354(02)00221-1")</f>
        <v>http://dx.doi.org/10.1016/S0098-1354(02)00221-1</v>
      </c>
      <c r="BE395" t="s">
        <v>71</v>
      </c>
      <c r="BF395" t="s">
        <v>71</v>
      </c>
      <c r="BG395" t="s">
        <v>71</v>
      </c>
      <c r="BH395" t="s">
        <v>71</v>
      </c>
      <c r="BI395" t="s">
        <v>71</v>
      </c>
      <c r="BJ395" t="s">
        <v>71</v>
      </c>
      <c r="BK395" t="s">
        <v>71</v>
      </c>
      <c r="BL395" t="s">
        <v>71</v>
      </c>
      <c r="BM395" t="s">
        <v>71</v>
      </c>
      <c r="BN395" t="s">
        <v>71</v>
      </c>
      <c r="BO395" t="s">
        <v>71</v>
      </c>
      <c r="BP395" t="s">
        <v>71</v>
      </c>
      <c r="BQ395" t="s">
        <v>3750</v>
      </c>
      <c r="BR395" t="str">
        <f>HYPERLINK("https%3A%2F%2Fwww.webofscience.com%2Fwos%2Fwoscc%2Ffull-record%2FWOS:000181703600002","View Full Record in Web of Science")</f>
        <v>View Full Record in Web of Science</v>
      </c>
    </row>
    <row r="396" spans="1:70" x14ac:dyDescent="0.25">
      <c r="A396" t="s">
        <v>83</v>
      </c>
      <c r="B396" t="s">
        <v>3751</v>
      </c>
      <c r="C396" t="s">
        <v>71</v>
      </c>
      <c r="D396" t="s">
        <v>3752</v>
      </c>
      <c r="E396" t="s">
        <v>71</v>
      </c>
      <c r="F396" t="s">
        <v>3753</v>
      </c>
      <c r="G396" t="s">
        <v>71</v>
      </c>
      <c r="H396" t="s">
        <v>71</v>
      </c>
      <c r="I396" s="1" t="s">
        <v>1311</v>
      </c>
      <c r="J396" s="6" t="s">
        <v>8588</v>
      </c>
      <c r="K396" t="s">
        <v>3754</v>
      </c>
      <c r="L396" t="s">
        <v>71</v>
      </c>
      <c r="M396" t="s">
        <v>3158</v>
      </c>
      <c r="N396" t="s">
        <v>3159</v>
      </c>
      <c r="O396" t="s">
        <v>3160</v>
      </c>
      <c r="P396" t="s">
        <v>3161</v>
      </c>
      <c r="Q396" t="s">
        <v>71</v>
      </c>
      <c r="R396" t="s">
        <v>71</v>
      </c>
      <c r="S396" t="s">
        <v>71</v>
      </c>
      <c r="T396" t="s">
        <v>3755</v>
      </c>
      <c r="U396" t="s">
        <v>71</v>
      </c>
      <c r="V396" t="s">
        <v>71</v>
      </c>
      <c r="W396" t="s">
        <v>71</v>
      </c>
      <c r="X396" t="s">
        <v>71</v>
      </c>
      <c r="Y396" t="s">
        <v>71</v>
      </c>
      <c r="Z396" t="s">
        <v>71</v>
      </c>
      <c r="AA396" t="s">
        <v>71</v>
      </c>
      <c r="AB396" t="s">
        <v>71</v>
      </c>
      <c r="AC396" t="s">
        <v>71</v>
      </c>
      <c r="AD396" t="s">
        <v>71</v>
      </c>
      <c r="AE396" t="s">
        <v>71</v>
      </c>
      <c r="AF396" t="s">
        <v>71</v>
      </c>
      <c r="AG396" t="s">
        <v>71</v>
      </c>
      <c r="AH396" t="s">
        <v>71</v>
      </c>
      <c r="AI396" t="s">
        <v>71</v>
      </c>
      <c r="AJ396" t="s">
        <v>71</v>
      </c>
      <c r="AK396" t="s">
        <v>71</v>
      </c>
      <c r="AL396" t="s">
        <v>71</v>
      </c>
      <c r="AM396" t="s">
        <v>71</v>
      </c>
      <c r="AN396" t="s">
        <v>71</v>
      </c>
      <c r="AO396" t="s">
        <v>3756</v>
      </c>
      <c r="AP396" t="s">
        <v>71</v>
      </c>
      <c r="AQ396" t="s">
        <v>71</v>
      </c>
      <c r="AR396" t="s">
        <v>71</v>
      </c>
      <c r="AS396">
        <v>2007</v>
      </c>
      <c r="AT396" t="s">
        <v>71</v>
      </c>
      <c r="AU396" t="s">
        <v>71</v>
      </c>
      <c r="AV396" t="s">
        <v>71</v>
      </c>
      <c r="AW396" t="s">
        <v>71</v>
      </c>
      <c r="AX396" t="s">
        <v>71</v>
      </c>
      <c r="AY396" t="s">
        <v>71</v>
      </c>
      <c r="AZ396">
        <v>228</v>
      </c>
      <c r="BA396" t="s">
        <v>99</v>
      </c>
      <c r="BB396" t="s">
        <v>71</v>
      </c>
      <c r="BC396" t="s">
        <v>71</v>
      </c>
      <c r="BD396" t="s">
        <v>71</v>
      </c>
      <c r="BE396" t="s">
        <v>71</v>
      </c>
      <c r="BF396" t="s">
        <v>71</v>
      </c>
      <c r="BG396" t="s">
        <v>71</v>
      </c>
      <c r="BH396" t="s">
        <v>71</v>
      </c>
      <c r="BI396" t="s">
        <v>71</v>
      </c>
      <c r="BJ396" t="s">
        <v>71</v>
      </c>
      <c r="BK396" t="s">
        <v>71</v>
      </c>
      <c r="BL396" t="s">
        <v>71</v>
      </c>
      <c r="BM396" t="s">
        <v>71</v>
      </c>
      <c r="BN396" t="s">
        <v>71</v>
      </c>
      <c r="BO396" t="s">
        <v>71</v>
      </c>
      <c r="BP396" t="s">
        <v>71</v>
      </c>
      <c r="BQ396" t="s">
        <v>3757</v>
      </c>
      <c r="BR396" t="str">
        <f>HYPERLINK("https%3A%2F%2Fwww.webofscience.com%2Fwos%2Fwoscc%2Ffull-record%2FWOS:000252459400047","View Full Record in Web of Science")</f>
        <v>View Full Record in Web of Science</v>
      </c>
    </row>
    <row r="397" spans="1:70" x14ac:dyDescent="0.25">
      <c r="A397" t="s">
        <v>83</v>
      </c>
      <c r="B397" t="s">
        <v>3758</v>
      </c>
      <c r="C397" t="s">
        <v>71</v>
      </c>
      <c r="D397" t="s">
        <v>3759</v>
      </c>
      <c r="E397" t="s">
        <v>71</v>
      </c>
      <c r="F397" t="s">
        <v>3760</v>
      </c>
      <c r="G397" t="s">
        <v>71</v>
      </c>
      <c r="H397" t="s">
        <v>71</v>
      </c>
      <c r="I397" s="1" t="s">
        <v>3761</v>
      </c>
      <c r="J397" s="6" t="s">
        <v>8588</v>
      </c>
      <c r="K397" t="s">
        <v>3762</v>
      </c>
      <c r="L397" t="s">
        <v>89</v>
      </c>
      <c r="M397" t="s">
        <v>3763</v>
      </c>
      <c r="N397" t="s">
        <v>3764</v>
      </c>
      <c r="O397" t="s">
        <v>3765</v>
      </c>
      <c r="P397" t="s">
        <v>3766</v>
      </c>
      <c r="Q397" t="s">
        <v>3767</v>
      </c>
      <c r="R397" t="s">
        <v>71</v>
      </c>
      <c r="S397" t="s">
        <v>71</v>
      </c>
      <c r="T397" t="s">
        <v>3768</v>
      </c>
      <c r="U397" t="s">
        <v>71</v>
      </c>
      <c r="V397" t="s">
        <v>71</v>
      </c>
      <c r="W397" t="s">
        <v>71</v>
      </c>
      <c r="X397" t="s">
        <v>71</v>
      </c>
      <c r="Y397" t="s">
        <v>71</v>
      </c>
      <c r="Z397" t="s">
        <v>71</v>
      </c>
      <c r="AA397" t="s">
        <v>71</v>
      </c>
      <c r="AB397" t="s">
        <v>71</v>
      </c>
      <c r="AC397" t="s">
        <v>71</v>
      </c>
      <c r="AD397" t="s">
        <v>71</v>
      </c>
      <c r="AE397" t="s">
        <v>71</v>
      </c>
      <c r="AF397" t="s">
        <v>71</v>
      </c>
      <c r="AG397" t="s">
        <v>71</v>
      </c>
      <c r="AH397" t="s">
        <v>71</v>
      </c>
      <c r="AI397" t="s">
        <v>71</v>
      </c>
      <c r="AJ397" t="s">
        <v>71</v>
      </c>
      <c r="AK397" t="s">
        <v>71</v>
      </c>
      <c r="AL397" t="s">
        <v>71</v>
      </c>
      <c r="AM397" t="s">
        <v>97</v>
      </c>
      <c r="AN397" t="s">
        <v>71</v>
      </c>
      <c r="AO397" t="s">
        <v>3769</v>
      </c>
      <c r="AP397" t="s">
        <v>71</v>
      </c>
      <c r="AQ397" t="s">
        <v>71</v>
      </c>
      <c r="AR397" t="s">
        <v>71</v>
      </c>
      <c r="AS397">
        <v>2009</v>
      </c>
      <c r="AT397">
        <v>62</v>
      </c>
      <c r="AU397" t="s">
        <v>71</v>
      </c>
      <c r="AV397" t="s">
        <v>71</v>
      </c>
      <c r="AW397" t="s">
        <v>71</v>
      </c>
      <c r="AX397" t="s">
        <v>71</v>
      </c>
      <c r="AY397" t="s">
        <v>71</v>
      </c>
      <c r="AZ397">
        <v>491</v>
      </c>
      <c r="BA397" t="s">
        <v>99</v>
      </c>
      <c r="BB397" t="s">
        <v>71</v>
      </c>
      <c r="BC397" t="s">
        <v>71</v>
      </c>
      <c r="BD397" t="s">
        <v>71</v>
      </c>
      <c r="BE397" t="s">
        <v>71</v>
      </c>
      <c r="BF397" t="s">
        <v>71</v>
      </c>
      <c r="BG397" t="s">
        <v>71</v>
      </c>
      <c r="BH397" t="s">
        <v>71</v>
      </c>
      <c r="BI397" t="s">
        <v>71</v>
      </c>
      <c r="BJ397" t="s">
        <v>71</v>
      </c>
      <c r="BK397" t="s">
        <v>71</v>
      </c>
      <c r="BL397" t="s">
        <v>71</v>
      </c>
      <c r="BM397" t="s">
        <v>71</v>
      </c>
      <c r="BN397" t="s">
        <v>71</v>
      </c>
      <c r="BO397" t="s">
        <v>71</v>
      </c>
      <c r="BP397" t="s">
        <v>71</v>
      </c>
      <c r="BQ397" t="s">
        <v>3770</v>
      </c>
      <c r="BR397" t="str">
        <f>HYPERLINK("https%3A%2F%2Fwww.webofscience.com%2Fwos%2Fwoscc%2Ffull-record%2FWOS:000272995300054","View Full Record in Web of Science")</f>
        <v>View Full Record in Web of Science</v>
      </c>
    </row>
    <row r="398" spans="1:70" x14ac:dyDescent="0.25">
      <c r="A398" t="s">
        <v>460</v>
      </c>
      <c r="B398" t="s">
        <v>3771</v>
      </c>
      <c r="C398" t="s">
        <v>71</v>
      </c>
      <c r="D398" t="s">
        <v>3772</v>
      </c>
      <c r="E398" t="s">
        <v>71</v>
      </c>
      <c r="F398" t="s">
        <v>3771</v>
      </c>
      <c r="G398" t="s">
        <v>71</v>
      </c>
      <c r="H398" t="s">
        <v>71</v>
      </c>
      <c r="I398" s="1" t="s">
        <v>3773</v>
      </c>
      <c r="J398" s="6" t="s">
        <v>8588</v>
      </c>
      <c r="K398" t="s">
        <v>3774</v>
      </c>
      <c r="L398" t="s">
        <v>3775</v>
      </c>
      <c r="M398" t="s">
        <v>3776</v>
      </c>
      <c r="N398" t="s">
        <v>3777</v>
      </c>
      <c r="O398" t="s">
        <v>3778</v>
      </c>
      <c r="P398" t="s">
        <v>3779</v>
      </c>
      <c r="Q398" t="s">
        <v>71</v>
      </c>
      <c r="R398" t="s">
        <v>71</v>
      </c>
      <c r="S398" t="s">
        <v>71</v>
      </c>
      <c r="T398" t="s">
        <v>3780</v>
      </c>
      <c r="U398" t="s">
        <v>71</v>
      </c>
      <c r="V398" t="s">
        <v>71</v>
      </c>
      <c r="W398" t="s">
        <v>71</v>
      </c>
      <c r="X398" t="s">
        <v>71</v>
      </c>
      <c r="Y398" t="s">
        <v>71</v>
      </c>
      <c r="Z398" t="s">
        <v>71</v>
      </c>
      <c r="AA398" t="s">
        <v>71</v>
      </c>
      <c r="AB398" t="s">
        <v>71</v>
      </c>
      <c r="AC398" t="s">
        <v>71</v>
      </c>
      <c r="AD398" t="s">
        <v>71</v>
      </c>
      <c r="AE398" t="s">
        <v>71</v>
      </c>
      <c r="AF398" t="s">
        <v>71</v>
      </c>
      <c r="AG398" t="s">
        <v>71</v>
      </c>
      <c r="AH398" t="s">
        <v>71</v>
      </c>
      <c r="AI398" t="s">
        <v>71</v>
      </c>
      <c r="AJ398" t="s">
        <v>71</v>
      </c>
      <c r="AK398" t="s">
        <v>71</v>
      </c>
      <c r="AL398" t="s">
        <v>71</v>
      </c>
      <c r="AM398" t="s">
        <v>695</v>
      </c>
      <c r="AN398" t="s">
        <v>71</v>
      </c>
      <c r="AO398" t="s">
        <v>3781</v>
      </c>
      <c r="AP398" t="s">
        <v>71</v>
      </c>
      <c r="AQ398" t="s">
        <v>71</v>
      </c>
      <c r="AR398" t="s">
        <v>71</v>
      </c>
      <c r="AS398">
        <v>2005</v>
      </c>
      <c r="AT398">
        <v>3228</v>
      </c>
      <c r="AU398" t="s">
        <v>71</v>
      </c>
      <c r="AV398" t="s">
        <v>71</v>
      </c>
      <c r="AW398" t="s">
        <v>71</v>
      </c>
      <c r="AX398" t="s">
        <v>71</v>
      </c>
      <c r="AY398" t="s">
        <v>71</v>
      </c>
      <c r="AZ398">
        <v>281</v>
      </c>
      <c r="BA398">
        <v>286</v>
      </c>
      <c r="BB398" t="s">
        <v>71</v>
      </c>
      <c r="BC398" t="s">
        <v>71</v>
      </c>
      <c r="BD398" t="s">
        <v>71</v>
      </c>
      <c r="BE398" t="s">
        <v>71</v>
      </c>
      <c r="BF398" t="s">
        <v>71</v>
      </c>
      <c r="BG398" t="s">
        <v>71</v>
      </c>
      <c r="BH398" t="s">
        <v>71</v>
      </c>
      <c r="BI398" t="s">
        <v>71</v>
      </c>
      <c r="BJ398" t="s">
        <v>71</v>
      </c>
      <c r="BK398" t="s">
        <v>71</v>
      </c>
      <c r="BL398" t="s">
        <v>71</v>
      </c>
      <c r="BM398" t="s">
        <v>71</v>
      </c>
      <c r="BN398" t="s">
        <v>71</v>
      </c>
      <c r="BO398" t="s">
        <v>71</v>
      </c>
      <c r="BP398" t="s">
        <v>71</v>
      </c>
      <c r="BQ398" t="s">
        <v>3782</v>
      </c>
      <c r="BR398" t="str">
        <f>HYPERLINK("https%3A%2F%2Fwww.webofscience.com%2Fwos%2Fwoscc%2Ffull-record%2FWOS:000228446400021","View Full Record in Web of Science")</f>
        <v>View Full Record in Web of Science</v>
      </c>
    </row>
    <row r="399" spans="1:70" x14ac:dyDescent="0.25">
      <c r="A399" t="s">
        <v>69</v>
      </c>
      <c r="B399" t="s">
        <v>3783</v>
      </c>
      <c r="C399" t="s">
        <v>71</v>
      </c>
      <c r="D399" t="s">
        <v>71</v>
      </c>
      <c r="E399" t="s">
        <v>71</v>
      </c>
      <c r="F399" t="s">
        <v>3784</v>
      </c>
      <c r="G399" t="s">
        <v>71</v>
      </c>
      <c r="H399" t="s">
        <v>71</v>
      </c>
      <c r="I399" s="1" t="s">
        <v>3785</v>
      </c>
      <c r="J399" s="6" t="s">
        <v>8588</v>
      </c>
      <c r="K399" t="s">
        <v>257</v>
      </c>
      <c r="L399" t="s">
        <v>71</v>
      </c>
      <c r="M399" t="s">
        <v>71</v>
      </c>
      <c r="N399" t="s">
        <v>71</v>
      </c>
      <c r="O399" t="s">
        <v>71</v>
      </c>
      <c r="P399" t="s">
        <v>71</v>
      </c>
      <c r="Q399" t="s">
        <v>71</v>
      </c>
      <c r="R399" t="s">
        <v>71</v>
      </c>
      <c r="S399" t="s">
        <v>71</v>
      </c>
      <c r="T399" t="s">
        <v>3786</v>
      </c>
      <c r="U399" t="s">
        <v>71</v>
      </c>
      <c r="V399" t="s">
        <v>71</v>
      </c>
      <c r="W399" t="s">
        <v>71</v>
      </c>
      <c r="X399" t="s">
        <v>71</v>
      </c>
      <c r="Y399" t="s">
        <v>71</v>
      </c>
      <c r="Z399" t="s">
        <v>3787</v>
      </c>
      <c r="AA399" t="s">
        <v>71</v>
      </c>
      <c r="AB399" t="s">
        <v>71</v>
      </c>
      <c r="AC399" t="s">
        <v>71</v>
      </c>
      <c r="AD399" t="s">
        <v>71</v>
      </c>
      <c r="AE399" t="s">
        <v>71</v>
      </c>
      <c r="AF399" t="s">
        <v>71</v>
      </c>
      <c r="AG399" t="s">
        <v>71</v>
      </c>
      <c r="AH399" t="s">
        <v>71</v>
      </c>
      <c r="AI399" t="s">
        <v>71</v>
      </c>
      <c r="AJ399" t="s">
        <v>71</v>
      </c>
      <c r="AK399" t="s">
        <v>71</v>
      </c>
      <c r="AL399" t="s">
        <v>71</v>
      </c>
      <c r="AM399" t="s">
        <v>261</v>
      </c>
      <c r="AN399" t="s">
        <v>262</v>
      </c>
      <c r="AO399" t="s">
        <v>71</v>
      </c>
      <c r="AP399" t="s">
        <v>71</v>
      </c>
      <c r="AQ399" t="s">
        <v>71</v>
      </c>
      <c r="AR399" t="s">
        <v>263</v>
      </c>
      <c r="AS399">
        <v>2021</v>
      </c>
      <c r="AT399">
        <v>138</v>
      </c>
      <c r="AU399" t="s">
        <v>71</v>
      </c>
      <c r="AV399" t="s">
        <v>71</v>
      </c>
      <c r="AW399" t="s">
        <v>71</v>
      </c>
      <c r="AX399" t="s">
        <v>71</v>
      </c>
      <c r="AY399" t="s">
        <v>71</v>
      </c>
      <c r="AZ399">
        <v>161</v>
      </c>
      <c r="BA399">
        <v>187</v>
      </c>
      <c r="BB399" t="s">
        <v>71</v>
      </c>
      <c r="BC399" t="s">
        <v>3788</v>
      </c>
      <c r="BD399" t="str">
        <f>HYPERLINK("http://dx.doi.org/10.1016/j.ijar.2021.08.004","http://dx.doi.org/10.1016/j.ijar.2021.08.004")</f>
        <v>http://dx.doi.org/10.1016/j.ijar.2021.08.004</v>
      </c>
      <c r="BE399" t="s">
        <v>71</v>
      </c>
      <c r="BF399" t="s">
        <v>3223</v>
      </c>
      <c r="BG399" t="s">
        <v>71</v>
      </c>
      <c r="BH399" t="s">
        <v>71</v>
      </c>
      <c r="BI399" t="s">
        <v>71</v>
      </c>
      <c r="BJ399" t="s">
        <v>71</v>
      </c>
      <c r="BK399" t="s">
        <v>71</v>
      </c>
      <c r="BL399" t="s">
        <v>71</v>
      </c>
      <c r="BM399" t="s">
        <v>71</v>
      </c>
      <c r="BN399" t="s">
        <v>71</v>
      </c>
      <c r="BO399" t="s">
        <v>71</v>
      </c>
      <c r="BP399" t="s">
        <v>71</v>
      </c>
      <c r="BQ399" t="s">
        <v>3789</v>
      </c>
      <c r="BR399" t="str">
        <f>HYPERLINK("https%3A%2F%2Fwww.webofscience.com%2Fwos%2Fwoscc%2Ffull-record%2FWOS:000704053400011","View Full Record in Web of Science")</f>
        <v>View Full Record in Web of Science</v>
      </c>
    </row>
    <row r="400" spans="1:70" x14ac:dyDescent="0.25">
      <c r="A400" t="s">
        <v>69</v>
      </c>
      <c r="B400" t="s">
        <v>3790</v>
      </c>
      <c r="C400" t="s">
        <v>71</v>
      </c>
      <c r="D400" t="s">
        <v>71</v>
      </c>
      <c r="E400" t="s">
        <v>71</v>
      </c>
      <c r="F400" t="s">
        <v>3791</v>
      </c>
      <c r="G400" t="s">
        <v>71</v>
      </c>
      <c r="H400" t="s">
        <v>71</v>
      </c>
      <c r="I400" s="1" t="s">
        <v>3792</v>
      </c>
      <c r="J400" s="6" t="s">
        <v>8588</v>
      </c>
      <c r="K400" t="s">
        <v>123</v>
      </c>
      <c r="L400" t="s">
        <v>71</v>
      </c>
      <c r="M400" t="s">
        <v>71</v>
      </c>
      <c r="N400" t="s">
        <v>71</v>
      </c>
      <c r="O400" t="s">
        <v>71</v>
      </c>
      <c r="P400" t="s">
        <v>71</v>
      </c>
      <c r="Q400" t="s">
        <v>71</v>
      </c>
      <c r="R400" t="s">
        <v>71</v>
      </c>
      <c r="S400" t="s">
        <v>71</v>
      </c>
      <c r="T400" t="s">
        <v>3793</v>
      </c>
      <c r="U400" t="s">
        <v>71</v>
      </c>
      <c r="V400" t="s">
        <v>71</v>
      </c>
      <c r="W400" t="s">
        <v>71</v>
      </c>
      <c r="X400" t="s">
        <v>71</v>
      </c>
      <c r="Y400" t="s">
        <v>71</v>
      </c>
      <c r="Z400" t="s">
        <v>3794</v>
      </c>
      <c r="AA400" t="s">
        <v>71</v>
      </c>
      <c r="AB400" t="s">
        <v>71</v>
      </c>
      <c r="AC400" t="s">
        <v>71</v>
      </c>
      <c r="AD400" t="s">
        <v>71</v>
      </c>
      <c r="AE400" t="s">
        <v>71</v>
      </c>
      <c r="AF400" t="s">
        <v>71</v>
      </c>
      <c r="AG400" t="s">
        <v>71</v>
      </c>
      <c r="AH400" t="s">
        <v>71</v>
      </c>
      <c r="AI400" t="s">
        <v>71</v>
      </c>
      <c r="AJ400" t="s">
        <v>71</v>
      </c>
      <c r="AK400" t="s">
        <v>71</v>
      </c>
      <c r="AL400" t="s">
        <v>71</v>
      </c>
      <c r="AM400" t="s">
        <v>127</v>
      </c>
      <c r="AN400" t="s">
        <v>128</v>
      </c>
      <c r="AO400" t="s">
        <v>71</v>
      </c>
      <c r="AP400" t="s">
        <v>71</v>
      </c>
      <c r="AQ400" t="s">
        <v>71</v>
      </c>
      <c r="AR400" t="s">
        <v>1225</v>
      </c>
      <c r="AS400">
        <v>2007</v>
      </c>
      <c r="AT400">
        <v>177</v>
      </c>
      <c r="AU400">
        <v>21</v>
      </c>
      <c r="AV400" t="s">
        <v>71</v>
      </c>
      <c r="AW400" t="s">
        <v>71</v>
      </c>
      <c r="AX400" t="s">
        <v>71</v>
      </c>
      <c r="AY400" t="s">
        <v>71</v>
      </c>
      <c r="AZ400">
        <v>4686</v>
      </c>
      <c r="BA400">
        <v>4695</v>
      </c>
      <c r="BB400" t="s">
        <v>71</v>
      </c>
      <c r="BC400" t="s">
        <v>3795</v>
      </c>
      <c r="BD400" t="str">
        <f>HYPERLINK("http://dx.doi.org/10.1016/j.ins.2007.05.010","http://dx.doi.org/10.1016/j.ins.2007.05.010")</f>
        <v>http://dx.doi.org/10.1016/j.ins.2007.05.010</v>
      </c>
      <c r="BE400" t="s">
        <v>71</v>
      </c>
      <c r="BF400" t="s">
        <v>71</v>
      </c>
      <c r="BG400" t="s">
        <v>71</v>
      </c>
      <c r="BH400" t="s">
        <v>71</v>
      </c>
      <c r="BI400" t="s">
        <v>71</v>
      </c>
      <c r="BJ400" t="s">
        <v>71</v>
      </c>
      <c r="BK400" t="s">
        <v>71</v>
      </c>
      <c r="BL400" t="s">
        <v>71</v>
      </c>
      <c r="BM400" t="s">
        <v>71</v>
      </c>
      <c r="BN400" t="s">
        <v>71</v>
      </c>
      <c r="BO400" t="s">
        <v>71</v>
      </c>
      <c r="BP400" t="s">
        <v>71</v>
      </c>
      <c r="BQ400" t="s">
        <v>3796</v>
      </c>
      <c r="BR400" t="str">
        <f>HYPERLINK("https%3A%2F%2Fwww.webofscience.com%2Fwos%2Fwoscc%2Ffull-record%2FWOS:000249714300009","View Full Record in Web of Science")</f>
        <v>View Full Record in Web of Science</v>
      </c>
    </row>
    <row r="401" spans="1:70" x14ac:dyDescent="0.25">
      <c r="A401" t="s">
        <v>83</v>
      </c>
      <c r="B401" t="s">
        <v>3797</v>
      </c>
      <c r="C401" t="s">
        <v>71</v>
      </c>
      <c r="D401" t="s">
        <v>71</v>
      </c>
      <c r="E401" t="s">
        <v>1842</v>
      </c>
      <c r="F401" t="s">
        <v>3797</v>
      </c>
      <c r="G401" t="s">
        <v>71</v>
      </c>
      <c r="H401" t="s">
        <v>71</v>
      </c>
      <c r="I401" s="1" t="s">
        <v>3798</v>
      </c>
      <c r="J401" s="6" t="s">
        <v>8588</v>
      </c>
      <c r="K401" t="s">
        <v>3799</v>
      </c>
      <c r="L401" t="s">
        <v>3800</v>
      </c>
      <c r="M401" t="s">
        <v>3801</v>
      </c>
      <c r="N401" t="s">
        <v>3802</v>
      </c>
      <c r="O401" t="s">
        <v>3803</v>
      </c>
      <c r="P401" t="s">
        <v>3804</v>
      </c>
      <c r="Q401" t="s">
        <v>71</v>
      </c>
      <c r="R401" t="s">
        <v>71</v>
      </c>
      <c r="S401" t="s">
        <v>71</v>
      </c>
      <c r="T401" t="s">
        <v>3805</v>
      </c>
      <c r="U401" t="s">
        <v>71</v>
      </c>
      <c r="V401" t="s">
        <v>71</v>
      </c>
      <c r="W401" t="s">
        <v>71</v>
      </c>
      <c r="X401" t="s">
        <v>71</v>
      </c>
      <c r="Y401" t="s">
        <v>3806</v>
      </c>
      <c r="Z401" t="s">
        <v>3807</v>
      </c>
      <c r="AA401" t="s">
        <v>71</v>
      </c>
      <c r="AB401" t="s">
        <v>71</v>
      </c>
      <c r="AC401" t="s">
        <v>71</v>
      </c>
      <c r="AD401" t="s">
        <v>71</v>
      </c>
      <c r="AE401" t="s">
        <v>71</v>
      </c>
      <c r="AF401" t="s">
        <v>71</v>
      </c>
      <c r="AG401" t="s">
        <v>71</v>
      </c>
      <c r="AH401" t="s">
        <v>71</v>
      </c>
      <c r="AI401" t="s">
        <v>71</v>
      </c>
      <c r="AJ401" t="s">
        <v>71</v>
      </c>
      <c r="AK401" t="s">
        <v>71</v>
      </c>
      <c r="AL401" t="s">
        <v>71</v>
      </c>
      <c r="AM401" t="s">
        <v>71</v>
      </c>
      <c r="AN401" t="s">
        <v>71</v>
      </c>
      <c r="AO401" t="s">
        <v>3808</v>
      </c>
      <c r="AP401" t="s">
        <v>71</v>
      </c>
      <c r="AQ401" t="s">
        <v>71</v>
      </c>
      <c r="AR401" t="s">
        <v>71</v>
      </c>
      <c r="AS401">
        <v>2002</v>
      </c>
      <c r="AT401" t="s">
        <v>71</v>
      </c>
      <c r="AU401" t="s">
        <v>71</v>
      </c>
      <c r="AV401" t="s">
        <v>71</v>
      </c>
      <c r="AW401" t="s">
        <v>71</v>
      </c>
      <c r="AX401" t="s">
        <v>71</v>
      </c>
      <c r="AY401" t="s">
        <v>71</v>
      </c>
      <c r="AZ401">
        <v>2199</v>
      </c>
      <c r="BA401">
        <v>2201</v>
      </c>
      <c r="BB401" t="s">
        <v>71</v>
      </c>
      <c r="BC401" t="s">
        <v>71</v>
      </c>
      <c r="BD401" t="s">
        <v>71</v>
      </c>
      <c r="BE401" t="s">
        <v>71</v>
      </c>
      <c r="BF401" t="s">
        <v>71</v>
      </c>
      <c r="BG401" t="s">
        <v>71</v>
      </c>
      <c r="BH401" t="s">
        <v>71</v>
      </c>
      <c r="BI401" t="s">
        <v>71</v>
      </c>
      <c r="BJ401" t="s">
        <v>71</v>
      </c>
      <c r="BK401" t="s">
        <v>71</v>
      </c>
      <c r="BL401" t="s">
        <v>71</v>
      </c>
      <c r="BM401" t="s">
        <v>71</v>
      </c>
      <c r="BN401" t="s">
        <v>71</v>
      </c>
      <c r="BO401" t="s">
        <v>71</v>
      </c>
      <c r="BP401" t="s">
        <v>71</v>
      </c>
      <c r="BQ401" t="s">
        <v>3809</v>
      </c>
      <c r="BR401" t="str">
        <f>HYPERLINK("https%3A%2F%2Fwww.webofscience.com%2Fwos%2Fwoscc%2Ffull-record%2FWOS:000179116800718","View Full Record in Web of Science")</f>
        <v>View Full Record in Web of Science</v>
      </c>
    </row>
    <row r="402" spans="1:70" x14ac:dyDescent="0.25">
      <c r="A402" t="s">
        <v>69</v>
      </c>
      <c r="B402" t="s">
        <v>3810</v>
      </c>
      <c r="C402" t="s">
        <v>71</v>
      </c>
      <c r="D402" t="s">
        <v>71</v>
      </c>
      <c r="E402" t="s">
        <v>71</v>
      </c>
      <c r="F402" t="s">
        <v>3811</v>
      </c>
      <c r="G402" t="s">
        <v>71</v>
      </c>
      <c r="H402" t="s">
        <v>71</v>
      </c>
      <c r="I402" s="1" t="s">
        <v>3812</v>
      </c>
      <c r="J402" s="6" t="s">
        <v>8588</v>
      </c>
      <c r="K402" t="s">
        <v>174</v>
      </c>
      <c r="L402" t="s">
        <v>71</v>
      </c>
      <c r="M402" t="s">
        <v>71</v>
      </c>
      <c r="N402" t="s">
        <v>71</v>
      </c>
      <c r="O402" t="s">
        <v>71</v>
      </c>
      <c r="P402" t="s">
        <v>71</v>
      </c>
      <c r="Q402" t="s">
        <v>71</v>
      </c>
      <c r="R402" t="s">
        <v>71</v>
      </c>
      <c r="S402" t="s">
        <v>71</v>
      </c>
      <c r="T402" t="s">
        <v>3813</v>
      </c>
      <c r="U402" t="s">
        <v>71</v>
      </c>
      <c r="V402" t="s">
        <v>71</v>
      </c>
      <c r="W402" t="s">
        <v>71</v>
      </c>
      <c r="X402" t="s">
        <v>71</v>
      </c>
      <c r="Y402" t="s">
        <v>3814</v>
      </c>
      <c r="Z402" t="s">
        <v>3815</v>
      </c>
      <c r="AA402" t="s">
        <v>71</v>
      </c>
      <c r="AB402" t="s">
        <v>71</v>
      </c>
      <c r="AC402" t="s">
        <v>71</v>
      </c>
      <c r="AD402" t="s">
        <v>71</v>
      </c>
      <c r="AE402" t="s">
        <v>71</v>
      </c>
      <c r="AF402" t="s">
        <v>71</v>
      </c>
      <c r="AG402" t="s">
        <v>71</v>
      </c>
      <c r="AH402" t="s">
        <v>71</v>
      </c>
      <c r="AI402" t="s">
        <v>71</v>
      </c>
      <c r="AJ402" t="s">
        <v>71</v>
      </c>
      <c r="AK402" t="s">
        <v>71</v>
      </c>
      <c r="AL402" t="s">
        <v>71</v>
      </c>
      <c r="AM402" t="s">
        <v>178</v>
      </c>
      <c r="AN402" t="s">
        <v>179</v>
      </c>
      <c r="AO402" t="s">
        <v>71</v>
      </c>
      <c r="AP402" t="s">
        <v>71</v>
      </c>
      <c r="AQ402" t="s">
        <v>71</v>
      </c>
      <c r="AR402" t="s">
        <v>71</v>
      </c>
      <c r="AS402">
        <v>2022</v>
      </c>
      <c r="AT402">
        <v>43</v>
      </c>
      <c r="AU402">
        <v>5</v>
      </c>
      <c r="AV402" t="s">
        <v>71</v>
      </c>
      <c r="AW402" t="s">
        <v>71</v>
      </c>
      <c r="AX402" t="s">
        <v>71</v>
      </c>
      <c r="AY402" t="s">
        <v>71</v>
      </c>
      <c r="AZ402">
        <v>5567</v>
      </c>
      <c r="BA402">
        <v>5594</v>
      </c>
      <c r="BB402" t="s">
        <v>71</v>
      </c>
      <c r="BC402" t="s">
        <v>3816</v>
      </c>
      <c r="BD402" t="str">
        <f>HYPERLINK("http://dx.doi.org/10.3233/JIFS-212574","http://dx.doi.org/10.3233/JIFS-212574")</f>
        <v>http://dx.doi.org/10.3233/JIFS-212574</v>
      </c>
      <c r="BE402" t="s">
        <v>71</v>
      </c>
      <c r="BF402" t="s">
        <v>71</v>
      </c>
      <c r="BG402" t="s">
        <v>71</v>
      </c>
      <c r="BH402" t="s">
        <v>71</v>
      </c>
      <c r="BI402" t="s">
        <v>71</v>
      </c>
      <c r="BJ402" t="s">
        <v>71</v>
      </c>
      <c r="BK402" t="s">
        <v>71</v>
      </c>
      <c r="BL402" t="s">
        <v>71</v>
      </c>
      <c r="BM402" t="s">
        <v>71</v>
      </c>
      <c r="BN402" t="s">
        <v>71</v>
      </c>
      <c r="BO402" t="s">
        <v>71</v>
      </c>
      <c r="BP402" t="s">
        <v>71</v>
      </c>
      <c r="BQ402" t="s">
        <v>3817</v>
      </c>
      <c r="BR402" t="str">
        <f>HYPERLINK("https%3A%2F%2Fwww.webofscience.com%2Fwos%2Fwoscc%2Ffull-record%2FWOS:000861108300015","View Full Record in Web of Science")</f>
        <v>View Full Record in Web of Science</v>
      </c>
    </row>
    <row r="403" spans="1:70" x14ac:dyDescent="0.25">
      <c r="A403" t="s">
        <v>69</v>
      </c>
      <c r="B403" t="s">
        <v>3818</v>
      </c>
      <c r="C403" t="s">
        <v>71</v>
      </c>
      <c r="D403" t="s">
        <v>71</v>
      </c>
      <c r="E403" t="s">
        <v>71</v>
      </c>
      <c r="F403" t="s">
        <v>3819</v>
      </c>
      <c r="G403" t="s">
        <v>71</v>
      </c>
      <c r="H403" t="s">
        <v>71</v>
      </c>
      <c r="I403" s="1" t="s">
        <v>3820</v>
      </c>
      <c r="J403" s="6" t="s">
        <v>8588</v>
      </c>
      <c r="K403" t="s">
        <v>269</v>
      </c>
      <c r="L403" t="s">
        <v>71</v>
      </c>
      <c r="M403" t="s">
        <v>71</v>
      </c>
      <c r="N403" t="s">
        <v>71</v>
      </c>
      <c r="O403" t="s">
        <v>71</v>
      </c>
      <c r="P403" t="s">
        <v>71</v>
      </c>
      <c r="Q403" t="s">
        <v>71</v>
      </c>
      <c r="R403" t="s">
        <v>71</v>
      </c>
      <c r="S403" t="s">
        <v>71</v>
      </c>
      <c r="T403" t="s">
        <v>3821</v>
      </c>
      <c r="U403" t="s">
        <v>71</v>
      </c>
      <c r="V403" t="s">
        <v>71</v>
      </c>
      <c r="W403" t="s">
        <v>71</v>
      </c>
      <c r="X403" t="s">
        <v>71</v>
      </c>
      <c r="Y403" t="s">
        <v>3822</v>
      </c>
      <c r="Z403" t="s">
        <v>3823</v>
      </c>
      <c r="AA403" t="s">
        <v>71</v>
      </c>
      <c r="AB403" t="s">
        <v>71</v>
      </c>
      <c r="AC403" t="s">
        <v>71</v>
      </c>
      <c r="AD403" t="s">
        <v>71</v>
      </c>
      <c r="AE403" t="s">
        <v>71</v>
      </c>
      <c r="AF403" t="s">
        <v>71</v>
      </c>
      <c r="AG403" t="s">
        <v>71</v>
      </c>
      <c r="AH403" t="s">
        <v>71</v>
      </c>
      <c r="AI403" t="s">
        <v>71</v>
      </c>
      <c r="AJ403" t="s">
        <v>71</v>
      </c>
      <c r="AK403" t="s">
        <v>71</v>
      </c>
      <c r="AL403" t="s">
        <v>71</v>
      </c>
      <c r="AM403" t="s">
        <v>271</v>
      </c>
      <c r="AN403" t="s">
        <v>71</v>
      </c>
      <c r="AO403" t="s">
        <v>71</v>
      </c>
      <c r="AP403" t="s">
        <v>71</v>
      </c>
      <c r="AQ403" t="s">
        <v>71</v>
      </c>
      <c r="AR403" t="s">
        <v>71</v>
      </c>
      <c r="AS403">
        <v>2019</v>
      </c>
      <c r="AT403">
        <v>7</v>
      </c>
      <c r="AU403" t="s">
        <v>71</v>
      </c>
      <c r="AV403" t="s">
        <v>71</v>
      </c>
      <c r="AW403" t="s">
        <v>71</v>
      </c>
      <c r="AX403" t="s">
        <v>71</v>
      </c>
      <c r="AY403" t="s">
        <v>71</v>
      </c>
      <c r="AZ403">
        <v>160637</v>
      </c>
      <c r="BA403">
        <v>160649</v>
      </c>
      <c r="BB403" t="s">
        <v>71</v>
      </c>
      <c r="BC403" t="s">
        <v>3824</v>
      </c>
      <c r="BD403" t="str">
        <f>HYPERLINK("http://dx.doi.org/10.1109/ACCESS.2019.2950455","http://dx.doi.org/10.1109/ACCESS.2019.2950455")</f>
        <v>http://dx.doi.org/10.1109/ACCESS.2019.2950455</v>
      </c>
      <c r="BE403" t="s">
        <v>71</v>
      </c>
      <c r="BF403" t="s">
        <v>71</v>
      </c>
      <c r="BG403" t="s">
        <v>71</v>
      </c>
      <c r="BH403" t="s">
        <v>71</v>
      </c>
      <c r="BI403" t="s">
        <v>71</v>
      </c>
      <c r="BJ403" t="s">
        <v>71</v>
      </c>
      <c r="BK403" t="s">
        <v>71</v>
      </c>
      <c r="BL403" t="s">
        <v>71</v>
      </c>
      <c r="BM403" t="s">
        <v>71</v>
      </c>
      <c r="BN403" t="s">
        <v>71</v>
      </c>
      <c r="BO403" t="s">
        <v>71</v>
      </c>
      <c r="BP403" t="s">
        <v>71</v>
      </c>
      <c r="BQ403" t="s">
        <v>3825</v>
      </c>
      <c r="BR403" t="str">
        <f>HYPERLINK("https%3A%2F%2Fwww.webofscience.com%2Fwos%2Fwoscc%2Ffull-record%2FWOS:000497167600139","View Full Record in Web of Science")</f>
        <v>View Full Record in Web of Science</v>
      </c>
    </row>
    <row r="404" spans="1:70" x14ac:dyDescent="0.25">
      <c r="A404" t="s">
        <v>83</v>
      </c>
      <c r="B404" t="s">
        <v>3826</v>
      </c>
      <c r="C404" t="s">
        <v>71</v>
      </c>
      <c r="D404" t="s">
        <v>3827</v>
      </c>
      <c r="E404" t="s">
        <v>71</v>
      </c>
      <c r="F404" t="s">
        <v>3828</v>
      </c>
      <c r="G404" t="s">
        <v>71</v>
      </c>
      <c r="H404" t="s">
        <v>71</v>
      </c>
      <c r="I404" s="1" t="s">
        <v>3829</v>
      </c>
      <c r="J404" s="6" t="s">
        <v>8588</v>
      </c>
      <c r="K404" t="s">
        <v>3830</v>
      </c>
      <c r="L404" t="s">
        <v>71</v>
      </c>
      <c r="M404" t="s">
        <v>3831</v>
      </c>
      <c r="N404" t="s">
        <v>3832</v>
      </c>
      <c r="O404" t="s">
        <v>3833</v>
      </c>
      <c r="P404" t="s">
        <v>3834</v>
      </c>
      <c r="Q404" t="s">
        <v>71</v>
      </c>
      <c r="R404" t="s">
        <v>71</v>
      </c>
      <c r="S404" t="s">
        <v>71</v>
      </c>
      <c r="T404" t="s">
        <v>3835</v>
      </c>
      <c r="U404" t="s">
        <v>71</v>
      </c>
      <c r="V404" t="s">
        <v>71</v>
      </c>
      <c r="W404" t="s">
        <v>71</v>
      </c>
      <c r="X404" t="s">
        <v>71</v>
      </c>
      <c r="Y404" t="s">
        <v>71</v>
      </c>
      <c r="Z404" t="s">
        <v>71</v>
      </c>
      <c r="AA404" t="s">
        <v>71</v>
      </c>
      <c r="AB404" t="s">
        <v>71</v>
      </c>
      <c r="AC404" t="s">
        <v>71</v>
      </c>
      <c r="AD404" t="s">
        <v>71</v>
      </c>
      <c r="AE404" t="s">
        <v>71</v>
      </c>
      <c r="AF404" t="s">
        <v>71</v>
      </c>
      <c r="AG404" t="s">
        <v>71</v>
      </c>
      <c r="AH404" t="s">
        <v>71</v>
      </c>
      <c r="AI404" t="s">
        <v>71</v>
      </c>
      <c r="AJ404" t="s">
        <v>71</v>
      </c>
      <c r="AK404" t="s">
        <v>71</v>
      </c>
      <c r="AL404" t="s">
        <v>71</v>
      </c>
      <c r="AM404" t="s">
        <v>71</v>
      </c>
      <c r="AN404" t="s">
        <v>71</v>
      </c>
      <c r="AO404" t="s">
        <v>3836</v>
      </c>
      <c r="AP404" t="s">
        <v>71</v>
      </c>
      <c r="AQ404" t="s">
        <v>71</v>
      </c>
      <c r="AR404" t="s">
        <v>71</v>
      </c>
      <c r="AS404">
        <v>2017</v>
      </c>
      <c r="AT404" t="s">
        <v>71</v>
      </c>
      <c r="AU404" t="s">
        <v>71</v>
      </c>
      <c r="AV404" t="s">
        <v>71</v>
      </c>
      <c r="AW404" t="s">
        <v>71</v>
      </c>
      <c r="AX404" t="s">
        <v>71</v>
      </c>
      <c r="AY404" t="s">
        <v>71</v>
      </c>
      <c r="AZ404" t="s">
        <v>71</v>
      </c>
      <c r="BA404" t="s">
        <v>71</v>
      </c>
      <c r="BB404" t="s">
        <v>71</v>
      </c>
      <c r="BC404" t="s">
        <v>71</v>
      </c>
      <c r="BD404" t="s">
        <v>71</v>
      </c>
      <c r="BE404" t="s">
        <v>71</v>
      </c>
      <c r="BF404" t="s">
        <v>71</v>
      </c>
      <c r="BG404" t="s">
        <v>71</v>
      </c>
      <c r="BH404" t="s">
        <v>71</v>
      </c>
      <c r="BI404" t="s">
        <v>71</v>
      </c>
      <c r="BJ404" t="s">
        <v>71</v>
      </c>
      <c r="BK404" t="s">
        <v>71</v>
      </c>
      <c r="BL404" t="s">
        <v>71</v>
      </c>
      <c r="BM404" t="s">
        <v>71</v>
      </c>
      <c r="BN404" t="s">
        <v>71</v>
      </c>
      <c r="BO404" t="s">
        <v>71</v>
      </c>
      <c r="BP404" t="s">
        <v>71</v>
      </c>
      <c r="BQ404" t="s">
        <v>3837</v>
      </c>
      <c r="BR404" t="str">
        <f>HYPERLINK("https%3A%2F%2Fwww.webofscience.com%2Fwos%2Fwoscc%2Ffull-record%2FWOS:000427969500048","View Full Record in Web of Science")</f>
        <v>View Full Record in Web of Science</v>
      </c>
    </row>
    <row r="405" spans="1:70" x14ac:dyDescent="0.25">
      <c r="A405" t="s">
        <v>2847</v>
      </c>
      <c r="B405" t="s">
        <v>3838</v>
      </c>
      <c r="C405" t="s">
        <v>71</v>
      </c>
      <c r="D405" t="s">
        <v>2849</v>
      </c>
      <c r="E405" t="s">
        <v>71</v>
      </c>
      <c r="F405" t="s">
        <v>3839</v>
      </c>
      <c r="G405" t="s">
        <v>71</v>
      </c>
      <c r="H405" t="s">
        <v>71</v>
      </c>
      <c r="I405" s="1" t="s">
        <v>3840</v>
      </c>
      <c r="J405" s="6" t="s">
        <v>8588</v>
      </c>
      <c r="K405" t="s">
        <v>2852</v>
      </c>
      <c r="L405" t="s">
        <v>71</v>
      </c>
      <c r="M405" t="s">
        <v>71</v>
      </c>
      <c r="N405" t="s">
        <v>71</v>
      </c>
      <c r="O405" t="s">
        <v>71</v>
      </c>
      <c r="P405" t="s">
        <v>71</v>
      </c>
      <c r="Q405" t="s">
        <v>71</v>
      </c>
      <c r="R405" t="s">
        <v>71</v>
      </c>
      <c r="S405" t="s">
        <v>71</v>
      </c>
      <c r="T405" t="s">
        <v>3841</v>
      </c>
      <c r="U405" t="s">
        <v>71</v>
      </c>
      <c r="V405" t="s">
        <v>71</v>
      </c>
      <c r="W405" t="s">
        <v>71</v>
      </c>
      <c r="X405" t="s">
        <v>71</v>
      </c>
      <c r="Y405" t="s">
        <v>3842</v>
      </c>
      <c r="Z405" t="s">
        <v>3843</v>
      </c>
      <c r="AA405" t="s">
        <v>71</v>
      </c>
      <c r="AB405" t="s">
        <v>71</v>
      </c>
      <c r="AC405" t="s">
        <v>71</v>
      </c>
      <c r="AD405" t="s">
        <v>71</v>
      </c>
      <c r="AE405" t="s">
        <v>71</v>
      </c>
      <c r="AF405" t="s">
        <v>71</v>
      </c>
      <c r="AG405" t="s">
        <v>71</v>
      </c>
      <c r="AH405" t="s">
        <v>71</v>
      </c>
      <c r="AI405" t="s">
        <v>71</v>
      </c>
      <c r="AJ405" t="s">
        <v>71</v>
      </c>
      <c r="AK405" t="s">
        <v>71</v>
      </c>
      <c r="AL405" t="s">
        <v>71</v>
      </c>
      <c r="AM405" t="s">
        <v>71</v>
      </c>
      <c r="AN405" t="s">
        <v>71</v>
      </c>
      <c r="AO405" t="s">
        <v>2856</v>
      </c>
      <c r="AP405" t="s">
        <v>71</v>
      </c>
      <c r="AQ405" t="s">
        <v>71</v>
      </c>
      <c r="AR405" t="s">
        <v>71</v>
      </c>
      <c r="AS405">
        <v>2018</v>
      </c>
      <c r="AT405" t="s">
        <v>71</v>
      </c>
      <c r="AU405" t="s">
        <v>71</v>
      </c>
      <c r="AV405" t="s">
        <v>71</v>
      </c>
      <c r="AW405" t="s">
        <v>71</v>
      </c>
      <c r="AX405" t="s">
        <v>71</v>
      </c>
      <c r="AY405" t="s">
        <v>71</v>
      </c>
      <c r="AZ405">
        <v>337</v>
      </c>
      <c r="BA405">
        <v>355</v>
      </c>
      <c r="BB405" t="s">
        <v>71</v>
      </c>
      <c r="BC405" t="s">
        <v>71</v>
      </c>
      <c r="BD405" t="s">
        <v>71</v>
      </c>
      <c r="BE405" t="s">
        <v>2857</v>
      </c>
      <c r="BF405" t="s">
        <v>71</v>
      </c>
      <c r="BG405" t="s">
        <v>71</v>
      </c>
      <c r="BH405" t="s">
        <v>71</v>
      </c>
      <c r="BI405" t="s">
        <v>71</v>
      </c>
      <c r="BJ405" t="s">
        <v>71</v>
      </c>
      <c r="BK405" t="s">
        <v>71</v>
      </c>
      <c r="BL405" t="s">
        <v>71</v>
      </c>
      <c r="BM405" t="s">
        <v>71</v>
      </c>
      <c r="BN405" t="s">
        <v>71</v>
      </c>
      <c r="BO405" t="s">
        <v>71</v>
      </c>
      <c r="BP405" t="s">
        <v>71</v>
      </c>
      <c r="BQ405" t="s">
        <v>3844</v>
      </c>
      <c r="BR405" t="str">
        <f>HYPERLINK("https%3A%2F%2Fwww.webofscience.com%2Fwos%2Fwoscc%2Ffull-record%2FWOS:000488243900011","View Full Record in Web of Science")</f>
        <v>View Full Record in Web of Science</v>
      </c>
    </row>
    <row r="406" spans="1:70" x14ac:dyDescent="0.25">
      <c r="A406" t="s">
        <v>69</v>
      </c>
      <c r="B406" t="s">
        <v>3845</v>
      </c>
      <c r="C406" t="s">
        <v>71</v>
      </c>
      <c r="D406" t="s">
        <v>71</v>
      </c>
      <c r="E406" t="s">
        <v>71</v>
      </c>
      <c r="F406" t="s">
        <v>3846</v>
      </c>
      <c r="G406" t="s">
        <v>71</v>
      </c>
      <c r="H406" t="s">
        <v>71</v>
      </c>
      <c r="I406" s="1" t="s">
        <v>3847</v>
      </c>
      <c r="J406" s="6" t="s">
        <v>8588</v>
      </c>
      <c r="K406" t="s">
        <v>3848</v>
      </c>
      <c r="L406" t="s">
        <v>71</v>
      </c>
      <c r="M406" t="s">
        <v>71</v>
      </c>
      <c r="N406" t="s">
        <v>71</v>
      </c>
      <c r="O406" t="s">
        <v>71</v>
      </c>
      <c r="P406" t="s">
        <v>71</v>
      </c>
      <c r="Q406" t="s">
        <v>71</v>
      </c>
      <c r="R406" t="s">
        <v>71</v>
      </c>
      <c r="S406" t="s">
        <v>71</v>
      </c>
      <c r="T406" t="s">
        <v>3849</v>
      </c>
      <c r="U406" t="s">
        <v>71</v>
      </c>
      <c r="V406" t="s">
        <v>71</v>
      </c>
      <c r="W406" t="s">
        <v>71</v>
      </c>
      <c r="X406" t="s">
        <v>71</v>
      </c>
      <c r="Y406" t="s">
        <v>71</v>
      </c>
      <c r="Z406" t="s">
        <v>3850</v>
      </c>
      <c r="AA406" t="s">
        <v>71</v>
      </c>
      <c r="AB406" t="s">
        <v>71</v>
      </c>
      <c r="AC406" t="s">
        <v>71</v>
      </c>
      <c r="AD406" t="s">
        <v>71</v>
      </c>
      <c r="AE406" t="s">
        <v>71</v>
      </c>
      <c r="AF406" t="s">
        <v>71</v>
      </c>
      <c r="AG406" t="s">
        <v>71</v>
      </c>
      <c r="AH406" t="s">
        <v>71</v>
      </c>
      <c r="AI406" t="s">
        <v>71</v>
      </c>
      <c r="AJ406" t="s">
        <v>71</v>
      </c>
      <c r="AK406" t="s">
        <v>71</v>
      </c>
      <c r="AL406" t="s">
        <v>71</v>
      </c>
      <c r="AM406" t="s">
        <v>3851</v>
      </c>
      <c r="AN406" t="s">
        <v>3852</v>
      </c>
      <c r="AO406" t="s">
        <v>71</v>
      </c>
      <c r="AP406" t="s">
        <v>71</v>
      </c>
      <c r="AQ406" t="s">
        <v>71</v>
      </c>
      <c r="AR406" t="s">
        <v>1454</v>
      </c>
      <c r="AS406">
        <v>2020</v>
      </c>
      <c r="AT406">
        <v>6</v>
      </c>
      <c r="AU406">
        <v>2</v>
      </c>
      <c r="AV406" t="s">
        <v>71</v>
      </c>
      <c r="AW406" t="s">
        <v>71</v>
      </c>
      <c r="AX406" t="s">
        <v>71</v>
      </c>
      <c r="AY406" t="s">
        <v>71</v>
      </c>
      <c r="AZ406">
        <v>431</v>
      </c>
      <c r="BA406">
        <v>445</v>
      </c>
      <c r="BB406" t="s">
        <v>71</v>
      </c>
      <c r="BC406" t="s">
        <v>3853</v>
      </c>
      <c r="BD406" t="str">
        <f>HYPERLINK("http://dx.doi.org/10.1007/s40747-020-00142-7","http://dx.doi.org/10.1007/s40747-020-00142-7")</f>
        <v>http://dx.doi.org/10.1007/s40747-020-00142-7</v>
      </c>
      <c r="BE406" t="s">
        <v>71</v>
      </c>
      <c r="BF406" t="s">
        <v>3854</v>
      </c>
      <c r="BG406" t="s">
        <v>71</v>
      </c>
      <c r="BH406" t="s">
        <v>71</v>
      </c>
      <c r="BI406" t="s">
        <v>71</v>
      </c>
      <c r="BJ406" t="s">
        <v>71</v>
      </c>
      <c r="BK406" t="s">
        <v>71</v>
      </c>
      <c r="BL406" t="s">
        <v>71</v>
      </c>
      <c r="BM406" t="s">
        <v>71</v>
      </c>
      <c r="BN406" t="s">
        <v>71</v>
      </c>
      <c r="BO406" t="s">
        <v>71</v>
      </c>
      <c r="BP406" t="s">
        <v>71</v>
      </c>
      <c r="BQ406" t="s">
        <v>3855</v>
      </c>
      <c r="BR406" t="str">
        <f>HYPERLINK("https%3A%2F%2Fwww.webofscience.com%2Fwos%2Fwoscc%2Ffull-record%2FWOS:000528151900001","View Full Record in Web of Science")</f>
        <v>View Full Record in Web of Science</v>
      </c>
    </row>
    <row r="407" spans="1:70" x14ac:dyDescent="0.25">
      <c r="A407" t="s">
        <v>69</v>
      </c>
      <c r="B407" t="s">
        <v>3856</v>
      </c>
      <c r="C407" t="s">
        <v>71</v>
      </c>
      <c r="D407" t="s">
        <v>71</v>
      </c>
      <c r="E407" t="s">
        <v>71</v>
      </c>
      <c r="F407" t="s">
        <v>3857</v>
      </c>
      <c r="G407" t="s">
        <v>71</v>
      </c>
      <c r="H407" t="s">
        <v>71</v>
      </c>
      <c r="I407" s="1" t="s">
        <v>3858</v>
      </c>
      <c r="J407" s="6" t="s">
        <v>8588</v>
      </c>
      <c r="K407" t="s">
        <v>3859</v>
      </c>
      <c r="L407" t="s">
        <v>71</v>
      </c>
      <c r="M407" t="s">
        <v>71</v>
      </c>
      <c r="N407" t="s">
        <v>71</v>
      </c>
      <c r="O407" t="s">
        <v>71</v>
      </c>
      <c r="P407" t="s">
        <v>71</v>
      </c>
      <c r="Q407" t="s">
        <v>71</v>
      </c>
      <c r="R407" t="s">
        <v>71</v>
      </c>
      <c r="S407" t="s">
        <v>71</v>
      </c>
      <c r="T407" t="s">
        <v>3860</v>
      </c>
      <c r="U407" t="s">
        <v>71</v>
      </c>
      <c r="V407" t="s">
        <v>71</v>
      </c>
      <c r="W407" t="s">
        <v>71</v>
      </c>
      <c r="X407" t="s">
        <v>71</v>
      </c>
      <c r="Y407" t="s">
        <v>3861</v>
      </c>
      <c r="Z407" t="s">
        <v>3862</v>
      </c>
      <c r="AA407" t="s">
        <v>71</v>
      </c>
      <c r="AB407" t="s">
        <v>71</v>
      </c>
      <c r="AC407" t="s">
        <v>71</v>
      </c>
      <c r="AD407" t="s">
        <v>71</v>
      </c>
      <c r="AE407" t="s">
        <v>71</v>
      </c>
      <c r="AF407" t="s">
        <v>71</v>
      </c>
      <c r="AG407" t="s">
        <v>71</v>
      </c>
      <c r="AH407" t="s">
        <v>71</v>
      </c>
      <c r="AI407" t="s">
        <v>71</v>
      </c>
      <c r="AJ407" t="s">
        <v>71</v>
      </c>
      <c r="AK407" t="s">
        <v>71</v>
      </c>
      <c r="AL407" t="s">
        <v>71</v>
      </c>
      <c r="AM407" t="s">
        <v>3863</v>
      </c>
      <c r="AN407" t="s">
        <v>3864</v>
      </c>
      <c r="AO407" t="s">
        <v>71</v>
      </c>
      <c r="AP407" t="s">
        <v>71</v>
      </c>
      <c r="AQ407" t="s">
        <v>71</v>
      </c>
      <c r="AR407" t="s">
        <v>71</v>
      </c>
      <c r="AS407">
        <v>2019</v>
      </c>
      <c r="AT407">
        <v>24</v>
      </c>
      <c r="AU407" t="s">
        <v>71</v>
      </c>
      <c r="AV407" t="s">
        <v>71</v>
      </c>
      <c r="AW407" t="s">
        <v>71</v>
      </c>
      <c r="AX407" t="s">
        <v>71</v>
      </c>
      <c r="AY407" t="s">
        <v>71</v>
      </c>
      <c r="AZ407">
        <v>1</v>
      </c>
      <c r="BA407">
        <v>9</v>
      </c>
      <c r="BB407" t="s">
        <v>71</v>
      </c>
      <c r="BC407" t="s">
        <v>71</v>
      </c>
      <c r="BD407" t="s">
        <v>71</v>
      </c>
      <c r="BE407" t="s">
        <v>71</v>
      </c>
      <c r="BF407" t="s">
        <v>71</v>
      </c>
      <c r="BG407" t="s">
        <v>71</v>
      </c>
      <c r="BH407" t="s">
        <v>71</v>
      </c>
      <c r="BI407" t="s">
        <v>71</v>
      </c>
      <c r="BJ407" t="s">
        <v>71</v>
      </c>
      <c r="BK407" t="s">
        <v>71</v>
      </c>
      <c r="BL407" t="s">
        <v>71</v>
      </c>
      <c r="BM407" t="s">
        <v>71</v>
      </c>
      <c r="BN407" t="s">
        <v>71</v>
      </c>
      <c r="BO407" t="s">
        <v>71</v>
      </c>
      <c r="BP407" t="s">
        <v>71</v>
      </c>
      <c r="BQ407" t="s">
        <v>3865</v>
      </c>
      <c r="BR407" t="str">
        <f>HYPERLINK("https%3A%2F%2Fwww.webofscience.com%2Fwos%2Fwoscc%2Ffull-record%2FWOS:000461307800001","View Full Record in Web of Science")</f>
        <v>View Full Record in Web of Science</v>
      </c>
    </row>
    <row r="408" spans="1:70" x14ac:dyDescent="0.25">
      <c r="A408" t="s">
        <v>83</v>
      </c>
      <c r="B408" t="s">
        <v>3866</v>
      </c>
      <c r="C408" t="s">
        <v>71</v>
      </c>
      <c r="D408" t="s">
        <v>3867</v>
      </c>
      <c r="E408" t="s">
        <v>71</v>
      </c>
      <c r="F408" t="s">
        <v>3866</v>
      </c>
      <c r="G408" t="s">
        <v>71</v>
      </c>
      <c r="H408" t="s">
        <v>71</v>
      </c>
      <c r="I408" s="1" t="s">
        <v>3868</v>
      </c>
      <c r="J408" s="6" t="s">
        <v>8588</v>
      </c>
      <c r="K408" t="s">
        <v>3869</v>
      </c>
      <c r="L408" t="s">
        <v>3870</v>
      </c>
      <c r="M408" t="s">
        <v>3871</v>
      </c>
      <c r="N408" t="s">
        <v>3872</v>
      </c>
      <c r="O408" t="s">
        <v>3873</v>
      </c>
      <c r="P408" t="s">
        <v>3874</v>
      </c>
      <c r="Q408" t="s">
        <v>3875</v>
      </c>
      <c r="R408" t="s">
        <v>71</v>
      </c>
      <c r="S408" t="s">
        <v>71</v>
      </c>
      <c r="T408" t="s">
        <v>3876</v>
      </c>
      <c r="U408" t="s">
        <v>71</v>
      </c>
      <c r="V408" t="s">
        <v>71</v>
      </c>
      <c r="W408" t="s">
        <v>71</v>
      </c>
      <c r="X408" t="s">
        <v>71</v>
      </c>
      <c r="Y408" t="s">
        <v>71</v>
      </c>
      <c r="Z408" t="s">
        <v>71</v>
      </c>
      <c r="AA408" t="s">
        <v>71</v>
      </c>
      <c r="AB408" t="s">
        <v>71</v>
      </c>
      <c r="AC408" t="s">
        <v>71</v>
      </c>
      <c r="AD408" t="s">
        <v>71</v>
      </c>
      <c r="AE408" t="s">
        <v>71</v>
      </c>
      <c r="AF408" t="s">
        <v>71</v>
      </c>
      <c r="AG408" t="s">
        <v>71</v>
      </c>
      <c r="AH408" t="s">
        <v>71</v>
      </c>
      <c r="AI408" t="s">
        <v>71</v>
      </c>
      <c r="AJ408" t="s">
        <v>71</v>
      </c>
      <c r="AK408" t="s">
        <v>71</v>
      </c>
      <c r="AL408" t="s">
        <v>71</v>
      </c>
      <c r="AM408" t="s">
        <v>226</v>
      </c>
      <c r="AN408" t="s">
        <v>71</v>
      </c>
      <c r="AO408" t="s">
        <v>3877</v>
      </c>
      <c r="AP408" t="s">
        <v>71</v>
      </c>
      <c r="AQ408" t="s">
        <v>71</v>
      </c>
      <c r="AR408" t="s">
        <v>71</v>
      </c>
      <c r="AS408">
        <v>2004</v>
      </c>
      <c r="AT408">
        <v>113</v>
      </c>
      <c r="AU408" t="s">
        <v>71</v>
      </c>
      <c r="AV408" t="s">
        <v>71</v>
      </c>
      <c r="AW408" t="s">
        <v>71</v>
      </c>
      <c r="AX408" t="s">
        <v>71</v>
      </c>
      <c r="AY408" t="s">
        <v>71</v>
      </c>
      <c r="AZ408">
        <v>161</v>
      </c>
      <c r="BA408">
        <v>168</v>
      </c>
      <c r="BB408" t="s">
        <v>71</v>
      </c>
      <c r="BC408" t="s">
        <v>71</v>
      </c>
      <c r="BD408" t="s">
        <v>71</v>
      </c>
      <c r="BE408" t="s">
        <v>71</v>
      </c>
      <c r="BF408" t="s">
        <v>71</v>
      </c>
      <c r="BG408" t="s">
        <v>71</v>
      </c>
      <c r="BH408" t="s">
        <v>71</v>
      </c>
      <c r="BI408" t="s">
        <v>71</v>
      </c>
      <c r="BJ408" t="s">
        <v>71</v>
      </c>
      <c r="BK408" t="s">
        <v>71</v>
      </c>
      <c r="BL408" t="s">
        <v>71</v>
      </c>
      <c r="BM408" t="s">
        <v>71</v>
      </c>
      <c r="BN408" t="s">
        <v>71</v>
      </c>
      <c r="BO408" t="s">
        <v>71</v>
      </c>
      <c r="BP408" t="s">
        <v>71</v>
      </c>
      <c r="BQ408" t="s">
        <v>3878</v>
      </c>
      <c r="BR408" t="str">
        <f>HYPERLINK("https%3A%2F%2Fwww.webofscience.com%2Fwos%2Fwoscc%2Ffull-record%2FWOS:000225471900020","View Full Record in Web of Science")</f>
        <v>View Full Record in Web of Science</v>
      </c>
    </row>
    <row r="409" spans="1:70" x14ac:dyDescent="0.25">
      <c r="A409" t="s">
        <v>83</v>
      </c>
      <c r="B409" t="s">
        <v>3879</v>
      </c>
      <c r="C409" t="s">
        <v>71</v>
      </c>
      <c r="D409" t="s">
        <v>71</v>
      </c>
      <c r="E409" t="s">
        <v>102</v>
      </c>
      <c r="F409" t="s">
        <v>3880</v>
      </c>
      <c r="G409" t="s">
        <v>71</v>
      </c>
      <c r="H409" t="s">
        <v>71</v>
      </c>
      <c r="I409" s="1" t="s">
        <v>3881</v>
      </c>
      <c r="J409" s="6" t="s">
        <v>8588</v>
      </c>
      <c r="K409" t="s">
        <v>3882</v>
      </c>
      <c r="L409" t="s">
        <v>71</v>
      </c>
      <c r="M409" t="s">
        <v>3883</v>
      </c>
      <c r="N409" t="s">
        <v>3884</v>
      </c>
      <c r="O409" t="s">
        <v>1902</v>
      </c>
      <c r="P409" t="s">
        <v>3885</v>
      </c>
      <c r="Q409" t="s">
        <v>71</v>
      </c>
      <c r="R409" t="s">
        <v>71</v>
      </c>
      <c r="S409" t="s">
        <v>71</v>
      </c>
      <c r="T409" t="s">
        <v>3886</v>
      </c>
      <c r="U409" t="s">
        <v>71</v>
      </c>
      <c r="V409" t="s">
        <v>71</v>
      </c>
      <c r="W409" t="s">
        <v>71</v>
      </c>
      <c r="X409" t="s">
        <v>71</v>
      </c>
      <c r="Y409" t="s">
        <v>71</v>
      </c>
      <c r="Z409" t="s">
        <v>71</v>
      </c>
      <c r="AA409" t="s">
        <v>71</v>
      </c>
      <c r="AB409" t="s">
        <v>71</v>
      </c>
      <c r="AC409" t="s">
        <v>71</v>
      </c>
      <c r="AD409" t="s">
        <v>71</v>
      </c>
      <c r="AE409" t="s">
        <v>71</v>
      </c>
      <c r="AF409" t="s">
        <v>71</v>
      </c>
      <c r="AG409" t="s">
        <v>71</v>
      </c>
      <c r="AH409" t="s">
        <v>71</v>
      </c>
      <c r="AI409" t="s">
        <v>71</v>
      </c>
      <c r="AJ409" t="s">
        <v>71</v>
      </c>
      <c r="AK409" t="s">
        <v>71</v>
      </c>
      <c r="AL409" t="s">
        <v>71</v>
      </c>
      <c r="AM409" t="s">
        <v>71</v>
      </c>
      <c r="AN409" t="s">
        <v>71</v>
      </c>
      <c r="AO409" t="s">
        <v>3887</v>
      </c>
      <c r="AP409" t="s">
        <v>71</v>
      </c>
      <c r="AQ409" t="s">
        <v>71</v>
      </c>
      <c r="AR409" t="s">
        <v>71</v>
      </c>
      <c r="AS409">
        <v>2008</v>
      </c>
      <c r="AT409" t="s">
        <v>71</v>
      </c>
      <c r="AU409" t="s">
        <v>71</v>
      </c>
      <c r="AV409" t="s">
        <v>71</v>
      </c>
      <c r="AW409" t="s">
        <v>71</v>
      </c>
      <c r="AX409" t="s">
        <v>71</v>
      </c>
      <c r="AY409" t="s">
        <v>71</v>
      </c>
      <c r="AZ409">
        <v>193</v>
      </c>
      <c r="BA409" t="s">
        <v>99</v>
      </c>
      <c r="BB409" t="s">
        <v>71</v>
      </c>
      <c r="BC409" t="s">
        <v>3888</v>
      </c>
      <c r="BD409" t="str">
        <f>HYPERLINK("http://dx.doi.org/10.1109/WCICA.2008.4592923","http://dx.doi.org/10.1109/WCICA.2008.4592923")</f>
        <v>http://dx.doi.org/10.1109/WCICA.2008.4592923</v>
      </c>
      <c r="BE409" t="s">
        <v>71</v>
      </c>
      <c r="BF409" t="s">
        <v>71</v>
      </c>
      <c r="BG409" t="s">
        <v>71</v>
      </c>
      <c r="BH409" t="s">
        <v>71</v>
      </c>
      <c r="BI409" t="s">
        <v>71</v>
      </c>
      <c r="BJ409" t="s">
        <v>71</v>
      </c>
      <c r="BK409" t="s">
        <v>71</v>
      </c>
      <c r="BL409" t="s">
        <v>71</v>
      </c>
      <c r="BM409" t="s">
        <v>71</v>
      </c>
      <c r="BN409" t="s">
        <v>71</v>
      </c>
      <c r="BO409" t="s">
        <v>71</v>
      </c>
      <c r="BP409" t="s">
        <v>71</v>
      </c>
      <c r="BQ409" t="s">
        <v>3889</v>
      </c>
      <c r="BR409" t="str">
        <f>HYPERLINK("https%3A%2F%2Fwww.webofscience.com%2Fwos%2Fwoscc%2Ffull-record%2FWOS:000259965700037","View Full Record in Web of Science")</f>
        <v>View Full Record in Web of Science</v>
      </c>
    </row>
    <row r="410" spans="1:70" x14ac:dyDescent="0.25">
      <c r="A410" t="s">
        <v>83</v>
      </c>
      <c r="B410" t="s">
        <v>3890</v>
      </c>
      <c r="C410" t="s">
        <v>71</v>
      </c>
      <c r="D410" t="s">
        <v>3891</v>
      </c>
      <c r="E410" t="s">
        <v>71</v>
      </c>
      <c r="F410" t="s">
        <v>3892</v>
      </c>
      <c r="G410" t="s">
        <v>71</v>
      </c>
      <c r="H410" t="s">
        <v>71</v>
      </c>
      <c r="I410" s="1" t="s">
        <v>3893</v>
      </c>
      <c r="J410" s="6" t="s">
        <v>8588</v>
      </c>
      <c r="K410" t="s">
        <v>3894</v>
      </c>
      <c r="L410" t="s">
        <v>3895</v>
      </c>
      <c r="M410" t="s">
        <v>3896</v>
      </c>
      <c r="N410" t="s">
        <v>3897</v>
      </c>
      <c r="O410" t="s">
        <v>3898</v>
      </c>
      <c r="P410" t="s">
        <v>71</v>
      </c>
      <c r="Q410" t="s">
        <v>71</v>
      </c>
      <c r="R410" t="s">
        <v>71</v>
      </c>
      <c r="S410" t="s">
        <v>71</v>
      </c>
      <c r="T410" t="s">
        <v>3899</v>
      </c>
      <c r="U410" t="s">
        <v>71</v>
      </c>
      <c r="V410" t="s">
        <v>71</v>
      </c>
      <c r="W410" t="s">
        <v>71</v>
      </c>
      <c r="X410" t="s">
        <v>71</v>
      </c>
      <c r="Y410" t="s">
        <v>71</v>
      </c>
      <c r="Z410" t="s">
        <v>71</v>
      </c>
      <c r="AA410" t="s">
        <v>71</v>
      </c>
      <c r="AB410" t="s">
        <v>71</v>
      </c>
      <c r="AC410" t="s">
        <v>71</v>
      </c>
      <c r="AD410" t="s">
        <v>71</v>
      </c>
      <c r="AE410" t="s">
        <v>71</v>
      </c>
      <c r="AF410" t="s">
        <v>71</v>
      </c>
      <c r="AG410" t="s">
        <v>71</v>
      </c>
      <c r="AH410" t="s">
        <v>71</v>
      </c>
      <c r="AI410" t="s">
        <v>71</v>
      </c>
      <c r="AJ410" t="s">
        <v>71</v>
      </c>
      <c r="AK410" t="s">
        <v>71</v>
      </c>
      <c r="AL410" t="s">
        <v>71</v>
      </c>
      <c r="AM410" t="s">
        <v>3900</v>
      </c>
      <c r="AN410" t="s">
        <v>71</v>
      </c>
      <c r="AO410" t="s">
        <v>71</v>
      </c>
      <c r="AP410" t="s">
        <v>71</v>
      </c>
      <c r="AQ410" t="s">
        <v>71</v>
      </c>
      <c r="AR410" t="s">
        <v>71</v>
      </c>
      <c r="AS410">
        <v>2004</v>
      </c>
      <c r="AT410">
        <v>3</v>
      </c>
      <c r="AU410" t="s">
        <v>71</v>
      </c>
      <c r="AV410" t="s">
        <v>71</v>
      </c>
      <c r="AW410" t="s">
        <v>71</v>
      </c>
      <c r="AX410" t="s">
        <v>71</v>
      </c>
      <c r="AY410" t="s">
        <v>71</v>
      </c>
      <c r="AZ410">
        <v>392</v>
      </c>
      <c r="BA410">
        <v>396</v>
      </c>
      <c r="BB410" t="s">
        <v>71</v>
      </c>
      <c r="BC410" t="s">
        <v>71</v>
      </c>
      <c r="BD410" t="s">
        <v>71</v>
      </c>
      <c r="BE410" t="s">
        <v>71</v>
      </c>
      <c r="BF410" t="s">
        <v>71</v>
      </c>
      <c r="BG410" t="s">
        <v>71</v>
      </c>
      <c r="BH410" t="s">
        <v>71</v>
      </c>
      <c r="BI410" t="s">
        <v>71</v>
      </c>
      <c r="BJ410" t="s">
        <v>71</v>
      </c>
      <c r="BK410" t="s">
        <v>71</v>
      </c>
      <c r="BL410" t="s">
        <v>71</v>
      </c>
      <c r="BM410" t="s">
        <v>71</v>
      </c>
      <c r="BN410" t="s">
        <v>71</v>
      </c>
      <c r="BO410" t="s">
        <v>71</v>
      </c>
      <c r="BP410" t="s">
        <v>71</v>
      </c>
      <c r="BQ410" t="s">
        <v>3901</v>
      </c>
      <c r="BR410" t="str">
        <f>HYPERLINK("https%3A%2F%2Fwww.webofscience.com%2Fwos%2Fwoscc%2Ffull-record%2FWOS:000237307500069","View Full Record in Web of Science")</f>
        <v>View Full Record in Web of Science</v>
      </c>
    </row>
    <row r="411" spans="1:70" x14ac:dyDescent="0.25">
      <c r="A411" t="s">
        <v>69</v>
      </c>
      <c r="B411" t="s">
        <v>3902</v>
      </c>
      <c r="C411" t="s">
        <v>71</v>
      </c>
      <c r="D411" t="s">
        <v>71</v>
      </c>
      <c r="E411" t="s">
        <v>71</v>
      </c>
      <c r="F411" t="s">
        <v>3902</v>
      </c>
      <c r="G411" t="s">
        <v>71</v>
      </c>
      <c r="H411" t="s">
        <v>71</v>
      </c>
      <c r="I411" s="1" t="s">
        <v>3903</v>
      </c>
      <c r="J411" s="6" t="s">
        <v>8588</v>
      </c>
      <c r="K411" t="s">
        <v>421</v>
      </c>
      <c r="L411" t="s">
        <v>71</v>
      </c>
      <c r="M411" t="s">
        <v>71</v>
      </c>
      <c r="N411" t="s">
        <v>71</v>
      </c>
      <c r="O411" t="s">
        <v>71</v>
      </c>
      <c r="P411" t="s">
        <v>71</v>
      </c>
      <c r="Q411" t="s">
        <v>71</v>
      </c>
      <c r="R411" t="s">
        <v>71</v>
      </c>
      <c r="S411" t="s">
        <v>71</v>
      </c>
      <c r="T411" t="s">
        <v>3904</v>
      </c>
      <c r="U411" t="s">
        <v>71</v>
      </c>
      <c r="V411" t="s">
        <v>71</v>
      </c>
      <c r="W411" t="s">
        <v>71</v>
      </c>
      <c r="X411" t="s">
        <v>71</v>
      </c>
      <c r="Y411" t="s">
        <v>71</v>
      </c>
      <c r="Z411" t="s">
        <v>71</v>
      </c>
      <c r="AA411" t="s">
        <v>71</v>
      </c>
      <c r="AB411" t="s">
        <v>71</v>
      </c>
      <c r="AC411" t="s">
        <v>71</v>
      </c>
      <c r="AD411" t="s">
        <v>71</v>
      </c>
      <c r="AE411" t="s">
        <v>71</v>
      </c>
      <c r="AF411" t="s">
        <v>71</v>
      </c>
      <c r="AG411" t="s">
        <v>71</v>
      </c>
      <c r="AH411" t="s">
        <v>71</v>
      </c>
      <c r="AI411" t="s">
        <v>71</v>
      </c>
      <c r="AJ411" t="s">
        <v>71</v>
      </c>
      <c r="AK411" t="s">
        <v>71</v>
      </c>
      <c r="AL411" t="s">
        <v>71</v>
      </c>
      <c r="AM411" t="s">
        <v>423</v>
      </c>
      <c r="AN411" t="s">
        <v>71</v>
      </c>
      <c r="AO411" t="s">
        <v>71</v>
      </c>
      <c r="AP411" t="s">
        <v>71</v>
      </c>
      <c r="AQ411" t="s">
        <v>71</v>
      </c>
      <c r="AR411" t="s">
        <v>1814</v>
      </c>
      <c r="AS411">
        <v>1991</v>
      </c>
      <c r="AT411">
        <v>40</v>
      </c>
      <c r="AU411">
        <v>1</v>
      </c>
      <c r="AV411" t="s">
        <v>71</v>
      </c>
      <c r="AW411" t="s">
        <v>71</v>
      </c>
      <c r="AX411" t="s">
        <v>71</v>
      </c>
      <c r="AY411" t="s">
        <v>71</v>
      </c>
      <c r="AZ411">
        <v>5</v>
      </c>
      <c r="BA411">
        <v>38</v>
      </c>
      <c r="BB411" t="s">
        <v>71</v>
      </c>
      <c r="BC411" t="s">
        <v>3905</v>
      </c>
      <c r="BD411" t="str">
        <f>HYPERLINK("http://dx.doi.org/10.1016/0165-0114(91)90045-R","http://dx.doi.org/10.1016/0165-0114(91)90045-R")</f>
        <v>http://dx.doi.org/10.1016/0165-0114(91)90045-R</v>
      </c>
      <c r="BE411" t="s">
        <v>71</v>
      </c>
      <c r="BF411" t="s">
        <v>71</v>
      </c>
      <c r="BG411" t="s">
        <v>71</v>
      </c>
      <c r="BH411" t="s">
        <v>71</v>
      </c>
      <c r="BI411" t="s">
        <v>71</v>
      </c>
      <c r="BJ411" t="s">
        <v>71</v>
      </c>
      <c r="BK411" t="s">
        <v>71</v>
      </c>
      <c r="BL411" t="s">
        <v>71</v>
      </c>
      <c r="BM411" t="s">
        <v>71</v>
      </c>
      <c r="BN411" t="s">
        <v>71</v>
      </c>
      <c r="BO411" t="s">
        <v>71</v>
      </c>
      <c r="BP411" t="s">
        <v>71</v>
      </c>
      <c r="BQ411" t="s">
        <v>3906</v>
      </c>
      <c r="BR411" t="str">
        <f>HYPERLINK("https%3A%2F%2Fwww.webofscience.com%2Fwos%2Fwoscc%2Ffull-record%2FWOS:A1991FG57000002","View Full Record in Web of Science")</f>
        <v>View Full Record in Web of Science</v>
      </c>
    </row>
    <row r="412" spans="1:70" x14ac:dyDescent="0.25">
      <c r="A412" t="s">
        <v>69</v>
      </c>
      <c r="B412" t="s">
        <v>3907</v>
      </c>
      <c r="C412" t="s">
        <v>71</v>
      </c>
      <c r="D412" t="s">
        <v>71</v>
      </c>
      <c r="E412" t="s">
        <v>71</v>
      </c>
      <c r="F412" t="s">
        <v>3908</v>
      </c>
      <c r="G412" t="s">
        <v>71</v>
      </c>
      <c r="H412" t="s">
        <v>71</v>
      </c>
      <c r="I412" s="1" t="s">
        <v>3909</v>
      </c>
      <c r="J412" s="6" t="s">
        <v>8590</v>
      </c>
      <c r="K412" t="s">
        <v>3910</v>
      </c>
      <c r="L412" t="s">
        <v>71</v>
      </c>
      <c r="M412" t="s">
        <v>71</v>
      </c>
      <c r="N412" t="s">
        <v>71</v>
      </c>
      <c r="O412" t="s">
        <v>71</v>
      </c>
      <c r="P412" t="s">
        <v>71</v>
      </c>
      <c r="Q412" t="s">
        <v>71</v>
      </c>
      <c r="R412" t="s">
        <v>71</v>
      </c>
      <c r="S412" t="s">
        <v>71</v>
      </c>
      <c r="T412" t="s">
        <v>3911</v>
      </c>
      <c r="U412" t="s">
        <v>71</v>
      </c>
      <c r="V412" t="s">
        <v>71</v>
      </c>
      <c r="W412" t="s">
        <v>71</v>
      </c>
      <c r="X412" t="s">
        <v>71</v>
      </c>
      <c r="Y412" t="s">
        <v>3912</v>
      </c>
      <c r="Z412" t="s">
        <v>3913</v>
      </c>
      <c r="AA412" t="s">
        <v>71</v>
      </c>
      <c r="AB412" t="s">
        <v>71</v>
      </c>
      <c r="AC412" t="s">
        <v>71</v>
      </c>
      <c r="AD412" t="s">
        <v>71</v>
      </c>
      <c r="AE412" t="s">
        <v>71</v>
      </c>
      <c r="AF412" t="s">
        <v>71</v>
      </c>
      <c r="AG412" t="s">
        <v>71</v>
      </c>
      <c r="AH412" t="s">
        <v>71</v>
      </c>
      <c r="AI412" t="s">
        <v>71</v>
      </c>
      <c r="AJ412" t="s">
        <v>71</v>
      </c>
      <c r="AK412" t="s">
        <v>71</v>
      </c>
      <c r="AL412" t="s">
        <v>71</v>
      </c>
      <c r="AM412" t="s">
        <v>3914</v>
      </c>
      <c r="AN412" t="s">
        <v>3915</v>
      </c>
      <c r="AO412" t="s">
        <v>71</v>
      </c>
      <c r="AP412" t="s">
        <v>71</v>
      </c>
      <c r="AQ412" t="s">
        <v>71</v>
      </c>
      <c r="AR412" t="s">
        <v>794</v>
      </c>
      <c r="AS412">
        <v>2013</v>
      </c>
      <c r="AT412">
        <v>50</v>
      </c>
      <c r="AU412" t="s">
        <v>71</v>
      </c>
      <c r="AV412" t="s">
        <v>71</v>
      </c>
      <c r="AW412" t="s">
        <v>71</v>
      </c>
      <c r="AX412" t="s">
        <v>180</v>
      </c>
      <c r="AY412" t="s">
        <v>71</v>
      </c>
      <c r="AZ412">
        <v>128</v>
      </c>
      <c r="BA412">
        <v>135</v>
      </c>
      <c r="BB412" t="s">
        <v>71</v>
      </c>
      <c r="BC412" t="s">
        <v>3916</v>
      </c>
      <c r="BD412" t="str">
        <f>HYPERLINK("http://dx.doi.org/10.1016/j.cageo.2012.05.022","http://dx.doi.org/10.1016/j.cageo.2012.05.022")</f>
        <v>http://dx.doi.org/10.1016/j.cageo.2012.05.022</v>
      </c>
      <c r="BE412" t="s">
        <v>71</v>
      </c>
      <c r="BF412" t="s">
        <v>71</v>
      </c>
      <c r="BG412" t="s">
        <v>71</v>
      </c>
      <c r="BH412" t="s">
        <v>71</v>
      </c>
      <c r="BI412" t="s">
        <v>71</v>
      </c>
      <c r="BJ412" t="s">
        <v>71</v>
      </c>
      <c r="BK412" t="s">
        <v>71</v>
      </c>
      <c r="BL412" t="s">
        <v>71</v>
      </c>
      <c r="BM412" t="s">
        <v>71</v>
      </c>
      <c r="BN412" t="s">
        <v>71</v>
      </c>
      <c r="BO412" t="s">
        <v>71</v>
      </c>
      <c r="BP412" t="s">
        <v>71</v>
      </c>
      <c r="BQ412" t="s">
        <v>3917</v>
      </c>
      <c r="BR412" t="str">
        <f>HYPERLINK("https%3A%2F%2Fwww.webofscience.com%2Fwos%2Fwoscc%2Ffull-record%2FWOS:000313611100014","View Full Record in Web of Science")</f>
        <v>View Full Record in Web of Science</v>
      </c>
    </row>
    <row r="413" spans="1:70" x14ac:dyDescent="0.25">
      <c r="A413" t="s">
        <v>83</v>
      </c>
      <c r="B413" t="s">
        <v>3918</v>
      </c>
      <c r="C413" t="s">
        <v>71</v>
      </c>
      <c r="D413" t="s">
        <v>3919</v>
      </c>
      <c r="E413" t="s">
        <v>71</v>
      </c>
      <c r="F413" t="s">
        <v>3920</v>
      </c>
      <c r="G413" t="s">
        <v>71</v>
      </c>
      <c r="H413" t="s">
        <v>71</v>
      </c>
      <c r="I413" s="1" t="s">
        <v>3921</v>
      </c>
      <c r="J413" s="6" t="s">
        <v>8590</v>
      </c>
      <c r="K413" t="s">
        <v>3922</v>
      </c>
      <c r="L413" t="s">
        <v>138</v>
      </c>
      <c r="M413" t="s">
        <v>3923</v>
      </c>
      <c r="N413" t="s">
        <v>3924</v>
      </c>
      <c r="O413" t="s">
        <v>3925</v>
      </c>
      <c r="P413" t="s">
        <v>3926</v>
      </c>
      <c r="Q413" t="s">
        <v>71</v>
      </c>
      <c r="R413" t="s">
        <v>71</v>
      </c>
      <c r="S413" t="s">
        <v>71</v>
      </c>
      <c r="T413" t="s">
        <v>3927</v>
      </c>
      <c r="U413" t="s">
        <v>71</v>
      </c>
      <c r="V413" t="s">
        <v>71</v>
      </c>
      <c r="W413" t="s">
        <v>71</v>
      </c>
      <c r="X413" t="s">
        <v>71</v>
      </c>
      <c r="Y413" t="s">
        <v>3928</v>
      </c>
      <c r="Z413" t="s">
        <v>3929</v>
      </c>
      <c r="AA413" t="s">
        <v>71</v>
      </c>
      <c r="AB413" t="s">
        <v>71</v>
      </c>
      <c r="AC413" t="s">
        <v>71</v>
      </c>
      <c r="AD413" t="s">
        <v>71</v>
      </c>
      <c r="AE413" t="s">
        <v>71</v>
      </c>
      <c r="AF413" t="s">
        <v>71</v>
      </c>
      <c r="AG413" t="s">
        <v>71</v>
      </c>
      <c r="AH413" t="s">
        <v>71</v>
      </c>
      <c r="AI413" t="s">
        <v>71</v>
      </c>
      <c r="AJ413" t="s">
        <v>71</v>
      </c>
      <c r="AK413" t="s">
        <v>71</v>
      </c>
      <c r="AL413" t="s">
        <v>71</v>
      </c>
      <c r="AM413" t="s">
        <v>71</v>
      </c>
      <c r="AN413" t="s">
        <v>71</v>
      </c>
      <c r="AO413" t="s">
        <v>3930</v>
      </c>
      <c r="AP413" t="s">
        <v>71</v>
      </c>
      <c r="AQ413" t="s">
        <v>71</v>
      </c>
      <c r="AR413" t="s">
        <v>71</v>
      </c>
      <c r="AS413">
        <v>2008</v>
      </c>
      <c r="AT413">
        <v>1</v>
      </c>
      <c r="AU413" t="s">
        <v>71</v>
      </c>
      <c r="AV413" t="s">
        <v>71</v>
      </c>
      <c r="AW413" t="s">
        <v>71</v>
      </c>
      <c r="AX413" t="s">
        <v>71</v>
      </c>
      <c r="AY413" t="s">
        <v>71</v>
      </c>
      <c r="AZ413">
        <v>799</v>
      </c>
      <c r="BA413">
        <v>804</v>
      </c>
      <c r="BB413" t="s">
        <v>71</v>
      </c>
      <c r="BC413" t="s">
        <v>3931</v>
      </c>
      <c r="BD413" t="str">
        <f>HYPERLINK("http://dx.doi.org/10.1142/9789812799470_0131","http://dx.doi.org/10.1142/9789812799470_0131")</f>
        <v>http://dx.doi.org/10.1142/9789812799470_0131</v>
      </c>
      <c r="BE413" t="s">
        <v>71</v>
      </c>
      <c r="BF413" t="s">
        <v>71</v>
      </c>
      <c r="BG413" t="s">
        <v>71</v>
      </c>
      <c r="BH413" t="s">
        <v>71</v>
      </c>
      <c r="BI413" t="s">
        <v>71</v>
      </c>
      <c r="BJ413" t="s">
        <v>71</v>
      </c>
      <c r="BK413" t="s">
        <v>71</v>
      </c>
      <c r="BL413" t="s">
        <v>71</v>
      </c>
      <c r="BM413" t="s">
        <v>71</v>
      </c>
      <c r="BN413" t="s">
        <v>71</v>
      </c>
      <c r="BO413" t="s">
        <v>71</v>
      </c>
      <c r="BP413" t="s">
        <v>71</v>
      </c>
      <c r="BQ413" t="s">
        <v>3932</v>
      </c>
      <c r="BR413" t="str">
        <f>HYPERLINK("https%3A%2F%2Fwww.webofscience.com%2Fwos%2Fwoscc%2Ffull-record%2FWOS:000259061900131","View Full Record in Web of Science")</f>
        <v>View Full Record in Web of Science</v>
      </c>
    </row>
    <row r="414" spans="1:70" x14ac:dyDescent="0.25">
      <c r="A414" t="s">
        <v>69</v>
      </c>
      <c r="B414" t="s">
        <v>3933</v>
      </c>
      <c r="C414" t="s">
        <v>71</v>
      </c>
      <c r="D414" t="s">
        <v>71</v>
      </c>
      <c r="E414" t="s">
        <v>71</v>
      </c>
      <c r="F414" t="s">
        <v>3934</v>
      </c>
      <c r="G414" t="s">
        <v>71</v>
      </c>
      <c r="H414" t="s">
        <v>71</v>
      </c>
      <c r="I414" s="1" t="s">
        <v>3935</v>
      </c>
      <c r="J414" s="6" t="s">
        <v>8590</v>
      </c>
      <c r="K414" t="s">
        <v>288</v>
      </c>
      <c r="L414" t="s">
        <v>71</v>
      </c>
      <c r="M414" t="s">
        <v>71</v>
      </c>
      <c r="N414" t="s">
        <v>71</v>
      </c>
      <c r="O414" t="s">
        <v>71</v>
      </c>
      <c r="P414" t="s">
        <v>71</v>
      </c>
      <c r="Q414" t="s">
        <v>71</v>
      </c>
      <c r="R414" t="s">
        <v>71</v>
      </c>
      <c r="S414" t="s">
        <v>71</v>
      </c>
      <c r="T414" t="s">
        <v>3936</v>
      </c>
      <c r="U414" t="s">
        <v>71</v>
      </c>
      <c r="V414" t="s">
        <v>71</v>
      </c>
      <c r="W414" t="s">
        <v>71</v>
      </c>
      <c r="X414" t="s">
        <v>71</v>
      </c>
      <c r="Y414" t="s">
        <v>3937</v>
      </c>
      <c r="Z414" t="s">
        <v>3938</v>
      </c>
      <c r="AA414" t="s">
        <v>71</v>
      </c>
      <c r="AB414" t="s">
        <v>71</v>
      </c>
      <c r="AC414" t="s">
        <v>71</v>
      </c>
      <c r="AD414" t="s">
        <v>71</v>
      </c>
      <c r="AE414" t="s">
        <v>71</v>
      </c>
      <c r="AF414" t="s">
        <v>71</v>
      </c>
      <c r="AG414" t="s">
        <v>71</v>
      </c>
      <c r="AH414" t="s">
        <v>71</v>
      </c>
      <c r="AI414" t="s">
        <v>71</v>
      </c>
      <c r="AJ414" t="s">
        <v>71</v>
      </c>
      <c r="AK414" t="s">
        <v>71</v>
      </c>
      <c r="AL414" t="s">
        <v>71</v>
      </c>
      <c r="AM414" t="s">
        <v>291</v>
      </c>
      <c r="AN414" t="s">
        <v>292</v>
      </c>
      <c r="AO414" t="s">
        <v>71</v>
      </c>
      <c r="AP414" t="s">
        <v>71</v>
      </c>
      <c r="AQ414" t="s">
        <v>71</v>
      </c>
      <c r="AR414" t="s">
        <v>3939</v>
      </c>
      <c r="AS414">
        <v>2012</v>
      </c>
      <c r="AT414">
        <v>39</v>
      </c>
      <c r="AU414">
        <v>12</v>
      </c>
      <c r="AV414" t="s">
        <v>71</v>
      </c>
      <c r="AW414" t="s">
        <v>71</v>
      </c>
      <c r="AX414" t="s">
        <v>71</v>
      </c>
      <c r="AY414" t="s">
        <v>71</v>
      </c>
      <c r="AZ414">
        <v>10343</v>
      </c>
      <c r="BA414">
        <v>10351</v>
      </c>
      <c r="BB414" t="s">
        <v>71</v>
      </c>
      <c r="BC414" t="s">
        <v>3940</v>
      </c>
      <c r="BD414" t="str">
        <f>HYPERLINK("http://dx.doi.org/10.1016/j.eswa.2012.01.027","http://dx.doi.org/10.1016/j.eswa.2012.01.027")</f>
        <v>http://dx.doi.org/10.1016/j.eswa.2012.01.027</v>
      </c>
      <c r="BE414" t="s">
        <v>71</v>
      </c>
      <c r="BF414" t="s">
        <v>71</v>
      </c>
      <c r="BG414" t="s">
        <v>71</v>
      </c>
      <c r="BH414" t="s">
        <v>71</v>
      </c>
      <c r="BI414" t="s">
        <v>71</v>
      </c>
      <c r="BJ414" t="s">
        <v>71</v>
      </c>
      <c r="BK414" t="s">
        <v>71</v>
      </c>
      <c r="BL414" t="s">
        <v>71</v>
      </c>
      <c r="BM414" t="s">
        <v>71</v>
      </c>
      <c r="BN414" t="s">
        <v>71</v>
      </c>
      <c r="BO414" t="s">
        <v>71</v>
      </c>
      <c r="BP414" t="s">
        <v>71</v>
      </c>
      <c r="BQ414" t="s">
        <v>3941</v>
      </c>
      <c r="BR414" t="str">
        <f>HYPERLINK("https%3A%2F%2Fwww.webofscience.com%2Fwos%2Fwoscc%2Ffull-record%2FWOS:000305863300004","View Full Record in Web of Science")</f>
        <v>View Full Record in Web of Science</v>
      </c>
    </row>
    <row r="415" spans="1:70" x14ac:dyDescent="0.25">
      <c r="A415" t="s">
        <v>83</v>
      </c>
      <c r="B415" t="s">
        <v>3942</v>
      </c>
      <c r="C415" t="s">
        <v>71</v>
      </c>
      <c r="D415" t="s">
        <v>3943</v>
      </c>
      <c r="E415" t="s">
        <v>71</v>
      </c>
      <c r="F415" t="s">
        <v>3942</v>
      </c>
      <c r="G415" t="s">
        <v>71</v>
      </c>
      <c r="H415" t="s">
        <v>71</v>
      </c>
      <c r="I415" s="1" t="s">
        <v>3944</v>
      </c>
      <c r="J415" s="6" t="s">
        <v>8590</v>
      </c>
      <c r="K415" t="s">
        <v>3945</v>
      </c>
      <c r="L415" t="s">
        <v>3946</v>
      </c>
      <c r="M415" t="s">
        <v>3947</v>
      </c>
      <c r="N415" t="s">
        <v>3948</v>
      </c>
      <c r="O415" t="s">
        <v>3949</v>
      </c>
      <c r="P415" t="s">
        <v>3950</v>
      </c>
      <c r="Q415" t="s">
        <v>71</v>
      </c>
      <c r="R415" t="s">
        <v>71</v>
      </c>
      <c r="S415" t="s">
        <v>71</v>
      </c>
      <c r="T415" t="s">
        <v>3951</v>
      </c>
      <c r="U415" t="s">
        <v>71</v>
      </c>
      <c r="V415" t="s">
        <v>71</v>
      </c>
      <c r="W415" t="s">
        <v>71</v>
      </c>
      <c r="X415" t="s">
        <v>71</v>
      </c>
      <c r="Y415" t="s">
        <v>3952</v>
      </c>
      <c r="Z415" t="s">
        <v>3953</v>
      </c>
      <c r="AA415" t="s">
        <v>71</v>
      </c>
      <c r="AB415" t="s">
        <v>71</v>
      </c>
      <c r="AC415" t="s">
        <v>71</v>
      </c>
      <c r="AD415" t="s">
        <v>71</v>
      </c>
      <c r="AE415" t="s">
        <v>71</v>
      </c>
      <c r="AF415" t="s">
        <v>71</v>
      </c>
      <c r="AG415" t="s">
        <v>71</v>
      </c>
      <c r="AH415" t="s">
        <v>71</v>
      </c>
      <c r="AI415" t="s">
        <v>71</v>
      </c>
      <c r="AJ415" t="s">
        <v>71</v>
      </c>
      <c r="AK415" t="s">
        <v>71</v>
      </c>
      <c r="AL415" t="s">
        <v>71</v>
      </c>
      <c r="AM415" t="s">
        <v>3954</v>
      </c>
      <c r="AN415" t="s">
        <v>71</v>
      </c>
      <c r="AO415" t="s">
        <v>3955</v>
      </c>
      <c r="AP415" t="s">
        <v>71</v>
      </c>
      <c r="AQ415" t="s">
        <v>71</v>
      </c>
      <c r="AR415" t="s">
        <v>71</v>
      </c>
      <c r="AS415">
        <v>2001</v>
      </c>
      <c r="AT415">
        <v>4479</v>
      </c>
      <c r="AU415" t="s">
        <v>71</v>
      </c>
      <c r="AV415" t="s">
        <v>71</v>
      </c>
      <c r="AW415" t="s">
        <v>71</v>
      </c>
      <c r="AX415" t="s">
        <v>71</v>
      </c>
      <c r="AY415" t="s">
        <v>71</v>
      </c>
      <c r="AZ415">
        <v>135</v>
      </c>
      <c r="BA415">
        <v>143</v>
      </c>
      <c r="BB415" t="s">
        <v>71</v>
      </c>
      <c r="BC415" t="s">
        <v>3956</v>
      </c>
      <c r="BD415" t="str">
        <f>HYPERLINK("http://dx.doi.org/10.1117/12.448340","http://dx.doi.org/10.1117/12.448340")</f>
        <v>http://dx.doi.org/10.1117/12.448340</v>
      </c>
      <c r="BE415" t="s">
        <v>71</v>
      </c>
      <c r="BF415" t="s">
        <v>71</v>
      </c>
      <c r="BG415" t="s">
        <v>71</v>
      </c>
      <c r="BH415" t="s">
        <v>71</v>
      </c>
      <c r="BI415" t="s">
        <v>71</v>
      </c>
      <c r="BJ415" t="s">
        <v>71</v>
      </c>
      <c r="BK415" t="s">
        <v>71</v>
      </c>
      <c r="BL415" t="s">
        <v>71</v>
      </c>
      <c r="BM415" t="s">
        <v>71</v>
      </c>
      <c r="BN415" t="s">
        <v>71</v>
      </c>
      <c r="BO415" t="s">
        <v>71</v>
      </c>
      <c r="BP415" t="s">
        <v>71</v>
      </c>
      <c r="BQ415" t="s">
        <v>3957</v>
      </c>
      <c r="BR415" t="str">
        <f>HYPERLINK("https%3A%2F%2Fwww.webofscience.com%2Fwos%2Fwoscc%2Ffull-record%2FWOS:000174396300016","View Full Record in Web of Science")</f>
        <v>View Full Record in Web of Science</v>
      </c>
    </row>
    <row r="416" spans="1:70" x14ac:dyDescent="0.25">
      <c r="A416" t="s">
        <v>69</v>
      </c>
      <c r="B416" t="s">
        <v>3958</v>
      </c>
      <c r="C416" t="s">
        <v>71</v>
      </c>
      <c r="D416" t="s">
        <v>71</v>
      </c>
      <c r="E416" t="s">
        <v>71</v>
      </c>
      <c r="F416" t="s">
        <v>3959</v>
      </c>
      <c r="G416" t="s">
        <v>71</v>
      </c>
      <c r="H416" t="s">
        <v>71</v>
      </c>
      <c r="I416" s="1" t="s">
        <v>3960</v>
      </c>
      <c r="J416" s="6" t="s">
        <v>8590</v>
      </c>
      <c r="K416" t="s">
        <v>766</v>
      </c>
      <c r="L416" t="s">
        <v>71</v>
      </c>
      <c r="M416" t="s">
        <v>71</v>
      </c>
      <c r="N416" t="s">
        <v>71</v>
      </c>
      <c r="O416" t="s">
        <v>71</v>
      </c>
      <c r="P416" t="s">
        <v>71</v>
      </c>
      <c r="Q416" t="s">
        <v>71</v>
      </c>
      <c r="R416" t="s">
        <v>71</v>
      </c>
      <c r="S416" t="s">
        <v>71</v>
      </c>
      <c r="T416" t="s">
        <v>3961</v>
      </c>
      <c r="U416" t="s">
        <v>71</v>
      </c>
      <c r="V416" t="s">
        <v>71</v>
      </c>
      <c r="W416" t="s">
        <v>71</v>
      </c>
      <c r="X416" t="s">
        <v>71</v>
      </c>
      <c r="Y416" t="s">
        <v>3962</v>
      </c>
      <c r="Z416" t="s">
        <v>3963</v>
      </c>
      <c r="AA416" t="s">
        <v>71</v>
      </c>
      <c r="AB416" t="s">
        <v>71</v>
      </c>
      <c r="AC416" t="s">
        <v>71</v>
      </c>
      <c r="AD416" t="s">
        <v>71</v>
      </c>
      <c r="AE416" t="s">
        <v>71</v>
      </c>
      <c r="AF416" t="s">
        <v>71</v>
      </c>
      <c r="AG416" t="s">
        <v>71</v>
      </c>
      <c r="AH416" t="s">
        <v>71</v>
      </c>
      <c r="AI416" t="s">
        <v>71</v>
      </c>
      <c r="AJ416" t="s">
        <v>71</v>
      </c>
      <c r="AK416" t="s">
        <v>71</v>
      </c>
      <c r="AL416" t="s">
        <v>71</v>
      </c>
      <c r="AM416" t="s">
        <v>768</v>
      </c>
      <c r="AN416" t="s">
        <v>769</v>
      </c>
      <c r="AO416" t="s">
        <v>71</v>
      </c>
      <c r="AP416" t="s">
        <v>71</v>
      </c>
      <c r="AQ416" t="s">
        <v>71</v>
      </c>
      <c r="AR416" t="s">
        <v>344</v>
      </c>
      <c r="AS416">
        <v>2017</v>
      </c>
      <c r="AT416">
        <v>55</v>
      </c>
      <c r="AU416" t="s">
        <v>71</v>
      </c>
      <c r="AV416" t="s">
        <v>71</v>
      </c>
      <c r="AW416" t="s">
        <v>71</v>
      </c>
      <c r="AX416" t="s">
        <v>71</v>
      </c>
      <c r="AY416" t="s">
        <v>71</v>
      </c>
      <c r="AZ416">
        <v>588</v>
      </c>
      <c r="BA416">
        <v>621</v>
      </c>
      <c r="BB416" t="s">
        <v>71</v>
      </c>
      <c r="BC416" t="s">
        <v>3964</v>
      </c>
      <c r="BD416" t="str">
        <f>HYPERLINK("http://dx.doi.org/10.1016/j.asoc.2017.01.013","http://dx.doi.org/10.1016/j.asoc.2017.01.013")</f>
        <v>http://dx.doi.org/10.1016/j.asoc.2017.01.013</v>
      </c>
      <c r="BE416" t="s">
        <v>71</v>
      </c>
      <c r="BF416" t="s">
        <v>71</v>
      </c>
      <c r="BG416" t="s">
        <v>71</v>
      </c>
      <c r="BH416" t="s">
        <v>71</v>
      </c>
      <c r="BI416" t="s">
        <v>71</v>
      </c>
      <c r="BJ416" t="s">
        <v>71</v>
      </c>
      <c r="BK416" t="s">
        <v>71</v>
      </c>
      <c r="BL416" t="s">
        <v>71</v>
      </c>
      <c r="BM416" t="s">
        <v>71</v>
      </c>
      <c r="BN416" t="s">
        <v>71</v>
      </c>
      <c r="BO416" t="s">
        <v>71</v>
      </c>
      <c r="BP416" t="s">
        <v>71</v>
      </c>
      <c r="BQ416" t="s">
        <v>3965</v>
      </c>
      <c r="BR416" t="str">
        <f>HYPERLINK("https%3A%2F%2Fwww.webofscience.com%2Fwos%2Fwoscc%2Ffull-record%2FWOS:000400031600044","View Full Record in Web of Science")</f>
        <v>View Full Record in Web of Science</v>
      </c>
    </row>
    <row r="417" spans="1:70" x14ac:dyDescent="0.25">
      <c r="A417" t="s">
        <v>69</v>
      </c>
      <c r="B417" t="s">
        <v>3966</v>
      </c>
      <c r="C417" t="s">
        <v>71</v>
      </c>
      <c r="D417" t="s">
        <v>71</v>
      </c>
      <c r="E417" t="s">
        <v>71</v>
      </c>
      <c r="F417" t="s">
        <v>3967</v>
      </c>
      <c r="G417" t="s">
        <v>71</v>
      </c>
      <c r="H417" t="s">
        <v>71</v>
      </c>
      <c r="I417" s="1" t="s">
        <v>3968</v>
      </c>
      <c r="J417" s="6" t="s">
        <v>8604</v>
      </c>
      <c r="K417" t="s">
        <v>3969</v>
      </c>
      <c r="L417" t="s">
        <v>71</v>
      </c>
      <c r="M417" t="s">
        <v>71</v>
      </c>
      <c r="N417" t="s">
        <v>71</v>
      </c>
      <c r="O417" t="s">
        <v>71</v>
      </c>
      <c r="P417" t="s">
        <v>71</v>
      </c>
      <c r="Q417" t="s">
        <v>71</v>
      </c>
      <c r="R417" t="s">
        <v>71</v>
      </c>
      <c r="S417" t="s">
        <v>71</v>
      </c>
      <c r="T417" s="10" t="s">
        <v>3970</v>
      </c>
      <c r="U417" t="s">
        <v>71</v>
      </c>
      <c r="V417" t="s">
        <v>71</v>
      </c>
      <c r="W417" t="s">
        <v>71</v>
      </c>
      <c r="X417" t="s">
        <v>71</v>
      </c>
      <c r="Y417" t="s">
        <v>3971</v>
      </c>
      <c r="Z417" t="s">
        <v>3972</v>
      </c>
      <c r="AA417" t="s">
        <v>71</v>
      </c>
      <c r="AB417" t="s">
        <v>71</v>
      </c>
      <c r="AC417" t="s">
        <v>71</v>
      </c>
      <c r="AD417" t="s">
        <v>71</v>
      </c>
      <c r="AE417" t="s">
        <v>71</v>
      </c>
      <c r="AF417" t="s">
        <v>71</v>
      </c>
      <c r="AG417" t="s">
        <v>71</v>
      </c>
      <c r="AH417" t="s">
        <v>71</v>
      </c>
      <c r="AI417" t="s">
        <v>71</v>
      </c>
      <c r="AJ417" t="s">
        <v>71</v>
      </c>
      <c r="AK417" t="s">
        <v>71</v>
      </c>
      <c r="AL417" t="s">
        <v>71</v>
      </c>
      <c r="AM417" t="s">
        <v>3973</v>
      </c>
      <c r="AN417" t="s">
        <v>3974</v>
      </c>
      <c r="AO417" t="s">
        <v>71</v>
      </c>
      <c r="AP417" t="s">
        <v>71</v>
      </c>
      <c r="AQ417" t="s">
        <v>71</v>
      </c>
      <c r="AR417" t="s">
        <v>1838</v>
      </c>
      <c r="AS417">
        <v>2021</v>
      </c>
      <c r="AT417">
        <v>33</v>
      </c>
      <c r="AU417">
        <v>7</v>
      </c>
      <c r="AV417" t="s">
        <v>71</v>
      </c>
      <c r="AW417" t="s">
        <v>71</v>
      </c>
      <c r="AX417" t="s">
        <v>180</v>
      </c>
      <c r="AY417" t="s">
        <v>71</v>
      </c>
      <c r="AZ417" t="s">
        <v>71</v>
      </c>
      <c r="BA417" t="s">
        <v>71</v>
      </c>
      <c r="BB417" t="s">
        <v>3975</v>
      </c>
      <c r="BC417" t="s">
        <v>3976</v>
      </c>
      <c r="BD417" t="str">
        <f>HYPERLINK("http://dx.doi.org/10.1002/cpe.5358","http://dx.doi.org/10.1002/cpe.5358")</f>
        <v>http://dx.doi.org/10.1002/cpe.5358</v>
      </c>
      <c r="BE417" t="s">
        <v>71</v>
      </c>
      <c r="BF417" t="s">
        <v>71</v>
      </c>
      <c r="BG417" t="s">
        <v>71</v>
      </c>
      <c r="BH417" t="s">
        <v>71</v>
      </c>
      <c r="BI417" t="s">
        <v>71</v>
      </c>
      <c r="BJ417" t="s">
        <v>71</v>
      </c>
      <c r="BK417" t="s">
        <v>71</v>
      </c>
      <c r="BL417" t="s">
        <v>71</v>
      </c>
      <c r="BM417" t="s">
        <v>71</v>
      </c>
      <c r="BN417" t="s">
        <v>71</v>
      </c>
      <c r="BO417" t="s">
        <v>71</v>
      </c>
      <c r="BP417" t="s">
        <v>71</v>
      </c>
      <c r="BQ417" t="s">
        <v>3977</v>
      </c>
      <c r="BR417" t="str">
        <f>HYPERLINK("https%3A%2F%2Fwww.webofscience.com%2Fwos%2Fwoscc%2Ffull-record%2FWOS:000632049700033","View Full Record in Web of Science")</f>
        <v>View Full Record in Web of Science</v>
      </c>
    </row>
    <row r="418" spans="1:70" x14ac:dyDescent="0.25">
      <c r="A418" t="s">
        <v>69</v>
      </c>
      <c r="B418" t="s">
        <v>3978</v>
      </c>
      <c r="C418" t="s">
        <v>71</v>
      </c>
      <c r="D418" t="s">
        <v>71</v>
      </c>
      <c r="E418" t="s">
        <v>71</v>
      </c>
      <c r="F418" t="s">
        <v>3979</v>
      </c>
      <c r="G418" t="s">
        <v>71</v>
      </c>
      <c r="H418" t="s">
        <v>71</v>
      </c>
      <c r="I418" s="1" t="s">
        <v>3980</v>
      </c>
      <c r="J418" s="6" t="s">
        <v>8590</v>
      </c>
      <c r="K418" t="s">
        <v>2648</v>
      </c>
      <c r="L418" t="s">
        <v>71</v>
      </c>
      <c r="M418" t="s">
        <v>71</v>
      </c>
      <c r="N418" t="s">
        <v>71</v>
      </c>
      <c r="O418" t="s">
        <v>71</v>
      </c>
      <c r="P418" t="s">
        <v>71</v>
      </c>
      <c r="Q418" t="s">
        <v>71</v>
      </c>
      <c r="R418" t="s">
        <v>71</v>
      </c>
      <c r="S418" t="s">
        <v>71</v>
      </c>
      <c r="T418" s="10" t="s">
        <v>3981</v>
      </c>
      <c r="U418" t="s">
        <v>71</v>
      </c>
      <c r="V418" t="s">
        <v>71</v>
      </c>
      <c r="W418" t="s">
        <v>71</v>
      </c>
      <c r="X418" t="s">
        <v>71</v>
      </c>
      <c r="Y418" t="s">
        <v>3982</v>
      </c>
      <c r="Z418" t="s">
        <v>71</v>
      </c>
      <c r="AA418" t="s">
        <v>71</v>
      </c>
      <c r="AB418" t="s">
        <v>71</v>
      </c>
      <c r="AC418" t="s">
        <v>71</v>
      </c>
      <c r="AD418" t="s">
        <v>71</v>
      </c>
      <c r="AE418" t="s">
        <v>71</v>
      </c>
      <c r="AF418" t="s">
        <v>71</v>
      </c>
      <c r="AG418" t="s">
        <v>71</v>
      </c>
      <c r="AH418" t="s">
        <v>71</v>
      </c>
      <c r="AI418" t="s">
        <v>71</v>
      </c>
      <c r="AJ418" t="s">
        <v>71</v>
      </c>
      <c r="AK418" t="s">
        <v>71</v>
      </c>
      <c r="AL418" t="s">
        <v>71</v>
      </c>
      <c r="AM418" t="s">
        <v>2651</v>
      </c>
      <c r="AN418" t="s">
        <v>2652</v>
      </c>
      <c r="AO418" t="s">
        <v>71</v>
      </c>
      <c r="AP418" t="s">
        <v>71</v>
      </c>
      <c r="AQ418" t="s">
        <v>71</v>
      </c>
      <c r="AR418" t="s">
        <v>770</v>
      </c>
      <c r="AS418">
        <v>2020</v>
      </c>
      <c r="AT418">
        <v>12</v>
      </c>
      <c r="AU418">
        <v>2</v>
      </c>
      <c r="AV418" t="s">
        <v>71</v>
      </c>
      <c r="AW418" t="s">
        <v>71</v>
      </c>
      <c r="AX418" t="s">
        <v>180</v>
      </c>
      <c r="AY418" t="s">
        <v>71</v>
      </c>
      <c r="AZ418">
        <v>460</v>
      </c>
      <c r="BA418">
        <v>478</v>
      </c>
      <c r="BB418" t="s">
        <v>71</v>
      </c>
      <c r="BC418" t="s">
        <v>3983</v>
      </c>
      <c r="BD418" t="str">
        <f>HYPERLINK("http://dx.doi.org/10.1007/s12559-018-9616-3","http://dx.doi.org/10.1007/s12559-018-9616-3")</f>
        <v>http://dx.doi.org/10.1007/s12559-018-9616-3</v>
      </c>
      <c r="BE418" t="s">
        <v>71</v>
      </c>
      <c r="BF418" t="s">
        <v>71</v>
      </c>
      <c r="BG418" t="s">
        <v>71</v>
      </c>
      <c r="BH418" t="s">
        <v>71</v>
      </c>
      <c r="BI418" t="s">
        <v>71</v>
      </c>
      <c r="BJ418" t="s">
        <v>71</v>
      </c>
      <c r="BK418" t="s">
        <v>71</v>
      </c>
      <c r="BL418" t="s">
        <v>71</v>
      </c>
      <c r="BM418" t="s">
        <v>71</v>
      </c>
      <c r="BN418" t="s">
        <v>71</v>
      </c>
      <c r="BO418" t="s">
        <v>71</v>
      </c>
      <c r="BP418" t="s">
        <v>71</v>
      </c>
      <c r="BQ418" t="s">
        <v>3984</v>
      </c>
      <c r="BR418" t="str">
        <f>HYPERLINK("https%3A%2F%2Fwww.webofscience.com%2Fwos%2Fwoscc%2Ffull-record%2FWOS:000534884300011","View Full Record in Web of Science")</f>
        <v>View Full Record in Web of Science</v>
      </c>
    </row>
    <row r="419" spans="1:70" x14ac:dyDescent="0.25">
      <c r="A419" t="s">
        <v>83</v>
      </c>
      <c r="B419" t="s">
        <v>3985</v>
      </c>
      <c r="C419" t="s">
        <v>71</v>
      </c>
      <c r="D419" t="s">
        <v>3986</v>
      </c>
      <c r="E419" t="s">
        <v>71</v>
      </c>
      <c r="F419" t="s">
        <v>3987</v>
      </c>
      <c r="G419" t="s">
        <v>71</v>
      </c>
      <c r="H419" t="s">
        <v>71</v>
      </c>
      <c r="I419" s="1" t="s">
        <v>3988</v>
      </c>
      <c r="J419" s="6" t="s">
        <v>8590</v>
      </c>
      <c r="K419" t="s">
        <v>3989</v>
      </c>
      <c r="L419" t="s">
        <v>601</v>
      </c>
      <c r="M419" t="s">
        <v>3990</v>
      </c>
      <c r="N419" t="s">
        <v>3991</v>
      </c>
      <c r="O419" t="s">
        <v>3992</v>
      </c>
      <c r="P419" t="s">
        <v>3993</v>
      </c>
      <c r="Q419" t="s">
        <v>71</v>
      </c>
      <c r="R419" t="s">
        <v>71</v>
      </c>
      <c r="S419" t="s">
        <v>71</v>
      </c>
      <c r="T419" t="s">
        <v>3994</v>
      </c>
      <c r="U419" t="s">
        <v>71</v>
      </c>
      <c r="V419" t="s">
        <v>71</v>
      </c>
      <c r="W419" t="s">
        <v>71</v>
      </c>
      <c r="X419" t="s">
        <v>71</v>
      </c>
      <c r="Y419" t="s">
        <v>71</v>
      </c>
      <c r="Z419" t="s">
        <v>71</v>
      </c>
      <c r="AA419" t="s">
        <v>71</v>
      </c>
      <c r="AB419" t="s">
        <v>71</v>
      </c>
      <c r="AC419" t="s">
        <v>71</v>
      </c>
      <c r="AD419" t="s">
        <v>71</v>
      </c>
      <c r="AE419" t="s">
        <v>71</v>
      </c>
      <c r="AF419" t="s">
        <v>71</v>
      </c>
      <c r="AG419" t="s">
        <v>71</v>
      </c>
      <c r="AH419" t="s">
        <v>71</v>
      </c>
      <c r="AI419" t="s">
        <v>71</v>
      </c>
      <c r="AJ419" t="s">
        <v>71</v>
      </c>
      <c r="AK419" t="s">
        <v>71</v>
      </c>
      <c r="AL419" t="s">
        <v>71</v>
      </c>
      <c r="AM419" t="s">
        <v>606</v>
      </c>
      <c r="AN419" t="s">
        <v>607</v>
      </c>
      <c r="AO419" t="s">
        <v>3995</v>
      </c>
      <c r="AP419" t="s">
        <v>71</v>
      </c>
      <c r="AQ419" t="s">
        <v>71</v>
      </c>
      <c r="AR419" t="s">
        <v>71</v>
      </c>
      <c r="AS419">
        <v>2018</v>
      </c>
      <c r="AT419">
        <v>710</v>
      </c>
      <c r="AU419" t="s">
        <v>71</v>
      </c>
      <c r="AV419" t="s">
        <v>71</v>
      </c>
      <c r="AW419" t="s">
        <v>71</v>
      </c>
      <c r="AX419" t="s">
        <v>71</v>
      </c>
      <c r="AY419" t="s">
        <v>71</v>
      </c>
      <c r="AZ419">
        <v>203</v>
      </c>
      <c r="BA419">
        <v>214</v>
      </c>
      <c r="BB419" t="s">
        <v>71</v>
      </c>
      <c r="BC419" t="s">
        <v>3996</v>
      </c>
      <c r="BD419" t="str">
        <f>HYPERLINK("http://dx.doi.org/10.1007/978-981-10-7871-2_20","http://dx.doi.org/10.1007/978-981-10-7871-2_20")</f>
        <v>http://dx.doi.org/10.1007/978-981-10-7871-2_20</v>
      </c>
      <c r="BE419" t="s">
        <v>71</v>
      </c>
      <c r="BF419" t="s">
        <v>71</v>
      </c>
      <c r="BG419" t="s">
        <v>71</v>
      </c>
      <c r="BH419" t="s">
        <v>71</v>
      </c>
      <c r="BI419" t="s">
        <v>71</v>
      </c>
      <c r="BJ419" t="s">
        <v>71</v>
      </c>
      <c r="BK419" t="s">
        <v>71</v>
      </c>
      <c r="BL419" t="s">
        <v>71</v>
      </c>
      <c r="BM419" t="s">
        <v>71</v>
      </c>
      <c r="BN419" t="s">
        <v>71</v>
      </c>
      <c r="BO419" t="s">
        <v>71</v>
      </c>
      <c r="BP419" t="s">
        <v>71</v>
      </c>
      <c r="BQ419" t="s">
        <v>3997</v>
      </c>
      <c r="BR419" t="str">
        <f>HYPERLINK("https%3A%2F%2Fwww.webofscience.com%2Fwos%2Fwoscc%2Ffull-record%2FWOS:000553798900020","View Full Record in Web of Science")</f>
        <v>View Full Record in Web of Science</v>
      </c>
    </row>
    <row r="420" spans="1:70" x14ac:dyDescent="0.25">
      <c r="A420" t="s">
        <v>69</v>
      </c>
      <c r="B420" t="s">
        <v>3998</v>
      </c>
      <c r="C420" t="s">
        <v>71</v>
      </c>
      <c r="D420" t="s">
        <v>71</v>
      </c>
      <c r="E420" t="s">
        <v>71</v>
      </c>
      <c r="F420" t="s">
        <v>3999</v>
      </c>
      <c r="G420" t="s">
        <v>71</v>
      </c>
      <c r="H420" t="s">
        <v>71</v>
      </c>
      <c r="I420" s="1" t="s">
        <v>4000</v>
      </c>
      <c r="J420" s="6" t="s">
        <v>8590</v>
      </c>
      <c r="K420" t="s">
        <v>4001</v>
      </c>
      <c r="L420" t="s">
        <v>71</v>
      </c>
      <c r="M420" t="s">
        <v>71</v>
      </c>
      <c r="N420" t="s">
        <v>71</v>
      </c>
      <c r="O420" t="s">
        <v>71</v>
      </c>
      <c r="P420" t="s">
        <v>71</v>
      </c>
      <c r="Q420" t="s">
        <v>71</v>
      </c>
      <c r="R420" t="s">
        <v>71</v>
      </c>
      <c r="S420" t="s">
        <v>71</v>
      </c>
      <c r="T420" t="s">
        <v>4002</v>
      </c>
      <c r="U420" t="s">
        <v>71</v>
      </c>
      <c r="V420" t="s">
        <v>71</v>
      </c>
      <c r="W420" t="s">
        <v>71</v>
      </c>
      <c r="X420" t="s">
        <v>71</v>
      </c>
      <c r="Y420" t="s">
        <v>71</v>
      </c>
      <c r="Z420" t="s">
        <v>1072</v>
      </c>
      <c r="AA420" t="s">
        <v>71</v>
      </c>
      <c r="AB420" t="s">
        <v>71</v>
      </c>
      <c r="AC420" t="s">
        <v>71</v>
      </c>
      <c r="AD420" t="s">
        <v>71</v>
      </c>
      <c r="AE420" t="s">
        <v>71</v>
      </c>
      <c r="AF420" t="s">
        <v>71</v>
      </c>
      <c r="AG420" t="s">
        <v>71</v>
      </c>
      <c r="AH420" t="s">
        <v>71</v>
      </c>
      <c r="AI420" t="s">
        <v>71</v>
      </c>
      <c r="AJ420" t="s">
        <v>71</v>
      </c>
      <c r="AK420" t="s">
        <v>71</v>
      </c>
      <c r="AL420" t="s">
        <v>71</v>
      </c>
      <c r="AM420" t="s">
        <v>4003</v>
      </c>
      <c r="AN420" t="s">
        <v>4004</v>
      </c>
      <c r="AO420" t="s">
        <v>71</v>
      </c>
      <c r="AP420" t="s">
        <v>71</v>
      </c>
      <c r="AQ420" t="s">
        <v>71</v>
      </c>
      <c r="AR420" t="s">
        <v>79</v>
      </c>
      <c r="AS420">
        <v>2006</v>
      </c>
      <c r="AT420">
        <v>36</v>
      </c>
      <c r="AU420">
        <v>5</v>
      </c>
      <c r="AV420" t="s">
        <v>71</v>
      </c>
      <c r="AW420" t="s">
        <v>71</v>
      </c>
      <c r="AX420" t="s">
        <v>71</v>
      </c>
      <c r="AY420" t="s">
        <v>71</v>
      </c>
      <c r="AZ420">
        <v>616</v>
      </c>
      <c r="BA420">
        <v>635</v>
      </c>
      <c r="BB420" t="s">
        <v>71</v>
      </c>
      <c r="BC420" t="s">
        <v>4005</v>
      </c>
      <c r="BD420" t="str">
        <f>HYPERLINK("http://dx.doi.org/10.1109/TSMCC.2006.879384","http://dx.doi.org/10.1109/TSMCC.2006.879384")</f>
        <v>http://dx.doi.org/10.1109/TSMCC.2006.879384</v>
      </c>
      <c r="BE420" t="s">
        <v>71</v>
      </c>
      <c r="BF420" t="s">
        <v>71</v>
      </c>
      <c r="BG420" t="s">
        <v>71</v>
      </c>
      <c r="BH420" t="s">
        <v>71</v>
      </c>
      <c r="BI420" t="s">
        <v>71</v>
      </c>
      <c r="BJ420" t="s">
        <v>71</v>
      </c>
      <c r="BK420" t="s">
        <v>71</v>
      </c>
      <c r="BL420" t="s">
        <v>71</v>
      </c>
      <c r="BM420" t="s">
        <v>71</v>
      </c>
      <c r="BN420" t="s">
        <v>71</v>
      </c>
      <c r="BO420" t="s">
        <v>71</v>
      </c>
      <c r="BP420" t="s">
        <v>71</v>
      </c>
      <c r="BQ420" t="s">
        <v>4006</v>
      </c>
      <c r="BR420" t="str">
        <f>HYPERLINK("https%3A%2F%2Fwww.webofscience.com%2Fwos%2Fwoscc%2Ffull-record%2FWOS:000240009600002","View Full Record in Web of Science")</f>
        <v>View Full Record in Web of Science</v>
      </c>
    </row>
    <row r="421" spans="1:70" x14ac:dyDescent="0.25">
      <c r="A421" t="s">
        <v>83</v>
      </c>
      <c r="B421" t="s">
        <v>4007</v>
      </c>
      <c r="C421" t="s">
        <v>71</v>
      </c>
      <c r="D421" t="s">
        <v>4008</v>
      </c>
      <c r="E421" t="s">
        <v>71</v>
      </c>
      <c r="F421" t="s">
        <v>4009</v>
      </c>
      <c r="G421" t="s">
        <v>71</v>
      </c>
      <c r="H421" t="s">
        <v>71</v>
      </c>
      <c r="I421" s="1" t="s">
        <v>4010</v>
      </c>
      <c r="J421" s="6" t="s">
        <v>8588</v>
      </c>
      <c r="K421" t="s">
        <v>4011</v>
      </c>
      <c r="L421" t="s">
        <v>4012</v>
      </c>
      <c r="M421" t="s">
        <v>4013</v>
      </c>
      <c r="N421" t="s">
        <v>4014</v>
      </c>
      <c r="O421" t="s">
        <v>4015</v>
      </c>
      <c r="P421" t="s">
        <v>4016</v>
      </c>
      <c r="Q421" t="s">
        <v>71</v>
      </c>
      <c r="R421" t="s">
        <v>71</v>
      </c>
      <c r="S421" t="s">
        <v>71</v>
      </c>
      <c r="T421" s="10" t="s">
        <v>4017</v>
      </c>
      <c r="U421" t="s">
        <v>71</v>
      </c>
      <c r="V421" t="s">
        <v>71</v>
      </c>
      <c r="W421" t="s">
        <v>71</v>
      </c>
      <c r="X421" t="s">
        <v>71</v>
      </c>
      <c r="Y421" t="s">
        <v>4018</v>
      </c>
      <c r="Z421" t="s">
        <v>4019</v>
      </c>
      <c r="AA421" t="s">
        <v>71</v>
      </c>
      <c r="AB421" t="s">
        <v>71</v>
      </c>
      <c r="AC421" t="s">
        <v>71</v>
      </c>
      <c r="AD421" t="s">
        <v>71</v>
      </c>
      <c r="AE421" t="s">
        <v>71</v>
      </c>
      <c r="AF421" t="s">
        <v>71</v>
      </c>
      <c r="AG421" t="s">
        <v>71</v>
      </c>
      <c r="AH421" t="s">
        <v>71</v>
      </c>
      <c r="AI421" t="s">
        <v>71</v>
      </c>
      <c r="AJ421" t="s">
        <v>71</v>
      </c>
      <c r="AK421" t="s">
        <v>71</v>
      </c>
      <c r="AL421" t="s">
        <v>71</v>
      </c>
      <c r="AM421" t="s">
        <v>4020</v>
      </c>
      <c r="AN421" t="s">
        <v>4021</v>
      </c>
      <c r="AO421" t="s">
        <v>71</v>
      </c>
      <c r="AP421" t="s">
        <v>71</v>
      </c>
      <c r="AQ421" t="s">
        <v>71</v>
      </c>
      <c r="AR421" t="s">
        <v>71</v>
      </c>
      <c r="AS421">
        <v>2018</v>
      </c>
      <c r="AT421" t="s">
        <v>71</v>
      </c>
      <c r="AU421" t="s">
        <v>71</v>
      </c>
      <c r="AV421" t="s">
        <v>71</v>
      </c>
      <c r="AW421" t="s">
        <v>71</v>
      </c>
      <c r="AX421" t="s">
        <v>71</v>
      </c>
      <c r="AY421" t="s">
        <v>71</v>
      </c>
      <c r="AZ421">
        <v>39</v>
      </c>
      <c r="BA421">
        <v>44</v>
      </c>
      <c r="BB421" t="s">
        <v>71</v>
      </c>
      <c r="BC421" t="s">
        <v>71</v>
      </c>
      <c r="BD421" t="s">
        <v>71</v>
      </c>
      <c r="BE421" t="s">
        <v>71</v>
      </c>
      <c r="BF421" t="s">
        <v>71</v>
      </c>
      <c r="BG421" t="s">
        <v>71</v>
      </c>
      <c r="BH421" t="s">
        <v>71</v>
      </c>
      <c r="BI421" t="s">
        <v>71</v>
      </c>
      <c r="BJ421" t="s">
        <v>71</v>
      </c>
      <c r="BK421" t="s">
        <v>71</v>
      </c>
      <c r="BL421" t="s">
        <v>71</v>
      </c>
      <c r="BM421" t="s">
        <v>71</v>
      </c>
      <c r="BN421" t="s">
        <v>71</v>
      </c>
      <c r="BO421" t="s">
        <v>71</v>
      </c>
      <c r="BP421" t="s">
        <v>71</v>
      </c>
      <c r="BQ421" t="s">
        <v>4022</v>
      </c>
      <c r="BR421" t="str">
        <f>HYPERLINK("https%3A%2F%2Fwww.webofscience.com%2Fwos%2Fwoscc%2Ffull-record%2FWOS:000595063700006","View Full Record in Web of Science")</f>
        <v>View Full Record in Web of Science</v>
      </c>
    </row>
    <row r="422" spans="1:70" x14ac:dyDescent="0.25">
      <c r="A422" t="s">
        <v>69</v>
      </c>
      <c r="B422" t="s">
        <v>4023</v>
      </c>
      <c r="C422" t="s">
        <v>71</v>
      </c>
      <c r="D422" t="s">
        <v>71</v>
      </c>
      <c r="E422" t="s">
        <v>71</v>
      </c>
      <c r="F422" t="s">
        <v>4023</v>
      </c>
      <c r="G422" t="s">
        <v>71</v>
      </c>
      <c r="H422" t="s">
        <v>71</v>
      </c>
      <c r="I422" s="1" t="s">
        <v>4024</v>
      </c>
      <c r="J422" s="6" t="s">
        <v>8593</v>
      </c>
      <c r="K422" t="s">
        <v>123</v>
      </c>
      <c r="L422" t="s">
        <v>71</v>
      </c>
      <c r="M422" t="s">
        <v>71</v>
      </c>
      <c r="N422" t="s">
        <v>71</v>
      </c>
      <c r="O422" t="s">
        <v>71</v>
      </c>
      <c r="P422" t="s">
        <v>71</v>
      </c>
      <c r="Q422" t="s">
        <v>71</v>
      </c>
      <c r="R422" t="s">
        <v>71</v>
      </c>
      <c r="S422" t="s">
        <v>71</v>
      </c>
      <c r="T422" t="s">
        <v>4025</v>
      </c>
      <c r="U422" t="s">
        <v>71</v>
      </c>
      <c r="V422" t="s">
        <v>71</v>
      </c>
      <c r="W422" t="s">
        <v>71</v>
      </c>
      <c r="X422" t="s">
        <v>71</v>
      </c>
      <c r="Y422" t="s">
        <v>71</v>
      </c>
      <c r="Z422" t="s">
        <v>71</v>
      </c>
      <c r="AA422" t="s">
        <v>71</v>
      </c>
      <c r="AB422" t="s">
        <v>71</v>
      </c>
      <c r="AC422" t="s">
        <v>71</v>
      </c>
      <c r="AD422" t="s">
        <v>71</v>
      </c>
      <c r="AE422" t="s">
        <v>71</v>
      </c>
      <c r="AF422" t="s">
        <v>71</v>
      </c>
      <c r="AG422" t="s">
        <v>71</v>
      </c>
      <c r="AH422" t="s">
        <v>71</v>
      </c>
      <c r="AI422" t="s">
        <v>71</v>
      </c>
      <c r="AJ422" t="s">
        <v>71</v>
      </c>
      <c r="AK422" t="s">
        <v>71</v>
      </c>
      <c r="AL422" t="s">
        <v>71</v>
      </c>
      <c r="AM422" t="s">
        <v>127</v>
      </c>
      <c r="AN422" t="s">
        <v>128</v>
      </c>
      <c r="AO422" t="s">
        <v>71</v>
      </c>
      <c r="AP422" t="s">
        <v>71</v>
      </c>
      <c r="AQ422" t="s">
        <v>71</v>
      </c>
      <c r="AR422" t="s">
        <v>479</v>
      </c>
      <c r="AS422">
        <v>1998</v>
      </c>
      <c r="AT422">
        <v>110</v>
      </c>
      <c r="AU422" t="s">
        <v>1823</v>
      </c>
      <c r="AV422" t="s">
        <v>71</v>
      </c>
      <c r="AW422" t="s">
        <v>71</v>
      </c>
      <c r="AX422" t="s">
        <v>71</v>
      </c>
      <c r="AY422" t="s">
        <v>71</v>
      </c>
      <c r="AZ422">
        <v>127</v>
      </c>
      <c r="BA422">
        <v>133</v>
      </c>
      <c r="BB422" t="s">
        <v>71</v>
      </c>
      <c r="BC422" t="s">
        <v>4026</v>
      </c>
      <c r="BD422" t="str">
        <f>HYPERLINK("http://dx.doi.org/10.1016/S0020-0255(98)10038-5","http://dx.doi.org/10.1016/S0020-0255(98)10038-5")</f>
        <v>http://dx.doi.org/10.1016/S0020-0255(98)10038-5</v>
      </c>
      <c r="BE422" t="s">
        <v>71</v>
      </c>
      <c r="BF422" t="s">
        <v>71</v>
      </c>
      <c r="BG422" t="s">
        <v>71</v>
      </c>
      <c r="BH422" t="s">
        <v>71</v>
      </c>
      <c r="BI422" t="s">
        <v>71</v>
      </c>
      <c r="BJ422" t="s">
        <v>71</v>
      </c>
      <c r="BK422" t="s">
        <v>71</v>
      </c>
      <c r="BL422" t="s">
        <v>71</v>
      </c>
      <c r="BM422" t="s">
        <v>71</v>
      </c>
      <c r="BN422" t="s">
        <v>71</v>
      </c>
      <c r="BO422" t="s">
        <v>71</v>
      </c>
      <c r="BP422" t="s">
        <v>71</v>
      </c>
      <c r="BQ422" t="s">
        <v>4027</v>
      </c>
      <c r="BR422" t="str">
        <f>HYPERLINK("https%3A%2F%2Fwww.webofscience.com%2Fwos%2Fwoscc%2Ffull-record%2FWOS:000075882500001","View Full Record in Web of Science")</f>
        <v>View Full Record in Web of Science</v>
      </c>
    </row>
    <row r="423" spans="1:70" x14ac:dyDescent="0.25">
      <c r="A423" t="s">
        <v>83</v>
      </c>
      <c r="B423" t="s">
        <v>4028</v>
      </c>
      <c r="C423" t="s">
        <v>71</v>
      </c>
      <c r="D423" t="s">
        <v>4029</v>
      </c>
      <c r="E423" t="s">
        <v>71</v>
      </c>
      <c r="F423" t="s">
        <v>4030</v>
      </c>
      <c r="G423" t="s">
        <v>71</v>
      </c>
      <c r="H423" t="s">
        <v>71</v>
      </c>
      <c r="I423" s="1" t="s">
        <v>4031</v>
      </c>
      <c r="J423" s="6" t="s">
        <v>8588</v>
      </c>
      <c r="K423" t="s">
        <v>4032</v>
      </c>
      <c r="L423" t="s">
        <v>71</v>
      </c>
      <c r="M423" t="s">
        <v>4033</v>
      </c>
      <c r="N423" t="s">
        <v>4034</v>
      </c>
      <c r="O423" t="s">
        <v>4035</v>
      </c>
      <c r="P423" t="s">
        <v>4036</v>
      </c>
      <c r="Q423" t="s">
        <v>71</v>
      </c>
      <c r="R423" t="s">
        <v>71</v>
      </c>
      <c r="S423" t="s">
        <v>71</v>
      </c>
      <c r="T423" t="s">
        <v>4037</v>
      </c>
      <c r="U423" t="s">
        <v>71</v>
      </c>
      <c r="V423" t="s">
        <v>71</v>
      </c>
      <c r="W423" t="s">
        <v>71</v>
      </c>
      <c r="X423" t="s">
        <v>71</v>
      </c>
      <c r="Y423" t="s">
        <v>4038</v>
      </c>
      <c r="Z423" t="s">
        <v>4039</v>
      </c>
      <c r="AA423" t="s">
        <v>71</v>
      </c>
      <c r="AB423" t="s">
        <v>71</v>
      </c>
      <c r="AC423" t="s">
        <v>71</v>
      </c>
      <c r="AD423" t="s">
        <v>71</v>
      </c>
      <c r="AE423" t="s">
        <v>71</v>
      </c>
      <c r="AF423" t="s">
        <v>71</v>
      </c>
      <c r="AG423" t="s">
        <v>71</v>
      </c>
      <c r="AH423" t="s">
        <v>71</v>
      </c>
      <c r="AI423" t="s">
        <v>71</v>
      </c>
      <c r="AJ423" t="s">
        <v>71</v>
      </c>
      <c r="AK423" t="s">
        <v>71</v>
      </c>
      <c r="AL423" t="s">
        <v>71</v>
      </c>
      <c r="AM423" t="s">
        <v>71</v>
      </c>
      <c r="AN423" t="s">
        <v>71</v>
      </c>
      <c r="AO423" t="s">
        <v>4040</v>
      </c>
      <c r="AP423" t="s">
        <v>71</v>
      </c>
      <c r="AQ423" t="s">
        <v>71</v>
      </c>
      <c r="AR423" t="s">
        <v>71</v>
      </c>
      <c r="AS423">
        <v>2007</v>
      </c>
      <c r="AT423" t="s">
        <v>71</v>
      </c>
      <c r="AU423" t="s">
        <v>71</v>
      </c>
      <c r="AV423" t="s">
        <v>71</v>
      </c>
      <c r="AW423" t="s">
        <v>71</v>
      </c>
      <c r="AX423" t="s">
        <v>71</v>
      </c>
      <c r="AY423" t="s">
        <v>71</v>
      </c>
      <c r="AZ423">
        <v>466</v>
      </c>
      <c r="BA423">
        <v>472</v>
      </c>
      <c r="BB423" t="s">
        <v>71</v>
      </c>
      <c r="BC423" t="s">
        <v>71</v>
      </c>
      <c r="BD423" t="s">
        <v>71</v>
      </c>
      <c r="BE423" t="s">
        <v>71</v>
      </c>
      <c r="BF423" t="s">
        <v>71</v>
      </c>
      <c r="BG423" t="s">
        <v>71</v>
      </c>
      <c r="BH423" t="s">
        <v>71</v>
      </c>
      <c r="BI423" t="s">
        <v>71</v>
      </c>
      <c r="BJ423" t="s">
        <v>71</v>
      </c>
      <c r="BK423" t="s">
        <v>71</v>
      </c>
      <c r="BL423" t="s">
        <v>71</v>
      </c>
      <c r="BM423" t="s">
        <v>71</v>
      </c>
      <c r="BN423" t="s">
        <v>71</v>
      </c>
      <c r="BO423" t="s">
        <v>71</v>
      </c>
      <c r="BP423" t="s">
        <v>71</v>
      </c>
      <c r="BQ423" t="s">
        <v>4041</v>
      </c>
      <c r="BR423" t="str">
        <f>HYPERLINK("https%3A%2F%2Fwww.webofscience.com%2Fwos%2Fwoscc%2Ffull-record%2FWOS:000252036000071","View Full Record in Web of Science")</f>
        <v>View Full Record in Web of Science</v>
      </c>
    </row>
    <row r="424" spans="1:70" x14ac:dyDescent="0.25">
      <c r="A424" t="s">
        <v>69</v>
      </c>
      <c r="B424" t="s">
        <v>4042</v>
      </c>
      <c r="C424" t="s">
        <v>71</v>
      </c>
      <c r="D424" t="s">
        <v>71</v>
      </c>
      <c r="E424" t="s">
        <v>71</v>
      </c>
      <c r="F424" t="s">
        <v>4043</v>
      </c>
      <c r="G424" t="s">
        <v>71</v>
      </c>
      <c r="H424" t="s">
        <v>71</v>
      </c>
      <c r="I424" s="1" t="s">
        <v>4044</v>
      </c>
      <c r="J424" s="6" t="s">
        <v>8590</v>
      </c>
      <c r="K424" t="s">
        <v>74</v>
      </c>
      <c r="L424" t="s">
        <v>71</v>
      </c>
      <c r="M424" t="s">
        <v>71</v>
      </c>
      <c r="N424" t="s">
        <v>71</v>
      </c>
      <c r="O424" t="s">
        <v>71</v>
      </c>
      <c r="P424" t="s">
        <v>71</v>
      </c>
      <c r="Q424" t="s">
        <v>71</v>
      </c>
      <c r="R424" t="s">
        <v>71</v>
      </c>
      <c r="S424" t="s">
        <v>71</v>
      </c>
      <c r="T424" t="s">
        <v>4045</v>
      </c>
      <c r="U424" t="s">
        <v>71</v>
      </c>
      <c r="V424" t="s">
        <v>71</v>
      </c>
      <c r="W424" t="s">
        <v>71</v>
      </c>
      <c r="X424" t="s">
        <v>71</v>
      </c>
      <c r="Y424" t="s">
        <v>1957</v>
      </c>
      <c r="Z424" t="s">
        <v>71</v>
      </c>
      <c r="AA424" t="s">
        <v>71</v>
      </c>
      <c r="AB424" t="s">
        <v>71</v>
      </c>
      <c r="AC424" t="s">
        <v>71</v>
      </c>
      <c r="AD424" t="s">
        <v>71</v>
      </c>
      <c r="AE424" t="s">
        <v>71</v>
      </c>
      <c r="AF424" t="s">
        <v>71</v>
      </c>
      <c r="AG424" t="s">
        <v>71</v>
      </c>
      <c r="AH424" t="s">
        <v>71</v>
      </c>
      <c r="AI424" t="s">
        <v>71</v>
      </c>
      <c r="AJ424" t="s">
        <v>71</v>
      </c>
      <c r="AK424" t="s">
        <v>71</v>
      </c>
      <c r="AL424" t="s">
        <v>71</v>
      </c>
      <c r="AM424" t="s">
        <v>77</v>
      </c>
      <c r="AN424" t="s">
        <v>78</v>
      </c>
      <c r="AO424" t="s">
        <v>71</v>
      </c>
      <c r="AP424" t="s">
        <v>71</v>
      </c>
      <c r="AQ424" t="s">
        <v>71</v>
      </c>
      <c r="AR424" t="s">
        <v>263</v>
      </c>
      <c r="AS424">
        <v>2013</v>
      </c>
      <c r="AT424">
        <v>17</v>
      </c>
      <c r="AU424">
        <v>11</v>
      </c>
      <c r="AV424" t="s">
        <v>71</v>
      </c>
      <c r="AW424" t="s">
        <v>71</v>
      </c>
      <c r="AX424" t="s">
        <v>180</v>
      </c>
      <c r="AY424" t="s">
        <v>71</v>
      </c>
      <c r="AZ424">
        <v>2075</v>
      </c>
      <c r="BA424">
        <v>2088</v>
      </c>
      <c r="BB424" t="s">
        <v>71</v>
      </c>
      <c r="BC424" t="s">
        <v>4046</v>
      </c>
      <c r="BD424" t="str">
        <f>HYPERLINK("http://dx.doi.org/10.1007/s00500-013-1117-4","http://dx.doi.org/10.1007/s00500-013-1117-4")</f>
        <v>http://dx.doi.org/10.1007/s00500-013-1117-4</v>
      </c>
      <c r="BE424" t="s">
        <v>71</v>
      </c>
      <c r="BF424" t="s">
        <v>71</v>
      </c>
      <c r="BG424" t="s">
        <v>71</v>
      </c>
      <c r="BH424" t="s">
        <v>71</v>
      </c>
      <c r="BI424" t="s">
        <v>71</v>
      </c>
      <c r="BJ424" t="s">
        <v>71</v>
      </c>
      <c r="BK424" t="s">
        <v>71</v>
      </c>
      <c r="BL424" t="s">
        <v>71</v>
      </c>
      <c r="BM424" t="s">
        <v>71</v>
      </c>
      <c r="BN424" t="s">
        <v>71</v>
      </c>
      <c r="BO424" t="s">
        <v>71</v>
      </c>
      <c r="BP424" t="s">
        <v>71</v>
      </c>
      <c r="BQ424" t="s">
        <v>4047</v>
      </c>
      <c r="BR424" t="str">
        <f>HYPERLINK("https%3A%2F%2Fwww.webofscience.com%2Fwos%2Fwoscc%2Ffull-record%2FWOS:000325822900010","View Full Record in Web of Science")</f>
        <v>View Full Record in Web of Science</v>
      </c>
    </row>
    <row r="425" spans="1:70" x14ac:dyDescent="0.25">
      <c r="A425" t="s">
        <v>69</v>
      </c>
      <c r="B425" t="s">
        <v>4048</v>
      </c>
      <c r="C425" t="s">
        <v>71</v>
      </c>
      <c r="D425" t="s">
        <v>71</v>
      </c>
      <c r="E425" t="s">
        <v>71</v>
      </c>
      <c r="F425" t="s">
        <v>4049</v>
      </c>
      <c r="G425" t="s">
        <v>71</v>
      </c>
      <c r="H425" t="s">
        <v>71</v>
      </c>
      <c r="I425" s="1" t="s">
        <v>4050</v>
      </c>
      <c r="J425" s="6" t="s">
        <v>8590</v>
      </c>
      <c r="K425" t="s">
        <v>1803</v>
      </c>
      <c r="L425" t="s">
        <v>71</v>
      </c>
      <c r="M425" t="s">
        <v>71</v>
      </c>
      <c r="N425" t="s">
        <v>71</v>
      </c>
      <c r="O425" t="s">
        <v>71</v>
      </c>
      <c r="P425" t="s">
        <v>71</v>
      </c>
      <c r="Q425" t="s">
        <v>71</v>
      </c>
      <c r="R425" t="s">
        <v>71</v>
      </c>
      <c r="S425" t="s">
        <v>71</v>
      </c>
      <c r="T425" t="s">
        <v>4051</v>
      </c>
      <c r="U425" t="s">
        <v>71</v>
      </c>
      <c r="V425" t="s">
        <v>71</v>
      </c>
      <c r="W425" t="s">
        <v>71</v>
      </c>
      <c r="X425" t="s">
        <v>71</v>
      </c>
      <c r="Y425" t="s">
        <v>4052</v>
      </c>
      <c r="Z425" t="s">
        <v>4053</v>
      </c>
      <c r="AA425" t="s">
        <v>71</v>
      </c>
      <c r="AB425" t="s">
        <v>71</v>
      </c>
      <c r="AC425" t="s">
        <v>71</v>
      </c>
      <c r="AD425" t="s">
        <v>71</v>
      </c>
      <c r="AE425" t="s">
        <v>71</v>
      </c>
      <c r="AF425" t="s">
        <v>71</v>
      </c>
      <c r="AG425" t="s">
        <v>71</v>
      </c>
      <c r="AH425" t="s">
        <v>71</v>
      </c>
      <c r="AI425" t="s">
        <v>71</v>
      </c>
      <c r="AJ425" t="s">
        <v>71</v>
      </c>
      <c r="AK425" t="s">
        <v>71</v>
      </c>
      <c r="AL425" t="s">
        <v>71</v>
      </c>
      <c r="AM425" t="s">
        <v>1807</v>
      </c>
      <c r="AN425" t="s">
        <v>1808</v>
      </c>
      <c r="AO425" t="s">
        <v>71</v>
      </c>
      <c r="AP425" t="s">
        <v>71</v>
      </c>
      <c r="AQ425" t="s">
        <v>71</v>
      </c>
      <c r="AR425" t="s">
        <v>728</v>
      </c>
      <c r="AS425">
        <v>2015</v>
      </c>
      <c r="AT425">
        <v>10</v>
      </c>
      <c r="AU425">
        <v>6</v>
      </c>
      <c r="AV425" t="s">
        <v>71</v>
      </c>
      <c r="AW425" t="s">
        <v>71</v>
      </c>
      <c r="AX425" t="s">
        <v>180</v>
      </c>
      <c r="AY425" t="s">
        <v>71</v>
      </c>
      <c r="AZ425">
        <v>772</v>
      </c>
      <c r="BA425">
        <v>788</v>
      </c>
      <c r="BB425" t="s">
        <v>71</v>
      </c>
      <c r="BC425" t="s">
        <v>71</v>
      </c>
      <c r="BD425" t="s">
        <v>71</v>
      </c>
      <c r="BE425" t="s">
        <v>71</v>
      </c>
      <c r="BF425" t="s">
        <v>71</v>
      </c>
      <c r="BG425" t="s">
        <v>71</v>
      </c>
      <c r="BH425" t="s">
        <v>71</v>
      </c>
      <c r="BI425" t="s">
        <v>71</v>
      </c>
      <c r="BJ425" t="s">
        <v>71</v>
      </c>
      <c r="BK425" t="s">
        <v>71</v>
      </c>
      <c r="BL425" t="s">
        <v>71</v>
      </c>
      <c r="BM425" t="s">
        <v>71</v>
      </c>
      <c r="BN425" t="s">
        <v>71</v>
      </c>
      <c r="BO425" t="s">
        <v>71</v>
      </c>
      <c r="BP425" t="s">
        <v>71</v>
      </c>
      <c r="BQ425" t="s">
        <v>4054</v>
      </c>
      <c r="BR425" t="str">
        <f>HYPERLINK("https%3A%2F%2Fwww.webofscience.com%2Fwos%2Fwoscc%2Ffull-record%2FWOS:000364346600002","View Full Record in Web of Science")</f>
        <v>View Full Record in Web of Science</v>
      </c>
    </row>
    <row r="426" spans="1:70" x14ac:dyDescent="0.25">
      <c r="A426" t="s">
        <v>83</v>
      </c>
      <c r="B426" t="s">
        <v>383</v>
      </c>
      <c r="C426" t="s">
        <v>71</v>
      </c>
      <c r="D426" t="s">
        <v>71</v>
      </c>
      <c r="E426" t="s">
        <v>102</v>
      </c>
      <c r="F426" t="s">
        <v>4055</v>
      </c>
      <c r="G426" t="s">
        <v>71</v>
      </c>
      <c r="H426" t="s">
        <v>71</v>
      </c>
      <c r="I426" s="1" t="s">
        <v>4056</v>
      </c>
      <c r="J426" s="6" t="s">
        <v>8590</v>
      </c>
      <c r="K426" t="s">
        <v>2968</v>
      </c>
      <c r="L426" t="s">
        <v>71</v>
      </c>
      <c r="M426" t="s">
        <v>277</v>
      </c>
      <c r="N426" t="s">
        <v>2969</v>
      </c>
      <c r="O426" t="s">
        <v>2970</v>
      </c>
      <c r="P426" t="s">
        <v>71</v>
      </c>
      <c r="Q426" t="s">
        <v>71</v>
      </c>
      <c r="R426" t="s">
        <v>71</v>
      </c>
      <c r="S426" t="s">
        <v>71</v>
      </c>
      <c r="T426" t="s">
        <v>4057</v>
      </c>
      <c r="U426" t="s">
        <v>71</v>
      </c>
      <c r="V426" t="s">
        <v>71</v>
      </c>
      <c r="W426" t="s">
        <v>71</v>
      </c>
      <c r="X426" t="s">
        <v>71</v>
      </c>
      <c r="Y426" t="s">
        <v>71</v>
      </c>
      <c r="Z426" t="s">
        <v>71</v>
      </c>
      <c r="AA426" t="s">
        <v>71</v>
      </c>
      <c r="AB426" t="s">
        <v>71</v>
      </c>
      <c r="AC426" t="s">
        <v>71</v>
      </c>
      <c r="AD426" t="s">
        <v>71</v>
      </c>
      <c r="AE426" t="s">
        <v>71</v>
      </c>
      <c r="AF426" t="s">
        <v>71</v>
      </c>
      <c r="AG426" t="s">
        <v>71</v>
      </c>
      <c r="AH426" t="s">
        <v>71</v>
      </c>
      <c r="AI426" t="s">
        <v>71</v>
      </c>
      <c r="AJ426" t="s">
        <v>71</v>
      </c>
      <c r="AK426" t="s">
        <v>71</v>
      </c>
      <c r="AL426" t="s">
        <v>71</v>
      </c>
      <c r="AM426" t="s">
        <v>71</v>
      </c>
      <c r="AN426" t="s">
        <v>71</v>
      </c>
      <c r="AO426" t="s">
        <v>2972</v>
      </c>
      <c r="AP426" t="s">
        <v>71</v>
      </c>
      <c r="AQ426" t="s">
        <v>71</v>
      </c>
      <c r="AR426" t="s">
        <v>71</v>
      </c>
      <c r="AS426">
        <v>2009</v>
      </c>
      <c r="AT426" t="s">
        <v>71</v>
      </c>
      <c r="AU426" t="s">
        <v>71</v>
      </c>
      <c r="AV426" t="s">
        <v>71</v>
      </c>
      <c r="AW426" t="s">
        <v>71</v>
      </c>
      <c r="AX426" t="s">
        <v>71</v>
      </c>
      <c r="AY426" t="s">
        <v>71</v>
      </c>
      <c r="AZ426">
        <v>295</v>
      </c>
      <c r="BA426">
        <v>300</v>
      </c>
      <c r="BB426" t="s">
        <v>71</v>
      </c>
      <c r="BC426" t="s">
        <v>71</v>
      </c>
      <c r="BD426" t="s">
        <v>71</v>
      </c>
      <c r="BE426" t="s">
        <v>71</v>
      </c>
      <c r="BF426" t="s">
        <v>71</v>
      </c>
      <c r="BG426" t="s">
        <v>71</v>
      </c>
      <c r="BH426" t="s">
        <v>71</v>
      </c>
      <c r="BI426" t="s">
        <v>71</v>
      </c>
      <c r="BJ426" t="s">
        <v>71</v>
      </c>
      <c r="BK426" t="s">
        <v>71</v>
      </c>
      <c r="BL426" t="s">
        <v>71</v>
      </c>
      <c r="BM426" t="s">
        <v>71</v>
      </c>
      <c r="BN426" t="s">
        <v>71</v>
      </c>
      <c r="BO426" t="s">
        <v>71</v>
      </c>
      <c r="BP426" t="s">
        <v>71</v>
      </c>
      <c r="BQ426" t="s">
        <v>4058</v>
      </c>
      <c r="BR426" t="str">
        <f>HYPERLINK("https%3A%2F%2Fwww.webofscience.com%2Fwos%2Fwoscc%2Ffull-record%2FWOS:000271827700050","View Full Record in Web of Science")</f>
        <v>View Full Record in Web of Science</v>
      </c>
    </row>
    <row r="427" spans="1:70" x14ac:dyDescent="0.25">
      <c r="A427" t="s">
        <v>83</v>
      </c>
      <c r="B427" t="s">
        <v>4059</v>
      </c>
      <c r="C427" t="s">
        <v>71</v>
      </c>
      <c r="D427" t="s">
        <v>1403</v>
      </c>
      <c r="E427" t="s">
        <v>71</v>
      </c>
      <c r="F427" t="s">
        <v>4060</v>
      </c>
      <c r="G427" t="s">
        <v>71</v>
      </c>
      <c r="H427" t="s">
        <v>71</v>
      </c>
      <c r="I427" s="1" t="s">
        <v>4061</v>
      </c>
      <c r="J427" s="6" t="s">
        <v>8590</v>
      </c>
      <c r="K427" t="s">
        <v>1406</v>
      </c>
      <c r="L427" t="s">
        <v>1407</v>
      </c>
      <c r="M427" t="s">
        <v>1408</v>
      </c>
      <c r="N427" t="s">
        <v>1409</v>
      </c>
      <c r="O427" t="s">
        <v>1410</v>
      </c>
      <c r="P427" t="s">
        <v>1411</v>
      </c>
      <c r="Q427" t="s">
        <v>71</v>
      </c>
      <c r="R427" t="s">
        <v>71</v>
      </c>
      <c r="S427" t="s">
        <v>71</v>
      </c>
      <c r="T427" t="s">
        <v>4062</v>
      </c>
      <c r="U427" t="s">
        <v>71</v>
      </c>
      <c r="V427" t="s">
        <v>71</v>
      </c>
      <c r="W427" t="s">
        <v>71</v>
      </c>
      <c r="X427" t="s">
        <v>71</v>
      </c>
      <c r="Y427" t="s">
        <v>4063</v>
      </c>
      <c r="Z427" t="s">
        <v>4064</v>
      </c>
      <c r="AA427" t="s">
        <v>71</v>
      </c>
      <c r="AB427" t="s">
        <v>71</v>
      </c>
      <c r="AC427" t="s">
        <v>71</v>
      </c>
      <c r="AD427" t="s">
        <v>71</v>
      </c>
      <c r="AE427" t="s">
        <v>71</v>
      </c>
      <c r="AF427" t="s">
        <v>71</v>
      </c>
      <c r="AG427" t="s">
        <v>71</v>
      </c>
      <c r="AH427" t="s">
        <v>71</v>
      </c>
      <c r="AI427" t="s">
        <v>71</v>
      </c>
      <c r="AJ427" t="s">
        <v>71</v>
      </c>
      <c r="AK427" t="s">
        <v>71</v>
      </c>
      <c r="AL427" t="s">
        <v>71</v>
      </c>
      <c r="AM427" t="s">
        <v>1413</v>
      </c>
      <c r="AN427" t="s">
        <v>71</v>
      </c>
      <c r="AO427" t="s">
        <v>1414</v>
      </c>
      <c r="AP427" t="s">
        <v>71</v>
      </c>
      <c r="AQ427" t="s">
        <v>71</v>
      </c>
      <c r="AR427" t="s">
        <v>71</v>
      </c>
      <c r="AS427">
        <v>2015</v>
      </c>
      <c r="AT427">
        <v>89</v>
      </c>
      <c r="AU427" t="s">
        <v>71</v>
      </c>
      <c r="AV427" t="s">
        <v>71</v>
      </c>
      <c r="AW427" t="s">
        <v>71</v>
      </c>
      <c r="AX427" t="s">
        <v>71</v>
      </c>
      <c r="AY427" t="s">
        <v>71</v>
      </c>
      <c r="AZ427">
        <v>651</v>
      </c>
      <c r="BA427">
        <v>658</v>
      </c>
      <c r="BB427" t="s">
        <v>71</v>
      </c>
      <c r="BC427" t="s">
        <v>71</v>
      </c>
      <c r="BD427" t="s">
        <v>71</v>
      </c>
      <c r="BE427" t="s">
        <v>71</v>
      </c>
      <c r="BF427" t="s">
        <v>71</v>
      </c>
      <c r="BG427" t="s">
        <v>71</v>
      </c>
      <c r="BH427" t="s">
        <v>71</v>
      </c>
      <c r="BI427" t="s">
        <v>71</v>
      </c>
      <c r="BJ427" t="s">
        <v>71</v>
      </c>
      <c r="BK427" t="s">
        <v>71</v>
      </c>
      <c r="BL427" t="s">
        <v>71</v>
      </c>
      <c r="BM427" t="s">
        <v>71</v>
      </c>
      <c r="BN427" t="s">
        <v>71</v>
      </c>
      <c r="BO427" t="s">
        <v>71</v>
      </c>
      <c r="BP427" t="s">
        <v>71</v>
      </c>
      <c r="BQ427" t="s">
        <v>4065</v>
      </c>
      <c r="BR427" t="str">
        <f>HYPERLINK("https%3A%2F%2Fwww.webofscience.com%2Fwos%2Fwoscc%2Ffull-record%2FWOS:000358581100093","View Full Record in Web of Science")</f>
        <v>View Full Record in Web of Science</v>
      </c>
    </row>
    <row r="428" spans="1:70" x14ac:dyDescent="0.25">
      <c r="A428" t="s">
        <v>69</v>
      </c>
      <c r="B428" t="s">
        <v>4066</v>
      </c>
      <c r="C428" t="s">
        <v>71</v>
      </c>
      <c r="D428" t="s">
        <v>71</v>
      </c>
      <c r="E428" t="s">
        <v>71</v>
      </c>
      <c r="F428" t="s">
        <v>4067</v>
      </c>
      <c r="G428" t="s">
        <v>71</v>
      </c>
      <c r="H428" t="s">
        <v>71</v>
      </c>
      <c r="I428" s="1" t="s">
        <v>4068</v>
      </c>
      <c r="J428" s="6" t="s">
        <v>8590</v>
      </c>
      <c r="K428" t="s">
        <v>2905</v>
      </c>
      <c r="L428" t="s">
        <v>71</v>
      </c>
      <c r="M428" t="s">
        <v>4069</v>
      </c>
      <c r="N428" t="s">
        <v>4070</v>
      </c>
      <c r="O428" t="s">
        <v>4071</v>
      </c>
      <c r="P428" t="s">
        <v>71</v>
      </c>
      <c r="Q428" t="s">
        <v>71</v>
      </c>
      <c r="R428" t="s">
        <v>71</v>
      </c>
      <c r="S428" t="s">
        <v>71</v>
      </c>
      <c r="T428" t="s">
        <v>4072</v>
      </c>
      <c r="U428" t="s">
        <v>71</v>
      </c>
      <c r="V428" t="s">
        <v>71</v>
      </c>
      <c r="W428" t="s">
        <v>71</v>
      </c>
      <c r="X428" t="s">
        <v>71</v>
      </c>
      <c r="Y428" t="s">
        <v>693</v>
      </c>
      <c r="Z428" t="s">
        <v>694</v>
      </c>
      <c r="AA428" t="s">
        <v>71</v>
      </c>
      <c r="AB428" t="s">
        <v>71</v>
      </c>
      <c r="AC428" t="s">
        <v>71</v>
      </c>
      <c r="AD428" t="s">
        <v>71</v>
      </c>
      <c r="AE428" t="s">
        <v>71</v>
      </c>
      <c r="AF428" t="s">
        <v>71</v>
      </c>
      <c r="AG428" t="s">
        <v>71</v>
      </c>
      <c r="AH428" t="s">
        <v>71</v>
      </c>
      <c r="AI428" t="s">
        <v>71</v>
      </c>
      <c r="AJ428" t="s">
        <v>71</v>
      </c>
      <c r="AK428" t="s">
        <v>71</v>
      </c>
      <c r="AL428" t="s">
        <v>71</v>
      </c>
      <c r="AM428" t="s">
        <v>2909</v>
      </c>
      <c r="AN428" t="s">
        <v>2910</v>
      </c>
      <c r="AO428" t="s">
        <v>71</v>
      </c>
      <c r="AP428" t="s">
        <v>71</v>
      </c>
      <c r="AQ428" t="s">
        <v>71</v>
      </c>
      <c r="AR428" t="s">
        <v>71</v>
      </c>
      <c r="AS428">
        <v>2011</v>
      </c>
      <c r="AT428">
        <v>108</v>
      </c>
      <c r="AU428" t="s">
        <v>1823</v>
      </c>
      <c r="AV428" t="s">
        <v>71</v>
      </c>
      <c r="AW428" t="s">
        <v>71</v>
      </c>
      <c r="AX428" t="s">
        <v>180</v>
      </c>
      <c r="AY428" t="s">
        <v>71</v>
      </c>
      <c r="AZ428">
        <v>287</v>
      </c>
      <c r="BA428">
        <v>304</v>
      </c>
      <c r="BB428" t="s">
        <v>71</v>
      </c>
      <c r="BC428" t="s">
        <v>4073</v>
      </c>
      <c r="BD428" t="str">
        <f>HYPERLINK("http://dx.doi.org/10.3233/FI-2011-424","http://dx.doi.org/10.3233/FI-2011-424")</f>
        <v>http://dx.doi.org/10.3233/FI-2011-424</v>
      </c>
      <c r="BE428" t="s">
        <v>71</v>
      </c>
      <c r="BF428" t="s">
        <v>71</v>
      </c>
      <c r="BG428" t="s">
        <v>71</v>
      </c>
      <c r="BH428" t="s">
        <v>71</v>
      </c>
      <c r="BI428" t="s">
        <v>71</v>
      </c>
      <c r="BJ428" t="s">
        <v>71</v>
      </c>
      <c r="BK428" t="s">
        <v>71</v>
      </c>
      <c r="BL428" t="s">
        <v>71</v>
      </c>
      <c r="BM428" t="s">
        <v>71</v>
      </c>
      <c r="BN428" t="s">
        <v>71</v>
      </c>
      <c r="BO428" t="s">
        <v>71</v>
      </c>
      <c r="BP428" t="s">
        <v>71</v>
      </c>
      <c r="BQ428" t="s">
        <v>4074</v>
      </c>
      <c r="BR428" t="str">
        <f>HYPERLINK("https%3A%2F%2Fwww.webofscience.com%2Fwos%2Fwoscc%2Ffull-record%2FWOS:000290775000007","View Full Record in Web of Science")</f>
        <v>View Full Record in Web of Science</v>
      </c>
    </row>
    <row r="429" spans="1:70" x14ac:dyDescent="0.25">
      <c r="A429" t="s">
        <v>69</v>
      </c>
      <c r="B429" t="s">
        <v>1260</v>
      </c>
      <c r="C429" t="s">
        <v>71</v>
      </c>
      <c r="D429" t="s">
        <v>71</v>
      </c>
      <c r="E429" t="s">
        <v>71</v>
      </c>
      <c r="F429" t="s">
        <v>1260</v>
      </c>
      <c r="G429" t="s">
        <v>71</v>
      </c>
      <c r="H429" t="s">
        <v>71</v>
      </c>
      <c r="I429" s="1" t="s">
        <v>4075</v>
      </c>
      <c r="J429" s="6" t="s">
        <v>8590</v>
      </c>
      <c r="K429" t="s">
        <v>421</v>
      </c>
      <c r="L429" t="s">
        <v>71</v>
      </c>
      <c r="M429" t="s">
        <v>71</v>
      </c>
      <c r="N429" t="s">
        <v>71</v>
      </c>
      <c r="O429" t="s">
        <v>71</v>
      </c>
      <c r="P429" t="s">
        <v>71</v>
      </c>
      <c r="Q429" t="s">
        <v>71</v>
      </c>
      <c r="R429" t="s">
        <v>71</v>
      </c>
      <c r="S429" t="s">
        <v>71</v>
      </c>
      <c r="T429" t="s">
        <v>4076</v>
      </c>
      <c r="U429" t="s">
        <v>71</v>
      </c>
      <c r="V429" t="s">
        <v>71</v>
      </c>
      <c r="W429" t="s">
        <v>71</v>
      </c>
      <c r="X429" t="s">
        <v>71</v>
      </c>
      <c r="Y429" t="s">
        <v>71</v>
      </c>
      <c r="Z429" t="s">
        <v>71</v>
      </c>
      <c r="AA429" t="s">
        <v>71</v>
      </c>
      <c r="AB429" t="s">
        <v>71</v>
      </c>
      <c r="AC429" t="s">
        <v>71</v>
      </c>
      <c r="AD429" t="s">
        <v>71</v>
      </c>
      <c r="AE429" t="s">
        <v>71</v>
      </c>
      <c r="AF429" t="s">
        <v>71</v>
      </c>
      <c r="AG429" t="s">
        <v>71</v>
      </c>
      <c r="AH429" t="s">
        <v>71</v>
      </c>
      <c r="AI429" t="s">
        <v>71</v>
      </c>
      <c r="AJ429" t="s">
        <v>71</v>
      </c>
      <c r="AK429" t="s">
        <v>71</v>
      </c>
      <c r="AL429" t="s">
        <v>71</v>
      </c>
      <c r="AM429" t="s">
        <v>423</v>
      </c>
      <c r="AN429" t="s">
        <v>71</v>
      </c>
      <c r="AO429" t="s">
        <v>71</v>
      </c>
      <c r="AP429" t="s">
        <v>71</v>
      </c>
      <c r="AQ429" t="s">
        <v>71</v>
      </c>
      <c r="AR429" t="s">
        <v>4077</v>
      </c>
      <c r="AS429">
        <v>1992</v>
      </c>
      <c r="AT429">
        <v>48</v>
      </c>
      <c r="AU429">
        <v>1</v>
      </c>
      <c r="AV429" t="s">
        <v>71</v>
      </c>
      <c r="AW429" t="s">
        <v>71</v>
      </c>
      <c r="AX429" t="s">
        <v>71</v>
      </c>
      <c r="AY429" t="s">
        <v>71</v>
      </c>
      <c r="AZ429">
        <v>113</v>
      </c>
      <c r="BA429">
        <v>127</v>
      </c>
      <c r="BB429" t="s">
        <v>71</v>
      </c>
      <c r="BC429" t="s">
        <v>4078</v>
      </c>
      <c r="BD429" t="str">
        <f>HYPERLINK("http://dx.doi.org/10.1016/0165-0114(92)90255-3","http://dx.doi.org/10.1016/0165-0114(92)90255-3")</f>
        <v>http://dx.doi.org/10.1016/0165-0114(92)90255-3</v>
      </c>
      <c r="BE429" t="s">
        <v>71</v>
      </c>
      <c r="BF429" t="s">
        <v>71</v>
      </c>
      <c r="BG429" t="s">
        <v>71</v>
      </c>
      <c r="BH429" t="s">
        <v>71</v>
      </c>
      <c r="BI429" t="s">
        <v>71</v>
      </c>
      <c r="BJ429" t="s">
        <v>71</v>
      </c>
      <c r="BK429" t="s">
        <v>71</v>
      </c>
      <c r="BL429" t="s">
        <v>71</v>
      </c>
      <c r="BM429" t="s">
        <v>71</v>
      </c>
      <c r="BN429" t="s">
        <v>71</v>
      </c>
      <c r="BO429" t="s">
        <v>71</v>
      </c>
      <c r="BP429" t="s">
        <v>71</v>
      </c>
      <c r="BQ429" t="s">
        <v>4079</v>
      </c>
      <c r="BR429" t="str">
        <f>HYPERLINK("https%3A%2F%2Fwww.webofscience.com%2Fwos%2Fwoscc%2Ffull-record%2FWOS:A1992JB91000009","View Full Record in Web of Science")</f>
        <v>View Full Record in Web of Science</v>
      </c>
    </row>
    <row r="430" spans="1:70" x14ac:dyDescent="0.25">
      <c r="A430" t="s">
        <v>69</v>
      </c>
      <c r="B430" t="s">
        <v>4080</v>
      </c>
      <c r="C430" t="s">
        <v>71</v>
      </c>
      <c r="D430" t="s">
        <v>71</v>
      </c>
      <c r="E430" t="s">
        <v>71</v>
      </c>
      <c r="F430" t="s">
        <v>4081</v>
      </c>
      <c r="G430" t="s">
        <v>71</v>
      </c>
      <c r="H430" t="s">
        <v>71</v>
      </c>
      <c r="I430" s="1" t="s">
        <v>4082</v>
      </c>
      <c r="J430" s="6" t="s">
        <v>8590</v>
      </c>
      <c r="K430" t="s">
        <v>233</v>
      </c>
      <c r="L430" t="s">
        <v>71</v>
      </c>
      <c r="M430" t="s">
        <v>71</v>
      </c>
      <c r="N430" t="s">
        <v>71</v>
      </c>
      <c r="O430" t="s">
        <v>71</v>
      </c>
      <c r="P430" t="s">
        <v>71</v>
      </c>
      <c r="Q430" t="s">
        <v>71</v>
      </c>
      <c r="R430" t="s">
        <v>71</v>
      </c>
      <c r="S430" t="s">
        <v>71</v>
      </c>
      <c r="T430" t="s">
        <v>4083</v>
      </c>
      <c r="U430" t="s">
        <v>71</v>
      </c>
      <c r="V430" t="s">
        <v>71</v>
      </c>
      <c r="W430" t="s">
        <v>71</v>
      </c>
      <c r="X430" t="s">
        <v>71</v>
      </c>
      <c r="Y430" t="s">
        <v>4084</v>
      </c>
      <c r="Z430" t="s">
        <v>4085</v>
      </c>
      <c r="AA430" t="s">
        <v>71</v>
      </c>
      <c r="AB430" t="s">
        <v>71</v>
      </c>
      <c r="AC430" t="s">
        <v>71</v>
      </c>
      <c r="AD430" t="s">
        <v>71</v>
      </c>
      <c r="AE430" t="s">
        <v>71</v>
      </c>
      <c r="AF430" t="s">
        <v>71</v>
      </c>
      <c r="AG430" t="s">
        <v>71</v>
      </c>
      <c r="AH430" t="s">
        <v>71</v>
      </c>
      <c r="AI430" t="s">
        <v>71</v>
      </c>
      <c r="AJ430" t="s">
        <v>71</v>
      </c>
      <c r="AK430" t="s">
        <v>71</v>
      </c>
      <c r="AL430" t="s">
        <v>71</v>
      </c>
      <c r="AM430" t="s">
        <v>237</v>
      </c>
      <c r="AN430" t="s">
        <v>238</v>
      </c>
      <c r="AO430" t="s">
        <v>71</v>
      </c>
      <c r="AP430" t="s">
        <v>71</v>
      </c>
      <c r="AQ430" t="s">
        <v>71</v>
      </c>
      <c r="AR430" t="s">
        <v>960</v>
      </c>
      <c r="AS430">
        <v>2017</v>
      </c>
      <c r="AT430">
        <v>25</v>
      </c>
      <c r="AU430">
        <v>2</v>
      </c>
      <c r="AV430" t="s">
        <v>71</v>
      </c>
      <c r="AW430" t="s">
        <v>71</v>
      </c>
      <c r="AX430" t="s">
        <v>180</v>
      </c>
      <c r="AY430" t="s">
        <v>71</v>
      </c>
      <c r="AZ430">
        <v>392</v>
      </c>
      <c r="BA430">
        <v>401</v>
      </c>
      <c r="BB430" t="s">
        <v>71</v>
      </c>
      <c r="BC430" t="s">
        <v>4086</v>
      </c>
      <c r="BD430" t="str">
        <f>HYPERLINK("http://dx.doi.org/10.1109/TFUZZ.2016.2574906","http://dx.doi.org/10.1109/TFUZZ.2016.2574906")</f>
        <v>http://dx.doi.org/10.1109/TFUZZ.2016.2574906</v>
      </c>
      <c r="BE430" t="s">
        <v>71</v>
      </c>
      <c r="BF430" t="s">
        <v>71</v>
      </c>
      <c r="BG430" t="s">
        <v>71</v>
      </c>
      <c r="BH430" t="s">
        <v>71</v>
      </c>
      <c r="BI430" t="s">
        <v>71</v>
      </c>
      <c r="BJ430" t="s">
        <v>71</v>
      </c>
      <c r="BK430" t="s">
        <v>71</v>
      </c>
      <c r="BL430" t="s">
        <v>71</v>
      </c>
      <c r="BM430" t="s">
        <v>71</v>
      </c>
      <c r="BN430" t="s">
        <v>71</v>
      </c>
      <c r="BO430" t="s">
        <v>71</v>
      </c>
      <c r="BP430" t="s">
        <v>71</v>
      </c>
      <c r="BQ430" t="s">
        <v>4087</v>
      </c>
      <c r="BR430" t="str">
        <f>HYPERLINK("https%3A%2F%2Fwww.webofscience.com%2Fwos%2Fwoscc%2Ffull-record%2FWOS:000399034200011","View Full Record in Web of Science")</f>
        <v>View Full Record in Web of Science</v>
      </c>
    </row>
    <row r="431" spans="1:70" x14ac:dyDescent="0.25">
      <c r="A431" t="s">
        <v>69</v>
      </c>
      <c r="B431" t="s">
        <v>4088</v>
      </c>
      <c r="C431" t="s">
        <v>71</v>
      </c>
      <c r="D431" t="s">
        <v>71</v>
      </c>
      <c r="E431" t="s">
        <v>71</v>
      </c>
      <c r="F431" t="s">
        <v>4089</v>
      </c>
      <c r="G431" t="s">
        <v>71</v>
      </c>
      <c r="H431" t="s">
        <v>71</v>
      </c>
      <c r="I431" s="1" t="s">
        <v>4090</v>
      </c>
      <c r="J431" s="6" t="s">
        <v>8590</v>
      </c>
      <c r="K431" t="s">
        <v>4091</v>
      </c>
      <c r="L431" t="s">
        <v>71</v>
      </c>
      <c r="M431" t="s">
        <v>71</v>
      </c>
      <c r="N431" t="s">
        <v>71</v>
      </c>
      <c r="O431" t="s">
        <v>71</v>
      </c>
      <c r="P431" t="s">
        <v>71</v>
      </c>
      <c r="Q431" t="s">
        <v>71</v>
      </c>
      <c r="R431" t="s">
        <v>71</v>
      </c>
      <c r="S431" t="s">
        <v>71</v>
      </c>
      <c r="T431" t="s">
        <v>4092</v>
      </c>
      <c r="U431" t="s">
        <v>71</v>
      </c>
      <c r="V431" t="s">
        <v>71</v>
      </c>
      <c r="W431" t="s">
        <v>71</v>
      </c>
      <c r="X431" t="s">
        <v>71</v>
      </c>
      <c r="Y431" t="s">
        <v>4093</v>
      </c>
      <c r="Z431" t="s">
        <v>4094</v>
      </c>
      <c r="AA431" t="s">
        <v>71</v>
      </c>
      <c r="AB431" t="s">
        <v>71</v>
      </c>
      <c r="AC431" t="s">
        <v>71</v>
      </c>
      <c r="AD431" t="s">
        <v>71</v>
      </c>
      <c r="AE431" t="s">
        <v>71</v>
      </c>
      <c r="AF431" t="s">
        <v>71</v>
      </c>
      <c r="AG431" t="s">
        <v>71</v>
      </c>
      <c r="AH431" t="s">
        <v>71</v>
      </c>
      <c r="AI431" t="s">
        <v>71</v>
      </c>
      <c r="AJ431" t="s">
        <v>71</v>
      </c>
      <c r="AK431" t="s">
        <v>71</v>
      </c>
      <c r="AL431" t="s">
        <v>71</v>
      </c>
      <c r="AM431" t="s">
        <v>4095</v>
      </c>
      <c r="AN431" t="s">
        <v>4096</v>
      </c>
      <c r="AO431" t="s">
        <v>71</v>
      </c>
      <c r="AP431" t="s">
        <v>71</v>
      </c>
      <c r="AQ431" t="s">
        <v>71</v>
      </c>
      <c r="AR431" t="s">
        <v>71</v>
      </c>
      <c r="AS431">
        <v>2013</v>
      </c>
      <c r="AT431">
        <v>9</v>
      </c>
      <c r="AU431" t="s">
        <v>862</v>
      </c>
      <c r="AV431" t="s">
        <v>71</v>
      </c>
      <c r="AW431" t="s">
        <v>71</v>
      </c>
      <c r="AX431" t="s">
        <v>180</v>
      </c>
      <c r="AY431" t="s">
        <v>71</v>
      </c>
      <c r="AZ431">
        <v>185</v>
      </c>
      <c r="BA431">
        <v>201</v>
      </c>
      <c r="BB431" t="s">
        <v>71</v>
      </c>
      <c r="BC431" t="s">
        <v>71</v>
      </c>
      <c r="BD431" t="s">
        <v>71</v>
      </c>
      <c r="BE431" t="s">
        <v>71</v>
      </c>
      <c r="BF431" t="s">
        <v>71</v>
      </c>
      <c r="BG431" t="s">
        <v>71</v>
      </c>
      <c r="BH431" t="s">
        <v>71</v>
      </c>
      <c r="BI431" t="s">
        <v>71</v>
      </c>
      <c r="BJ431" t="s">
        <v>71</v>
      </c>
      <c r="BK431" t="s">
        <v>71</v>
      </c>
      <c r="BL431" t="s">
        <v>71</v>
      </c>
      <c r="BM431" t="s">
        <v>71</v>
      </c>
      <c r="BN431" t="s">
        <v>71</v>
      </c>
      <c r="BO431" t="s">
        <v>71</v>
      </c>
      <c r="BP431" t="s">
        <v>71</v>
      </c>
      <c r="BQ431" t="s">
        <v>4097</v>
      </c>
      <c r="BR431" t="str">
        <f>HYPERLINK("https%3A%2F%2Fwww.webofscience.com%2Fwos%2Fwoscc%2Ffull-record%2FWOS:000317541100010","View Full Record in Web of Science")</f>
        <v>View Full Record in Web of Science</v>
      </c>
    </row>
    <row r="432" spans="1:70" x14ac:dyDescent="0.25">
      <c r="A432" t="s">
        <v>460</v>
      </c>
      <c r="B432" t="s">
        <v>4098</v>
      </c>
      <c r="C432" t="s">
        <v>71</v>
      </c>
      <c r="D432" t="s">
        <v>4098</v>
      </c>
      <c r="E432" t="s">
        <v>71</v>
      </c>
      <c r="F432" t="s">
        <v>4099</v>
      </c>
      <c r="G432" t="s">
        <v>71</v>
      </c>
      <c r="H432" t="s">
        <v>71</v>
      </c>
      <c r="I432" s="1" t="s">
        <v>4100</v>
      </c>
      <c r="J432" s="6" t="s">
        <v>8590</v>
      </c>
      <c r="K432" t="s">
        <v>4101</v>
      </c>
      <c r="L432" t="s">
        <v>4102</v>
      </c>
      <c r="M432" t="s">
        <v>71</v>
      </c>
      <c r="N432" t="s">
        <v>71</v>
      </c>
      <c r="O432" t="s">
        <v>71</v>
      </c>
      <c r="P432" t="s">
        <v>71</v>
      </c>
      <c r="Q432" t="s">
        <v>71</v>
      </c>
      <c r="R432" t="s">
        <v>71</v>
      </c>
      <c r="S432" t="s">
        <v>71</v>
      </c>
      <c r="T432" t="s">
        <v>4103</v>
      </c>
      <c r="U432" t="s">
        <v>71</v>
      </c>
      <c r="V432" t="s">
        <v>71</v>
      </c>
      <c r="W432" t="s">
        <v>71</v>
      </c>
      <c r="X432" t="s">
        <v>71</v>
      </c>
      <c r="Y432" t="s">
        <v>4104</v>
      </c>
      <c r="Z432" t="s">
        <v>4105</v>
      </c>
      <c r="AA432" t="s">
        <v>71</v>
      </c>
      <c r="AB432" t="s">
        <v>71</v>
      </c>
      <c r="AC432" t="s">
        <v>71</v>
      </c>
      <c r="AD432" t="s">
        <v>71</v>
      </c>
      <c r="AE432" t="s">
        <v>71</v>
      </c>
      <c r="AF432" t="s">
        <v>71</v>
      </c>
      <c r="AG432" t="s">
        <v>71</v>
      </c>
      <c r="AH432" t="s">
        <v>71</v>
      </c>
      <c r="AI432" t="s">
        <v>71</v>
      </c>
      <c r="AJ432" t="s">
        <v>71</v>
      </c>
      <c r="AK432" t="s">
        <v>71</v>
      </c>
      <c r="AL432" t="s">
        <v>71</v>
      </c>
      <c r="AM432" t="s">
        <v>4106</v>
      </c>
      <c r="AN432" t="s">
        <v>71</v>
      </c>
      <c r="AO432" t="s">
        <v>4107</v>
      </c>
      <c r="AP432" t="s">
        <v>71</v>
      </c>
      <c r="AQ432" t="s">
        <v>71</v>
      </c>
      <c r="AR432" t="s">
        <v>71</v>
      </c>
      <c r="AS432">
        <v>2016</v>
      </c>
      <c r="AT432">
        <v>97</v>
      </c>
      <c r="AU432" t="s">
        <v>71</v>
      </c>
      <c r="AV432" t="s">
        <v>71</v>
      </c>
      <c r="AW432" t="s">
        <v>71</v>
      </c>
      <c r="AX432" t="s">
        <v>71</v>
      </c>
      <c r="AY432" t="s">
        <v>71</v>
      </c>
      <c r="AZ432">
        <v>127</v>
      </c>
      <c r="BA432">
        <v>140</v>
      </c>
      <c r="BB432" t="s">
        <v>71</v>
      </c>
      <c r="BC432" t="s">
        <v>4108</v>
      </c>
      <c r="BD432" t="str">
        <f>HYPERLINK("http://dx.doi.org/10.1007/978-3-319-24499-0_5","http://dx.doi.org/10.1007/978-3-319-24499-0_5")</f>
        <v>http://dx.doi.org/10.1007/978-3-319-24499-0_5</v>
      </c>
      <c r="BE432" t="s">
        <v>4109</v>
      </c>
      <c r="BF432" t="s">
        <v>71</v>
      </c>
      <c r="BG432" t="s">
        <v>71</v>
      </c>
      <c r="BH432" t="s">
        <v>71</v>
      </c>
      <c r="BI432" t="s">
        <v>71</v>
      </c>
      <c r="BJ432" t="s">
        <v>71</v>
      </c>
      <c r="BK432" t="s">
        <v>71</v>
      </c>
      <c r="BL432" t="s">
        <v>71</v>
      </c>
      <c r="BM432" t="s">
        <v>71</v>
      </c>
      <c r="BN432" t="s">
        <v>71</v>
      </c>
      <c r="BO432" t="s">
        <v>71</v>
      </c>
      <c r="BP432" t="s">
        <v>71</v>
      </c>
      <c r="BQ432" t="s">
        <v>4110</v>
      </c>
      <c r="BR432" t="str">
        <f>HYPERLINK("https%3A%2F%2Fwww.webofscience.com%2Fwos%2Fwoscc%2Ffull-record%2FWOS:000371081900006","View Full Record in Web of Science")</f>
        <v>View Full Record in Web of Science</v>
      </c>
    </row>
    <row r="433" spans="1:70" x14ac:dyDescent="0.25">
      <c r="A433" t="s">
        <v>69</v>
      </c>
      <c r="B433" t="s">
        <v>4111</v>
      </c>
      <c r="C433" t="s">
        <v>71</v>
      </c>
      <c r="D433" t="s">
        <v>71</v>
      </c>
      <c r="E433" t="s">
        <v>71</v>
      </c>
      <c r="F433" t="s">
        <v>4112</v>
      </c>
      <c r="G433" t="s">
        <v>71</v>
      </c>
      <c r="H433" t="s">
        <v>71</v>
      </c>
      <c r="I433" s="1" t="s">
        <v>4113</v>
      </c>
      <c r="J433" s="6" t="s">
        <v>8590</v>
      </c>
      <c r="K433" t="s">
        <v>115</v>
      </c>
      <c r="L433" t="s">
        <v>71</v>
      </c>
      <c r="M433" t="s">
        <v>71</v>
      </c>
      <c r="N433" t="s">
        <v>71</v>
      </c>
      <c r="O433" t="s">
        <v>71</v>
      </c>
      <c r="P433" t="s">
        <v>71</v>
      </c>
      <c r="Q433" t="s">
        <v>71</v>
      </c>
      <c r="R433" t="s">
        <v>71</v>
      </c>
      <c r="S433" t="s">
        <v>71</v>
      </c>
      <c r="T433" t="s">
        <v>4114</v>
      </c>
      <c r="U433" t="s">
        <v>71</v>
      </c>
      <c r="V433" t="s">
        <v>71</v>
      </c>
      <c r="W433" t="s">
        <v>71</v>
      </c>
      <c r="X433" t="s">
        <v>71</v>
      </c>
      <c r="Y433" t="s">
        <v>71</v>
      </c>
      <c r="Z433" t="s">
        <v>71</v>
      </c>
      <c r="AA433" t="s">
        <v>71</v>
      </c>
      <c r="AB433" t="s">
        <v>71</v>
      </c>
      <c r="AC433" t="s">
        <v>71</v>
      </c>
      <c r="AD433" t="s">
        <v>71</v>
      </c>
      <c r="AE433" t="s">
        <v>71</v>
      </c>
      <c r="AF433" t="s">
        <v>71</v>
      </c>
      <c r="AG433" t="s">
        <v>71</v>
      </c>
      <c r="AH433" t="s">
        <v>71</v>
      </c>
      <c r="AI433" t="s">
        <v>71</v>
      </c>
      <c r="AJ433" t="s">
        <v>71</v>
      </c>
      <c r="AK433" t="s">
        <v>71</v>
      </c>
      <c r="AL433" t="s">
        <v>71</v>
      </c>
      <c r="AM433" t="s">
        <v>117</v>
      </c>
      <c r="AN433" t="s">
        <v>118</v>
      </c>
      <c r="AO433" t="s">
        <v>71</v>
      </c>
      <c r="AP433" t="s">
        <v>71</v>
      </c>
      <c r="AQ433" t="s">
        <v>71</v>
      </c>
      <c r="AR433" t="s">
        <v>71</v>
      </c>
      <c r="AS433">
        <v>2015</v>
      </c>
      <c r="AT433">
        <v>44</v>
      </c>
      <c r="AU433" t="s">
        <v>1589</v>
      </c>
      <c r="AV433" t="s">
        <v>71</v>
      </c>
      <c r="AW433" t="s">
        <v>71</v>
      </c>
      <c r="AX433" t="s">
        <v>71</v>
      </c>
      <c r="AY433" t="s">
        <v>71</v>
      </c>
      <c r="AZ433">
        <v>849</v>
      </c>
      <c r="BA433">
        <v>875</v>
      </c>
      <c r="BB433" t="s">
        <v>71</v>
      </c>
      <c r="BC433" t="s">
        <v>4115</v>
      </c>
      <c r="BD433" t="str">
        <f>HYPERLINK("http://dx.doi.org/10.1080/03081079.2015.1028540","http://dx.doi.org/10.1080/03081079.2015.1028540")</f>
        <v>http://dx.doi.org/10.1080/03081079.2015.1028540</v>
      </c>
      <c r="BE433" t="s">
        <v>71</v>
      </c>
      <c r="BF433" t="s">
        <v>71</v>
      </c>
      <c r="BG433" t="s">
        <v>71</v>
      </c>
      <c r="BH433" t="s">
        <v>71</v>
      </c>
      <c r="BI433" t="s">
        <v>71</v>
      </c>
      <c r="BJ433" t="s">
        <v>71</v>
      </c>
      <c r="BK433" t="s">
        <v>71</v>
      </c>
      <c r="BL433" t="s">
        <v>71</v>
      </c>
      <c r="BM433" t="s">
        <v>71</v>
      </c>
      <c r="BN433" t="s">
        <v>71</v>
      </c>
      <c r="BO433" t="s">
        <v>71</v>
      </c>
      <c r="BP433" t="s">
        <v>71</v>
      </c>
      <c r="BQ433" t="s">
        <v>4116</v>
      </c>
      <c r="BR433" t="str">
        <f>HYPERLINK("https%3A%2F%2Fwww.webofscience.com%2Fwos%2Fwoscc%2Ffull-record%2FWOS:000369822800007","View Full Record in Web of Science")</f>
        <v>View Full Record in Web of Science</v>
      </c>
    </row>
    <row r="434" spans="1:70" x14ac:dyDescent="0.25">
      <c r="A434" t="s">
        <v>83</v>
      </c>
      <c r="B434" t="s">
        <v>1765</v>
      </c>
      <c r="C434" t="s">
        <v>71</v>
      </c>
      <c r="D434" t="s">
        <v>4117</v>
      </c>
      <c r="E434" t="s">
        <v>71</v>
      </c>
      <c r="F434" t="s">
        <v>4118</v>
      </c>
      <c r="G434" t="s">
        <v>71</v>
      </c>
      <c r="H434" t="s">
        <v>71</v>
      </c>
      <c r="I434" s="1" t="s">
        <v>4119</v>
      </c>
      <c r="J434" s="6" t="s">
        <v>8596</v>
      </c>
      <c r="K434" t="s">
        <v>4120</v>
      </c>
      <c r="L434" t="s">
        <v>207</v>
      </c>
      <c r="M434" t="s">
        <v>4121</v>
      </c>
      <c r="N434" t="s">
        <v>4122</v>
      </c>
      <c r="O434" t="s">
        <v>604</v>
      </c>
      <c r="P434" t="s">
        <v>4123</v>
      </c>
      <c r="Q434" t="s">
        <v>71</v>
      </c>
      <c r="R434" t="s">
        <v>71</v>
      </c>
      <c r="S434" t="s">
        <v>71</v>
      </c>
      <c r="T434" s="10" t="s">
        <v>4124</v>
      </c>
      <c r="U434" t="s">
        <v>71</v>
      </c>
      <c r="V434" t="s">
        <v>71</v>
      </c>
      <c r="W434" t="s">
        <v>71</v>
      </c>
      <c r="X434" t="s">
        <v>71</v>
      </c>
      <c r="Y434" t="s">
        <v>71</v>
      </c>
      <c r="Z434" t="s">
        <v>71</v>
      </c>
      <c r="AA434" t="s">
        <v>71</v>
      </c>
      <c r="AB434" t="s">
        <v>71</v>
      </c>
      <c r="AC434" t="s">
        <v>71</v>
      </c>
      <c r="AD434" t="s">
        <v>71</v>
      </c>
      <c r="AE434" t="s">
        <v>71</v>
      </c>
      <c r="AF434" t="s">
        <v>71</v>
      </c>
      <c r="AG434" t="s">
        <v>71</v>
      </c>
      <c r="AH434" t="s">
        <v>71</v>
      </c>
      <c r="AI434" t="s">
        <v>71</v>
      </c>
      <c r="AJ434" t="s">
        <v>71</v>
      </c>
      <c r="AK434" t="s">
        <v>71</v>
      </c>
      <c r="AL434" t="s">
        <v>71</v>
      </c>
      <c r="AM434" t="s">
        <v>213</v>
      </c>
      <c r="AN434" t="s">
        <v>71</v>
      </c>
      <c r="AO434" t="s">
        <v>4125</v>
      </c>
      <c r="AP434" t="s">
        <v>71</v>
      </c>
      <c r="AQ434" t="s">
        <v>71</v>
      </c>
      <c r="AR434" t="s">
        <v>71</v>
      </c>
      <c r="AS434">
        <v>2007</v>
      </c>
      <c r="AT434">
        <v>42</v>
      </c>
      <c r="AU434" t="s">
        <v>71</v>
      </c>
      <c r="AV434" t="s">
        <v>71</v>
      </c>
      <c r="AW434" t="s">
        <v>71</v>
      </c>
      <c r="AX434" t="s">
        <v>71</v>
      </c>
      <c r="AY434" t="s">
        <v>71</v>
      </c>
      <c r="AZ434">
        <v>109</v>
      </c>
      <c r="BA434" t="s">
        <v>99</v>
      </c>
      <c r="BB434" t="s">
        <v>71</v>
      </c>
      <c r="BC434" t="s">
        <v>71</v>
      </c>
      <c r="BD434" t="s">
        <v>71</v>
      </c>
      <c r="BE434" t="s">
        <v>71</v>
      </c>
      <c r="BF434" t="s">
        <v>71</v>
      </c>
      <c r="BG434" t="s">
        <v>71</v>
      </c>
      <c r="BH434" t="s">
        <v>71</v>
      </c>
      <c r="BI434" t="s">
        <v>71</v>
      </c>
      <c r="BJ434" t="s">
        <v>71</v>
      </c>
      <c r="BK434" t="s">
        <v>71</v>
      </c>
      <c r="BL434" t="s">
        <v>71</v>
      </c>
      <c r="BM434" t="s">
        <v>71</v>
      </c>
      <c r="BN434" t="s">
        <v>71</v>
      </c>
      <c r="BO434" t="s">
        <v>71</v>
      </c>
      <c r="BP434" t="s">
        <v>71</v>
      </c>
      <c r="BQ434" t="s">
        <v>4126</v>
      </c>
      <c r="BR434" t="str">
        <f>HYPERLINK("https%3A%2F%2Fwww.webofscience.com%2Fwos%2Fwoscc%2Ffull-record%2FWOS:000248932700012","View Full Record in Web of Science")</f>
        <v>View Full Record in Web of Science</v>
      </c>
    </row>
    <row r="435" spans="1:70" x14ac:dyDescent="0.25">
      <c r="A435" t="s">
        <v>83</v>
      </c>
      <c r="B435" t="s">
        <v>4127</v>
      </c>
      <c r="C435" t="s">
        <v>71</v>
      </c>
      <c r="D435" t="s">
        <v>4128</v>
      </c>
      <c r="E435" t="s">
        <v>71</v>
      </c>
      <c r="F435" t="s">
        <v>4127</v>
      </c>
      <c r="G435" t="s">
        <v>71</v>
      </c>
      <c r="H435" t="s">
        <v>71</v>
      </c>
      <c r="I435" s="1" t="s">
        <v>4129</v>
      </c>
      <c r="J435" s="6" t="s">
        <v>8590</v>
      </c>
      <c r="K435" t="s">
        <v>4130</v>
      </c>
      <c r="L435" t="s">
        <v>71</v>
      </c>
      <c r="M435" t="s">
        <v>4131</v>
      </c>
      <c r="N435" t="s">
        <v>4132</v>
      </c>
      <c r="O435" t="s">
        <v>4133</v>
      </c>
      <c r="P435" t="s">
        <v>4134</v>
      </c>
      <c r="Q435" t="s">
        <v>71</v>
      </c>
      <c r="R435" t="s">
        <v>71</v>
      </c>
      <c r="S435" t="s">
        <v>71</v>
      </c>
      <c r="T435" t="s">
        <v>4135</v>
      </c>
      <c r="U435" t="s">
        <v>71</v>
      </c>
      <c r="V435" t="s">
        <v>71</v>
      </c>
      <c r="W435" t="s">
        <v>71</v>
      </c>
      <c r="X435" t="s">
        <v>71</v>
      </c>
      <c r="Y435" t="s">
        <v>4136</v>
      </c>
      <c r="Z435" t="s">
        <v>4137</v>
      </c>
      <c r="AA435" t="s">
        <v>71</v>
      </c>
      <c r="AB435" t="s">
        <v>71</v>
      </c>
      <c r="AC435" t="s">
        <v>71</v>
      </c>
      <c r="AD435" t="s">
        <v>71</v>
      </c>
      <c r="AE435" t="s">
        <v>71</v>
      </c>
      <c r="AF435" t="s">
        <v>71</v>
      </c>
      <c r="AG435" t="s">
        <v>71</v>
      </c>
      <c r="AH435" t="s">
        <v>71</v>
      </c>
      <c r="AI435" t="s">
        <v>71</v>
      </c>
      <c r="AJ435" t="s">
        <v>71</v>
      </c>
      <c r="AK435" t="s">
        <v>71</v>
      </c>
      <c r="AL435" t="s">
        <v>71</v>
      </c>
      <c r="AM435" t="s">
        <v>71</v>
      </c>
      <c r="AN435" t="s">
        <v>71</v>
      </c>
      <c r="AO435" t="s">
        <v>4138</v>
      </c>
      <c r="AP435" t="s">
        <v>71</v>
      </c>
      <c r="AQ435" t="s">
        <v>71</v>
      </c>
      <c r="AR435" t="s">
        <v>71</v>
      </c>
      <c r="AS435">
        <v>2001</v>
      </c>
      <c r="AT435" t="s">
        <v>71</v>
      </c>
      <c r="AU435" t="s">
        <v>71</v>
      </c>
      <c r="AV435" t="s">
        <v>71</v>
      </c>
      <c r="AW435" t="s">
        <v>71</v>
      </c>
      <c r="AX435" t="s">
        <v>71</v>
      </c>
      <c r="AY435" t="s">
        <v>71</v>
      </c>
      <c r="AZ435">
        <v>857</v>
      </c>
      <c r="BA435">
        <v>862</v>
      </c>
      <c r="BB435" t="s">
        <v>71</v>
      </c>
      <c r="BC435" t="s">
        <v>71</v>
      </c>
      <c r="BD435" t="s">
        <v>71</v>
      </c>
      <c r="BE435" t="s">
        <v>71</v>
      </c>
      <c r="BF435" t="s">
        <v>71</v>
      </c>
      <c r="BG435" t="s">
        <v>71</v>
      </c>
      <c r="BH435" t="s">
        <v>71</v>
      </c>
      <c r="BI435" t="s">
        <v>71</v>
      </c>
      <c r="BJ435" t="s">
        <v>71</v>
      </c>
      <c r="BK435" t="s">
        <v>71</v>
      </c>
      <c r="BL435" t="s">
        <v>71</v>
      </c>
      <c r="BM435" t="s">
        <v>71</v>
      </c>
      <c r="BN435" t="s">
        <v>71</v>
      </c>
      <c r="BO435" t="s">
        <v>71</v>
      </c>
      <c r="BP435" t="s">
        <v>71</v>
      </c>
      <c r="BQ435" t="s">
        <v>4139</v>
      </c>
      <c r="BR435" t="str">
        <f>HYPERLINK("https%3A%2F%2Fwww.webofscience.com%2Fwos%2Fwoscc%2Ffull-record%2FWOS:000173245100151","View Full Record in Web of Science")</f>
        <v>View Full Record in Web of Science</v>
      </c>
    </row>
    <row r="436" spans="1:70" x14ac:dyDescent="0.25">
      <c r="A436" t="s">
        <v>83</v>
      </c>
      <c r="B436" t="s">
        <v>4140</v>
      </c>
      <c r="C436" t="s">
        <v>71</v>
      </c>
      <c r="D436" t="s">
        <v>71</v>
      </c>
      <c r="E436" t="s">
        <v>102</v>
      </c>
      <c r="F436" t="s">
        <v>4141</v>
      </c>
      <c r="G436" t="s">
        <v>71</v>
      </c>
      <c r="H436" t="s">
        <v>71</v>
      </c>
      <c r="I436" s="1" t="s">
        <v>4142</v>
      </c>
      <c r="J436" s="6" t="s">
        <v>8590</v>
      </c>
      <c r="K436" t="s">
        <v>4143</v>
      </c>
      <c r="L436" t="s">
        <v>4144</v>
      </c>
      <c r="M436" t="s">
        <v>4145</v>
      </c>
      <c r="N436" t="s">
        <v>4146</v>
      </c>
      <c r="O436" t="s">
        <v>4147</v>
      </c>
      <c r="P436" t="s">
        <v>4148</v>
      </c>
      <c r="Q436" t="s">
        <v>4149</v>
      </c>
      <c r="R436" t="s">
        <v>71</v>
      </c>
      <c r="S436" t="s">
        <v>71</v>
      </c>
      <c r="T436" t="s">
        <v>4150</v>
      </c>
      <c r="U436" t="s">
        <v>71</v>
      </c>
      <c r="V436" t="s">
        <v>71</v>
      </c>
      <c r="W436" t="s">
        <v>71</v>
      </c>
      <c r="X436" t="s">
        <v>71</v>
      </c>
      <c r="Y436" t="s">
        <v>71</v>
      </c>
      <c r="Z436" t="s">
        <v>4151</v>
      </c>
      <c r="AA436" t="s">
        <v>71</v>
      </c>
      <c r="AB436" t="s">
        <v>71</v>
      </c>
      <c r="AC436" t="s">
        <v>71</v>
      </c>
      <c r="AD436" t="s">
        <v>71</v>
      </c>
      <c r="AE436" t="s">
        <v>71</v>
      </c>
      <c r="AF436" t="s">
        <v>71</v>
      </c>
      <c r="AG436" t="s">
        <v>71</v>
      </c>
      <c r="AH436" t="s">
        <v>71</v>
      </c>
      <c r="AI436" t="s">
        <v>71</v>
      </c>
      <c r="AJ436" t="s">
        <v>71</v>
      </c>
      <c r="AK436" t="s">
        <v>71</v>
      </c>
      <c r="AL436" t="s">
        <v>71</v>
      </c>
      <c r="AM436" t="s">
        <v>4152</v>
      </c>
      <c r="AN436" t="s">
        <v>71</v>
      </c>
      <c r="AO436" t="s">
        <v>4153</v>
      </c>
      <c r="AP436" t="s">
        <v>71</v>
      </c>
      <c r="AQ436" t="s">
        <v>71</v>
      </c>
      <c r="AR436" t="s">
        <v>71</v>
      </c>
      <c r="AS436">
        <v>2015</v>
      </c>
      <c r="AT436" t="s">
        <v>71</v>
      </c>
      <c r="AU436" t="s">
        <v>71</v>
      </c>
      <c r="AV436" t="s">
        <v>71</v>
      </c>
      <c r="AW436" t="s">
        <v>71</v>
      </c>
      <c r="AX436" t="s">
        <v>71</v>
      </c>
      <c r="AY436" t="s">
        <v>71</v>
      </c>
      <c r="AZ436">
        <v>2033</v>
      </c>
      <c r="BA436">
        <v>2038</v>
      </c>
      <c r="BB436" t="s">
        <v>71</v>
      </c>
      <c r="BC436" t="s">
        <v>4154</v>
      </c>
      <c r="BD436" t="str">
        <f>HYPERLINK("http://dx.doi.org/10.1109/SMC.2015.355","http://dx.doi.org/10.1109/SMC.2015.355")</f>
        <v>http://dx.doi.org/10.1109/SMC.2015.355</v>
      </c>
      <c r="BE436" t="s">
        <v>71</v>
      </c>
      <c r="BF436" t="s">
        <v>71</v>
      </c>
      <c r="BG436" t="s">
        <v>71</v>
      </c>
      <c r="BH436" t="s">
        <v>71</v>
      </c>
      <c r="BI436" t="s">
        <v>71</v>
      </c>
      <c r="BJ436" t="s">
        <v>71</v>
      </c>
      <c r="BK436" t="s">
        <v>71</v>
      </c>
      <c r="BL436" t="s">
        <v>71</v>
      </c>
      <c r="BM436" t="s">
        <v>71</v>
      </c>
      <c r="BN436" t="s">
        <v>71</v>
      </c>
      <c r="BO436" t="s">
        <v>71</v>
      </c>
      <c r="BP436" t="s">
        <v>71</v>
      </c>
      <c r="BQ436" t="s">
        <v>4155</v>
      </c>
      <c r="BR436" t="str">
        <f>HYPERLINK("https%3A%2F%2Fwww.webofscience.com%2Fwos%2Fwoscc%2Ffull-record%2FWOS:000368940202021","View Full Record in Web of Science")</f>
        <v>View Full Record in Web of Science</v>
      </c>
    </row>
    <row r="437" spans="1:70" x14ac:dyDescent="0.25">
      <c r="A437" t="s">
        <v>69</v>
      </c>
      <c r="B437" t="s">
        <v>4156</v>
      </c>
      <c r="C437" t="s">
        <v>71</v>
      </c>
      <c r="D437" t="s">
        <v>71</v>
      </c>
      <c r="E437" t="s">
        <v>71</v>
      </c>
      <c r="F437" t="s">
        <v>4157</v>
      </c>
      <c r="G437" t="s">
        <v>71</v>
      </c>
      <c r="H437" t="s">
        <v>71</v>
      </c>
      <c r="I437" s="1" t="s">
        <v>4158</v>
      </c>
      <c r="J437" s="6" t="s">
        <v>8590</v>
      </c>
      <c r="K437" t="s">
        <v>3102</v>
      </c>
      <c r="L437" t="s">
        <v>71</v>
      </c>
      <c r="M437" t="s">
        <v>71</v>
      </c>
      <c r="N437" t="s">
        <v>71</v>
      </c>
      <c r="O437" t="s">
        <v>71</v>
      </c>
      <c r="P437" t="s">
        <v>71</v>
      </c>
      <c r="Q437" t="s">
        <v>71</v>
      </c>
      <c r="R437" t="s">
        <v>71</v>
      </c>
      <c r="S437" t="s">
        <v>71</v>
      </c>
      <c r="T437" t="s">
        <v>4159</v>
      </c>
      <c r="U437" t="s">
        <v>71</v>
      </c>
      <c r="V437" t="s">
        <v>71</v>
      </c>
      <c r="W437" t="s">
        <v>71</v>
      </c>
      <c r="X437" t="s">
        <v>71</v>
      </c>
      <c r="Y437" t="s">
        <v>4160</v>
      </c>
      <c r="Z437" t="s">
        <v>71</v>
      </c>
      <c r="AA437" t="s">
        <v>71</v>
      </c>
      <c r="AB437" t="s">
        <v>71</v>
      </c>
      <c r="AC437" t="s">
        <v>71</v>
      </c>
      <c r="AD437" t="s">
        <v>71</v>
      </c>
      <c r="AE437" t="s">
        <v>71</v>
      </c>
      <c r="AF437" t="s">
        <v>71</v>
      </c>
      <c r="AG437" t="s">
        <v>71</v>
      </c>
      <c r="AH437" t="s">
        <v>71</v>
      </c>
      <c r="AI437" t="s">
        <v>71</v>
      </c>
      <c r="AJ437" t="s">
        <v>71</v>
      </c>
      <c r="AK437" t="s">
        <v>71</v>
      </c>
      <c r="AL437" t="s">
        <v>71</v>
      </c>
      <c r="AM437" t="s">
        <v>3107</v>
      </c>
      <c r="AN437" t="s">
        <v>4161</v>
      </c>
      <c r="AO437" t="s">
        <v>71</v>
      </c>
      <c r="AP437" t="s">
        <v>71</v>
      </c>
      <c r="AQ437" t="s">
        <v>71</v>
      </c>
      <c r="AR437" t="s">
        <v>239</v>
      </c>
      <c r="AS437">
        <v>2011</v>
      </c>
      <c r="AT437">
        <v>7</v>
      </c>
      <c r="AU437">
        <v>2</v>
      </c>
      <c r="AV437" t="s">
        <v>71</v>
      </c>
      <c r="AW437" t="s">
        <v>71</v>
      </c>
      <c r="AX437" t="s">
        <v>71</v>
      </c>
      <c r="AY437" t="s">
        <v>71</v>
      </c>
      <c r="AZ437">
        <v>805</v>
      </c>
      <c r="BA437">
        <v>815</v>
      </c>
      <c r="BB437" t="s">
        <v>71</v>
      </c>
      <c r="BC437" t="s">
        <v>71</v>
      </c>
      <c r="BD437" t="s">
        <v>71</v>
      </c>
      <c r="BE437" t="s">
        <v>71</v>
      </c>
      <c r="BF437" t="s">
        <v>71</v>
      </c>
      <c r="BG437" t="s">
        <v>71</v>
      </c>
      <c r="BH437" t="s">
        <v>71</v>
      </c>
      <c r="BI437" t="s">
        <v>71</v>
      </c>
      <c r="BJ437" t="s">
        <v>71</v>
      </c>
      <c r="BK437" t="s">
        <v>71</v>
      </c>
      <c r="BL437" t="s">
        <v>71</v>
      </c>
      <c r="BM437" t="s">
        <v>71</v>
      </c>
      <c r="BN437" t="s">
        <v>71</v>
      </c>
      <c r="BO437" t="s">
        <v>71</v>
      </c>
      <c r="BP437" t="s">
        <v>71</v>
      </c>
      <c r="BQ437" t="s">
        <v>4162</v>
      </c>
      <c r="BR437" t="str">
        <f>HYPERLINK("https%3A%2F%2Fwww.webofscience.com%2Fwos%2Fwoscc%2Ffull-record%2FWOS:000287278100024","View Full Record in Web of Science")</f>
        <v>View Full Record in Web of Science</v>
      </c>
    </row>
    <row r="438" spans="1:70" x14ac:dyDescent="0.25">
      <c r="A438" t="s">
        <v>69</v>
      </c>
      <c r="B438" t="s">
        <v>4163</v>
      </c>
      <c r="C438" t="s">
        <v>71</v>
      </c>
      <c r="D438" t="s">
        <v>71</v>
      </c>
      <c r="E438" t="s">
        <v>71</v>
      </c>
      <c r="F438" t="s">
        <v>4164</v>
      </c>
      <c r="G438" t="s">
        <v>71</v>
      </c>
      <c r="H438" t="s">
        <v>71</v>
      </c>
      <c r="I438" s="1" t="s">
        <v>4165</v>
      </c>
      <c r="J438" s="6" t="s">
        <v>8590</v>
      </c>
      <c r="K438" t="s">
        <v>288</v>
      </c>
      <c r="L438" t="s">
        <v>71</v>
      </c>
      <c r="M438" t="s">
        <v>71</v>
      </c>
      <c r="N438" t="s">
        <v>71</v>
      </c>
      <c r="O438" t="s">
        <v>71</v>
      </c>
      <c r="P438" t="s">
        <v>71</v>
      </c>
      <c r="Q438" t="s">
        <v>71</v>
      </c>
      <c r="R438" t="s">
        <v>71</v>
      </c>
      <c r="S438" t="s">
        <v>71</v>
      </c>
      <c r="T438" t="s">
        <v>4166</v>
      </c>
      <c r="U438" t="s">
        <v>71</v>
      </c>
      <c r="V438" t="s">
        <v>71</v>
      </c>
      <c r="W438" t="s">
        <v>71</v>
      </c>
      <c r="X438" t="s">
        <v>71</v>
      </c>
      <c r="Y438" t="s">
        <v>71</v>
      </c>
      <c r="Z438" t="s">
        <v>71</v>
      </c>
      <c r="AA438" t="s">
        <v>71</v>
      </c>
      <c r="AB438" t="s">
        <v>71</v>
      </c>
      <c r="AC438" t="s">
        <v>71</v>
      </c>
      <c r="AD438" t="s">
        <v>71</v>
      </c>
      <c r="AE438" t="s">
        <v>71</v>
      </c>
      <c r="AF438" t="s">
        <v>71</v>
      </c>
      <c r="AG438" t="s">
        <v>71</v>
      </c>
      <c r="AH438" t="s">
        <v>71</v>
      </c>
      <c r="AI438" t="s">
        <v>71</v>
      </c>
      <c r="AJ438" t="s">
        <v>71</v>
      </c>
      <c r="AK438" t="s">
        <v>71</v>
      </c>
      <c r="AL438" t="s">
        <v>71</v>
      </c>
      <c r="AM438" t="s">
        <v>291</v>
      </c>
      <c r="AN438" t="s">
        <v>292</v>
      </c>
      <c r="AO438" t="s">
        <v>71</v>
      </c>
      <c r="AP438" t="s">
        <v>71</v>
      </c>
      <c r="AQ438" t="s">
        <v>71</v>
      </c>
      <c r="AR438" t="s">
        <v>2020</v>
      </c>
      <c r="AS438">
        <v>2014</v>
      </c>
      <c r="AT438">
        <v>41</v>
      </c>
      <c r="AU438">
        <v>14</v>
      </c>
      <c r="AV438" t="s">
        <v>71</v>
      </c>
      <c r="AW438" t="s">
        <v>71</v>
      </c>
      <c r="AX438" t="s">
        <v>71</v>
      </c>
      <c r="AY438" t="s">
        <v>71</v>
      </c>
      <c r="AZ438">
        <v>6494</v>
      </c>
      <c r="BA438">
        <v>6511</v>
      </c>
      <c r="BB438" t="s">
        <v>71</v>
      </c>
      <c r="BC438" t="s">
        <v>4167</v>
      </c>
      <c r="BD438" t="str">
        <f>HYPERLINK("http://dx.doi.org/10.1016/j.eswa.2014.03.040","http://dx.doi.org/10.1016/j.eswa.2014.03.040")</f>
        <v>http://dx.doi.org/10.1016/j.eswa.2014.03.040</v>
      </c>
      <c r="BE438" t="s">
        <v>71</v>
      </c>
      <c r="BF438" t="s">
        <v>71</v>
      </c>
      <c r="BG438" t="s">
        <v>71</v>
      </c>
      <c r="BH438" t="s">
        <v>71</v>
      </c>
      <c r="BI438" t="s">
        <v>71</v>
      </c>
      <c r="BJ438" t="s">
        <v>71</v>
      </c>
      <c r="BK438" t="s">
        <v>71</v>
      </c>
      <c r="BL438" t="s">
        <v>71</v>
      </c>
      <c r="BM438" t="s">
        <v>71</v>
      </c>
      <c r="BN438" t="s">
        <v>71</v>
      </c>
      <c r="BO438" t="s">
        <v>71</v>
      </c>
      <c r="BP438" t="s">
        <v>71</v>
      </c>
      <c r="BQ438" t="s">
        <v>4168</v>
      </c>
      <c r="BR438" t="str">
        <f>HYPERLINK("https%3A%2F%2Fwww.webofscience.com%2Fwos%2Fwoscc%2Ffull-record%2FWOS:000338604700036","View Full Record in Web of Science")</f>
        <v>View Full Record in Web of Science</v>
      </c>
    </row>
    <row r="439" spans="1:70" x14ac:dyDescent="0.25">
      <c r="A439" t="s">
        <v>69</v>
      </c>
      <c r="B439" t="s">
        <v>4169</v>
      </c>
      <c r="C439" t="s">
        <v>71</v>
      </c>
      <c r="D439" t="s">
        <v>71</v>
      </c>
      <c r="E439" t="s">
        <v>71</v>
      </c>
      <c r="F439" t="s">
        <v>4170</v>
      </c>
      <c r="G439" t="s">
        <v>71</v>
      </c>
      <c r="H439" t="s">
        <v>71</v>
      </c>
      <c r="I439" s="1" t="s">
        <v>4171</v>
      </c>
      <c r="J439" s="6" t="s">
        <v>8590</v>
      </c>
      <c r="K439" t="s">
        <v>4172</v>
      </c>
      <c r="L439" t="s">
        <v>71</v>
      </c>
      <c r="M439" t="s">
        <v>71</v>
      </c>
      <c r="N439" t="s">
        <v>71</v>
      </c>
      <c r="O439" t="s">
        <v>71</v>
      </c>
      <c r="P439" t="s">
        <v>71</v>
      </c>
      <c r="Q439" t="s">
        <v>71</v>
      </c>
      <c r="R439" t="s">
        <v>71</v>
      </c>
      <c r="S439" t="s">
        <v>71</v>
      </c>
      <c r="T439" t="s">
        <v>4173</v>
      </c>
      <c r="U439" t="s">
        <v>71</v>
      </c>
      <c r="V439" t="s">
        <v>71</v>
      </c>
      <c r="W439" t="s">
        <v>71</v>
      </c>
      <c r="X439" t="s">
        <v>71</v>
      </c>
      <c r="Y439" t="s">
        <v>71</v>
      </c>
      <c r="Z439" t="s">
        <v>4174</v>
      </c>
      <c r="AA439" t="s">
        <v>71</v>
      </c>
      <c r="AB439" t="s">
        <v>71</v>
      </c>
      <c r="AC439" t="s">
        <v>71</v>
      </c>
      <c r="AD439" t="s">
        <v>71</v>
      </c>
      <c r="AE439" t="s">
        <v>71</v>
      </c>
      <c r="AF439" t="s">
        <v>71</v>
      </c>
      <c r="AG439" t="s">
        <v>71</v>
      </c>
      <c r="AH439" t="s">
        <v>71</v>
      </c>
      <c r="AI439" t="s">
        <v>71</v>
      </c>
      <c r="AJ439" t="s">
        <v>71</v>
      </c>
      <c r="AK439" t="s">
        <v>71</v>
      </c>
      <c r="AL439" t="s">
        <v>71</v>
      </c>
      <c r="AM439" t="s">
        <v>4175</v>
      </c>
      <c r="AN439" t="s">
        <v>4176</v>
      </c>
      <c r="AO439" t="s">
        <v>71</v>
      </c>
      <c r="AP439" t="s">
        <v>71</v>
      </c>
      <c r="AQ439" t="s">
        <v>71</v>
      </c>
      <c r="AR439" t="s">
        <v>1595</v>
      </c>
      <c r="AS439">
        <v>2022</v>
      </c>
      <c r="AT439">
        <v>74</v>
      </c>
      <c r="AU439">
        <v>4</v>
      </c>
      <c r="AV439" t="s">
        <v>71</v>
      </c>
      <c r="AW439" t="s">
        <v>71</v>
      </c>
      <c r="AX439" t="s">
        <v>71</v>
      </c>
      <c r="AY439" t="s">
        <v>71</v>
      </c>
      <c r="AZ439">
        <v>710</v>
      </c>
      <c r="BA439">
        <v>726</v>
      </c>
      <c r="BB439" t="s">
        <v>71</v>
      </c>
      <c r="BC439" t="s">
        <v>4177</v>
      </c>
      <c r="BD439" t="str">
        <f>HYPERLINK("http://dx.doi.org/10.1108/AJIM-06-2021-0180","http://dx.doi.org/10.1108/AJIM-06-2021-0180")</f>
        <v>http://dx.doi.org/10.1108/AJIM-06-2021-0180</v>
      </c>
      <c r="BE439" t="s">
        <v>71</v>
      </c>
      <c r="BF439" t="s">
        <v>1054</v>
      </c>
      <c r="BG439" t="s">
        <v>71</v>
      </c>
      <c r="BH439" t="s">
        <v>71</v>
      </c>
      <c r="BI439" t="s">
        <v>71</v>
      </c>
      <c r="BJ439" t="s">
        <v>71</v>
      </c>
      <c r="BK439" t="s">
        <v>71</v>
      </c>
      <c r="BL439" t="s">
        <v>71</v>
      </c>
      <c r="BM439" t="s">
        <v>71</v>
      </c>
      <c r="BN439" t="s">
        <v>71</v>
      </c>
      <c r="BO439" t="s">
        <v>71</v>
      </c>
      <c r="BP439" t="s">
        <v>71</v>
      </c>
      <c r="BQ439" t="s">
        <v>4178</v>
      </c>
      <c r="BR439" t="str">
        <f>HYPERLINK("https%3A%2F%2Fwww.webofscience.com%2Fwos%2Fwoscc%2Ffull-record%2FWOS:000751096800001","View Full Record in Web of Science")</f>
        <v>View Full Record in Web of Science</v>
      </c>
    </row>
    <row r="440" spans="1:70" x14ac:dyDescent="0.25">
      <c r="A440" t="s">
        <v>83</v>
      </c>
      <c r="B440" t="s">
        <v>4179</v>
      </c>
      <c r="C440" t="s">
        <v>71</v>
      </c>
      <c r="D440" t="s">
        <v>4180</v>
      </c>
      <c r="E440" t="s">
        <v>71</v>
      </c>
      <c r="F440" t="s">
        <v>4181</v>
      </c>
      <c r="G440" t="s">
        <v>71</v>
      </c>
      <c r="H440" t="s">
        <v>71</v>
      </c>
      <c r="I440" s="1" t="s">
        <v>4182</v>
      </c>
      <c r="J440" s="6" t="s">
        <v>8590</v>
      </c>
      <c r="K440" t="s">
        <v>4183</v>
      </c>
      <c r="L440" t="s">
        <v>1179</v>
      </c>
      <c r="M440" t="s">
        <v>4184</v>
      </c>
      <c r="N440" t="s">
        <v>4185</v>
      </c>
      <c r="O440" t="s">
        <v>3257</v>
      </c>
      <c r="P440" t="s">
        <v>71</v>
      </c>
      <c r="Q440" t="s">
        <v>71</v>
      </c>
      <c r="R440" t="s">
        <v>71</v>
      </c>
      <c r="S440" t="s">
        <v>71</v>
      </c>
      <c r="T440" t="s">
        <v>4186</v>
      </c>
      <c r="U440" t="s">
        <v>71</v>
      </c>
      <c r="V440" t="s">
        <v>71</v>
      </c>
      <c r="W440" t="s">
        <v>71</v>
      </c>
      <c r="X440" t="s">
        <v>71</v>
      </c>
      <c r="Y440" t="s">
        <v>71</v>
      </c>
      <c r="Z440" t="s">
        <v>71</v>
      </c>
      <c r="AA440" t="s">
        <v>71</v>
      </c>
      <c r="AB440" t="s">
        <v>71</v>
      </c>
      <c r="AC440" t="s">
        <v>71</v>
      </c>
      <c r="AD440" t="s">
        <v>71</v>
      </c>
      <c r="AE440" t="s">
        <v>71</v>
      </c>
      <c r="AF440" t="s">
        <v>71</v>
      </c>
      <c r="AG440" t="s">
        <v>71</v>
      </c>
      <c r="AH440" t="s">
        <v>71</v>
      </c>
      <c r="AI440" t="s">
        <v>71</v>
      </c>
      <c r="AJ440" t="s">
        <v>71</v>
      </c>
      <c r="AK440" t="s">
        <v>71</v>
      </c>
      <c r="AL440" t="s">
        <v>71</v>
      </c>
      <c r="AM440" t="s">
        <v>1187</v>
      </c>
      <c r="AN440" t="s">
        <v>71</v>
      </c>
      <c r="AO440" t="s">
        <v>71</v>
      </c>
      <c r="AP440" t="s">
        <v>71</v>
      </c>
      <c r="AQ440" t="s">
        <v>71</v>
      </c>
      <c r="AR440" t="s">
        <v>71</v>
      </c>
      <c r="AS440">
        <v>2022</v>
      </c>
      <c r="AT440">
        <v>199</v>
      </c>
      <c r="AU440" t="s">
        <v>71</v>
      </c>
      <c r="AV440" t="s">
        <v>71</v>
      </c>
      <c r="AW440" t="s">
        <v>71</v>
      </c>
      <c r="AX440" t="s">
        <v>71</v>
      </c>
      <c r="AY440" t="s">
        <v>71</v>
      </c>
      <c r="AZ440">
        <v>269</v>
      </c>
      <c r="BA440">
        <v>275</v>
      </c>
      <c r="BB440" t="s">
        <v>71</v>
      </c>
      <c r="BC440" t="s">
        <v>4187</v>
      </c>
      <c r="BD440" t="str">
        <f>HYPERLINK("http://dx.doi.org/10.1016/j.procs.2022.01.033","http://dx.doi.org/10.1016/j.procs.2022.01.033")</f>
        <v>http://dx.doi.org/10.1016/j.procs.2022.01.033</v>
      </c>
      <c r="BE440" t="s">
        <v>71</v>
      </c>
      <c r="BF440" t="s">
        <v>71</v>
      </c>
      <c r="BG440" t="s">
        <v>71</v>
      </c>
      <c r="BH440" t="s">
        <v>71</v>
      </c>
      <c r="BI440" t="s">
        <v>71</v>
      </c>
      <c r="BJ440" t="s">
        <v>71</v>
      </c>
      <c r="BK440" t="s">
        <v>71</v>
      </c>
      <c r="BL440" t="s">
        <v>71</v>
      </c>
      <c r="BM440" t="s">
        <v>71</v>
      </c>
      <c r="BN440" t="s">
        <v>71</v>
      </c>
      <c r="BO440" t="s">
        <v>71</v>
      </c>
      <c r="BP440" t="s">
        <v>71</v>
      </c>
      <c r="BQ440" t="s">
        <v>4188</v>
      </c>
      <c r="BR440" t="str">
        <f>HYPERLINK("https%3A%2F%2Fwww.webofscience.com%2Fwos%2Fwoscc%2Ffull-record%2FWOS:000765802100034","View Full Record in Web of Science")</f>
        <v>View Full Record in Web of Science</v>
      </c>
    </row>
    <row r="441" spans="1:70" x14ac:dyDescent="0.25">
      <c r="A441" t="s">
        <v>69</v>
      </c>
      <c r="B441" t="s">
        <v>4189</v>
      </c>
      <c r="C441" t="s">
        <v>71</v>
      </c>
      <c r="D441" t="s">
        <v>71</v>
      </c>
      <c r="E441" t="s">
        <v>71</v>
      </c>
      <c r="F441" t="s">
        <v>4189</v>
      </c>
      <c r="G441" t="s">
        <v>71</v>
      </c>
      <c r="H441" t="s">
        <v>71</v>
      </c>
      <c r="I441" s="1" t="s">
        <v>4190</v>
      </c>
      <c r="J441" s="6" t="s">
        <v>8590</v>
      </c>
      <c r="K441" t="s">
        <v>4191</v>
      </c>
      <c r="L441" t="s">
        <v>71</v>
      </c>
      <c r="M441" t="s">
        <v>71</v>
      </c>
      <c r="N441" t="s">
        <v>71</v>
      </c>
      <c r="O441" t="s">
        <v>71</v>
      </c>
      <c r="P441" t="s">
        <v>71</v>
      </c>
      <c r="Q441" t="s">
        <v>71</v>
      </c>
      <c r="R441" t="s">
        <v>71</v>
      </c>
      <c r="S441" t="s">
        <v>71</v>
      </c>
      <c r="T441" t="s">
        <v>4192</v>
      </c>
      <c r="U441" t="s">
        <v>71</v>
      </c>
      <c r="V441" t="s">
        <v>71</v>
      </c>
      <c r="W441" t="s">
        <v>71</v>
      </c>
      <c r="X441" t="s">
        <v>71</v>
      </c>
      <c r="Y441" t="s">
        <v>71</v>
      </c>
      <c r="Z441" t="s">
        <v>71</v>
      </c>
      <c r="AA441" t="s">
        <v>71</v>
      </c>
      <c r="AB441" t="s">
        <v>71</v>
      </c>
      <c r="AC441" t="s">
        <v>71</v>
      </c>
      <c r="AD441" t="s">
        <v>71</v>
      </c>
      <c r="AE441" t="s">
        <v>71</v>
      </c>
      <c r="AF441" t="s">
        <v>71</v>
      </c>
      <c r="AG441" t="s">
        <v>71</v>
      </c>
      <c r="AH441" t="s">
        <v>71</v>
      </c>
      <c r="AI441" t="s">
        <v>71</v>
      </c>
      <c r="AJ441" t="s">
        <v>71</v>
      </c>
      <c r="AK441" t="s">
        <v>71</v>
      </c>
      <c r="AL441" t="s">
        <v>71</v>
      </c>
      <c r="AM441" t="s">
        <v>4193</v>
      </c>
      <c r="AN441" t="s">
        <v>71</v>
      </c>
      <c r="AO441" t="s">
        <v>71</v>
      </c>
      <c r="AP441" t="s">
        <v>71</v>
      </c>
      <c r="AQ441" t="s">
        <v>71</v>
      </c>
      <c r="AR441" t="s">
        <v>71</v>
      </c>
      <c r="AS441">
        <v>1994</v>
      </c>
      <c r="AT441">
        <v>37</v>
      </c>
      <c r="AU441" t="s">
        <v>1823</v>
      </c>
      <c r="AV441" t="s">
        <v>71</v>
      </c>
      <c r="AW441" t="s">
        <v>71</v>
      </c>
      <c r="AX441" t="s">
        <v>71</v>
      </c>
      <c r="AY441" t="s">
        <v>71</v>
      </c>
      <c r="AZ441">
        <v>221</v>
      </c>
      <c r="BA441">
        <v>229</v>
      </c>
      <c r="BB441" t="s">
        <v>71</v>
      </c>
      <c r="BC441" t="s">
        <v>71</v>
      </c>
      <c r="BD441" t="s">
        <v>71</v>
      </c>
      <c r="BE441" t="s">
        <v>71</v>
      </c>
      <c r="BF441" t="s">
        <v>71</v>
      </c>
      <c r="BG441" t="s">
        <v>71</v>
      </c>
      <c r="BH441" t="s">
        <v>71</v>
      </c>
      <c r="BI441" t="s">
        <v>71</v>
      </c>
      <c r="BJ441" t="s">
        <v>71</v>
      </c>
      <c r="BK441" t="s">
        <v>71</v>
      </c>
      <c r="BL441" t="s">
        <v>71</v>
      </c>
      <c r="BM441" t="s">
        <v>71</v>
      </c>
      <c r="BN441" t="s">
        <v>71</v>
      </c>
      <c r="BO441" t="s">
        <v>71</v>
      </c>
      <c r="BP441" t="s">
        <v>71</v>
      </c>
      <c r="BQ441" t="s">
        <v>4194</v>
      </c>
      <c r="BR441" t="str">
        <f>HYPERLINK("https%3A%2F%2Fwww.webofscience.com%2Fwos%2Fwoscc%2Ffull-record%2FWOS:A1994QQ56000005","View Full Record in Web of Science")</f>
        <v>View Full Record in Web of Science</v>
      </c>
    </row>
    <row r="442" spans="1:70" x14ac:dyDescent="0.25">
      <c r="A442" t="s">
        <v>69</v>
      </c>
      <c r="B442" t="s">
        <v>4195</v>
      </c>
      <c r="C442" t="s">
        <v>71</v>
      </c>
      <c r="D442" t="s">
        <v>71</v>
      </c>
      <c r="E442" t="s">
        <v>71</v>
      </c>
      <c r="F442" t="s">
        <v>4196</v>
      </c>
      <c r="G442" t="s">
        <v>71</v>
      </c>
      <c r="H442" t="s">
        <v>71</v>
      </c>
      <c r="I442" s="1" t="s">
        <v>4197</v>
      </c>
      <c r="J442" s="6" t="s">
        <v>8590</v>
      </c>
      <c r="K442" t="s">
        <v>74</v>
      </c>
      <c r="L442" t="s">
        <v>71</v>
      </c>
      <c r="M442" t="s">
        <v>71</v>
      </c>
      <c r="N442" t="s">
        <v>71</v>
      </c>
      <c r="O442" t="s">
        <v>71</v>
      </c>
      <c r="P442" t="s">
        <v>71</v>
      </c>
      <c r="Q442" t="s">
        <v>71</v>
      </c>
      <c r="R442" t="s">
        <v>71</v>
      </c>
      <c r="S442" t="s">
        <v>71</v>
      </c>
      <c r="T442" t="s">
        <v>4198</v>
      </c>
      <c r="U442" t="s">
        <v>71</v>
      </c>
      <c r="V442" t="s">
        <v>71</v>
      </c>
      <c r="W442" t="s">
        <v>71</v>
      </c>
      <c r="X442" t="s">
        <v>71</v>
      </c>
      <c r="Y442" t="s">
        <v>4199</v>
      </c>
      <c r="Z442" t="s">
        <v>4200</v>
      </c>
      <c r="AA442" t="s">
        <v>71</v>
      </c>
      <c r="AB442" t="s">
        <v>71</v>
      </c>
      <c r="AC442" t="s">
        <v>71</v>
      </c>
      <c r="AD442" t="s">
        <v>71</v>
      </c>
      <c r="AE442" t="s">
        <v>71</v>
      </c>
      <c r="AF442" t="s">
        <v>71</v>
      </c>
      <c r="AG442" t="s">
        <v>71</v>
      </c>
      <c r="AH442" t="s">
        <v>71</v>
      </c>
      <c r="AI442" t="s">
        <v>71</v>
      </c>
      <c r="AJ442" t="s">
        <v>71</v>
      </c>
      <c r="AK442" t="s">
        <v>71</v>
      </c>
      <c r="AL442" t="s">
        <v>71</v>
      </c>
      <c r="AM442" t="s">
        <v>77</v>
      </c>
      <c r="AN442" t="s">
        <v>78</v>
      </c>
      <c r="AO442" t="s">
        <v>71</v>
      </c>
      <c r="AP442" t="s">
        <v>71</v>
      </c>
      <c r="AQ442" t="s">
        <v>71</v>
      </c>
      <c r="AR442" t="s">
        <v>79</v>
      </c>
      <c r="AS442">
        <v>2020</v>
      </c>
      <c r="AT442">
        <v>24</v>
      </c>
      <c r="AU442">
        <v>18</v>
      </c>
      <c r="AV442" t="s">
        <v>71</v>
      </c>
      <c r="AW442" t="s">
        <v>71</v>
      </c>
      <c r="AX442" t="s">
        <v>180</v>
      </c>
      <c r="AY442" t="s">
        <v>71</v>
      </c>
      <c r="AZ442">
        <v>13565</v>
      </c>
      <c r="BA442">
        <v>13577</v>
      </c>
      <c r="BB442" t="s">
        <v>71</v>
      </c>
      <c r="BC442" t="s">
        <v>4201</v>
      </c>
      <c r="BD442" t="str">
        <f>HYPERLINK("http://dx.doi.org/10.1007/s00500-019-04354-z","http://dx.doi.org/10.1007/s00500-019-04354-z")</f>
        <v>http://dx.doi.org/10.1007/s00500-019-04354-z</v>
      </c>
      <c r="BE442" t="s">
        <v>71</v>
      </c>
      <c r="BF442" t="s">
        <v>71</v>
      </c>
      <c r="BG442" t="s">
        <v>71</v>
      </c>
      <c r="BH442" t="s">
        <v>71</v>
      </c>
      <c r="BI442" t="s">
        <v>71</v>
      </c>
      <c r="BJ442" t="s">
        <v>71</v>
      </c>
      <c r="BK442" t="s">
        <v>71</v>
      </c>
      <c r="BL442" t="s">
        <v>71</v>
      </c>
      <c r="BM442" t="s">
        <v>71</v>
      </c>
      <c r="BN442" t="s">
        <v>71</v>
      </c>
      <c r="BO442" t="s">
        <v>71</v>
      </c>
      <c r="BP442" t="s">
        <v>71</v>
      </c>
      <c r="BQ442" t="s">
        <v>4202</v>
      </c>
      <c r="BR442" t="str">
        <f>HYPERLINK("https%3A%2F%2Fwww.webofscience.com%2Fwos%2Fwoscc%2Ffull-record%2FWOS:000558525400006","View Full Record in Web of Science")</f>
        <v>View Full Record in Web of Science</v>
      </c>
    </row>
    <row r="443" spans="1:70" x14ac:dyDescent="0.25">
      <c r="A443" t="s">
        <v>83</v>
      </c>
      <c r="B443" t="s">
        <v>4203</v>
      </c>
      <c r="C443" t="s">
        <v>71</v>
      </c>
      <c r="D443" t="s">
        <v>4204</v>
      </c>
      <c r="E443" t="s">
        <v>71</v>
      </c>
      <c r="F443" t="s">
        <v>4205</v>
      </c>
      <c r="G443" t="s">
        <v>71</v>
      </c>
      <c r="H443" t="s">
        <v>71</v>
      </c>
      <c r="I443" s="1" t="s">
        <v>4206</v>
      </c>
      <c r="J443" s="6" t="s">
        <v>8590</v>
      </c>
      <c r="K443" t="s">
        <v>4207</v>
      </c>
      <c r="L443" t="s">
        <v>687</v>
      </c>
      <c r="M443" t="s">
        <v>4208</v>
      </c>
      <c r="N443" t="s">
        <v>4209</v>
      </c>
      <c r="O443" t="s">
        <v>4210</v>
      </c>
      <c r="P443" t="s">
        <v>4211</v>
      </c>
      <c r="Q443" t="s">
        <v>4212</v>
      </c>
      <c r="R443" t="s">
        <v>71</v>
      </c>
      <c r="S443" t="s">
        <v>71</v>
      </c>
      <c r="T443" t="s">
        <v>4213</v>
      </c>
      <c r="U443" t="s">
        <v>71</v>
      </c>
      <c r="V443" t="s">
        <v>71</v>
      </c>
      <c r="W443" t="s">
        <v>71</v>
      </c>
      <c r="X443" t="s">
        <v>71</v>
      </c>
      <c r="Y443" t="s">
        <v>4214</v>
      </c>
      <c r="Z443" t="s">
        <v>2743</v>
      </c>
      <c r="AA443" t="s">
        <v>71</v>
      </c>
      <c r="AB443" t="s">
        <v>71</v>
      </c>
      <c r="AC443" t="s">
        <v>71</v>
      </c>
      <c r="AD443" t="s">
        <v>71</v>
      </c>
      <c r="AE443" t="s">
        <v>71</v>
      </c>
      <c r="AF443" t="s">
        <v>71</v>
      </c>
      <c r="AG443" t="s">
        <v>71</v>
      </c>
      <c r="AH443" t="s">
        <v>71</v>
      </c>
      <c r="AI443" t="s">
        <v>71</v>
      </c>
      <c r="AJ443" t="s">
        <v>71</v>
      </c>
      <c r="AK443" t="s">
        <v>71</v>
      </c>
      <c r="AL443" t="s">
        <v>71</v>
      </c>
      <c r="AM443" t="s">
        <v>695</v>
      </c>
      <c r="AN443" t="s">
        <v>1283</v>
      </c>
      <c r="AO443" t="s">
        <v>4215</v>
      </c>
      <c r="AP443" t="s">
        <v>71</v>
      </c>
      <c r="AQ443" t="s">
        <v>71</v>
      </c>
      <c r="AR443" t="s">
        <v>71</v>
      </c>
      <c r="AS443">
        <v>2015</v>
      </c>
      <c r="AT443">
        <v>9437</v>
      </c>
      <c r="AU443" t="s">
        <v>71</v>
      </c>
      <c r="AV443" t="s">
        <v>71</v>
      </c>
      <c r="AW443" t="s">
        <v>71</v>
      </c>
      <c r="AX443" t="s">
        <v>71</v>
      </c>
      <c r="AY443" t="s">
        <v>71</v>
      </c>
      <c r="AZ443">
        <v>36</v>
      </c>
      <c r="BA443">
        <v>48</v>
      </c>
      <c r="BB443" t="s">
        <v>71</v>
      </c>
      <c r="BC443" t="s">
        <v>4216</v>
      </c>
      <c r="BD443" t="str">
        <f>HYPERLINK("http://dx.doi.org/10.1007/978-3-319-25783-9_4","http://dx.doi.org/10.1007/978-3-319-25783-9_4")</f>
        <v>http://dx.doi.org/10.1007/978-3-319-25783-9_4</v>
      </c>
      <c r="BE443" t="s">
        <v>71</v>
      </c>
      <c r="BF443" t="s">
        <v>71</v>
      </c>
      <c r="BG443" t="s">
        <v>71</v>
      </c>
      <c r="BH443" t="s">
        <v>71</v>
      </c>
      <c r="BI443" t="s">
        <v>71</v>
      </c>
      <c r="BJ443" t="s">
        <v>71</v>
      </c>
      <c r="BK443" t="s">
        <v>71</v>
      </c>
      <c r="BL443" t="s">
        <v>71</v>
      </c>
      <c r="BM443" t="s">
        <v>71</v>
      </c>
      <c r="BN443" t="s">
        <v>71</v>
      </c>
      <c r="BO443" t="s">
        <v>71</v>
      </c>
      <c r="BP443" t="s">
        <v>71</v>
      </c>
      <c r="BQ443" t="s">
        <v>4217</v>
      </c>
      <c r="BR443" t="str">
        <f>HYPERLINK("https%3A%2F%2Fwww.webofscience.com%2Fwos%2Fwoscc%2Ffull-record%2FWOS:000367712200004","View Full Record in Web of Science")</f>
        <v>View Full Record in Web of Science</v>
      </c>
    </row>
    <row r="444" spans="1:70" x14ac:dyDescent="0.25">
      <c r="A444" t="s">
        <v>83</v>
      </c>
      <c r="B444" t="s">
        <v>4218</v>
      </c>
      <c r="C444" t="s">
        <v>71</v>
      </c>
      <c r="D444" t="s">
        <v>71</v>
      </c>
      <c r="E444" t="s">
        <v>102</v>
      </c>
      <c r="F444" t="s">
        <v>4218</v>
      </c>
      <c r="G444" t="s">
        <v>71</v>
      </c>
      <c r="H444" t="s">
        <v>71</v>
      </c>
      <c r="I444" s="1" t="s">
        <v>4219</v>
      </c>
      <c r="J444" s="6" t="s">
        <v>8590</v>
      </c>
      <c r="K444" t="s">
        <v>536</v>
      </c>
      <c r="L444" t="s">
        <v>71</v>
      </c>
      <c r="M444" t="s">
        <v>537</v>
      </c>
      <c r="N444" t="s">
        <v>538</v>
      </c>
      <c r="O444" t="s">
        <v>539</v>
      </c>
      <c r="P444" t="s">
        <v>540</v>
      </c>
      <c r="Q444" t="s">
        <v>71</v>
      </c>
      <c r="R444" t="s">
        <v>71</v>
      </c>
      <c r="S444" t="s">
        <v>71</v>
      </c>
      <c r="T444" t="s">
        <v>4220</v>
      </c>
      <c r="U444" t="s">
        <v>71</v>
      </c>
      <c r="V444" t="s">
        <v>71</v>
      </c>
      <c r="W444" t="s">
        <v>71</v>
      </c>
      <c r="X444" t="s">
        <v>71</v>
      </c>
      <c r="Y444" t="s">
        <v>4221</v>
      </c>
      <c r="Z444" t="s">
        <v>4222</v>
      </c>
      <c r="AA444" t="s">
        <v>71</v>
      </c>
      <c r="AB444" t="s">
        <v>71</v>
      </c>
      <c r="AC444" t="s">
        <v>71</v>
      </c>
      <c r="AD444" t="s">
        <v>71</v>
      </c>
      <c r="AE444" t="s">
        <v>71</v>
      </c>
      <c r="AF444" t="s">
        <v>71</v>
      </c>
      <c r="AG444" t="s">
        <v>71</v>
      </c>
      <c r="AH444" t="s">
        <v>71</v>
      </c>
      <c r="AI444" t="s">
        <v>71</v>
      </c>
      <c r="AJ444" t="s">
        <v>71</v>
      </c>
      <c r="AK444" t="s">
        <v>71</v>
      </c>
      <c r="AL444" t="s">
        <v>71</v>
      </c>
      <c r="AM444" t="s">
        <v>71</v>
      </c>
      <c r="AN444" t="s">
        <v>71</v>
      </c>
      <c r="AO444" t="s">
        <v>542</v>
      </c>
      <c r="AP444" t="s">
        <v>71</v>
      </c>
      <c r="AQ444" t="s">
        <v>71</v>
      </c>
      <c r="AR444" t="s">
        <v>71</v>
      </c>
      <c r="AS444">
        <v>1998</v>
      </c>
      <c r="AT444" t="s">
        <v>71</v>
      </c>
      <c r="AU444" t="s">
        <v>71</v>
      </c>
      <c r="AV444" t="s">
        <v>71</v>
      </c>
      <c r="AW444" t="s">
        <v>71</v>
      </c>
      <c r="AX444" t="s">
        <v>71</v>
      </c>
      <c r="AY444" t="s">
        <v>71</v>
      </c>
      <c r="AZ444">
        <v>1488</v>
      </c>
      <c r="BA444">
        <v>1493</v>
      </c>
      <c r="BB444" t="s">
        <v>71</v>
      </c>
      <c r="BC444" t="s">
        <v>71</v>
      </c>
      <c r="BD444" t="s">
        <v>71</v>
      </c>
      <c r="BE444" t="s">
        <v>71</v>
      </c>
      <c r="BF444" t="s">
        <v>71</v>
      </c>
      <c r="BG444" t="s">
        <v>71</v>
      </c>
      <c r="BH444" t="s">
        <v>71</v>
      </c>
      <c r="BI444" t="s">
        <v>71</v>
      </c>
      <c r="BJ444" t="s">
        <v>71</v>
      </c>
      <c r="BK444" t="s">
        <v>71</v>
      </c>
      <c r="BL444" t="s">
        <v>71</v>
      </c>
      <c r="BM444" t="s">
        <v>71</v>
      </c>
      <c r="BN444" t="s">
        <v>71</v>
      </c>
      <c r="BO444" t="s">
        <v>71</v>
      </c>
      <c r="BP444" t="s">
        <v>71</v>
      </c>
      <c r="BQ444" t="s">
        <v>4223</v>
      </c>
      <c r="BR444" t="str">
        <f>HYPERLINK("https%3A%2F%2Fwww.webofscience.com%2Fwos%2Fwoscc%2Ffull-record%2FWOS:000074668800260","View Full Record in Web of Science")</f>
        <v>View Full Record in Web of Science</v>
      </c>
    </row>
    <row r="445" spans="1:70" x14ac:dyDescent="0.25">
      <c r="A445" t="s">
        <v>69</v>
      </c>
      <c r="B445" t="s">
        <v>4224</v>
      </c>
      <c r="C445" t="s">
        <v>71</v>
      </c>
      <c r="D445" t="s">
        <v>71</v>
      </c>
      <c r="E445" t="s">
        <v>71</v>
      </c>
      <c r="F445" t="s">
        <v>4224</v>
      </c>
      <c r="G445" t="s">
        <v>71</v>
      </c>
      <c r="H445" t="s">
        <v>71</v>
      </c>
      <c r="I445" s="1" t="s">
        <v>4225</v>
      </c>
      <c r="J445" s="6" t="s">
        <v>8590</v>
      </c>
      <c r="K445" t="s">
        <v>421</v>
      </c>
      <c r="L445" t="s">
        <v>71</v>
      </c>
      <c r="M445" t="s">
        <v>71</v>
      </c>
      <c r="N445" t="s">
        <v>71</v>
      </c>
      <c r="O445" t="s">
        <v>71</v>
      </c>
      <c r="P445" t="s">
        <v>71</v>
      </c>
      <c r="Q445" t="s">
        <v>71</v>
      </c>
      <c r="R445" t="s">
        <v>71</v>
      </c>
      <c r="S445" t="s">
        <v>71</v>
      </c>
      <c r="T445" t="s">
        <v>4226</v>
      </c>
      <c r="U445" t="s">
        <v>71</v>
      </c>
      <c r="V445" t="s">
        <v>71</v>
      </c>
      <c r="W445" t="s">
        <v>71</v>
      </c>
      <c r="X445" t="s">
        <v>71</v>
      </c>
      <c r="Y445" t="s">
        <v>71</v>
      </c>
      <c r="Z445" t="s">
        <v>71</v>
      </c>
      <c r="AA445" t="s">
        <v>71</v>
      </c>
      <c r="AB445" t="s">
        <v>71</v>
      </c>
      <c r="AC445" t="s">
        <v>71</v>
      </c>
      <c r="AD445" t="s">
        <v>71</v>
      </c>
      <c r="AE445" t="s">
        <v>71</v>
      </c>
      <c r="AF445" t="s">
        <v>71</v>
      </c>
      <c r="AG445" t="s">
        <v>71</v>
      </c>
      <c r="AH445" t="s">
        <v>71</v>
      </c>
      <c r="AI445" t="s">
        <v>71</v>
      </c>
      <c r="AJ445" t="s">
        <v>71</v>
      </c>
      <c r="AK445" t="s">
        <v>71</v>
      </c>
      <c r="AL445" t="s">
        <v>71</v>
      </c>
      <c r="AM445" t="s">
        <v>423</v>
      </c>
      <c r="AN445" t="s">
        <v>71</v>
      </c>
      <c r="AO445" t="s">
        <v>71</v>
      </c>
      <c r="AP445" t="s">
        <v>71</v>
      </c>
      <c r="AQ445" t="s">
        <v>71</v>
      </c>
      <c r="AR445" t="s">
        <v>4227</v>
      </c>
      <c r="AS445">
        <v>1997</v>
      </c>
      <c r="AT445">
        <v>91</v>
      </c>
      <c r="AU445">
        <v>2</v>
      </c>
      <c r="AV445" t="s">
        <v>71</v>
      </c>
      <c r="AW445" t="s">
        <v>71</v>
      </c>
      <c r="AX445" t="s">
        <v>71</v>
      </c>
      <c r="AY445" t="s">
        <v>71</v>
      </c>
      <c r="AZ445">
        <v>143</v>
      </c>
      <c r="BA445">
        <v>153</v>
      </c>
      <c r="BB445" t="s">
        <v>71</v>
      </c>
      <c r="BC445" t="s">
        <v>4228</v>
      </c>
      <c r="BD445" t="str">
        <f>HYPERLINK("http://dx.doi.org/10.1016/S0165-0114(97)00136-X","http://dx.doi.org/10.1016/S0165-0114(97)00136-X")</f>
        <v>http://dx.doi.org/10.1016/S0165-0114(97)00136-X</v>
      </c>
      <c r="BE445" t="s">
        <v>71</v>
      </c>
      <c r="BF445" t="s">
        <v>71</v>
      </c>
      <c r="BG445" t="s">
        <v>71</v>
      </c>
      <c r="BH445" t="s">
        <v>71</v>
      </c>
      <c r="BI445" t="s">
        <v>71</v>
      </c>
      <c r="BJ445" t="s">
        <v>71</v>
      </c>
      <c r="BK445" t="s">
        <v>71</v>
      </c>
      <c r="BL445" t="s">
        <v>71</v>
      </c>
      <c r="BM445" t="s">
        <v>71</v>
      </c>
      <c r="BN445" t="s">
        <v>71</v>
      </c>
      <c r="BO445" t="s">
        <v>71</v>
      </c>
      <c r="BP445" t="s">
        <v>71</v>
      </c>
      <c r="BQ445" t="s">
        <v>4229</v>
      </c>
      <c r="BR445" t="str">
        <f>HYPERLINK("https%3A%2F%2Fwww.webofscience.com%2Fwos%2Fwoscc%2Ffull-record%2FWOS:A1997YC16000003","View Full Record in Web of Science")</f>
        <v>View Full Record in Web of Science</v>
      </c>
    </row>
    <row r="446" spans="1:70" x14ac:dyDescent="0.25">
      <c r="A446" t="s">
        <v>69</v>
      </c>
      <c r="B446" t="s">
        <v>4230</v>
      </c>
      <c r="C446" t="s">
        <v>71</v>
      </c>
      <c r="D446" t="s">
        <v>71</v>
      </c>
      <c r="E446" t="s">
        <v>71</v>
      </c>
      <c r="F446" t="s">
        <v>4230</v>
      </c>
      <c r="G446" t="s">
        <v>71</v>
      </c>
      <c r="H446" t="s">
        <v>71</v>
      </c>
      <c r="I446" s="1" t="s">
        <v>4231</v>
      </c>
      <c r="J446" s="6" t="s">
        <v>8590</v>
      </c>
      <c r="K446" t="s">
        <v>3910</v>
      </c>
      <c r="L446" t="s">
        <v>71</v>
      </c>
      <c r="M446" t="s">
        <v>71</v>
      </c>
      <c r="N446" t="s">
        <v>71</v>
      </c>
      <c r="O446" t="s">
        <v>71</v>
      </c>
      <c r="P446" t="s">
        <v>71</v>
      </c>
      <c r="Q446" t="s">
        <v>71</v>
      </c>
      <c r="R446" t="s">
        <v>71</v>
      </c>
      <c r="S446" t="s">
        <v>71</v>
      </c>
      <c r="T446" t="s">
        <v>4232</v>
      </c>
      <c r="U446" t="s">
        <v>71</v>
      </c>
      <c r="V446" t="s">
        <v>71</v>
      </c>
      <c r="W446" t="s">
        <v>71</v>
      </c>
      <c r="X446" t="s">
        <v>71</v>
      </c>
      <c r="Y446" t="s">
        <v>4233</v>
      </c>
      <c r="Z446" t="s">
        <v>4234</v>
      </c>
      <c r="AA446" t="s">
        <v>71</v>
      </c>
      <c r="AB446" t="s">
        <v>71</v>
      </c>
      <c r="AC446" t="s">
        <v>71</v>
      </c>
      <c r="AD446" t="s">
        <v>71</v>
      </c>
      <c r="AE446" t="s">
        <v>71</v>
      </c>
      <c r="AF446" t="s">
        <v>71</v>
      </c>
      <c r="AG446" t="s">
        <v>71</v>
      </c>
      <c r="AH446" t="s">
        <v>71</v>
      </c>
      <c r="AI446" t="s">
        <v>71</v>
      </c>
      <c r="AJ446" t="s">
        <v>71</v>
      </c>
      <c r="AK446" t="s">
        <v>71</v>
      </c>
      <c r="AL446" t="s">
        <v>71</v>
      </c>
      <c r="AM446" t="s">
        <v>3914</v>
      </c>
      <c r="AN446" t="s">
        <v>71</v>
      </c>
      <c r="AO446" t="s">
        <v>71</v>
      </c>
      <c r="AP446" t="s">
        <v>71</v>
      </c>
      <c r="AQ446" t="s">
        <v>71</v>
      </c>
      <c r="AR446" t="s">
        <v>71</v>
      </c>
      <c r="AS446">
        <v>1991</v>
      </c>
      <c r="AT446">
        <v>17</v>
      </c>
      <c r="AU446">
        <v>10</v>
      </c>
      <c r="AV446" t="s">
        <v>71</v>
      </c>
      <c r="AW446" t="s">
        <v>71</v>
      </c>
      <c r="AX446" t="s">
        <v>71</v>
      </c>
      <c r="AY446" t="s">
        <v>71</v>
      </c>
      <c r="AZ446">
        <v>1481</v>
      </c>
      <c r="BA446">
        <v>1500</v>
      </c>
      <c r="BB446" t="s">
        <v>71</v>
      </c>
      <c r="BC446" t="s">
        <v>4235</v>
      </c>
      <c r="BD446" t="str">
        <f>HYPERLINK("http://dx.doi.org/10.1016/0098-3004(91)90009-3","http://dx.doi.org/10.1016/0098-3004(91)90009-3")</f>
        <v>http://dx.doi.org/10.1016/0098-3004(91)90009-3</v>
      </c>
      <c r="BE446" t="s">
        <v>71</v>
      </c>
      <c r="BF446" t="s">
        <v>71</v>
      </c>
      <c r="BG446" t="s">
        <v>71</v>
      </c>
      <c r="BH446" t="s">
        <v>71</v>
      </c>
      <c r="BI446" t="s">
        <v>71</v>
      </c>
      <c r="BJ446" t="s">
        <v>71</v>
      </c>
      <c r="BK446" t="s">
        <v>71</v>
      </c>
      <c r="BL446" t="s">
        <v>71</v>
      </c>
      <c r="BM446" t="s">
        <v>71</v>
      </c>
      <c r="BN446" t="s">
        <v>71</v>
      </c>
      <c r="BO446" t="s">
        <v>71</v>
      </c>
      <c r="BP446" t="s">
        <v>71</v>
      </c>
      <c r="BQ446" t="s">
        <v>4236</v>
      </c>
      <c r="BR446" t="str">
        <f>HYPERLINK("https%3A%2F%2Fwww.webofscience.com%2Fwos%2Fwoscc%2Ffull-record%2FWOS:A1991HM16800009","View Full Record in Web of Science")</f>
        <v>View Full Record in Web of Science</v>
      </c>
    </row>
    <row r="447" spans="1:70" x14ac:dyDescent="0.25">
      <c r="A447" t="s">
        <v>69</v>
      </c>
      <c r="B447" t="s">
        <v>4237</v>
      </c>
      <c r="C447" t="s">
        <v>71</v>
      </c>
      <c r="D447" t="s">
        <v>71</v>
      </c>
      <c r="E447" t="s">
        <v>71</v>
      </c>
      <c r="F447" t="s">
        <v>4238</v>
      </c>
      <c r="G447" t="s">
        <v>71</v>
      </c>
      <c r="H447" t="s">
        <v>71</v>
      </c>
      <c r="I447" s="1" t="s">
        <v>4239</v>
      </c>
      <c r="J447" s="6" t="s">
        <v>8590</v>
      </c>
      <c r="K447" t="s">
        <v>4240</v>
      </c>
      <c r="L447" t="s">
        <v>71</v>
      </c>
      <c r="M447" t="s">
        <v>71</v>
      </c>
      <c r="N447" t="s">
        <v>71</v>
      </c>
      <c r="O447" t="s">
        <v>71</v>
      </c>
      <c r="P447" t="s">
        <v>71</v>
      </c>
      <c r="Q447" t="s">
        <v>71</v>
      </c>
      <c r="R447" t="s">
        <v>71</v>
      </c>
      <c r="S447" t="s">
        <v>71</v>
      </c>
      <c r="T447" t="s">
        <v>4241</v>
      </c>
      <c r="U447" t="s">
        <v>71</v>
      </c>
      <c r="V447" t="s">
        <v>71</v>
      </c>
      <c r="W447" t="s">
        <v>71</v>
      </c>
      <c r="X447" t="s">
        <v>71</v>
      </c>
      <c r="Y447" t="s">
        <v>71</v>
      </c>
      <c r="Z447" t="s">
        <v>4242</v>
      </c>
      <c r="AA447" t="s">
        <v>71</v>
      </c>
      <c r="AB447" t="s">
        <v>71</v>
      </c>
      <c r="AC447" t="s">
        <v>71</v>
      </c>
      <c r="AD447" t="s">
        <v>71</v>
      </c>
      <c r="AE447" t="s">
        <v>71</v>
      </c>
      <c r="AF447" t="s">
        <v>71</v>
      </c>
      <c r="AG447" t="s">
        <v>71</v>
      </c>
      <c r="AH447" t="s">
        <v>71</v>
      </c>
      <c r="AI447" t="s">
        <v>71</v>
      </c>
      <c r="AJ447" t="s">
        <v>71</v>
      </c>
      <c r="AK447" t="s">
        <v>71</v>
      </c>
      <c r="AL447" t="s">
        <v>71</v>
      </c>
      <c r="AM447" t="s">
        <v>4243</v>
      </c>
      <c r="AN447" t="s">
        <v>4244</v>
      </c>
      <c r="AO447" t="s">
        <v>71</v>
      </c>
      <c r="AP447" t="s">
        <v>71</v>
      </c>
      <c r="AQ447" t="s">
        <v>71</v>
      </c>
      <c r="AR447" t="s">
        <v>1454</v>
      </c>
      <c r="AS447">
        <v>2019</v>
      </c>
      <c r="AT447">
        <v>56</v>
      </c>
      <c r="AU447">
        <v>4</v>
      </c>
      <c r="AV447" t="s">
        <v>71</v>
      </c>
      <c r="AW447" t="s">
        <v>71</v>
      </c>
      <c r="AX447" t="s">
        <v>71</v>
      </c>
      <c r="AY447" t="s">
        <v>71</v>
      </c>
      <c r="AZ447">
        <v>1439</v>
      </c>
      <c r="BA447">
        <v>1456</v>
      </c>
      <c r="BB447" t="s">
        <v>71</v>
      </c>
      <c r="BC447" t="s">
        <v>4245</v>
      </c>
      <c r="BD447" t="str">
        <f>HYPERLINK("http://dx.doi.org/10.1016/j.ipm.2019.03.011","http://dx.doi.org/10.1016/j.ipm.2019.03.011")</f>
        <v>http://dx.doi.org/10.1016/j.ipm.2019.03.011</v>
      </c>
      <c r="BE447" t="s">
        <v>71</v>
      </c>
      <c r="BF447" t="s">
        <v>71</v>
      </c>
      <c r="BG447" t="s">
        <v>71</v>
      </c>
      <c r="BH447" t="s">
        <v>71</v>
      </c>
      <c r="BI447" t="s">
        <v>71</v>
      </c>
      <c r="BJ447" t="s">
        <v>71</v>
      </c>
      <c r="BK447" t="s">
        <v>71</v>
      </c>
      <c r="BL447" t="s">
        <v>71</v>
      </c>
      <c r="BM447" t="s">
        <v>71</v>
      </c>
      <c r="BN447" t="s">
        <v>71</v>
      </c>
      <c r="BO447" t="s">
        <v>71</v>
      </c>
      <c r="BP447" t="s">
        <v>71</v>
      </c>
      <c r="BQ447" t="s">
        <v>4246</v>
      </c>
      <c r="BR447" t="str">
        <f>HYPERLINK("https%3A%2F%2Fwww.webofscience.com%2Fwos%2Fwoscc%2Ffull-record%2FWOS:000469907200017","View Full Record in Web of Science")</f>
        <v>View Full Record in Web of Science</v>
      </c>
    </row>
    <row r="448" spans="1:70" x14ac:dyDescent="0.25">
      <c r="A448" t="s">
        <v>69</v>
      </c>
      <c r="B448" t="s">
        <v>4247</v>
      </c>
      <c r="C448" t="s">
        <v>71</v>
      </c>
      <c r="D448" t="s">
        <v>71</v>
      </c>
      <c r="E448" t="s">
        <v>71</v>
      </c>
      <c r="F448" t="s">
        <v>4247</v>
      </c>
      <c r="G448" t="s">
        <v>71</v>
      </c>
      <c r="H448" t="s">
        <v>71</v>
      </c>
      <c r="I448" s="1" t="s">
        <v>4248</v>
      </c>
      <c r="J448" s="6" t="s">
        <v>8590</v>
      </c>
      <c r="K448" t="s">
        <v>396</v>
      </c>
      <c r="L448" t="s">
        <v>71</v>
      </c>
      <c r="M448" t="s">
        <v>71</v>
      </c>
      <c r="N448" t="s">
        <v>71</v>
      </c>
      <c r="O448" t="s">
        <v>71</v>
      </c>
      <c r="P448" t="s">
        <v>71</v>
      </c>
      <c r="Q448" t="s">
        <v>71</v>
      </c>
      <c r="R448" t="s">
        <v>71</v>
      </c>
      <c r="S448" t="s">
        <v>71</v>
      </c>
      <c r="T448" t="s">
        <v>4249</v>
      </c>
      <c r="U448" t="s">
        <v>71</v>
      </c>
      <c r="V448" t="s">
        <v>71</v>
      </c>
      <c r="W448" t="s">
        <v>71</v>
      </c>
      <c r="X448" t="s">
        <v>71</v>
      </c>
      <c r="Y448" t="s">
        <v>4250</v>
      </c>
      <c r="Z448" t="s">
        <v>4251</v>
      </c>
      <c r="AA448" t="s">
        <v>71</v>
      </c>
      <c r="AB448" t="s">
        <v>71</v>
      </c>
      <c r="AC448" t="s">
        <v>71</v>
      </c>
      <c r="AD448" t="s">
        <v>71</v>
      </c>
      <c r="AE448" t="s">
        <v>71</v>
      </c>
      <c r="AF448" t="s">
        <v>71</v>
      </c>
      <c r="AG448" t="s">
        <v>71</v>
      </c>
      <c r="AH448" t="s">
        <v>71</v>
      </c>
      <c r="AI448" t="s">
        <v>71</v>
      </c>
      <c r="AJ448" t="s">
        <v>71</v>
      </c>
      <c r="AK448" t="s">
        <v>71</v>
      </c>
      <c r="AL448" t="s">
        <v>71</v>
      </c>
      <c r="AM448" t="s">
        <v>399</v>
      </c>
      <c r="AN448" t="s">
        <v>71</v>
      </c>
      <c r="AO448" t="s">
        <v>71</v>
      </c>
      <c r="AP448" t="s">
        <v>71</v>
      </c>
      <c r="AQ448" t="s">
        <v>71</v>
      </c>
      <c r="AR448" t="s">
        <v>400</v>
      </c>
      <c r="AS448">
        <v>2001</v>
      </c>
      <c r="AT448">
        <v>21</v>
      </c>
      <c r="AU448" t="s">
        <v>401</v>
      </c>
      <c r="AV448" t="s">
        <v>71</v>
      </c>
      <c r="AW448" t="s">
        <v>71</v>
      </c>
      <c r="AX448" t="s">
        <v>71</v>
      </c>
      <c r="AY448" t="s">
        <v>71</v>
      </c>
      <c r="AZ448">
        <v>201</v>
      </c>
      <c r="BA448">
        <v>207</v>
      </c>
      <c r="BB448" t="s">
        <v>71</v>
      </c>
      <c r="BC448" t="s">
        <v>4252</v>
      </c>
      <c r="BD448" t="str">
        <f>HYPERLINK("http://dx.doi.org/10.1016/S0933-3657(00)00086-5","http://dx.doi.org/10.1016/S0933-3657(00)00086-5")</f>
        <v>http://dx.doi.org/10.1016/S0933-3657(00)00086-5</v>
      </c>
      <c r="BE448" t="s">
        <v>71</v>
      </c>
      <c r="BF448" t="s">
        <v>71</v>
      </c>
      <c r="BG448" t="s">
        <v>71</v>
      </c>
      <c r="BH448" t="s">
        <v>71</v>
      </c>
      <c r="BI448" t="s">
        <v>71</v>
      </c>
      <c r="BJ448" t="s">
        <v>71</v>
      </c>
      <c r="BK448" t="s">
        <v>71</v>
      </c>
      <c r="BL448">
        <v>11154886</v>
      </c>
      <c r="BM448" t="s">
        <v>71</v>
      </c>
      <c r="BN448" t="s">
        <v>71</v>
      </c>
      <c r="BO448" t="s">
        <v>71</v>
      </c>
      <c r="BP448" t="s">
        <v>71</v>
      </c>
      <c r="BQ448" t="s">
        <v>4253</v>
      </c>
      <c r="BR448" t="str">
        <f>HYPERLINK("https%3A%2F%2Fwww.webofscience.com%2Fwos%2Fwoscc%2Ffull-record%2FWOS:000166946100016","View Full Record in Web of Science")</f>
        <v>View Full Record in Web of Science</v>
      </c>
    </row>
    <row r="449" spans="1:70" x14ac:dyDescent="0.25">
      <c r="A449" t="s">
        <v>69</v>
      </c>
      <c r="B449" t="s">
        <v>285</v>
      </c>
      <c r="C449" t="s">
        <v>71</v>
      </c>
      <c r="D449" t="s">
        <v>71</v>
      </c>
      <c r="E449" t="s">
        <v>71</v>
      </c>
      <c r="F449" t="s">
        <v>286</v>
      </c>
      <c r="G449" t="s">
        <v>71</v>
      </c>
      <c r="H449" t="s">
        <v>71</v>
      </c>
      <c r="I449" s="1" t="s">
        <v>4254</v>
      </c>
      <c r="J449" s="6" t="s">
        <v>8590</v>
      </c>
      <c r="K449" t="s">
        <v>288</v>
      </c>
      <c r="L449" t="s">
        <v>71</v>
      </c>
      <c r="M449" t="s">
        <v>71</v>
      </c>
      <c r="N449" t="s">
        <v>71</v>
      </c>
      <c r="O449" t="s">
        <v>71</v>
      </c>
      <c r="P449" t="s">
        <v>71</v>
      </c>
      <c r="Q449" t="s">
        <v>71</v>
      </c>
      <c r="R449" t="s">
        <v>71</v>
      </c>
      <c r="S449" t="s">
        <v>71</v>
      </c>
      <c r="T449" t="s">
        <v>4255</v>
      </c>
      <c r="U449" t="s">
        <v>71</v>
      </c>
      <c r="V449" t="s">
        <v>71</v>
      </c>
      <c r="W449" t="s">
        <v>71</v>
      </c>
      <c r="X449" t="s">
        <v>71</v>
      </c>
      <c r="Y449" t="s">
        <v>71</v>
      </c>
      <c r="Z449" t="s">
        <v>290</v>
      </c>
      <c r="AA449" t="s">
        <v>71</v>
      </c>
      <c r="AB449" t="s">
        <v>71</v>
      </c>
      <c r="AC449" t="s">
        <v>71</v>
      </c>
      <c r="AD449" t="s">
        <v>71</v>
      </c>
      <c r="AE449" t="s">
        <v>71</v>
      </c>
      <c r="AF449" t="s">
        <v>71</v>
      </c>
      <c r="AG449" t="s">
        <v>71</v>
      </c>
      <c r="AH449" t="s">
        <v>71</v>
      </c>
      <c r="AI449" t="s">
        <v>71</v>
      </c>
      <c r="AJ449" t="s">
        <v>71</v>
      </c>
      <c r="AK449" t="s">
        <v>71</v>
      </c>
      <c r="AL449" t="s">
        <v>71</v>
      </c>
      <c r="AM449" t="s">
        <v>291</v>
      </c>
      <c r="AN449" t="s">
        <v>71</v>
      </c>
      <c r="AO449" t="s">
        <v>71</v>
      </c>
      <c r="AP449" t="s">
        <v>71</v>
      </c>
      <c r="AQ449" t="s">
        <v>71</v>
      </c>
      <c r="AR449" t="s">
        <v>479</v>
      </c>
      <c r="AS449">
        <v>2011</v>
      </c>
      <c r="AT449">
        <v>38</v>
      </c>
      <c r="AU449">
        <v>11</v>
      </c>
      <c r="AV449" t="s">
        <v>71</v>
      </c>
      <c r="AW449" t="s">
        <v>71</v>
      </c>
      <c r="AX449" t="s">
        <v>71</v>
      </c>
      <c r="AY449" t="s">
        <v>71</v>
      </c>
      <c r="AZ449">
        <v>14052</v>
      </c>
      <c r="BA449">
        <v>14059</v>
      </c>
      <c r="BB449" t="s">
        <v>71</v>
      </c>
      <c r="BC449" t="s">
        <v>4256</v>
      </c>
      <c r="BD449" t="str">
        <f>HYPERLINK("http://dx.doi.org/10.1016/j.eswa.2011.04.213","http://dx.doi.org/10.1016/j.eswa.2011.04.213")</f>
        <v>http://dx.doi.org/10.1016/j.eswa.2011.04.213</v>
      </c>
      <c r="BE449" t="s">
        <v>71</v>
      </c>
      <c r="BF449" t="s">
        <v>71</v>
      </c>
      <c r="BG449" t="s">
        <v>71</v>
      </c>
      <c r="BH449" t="s">
        <v>71</v>
      </c>
      <c r="BI449" t="s">
        <v>71</v>
      </c>
      <c r="BJ449" t="s">
        <v>71</v>
      </c>
      <c r="BK449" t="s">
        <v>71</v>
      </c>
      <c r="BL449" t="s">
        <v>71</v>
      </c>
      <c r="BM449" t="s">
        <v>71</v>
      </c>
      <c r="BN449" t="s">
        <v>71</v>
      </c>
      <c r="BO449" t="s">
        <v>71</v>
      </c>
      <c r="BP449" t="s">
        <v>71</v>
      </c>
      <c r="BQ449" t="s">
        <v>4257</v>
      </c>
      <c r="BR449" t="str">
        <f>HYPERLINK("https%3A%2F%2Fwww.webofscience.com%2Fwos%2Fwoscc%2Ffull-record%2FWOS:000294084700061","View Full Record in Web of Science")</f>
        <v>View Full Record in Web of Science</v>
      </c>
    </row>
    <row r="450" spans="1:70" x14ac:dyDescent="0.25">
      <c r="A450" t="s">
        <v>69</v>
      </c>
      <c r="B450" t="s">
        <v>2247</v>
      </c>
      <c r="C450" t="s">
        <v>71</v>
      </c>
      <c r="D450" t="s">
        <v>71</v>
      </c>
      <c r="E450" t="s">
        <v>71</v>
      </c>
      <c r="F450" t="s">
        <v>2248</v>
      </c>
      <c r="G450" t="s">
        <v>71</v>
      </c>
      <c r="H450" t="s">
        <v>71</v>
      </c>
      <c r="I450" s="1" t="s">
        <v>4258</v>
      </c>
      <c r="J450" s="6" t="s">
        <v>8590</v>
      </c>
      <c r="K450" t="s">
        <v>837</v>
      </c>
      <c r="L450" t="s">
        <v>71</v>
      </c>
      <c r="M450" t="s">
        <v>71</v>
      </c>
      <c r="N450" t="s">
        <v>71</v>
      </c>
      <c r="O450" t="s">
        <v>71</v>
      </c>
      <c r="P450" t="s">
        <v>71</v>
      </c>
      <c r="Q450" t="s">
        <v>71</v>
      </c>
      <c r="R450" t="s">
        <v>71</v>
      </c>
      <c r="S450" t="s">
        <v>71</v>
      </c>
      <c r="T450" t="s">
        <v>4259</v>
      </c>
      <c r="U450" t="s">
        <v>71</v>
      </c>
      <c r="V450" t="s">
        <v>71</v>
      </c>
      <c r="W450" t="s">
        <v>71</v>
      </c>
      <c r="X450" t="s">
        <v>71</v>
      </c>
      <c r="Y450" t="s">
        <v>2255</v>
      </c>
      <c r="Z450" t="s">
        <v>4260</v>
      </c>
      <c r="AA450" t="s">
        <v>71</v>
      </c>
      <c r="AB450" t="s">
        <v>71</v>
      </c>
      <c r="AC450" t="s">
        <v>71</v>
      </c>
      <c r="AD450" t="s">
        <v>71</v>
      </c>
      <c r="AE450" t="s">
        <v>71</v>
      </c>
      <c r="AF450" t="s">
        <v>71</v>
      </c>
      <c r="AG450" t="s">
        <v>71</v>
      </c>
      <c r="AH450" t="s">
        <v>71</v>
      </c>
      <c r="AI450" t="s">
        <v>71</v>
      </c>
      <c r="AJ450" t="s">
        <v>71</v>
      </c>
      <c r="AK450" t="s">
        <v>71</v>
      </c>
      <c r="AL450" t="s">
        <v>71</v>
      </c>
      <c r="AM450" t="s">
        <v>839</v>
      </c>
      <c r="AN450" t="s">
        <v>1399</v>
      </c>
      <c r="AO450" t="s">
        <v>71</v>
      </c>
      <c r="AP450" t="s">
        <v>71</v>
      </c>
      <c r="AQ450" t="s">
        <v>71</v>
      </c>
      <c r="AR450" t="s">
        <v>960</v>
      </c>
      <c r="AS450">
        <v>2022</v>
      </c>
      <c r="AT450">
        <v>37</v>
      </c>
      <c r="AU450">
        <v>4</v>
      </c>
      <c r="AV450" t="s">
        <v>71</v>
      </c>
      <c r="AW450" t="s">
        <v>71</v>
      </c>
      <c r="AX450" t="s">
        <v>180</v>
      </c>
      <c r="AY450" t="s">
        <v>71</v>
      </c>
      <c r="AZ450">
        <v>2885</v>
      </c>
      <c r="BA450">
        <v>2910</v>
      </c>
      <c r="BB450" t="s">
        <v>71</v>
      </c>
      <c r="BC450" t="s">
        <v>4261</v>
      </c>
      <c r="BD450" t="str">
        <f>HYPERLINK("http://dx.doi.org/10.1002/int.22634","http://dx.doi.org/10.1002/int.22634")</f>
        <v>http://dx.doi.org/10.1002/int.22634</v>
      </c>
      <c r="BE450" t="s">
        <v>71</v>
      </c>
      <c r="BF450" t="s">
        <v>4262</v>
      </c>
      <c r="BG450" t="s">
        <v>71</v>
      </c>
      <c r="BH450" t="s">
        <v>71</v>
      </c>
      <c r="BI450" t="s">
        <v>71</v>
      </c>
      <c r="BJ450" t="s">
        <v>71</v>
      </c>
      <c r="BK450" t="s">
        <v>71</v>
      </c>
      <c r="BL450" t="s">
        <v>71</v>
      </c>
      <c r="BM450" t="s">
        <v>71</v>
      </c>
      <c r="BN450" t="s">
        <v>71</v>
      </c>
      <c r="BO450" t="s">
        <v>71</v>
      </c>
      <c r="BP450" t="s">
        <v>71</v>
      </c>
      <c r="BQ450" t="s">
        <v>4263</v>
      </c>
      <c r="BR450" t="str">
        <f>HYPERLINK("https%3A%2F%2Fwww.webofscience.com%2Fwos%2Fwoscc%2Ffull-record%2FWOS:000689686000001","View Full Record in Web of Science")</f>
        <v>View Full Record in Web of Science</v>
      </c>
    </row>
    <row r="451" spans="1:70" x14ac:dyDescent="0.25">
      <c r="A451" t="s">
        <v>69</v>
      </c>
      <c r="B451" t="s">
        <v>4264</v>
      </c>
      <c r="C451" t="s">
        <v>71</v>
      </c>
      <c r="D451" t="s">
        <v>71</v>
      </c>
      <c r="E451" t="s">
        <v>71</v>
      </c>
      <c r="F451" t="s">
        <v>4265</v>
      </c>
      <c r="G451" t="s">
        <v>71</v>
      </c>
      <c r="H451" t="s">
        <v>71</v>
      </c>
      <c r="I451" s="1" t="s">
        <v>4266</v>
      </c>
      <c r="J451" s="6" t="s">
        <v>8590</v>
      </c>
      <c r="K451" t="s">
        <v>194</v>
      </c>
      <c r="L451" t="s">
        <v>71</v>
      </c>
      <c r="M451" t="s">
        <v>71</v>
      </c>
      <c r="N451" t="s">
        <v>71</v>
      </c>
      <c r="O451" t="s">
        <v>71</v>
      </c>
      <c r="P451" t="s">
        <v>71</v>
      </c>
      <c r="Q451" t="s">
        <v>71</v>
      </c>
      <c r="R451" t="s">
        <v>71</v>
      </c>
      <c r="S451" t="s">
        <v>71</v>
      </c>
      <c r="T451" t="s">
        <v>4267</v>
      </c>
      <c r="U451" t="s">
        <v>71</v>
      </c>
      <c r="V451" t="s">
        <v>71</v>
      </c>
      <c r="W451" t="s">
        <v>71</v>
      </c>
      <c r="X451" t="s">
        <v>71</v>
      </c>
      <c r="Y451" t="s">
        <v>4268</v>
      </c>
      <c r="Z451" t="s">
        <v>4269</v>
      </c>
      <c r="AA451" t="s">
        <v>71</v>
      </c>
      <c r="AB451" t="s">
        <v>71</v>
      </c>
      <c r="AC451" t="s">
        <v>71</v>
      </c>
      <c r="AD451" t="s">
        <v>71</v>
      </c>
      <c r="AE451" t="s">
        <v>71</v>
      </c>
      <c r="AF451" t="s">
        <v>71</v>
      </c>
      <c r="AG451" t="s">
        <v>71</v>
      </c>
      <c r="AH451" t="s">
        <v>71</v>
      </c>
      <c r="AI451" t="s">
        <v>71</v>
      </c>
      <c r="AJ451" t="s">
        <v>71</v>
      </c>
      <c r="AK451" t="s">
        <v>71</v>
      </c>
      <c r="AL451" t="s">
        <v>71</v>
      </c>
      <c r="AM451" t="s">
        <v>198</v>
      </c>
      <c r="AN451" t="s">
        <v>199</v>
      </c>
      <c r="AO451" t="s">
        <v>71</v>
      </c>
      <c r="AP451" t="s">
        <v>71</v>
      </c>
      <c r="AQ451" t="s">
        <v>71</v>
      </c>
      <c r="AR451" t="s">
        <v>71</v>
      </c>
      <c r="AS451">
        <v>2020</v>
      </c>
      <c r="AT451">
        <v>13</v>
      </c>
      <c r="AU451">
        <v>1</v>
      </c>
      <c r="AV451" t="s">
        <v>71</v>
      </c>
      <c r="AW451" t="s">
        <v>71</v>
      </c>
      <c r="AX451" t="s">
        <v>71</v>
      </c>
      <c r="AY451" t="s">
        <v>71</v>
      </c>
      <c r="AZ451">
        <v>1176</v>
      </c>
      <c r="BA451">
        <v>1197</v>
      </c>
      <c r="BB451" t="s">
        <v>71</v>
      </c>
      <c r="BC451" t="s">
        <v>4270</v>
      </c>
      <c r="BD451" t="str">
        <f>HYPERLINK("http://dx.doi.org/10.2991/ijcis.d.200803.001","http://dx.doi.org/10.2991/ijcis.d.200803.001")</f>
        <v>http://dx.doi.org/10.2991/ijcis.d.200803.001</v>
      </c>
      <c r="BE451" t="s">
        <v>71</v>
      </c>
      <c r="BF451" t="s">
        <v>71</v>
      </c>
      <c r="BG451" t="s">
        <v>71</v>
      </c>
      <c r="BH451" t="s">
        <v>71</v>
      </c>
      <c r="BI451" t="s">
        <v>71</v>
      </c>
      <c r="BJ451" t="s">
        <v>71</v>
      </c>
      <c r="BK451" t="s">
        <v>71</v>
      </c>
      <c r="BL451" t="s">
        <v>71</v>
      </c>
      <c r="BM451" t="s">
        <v>71</v>
      </c>
      <c r="BN451" t="s">
        <v>71</v>
      </c>
      <c r="BO451" t="s">
        <v>71</v>
      </c>
      <c r="BP451" t="s">
        <v>71</v>
      </c>
      <c r="BQ451" t="s">
        <v>4271</v>
      </c>
      <c r="BR451" t="str">
        <f>HYPERLINK("https%3A%2F%2Fwww.webofscience.com%2Fwos%2Fwoscc%2Ffull-record%2FWOS:000565532900060","View Full Record in Web of Science")</f>
        <v>View Full Record in Web of Science</v>
      </c>
    </row>
    <row r="452" spans="1:70" x14ac:dyDescent="0.25">
      <c r="A452" t="s">
        <v>83</v>
      </c>
      <c r="B452" t="s">
        <v>4272</v>
      </c>
      <c r="C452" t="s">
        <v>71</v>
      </c>
      <c r="D452" t="s">
        <v>4273</v>
      </c>
      <c r="E452" t="s">
        <v>71</v>
      </c>
      <c r="F452" t="s">
        <v>4274</v>
      </c>
      <c r="G452" t="s">
        <v>71</v>
      </c>
      <c r="H452" t="s">
        <v>71</v>
      </c>
      <c r="I452" s="1" t="s">
        <v>4275</v>
      </c>
      <c r="J452" s="6" t="s">
        <v>8590</v>
      </c>
      <c r="K452" t="s">
        <v>4276</v>
      </c>
      <c r="L452" t="s">
        <v>4277</v>
      </c>
      <c r="M452" t="s">
        <v>4278</v>
      </c>
      <c r="N452" t="s">
        <v>4279</v>
      </c>
      <c r="O452" t="s">
        <v>3257</v>
      </c>
      <c r="P452" t="s">
        <v>4280</v>
      </c>
      <c r="Q452" t="s">
        <v>71</v>
      </c>
      <c r="R452" t="s">
        <v>71</v>
      </c>
      <c r="S452" t="s">
        <v>71</v>
      </c>
      <c r="T452" t="s">
        <v>4281</v>
      </c>
      <c r="U452" t="s">
        <v>71</v>
      </c>
      <c r="V452" t="s">
        <v>71</v>
      </c>
      <c r="W452" t="s">
        <v>71</v>
      </c>
      <c r="X452" t="s">
        <v>71</v>
      </c>
      <c r="Y452" t="s">
        <v>71</v>
      </c>
      <c r="Z452" t="s">
        <v>71</v>
      </c>
      <c r="AA452" t="s">
        <v>71</v>
      </c>
      <c r="AB452" t="s">
        <v>71</v>
      </c>
      <c r="AC452" t="s">
        <v>71</v>
      </c>
      <c r="AD452" t="s">
        <v>71</v>
      </c>
      <c r="AE452" t="s">
        <v>71</v>
      </c>
      <c r="AF452" t="s">
        <v>71</v>
      </c>
      <c r="AG452" t="s">
        <v>71</v>
      </c>
      <c r="AH452" t="s">
        <v>71</v>
      </c>
      <c r="AI452" t="s">
        <v>71</v>
      </c>
      <c r="AJ452" t="s">
        <v>71</v>
      </c>
      <c r="AK452" t="s">
        <v>71</v>
      </c>
      <c r="AL452" t="s">
        <v>71</v>
      </c>
      <c r="AM452" t="s">
        <v>4282</v>
      </c>
      <c r="AN452" t="s">
        <v>71</v>
      </c>
      <c r="AO452" t="s">
        <v>4283</v>
      </c>
      <c r="AP452" t="s">
        <v>71</v>
      </c>
      <c r="AQ452" t="s">
        <v>71</v>
      </c>
      <c r="AR452" t="s">
        <v>71</v>
      </c>
      <c r="AS452">
        <v>2010</v>
      </c>
      <c r="AT452" t="s">
        <v>71</v>
      </c>
      <c r="AU452" t="s">
        <v>71</v>
      </c>
      <c r="AV452" t="s">
        <v>71</v>
      </c>
      <c r="AW452" t="s">
        <v>71</v>
      </c>
      <c r="AX452" t="s">
        <v>71</v>
      </c>
      <c r="AY452" t="s">
        <v>71</v>
      </c>
      <c r="AZ452">
        <v>561</v>
      </c>
      <c r="BA452">
        <v>565</v>
      </c>
      <c r="BB452" t="s">
        <v>71</v>
      </c>
      <c r="BC452" t="s">
        <v>71</v>
      </c>
      <c r="BD452" t="s">
        <v>71</v>
      </c>
      <c r="BE452" t="s">
        <v>71</v>
      </c>
      <c r="BF452" t="s">
        <v>71</v>
      </c>
      <c r="BG452" t="s">
        <v>71</v>
      </c>
      <c r="BH452" t="s">
        <v>71</v>
      </c>
      <c r="BI452" t="s">
        <v>71</v>
      </c>
      <c r="BJ452" t="s">
        <v>71</v>
      </c>
      <c r="BK452" t="s">
        <v>71</v>
      </c>
      <c r="BL452" t="s">
        <v>71</v>
      </c>
      <c r="BM452" t="s">
        <v>71</v>
      </c>
      <c r="BN452" t="s">
        <v>71</v>
      </c>
      <c r="BO452" t="s">
        <v>71</v>
      </c>
      <c r="BP452" t="s">
        <v>71</v>
      </c>
      <c r="BQ452" t="s">
        <v>4284</v>
      </c>
      <c r="BR452" t="str">
        <f>HYPERLINK("https%3A%2F%2Fwww.webofscience.com%2Fwos%2Fwoscc%2Ffull-record%2FWOS:000395698600119","View Full Record in Web of Science")</f>
        <v>View Full Record in Web of Science</v>
      </c>
    </row>
    <row r="453" spans="1:70" x14ac:dyDescent="0.25">
      <c r="A453" t="s">
        <v>69</v>
      </c>
      <c r="B453" t="s">
        <v>1715</v>
      </c>
      <c r="C453" t="s">
        <v>71</v>
      </c>
      <c r="D453" t="s">
        <v>71</v>
      </c>
      <c r="E453" t="s">
        <v>71</v>
      </c>
      <c r="F453" t="s">
        <v>1715</v>
      </c>
      <c r="G453" t="s">
        <v>71</v>
      </c>
      <c r="H453" t="s">
        <v>71</v>
      </c>
      <c r="I453" s="1" t="s">
        <v>4285</v>
      </c>
      <c r="J453" s="6" t="s">
        <v>8590</v>
      </c>
      <c r="K453" t="s">
        <v>837</v>
      </c>
      <c r="L453" t="s">
        <v>71</v>
      </c>
      <c r="M453" t="s">
        <v>4286</v>
      </c>
      <c r="N453" t="s">
        <v>4287</v>
      </c>
      <c r="O453" t="s">
        <v>1751</v>
      </c>
      <c r="P453" t="s">
        <v>71</v>
      </c>
      <c r="Q453" t="s">
        <v>71</v>
      </c>
      <c r="R453" t="s">
        <v>71</v>
      </c>
      <c r="S453" t="s">
        <v>71</v>
      </c>
      <c r="T453" t="s">
        <v>4288</v>
      </c>
      <c r="U453" t="s">
        <v>71</v>
      </c>
      <c r="V453" t="s">
        <v>71</v>
      </c>
      <c r="W453" t="s">
        <v>71</v>
      </c>
      <c r="X453" t="s">
        <v>71</v>
      </c>
      <c r="Y453" t="s">
        <v>71</v>
      </c>
      <c r="Z453" t="s">
        <v>71</v>
      </c>
      <c r="AA453" t="s">
        <v>71</v>
      </c>
      <c r="AB453" t="s">
        <v>71</v>
      </c>
      <c r="AC453" t="s">
        <v>71</v>
      </c>
      <c r="AD453" t="s">
        <v>71</v>
      </c>
      <c r="AE453" t="s">
        <v>71</v>
      </c>
      <c r="AF453" t="s">
        <v>71</v>
      </c>
      <c r="AG453" t="s">
        <v>71</v>
      </c>
      <c r="AH453" t="s">
        <v>71</v>
      </c>
      <c r="AI453" t="s">
        <v>71</v>
      </c>
      <c r="AJ453" t="s">
        <v>71</v>
      </c>
      <c r="AK453" t="s">
        <v>71</v>
      </c>
      <c r="AL453" t="s">
        <v>71</v>
      </c>
      <c r="AM453" t="s">
        <v>839</v>
      </c>
      <c r="AN453" t="s">
        <v>1399</v>
      </c>
      <c r="AO453" t="s">
        <v>71</v>
      </c>
      <c r="AP453" t="s">
        <v>71</v>
      </c>
      <c r="AQ453" t="s">
        <v>71</v>
      </c>
      <c r="AR453" t="s">
        <v>1454</v>
      </c>
      <c r="AS453">
        <v>2004</v>
      </c>
      <c r="AT453">
        <v>19</v>
      </c>
      <c r="AU453">
        <v>7</v>
      </c>
      <c r="AV453" t="s">
        <v>71</v>
      </c>
      <c r="AW453" t="s">
        <v>71</v>
      </c>
      <c r="AX453" t="s">
        <v>71</v>
      </c>
      <c r="AY453" t="s">
        <v>71</v>
      </c>
      <c r="AZ453">
        <v>639</v>
      </c>
      <c r="BA453">
        <v>652</v>
      </c>
      <c r="BB453" t="s">
        <v>71</v>
      </c>
      <c r="BC453" t="s">
        <v>4289</v>
      </c>
      <c r="BD453" t="str">
        <f>HYPERLINK("http://dx.doi.org/10.1002/int.20015","http://dx.doi.org/10.1002/int.20015")</f>
        <v>http://dx.doi.org/10.1002/int.20015</v>
      </c>
      <c r="BE453" t="s">
        <v>71</v>
      </c>
      <c r="BF453" t="s">
        <v>71</v>
      </c>
      <c r="BG453" t="s">
        <v>71</v>
      </c>
      <c r="BH453" t="s">
        <v>71</v>
      </c>
      <c r="BI453" t="s">
        <v>71</v>
      </c>
      <c r="BJ453" t="s">
        <v>71</v>
      </c>
      <c r="BK453" t="s">
        <v>71</v>
      </c>
      <c r="BL453" t="s">
        <v>71</v>
      </c>
      <c r="BM453" t="s">
        <v>71</v>
      </c>
      <c r="BN453" t="s">
        <v>71</v>
      </c>
      <c r="BO453" t="s">
        <v>71</v>
      </c>
      <c r="BP453" t="s">
        <v>71</v>
      </c>
      <c r="BQ453" t="s">
        <v>4290</v>
      </c>
      <c r="BR453" t="str">
        <f>HYPERLINK("https%3A%2F%2Fwww.webofscience.com%2Fwos%2Fwoscc%2Ffull-record%2FWOS:000222164300006","View Full Record in Web of Science")</f>
        <v>View Full Record in Web of Science</v>
      </c>
    </row>
    <row r="454" spans="1:70" x14ac:dyDescent="0.25">
      <c r="A454" t="s">
        <v>69</v>
      </c>
      <c r="B454" t="s">
        <v>4291</v>
      </c>
      <c r="C454" t="s">
        <v>71</v>
      </c>
      <c r="D454" t="s">
        <v>71</v>
      </c>
      <c r="E454" t="s">
        <v>71</v>
      </c>
      <c r="F454" t="s">
        <v>4292</v>
      </c>
      <c r="G454" t="s">
        <v>71</v>
      </c>
      <c r="H454" t="s">
        <v>71</v>
      </c>
      <c r="I454" s="1" t="s">
        <v>4293</v>
      </c>
      <c r="J454" s="6" t="s">
        <v>8590</v>
      </c>
      <c r="K454" t="s">
        <v>233</v>
      </c>
      <c r="L454" t="s">
        <v>71</v>
      </c>
      <c r="M454" t="s">
        <v>71</v>
      </c>
      <c r="N454" t="s">
        <v>71</v>
      </c>
      <c r="O454" t="s">
        <v>71</v>
      </c>
      <c r="P454" t="s">
        <v>71</v>
      </c>
      <c r="Q454" t="s">
        <v>71</v>
      </c>
      <c r="R454" t="s">
        <v>71</v>
      </c>
      <c r="S454" t="s">
        <v>71</v>
      </c>
      <c r="T454" t="s">
        <v>4294</v>
      </c>
      <c r="U454" t="s">
        <v>71</v>
      </c>
      <c r="V454" t="s">
        <v>71</v>
      </c>
      <c r="W454" t="s">
        <v>71</v>
      </c>
      <c r="X454" t="s">
        <v>71</v>
      </c>
      <c r="Y454" t="s">
        <v>71</v>
      </c>
      <c r="Z454" t="s">
        <v>4295</v>
      </c>
      <c r="AA454" t="s">
        <v>71</v>
      </c>
      <c r="AB454" t="s">
        <v>71</v>
      </c>
      <c r="AC454" t="s">
        <v>71</v>
      </c>
      <c r="AD454" t="s">
        <v>71</v>
      </c>
      <c r="AE454" t="s">
        <v>71</v>
      </c>
      <c r="AF454" t="s">
        <v>71</v>
      </c>
      <c r="AG454" t="s">
        <v>71</v>
      </c>
      <c r="AH454" t="s">
        <v>71</v>
      </c>
      <c r="AI454" t="s">
        <v>71</v>
      </c>
      <c r="AJ454" t="s">
        <v>71</v>
      </c>
      <c r="AK454" t="s">
        <v>71</v>
      </c>
      <c r="AL454" t="s">
        <v>71</v>
      </c>
      <c r="AM454" t="s">
        <v>237</v>
      </c>
      <c r="AN454" t="s">
        <v>238</v>
      </c>
      <c r="AO454" t="s">
        <v>71</v>
      </c>
      <c r="AP454" t="s">
        <v>71</v>
      </c>
      <c r="AQ454" t="s">
        <v>71</v>
      </c>
      <c r="AR454" t="s">
        <v>960</v>
      </c>
      <c r="AS454">
        <v>2015</v>
      </c>
      <c r="AT454">
        <v>23</v>
      </c>
      <c r="AU454">
        <v>2</v>
      </c>
      <c r="AV454" t="s">
        <v>71</v>
      </c>
      <c r="AW454" t="s">
        <v>71</v>
      </c>
      <c r="AX454" t="s">
        <v>71</v>
      </c>
      <c r="AY454" t="s">
        <v>71</v>
      </c>
      <c r="AZ454">
        <v>248</v>
      </c>
      <c r="BA454">
        <v>269</v>
      </c>
      <c r="BB454" t="s">
        <v>71</v>
      </c>
      <c r="BC454" t="s">
        <v>4296</v>
      </c>
      <c r="BD454" t="str">
        <f>HYPERLINK("http://dx.doi.org/10.1109/TFUZZ.2014.2310734","http://dx.doi.org/10.1109/TFUZZ.2014.2310734")</f>
        <v>http://dx.doi.org/10.1109/TFUZZ.2014.2310734</v>
      </c>
      <c r="BE454" t="s">
        <v>71</v>
      </c>
      <c r="BF454" t="s">
        <v>71</v>
      </c>
      <c r="BG454" t="s">
        <v>71</v>
      </c>
      <c r="BH454" t="s">
        <v>71</v>
      </c>
      <c r="BI454" t="s">
        <v>71</v>
      </c>
      <c r="BJ454" t="s">
        <v>71</v>
      </c>
      <c r="BK454" t="s">
        <v>71</v>
      </c>
      <c r="BL454" t="s">
        <v>71</v>
      </c>
      <c r="BM454" t="s">
        <v>71</v>
      </c>
      <c r="BN454" t="s">
        <v>71</v>
      </c>
      <c r="BO454" t="s">
        <v>71</v>
      </c>
      <c r="BP454" t="s">
        <v>71</v>
      </c>
      <c r="BQ454" t="s">
        <v>4297</v>
      </c>
      <c r="BR454" t="str">
        <f>HYPERLINK("https%3A%2F%2Fwww.webofscience.com%2Fwos%2Fwoscc%2Ffull-record%2FWOS:000352279600002","View Full Record in Web of Science")</f>
        <v>View Full Record in Web of Science</v>
      </c>
    </row>
    <row r="455" spans="1:70" x14ac:dyDescent="0.25">
      <c r="A455" t="s">
        <v>69</v>
      </c>
      <c r="B455" t="s">
        <v>4298</v>
      </c>
      <c r="C455" t="s">
        <v>71</v>
      </c>
      <c r="D455" t="s">
        <v>71</v>
      </c>
      <c r="E455" t="s">
        <v>71</v>
      </c>
      <c r="F455" t="s">
        <v>4299</v>
      </c>
      <c r="G455" t="s">
        <v>71</v>
      </c>
      <c r="H455" t="s">
        <v>71</v>
      </c>
      <c r="I455" s="1" t="s">
        <v>4300</v>
      </c>
      <c r="J455" s="6" t="s">
        <v>8590</v>
      </c>
      <c r="K455" t="s">
        <v>174</v>
      </c>
      <c r="L455" t="s">
        <v>71</v>
      </c>
      <c r="M455" t="s">
        <v>71</v>
      </c>
      <c r="N455" t="s">
        <v>71</v>
      </c>
      <c r="O455" t="s">
        <v>71</v>
      </c>
      <c r="P455" t="s">
        <v>71</v>
      </c>
      <c r="Q455" t="s">
        <v>71</v>
      </c>
      <c r="R455" t="s">
        <v>71</v>
      </c>
      <c r="S455" t="s">
        <v>71</v>
      </c>
      <c r="T455" t="s">
        <v>4301</v>
      </c>
      <c r="U455" t="s">
        <v>71</v>
      </c>
      <c r="V455" t="s">
        <v>71</v>
      </c>
      <c r="W455" t="s">
        <v>71</v>
      </c>
      <c r="X455" t="s">
        <v>71</v>
      </c>
      <c r="Y455" t="s">
        <v>4302</v>
      </c>
      <c r="Z455" t="s">
        <v>4303</v>
      </c>
      <c r="AA455" t="s">
        <v>71</v>
      </c>
      <c r="AB455" t="s">
        <v>71</v>
      </c>
      <c r="AC455" t="s">
        <v>71</v>
      </c>
      <c r="AD455" t="s">
        <v>71</v>
      </c>
      <c r="AE455" t="s">
        <v>71</v>
      </c>
      <c r="AF455" t="s">
        <v>71</v>
      </c>
      <c r="AG455" t="s">
        <v>71</v>
      </c>
      <c r="AH455" t="s">
        <v>71</v>
      </c>
      <c r="AI455" t="s">
        <v>71</v>
      </c>
      <c r="AJ455" t="s">
        <v>71</v>
      </c>
      <c r="AK455" t="s">
        <v>71</v>
      </c>
      <c r="AL455" t="s">
        <v>71</v>
      </c>
      <c r="AM455" t="s">
        <v>178</v>
      </c>
      <c r="AN455" t="s">
        <v>179</v>
      </c>
      <c r="AO455" t="s">
        <v>71</v>
      </c>
      <c r="AP455" t="s">
        <v>71</v>
      </c>
      <c r="AQ455" t="s">
        <v>71</v>
      </c>
      <c r="AR455" t="s">
        <v>71</v>
      </c>
      <c r="AS455">
        <v>2019</v>
      </c>
      <c r="AT455">
        <v>36</v>
      </c>
      <c r="AU455">
        <v>4</v>
      </c>
      <c r="AV455" t="s">
        <v>71</v>
      </c>
      <c r="AW455" t="s">
        <v>71</v>
      </c>
      <c r="AX455" t="s">
        <v>180</v>
      </c>
      <c r="AY455" t="s">
        <v>71</v>
      </c>
      <c r="AZ455">
        <v>3211</v>
      </c>
      <c r="BA455">
        <v>3223</v>
      </c>
      <c r="BB455" t="s">
        <v>71</v>
      </c>
      <c r="BC455" t="s">
        <v>4304</v>
      </c>
      <c r="BD455" t="str">
        <f>HYPERLINK("http://dx.doi.org/10.3233/JIFS-18485","http://dx.doi.org/10.3233/JIFS-18485")</f>
        <v>http://dx.doi.org/10.3233/JIFS-18485</v>
      </c>
      <c r="BE455" t="s">
        <v>71</v>
      </c>
      <c r="BF455" t="s">
        <v>71</v>
      </c>
      <c r="BG455" t="s">
        <v>71</v>
      </c>
      <c r="BH455" t="s">
        <v>71</v>
      </c>
      <c r="BI455" t="s">
        <v>71</v>
      </c>
      <c r="BJ455" t="s">
        <v>71</v>
      </c>
      <c r="BK455" t="s">
        <v>71</v>
      </c>
      <c r="BL455" t="s">
        <v>71</v>
      </c>
      <c r="BM455" t="s">
        <v>71</v>
      </c>
      <c r="BN455" t="s">
        <v>71</v>
      </c>
      <c r="BO455" t="s">
        <v>71</v>
      </c>
      <c r="BP455" t="s">
        <v>71</v>
      </c>
      <c r="BQ455" t="s">
        <v>4305</v>
      </c>
      <c r="BR455" t="str">
        <f>HYPERLINK("https%3A%2F%2Fwww.webofscience.com%2Fwos%2Fwoscc%2Ffull-record%2FWOS:000464448100019","View Full Record in Web of Science")</f>
        <v>View Full Record in Web of Science</v>
      </c>
    </row>
    <row r="456" spans="1:70" x14ac:dyDescent="0.25">
      <c r="A456" t="s">
        <v>83</v>
      </c>
      <c r="B456" t="s">
        <v>4306</v>
      </c>
      <c r="C456" t="s">
        <v>71</v>
      </c>
      <c r="D456" t="s">
        <v>71</v>
      </c>
      <c r="E456" t="s">
        <v>102</v>
      </c>
      <c r="F456" t="s">
        <v>4306</v>
      </c>
      <c r="G456" t="s">
        <v>71</v>
      </c>
      <c r="H456" t="s">
        <v>71</v>
      </c>
      <c r="I456" s="1" t="s">
        <v>4307</v>
      </c>
      <c r="J456" s="6" t="s">
        <v>8590</v>
      </c>
      <c r="K456" t="s">
        <v>4308</v>
      </c>
      <c r="L456" t="s">
        <v>71</v>
      </c>
      <c r="M456" t="s">
        <v>4309</v>
      </c>
      <c r="N456" t="s">
        <v>4310</v>
      </c>
      <c r="O456" t="s">
        <v>4311</v>
      </c>
      <c r="P456" t="s">
        <v>4312</v>
      </c>
      <c r="Q456" t="s">
        <v>71</v>
      </c>
      <c r="R456" t="s">
        <v>71</v>
      </c>
      <c r="S456" t="s">
        <v>71</v>
      </c>
      <c r="T456" t="s">
        <v>4313</v>
      </c>
      <c r="U456" t="s">
        <v>71</v>
      </c>
      <c r="V456" t="s">
        <v>71</v>
      </c>
      <c r="W456" t="s">
        <v>71</v>
      </c>
      <c r="X456" t="s">
        <v>71</v>
      </c>
      <c r="Y456" t="s">
        <v>71</v>
      </c>
      <c r="Z456" t="s">
        <v>4314</v>
      </c>
      <c r="AA456" t="s">
        <v>71</v>
      </c>
      <c r="AB456" t="s">
        <v>71</v>
      </c>
      <c r="AC456" t="s">
        <v>71</v>
      </c>
      <c r="AD456" t="s">
        <v>71</v>
      </c>
      <c r="AE456" t="s">
        <v>71</v>
      </c>
      <c r="AF456" t="s">
        <v>71</v>
      </c>
      <c r="AG456" t="s">
        <v>71</v>
      </c>
      <c r="AH456" t="s">
        <v>71</v>
      </c>
      <c r="AI456" t="s">
        <v>71</v>
      </c>
      <c r="AJ456" t="s">
        <v>71</v>
      </c>
      <c r="AK456" t="s">
        <v>71</v>
      </c>
      <c r="AL456" t="s">
        <v>71</v>
      </c>
      <c r="AM456" t="s">
        <v>71</v>
      </c>
      <c r="AN456" t="s">
        <v>71</v>
      </c>
      <c r="AO456" t="s">
        <v>4315</v>
      </c>
      <c r="AP456" t="s">
        <v>71</v>
      </c>
      <c r="AQ456" t="s">
        <v>71</v>
      </c>
      <c r="AR456" t="s">
        <v>71</v>
      </c>
      <c r="AS456">
        <v>2005</v>
      </c>
      <c r="AT456" t="s">
        <v>71</v>
      </c>
      <c r="AU456" t="s">
        <v>71</v>
      </c>
      <c r="AV456" t="s">
        <v>71</v>
      </c>
      <c r="AW456" t="s">
        <v>71</v>
      </c>
      <c r="AX456" t="s">
        <v>71</v>
      </c>
      <c r="AY456" t="s">
        <v>71</v>
      </c>
      <c r="AZ456">
        <v>1390</v>
      </c>
      <c r="BA456">
        <v>1392</v>
      </c>
      <c r="BB456" t="s">
        <v>71</v>
      </c>
      <c r="BC456" t="s">
        <v>71</v>
      </c>
      <c r="BD456" t="s">
        <v>71</v>
      </c>
      <c r="BE456" t="s">
        <v>71</v>
      </c>
      <c r="BF456" t="s">
        <v>71</v>
      </c>
      <c r="BG456" t="s">
        <v>71</v>
      </c>
      <c r="BH456" t="s">
        <v>71</v>
      </c>
      <c r="BI456" t="s">
        <v>71</v>
      </c>
      <c r="BJ456" t="s">
        <v>71</v>
      </c>
      <c r="BK456" t="s">
        <v>71</v>
      </c>
      <c r="BL456" t="s">
        <v>71</v>
      </c>
      <c r="BM456" t="s">
        <v>71</v>
      </c>
      <c r="BN456" t="s">
        <v>71</v>
      </c>
      <c r="BO456" t="s">
        <v>71</v>
      </c>
      <c r="BP456" t="s">
        <v>71</v>
      </c>
      <c r="BQ456" t="s">
        <v>4316</v>
      </c>
      <c r="BR456" t="str">
        <f>HYPERLINK("https%3A%2F%2Fwww.webofscience.com%2Fwos%2Fwoscc%2Ffull-record%2FWOS:000237248900348","View Full Record in Web of Science")</f>
        <v>View Full Record in Web of Science</v>
      </c>
    </row>
    <row r="457" spans="1:70" x14ac:dyDescent="0.25">
      <c r="A457" t="s">
        <v>69</v>
      </c>
      <c r="B457" t="s">
        <v>4317</v>
      </c>
      <c r="C457" t="s">
        <v>71</v>
      </c>
      <c r="D457" t="s">
        <v>71</v>
      </c>
      <c r="E457" t="s">
        <v>71</v>
      </c>
      <c r="F457" t="s">
        <v>4318</v>
      </c>
      <c r="G457" t="s">
        <v>71</v>
      </c>
      <c r="H457" t="s">
        <v>71</v>
      </c>
      <c r="I457" s="1" t="s">
        <v>4319</v>
      </c>
      <c r="J457" s="6" t="s">
        <v>8590</v>
      </c>
      <c r="K457" t="s">
        <v>4172</v>
      </c>
      <c r="L457" t="s">
        <v>71</v>
      </c>
      <c r="M457" t="s">
        <v>71</v>
      </c>
      <c r="N457" t="s">
        <v>71</v>
      </c>
      <c r="O457" t="s">
        <v>71</v>
      </c>
      <c r="P457" t="s">
        <v>71</v>
      </c>
      <c r="Q457" t="s">
        <v>71</v>
      </c>
      <c r="R457" t="s">
        <v>71</v>
      </c>
      <c r="S457" t="s">
        <v>71</v>
      </c>
      <c r="T457" t="s">
        <v>4320</v>
      </c>
      <c r="U457" t="s">
        <v>71</v>
      </c>
      <c r="V457" t="s">
        <v>71</v>
      </c>
      <c r="W457" t="s">
        <v>71</v>
      </c>
      <c r="X457" t="s">
        <v>71</v>
      </c>
      <c r="Y457" t="s">
        <v>71</v>
      </c>
      <c r="Z457" t="s">
        <v>4321</v>
      </c>
      <c r="AA457" t="s">
        <v>71</v>
      </c>
      <c r="AB457" t="s">
        <v>71</v>
      </c>
      <c r="AC457" t="s">
        <v>71</v>
      </c>
      <c r="AD457" t="s">
        <v>71</v>
      </c>
      <c r="AE457" t="s">
        <v>71</v>
      </c>
      <c r="AF457" t="s">
        <v>71</v>
      </c>
      <c r="AG457" t="s">
        <v>71</v>
      </c>
      <c r="AH457" t="s">
        <v>71</v>
      </c>
      <c r="AI457" t="s">
        <v>71</v>
      </c>
      <c r="AJ457" t="s">
        <v>71</v>
      </c>
      <c r="AK457" t="s">
        <v>71</v>
      </c>
      <c r="AL457" t="s">
        <v>71</v>
      </c>
      <c r="AM457" t="s">
        <v>4175</v>
      </c>
      <c r="AN457" t="s">
        <v>4176</v>
      </c>
      <c r="AO457" t="s">
        <v>71</v>
      </c>
      <c r="AP457" t="s">
        <v>71</v>
      </c>
      <c r="AQ457" t="s">
        <v>71</v>
      </c>
      <c r="AR457" t="s">
        <v>4322</v>
      </c>
      <c r="AS457">
        <v>2020</v>
      </c>
      <c r="AT457">
        <v>72</v>
      </c>
      <c r="AU457">
        <v>5</v>
      </c>
      <c r="AV457" t="s">
        <v>71</v>
      </c>
      <c r="AW457" t="s">
        <v>71</v>
      </c>
      <c r="AX457" t="s">
        <v>71</v>
      </c>
      <c r="AY457" t="s">
        <v>71</v>
      </c>
      <c r="AZ457">
        <v>837</v>
      </c>
      <c r="BA457">
        <v>852</v>
      </c>
      <c r="BB457" t="s">
        <v>71</v>
      </c>
      <c r="BC457" t="s">
        <v>4323</v>
      </c>
      <c r="BD457" t="str">
        <f>HYPERLINK("http://dx.doi.org/10.1108/AJIM-03-2020-0072","http://dx.doi.org/10.1108/AJIM-03-2020-0072")</f>
        <v>http://dx.doi.org/10.1108/AJIM-03-2020-0072</v>
      </c>
      <c r="BE457" t="s">
        <v>71</v>
      </c>
      <c r="BF457" t="s">
        <v>1735</v>
      </c>
      <c r="BG457" t="s">
        <v>71</v>
      </c>
      <c r="BH457" t="s">
        <v>71</v>
      </c>
      <c r="BI457" t="s">
        <v>71</v>
      </c>
      <c r="BJ457" t="s">
        <v>71</v>
      </c>
      <c r="BK457" t="s">
        <v>71</v>
      </c>
      <c r="BL457" t="s">
        <v>71</v>
      </c>
      <c r="BM457" t="s">
        <v>71</v>
      </c>
      <c r="BN457" t="s">
        <v>71</v>
      </c>
      <c r="BO457" t="s">
        <v>71</v>
      </c>
      <c r="BP457" t="s">
        <v>71</v>
      </c>
      <c r="BQ457" t="s">
        <v>4324</v>
      </c>
      <c r="BR457" t="str">
        <f>HYPERLINK("https%3A%2F%2Fwww.webofscience.com%2Fwos%2Fwoscc%2Ffull-record%2FWOS:000556939800001","View Full Record in Web of Science")</f>
        <v>View Full Record in Web of Science</v>
      </c>
    </row>
    <row r="458" spans="1:70" x14ac:dyDescent="0.25">
      <c r="A458" t="s">
        <v>69</v>
      </c>
      <c r="B458" t="s">
        <v>4325</v>
      </c>
      <c r="C458" t="s">
        <v>71</v>
      </c>
      <c r="D458" t="s">
        <v>71</v>
      </c>
      <c r="E458" t="s">
        <v>71</v>
      </c>
      <c r="F458" t="s">
        <v>4326</v>
      </c>
      <c r="G458" t="s">
        <v>71</v>
      </c>
      <c r="H458" t="s">
        <v>71</v>
      </c>
      <c r="I458" s="1" t="s">
        <v>4327</v>
      </c>
      <c r="J458" s="6" t="s">
        <v>8590</v>
      </c>
      <c r="K458" t="s">
        <v>174</v>
      </c>
      <c r="L458" t="s">
        <v>71</v>
      </c>
      <c r="M458" t="s">
        <v>71</v>
      </c>
      <c r="N458" t="s">
        <v>71</v>
      </c>
      <c r="O458" t="s">
        <v>71</v>
      </c>
      <c r="P458" t="s">
        <v>71</v>
      </c>
      <c r="Q458" t="s">
        <v>71</v>
      </c>
      <c r="R458" t="s">
        <v>71</v>
      </c>
      <c r="S458" t="s">
        <v>71</v>
      </c>
      <c r="T458" t="s">
        <v>4328</v>
      </c>
      <c r="U458" t="s">
        <v>71</v>
      </c>
      <c r="V458" t="s">
        <v>71</v>
      </c>
      <c r="W458" t="s">
        <v>71</v>
      </c>
      <c r="X458" t="s">
        <v>71</v>
      </c>
      <c r="Y458" t="s">
        <v>71</v>
      </c>
      <c r="Z458" t="s">
        <v>71</v>
      </c>
      <c r="AA458" t="s">
        <v>71</v>
      </c>
      <c r="AB458" t="s">
        <v>71</v>
      </c>
      <c r="AC458" t="s">
        <v>71</v>
      </c>
      <c r="AD458" t="s">
        <v>71</v>
      </c>
      <c r="AE458" t="s">
        <v>71</v>
      </c>
      <c r="AF458" t="s">
        <v>71</v>
      </c>
      <c r="AG458" t="s">
        <v>71</v>
      </c>
      <c r="AH458" t="s">
        <v>71</v>
      </c>
      <c r="AI458" t="s">
        <v>71</v>
      </c>
      <c r="AJ458" t="s">
        <v>71</v>
      </c>
      <c r="AK458" t="s">
        <v>71</v>
      </c>
      <c r="AL458" t="s">
        <v>71</v>
      </c>
      <c r="AM458" t="s">
        <v>178</v>
      </c>
      <c r="AN458" t="s">
        <v>179</v>
      </c>
      <c r="AO458" t="s">
        <v>71</v>
      </c>
      <c r="AP458" t="s">
        <v>71</v>
      </c>
      <c r="AQ458" t="s">
        <v>71</v>
      </c>
      <c r="AR458" t="s">
        <v>71</v>
      </c>
      <c r="AS458">
        <v>2021</v>
      </c>
      <c r="AT458">
        <v>40</v>
      </c>
      <c r="AU458">
        <v>4</v>
      </c>
      <c r="AV458" t="s">
        <v>71</v>
      </c>
      <c r="AW458" t="s">
        <v>71</v>
      </c>
      <c r="AX458" t="s">
        <v>71</v>
      </c>
      <c r="AY458" t="s">
        <v>71</v>
      </c>
      <c r="AZ458">
        <v>8317</v>
      </c>
      <c r="BA458">
        <v>8331</v>
      </c>
      <c r="BB458" t="s">
        <v>71</v>
      </c>
      <c r="BC458" t="s">
        <v>4329</v>
      </c>
      <c r="BD458" t="str">
        <f>HYPERLINK("http://dx.doi.org/10.3233/JIFS-189654","http://dx.doi.org/10.3233/JIFS-189654")</f>
        <v>http://dx.doi.org/10.3233/JIFS-189654</v>
      </c>
      <c r="BE458" t="s">
        <v>71</v>
      </c>
      <c r="BF458" t="s">
        <v>71</v>
      </c>
      <c r="BG458" t="s">
        <v>71</v>
      </c>
      <c r="BH458" t="s">
        <v>71</v>
      </c>
      <c r="BI458" t="s">
        <v>71</v>
      </c>
      <c r="BJ458" t="s">
        <v>71</v>
      </c>
      <c r="BK458" t="s">
        <v>71</v>
      </c>
      <c r="BL458" t="s">
        <v>71</v>
      </c>
      <c r="BM458" t="s">
        <v>71</v>
      </c>
      <c r="BN458" t="s">
        <v>71</v>
      </c>
      <c r="BO458" t="s">
        <v>71</v>
      </c>
      <c r="BP458" t="s">
        <v>71</v>
      </c>
      <c r="BQ458" t="s">
        <v>4330</v>
      </c>
      <c r="BR458" t="str">
        <f>HYPERLINK("https%3A%2F%2Fwww.webofscience.com%2Fwos%2Fwoscc%2Ffull-record%2FWOS:000640545600053","View Full Record in Web of Science")</f>
        <v>View Full Record in Web of Science</v>
      </c>
    </row>
    <row r="459" spans="1:70" x14ac:dyDescent="0.25">
      <c r="A459" t="s">
        <v>69</v>
      </c>
      <c r="B459" t="s">
        <v>4331</v>
      </c>
      <c r="C459" t="s">
        <v>71</v>
      </c>
      <c r="D459" t="s">
        <v>71</v>
      </c>
      <c r="E459" t="s">
        <v>71</v>
      </c>
      <c r="F459" t="s">
        <v>4331</v>
      </c>
      <c r="G459" t="s">
        <v>71</v>
      </c>
      <c r="H459" t="s">
        <v>71</v>
      </c>
      <c r="I459" s="1" t="s">
        <v>4332</v>
      </c>
      <c r="J459" s="6" t="s">
        <v>8590</v>
      </c>
      <c r="K459" t="s">
        <v>421</v>
      </c>
      <c r="L459" t="s">
        <v>71</v>
      </c>
      <c r="M459" t="s">
        <v>71</v>
      </c>
      <c r="N459" t="s">
        <v>71</v>
      </c>
      <c r="O459" t="s">
        <v>71</v>
      </c>
      <c r="P459" t="s">
        <v>71</v>
      </c>
      <c r="Q459" t="s">
        <v>71</v>
      </c>
      <c r="R459" t="s">
        <v>71</v>
      </c>
      <c r="S459" t="s">
        <v>71</v>
      </c>
      <c r="T459" t="s">
        <v>4333</v>
      </c>
      <c r="U459" t="s">
        <v>71</v>
      </c>
      <c r="V459" t="s">
        <v>71</v>
      </c>
      <c r="W459" t="s">
        <v>71</v>
      </c>
      <c r="X459" t="s">
        <v>71</v>
      </c>
      <c r="Y459" t="s">
        <v>2829</v>
      </c>
      <c r="Z459" t="s">
        <v>71</v>
      </c>
      <c r="AA459" t="s">
        <v>71</v>
      </c>
      <c r="AB459" t="s">
        <v>71</v>
      </c>
      <c r="AC459" t="s">
        <v>71</v>
      </c>
      <c r="AD459" t="s">
        <v>71</v>
      </c>
      <c r="AE459" t="s">
        <v>71</v>
      </c>
      <c r="AF459" t="s">
        <v>71</v>
      </c>
      <c r="AG459" t="s">
        <v>71</v>
      </c>
      <c r="AH459" t="s">
        <v>71</v>
      </c>
      <c r="AI459" t="s">
        <v>71</v>
      </c>
      <c r="AJ459" t="s">
        <v>71</v>
      </c>
      <c r="AK459" t="s">
        <v>71</v>
      </c>
      <c r="AL459" t="s">
        <v>71</v>
      </c>
      <c r="AM459" t="s">
        <v>423</v>
      </c>
      <c r="AN459" t="s">
        <v>71</v>
      </c>
      <c r="AO459" t="s">
        <v>71</v>
      </c>
      <c r="AP459" t="s">
        <v>71</v>
      </c>
      <c r="AQ459" t="s">
        <v>71</v>
      </c>
      <c r="AR459" t="s">
        <v>2830</v>
      </c>
      <c r="AS459">
        <v>1994</v>
      </c>
      <c r="AT459">
        <v>64</v>
      </c>
      <c r="AU459">
        <v>3</v>
      </c>
      <c r="AV459" t="s">
        <v>71</v>
      </c>
      <c r="AW459" t="s">
        <v>71</v>
      </c>
      <c r="AX459" t="s">
        <v>71</v>
      </c>
      <c r="AY459" t="s">
        <v>71</v>
      </c>
      <c r="AZ459">
        <v>361</v>
      </c>
      <c r="BA459">
        <v>375</v>
      </c>
      <c r="BB459" t="s">
        <v>71</v>
      </c>
      <c r="BC459" t="s">
        <v>4334</v>
      </c>
      <c r="BD459" t="str">
        <f>HYPERLINK("http://dx.doi.org/10.1016/0165-0114(94)90159-7","http://dx.doi.org/10.1016/0165-0114(94)90159-7")</f>
        <v>http://dx.doi.org/10.1016/0165-0114(94)90159-7</v>
      </c>
      <c r="BE459" t="s">
        <v>71</v>
      </c>
      <c r="BF459" t="s">
        <v>71</v>
      </c>
      <c r="BG459" t="s">
        <v>71</v>
      </c>
      <c r="BH459" t="s">
        <v>71</v>
      </c>
      <c r="BI459" t="s">
        <v>71</v>
      </c>
      <c r="BJ459" t="s">
        <v>71</v>
      </c>
      <c r="BK459" t="s">
        <v>71</v>
      </c>
      <c r="BL459" t="s">
        <v>71</v>
      </c>
      <c r="BM459" t="s">
        <v>71</v>
      </c>
      <c r="BN459" t="s">
        <v>71</v>
      </c>
      <c r="BO459" t="s">
        <v>71</v>
      </c>
      <c r="BP459" t="s">
        <v>71</v>
      </c>
      <c r="BQ459" t="s">
        <v>4335</v>
      </c>
      <c r="BR459" t="str">
        <f>HYPERLINK("https%3A%2F%2Fwww.webofscience.com%2Fwos%2Fwoscc%2Ffull-record%2FWOS:A1994PD95000008","View Full Record in Web of Science")</f>
        <v>View Full Record in Web of Science</v>
      </c>
    </row>
    <row r="460" spans="1:70" x14ac:dyDescent="0.25">
      <c r="A460" t="s">
        <v>69</v>
      </c>
      <c r="B460" t="s">
        <v>3620</v>
      </c>
      <c r="C460" t="s">
        <v>71</v>
      </c>
      <c r="D460" t="s">
        <v>71</v>
      </c>
      <c r="E460" t="s">
        <v>71</v>
      </c>
      <c r="F460" t="s">
        <v>4336</v>
      </c>
      <c r="G460" t="s">
        <v>71</v>
      </c>
      <c r="H460" t="s">
        <v>71</v>
      </c>
      <c r="I460" s="1" t="s">
        <v>4337</v>
      </c>
      <c r="J460" s="6" t="s">
        <v>8590</v>
      </c>
      <c r="K460" t="s">
        <v>1049</v>
      </c>
      <c r="L460" t="s">
        <v>71</v>
      </c>
      <c r="M460" t="s">
        <v>71</v>
      </c>
      <c r="N460" t="s">
        <v>71</v>
      </c>
      <c r="O460" t="s">
        <v>71</v>
      </c>
      <c r="P460" t="s">
        <v>71</v>
      </c>
      <c r="Q460" t="s">
        <v>71</v>
      </c>
      <c r="R460" t="s">
        <v>71</v>
      </c>
      <c r="S460" t="s">
        <v>71</v>
      </c>
      <c r="T460" t="s">
        <v>4338</v>
      </c>
      <c r="U460" t="s">
        <v>71</v>
      </c>
      <c r="V460" t="s">
        <v>71</v>
      </c>
      <c r="W460" t="s">
        <v>71</v>
      </c>
      <c r="X460" t="s">
        <v>71</v>
      </c>
      <c r="Y460" t="s">
        <v>4339</v>
      </c>
      <c r="Z460" t="s">
        <v>4340</v>
      </c>
      <c r="AA460" t="s">
        <v>71</v>
      </c>
      <c r="AB460" t="s">
        <v>71</v>
      </c>
      <c r="AC460" t="s">
        <v>71</v>
      </c>
      <c r="AD460" t="s">
        <v>71</v>
      </c>
      <c r="AE460" t="s">
        <v>71</v>
      </c>
      <c r="AF460" t="s">
        <v>71</v>
      </c>
      <c r="AG460" t="s">
        <v>71</v>
      </c>
      <c r="AH460" t="s">
        <v>71</v>
      </c>
      <c r="AI460" t="s">
        <v>71</v>
      </c>
      <c r="AJ460" t="s">
        <v>71</v>
      </c>
      <c r="AK460" t="s">
        <v>71</v>
      </c>
      <c r="AL460" t="s">
        <v>71</v>
      </c>
      <c r="AM460" t="s">
        <v>1051</v>
      </c>
      <c r="AN460" t="s">
        <v>1052</v>
      </c>
      <c r="AO460" t="s">
        <v>71</v>
      </c>
      <c r="AP460" t="s">
        <v>71</v>
      </c>
      <c r="AQ460" t="s">
        <v>71</v>
      </c>
      <c r="AR460" t="s">
        <v>960</v>
      </c>
      <c r="AS460">
        <v>2017</v>
      </c>
      <c r="AT460">
        <v>8</v>
      </c>
      <c r="AU460">
        <v>2</v>
      </c>
      <c r="AV460" t="s">
        <v>71</v>
      </c>
      <c r="AW460" t="s">
        <v>71</v>
      </c>
      <c r="AX460" t="s">
        <v>71</v>
      </c>
      <c r="AY460" t="s">
        <v>71</v>
      </c>
      <c r="AZ460">
        <v>397</v>
      </c>
      <c r="BA460">
        <v>420</v>
      </c>
      <c r="BB460" t="s">
        <v>71</v>
      </c>
      <c r="BC460" t="s">
        <v>4341</v>
      </c>
      <c r="BD460" t="str">
        <f>HYPERLINK("http://dx.doi.org/10.1007/s13042-015-0332-y","http://dx.doi.org/10.1007/s13042-015-0332-y")</f>
        <v>http://dx.doi.org/10.1007/s13042-015-0332-y</v>
      </c>
      <c r="BE460" t="s">
        <v>71</v>
      </c>
      <c r="BF460" t="s">
        <v>71</v>
      </c>
      <c r="BG460" t="s">
        <v>71</v>
      </c>
      <c r="BH460" t="s">
        <v>71</v>
      </c>
      <c r="BI460" t="s">
        <v>71</v>
      </c>
      <c r="BJ460" t="s">
        <v>71</v>
      </c>
      <c r="BK460" t="s">
        <v>71</v>
      </c>
      <c r="BL460" t="s">
        <v>71</v>
      </c>
      <c r="BM460" t="s">
        <v>71</v>
      </c>
      <c r="BN460" t="s">
        <v>71</v>
      </c>
      <c r="BO460" t="s">
        <v>71</v>
      </c>
      <c r="BP460" t="s">
        <v>71</v>
      </c>
      <c r="BQ460" t="s">
        <v>4342</v>
      </c>
      <c r="BR460" t="str">
        <f>HYPERLINK("https%3A%2F%2Fwww.webofscience.com%2Fwos%2Fwoscc%2Ffull-record%2FWOS:000398821300002","View Full Record in Web of Science")</f>
        <v>View Full Record in Web of Science</v>
      </c>
    </row>
    <row r="461" spans="1:70" x14ac:dyDescent="0.25">
      <c r="A461" t="s">
        <v>83</v>
      </c>
      <c r="B461" t="s">
        <v>4343</v>
      </c>
      <c r="C461" t="s">
        <v>71</v>
      </c>
      <c r="D461" t="s">
        <v>4344</v>
      </c>
      <c r="E461" t="s">
        <v>71</v>
      </c>
      <c r="F461" t="s">
        <v>4345</v>
      </c>
      <c r="G461" t="s">
        <v>71</v>
      </c>
      <c r="H461" t="s">
        <v>71</v>
      </c>
      <c r="I461" s="1" t="s">
        <v>4346</v>
      </c>
      <c r="J461" s="6" t="s">
        <v>8590</v>
      </c>
      <c r="K461" t="s">
        <v>4347</v>
      </c>
      <c r="L461" t="s">
        <v>4348</v>
      </c>
      <c r="M461" t="s">
        <v>4349</v>
      </c>
      <c r="N461" t="s">
        <v>4350</v>
      </c>
      <c r="O461" t="s">
        <v>4351</v>
      </c>
      <c r="P461" t="s">
        <v>4352</v>
      </c>
      <c r="Q461" t="s">
        <v>71</v>
      </c>
      <c r="R461" t="s">
        <v>71</v>
      </c>
      <c r="S461" t="s">
        <v>71</v>
      </c>
      <c r="T461" t="s">
        <v>4353</v>
      </c>
      <c r="U461" t="s">
        <v>71</v>
      </c>
      <c r="V461" t="s">
        <v>71</v>
      </c>
      <c r="W461" t="s">
        <v>71</v>
      </c>
      <c r="X461" t="s">
        <v>71</v>
      </c>
      <c r="Y461" t="s">
        <v>4354</v>
      </c>
      <c r="Z461" t="s">
        <v>4355</v>
      </c>
      <c r="AA461" t="s">
        <v>71</v>
      </c>
      <c r="AB461" t="s">
        <v>71</v>
      </c>
      <c r="AC461" t="s">
        <v>71</v>
      </c>
      <c r="AD461" t="s">
        <v>71</v>
      </c>
      <c r="AE461" t="s">
        <v>71</v>
      </c>
      <c r="AF461" t="s">
        <v>71</v>
      </c>
      <c r="AG461" t="s">
        <v>71</v>
      </c>
      <c r="AH461" t="s">
        <v>71</v>
      </c>
      <c r="AI461" t="s">
        <v>71</v>
      </c>
      <c r="AJ461" t="s">
        <v>71</v>
      </c>
      <c r="AK461" t="s">
        <v>71</v>
      </c>
      <c r="AL461" t="s">
        <v>71</v>
      </c>
      <c r="AM461" t="s">
        <v>4356</v>
      </c>
      <c r="AN461" t="s">
        <v>71</v>
      </c>
      <c r="AO461" t="s">
        <v>4357</v>
      </c>
      <c r="AP461" t="s">
        <v>71</v>
      </c>
      <c r="AQ461" t="s">
        <v>71</v>
      </c>
      <c r="AR461" t="s">
        <v>71</v>
      </c>
      <c r="AS461">
        <v>2014</v>
      </c>
      <c r="AT461" t="s">
        <v>71</v>
      </c>
      <c r="AU461" t="s">
        <v>71</v>
      </c>
      <c r="AV461" t="s">
        <v>71</v>
      </c>
      <c r="AW461" t="s">
        <v>71</v>
      </c>
      <c r="AX461" t="s">
        <v>71</v>
      </c>
      <c r="AY461" t="s">
        <v>71</v>
      </c>
      <c r="AZ461">
        <v>115</v>
      </c>
      <c r="BA461">
        <v>121</v>
      </c>
      <c r="BB461" t="s">
        <v>71</v>
      </c>
      <c r="BC461" t="s">
        <v>71</v>
      </c>
      <c r="BD461" t="s">
        <v>71</v>
      </c>
      <c r="BE461" t="s">
        <v>71</v>
      </c>
      <c r="BF461" t="s">
        <v>71</v>
      </c>
      <c r="BG461" t="s">
        <v>71</v>
      </c>
      <c r="BH461" t="s">
        <v>71</v>
      </c>
      <c r="BI461" t="s">
        <v>71</v>
      </c>
      <c r="BJ461" t="s">
        <v>71</v>
      </c>
      <c r="BK461" t="s">
        <v>71</v>
      </c>
      <c r="BL461" t="s">
        <v>71</v>
      </c>
      <c r="BM461" t="s">
        <v>71</v>
      </c>
      <c r="BN461" t="s">
        <v>71</v>
      </c>
      <c r="BO461" t="s">
        <v>71</v>
      </c>
      <c r="BP461" t="s">
        <v>71</v>
      </c>
      <c r="BQ461" t="s">
        <v>4358</v>
      </c>
      <c r="BR461" t="str">
        <f>HYPERLINK("https%3A%2F%2Fwww.webofscience.com%2Fwos%2Fwoscc%2Ffull-record%2FWOS:000371484600020","View Full Record in Web of Science")</f>
        <v>View Full Record in Web of Science</v>
      </c>
    </row>
    <row r="462" spans="1:70" x14ac:dyDescent="0.25">
      <c r="A462" t="s">
        <v>83</v>
      </c>
      <c r="B462" t="s">
        <v>4359</v>
      </c>
      <c r="C462" t="s">
        <v>71</v>
      </c>
      <c r="D462" t="s">
        <v>3512</v>
      </c>
      <c r="E462" t="s">
        <v>71</v>
      </c>
      <c r="F462" t="s">
        <v>4360</v>
      </c>
      <c r="G462" t="s">
        <v>71</v>
      </c>
      <c r="H462" t="s">
        <v>71</v>
      </c>
      <c r="I462" s="1" t="s">
        <v>4361</v>
      </c>
      <c r="J462" s="6" t="s">
        <v>8590</v>
      </c>
      <c r="K462" t="s">
        <v>4362</v>
      </c>
      <c r="L462" t="s">
        <v>601</v>
      </c>
      <c r="M462" t="s">
        <v>3515</v>
      </c>
      <c r="N462" t="s">
        <v>3516</v>
      </c>
      <c r="O462" t="s">
        <v>3517</v>
      </c>
      <c r="P462" t="s">
        <v>3518</v>
      </c>
      <c r="Q462" t="s">
        <v>71</v>
      </c>
      <c r="R462" t="s">
        <v>71</v>
      </c>
      <c r="S462" t="s">
        <v>71</v>
      </c>
      <c r="T462" t="s">
        <v>4363</v>
      </c>
      <c r="U462" t="s">
        <v>71</v>
      </c>
      <c r="V462" t="s">
        <v>71</v>
      </c>
      <c r="W462" t="s">
        <v>71</v>
      </c>
      <c r="X462" t="s">
        <v>71</v>
      </c>
      <c r="Y462" t="s">
        <v>4364</v>
      </c>
      <c r="Z462" t="s">
        <v>4365</v>
      </c>
      <c r="AA462" t="s">
        <v>71</v>
      </c>
      <c r="AB462" t="s">
        <v>71</v>
      </c>
      <c r="AC462" t="s">
        <v>71</v>
      </c>
      <c r="AD462" t="s">
        <v>71</v>
      </c>
      <c r="AE462" t="s">
        <v>71</v>
      </c>
      <c r="AF462" t="s">
        <v>71</v>
      </c>
      <c r="AG462" t="s">
        <v>71</v>
      </c>
      <c r="AH462" t="s">
        <v>71</v>
      </c>
      <c r="AI462" t="s">
        <v>71</v>
      </c>
      <c r="AJ462" t="s">
        <v>71</v>
      </c>
      <c r="AK462" t="s">
        <v>71</v>
      </c>
      <c r="AL462" t="s">
        <v>71</v>
      </c>
      <c r="AM462" t="s">
        <v>606</v>
      </c>
      <c r="AN462" t="s">
        <v>607</v>
      </c>
      <c r="AO462" t="s">
        <v>4366</v>
      </c>
      <c r="AP462" t="s">
        <v>71</v>
      </c>
      <c r="AQ462" t="s">
        <v>71</v>
      </c>
      <c r="AR462" t="s">
        <v>71</v>
      </c>
      <c r="AS462">
        <v>2018</v>
      </c>
      <c r="AT462">
        <v>642</v>
      </c>
      <c r="AU462" t="s">
        <v>71</v>
      </c>
      <c r="AV462" t="s">
        <v>71</v>
      </c>
      <c r="AW462" t="s">
        <v>71</v>
      </c>
      <c r="AX462" t="s">
        <v>71</v>
      </c>
      <c r="AY462" t="s">
        <v>71</v>
      </c>
      <c r="AZ462">
        <v>405</v>
      </c>
      <c r="BA462">
        <v>416</v>
      </c>
      <c r="BB462" t="s">
        <v>71</v>
      </c>
      <c r="BC462" t="s">
        <v>4367</v>
      </c>
      <c r="BD462" t="str">
        <f>HYPERLINK("http://dx.doi.org/10.1007/978-3-319-66824-6_36","http://dx.doi.org/10.1007/978-3-319-66824-6_36")</f>
        <v>http://dx.doi.org/10.1007/978-3-319-66824-6_36</v>
      </c>
      <c r="BE462" t="s">
        <v>71</v>
      </c>
      <c r="BF462" t="s">
        <v>71</v>
      </c>
      <c r="BG462" t="s">
        <v>71</v>
      </c>
      <c r="BH462" t="s">
        <v>71</v>
      </c>
      <c r="BI462" t="s">
        <v>71</v>
      </c>
      <c r="BJ462" t="s">
        <v>71</v>
      </c>
      <c r="BK462" t="s">
        <v>71</v>
      </c>
      <c r="BL462" t="s">
        <v>71</v>
      </c>
      <c r="BM462" t="s">
        <v>71</v>
      </c>
      <c r="BN462" t="s">
        <v>71</v>
      </c>
      <c r="BO462" t="s">
        <v>71</v>
      </c>
      <c r="BP462" t="s">
        <v>71</v>
      </c>
      <c r="BQ462" t="s">
        <v>4368</v>
      </c>
      <c r="BR462" t="str">
        <f>HYPERLINK("https%3A%2F%2Fwww.webofscience.com%2Fwos%2Fwoscc%2Ffull-record%2FWOS:000432807900036","View Full Record in Web of Science")</f>
        <v>View Full Record in Web of Science</v>
      </c>
    </row>
    <row r="463" spans="1:70" x14ac:dyDescent="0.25">
      <c r="A463" t="s">
        <v>83</v>
      </c>
      <c r="B463" t="s">
        <v>4369</v>
      </c>
      <c r="C463" t="s">
        <v>71</v>
      </c>
      <c r="D463" t="s">
        <v>4370</v>
      </c>
      <c r="E463" t="s">
        <v>71</v>
      </c>
      <c r="F463" t="s">
        <v>4371</v>
      </c>
      <c r="G463" t="s">
        <v>71</v>
      </c>
      <c r="H463" t="s">
        <v>71</v>
      </c>
      <c r="I463" s="1" t="s">
        <v>4372</v>
      </c>
      <c r="J463" s="6" t="s">
        <v>8590</v>
      </c>
      <c r="K463" t="s">
        <v>4373</v>
      </c>
      <c r="L463" t="s">
        <v>4374</v>
      </c>
      <c r="M463" t="s">
        <v>4375</v>
      </c>
      <c r="N463" t="s">
        <v>4376</v>
      </c>
      <c r="O463" t="s">
        <v>4377</v>
      </c>
      <c r="P463" t="s">
        <v>4378</v>
      </c>
      <c r="Q463" t="s">
        <v>71</v>
      </c>
      <c r="R463" t="s">
        <v>71</v>
      </c>
      <c r="S463" t="s">
        <v>71</v>
      </c>
      <c r="T463" t="s">
        <v>4379</v>
      </c>
      <c r="U463" t="s">
        <v>71</v>
      </c>
      <c r="V463" t="s">
        <v>71</v>
      </c>
      <c r="W463" t="s">
        <v>71</v>
      </c>
      <c r="X463" t="s">
        <v>71</v>
      </c>
      <c r="Y463" t="s">
        <v>71</v>
      </c>
      <c r="Z463" t="s">
        <v>4380</v>
      </c>
      <c r="AA463" t="s">
        <v>71</v>
      </c>
      <c r="AB463" t="s">
        <v>71</v>
      </c>
      <c r="AC463" t="s">
        <v>71</v>
      </c>
      <c r="AD463" t="s">
        <v>71</v>
      </c>
      <c r="AE463" t="s">
        <v>71</v>
      </c>
      <c r="AF463" t="s">
        <v>71</v>
      </c>
      <c r="AG463" t="s">
        <v>71</v>
      </c>
      <c r="AH463" t="s">
        <v>71</v>
      </c>
      <c r="AI463" t="s">
        <v>71</v>
      </c>
      <c r="AJ463" t="s">
        <v>71</v>
      </c>
      <c r="AK463" t="s">
        <v>71</v>
      </c>
      <c r="AL463" t="s">
        <v>71</v>
      </c>
      <c r="AM463" t="s">
        <v>4381</v>
      </c>
      <c r="AN463" t="s">
        <v>4382</v>
      </c>
      <c r="AO463" t="s">
        <v>4383</v>
      </c>
      <c r="AP463" t="s">
        <v>71</v>
      </c>
      <c r="AQ463" t="s">
        <v>71</v>
      </c>
      <c r="AR463" t="s">
        <v>71</v>
      </c>
      <c r="AS463">
        <v>2020</v>
      </c>
      <c r="AT463" t="s">
        <v>71</v>
      </c>
      <c r="AU463" t="s">
        <v>71</v>
      </c>
      <c r="AV463" t="s">
        <v>71</v>
      </c>
      <c r="AW463" t="s">
        <v>71</v>
      </c>
      <c r="AX463" t="s">
        <v>71</v>
      </c>
      <c r="AY463" t="s">
        <v>71</v>
      </c>
      <c r="AZ463">
        <v>305</v>
      </c>
      <c r="BA463">
        <v>308</v>
      </c>
      <c r="BB463" t="s">
        <v>71</v>
      </c>
      <c r="BC463" t="s">
        <v>71</v>
      </c>
      <c r="BD463" t="s">
        <v>71</v>
      </c>
      <c r="BE463" t="s">
        <v>71</v>
      </c>
      <c r="BF463" t="s">
        <v>71</v>
      </c>
      <c r="BG463" t="s">
        <v>71</v>
      </c>
      <c r="BH463" t="s">
        <v>71</v>
      </c>
      <c r="BI463" t="s">
        <v>71</v>
      </c>
      <c r="BJ463" t="s">
        <v>71</v>
      </c>
      <c r="BK463" t="s">
        <v>71</v>
      </c>
      <c r="BL463" t="s">
        <v>71</v>
      </c>
      <c r="BM463" t="s">
        <v>71</v>
      </c>
      <c r="BN463" t="s">
        <v>71</v>
      </c>
      <c r="BO463" t="s">
        <v>71</v>
      </c>
      <c r="BP463" t="s">
        <v>71</v>
      </c>
      <c r="BQ463" t="s">
        <v>4384</v>
      </c>
      <c r="BR463" t="str">
        <f>HYPERLINK("https%3A%2F%2Fwww.webofscience.com%2Fwos%2Fwoscc%2Ffull-record%2FWOS:000703889300045","View Full Record in Web of Science")</f>
        <v>View Full Record in Web of Science</v>
      </c>
    </row>
    <row r="464" spans="1:70" x14ac:dyDescent="0.25">
      <c r="A464" t="s">
        <v>69</v>
      </c>
      <c r="B464" t="s">
        <v>4385</v>
      </c>
      <c r="C464" t="s">
        <v>71</v>
      </c>
      <c r="D464" t="s">
        <v>71</v>
      </c>
      <c r="E464" t="s">
        <v>71</v>
      </c>
      <c r="F464" t="s">
        <v>4386</v>
      </c>
      <c r="G464" t="s">
        <v>71</v>
      </c>
      <c r="H464" t="s">
        <v>71</v>
      </c>
      <c r="I464" s="1" t="s">
        <v>4387</v>
      </c>
      <c r="J464" s="6" t="s">
        <v>8590</v>
      </c>
      <c r="K464" t="s">
        <v>194</v>
      </c>
      <c r="L464" t="s">
        <v>71</v>
      </c>
      <c r="M464" t="s">
        <v>71</v>
      </c>
      <c r="N464" t="s">
        <v>71</v>
      </c>
      <c r="O464" t="s">
        <v>71</v>
      </c>
      <c r="P464" t="s">
        <v>71</v>
      </c>
      <c r="Q464" t="s">
        <v>71</v>
      </c>
      <c r="R464" t="s">
        <v>71</v>
      </c>
      <c r="S464" t="s">
        <v>71</v>
      </c>
      <c r="T464" t="s">
        <v>4388</v>
      </c>
      <c r="U464" t="s">
        <v>71</v>
      </c>
      <c r="V464" t="s">
        <v>71</v>
      </c>
      <c r="W464" t="s">
        <v>71</v>
      </c>
      <c r="X464" t="s">
        <v>71</v>
      </c>
      <c r="Y464" t="s">
        <v>4389</v>
      </c>
      <c r="Z464" t="s">
        <v>4390</v>
      </c>
      <c r="AA464" t="s">
        <v>71</v>
      </c>
      <c r="AB464" t="s">
        <v>71</v>
      </c>
      <c r="AC464" t="s">
        <v>71</v>
      </c>
      <c r="AD464" t="s">
        <v>71</v>
      </c>
      <c r="AE464" t="s">
        <v>71</v>
      </c>
      <c r="AF464" t="s">
        <v>71</v>
      </c>
      <c r="AG464" t="s">
        <v>71</v>
      </c>
      <c r="AH464" t="s">
        <v>71</v>
      </c>
      <c r="AI464" t="s">
        <v>71</v>
      </c>
      <c r="AJ464" t="s">
        <v>71</v>
      </c>
      <c r="AK464" t="s">
        <v>71</v>
      </c>
      <c r="AL464" t="s">
        <v>71</v>
      </c>
      <c r="AM464" t="s">
        <v>198</v>
      </c>
      <c r="AN464" t="s">
        <v>199</v>
      </c>
      <c r="AO464" t="s">
        <v>71</v>
      </c>
      <c r="AP464" t="s">
        <v>71</v>
      </c>
      <c r="AQ464" t="s">
        <v>71</v>
      </c>
      <c r="AR464" t="s">
        <v>71</v>
      </c>
      <c r="AS464">
        <v>2016</v>
      </c>
      <c r="AT464">
        <v>9</v>
      </c>
      <c r="AU464" t="s">
        <v>71</v>
      </c>
      <c r="AV464" t="s">
        <v>71</v>
      </c>
      <c r="AW464">
        <v>1</v>
      </c>
      <c r="AX464" t="s">
        <v>180</v>
      </c>
      <c r="AY464" t="s">
        <v>71</v>
      </c>
      <c r="AZ464">
        <v>25</v>
      </c>
      <c r="BA464">
        <v>34</v>
      </c>
      <c r="BB464" t="s">
        <v>71</v>
      </c>
      <c r="BC464" t="s">
        <v>4391</v>
      </c>
      <c r="BD464" t="str">
        <f>HYPERLINK("http://dx.doi.org/10.1080/18756891.2016.1180816","http://dx.doi.org/10.1080/18756891.2016.1180816")</f>
        <v>http://dx.doi.org/10.1080/18756891.2016.1180816</v>
      </c>
      <c r="BE464" t="s">
        <v>71</v>
      </c>
      <c r="BF464" t="s">
        <v>71</v>
      </c>
      <c r="BG464" t="s">
        <v>71</v>
      </c>
      <c r="BH464" t="s">
        <v>71</v>
      </c>
      <c r="BI464" t="s">
        <v>71</v>
      </c>
      <c r="BJ464" t="s">
        <v>71</v>
      </c>
      <c r="BK464" t="s">
        <v>71</v>
      </c>
      <c r="BL464" t="s">
        <v>71</v>
      </c>
      <c r="BM464" t="s">
        <v>71</v>
      </c>
      <c r="BN464" t="s">
        <v>71</v>
      </c>
      <c r="BO464" t="s">
        <v>71</v>
      </c>
      <c r="BP464" t="s">
        <v>71</v>
      </c>
      <c r="BQ464" t="s">
        <v>4392</v>
      </c>
      <c r="BR464" t="str">
        <f>HYPERLINK("https%3A%2F%2Fwww.webofscience.com%2Fwos%2Fwoscc%2Ffull-record%2FWOS:000375236200003","View Full Record in Web of Science")</f>
        <v>View Full Record in Web of Science</v>
      </c>
    </row>
    <row r="465" spans="1:70" x14ac:dyDescent="0.25">
      <c r="A465" t="s">
        <v>69</v>
      </c>
      <c r="B465" t="s">
        <v>4393</v>
      </c>
      <c r="C465" t="s">
        <v>71</v>
      </c>
      <c r="D465" t="s">
        <v>71</v>
      </c>
      <c r="E465" t="s">
        <v>71</v>
      </c>
      <c r="F465" t="s">
        <v>4394</v>
      </c>
      <c r="G465" t="s">
        <v>71</v>
      </c>
      <c r="H465" t="s">
        <v>71</v>
      </c>
      <c r="I465" s="1" t="s">
        <v>4395</v>
      </c>
      <c r="J465" s="6" t="s">
        <v>8590</v>
      </c>
      <c r="K465" t="s">
        <v>123</v>
      </c>
      <c r="L465" t="s">
        <v>71</v>
      </c>
      <c r="M465" t="s">
        <v>71</v>
      </c>
      <c r="N465" t="s">
        <v>71</v>
      </c>
      <c r="O465" t="s">
        <v>71</v>
      </c>
      <c r="P465" t="s">
        <v>71</v>
      </c>
      <c r="Q465" t="s">
        <v>71</v>
      </c>
      <c r="R465" t="s">
        <v>71</v>
      </c>
      <c r="S465" t="s">
        <v>71</v>
      </c>
      <c r="T465" t="s">
        <v>4396</v>
      </c>
      <c r="U465" t="s">
        <v>71</v>
      </c>
      <c r="V465" t="s">
        <v>71</v>
      </c>
      <c r="W465" t="s">
        <v>71</v>
      </c>
      <c r="X465" t="s">
        <v>71</v>
      </c>
      <c r="Y465" t="s">
        <v>71</v>
      </c>
      <c r="Z465" t="s">
        <v>71</v>
      </c>
      <c r="AA465" t="s">
        <v>71</v>
      </c>
      <c r="AB465" t="s">
        <v>71</v>
      </c>
      <c r="AC465" t="s">
        <v>71</v>
      </c>
      <c r="AD465" t="s">
        <v>71</v>
      </c>
      <c r="AE465" t="s">
        <v>71</v>
      </c>
      <c r="AF465" t="s">
        <v>71</v>
      </c>
      <c r="AG465" t="s">
        <v>71</v>
      </c>
      <c r="AH465" t="s">
        <v>71</v>
      </c>
      <c r="AI465" t="s">
        <v>71</v>
      </c>
      <c r="AJ465" t="s">
        <v>71</v>
      </c>
      <c r="AK465" t="s">
        <v>71</v>
      </c>
      <c r="AL465" t="s">
        <v>71</v>
      </c>
      <c r="AM465" t="s">
        <v>127</v>
      </c>
      <c r="AN465" t="s">
        <v>128</v>
      </c>
      <c r="AO465" t="s">
        <v>71</v>
      </c>
      <c r="AP465" t="s">
        <v>71</v>
      </c>
      <c r="AQ465" t="s">
        <v>71</v>
      </c>
      <c r="AR465" t="s">
        <v>4397</v>
      </c>
      <c r="AS465">
        <v>2007</v>
      </c>
      <c r="AT465">
        <v>177</v>
      </c>
      <c r="AU465">
        <v>12</v>
      </c>
      <c r="AV465" t="s">
        <v>71</v>
      </c>
      <c r="AW465" t="s">
        <v>71</v>
      </c>
      <c r="AX465" t="s">
        <v>71</v>
      </c>
      <c r="AY465" t="s">
        <v>71</v>
      </c>
      <c r="AZ465">
        <v>2448</v>
      </c>
      <c r="BA465">
        <v>2458</v>
      </c>
      <c r="BB465" t="s">
        <v>71</v>
      </c>
      <c r="BC465" t="s">
        <v>4398</v>
      </c>
      <c r="BD465" t="str">
        <f>HYPERLINK("http://dx.doi.org/10.1016/j.ins.2007.01.035","http://dx.doi.org/10.1016/j.ins.2007.01.035")</f>
        <v>http://dx.doi.org/10.1016/j.ins.2007.01.035</v>
      </c>
      <c r="BE465" t="s">
        <v>71</v>
      </c>
      <c r="BF465" t="s">
        <v>71</v>
      </c>
      <c r="BG465" t="s">
        <v>71</v>
      </c>
      <c r="BH465" t="s">
        <v>71</v>
      </c>
      <c r="BI465" t="s">
        <v>71</v>
      </c>
      <c r="BJ465" t="s">
        <v>71</v>
      </c>
      <c r="BK465" t="s">
        <v>71</v>
      </c>
      <c r="BL465" t="s">
        <v>71</v>
      </c>
      <c r="BM465" t="s">
        <v>71</v>
      </c>
      <c r="BN465" t="s">
        <v>71</v>
      </c>
      <c r="BO465" t="s">
        <v>71</v>
      </c>
      <c r="BP465" t="s">
        <v>71</v>
      </c>
      <c r="BQ465" t="s">
        <v>4399</v>
      </c>
      <c r="BR465" t="str">
        <f>HYPERLINK("https%3A%2F%2Fwww.webofscience.com%2Fwos%2Fwoscc%2Ffull-record%2FWOS:000246595100005","View Full Record in Web of Science")</f>
        <v>View Full Record in Web of Science</v>
      </c>
    </row>
    <row r="466" spans="1:70" x14ac:dyDescent="0.25">
      <c r="A466" t="s">
        <v>83</v>
      </c>
      <c r="B466" t="s">
        <v>4400</v>
      </c>
      <c r="C466" t="s">
        <v>71</v>
      </c>
      <c r="D466" t="s">
        <v>203</v>
      </c>
      <c r="E466" t="s">
        <v>71</v>
      </c>
      <c r="F466" t="s">
        <v>4401</v>
      </c>
      <c r="G466" t="s">
        <v>71</v>
      </c>
      <c r="H466" t="s">
        <v>71</v>
      </c>
      <c r="I466" s="1" t="s">
        <v>4402</v>
      </c>
      <c r="J466" s="6" t="s">
        <v>8590</v>
      </c>
      <c r="K466" t="s">
        <v>206</v>
      </c>
      <c r="L466" t="s">
        <v>207</v>
      </c>
      <c r="M466" t="s">
        <v>208</v>
      </c>
      <c r="N466" t="s">
        <v>209</v>
      </c>
      <c r="O466" t="s">
        <v>210</v>
      </c>
      <c r="P466" t="s">
        <v>211</v>
      </c>
      <c r="Q466" t="s">
        <v>71</v>
      </c>
      <c r="R466" t="s">
        <v>71</v>
      </c>
      <c r="S466" t="s">
        <v>71</v>
      </c>
      <c r="T466" t="s">
        <v>4403</v>
      </c>
      <c r="U466" t="s">
        <v>71</v>
      </c>
      <c r="V466" t="s">
        <v>71</v>
      </c>
      <c r="W466" t="s">
        <v>71</v>
      </c>
      <c r="X466" t="s">
        <v>71</v>
      </c>
      <c r="Y466" t="s">
        <v>71</v>
      </c>
      <c r="Z466" t="s">
        <v>71</v>
      </c>
      <c r="AA466" t="s">
        <v>71</v>
      </c>
      <c r="AB466" t="s">
        <v>71</v>
      </c>
      <c r="AC466" t="s">
        <v>71</v>
      </c>
      <c r="AD466" t="s">
        <v>71</v>
      </c>
      <c r="AE466" t="s">
        <v>71</v>
      </c>
      <c r="AF466" t="s">
        <v>71</v>
      </c>
      <c r="AG466" t="s">
        <v>71</v>
      </c>
      <c r="AH466" t="s">
        <v>71</v>
      </c>
      <c r="AI466" t="s">
        <v>71</v>
      </c>
      <c r="AJ466" t="s">
        <v>71</v>
      </c>
      <c r="AK466" t="s">
        <v>71</v>
      </c>
      <c r="AL466" t="s">
        <v>71</v>
      </c>
      <c r="AM466" t="s">
        <v>213</v>
      </c>
      <c r="AN466" t="s">
        <v>71</v>
      </c>
      <c r="AO466" t="s">
        <v>214</v>
      </c>
      <c r="AP466" t="s">
        <v>71</v>
      </c>
      <c r="AQ466" t="s">
        <v>71</v>
      </c>
      <c r="AR466" t="s">
        <v>71</v>
      </c>
      <c r="AS466">
        <v>2008</v>
      </c>
      <c r="AT466">
        <v>46</v>
      </c>
      <c r="AU466" t="s">
        <v>71</v>
      </c>
      <c r="AV466" t="s">
        <v>71</v>
      </c>
      <c r="AW466" t="s">
        <v>71</v>
      </c>
      <c r="AX466" t="s">
        <v>71</v>
      </c>
      <c r="AY466" t="s">
        <v>71</v>
      </c>
      <c r="AZ466">
        <v>5</v>
      </c>
      <c r="BA466">
        <v>15</v>
      </c>
      <c r="BB466" t="s">
        <v>71</v>
      </c>
      <c r="BC466" t="s">
        <v>71</v>
      </c>
      <c r="BD466" t="s">
        <v>71</v>
      </c>
      <c r="BE466" t="s">
        <v>71</v>
      </c>
      <c r="BF466" t="s">
        <v>71</v>
      </c>
      <c r="BG466" t="s">
        <v>71</v>
      </c>
      <c r="BH466" t="s">
        <v>71</v>
      </c>
      <c r="BI466" t="s">
        <v>71</v>
      </c>
      <c r="BJ466" t="s">
        <v>71</v>
      </c>
      <c r="BK466" t="s">
        <v>71</v>
      </c>
      <c r="BL466" t="s">
        <v>71</v>
      </c>
      <c r="BM466" t="s">
        <v>71</v>
      </c>
      <c r="BN466" t="s">
        <v>71</v>
      </c>
      <c r="BO466" t="s">
        <v>71</v>
      </c>
      <c r="BP466" t="s">
        <v>71</v>
      </c>
      <c r="BQ466" t="s">
        <v>4404</v>
      </c>
      <c r="BR466" t="str">
        <f>HYPERLINK("https%3A%2F%2Fwww.webofscience.com%2Fwos%2Fwoscc%2Ffull-record%2FWOS:000254887600002","View Full Record in Web of Science")</f>
        <v>View Full Record in Web of Science</v>
      </c>
    </row>
    <row r="467" spans="1:70" x14ac:dyDescent="0.25">
      <c r="A467" t="s">
        <v>83</v>
      </c>
      <c r="B467" t="s">
        <v>4405</v>
      </c>
      <c r="C467" t="s">
        <v>71</v>
      </c>
      <c r="D467" t="s">
        <v>71</v>
      </c>
      <c r="E467" t="s">
        <v>102</v>
      </c>
      <c r="F467" t="s">
        <v>4406</v>
      </c>
      <c r="G467" t="s">
        <v>71</v>
      </c>
      <c r="H467" t="s">
        <v>71</v>
      </c>
      <c r="I467" s="1" t="s">
        <v>4407</v>
      </c>
      <c r="J467" s="6" t="s">
        <v>8590</v>
      </c>
      <c r="K467" t="s">
        <v>4408</v>
      </c>
      <c r="L467" t="s">
        <v>71</v>
      </c>
      <c r="M467" t="s">
        <v>4409</v>
      </c>
      <c r="N467" t="s">
        <v>4410</v>
      </c>
      <c r="O467" t="s">
        <v>4411</v>
      </c>
      <c r="P467" t="s">
        <v>4412</v>
      </c>
      <c r="Q467" t="s">
        <v>71</v>
      </c>
      <c r="R467" t="s">
        <v>71</v>
      </c>
      <c r="S467" t="s">
        <v>71</v>
      </c>
      <c r="T467" t="s">
        <v>4413</v>
      </c>
      <c r="U467" t="s">
        <v>71</v>
      </c>
      <c r="V467" t="s">
        <v>71</v>
      </c>
      <c r="W467" t="s">
        <v>71</v>
      </c>
      <c r="X467" t="s">
        <v>71</v>
      </c>
      <c r="Y467" t="s">
        <v>4414</v>
      </c>
      <c r="Z467" t="s">
        <v>4415</v>
      </c>
      <c r="AA467" t="s">
        <v>71</v>
      </c>
      <c r="AB467" t="s">
        <v>71</v>
      </c>
      <c r="AC467" t="s">
        <v>71</v>
      </c>
      <c r="AD467" t="s">
        <v>71</v>
      </c>
      <c r="AE467" t="s">
        <v>71</v>
      </c>
      <c r="AF467" t="s">
        <v>71</v>
      </c>
      <c r="AG467" t="s">
        <v>71</v>
      </c>
      <c r="AH467" t="s">
        <v>71</v>
      </c>
      <c r="AI467" t="s">
        <v>71</v>
      </c>
      <c r="AJ467" t="s">
        <v>71</v>
      </c>
      <c r="AK467" t="s">
        <v>71</v>
      </c>
      <c r="AL467" t="s">
        <v>71</v>
      </c>
      <c r="AM467" t="s">
        <v>71</v>
      </c>
      <c r="AN467" t="s">
        <v>71</v>
      </c>
      <c r="AO467" t="s">
        <v>4416</v>
      </c>
      <c r="AP467" t="s">
        <v>71</v>
      </c>
      <c r="AQ467" t="s">
        <v>71</v>
      </c>
      <c r="AR467" t="s">
        <v>71</v>
      </c>
      <c r="AS467">
        <v>2015</v>
      </c>
      <c r="AT467" t="s">
        <v>71</v>
      </c>
      <c r="AU467" t="s">
        <v>71</v>
      </c>
      <c r="AV467" t="s">
        <v>71</v>
      </c>
      <c r="AW467" t="s">
        <v>71</v>
      </c>
      <c r="AX467" t="s">
        <v>71</v>
      </c>
      <c r="AY467" t="s">
        <v>71</v>
      </c>
      <c r="AZ467" t="s">
        <v>71</v>
      </c>
      <c r="BA467" t="s">
        <v>71</v>
      </c>
      <c r="BB467" t="s">
        <v>71</v>
      </c>
      <c r="BC467" t="s">
        <v>71</v>
      </c>
      <c r="BD467" t="s">
        <v>71</v>
      </c>
      <c r="BE467" t="s">
        <v>71</v>
      </c>
      <c r="BF467" t="s">
        <v>71</v>
      </c>
      <c r="BG467" t="s">
        <v>71</v>
      </c>
      <c r="BH467" t="s">
        <v>71</v>
      </c>
      <c r="BI467" t="s">
        <v>71</v>
      </c>
      <c r="BJ467" t="s">
        <v>71</v>
      </c>
      <c r="BK467" t="s">
        <v>71</v>
      </c>
      <c r="BL467" t="s">
        <v>71</v>
      </c>
      <c r="BM467" t="s">
        <v>71</v>
      </c>
      <c r="BN467" t="s">
        <v>71</v>
      </c>
      <c r="BO467" t="s">
        <v>71</v>
      </c>
      <c r="BP467" t="s">
        <v>71</v>
      </c>
      <c r="BQ467" t="s">
        <v>4417</v>
      </c>
      <c r="BR467" t="str">
        <f>HYPERLINK("https%3A%2F%2Fwww.webofscience.com%2Fwos%2Fwoscc%2Ffull-record%2FWOS:000380451600084","View Full Record in Web of Science")</f>
        <v>View Full Record in Web of Science</v>
      </c>
    </row>
    <row r="468" spans="1:70" x14ac:dyDescent="0.25">
      <c r="A468" t="s">
        <v>69</v>
      </c>
      <c r="B468" t="s">
        <v>4418</v>
      </c>
      <c r="C468" t="s">
        <v>71</v>
      </c>
      <c r="D468" t="s">
        <v>71</v>
      </c>
      <c r="E468" t="s">
        <v>71</v>
      </c>
      <c r="F468" t="s">
        <v>4419</v>
      </c>
      <c r="G468" t="s">
        <v>71</v>
      </c>
      <c r="H468" t="s">
        <v>71</v>
      </c>
      <c r="I468" s="1" t="s">
        <v>4420</v>
      </c>
      <c r="J468" s="6" t="s">
        <v>8590</v>
      </c>
      <c r="K468" t="s">
        <v>123</v>
      </c>
      <c r="L468" t="s">
        <v>71</v>
      </c>
      <c r="M468" t="s">
        <v>71</v>
      </c>
      <c r="N468" t="s">
        <v>71</v>
      </c>
      <c r="O468" t="s">
        <v>71</v>
      </c>
      <c r="P468" t="s">
        <v>71</v>
      </c>
      <c r="Q468" t="s">
        <v>71</v>
      </c>
      <c r="R468" t="s">
        <v>71</v>
      </c>
      <c r="S468" t="s">
        <v>71</v>
      </c>
      <c r="T468" t="s">
        <v>4421</v>
      </c>
      <c r="U468" t="s">
        <v>71</v>
      </c>
      <c r="V468" t="s">
        <v>71</v>
      </c>
      <c r="W468" t="s">
        <v>71</v>
      </c>
      <c r="X468" t="s">
        <v>71</v>
      </c>
      <c r="Y468" t="s">
        <v>4422</v>
      </c>
      <c r="Z468" t="s">
        <v>4423</v>
      </c>
      <c r="AA468" t="s">
        <v>71</v>
      </c>
      <c r="AB468" t="s">
        <v>71</v>
      </c>
      <c r="AC468" t="s">
        <v>71</v>
      </c>
      <c r="AD468" t="s">
        <v>71</v>
      </c>
      <c r="AE468" t="s">
        <v>71</v>
      </c>
      <c r="AF468" t="s">
        <v>71</v>
      </c>
      <c r="AG468" t="s">
        <v>71</v>
      </c>
      <c r="AH468" t="s">
        <v>71</v>
      </c>
      <c r="AI468" t="s">
        <v>71</v>
      </c>
      <c r="AJ468" t="s">
        <v>71</v>
      </c>
      <c r="AK468" t="s">
        <v>71</v>
      </c>
      <c r="AL468" t="s">
        <v>71</v>
      </c>
      <c r="AM468" t="s">
        <v>127</v>
      </c>
      <c r="AN468" t="s">
        <v>128</v>
      </c>
      <c r="AO468" t="s">
        <v>71</v>
      </c>
      <c r="AP468" t="s">
        <v>71</v>
      </c>
      <c r="AQ468" t="s">
        <v>71</v>
      </c>
      <c r="AR468" t="s">
        <v>479</v>
      </c>
      <c r="AS468">
        <v>2019</v>
      </c>
      <c r="AT468">
        <v>502</v>
      </c>
      <c r="AU468" t="s">
        <v>71</v>
      </c>
      <c r="AV468" t="s">
        <v>71</v>
      </c>
      <c r="AW468" t="s">
        <v>71</v>
      </c>
      <c r="AX468" t="s">
        <v>71</v>
      </c>
      <c r="AY468" t="s">
        <v>71</v>
      </c>
      <c r="AZ468">
        <v>394</v>
      </c>
      <c r="BA468">
        <v>417</v>
      </c>
      <c r="BB468" t="s">
        <v>71</v>
      </c>
      <c r="BC468" t="s">
        <v>4424</v>
      </c>
      <c r="BD468" t="str">
        <f>HYPERLINK("http://dx.doi.org/10.1016/j.ins.2019.06.049","http://dx.doi.org/10.1016/j.ins.2019.06.049")</f>
        <v>http://dx.doi.org/10.1016/j.ins.2019.06.049</v>
      </c>
      <c r="BE468" t="s">
        <v>71</v>
      </c>
      <c r="BF468" t="s">
        <v>71</v>
      </c>
      <c r="BG468" t="s">
        <v>71</v>
      </c>
      <c r="BH468" t="s">
        <v>71</v>
      </c>
      <c r="BI468" t="s">
        <v>71</v>
      </c>
      <c r="BJ468" t="s">
        <v>71</v>
      </c>
      <c r="BK468" t="s">
        <v>71</v>
      </c>
      <c r="BL468" t="s">
        <v>71</v>
      </c>
      <c r="BM468" t="s">
        <v>71</v>
      </c>
      <c r="BN468" t="s">
        <v>71</v>
      </c>
      <c r="BO468" t="s">
        <v>71</v>
      </c>
      <c r="BP468" t="s">
        <v>71</v>
      </c>
      <c r="BQ468" t="s">
        <v>4425</v>
      </c>
      <c r="BR468" t="str">
        <f>HYPERLINK("https%3A%2F%2Fwww.webofscience.com%2Fwos%2Fwoscc%2Ffull-record%2FWOS:000482494700023","View Full Record in Web of Science")</f>
        <v>View Full Record in Web of Science</v>
      </c>
    </row>
    <row r="469" spans="1:70" x14ac:dyDescent="0.25">
      <c r="A469" t="s">
        <v>69</v>
      </c>
      <c r="B469" t="s">
        <v>4426</v>
      </c>
      <c r="C469" t="s">
        <v>71</v>
      </c>
      <c r="D469" t="s">
        <v>71</v>
      </c>
      <c r="E469" t="s">
        <v>71</v>
      </c>
      <c r="F469" t="s">
        <v>4427</v>
      </c>
      <c r="G469" t="s">
        <v>71</v>
      </c>
      <c r="H469" t="s">
        <v>71</v>
      </c>
      <c r="I469" s="1" t="s">
        <v>4428</v>
      </c>
      <c r="J469" s="6" t="s">
        <v>8590</v>
      </c>
      <c r="K469" t="s">
        <v>269</v>
      </c>
      <c r="L469" t="s">
        <v>71</v>
      </c>
      <c r="M469" t="s">
        <v>71</v>
      </c>
      <c r="N469" t="s">
        <v>71</v>
      </c>
      <c r="O469" t="s">
        <v>71</v>
      </c>
      <c r="P469" t="s">
        <v>71</v>
      </c>
      <c r="Q469" t="s">
        <v>71</v>
      </c>
      <c r="R469" t="s">
        <v>71</v>
      </c>
      <c r="S469" t="s">
        <v>71</v>
      </c>
      <c r="T469" t="s">
        <v>4429</v>
      </c>
      <c r="U469" t="s">
        <v>71</v>
      </c>
      <c r="V469" t="s">
        <v>71</v>
      </c>
      <c r="W469" t="s">
        <v>71</v>
      </c>
      <c r="X469" t="s">
        <v>71</v>
      </c>
      <c r="Y469" t="s">
        <v>4430</v>
      </c>
      <c r="Z469" t="s">
        <v>4431</v>
      </c>
      <c r="AA469" t="s">
        <v>71</v>
      </c>
      <c r="AB469" t="s">
        <v>71</v>
      </c>
      <c r="AC469" t="s">
        <v>71</v>
      </c>
      <c r="AD469" t="s">
        <v>71</v>
      </c>
      <c r="AE469" t="s">
        <v>71</v>
      </c>
      <c r="AF469" t="s">
        <v>71</v>
      </c>
      <c r="AG469" t="s">
        <v>71</v>
      </c>
      <c r="AH469" t="s">
        <v>71</v>
      </c>
      <c r="AI469" t="s">
        <v>71</v>
      </c>
      <c r="AJ469" t="s">
        <v>71</v>
      </c>
      <c r="AK469" t="s">
        <v>71</v>
      </c>
      <c r="AL469" t="s">
        <v>71</v>
      </c>
      <c r="AM469" t="s">
        <v>271</v>
      </c>
      <c r="AN469" t="s">
        <v>71</v>
      </c>
      <c r="AO469" t="s">
        <v>71</v>
      </c>
      <c r="AP469" t="s">
        <v>71</v>
      </c>
      <c r="AQ469" t="s">
        <v>71</v>
      </c>
      <c r="AR469" t="s">
        <v>71</v>
      </c>
      <c r="AS469">
        <v>2018</v>
      </c>
      <c r="AT469">
        <v>6</v>
      </c>
      <c r="AU469" t="s">
        <v>71</v>
      </c>
      <c r="AV469" t="s">
        <v>71</v>
      </c>
      <c r="AW469" t="s">
        <v>71</v>
      </c>
      <c r="AX469" t="s">
        <v>71</v>
      </c>
      <c r="AY469" t="s">
        <v>71</v>
      </c>
      <c r="AZ469">
        <v>68104</v>
      </c>
      <c r="BA469">
        <v>68136</v>
      </c>
      <c r="BB469" t="s">
        <v>71</v>
      </c>
      <c r="BC469" t="s">
        <v>4432</v>
      </c>
      <c r="BD469" t="str">
        <f>HYPERLINK("http://dx.doi.org/10.1109/ACCESS.2018.2879741","http://dx.doi.org/10.1109/ACCESS.2018.2879741")</f>
        <v>http://dx.doi.org/10.1109/ACCESS.2018.2879741</v>
      </c>
      <c r="BE469" t="s">
        <v>71</v>
      </c>
      <c r="BF469" t="s">
        <v>71</v>
      </c>
      <c r="BG469" t="s">
        <v>71</v>
      </c>
      <c r="BH469" t="s">
        <v>71</v>
      </c>
      <c r="BI469" t="s">
        <v>71</v>
      </c>
      <c r="BJ469" t="s">
        <v>71</v>
      </c>
      <c r="BK469" t="s">
        <v>71</v>
      </c>
      <c r="BL469" t="s">
        <v>71</v>
      </c>
      <c r="BM469" t="s">
        <v>71</v>
      </c>
      <c r="BN469" t="s">
        <v>71</v>
      </c>
      <c r="BO469" t="s">
        <v>71</v>
      </c>
      <c r="BP469" t="s">
        <v>71</v>
      </c>
      <c r="BQ469" t="s">
        <v>4433</v>
      </c>
      <c r="BR469" t="str">
        <f>HYPERLINK("https%3A%2F%2Fwww.webofscience.com%2Fwos%2Fwoscc%2Ffull-record%2FWOS:000452374100001","View Full Record in Web of Science")</f>
        <v>View Full Record in Web of Science</v>
      </c>
    </row>
    <row r="470" spans="1:70" x14ac:dyDescent="0.25">
      <c r="A470" t="s">
        <v>83</v>
      </c>
      <c r="B470" t="s">
        <v>4434</v>
      </c>
      <c r="C470" t="s">
        <v>71</v>
      </c>
      <c r="D470" t="s">
        <v>4435</v>
      </c>
      <c r="E470" t="s">
        <v>71</v>
      </c>
      <c r="F470" t="s">
        <v>4436</v>
      </c>
      <c r="G470" t="s">
        <v>71</v>
      </c>
      <c r="H470" t="s">
        <v>71</v>
      </c>
      <c r="I470" s="1" t="s">
        <v>4437</v>
      </c>
      <c r="J470" s="6" t="s">
        <v>8590</v>
      </c>
      <c r="K470" t="s">
        <v>4438</v>
      </c>
      <c r="L470" t="s">
        <v>4439</v>
      </c>
      <c r="M470" t="s">
        <v>4440</v>
      </c>
      <c r="N470" t="s">
        <v>4441</v>
      </c>
      <c r="O470" t="s">
        <v>4442</v>
      </c>
      <c r="P470" t="s">
        <v>4443</v>
      </c>
      <c r="Q470" t="s">
        <v>71</v>
      </c>
      <c r="R470" t="s">
        <v>71</v>
      </c>
      <c r="S470" t="s">
        <v>71</v>
      </c>
      <c r="T470" t="s">
        <v>4444</v>
      </c>
      <c r="U470" t="s">
        <v>71</v>
      </c>
      <c r="V470" t="s">
        <v>71</v>
      </c>
      <c r="W470" t="s">
        <v>71</v>
      </c>
      <c r="X470" t="s">
        <v>71</v>
      </c>
      <c r="Y470" t="s">
        <v>4445</v>
      </c>
      <c r="Z470" t="s">
        <v>71</v>
      </c>
      <c r="AA470" t="s">
        <v>71</v>
      </c>
      <c r="AB470" t="s">
        <v>71</v>
      </c>
      <c r="AC470" t="s">
        <v>71</v>
      </c>
      <c r="AD470" t="s">
        <v>71</v>
      </c>
      <c r="AE470" t="s">
        <v>71</v>
      </c>
      <c r="AF470" t="s">
        <v>71</v>
      </c>
      <c r="AG470" t="s">
        <v>71</v>
      </c>
      <c r="AH470" t="s">
        <v>71</v>
      </c>
      <c r="AI470" t="s">
        <v>71</v>
      </c>
      <c r="AJ470" t="s">
        <v>71</v>
      </c>
      <c r="AK470" t="s">
        <v>71</v>
      </c>
      <c r="AL470" t="s">
        <v>71</v>
      </c>
      <c r="AM470" t="s">
        <v>4446</v>
      </c>
      <c r="AN470" t="s">
        <v>71</v>
      </c>
      <c r="AO470" t="s">
        <v>4447</v>
      </c>
      <c r="AP470" t="s">
        <v>71</v>
      </c>
      <c r="AQ470" t="s">
        <v>71</v>
      </c>
      <c r="AR470" t="s">
        <v>71</v>
      </c>
      <c r="AS470">
        <v>2010</v>
      </c>
      <c r="AT470">
        <v>1298</v>
      </c>
      <c r="AU470" t="s">
        <v>71</v>
      </c>
      <c r="AV470" t="s">
        <v>71</v>
      </c>
      <c r="AW470" t="s">
        <v>71</v>
      </c>
      <c r="AX470" t="s">
        <v>71</v>
      </c>
      <c r="AY470" t="s">
        <v>71</v>
      </c>
      <c r="AZ470">
        <v>612</v>
      </c>
      <c r="BA470">
        <v>618</v>
      </c>
      <c r="BB470" t="s">
        <v>71</v>
      </c>
      <c r="BC470" t="s">
        <v>4448</v>
      </c>
      <c r="BD470" t="str">
        <f>HYPERLINK("http://dx.doi.org/10.1063/1.3516381","http://dx.doi.org/10.1063/1.3516381")</f>
        <v>http://dx.doi.org/10.1063/1.3516381</v>
      </c>
      <c r="BE470" t="s">
        <v>71</v>
      </c>
      <c r="BF470" t="s">
        <v>71</v>
      </c>
      <c r="BG470" t="s">
        <v>71</v>
      </c>
      <c r="BH470" t="s">
        <v>71</v>
      </c>
      <c r="BI470" t="s">
        <v>71</v>
      </c>
      <c r="BJ470" t="s">
        <v>71</v>
      </c>
      <c r="BK470" t="s">
        <v>71</v>
      </c>
      <c r="BL470" t="s">
        <v>71</v>
      </c>
      <c r="BM470" t="s">
        <v>71</v>
      </c>
      <c r="BN470" t="s">
        <v>71</v>
      </c>
      <c r="BO470" t="s">
        <v>71</v>
      </c>
      <c r="BP470" t="s">
        <v>71</v>
      </c>
      <c r="BQ470" t="s">
        <v>4449</v>
      </c>
      <c r="BR470" t="str">
        <f>HYPERLINK("https%3A%2F%2Fwww.webofscience.com%2Fwos%2Fwoscc%2Ffull-record%2FWOS:000287122200096","View Full Record in Web of Science")</f>
        <v>View Full Record in Web of Science</v>
      </c>
    </row>
    <row r="471" spans="1:70" x14ac:dyDescent="0.25">
      <c r="A471" t="s">
        <v>69</v>
      </c>
      <c r="B471" t="s">
        <v>4450</v>
      </c>
      <c r="C471" t="s">
        <v>71</v>
      </c>
      <c r="D471" t="s">
        <v>71</v>
      </c>
      <c r="E471" t="s">
        <v>71</v>
      </c>
      <c r="F471" t="s">
        <v>4451</v>
      </c>
      <c r="G471" t="s">
        <v>71</v>
      </c>
      <c r="H471" t="s">
        <v>71</v>
      </c>
      <c r="I471" s="1" t="s">
        <v>4452</v>
      </c>
      <c r="J471" s="6" t="s">
        <v>8590</v>
      </c>
      <c r="K471" t="s">
        <v>4453</v>
      </c>
      <c r="L471" t="s">
        <v>71</v>
      </c>
      <c r="M471" t="s">
        <v>71</v>
      </c>
      <c r="N471" t="s">
        <v>71</v>
      </c>
      <c r="O471" t="s">
        <v>71</v>
      </c>
      <c r="P471" t="s">
        <v>71</v>
      </c>
      <c r="Q471" t="s">
        <v>71</v>
      </c>
      <c r="R471" t="s">
        <v>71</v>
      </c>
      <c r="S471" t="s">
        <v>71</v>
      </c>
      <c r="T471" t="s">
        <v>4454</v>
      </c>
      <c r="U471" t="s">
        <v>71</v>
      </c>
      <c r="V471" t="s">
        <v>71</v>
      </c>
      <c r="W471" t="s">
        <v>71</v>
      </c>
      <c r="X471" t="s">
        <v>71</v>
      </c>
      <c r="Y471" t="s">
        <v>4455</v>
      </c>
      <c r="Z471" t="s">
        <v>4456</v>
      </c>
      <c r="AA471" t="s">
        <v>71</v>
      </c>
      <c r="AB471" t="s">
        <v>71</v>
      </c>
      <c r="AC471" t="s">
        <v>71</v>
      </c>
      <c r="AD471" t="s">
        <v>71</v>
      </c>
      <c r="AE471" t="s">
        <v>71</v>
      </c>
      <c r="AF471" t="s">
        <v>71</v>
      </c>
      <c r="AG471" t="s">
        <v>71</v>
      </c>
      <c r="AH471" t="s">
        <v>71</v>
      </c>
      <c r="AI471" t="s">
        <v>71</v>
      </c>
      <c r="AJ471" t="s">
        <v>71</v>
      </c>
      <c r="AK471" t="s">
        <v>71</v>
      </c>
      <c r="AL471" t="s">
        <v>71</v>
      </c>
      <c r="AM471" t="s">
        <v>4457</v>
      </c>
      <c r="AN471" t="s">
        <v>71</v>
      </c>
      <c r="AO471" t="s">
        <v>71</v>
      </c>
      <c r="AP471" t="s">
        <v>71</v>
      </c>
      <c r="AQ471" t="s">
        <v>71</v>
      </c>
      <c r="AR471" t="s">
        <v>4458</v>
      </c>
      <c r="AS471">
        <v>2019</v>
      </c>
      <c r="AT471">
        <v>13</v>
      </c>
      <c r="AU471">
        <v>1</v>
      </c>
      <c r="AV471" t="s">
        <v>71</v>
      </c>
      <c r="AW471" t="s">
        <v>71</v>
      </c>
      <c r="AX471" t="s">
        <v>71</v>
      </c>
      <c r="AY471" t="s">
        <v>71</v>
      </c>
      <c r="AZ471">
        <v>406</v>
      </c>
      <c r="BA471">
        <v>434</v>
      </c>
      <c r="BB471" t="s">
        <v>71</v>
      </c>
      <c r="BC471" t="s">
        <v>4459</v>
      </c>
      <c r="BD471" t="str">
        <f>HYPERLINK("http://dx.doi.org/10.3837/tiis.2019.01.023","http://dx.doi.org/10.3837/tiis.2019.01.023")</f>
        <v>http://dx.doi.org/10.3837/tiis.2019.01.023</v>
      </c>
      <c r="BE471" t="s">
        <v>71</v>
      </c>
      <c r="BF471" t="s">
        <v>71</v>
      </c>
      <c r="BG471" t="s">
        <v>71</v>
      </c>
      <c r="BH471" t="s">
        <v>71</v>
      </c>
      <c r="BI471" t="s">
        <v>71</v>
      </c>
      <c r="BJ471" t="s">
        <v>71</v>
      </c>
      <c r="BK471" t="s">
        <v>71</v>
      </c>
      <c r="BL471" t="s">
        <v>71</v>
      </c>
      <c r="BM471" t="s">
        <v>71</v>
      </c>
      <c r="BN471" t="s">
        <v>71</v>
      </c>
      <c r="BO471" t="s">
        <v>71</v>
      </c>
      <c r="BP471" t="s">
        <v>71</v>
      </c>
      <c r="BQ471" t="s">
        <v>4460</v>
      </c>
      <c r="BR471" t="str">
        <f>HYPERLINK("https%3A%2F%2Fwww.webofscience.com%2Fwos%2Fwoscc%2Ffull-record%2FWOS:000457384600023","View Full Record in Web of Science")</f>
        <v>View Full Record in Web of Science</v>
      </c>
    </row>
    <row r="472" spans="1:70" x14ac:dyDescent="0.25">
      <c r="A472" t="s">
        <v>69</v>
      </c>
      <c r="B472" t="s">
        <v>4461</v>
      </c>
      <c r="C472" t="s">
        <v>71</v>
      </c>
      <c r="D472" t="s">
        <v>71</v>
      </c>
      <c r="E472" t="s">
        <v>71</v>
      </c>
      <c r="F472" t="s">
        <v>4462</v>
      </c>
      <c r="G472" t="s">
        <v>71</v>
      </c>
      <c r="H472" t="s">
        <v>71</v>
      </c>
      <c r="I472" s="1" t="s">
        <v>4463</v>
      </c>
      <c r="J472" s="6" t="s">
        <v>8590</v>
      </c>
      <c r="K472" t="s">
        <v>2629</v>
      </c>
      <c r="L472" t="s">
        <v>71</v>
      </c>
      <c r="M472" t="s">
        <v>71</v>
      </c>
      <c r="N472" t="s">
        <v>71</v>
      </c>
      <c r="O472" t="s">
        <v>71</v>
      </c>
      <c r="P472" t="s">
        <v>71</v>
      </c>
      <c r="Q472" t="s">
        <v>71</v>
      </c>
      <c r="R472" t="s">
        <v>71</v>
      </c>
      <c r="S472" t="s">
        <v>71</v>
      </c>
      <c r="T472" t="s">
        <v>4464</v>
      </c>
      <c r="U472" t="s">
        <v>71</v>
      </c>
      <c r="V472" t="s">
        <v>71</v>
      </c>
      <c r="W472" t="s">
        <v>71</v>
      </c>
      <c r="X472" t="s">
        <v>71</v>
      </c>
      <c r="Y472" t="s">
        <v>4465</v>
      </c>
      <c r="Z472" t="s">
        <v>4466</v>
      </c>
      <c r="AA472" t="s">
        <v>71</v>
      </c>
      <c r="AB472" t="s">
        <v>71</v>
      </c>
      <c r="AC472" t="s">
        <v>71</v>
      </c>
      <c r="AD472" t="s">
        <v>71</v>
      </c>
      <c r="AE472" t="s">
        <v>71</v>
      </c>
      <c r="AF472" t="s">
        <v>71</v>
      </c>
      <c r="AG472" t="s">
        <v>71</v>
      </c>
      <c r="AH472" t="s">
        <v>71</v>
      </c>
      <c r="AI472" t="s">
        <v>71</v>
      </c>
      <c r="AJ472" t="s">
        <v>71</v>
      </c>
      <c r="AK472" t="s">
        <v>71</v>
      </c>
      <c r="AL472" t="s">
        <v>71</v>
      </c>
      <c r="AM472" t="s">
        <v>2633</v>
      </c>
      <c r="AN472" t="s">
        <v>2634</v>
      </c>
      <c r="AO472" t="s">
        <v>71</v>
      </c>
      <c r="AP472" t="s">
        <v>71</v>
      </c>
      <c r="AQ472" t="s">
        <v>71</v>
      </c>
      <c r="AR472" t="s">
        <v>770</v>
      </c>
      <c r="AS472">
        <v>2022</v>
      </c>
      <c r="AT472">
        <v>52</v>
      </c>
      <c r="AU472">
        <v>3</v>
      </c>
      <c r="AV472" t="s">
        <v>71</v>
      </c>
      <c r="AW472" t="s">
        <v>71</v>
      </c>
      <c r="AX472" t="s">
        <v>71</v>
      </c>
      <c r="AY472" t="s">
        <v>71</v>
      </c>
      <c r="AZ472">
        <v>2024</v>
      </c>
      <c r="BA472">
        <v>2037</v>
      </c>
      <c r="BB472" t="s">
        <v>71</v>
      </c>
      <c r="BC472" t="s">
        <v>4467</v>
      </c>
      <c r="BD472" t="str">
        <f>HYPERLINK("http://dx.doi.org/10.1109/TSMC.2020.3035605","http://dx.doi.org/10.1109/TSMC.2020.3035605")</f>
        <v>http://dx.doi.org/10.1109/TSMC.2020.3035605</v>
      </c>
      <c r="BE472" t="s">
        <v>71</v>
      </c>
      <c r="BF472" t="s">
        <v>71</v>
      </c>
      <c r="BG472" t="s">
        <v>71</v>
      </c>
      <c r="BH472" t="s">
        <v>71</v>
      </c>
      <c r="BI472" t="s">
        <v>71</v>
      </c>
      <c r="BJ472" t="s">
        <v>71</v>
      </c>
      <c r="BK472" t="s">
        <v>71</v>
      </c>
      <c r="BL472" t="s">
        <v>71</v>
      </c>
      <c r="BM472" t="s">
        <v>71</v>
      </c>
      <c r="BN472" t="s">
        <v>71</v>
      </c>
      <c r="BO472" t="s">
        <v>71</v>
      </c>
      <c r="BP472" t="s">
        <v>71</v>
      </c>
      <c r="BQ472" t="s">
        <v>4468</v>
      </c>
      <c r="BR472" t="str">
        <f>HYPERLINK("https%3A%2F%2Fwww.webofscience.com%2Fwos%2Fwoscc%2Ffull-record%2FWOS:000756835400065","View Full Record in Web of Science")</f>
        <v>View Full Record in Web of Science</v>
      </c>
    </row>
    <row r="473" spans="1:70" x14ac:dyDescent="0.25">
      <c r="A473" t="s">
        <v>83</v>
      </c>
      <c r="B473" t="s">
        <v>4469</v>
      </c>
      <c r="C473" t="s">
        <v>71</v>
      </c>
      <c r="D473" t="s">
        <v>4470</v>
      </c>
      <c r="E473" t="s">
        <v>71</v>
      </c>
      <c r="F473" t="s">
        <v>4469</v>
      </c>
      <c r="G473" t="s">
        <v>71</v>
      </c>
      <c r="H473" t="s">
        <v>71</v>
      </c>
      <c r="I473" s="1" t="s">
        <v>4471</v>
      </c>
      <c r="J473" s="6" t="s">
        <v>8590</v>
      </c>
      <c r="K473" t="s">
        <v>4472</v>
      </c>
      <c r="L473" t="s">
        <v>4473</v>
      </c>
      <c r="M473" t="s">
        <v>4474</v>
      </c>
      <c r="N473" t="s">
        <v>4475</v>
      </c>
      <c r="O473" t="s">
        <v>4476</v>
      </c>
      <c r="P473" t="s">
        <v>4477</v>
      </c>
      <c r="Q473" t="s">
        <v>4478</v>
      </c>
      <c r="R473" t="s">
        <v>71</v>
      </c>
      <c r="S473" t="s">
        <v>71</v>
      </c>
      <c r="T473" t="s">
        <v>4479</v>
      </c>
      <c r="U473" t="s">
        <v>71</v>
      </c>
      <c r="V473" t="s">
        <v>71</v>
      </c>
      <c r="W473" t="s">
        <v>71</v>
      </c>
      <c r="X473" t="s">
        <v>71</v>
      </c>
      <c r="Y473" t="s">
        <v>71</v>
      </c>
      <c r="Z473" t="s">
        <v>71</v>
      </c>
      <c r="AA473" t="s">
        <v>71</v>
      </c>
      <c r="AB473" t="s">
        <v>71</v>
      </c>
      <c r="AC473" t="s">
        <v>71</v>
      </c>
      <c r="AD473" t="s">
        <v>71</v>
      </c>
      <c r="AE473" t="s">
        <v>71</v>
      </c>
      <c r="AF473" t="s">
        <v>71</v>
      </c>
      <c r="AG473" t="s">
        <v>71</v>
      </c>
      <c r="AH473" t="s">
        <v>71</v>
      </c>
      <c r="AI473" t="s">
        <v>71</v>
      </c>
      <c r="AJ473" t="s">
        <v>71</v>
      </c>
      <c r="AK473" t="s">
        <v>71</v>
      </c>
      <c r="AL473" t="s">
        <v>71</v>
      </c>
      <c r="AM473" t="s">
        <v>4480</v>
      </c>
      <c r="AN473" t="s">
        <v>71</v>
      </c>
      <c r="AO473" t="s">
        <v>4481</v>
      </c>
      <c r="AP473" t="s">
        <v>71</v>
      </c>
      <c r="AQ473" t="s">
        <v>71</v>
      </c>
      <c r="AR473" t="s">
        <v>71</v>
      </c>
      <c r="AS473">
        <v>2003</v>
      </c>
      <c r="AT473" t="s">
        <v>71</v>
      </c>
      <c r="AU473">
        <v>472</v>
      </c>
      <c r="AV473" t="s">
        <v>71</v>
      </c>
      <c r="AW473" t="s">
        <v>71</v>
      </c>
      <c r="AX473" t="s">
        <v>71</v>
      </c>
      <c r="AY473" t="s">
        <v>71</v>
      </c>
      <c r="AZ473">
        <v>135</v>
      </c>
      <c r="BA473">
        <v>154</v>
      </c>
      <c r="BB473" t="s">
        <v>71</v>
      </c>
      <c r="BC473" t="s">
        <v>71</v>
      </c>
      <c r="BD473" t="s">
        <v>71</v>
      </c>
      <c r="BE473" t="s">
        <v>71</v>
      </c>
      <c r="BF473" t="s">
        <v>71</v>
      </c>
      <c r="BG473" t="s">
        <v>71</v>
      </c>
      <c r="BH473" t="s">
        <v>71</v>
      </c>
      <c r="BI473" t="s">
        <v>71</v>
      </c>
      <c r="BJ473" t="s">
        <v>71</v>
      </c>
      <c r="BK473" t="s">
        <v>71</v>
      </c>
      <c r="BL473" t="s">
        <v>71</v>
      </c>
      <c r="BM473" t="s">
        <v>71</v>
      </c>
      <c r="BN473" t="s">
        <v>71</v>
      </c>
      <c r="BO473" t="s">
        <v>71</v>
      </c>
      <c r="BP473" t="s">
        <v>71</v>
      </c>
      <c r="BQ473" t="s">
        <v>4482</v>
      </c>
      <c r="BR473" t="str">
        <f>HYPERLINK("https%3A%2F%2Fwww.webofscience.com%2Fwos%2Fwoscc%2Ffull-record%2FWOS:000189323600009","View Full Record in Web of Science")</f>
        <v>View Full Record in Web of Science</v>
      </c>
    </row>
    <row r="474" spans="1:70" x14ac:dyDescent="0.25">
      <c r="A474" t="s">
        <v>69</v>
      </c>
      <c r="B474" t="s">
        <v>4483</v>
      </c>
      <c r="C474" t="s">
        <v>71</v>
      </c>
      <c r="D474" t="s">
        <v>71</v>
      </c>
      <c r="E474" t="s">
        <v>71</v>
      </c>
      <c r="F474" t="s">
        <v>4483</v>
      </c>
      <c r="G474" t="s">
        <v>71</v>
      </c>
      <c r="H474" t="s">
        <v>71</v>
      </c>
      <c r="I474" s="1" t="s">
        <v>4484</v>
      </c>
      <c r="J474" s="6" t="s">
        <v>8590</v>
      </c>
      <c r="K474" t="s">
        <v>3061</v>
      </c>
      <c r="L474" t="s">
        <v>71</v>
      </c>
      <c r="M474" t="s">
        <v>71</v>
      </c>
      <c r="N474" t="s">
        <v>71</v>
      </c>
      <c r="O474" t="s">
        <v>71</v>
      </c>
      <c r="P474" t="s">
        <v>71</v>
      </c>
      <c r="Q474" t="s">
        <v>71</v>
      </c>
      <c r="R474" t="s">
        <v>71</v>
      </c>
      <c r="S474" t="s">
        <v>71</v>
      </c>
      <c r="T474" t="s">
        <v>4485</v>
      </c>
      <c r="U474" t="s">
        <v>71</v>
      </c>
      <c r="V474" t="s">
        <v>71</v>
      </c>
      <c r="W474" t="s">
        <v>71</v>
      </c>
      <c r="X474" t="s">
        <v>71</v>
      </c>
      <c r="Y474" t="s">
        <v>4486</v>
      </c>
      <c r="Z474" t="s">
        <v>4487</v>
      </c>
      <c r="AA474" t="s">
        <v>71</v>
      </c>
      <c r="AB474" t="s">
        <v>71</v>
      </c>
      <c r="AC474" t="s">
        <v>71</v>
      </c>
      <c r="AD474" t="s">
        <v>71</v>
      </c>
      <c r="AE474" t="s">
        <v>71</v>
      </c>
      <c r="AF474" t="s">
        <v>71</v>
      </c>
      <c r="AG474" t="s">
        <v>71</v>
      </c>
      <c r="AH474" t="s">
        <v>71</v>
      </c>
      <c r="AI474" t="s">
        <v>71</v>
      </c>
      <c r="AJ474" t="s">
        <v>71</v>
      </c>
      <c r="AK474" t="s">
        <v>71</v>
      </c>
      <c r="AL474" t="s">
        <v>71</v>
      </c>
      <c r="AM474" t="s">
        <v>3063</v>
      </c>
      <c r="AN474" t="s">
        <v>71</v>
      </c>
      <c r="AO474" t="s">
        <v>71</v>
      </c>
      <c r="AP474" t="s">
        <v>71</v>
      </c>
      <c r="AQ474" t="s">
        <v>71</v>
      </c>
      <c r="AR474" t="s">
        <v>770</v>
      </c>
      <c r="AS474">
        <v>1998</v>
      </c>
      <c r="AT474">
        <v>12</v>
      </c>
      <c r="AU474">
        <v>2</v>
      </c>
      <c r="AV474" t="s">
        <v>71</v>
      </c>
      <c r="AW474" t="s">
        <v>71</v>
      </c>
      <c r="AX474" t="s">
        <v>71</v>
      </c>
      <c r="AY474" t="s">
        <v>71</v>
      </c>
      <c r="AZ474">
        <v>105</v>
      </c>
      <c r="BA474">
        <v>129</v>
      </c>
      <c r="BB474" t="s">
        <v>71</v>
      </c>
      <c r="BC474" t="s">
        <v>4488</v>
      </c>
      <c r="BD474" t="str">
        <f>HYPERLINK("http://dx.doi.org/10.1080/136588198241914","http://dx.doi.org/10.1080/136588198241914")</f>
        <v>http://dx.doi.org/10.1080/136588198241914</v>
      </c>
      <c r="BE474" t="s">
        <v>71</v>
      </c>
      <c r="BF474" t="s">
        <v>71</v>
      </c>
      <c r="BG474" t="s">
        <v>71</v>
      </c>
      <c r="BH474" t="s">
        <v>71</v>
      </c>
      <c r="BI474" t="s">
        <v>71</v>
      </c>
      <c r="BJ474" t="s">
        <v>71</v>
      </c>
      <c r="BK474" t="s">
        <v>71</v>
      </c>
      <c r="BL474" t="s">
        <v>71</v>
      </c>
      <c r="BM474" t="s">
        <v>71</v>
      </c>
      <c r="BN474" t="s">
        <v>71</v>
      </c>
      <c r="BO474" t="s">
        <v>71</v>
      </c>
      <c r="BP474" t="s">
        <v>71</v>
      </c>
      <c r="BQ474" t="s">
        <v>4489</v>
      </c>
      <c r="BR474" t="str">
        <f>HYPERLINK("https%3A%2F%2Fwww.webofscience.com%2Fwos%2Fwoscc%2Ffull-record%2FWOS:000072109100001","View Full Record in Web of Science")</f>
        <v>View Full Record in Web of Science</v>
      </c>
    </row>
    <row r="475" spans="1:70" x14ac:dyDescent="0.25">
      <c r="A475" t="s">
        <v>69</v>
      </c>
      <c r="B475" t="s">
        <v>4490</v>
      </c>
      <c r="C475" t="s">
        <v>71</v>
      </c>
      <c r="D475" t="s">
        <v>71</v>
      </c>
      <c r="E475" t="s">
        <v>71</v>
      </c>
      <c r="F475" t="s">
        <v>4491</v>
      </c>
      <c r="G475" t="s">
        <v>71</v>
      </c>
      <c r="H475" t="s">
        <v>71</v>
      </c>
      <c r="I475" s="1" t="s">
        <v>4492</v>
      </c>
      <c r="J475" s="6" t="s">
        <v>8590</v>
      </c>
      <c r="K475" t="s">
        <v>4493</v>
      </c>
      <c r="L475" t="s">
        <v>71</v>
      </c>
      <c r="M475" t="s">
        <v>71</v>
      </c>
      <c r="N475" t="s">
        <v>71</v>
      </c>
      <c r="O475" t="s">
        <v>71</v>
      </c>
      <c r="P475" t="s">
        <v>71</v>
      </c>
      <c r="Q475" t="s">
        <v>71</v>
      </c>
      <c r="R475" t="s">
        <v>71</v>
      </c>
      <c r="S475" t="s">
        <v>71</v>
      </c>
      <c r="T475" t="s">
        <v>4494</v>
      </c>
      <c r="U475" t="s">
        <v>71</v>
      </c>
      <c r="V475" t="s">
        <v>71</v>
      </c>
      <c r="W475" t="s">
        <v>71</v>
      </c>
      <c r="X475" t="s">
        <v>71</v>
      </c>
      <c r="Y475" t="s">
        <v>71</v>
      </c>
      <c r="Z475" t="s">
        <v>71</v>
      </c>
      <c r="AA475" t="s">
        <v>71</v>
      </c>
      <c r="AB475" t="s">
        <v>71</v>
      </c>
      <c r="AC475" t="s">
        <v>71</v>
      </c>
      <c r="AD475" t="s">
        <v>71</v>
      </c>
      <c r="AE475" t="s">
        <v>71</v>
      </c>
      <c r="AF475" t="s">
        <v>71</v>
      </c>
      <c r="AG475" t="s">
        <v>71</v>
      </c>
      <c r="AH475" t="s">
        <v>71</v>
      </c>
      <c r="AI475" t="s">
        <v>71</v>
      </c>
      <c r="AJ475" t="s">
        <v>71</v>
      </c>
      <c r="AK475" t="s">
        <v>71</v>
      </c>
      <c r="AL475" t="s">
        <v>71</v>
      </c>
      <c r="AM475" t="s">
        <v>4495</v>
      </c>
      <c r="AN475" t="s">
        <v>4496</v>
      </c>
      <c r="AO475" t="s">
        <v>71</v>
      </c>
      <c r="AP475" t="s">
        <v>71</v>
      </c>
      <c r="AQ475" t="s">
        <v>71</v>
      </c>
      <c r="AR475" t="s">
        <v>71</v>
      </c>
      <c r="AS475">
        <v>2022</v>
      </c>
      <c r="AT475">
        <v>26</v>
      </c>
      <c r="AU475">
        <v>2</v>
      </c>
      <c r="AV475" t="s">
        <v>71</v>
      </c>
      <c r="AW475" t="s">
        <v>71</v>
      </c>
      <c r="AX475" t="s">
        <v>71</v>
      </c>
      <c r="AY475" t="s">
        <v>71</v>
      </c>
      <c r="AZ475">
        <v>149</v>
      </c>
      <c r="BA475">
        <v>157</v>
      </c>
      <c r="BB475" t="s">
        <v>71</v>
      </c>
      <c r="BC475" t="s">
        <v>4497</v>
      </c>
      <c r="BD475" t="str">
        <f>HYPERLINK("http://dx.doi.org/10.3233/KES-220014","http://dx.doi.org/10.3233/KES-220014")</f>
        <v>http://dx.doi.org/10.3233/KES-220014</v>
      </c>
      <c r="BE475" t="s">
        <v>71</v>
      </c>
      <c r="BF475" t="s">
        <v>71</v>
      </c>
      <c r="BG475" t="s">
        <v>71</v>
      </c>
      <c r="BH475" t="s">
        <v>71</v>
      </c>
      <c r="BI475" t="s">
        <v>71</v>
      </c>
      <c r="BJ475" t="s">
        <v>71</v>
      </c>
      <c r="BK475" t="s">
        <v>71</v>
      </c>
      <c r="BL475" t="s">
        <v>71</v>
      </c>
      <c r="BM475" t="s">
        <v>71</v>
      </c>
      <c r="BN475" t="s">
        <v>71</v>
      </c>
      <c r="BO475" t="s">
        <v>71</v>
      </c>
      <c r="BP475" t="s">
        <v>71</v>
      </c>
      <c r="BQ475" t="s">
        <v>4498</v>
      </c>
      <c r="BR475" t="str">
        <f>HYPERLINK("https%3A%2F%2Fwww.webofscience.com%2Fwos%2Fwoscc%2Ffull-record%2FWOS:000865472400005","View Full Record in Web of Science")</f>
        <v>View Full Record in Web of Science</v>
      </c>
    </row>
    <row r="476" spans="1:70" x14ac:dyDescent="0.25">
      <c r="A476" t="s">
        <v>83</v>
      </c>
      <c r="B476" t="s">
        <v>4499</v>
      </c>
      <c r="C476" t="s">
        <v>71</v>
      </c>
      <c r="D476" t="s">
        <v>4500</v>
      </c>
      <c r="E476" t="s">
        <v>71</v>
      </c>
      <c r="F476" t="s">
        <v>4501</v>
      </c>
      <c r="G476" t="s">
        <v>71</v>
      </c>
      <c r="H476" t="s">
        <v>71</v>
      </c>
      <c r="I476" s="1" t="s">
        <v>4502</v>
      </c>
      <c r="J476" s="6" t="s">
        <v>8590</v>
      </c>
      <c r="K476" t="s">
        <v>4503</v>
      </c>
      <c r="L476" t="s">
        <v>687</v>
      </c>
      <c r="M476" t="s">
        <v>4504</v>
      </c>
      <c r="N476" t="s">
        <v>4505</v>
      </c>
      <c r="O476" t="s">
        <v>4506</v>
      </c>
      <c r="P476" t="s">
        <v>4507</v>
      </c>
      <c r="Q476" t="s">
        <v>71</v>
      </c>
      <c r="R476" t="s">
        <v>71</v>
      </c>
      <c r="S476" t="s">
        <v>71</v>
      </c>
      <c r="T476" t="s">
        <v>4508</v>
      </c>
      <c r="U476" t="s">
        <v>71</v>
      </c>
      <c r="V476" t="s">
        <v>71</v>
      </c>
      <c r="W476" t="s">
        <v>71</v>
      </c>
      <c r="X476" t="s">
        <v>71</v>
      </c>
      <c r="Y476" t="s">
        <v>71</v>
      </c>
      <c r="Z476" t="s">
        <v>71</v>
      </c>
      <c r="AA476" t="s">
        <v>71</v>
      </c>
      <c r="AB476" t="s">
        <v>71</v>
      </c>
      <c r="AC476" t="s">
        <v>71</v>
      </c>
      <c r="AD476" t="s">
        <v>71</v>
      </c>
      <c r="AE476" t="s">
        <v>71</v>
      </c>
      <c r="AF476" t="s">
        <v>71</v>
      </c>
      <c r="AG476" t="s">
        <v>71</v>
      </c>
      <c r="AH476" t="s">
        <v>71</v>
      </c>
      <c r="AI476" t="s">
        <v>71</v>
      </c>
      <c r="AJ476" t="s">
        <v>71</v>
      </c>
      <c r="AK476" t="s">
        <v>71</v>
      </c>
      <c r="AL476" t="s">
        <v>71</v>
      </c>
      <c r="AM476" t="s">
        <v>695</v>
      </c>
      <c r="AN476" t="s">
        <v>1283</v>
      </c>
      <c r="AO476" t="s">
        <v>4509</v>
      </c>
      <c r="AP476" t="s">
        <v>71</v>
      </c>
      <c r="AQ476" t="s">
        <v>71</v>
      </c>
      <c r="AR476" t="s">
        <v>71</v>
      </c>
      <c r="AS476">
        <v>2018</v>
      </c>
      <c r="AT476">
        <v>11055</v>
      </c>
      <c r="AU476" t="s">
        <v>71</v>
      </c>
      <c r="AV476" t="s">
        <v>71</v>
      </c>
      <c r="AW476" t="s">
        <v>71</v>
      </c>
      <c r="AX476" t="s">
        <v>71</v>
      </c>
      <c r="AY476" t="s">
        <v>71</v>
      </c>
      <c r="AZ476">
        <v>248</v>
      </c>
      <c r="BA476">
        <v>259</v>
      </c>
      <c r="BB476" t="s">
        <v>71</v>
      </c>
      <c r="BC476" t="s">
        <v>4510</v>
      </c>
      <c r="BD476" t="str">
        <f>HYPERLINK("http://dx.doi.org/10.1007/978-3-319-98443-8_23","http://dx.doi.org/10.1007/978-3-319-98443-8_23")</f>
        <v>http://dx.doi.org/10.1007/978-3-319-98443-8_23</v>
      </c>
      <c r="BE476" t="s">
        <v>71</v>
      </c>
      <c r="BF476" t="s">
        <v>71</v>
      </c>
      <c r="BG476" t="s">
        <v>71</v>
      </c>
      <c r="BH476" t="s">
        <v>71</v>
      </c>
      <c r="BI476" t="s">
        <v>71</v>
      </c>
      <c r="BJ476" t="s">
        <v>71</v>
      </c>
      <c r="BK476" t="s">
        <v>71</v>
      </c>
      <c r="BL476" t="s">
        <v>71</v>
      </c>
      <c r="BM476" t="s">
        <v>71</v>
      </c>
      <c r="BN476" t="s">
        <v>71</v>
      </c>
      <c r="BO476" t="s">
        <v>71</v>
      </c>
      <c r="BP476" t="s">
        <v>71</v>
      </c>
      <c r="BQ476" t="s">
        <v>4511</v>
      </c>
      <c r="BR476" t="str">
        <f>HYPERLINK("https%3A%2F%2Fwww.webofscience.com%2Fwos%2Fwoscc%2Ffull-record%2FWOS:000458811500023","View Full Record in Web of Science")</f>
        <v>View Full Record in Web of Science</v>
      </c>
    </row>
    <row r="477" spans="1:70" x14ac:dyDescent="0.25">
      <c r="A477" t="s">
        <v>83</v>
      </c>
      <c r="B477" t="s">
        <v>4512</v>
      </c>
      <c r="C477" t="s">
        <v>71</v>
      </c>
      <c r="D477" t="s">
        <v>4513</v>
      </c>
      <c r="E477" t="s">
        <v>71</v>
      </c>
      <c r="F477" t="s">
        <v>4514</v>
      </c>
      <c r="G477" t="s">
        <v>71</v>
      </c>
      <c r="H477" t="s">
        <v>71</v>
      </c>
      <c r="I477" s="1" t="s">
        <v>4515</v>
      </c>
      <c r="J477" s="6" t="s">
        <v>8590</v>
      </c>
      <c r="K477" t="s">
        <v>4516</v>
      </c>
      <c r="L477" t="s">
        <v>526</v>
      </c>
      <c r="M477" t="s">
        <v>4517</v>
      </c>
      <c r="N477" t="s">
        <v>4518</v>
      </c>
      <c r="O477" t="s">
        <v>3530</v>
      </c>
      <c r="P477" t="s">
        <v>4519</v>
      </c>
      <c r="Q477" t="s">
        <v>71</v>
      </c>
      <c r="R477" t="s">
        <v>71</v>
      </c>
      <c r="S477" t="s">
        <v>71</v>
      </c>
      <c r="T477" t="s">
        <v>4520</v>
      </c>
      <c r="U477" t="s">
        <v>71</v>
      </c>
      <c r="V477" t="s">
        <v>71</v>
      </c>
      <c r="W477" t="s">
        <v>71</v>
      </c>
      <c r="X477" t="s">
        <v>71</v>
      </c>
      <c r="Y477" t="s">
        <v>4521</v>
      </c>
      <c r="Z477" t="s">
        <v>4522</v>
      </c>
      <c r="AA477" t="s">
        <v>71</v>
      </c>
      <c r="AB477" t="s">
        <v>71</v>
      </c>
      <c r="AC477" t="s">
        <v>71</v>
      </c>
      <c r="AD477" t="s">
        <v>71</v>
      </c>
      <c r="AE477" t="s">
        <v>71</v>
      </c>
      <c r="AF477" t="s">
        <v>71</v>
      </c>
      <c r="AG477" t="s">
        <v>71</v>
      </c>
      <c r="AH477" t="s">
        <v>71</v>
      </c>
      <c r="AI477" t="s">
        <v>71</v>
      </c>
      <c r="AJ477" t="s">
        <v>71</v>
      </c>
      <c r="AK477" t="s">
        <v>71</v>
      </c>
      <c r="AL477" t="s">
        <v>71</v>
      </c>
      <c r="AM477" t="s">
        <v>530</v>
      </c>
      <c r="AN477" t="s">
        <v>531</v>
      </c>
      <c r="AO477" t="s">
        <v>4523</v>
      </c>
      <c r="AP477" t="s">
        <v>71</v>
      </c>
      <c r="AQ477" t="s">
        <v>71</v>
      </c>
      <c r="AR477" t="s">
        <v>71</v>
      </c>
      <c r="AS477">
        <v>2010</v>
      </c>
      <c r="AT477">
        <v>313</v>
      </c>
      <c r="AU477" t="s">
        <v>71</v>
      </c>
      <c r="AV477" t="s">
        <v>71</v>
      </c>
      <c r="AW477" t="s">
        <v>71</v>
      </c>
      <c r="AX477" t="s">
        <v>71</v>
      </c>
      <c r="AY477" t="s">
        <v>71</v>
      </c>
      <c r="AZ477">
        <v>219</v>
      </c>
      <c r="BA477">
        <v>228</v>
      </c>
      <c r="BB477" t="s">
        <v>71</v>
      </c>
      <c r="BC477" t="s">
        <v>71</v>
      </c>
      <c r="BD477" t="s">
        <v>71</v>
      </c>
      <c r="BE477" t="s">
        <v>71</v>
      </c>
      <c r="BF477" t="s">
        <v>71</v>
      </c>
      <c r="BG477" t="s">
        <v>71</v>
      </c>
      <c r="BH477" t="s">
        <v>71</v>
      </c>
      <c r="BI477" t="s">
        <v>71</v>
      </c>
      <c r="BJ477" t="s">
        <v>71</v>
      </c>
      <c r="BK477" t="s">
        <v>71</v>
      </c>
      <c r="BL477" t="s">
        <v>71</v>
      </c>
      <c r="BM477" t="s">
        <v>71</v>
      </c>
      <c r="BN477" t="s">
        <v>71</v>
      </c>
      <c r="BO477" t="s">
        <v>71</v>
      </c>
      <c r="BP477" t="s">
        <v>71</v>
      </c>
      <c r="BQ477" t="s">
        <v>4524</v>
      </c>
      <c r="BR477" t="str">
        <f>HYPERLINK("https%3A%2F%2Fwww.webofscience.com%2Fwos%2Fwoscc%2Ffull-record%2FWOS:000287263100018","View Full Record in Web of Science")</f>
        <v>View Full Record in Web of Science</v>
      </c>
    </row>
    <row r="478" spans="1:70" x14ac:dyDescent="0.25">
      <c r="A478" t="s">
        <v>83</v>
      </c>
      <c r="B478" t="s">
        <v>4525</v>
      </c>
      <c r="C478" t="s">
        <v>71</v>
      </c>
      <c r="D478" t="s">
        <v>71</v>
      </c>
      <c r="E478" t="s">
        <v>102</v>
      </c>
      <c r="F478" t="s">
        <v>4526</v>
      </c>
      <c r="G478" t="s">
        <v>71</v>
      </c>
      <c r="H478" t="s">
        <v>71</v>
      </c>
      <c r="I478" s="1" t="s">
        <v>4527</v>
      </c>
      <c r="J478" s="6" t="s">
        <v>8590</v>
      </c>
      <c r="K478" t="s">
        <v>163</v>
      </c>
      <c r="L478" t="s">
        <v>71</v>
      </c>
      <c r="M478" t="s">
        <v>164</v>
      </c>
      <c r="N478" t="s">
        <v>165</v>
      </c>
      <c r="O478" t="s">
        <v>166</v>
      </c>
      <c r="P478" t="s">
        <v>102</v>
      </c>
      <c r="Q478" t="s">
        <v>71</v>
      </c>
      <c r="R478" t="s">
        <v>71</v>
      </c>
      <c r="S478" t="s">
        <v>71</v>
      </c>
      <c r="T478" t="s">
        <v>4528</v>
      </c>
      <c r="U478" t="s">
        <v>71</v>
      </c>
      <c r="V478" t="s">
        <v>71</v>
      </c>
      <c r="W478" t="s">
        <v>71</v>
      </c>
      <c r="X478" t="s">
        <v>71</v>
      </c>
      <c r="Y478" t="s">
        <v>4529</v>
      </c>
      <c r="Z478" t="s">
        <v>4530</v>
      </c>
      <c r="AA478" t="s">
        <v>71</v>
      </c>
      <c r="AB478" t="s">
        <v>71</v>
      </c>
      <c r="AC478" t="s">
        <v>71</v>
      </c>
      <c r="AD478" t="s">
        <v>71</v>
      </c>
      <c r="AE478" t="s">
        <v>71</v>
      </c>
      <c r="AF478" t="s">
        <v>71</v>
      </c>
      <c r="AG478" t="s">
        <v>71</v>
      </c>
      <c r="AH478" t="s">
        <v>71</v>
      </c>
      <c r="AI478" t="s">
        <v>71</v>
      </c>
      <c r="AJ478" t="s">
        <v>71</v>
      </c>
      <c r="AK478" t="s">
        <v>71</v>
      </c>
      <c r="AL478" t="s">
        <v>71</v>
      </c>
      <c r="AM478" t="s">
        <v>71</v>
      </c>
      <c r="AN478" t="s">
        <v>71</v>
      </c>
      <c r="AO478" t="s">
        <v>168</v>
      </c>
      <c r="AP478" t="s">
        <v>71</v>
      </c>
      <c r="AQ478" t="s">
        <v>71</v>
      </c>
      <c r="AR478" t="s">
        <v>71</v>
      </c>
      <c r="AS478">
        <v>2009</v>
      </c>
      <c r="AT478" t="s">
        <v>71</v>
      </c>
      <c r="AU478" t="s">
        <v>71</v>
      </c>
      <c r="AV478" t="s">
        <v>71</v>
      </c>
      <c r="AW478" t="s">
        <v>71</v>
      </c>
      <c r="AX478" t="s">
        <v>71</v>
      </c>
      <c r="AY478" t="s">
        <v>71</v>
      </c>
      <c r="AZ478">
        <v>848</v>
      </c>
      <c r="BA478" t="s">
        <v>99</v>
      </c>
      <c r="BB478" t="s">
        <v>71</v>
      </c>
      <c r="BC478" t="s">
        <v>4531</v>
      </c>
      <c r="BD478" t="str">
        <f>HYPERLINK("http://dx.doi.org/10.1109/FUZZY.2009.5277242","http://dx.doi.org/10.1109/FUZZY.2009.5277242")</f>
        <v>http://dx.doi.org/10.1109/FUZZY.2009.5277242</v>
      </c>
      <c r="BE478" t="s">
        <v>71</v>
      </c>
      <c r="BF478" t="s">
        <v>71</v>
      </c>
      <c r="BG478" t="s">
        <v>71</v>
      </c>
      <c r="BH478" t="s">
        <v>71</v>
      </c>
      <c r="BI478" t="s">
        <v>71</v>
      </c>
      <c r="BJ478" t="s">
        <v>71</v>
      </c>
      <c r="BK478" t="s">
        <v>71</v>
      </c>
      <c r="BL478" t="s">
        <v>71</v>
      </c>
      <c r="BM478" t="s">
        <v>71</v>
      </c>
      <c r="BN478" t="s">
        <v>71</v>
      </c>
      <c r="BO478" t="s">
        <v>71</v>
      </c>
      <c r="BP478" t="s">
        <v>71</v>
      </c>
      <c r="BQ478" t="s">
        <v>4532</v>
      </c>
      <c r="BR478" t="str">
        <f>HYPERLINK("https%3A%2F%2Fwww.webofscience.com%2Fwos%2Fwoscc%2Ffull-record%2FWOS:000274242600147","View Full Record in Web of Science")</f>
        <v>View Full Record in Web of Science</v>
      </c>
    </row>
    <row r="479" spans="1:70" x14ac:dyDescent="0.25">
      <c r="A479" t="s">
        <v>83</v>
      </c>
      <c r="B479" t="s">
        <v>4533</v>
      </c>
      <c r="C479" t="s">
        <v>71</v>
      </c>
      <c r="D479" t="s">
        <v>4534</v>
      </c>
      <c r="E479" t="s">
        <v>71</v>
      </c>
      <c r="F479" t="s">
        <v>4535</v>
      </c>
      <c r="G479" t="s">
        <v>71</v>
      </c>
      <c r="H479" t="s">
        <v>71</v>
      </c>
      <c r="I479" s="1" t="s">
        <v>4536</v>
      </c>
      <c r="J479" s="6" t="s">
        <v>8590</v>
      </c>
      <c r="K479" t="s">
        <v>4537</v>
      </c>
      <c r="L479" t="s">
        <v>526</v>
      </c>
      <c r="M479" t="s">
        <v>1500</v>
      </c>
      <c r="N479" t="s">
        <v>1501</v>
      </c>
      <c r="O479" t="s">
        <v>1502</v>
      </c>
      <c r="P479" t="s">
        <v>1503</v>
      </c>
      <c r="Q479" t="s">
        <v>71</v>
      </c>
      <c r="R479" t="s">
        <v>71</v>
      </c>
      <c r="S479" t="s">
        <v>71</v>
      </c>
      <c r="T479" t="s">
        <v>4538</v>
      </c>
      <c r="U479" t="s">
        <v>71</v>
      </c>
      <c r="V479" t="s">
        <v>71</v>
      </c>
      <c r="W479" t="s">
        <v>71</v>
      </c>
      <c r="X479" t="s">
        <v>71</v>
      </c>
      <c r="Y479" t="s">
        <v>4539</v>
      </c>
      <c r="Z479" t="s">
        <v>4540</v>
      </c>
      <c r="AA479" t="s">
        <v>71</v>
      </c>
      <c r="AB479" t="s">
        <v>71</v>
      </c>
      <c r="AC479" t="s">
        <v>71</v>
      </c>
      <c r="AD479" t="s">
        <v>71</v>
      </c>
      <c r="AE479" t="s">
        <v>71</v>
      </c>
      <c r="AF479" t="s">
        <v>71</v>
      </c>
      <c r="AG479" t="s">
        <v>71</v>
      </c>
      <c r="AH479" t="s">
        <v>71</v>
      </c>
      <c r="AI479" t="s">
        <v>71</v>
      </c>
      <c r="AJ479" t="s">
        <v>71</v>
      </c>
      <c r="AK479" t="s">
        <v>71</v>
      </c>
      <c r="AL479" t="s">
        <v>71</v>
      </c>
      <c r="AM479" t="s">
        <v>530</v>
      </c>
      <c r="AN479" t="s">
        <v>531</v>
      </c>
      <c r="AO479" t="s">
        <v>4541</v>
      </c>
      <c r="AP479" t="s">
        <v>71</v>
      </c>
      <c r="AQ479" t="s">
        <v>71</v>
      </c>
      <c r="AR479" t="s">
        <v>71</v>
      </c>
      <c r="AS479">
        <v>2016</v>
      </c>
      <c r="AT479">
        <v>642</v>
      </c>
      <c r="AU479" t="s">
        <v>71</v>
      </c>
      <c r="AV479" t="s">
        <v>71</v>
      </c>
      <c r="AW479" t="s">
        <v>71</v>
      </c>
      <c r="AX479" t="s">
        <v>71</v>
      </c>
      <c r="AY479" t="s">
        <v>71</v>
      </c>
      <c r="AZ479">
        <v>445</v>
      </c>
      <c r="BA479">
        <v>453</v>
      </c>
      <c r="BB479" t="s">
        <v>71</v>
      </c>
      <c r="BC479" t="s">
        <v>4542</v>
      </c>
      <c r="BD479" t="str">
        <f>HYPERLINK("http://dx.doi.org/10.1007/978-3-319-31277-4_39","http://dx.doi.org/10.1007/978-3-319-31277-4_39")</f>
        <v>http://dx.doi.org/10.1007/978-3-319-31277-4_39</v>
      </c>
      <c r="BE479" t="s">
        <v>71</v>
      </c>
      <c r="BF479" t="s">
        <v>71</v>
      </c>
      <c r="BG479" t="s">
        <v>71</v>
      </c>
      <c r="BH479" t="s">
        <v>71</v>
      </c>
      <c r="BI479" t="s">
        <v>71</v>
      </c>
      <c r="BJ479" t="s">
        <v>71</v>
      </c>
      <c r="BK479" t="s">
        <v>71</v>
      </c>
      <c r="BL479" t="s">
        <v>71</v>
      </c>
      <c r="BM479" t="s">
        <v>71</v>
      </c>
      <c r="BN479" t="s">
        <v>71</v>
      </c>
      <c r="BO479" t="s">
        <v>71</v>
      </c>
      <c r="BP479" t="s">
        <v>71</v>
      </c>
      <c r="BQ479" t="s">
        <v>4543</v>
      </c>
      <c r="BR479" t="str">
        <f>HYPERLINK("https%3A%2F%2Fwww.webofscience.com%2Fwos%2Fwoscc%2Ffull-record%2FWOS:000390824900039","View Full Record in Web of Science")</f>
        <v>View Full Record in Web of Science</v>
      </c>
    </row>
    <row r="480" spans="1:70" x14ac:dyDescent="0.25">
      <c r="A480" t="s">
        <v>69</v>
      </c>
      <c r="B480" t="s">
        <v>4544</v>
      </c>
      <c r="C480" t="s">
        <v>71</v>
      </c>
      <c r="D480" t="s">
        <v>71</v>
      </c>
      <c r="E480" t="s">
        <v>71</v>
      </c>
      <c r="F480" t="s">
        <v>4544</v>
      </c>
      <c r="G480" t="s">
        <v>71</v>
      </c>
      <c r="H480" t="s">
        <v>71</v>
      </c>
      <c r="I480" s="1" t="s">
        <v>4545</v>
      </c>
      <c r="J480" s="6" t="s">
        <v>8590</v>
      </c>
      <c r="K480" t="s">
        <v>955</v>
      </c>
      <c r="L480" t="s">
        <v>71</v>
      </c>
      <c r="M480" t="s">
        <v>71</v>
      </c>
      <c r="N480" t="s">
        <v>71</v>
      </c>
      <c r="O480" t="s">
        <v>71</v>
      </c>
      <c r="P480" t="s">
        <v>71</v>
      </c>
      <c r="Q480" t="s">
        <v>71</v>
      </c>
      <c r="R480" t="s">
        <v>71</v>
      </c>
      <c r="S480" t="s">
        <v>71</v>
      </c>
      <c r="T480" t="s">
        <v>4546</v>
      </c>
      <c r="U480" t="s">
        <v>71</v>
      </c>
      <c r="V480" t="s">
        <v>71</v>
      </c>
      <c r="W480" t="s">
        <v>71</v>
      </c>
      <c r="X480" t="s">
        <v>71</v>
      </c>
      <c r="Y480" t="s">
        <v>4547</v>
      </c>
      <c r="Z480" t="s">
        <v>71</v>
      </c>
      <c r="AA480" t="s">
        <v>71</v>
      </c>
      <c r="AB480" t="s">
        <v>71</v>
      </c>
      <c r="AC480" t="s">
        <v>71</v>
      </c>
      <c r="AD480" t="s">
        <v>71</v>
      </c>
      <c r="AE480" t="s">
        <v>71</v>
      </c>
      <c r="AF480" t="s">
        <v>71</v>
      </c>
      <c r="AG480" t="s">
        <v>71</v>
      </c>
      <c r="AH480" t="s">
        <v>71</v>
      </c>
      <c r="AI480" t="s">
        <v>71</v>
      </c>
      <c r="AJ480" t="s">
        <v>71</v>
      </c>
      <c r="AK480" t="s">
        <v>71</v>
      </c>
      <c r="AL480" t="s">
        <v>71</v>
      </c>
      <c r="AM480" t="s">
        <v>958</v>
      </c>
      <c r="AN480" t="s">
        <v>959</v>
      </c>
      <c r="AO480" t="s">
        <v>71</v>
      </c>
      <c r="AP480" t="s">
        <v>71</v>
      </c>
      <c r="AQ480" t="s">
        <v>71</v>
      </c>
      <c r="AR480" t="s">
        <v>728</v>
      </c>
      <c r="AS480">
        <v>2003</v>
      </c>
      <c r="AT480">
        <v>20</v>
      </c>
      <c r="AU480" t="s">
        <v>1823</v>
      </c>
      <c r="AV480" t="s">
        <v>71</v>
      </c>
      <c r="AW480" t="s">
        <v>71</v>
      </c>
      <c r="AX480" t="s">
        <v>71</v>
      </c>
      <c r="AY480" t="s">
        <v>71</v>
      </c>
      <c r="AZ480">
        <v>169</v>
      </c>
      <c r="BA480">
        <v>197</v>
      </c>
      <c r="BB480" t="s">
        <v>71</v>
      </c>
      <c r="BC480" t="s">
        <v>4548</v>
      </c>
      <c r="BD480" t="str">
        <f>HYPERLINK("http://dx.doi.org/10.1023/B:AIRE.0000006610.94970.1d","http://dx.doi.org/10.1023/B:AIRE.0000006610.94970.1d")</f>
        <v>http://dx.doi.org/10.1023/B:AIRE.0000006610.94970.1d</v>
      </c>
      <c r="BE480" t="s">
        <v>71</v>
      </c>
      <c r="BF480" t="s">
        <v>71</v>
      </c>
      <c r="BG480" t="s">
        <v>71</v>
      </c>
      <c r="BH480" t="s">
        <v>71</v>
      </c>
      <c r="BI480" t="s">
        <v>71</v>
      </c>
      <c r="BJ480" t="s">
        <v>71</v>
      </c>
      <c r="BK480" t="s">
        <v>71</v>
      </c>
      <c r="BL480" t="s">
        <v>71</v>
      </c>
      <c r="BM480" t="s">
        <v>71</v>
      </c>
      <c r="BN480" t="s">
        <v>71</v>
      </c>
      <c r="BO480" t="s">
        <v>71</v>
      </c>
      <c r="BP480" t="s">
        <v>71</v>
      </c>
      <c r="BQ480" t="s">
        <v>4549</v>
      </c>
      <c r="BR480" t="str">
        <f>HYPERLINK("https%3A%2F%2Fwww.webofscience.com%2Fwos%2Fwoscc%2Ffull-record%2FWOS:000186971300002","View Full Record in Web of Science")</f>
        <v>View Full Record in Web of Science</v>
      </c>
    </row>
    <row r="481" spans="1:70" x14ac:dyDescent="0.25">
      <c r="A481" t="s">
        <v>2847</v>
      </c>
      <c r="B481" t="s">
        <v>4550</v>
      </c>
      <c r="C481" t="s">
        <v>71</v>
      </c>
      <c r="D481" t="s">
        <v>4551</v>
      </c>
      <c r="E481" t="s">
        <v>71</v>
      </c>
      <c r="F481" t="s">
        <v>4552</v>
      </c>
      <c r="G481" t="s">
        <v>71</v>
      </c>
      <c r="H481" t="s">
        <v>71</v>
      </c>
      <c r="I481" s="1" t="s">
        <v>4553</v>
      </c>
      <c r="J481" s="6" t="s">
        <v>8590</v>
      </c>
      <c r="K481" t="s">
        <v>4554</v>
      </c>
      <c r="L481" t="s">
        <v>71</v>
      </c>
      <c r="M481" t="s">
        <v>71</v>
      </c>
      <c r="N481" t="s">
        <v>71</v>
      </c>
      <c r="O481" t="s">
        <v>71</v>
      </c>
      <c r="P481" t="s">
        <v>71</v>
      </c>
      <c r="Q481" t="s">
        <v>71</v>
      </c>
      <c r="R481" t="s">
        <v>71</v>
      </c>
      <c r="S481" t="s">
        <v>71</v>
      </c>
      <c r="T481" t="s">
        <v>4555</v>
      </c>
      <c r="U481" t="s">
        <v>71</v>
      </c>
      <c r="V481" t="s">
        <v>71</v>
      </c>
      <c r="W481" t="s">
        <v>71</v>
      </c>
      <c r="X481" t="s">
        <v>71</v>
      </c>
      <c r="Y481" t="s">
        <v>4556</v>
      </c>
      <c r="Z481" t="s">
        <v>4557</v>
      </c>
      <c r="AA481" t="s">
        <v>71</v>
      </c>
      <c r="AB481" t="s">
        <v>71</v>
      </c>
      <c r="AC481" t="s">
        <v>71</v>
      </c>
      <c r="AD481" t="s">
        <v>71</v>
      </c>
      <c r="AE481" t="s">
        <v>71</v>
      </c>
      <c r="AF481" t="s">
        <v>71</v>
      </c>
      <c r="AG481" t="s">
        <v>71</v>
      </c>
      <c r="AH481" t="s">
        <v>71</v>
      </c>
      <c r="AI481" t="s">
        <v>71</v>
      </c>
      <c r="AJ481" t="s">
        <v>71</v>
      </c>
      <c r="AK481" t="s">
        <v>71</v>
      </c>
      <c r="AL481" t="s">
        <v>71</v>
      </c>
      <c r="AM481" t="s">
        <v>71</v>
      </c>
      <c r="AN481" t="s">
        <v>71</v>
      </c>
      <c r="AO481" t="s">
        <v>4558</v>
      </c>
      <c r="AP481" t="s">
        <v>71</v>
      </c>
      <c r="AQ481" t="s">
        <v>71</v>
      </c>
      <c r="AR481" t="s">
        <v>71</v>
      </c>
      <c r="AS481">
        <v>2015</v>
      </c>
      <c r="AT481" t="s">
        <v>71</v>
      </c>
      <c r="AU481" t="s">
        <v>71</v>
      </c>
      <c r="AV481" t="s">
        <v>71</v>
      </c>
      <c r="AW481" t="s">
        <v>71</v>
      </c>
      <c r="AX481" t="s">
        <v>71</v>
      </c>
      <c r="AY481" t="s">
        <v>71</v>
      </c>
      <c r="AZ481">
        <v>203</v>
      </c>
      <c r="BA481">
        <v>218</v>
      </c>
      <c r="BB481" t="s">
        <v>71</v>
      </c>
      <c r="BC481" t="s">
        <v>71</v>
      </c>
      <c r="BD481" t="s">
        <v>71</v>
      </c>
      <c r="BE481" t="s">
        <v>4559</v>
      </c>
      <c r="BF481" t="s">
        <v>71</v>
      </c>
      <c r="BG481" t="s">
        <v>71</v>
      </c>
      <c r="BH481" t="s">
        <v>71</v>
      </c>
      <c r="BI481" t="s">
        <v>71</v>
      </c>
      <c r="BJ481" t="s">
        <v>71</v>
      </c>
      <c r="BK481" t="s">
        <v>71</v>
      </c>
      <c r="BL481" t="s">
        <v>71</v>
      </c>
      <c r="BM481" t="s">
        <v>71</v>
      </c>
      <c r="BN481" t="s">
        <v>71</v>
      </c>
      <c r="BO481" t="s">
        <v>71</v>
      </c>
      <c r="BP481" t="s">
        <v>71</v>
      </c>
      <c r="BQ481" t="s">
        <v>4560</v>
      </c>
      <c r="BR481" t="str">
        <f>HYPERLINK("https%3A%2F%2Fwww.webofscience.com%2Fwos%2Fwoscc%2Ffull-record%2FWOS:000400029000014","View Full Record in Web of Science")</f>
        <v>View Full Record in Web of Science</v>
      </c>
    </row>
    <row r="482" spans="1:70" x14ac:dyDescent="0.25">
      <c r="A482" t="s">
        <v>69</v>
      </c>
      <c r="B482" t="s">
        <v>4561</v>
      </c>
      <c r="C482" t="s">
        <v>71</v>
      </c>
      <c r="D482" t="s">
        <v>71</v>
      </c>
      <c r="E482" t="s">
        <v>71</v>
      </c>
      <c r="F482" t="s">
        <v>4562</v>
      </c>
      <c r="G482" t="s">
        <v>71</v>
      </c>
      <c r="H482" t="s">
        <v>71</v>
      </c>
      <c r="I482" s="1" t="s">
        <v>4563</v>
      </c>
      <c r="J482" s="6" t="s">
        <v>8590</v>
      </c>
      <c r="K482" t="s">
        <v>233</v>
      </c>
      <c r="L482" t="s">
        <v>71</v>
      </c>
      <c r="M482" t="s">
        <v>71</v>
      </c>
      <c r="N482" t="s">
        <v>71</v>
      </c>
      <c r="O482" t="s">
        <v>71</v>
      </c>
      <c r="P482" t="s">
        <v>71</v>
      </c>
      <c r="Q482" t="s">
        <v>71</v>
      </c>
      <c r="R482" t="s">
        <v>71</v>
      </c>
      <c r="S482" t="s">
        <v>71</v>
      </c>
      <c r="T482" t="s">
        <v>4564</v>
      </c>
      <c r="U482" t="s">
        <v>71</v>
      </c>
      <c r="V482" t="s">
        <v>71</v>
      </c>
      <c r="W482" t="s">
        <v>71</v>
      </c>
      <c r="X482" t="s">
        <v>71</v>
      </c>
      <c r="Y482" t="s">
        <v>4565</v>
      </c>
      <c r="Z482" t="s">
        <v>4566</v>
      </c>
      <c r="AA482" t="s">
        <v>71</v>
      </c>
      <c r="AB482" t="s">
        <v>71</v>
      </c>
      <c r="AC482" t="s">
        <v>71</v>
      </c>
      <c r="AD482" t="s">
        <v>71</v>
      </c>
      <c r="AE482" t="s">
        <v>71</v>
      </c>
      <c r="AF482" t="s">
        <v>71</v>
      </c>
      <c r="AG482" t="s">
        <v>71</v>
      </c>
      <c r="AH482" t="s">
        <v>71</v>
      </c>
      <c r="AI482" t="s">
        <v>71</v>
      </c>
      <c r="AJ482" t="s">
        <v>71</v>
      </c>
      <c r="AK482" t="s">
        <v>71</v>
      </c>
      <c r="AL482" t="s">
        <v>71</v>
      </c>
      <c r="AM482" t="s">
        <v>237</v>
      </c>
      <c r="AN482" t="s">
        <v>238</v>
      </c>
      <c r="AO482" t="s">
        <v>71</v>
      </c>
      <c r="AP482" t="s">
        <v>71</v>
      </c>
      <c r="AQ482" t="s">
        <v>71</v>
      </c>
      <c r="AR482" t="s">
        <v>79</v>
      </c>
      <c r="AS482">
        <v>2022</v>
      </c>
      <c r="AT482">
        <v>30</v>
      </c>
      <c r="AU482">
        <v>9</v>
      </c>
      <c r="AV482" t="s">
        <v>71</v>
      </c>
      <c r="AW482" t="s">
        <v>71</v>
      </c>
      <c r="AX482" t="s">
        <v>71</v>
      </c>
      <c r="AY482" t="s">
        <v>71</v>
      </c>
      <c r="AZ482">
        <v>3514</v>
      </c>
      <c r="BA482">
        <v>3526</v>
      </c>
      <c r="BB482" t="s">
        <v>71</v>
      </c>
      <c r="BC482" t="s">
        <v>4567</v>
      </c>
      <c r="BD482" t="str">
        <f>HYPERLINK("http://dx.doi.org/10.1109/TFUZZ.2021.3118113","http://dx.doi.org/10.1109/TFUZZ.2021.3118113")</f>
        <v>http://dx.doi.org/10.1109/TFUZZ.2021.3118113</v>
      </c>
      <c r="BE482" t="s">
        <v>71</v>
      </c>
      <c r="BF482" t="s">
        <v>71</v>
      </c>
      <c r="BG482" t="s">
        <v>71</v>
      </c>
      <c r="BH482" t="s">
        <v>71</v>
      </c>
      <c r="BI482" t="s">
        <v>71</v>
      </c>
      <c r="BJ482" t="s">
        <v>71</v>
      </c>
      <c r="BK482" t="s">
        <v>71</v>
      </c>
      <c r="BL482" t="s">
        <v>71</v>
      </c>
      <c r="BM482" t="s">
        <v>71</v>
      </c>
      <c r="BN482" t="s">
        <v>71</v>
      </c>
      <c r="BO482" t="s">
        <v>71</v>
      </c>
      <c r="BP482" t="s">
        <v>71</v>
      </c>
      <c r="BQ482" t="s">
        <v>4568</v>
      </c>
      <c r="BR482" t="str">
        <f>HYPERLINK("https%3A%2F%2Fwww.webofscience.com%2Fwos%2Fwoscc%2Ffull-record%2FWOS:000848264000013","View Full Record in Web of Science")</f>
        <v>View Full Record in Web of Science</v>
      </c>
    </row>
    <row r="483" spans="1:70" x14ac:dyDescent="0.25">
      <c r="A483" t="s">
        <v>83</v>
      </c>
      <c r="B483" t="s">
        <v>4569</v>
      </c>
      <c r="C483" t="s">
        <v>71</v>
      </c>
      <c r="D483" t="s">
        <v>1403</v>
      </c>
      <c r="E483" t="s">
        <v>71</v>
      </c>
      <c r="F483" t="s">
        <v>4570</v>
      </c>
      <c r="G483" t="s">
        <v>71</v>
      </c>
      <c r="H483" t="s">
        <v>71</v>
      </c>
      <c r="I483" s="1" t="s">
        <v>4571</v>
      </c>
      <c r="J483" s="6" t="s">
        <v>8590</v>
      </c>
      <c r="K483" t="s">
        <v>1406</v>
      </c>
      <c r="L483" t="s">
        <v>1407</v>
      </c>
      <c r="M483" t="s">
        <v>1408</v>
      </c>
      <c r="N483" t="s">
        <v>1409</v>
      </c>
      <c r="O483" t="s">
        <v>1410</v>
      </c>
      <c r="P483" t="s">
        <v>1411</v>
      </c>
      <c r="Q483" t="s">
        <v>71</v>
      </c>
      <c r="R483" t="s">
        <v>71</v>
      </c>
      <c r="S483" t="s">
        <v>71</v>
      </c>
      <c r="T483" t="s">
        <v>4572</v>
      </c>
      <c r="U483" t="s">
        <v>71</v>
      </c>
      <c r="V483" t="s">
        <v>71</v>
      </c>
      <c r="W483" t="s">
        <v>71</v>
      </c>
      <c r="X483" t="s">
        <v>71</v>
      </c>
      <c r="Y483" t="s">
        <v>71</v>
      </c>
      <c r="Z483" t="s">
        <v>71</v>
      </c>
      <c r="AA483" t="s">
        <v>71</v>
      </c>
      <c r="AB483" t="s">
        <v>71</v>
      </c>
      <c r="AC483" t="s">
        <v>71</v>
      </c>
      <c r="AD483" t="s">
        <v>71</v>
      </c>
      <c r="AE483" t="s">
        <v>71</v>
      </c>
      <c r="AF483" t="s">
        <v>71</v>
      </c>
      <c r="AG483" t="s">
        <v>71</v>
      </c>
      <c r="AH483" t="s">
        <v>71</v>
      </c>
      <c r="AI483" t="s">
        <v>71</v>
      </c>
      <c r="AJ483" t="s">
        <v>71</v>
      </c>
      <c r="AK483" t="s">
        <v>71</v>
      </c>
      <c r="AL483" t="s">
        <v>71</v>
      </c>
      <c r="AM483" t="s">
        <v>1413</v>
      </c>
      <c r="AN483" t="s">
        <v>71</v>
      </c>
      <c r="AO483" t="s">
        <v>1414</v>
      </c>
      <c r="AP483" t="s">
        <v>71</v>
      </c>
      <c r="AQ483" t="s">
        <v>71</v>
      </c>
      <c r="AR483" t="s">
        <v>71</v>
      </c>
      <c r="AS483">
        <v>2015</v>
      </c>
      <c r="AT483">
        <v>89</v>
      </c>
      <c r="AU483" t="s">
        <v>71</v>
      </c>
      <c r="AV483" t="s">
        <v>71</v>
      </c>
      <c r="AW483" t="s">
        <v>71</v>
      </c>
      <c r="AX483" t="s">
        <v>71</v>
      </c>
      <c r="AY483" t="s">
        <v>71</v>
      </c>
      <c r="AZ483">
        <v>139</v>
      </c>
      <c r="BA483">
        <v>144</v>
      </c>
      <c r="BB483" t="s">
        <v>71</v>
      </c>
      <c r="BC483" t="s">
        <v>71</v>
      </c>
      <c r="BD483" t="s">
        <v>71</v>
      </c>
      <c r="BE483" t="s">
        <v>71</v>
      </c>
      <c r="BF483" t="s">
        <v>71</v>
      </c>
      <c r="BG483" t="s">
        <v>71</v>
      </c>
      <c r="BH483" t="s">
        <v>71</v>
      </c>
      <c r="BI483" t="s">
        <v>71</v>
      </c>
      <c r="BJ483" t="s">
        <v>71</v>
      </c>
      <c r="BK483" t="s">
        <v>71</v>
      </c>
      <c r="BL483" t="s">
        <v>71</v>
      </c>
      <c r="BM483" t="s">
        <v>71</v>
      </c>
      <c r="BN483" t="s">
        <v>71</v>
      </c>
      <c r="BO483" t="s">
        <v>71</v>
      </c>
      <c r="BP483" t="s">
        <v>71</v>
      </c>
      <c r="BQ483" t="s">
        <v>4573</v>
      </c>
      <c r="BR483" t="str">
        <f>HYPERLINK("https%3A%2F%2Fwww.webofscience.com%2Fwos%2Fwoscc%2Ffull-record%2FWOS:000358581100023","View Full Record in Web of Science")</f>
        <v>View Full Record in Web of Science</v>
      </c>
    </row>
    <row r="484" spans="1:70" x14ac:dyDescent="0.25">
      <c r="A484" t="s">
        <v>83</v>
      </c>
      <c r="B484" t="s">
        <v>4574</v>
      </c>
      <c r="C484" t="s">
        <v>71</v>
      </c>
      <c r="D484" t="s">
        <v>1687</v>
      </c>
      <c r="E484" t="s">
        <v>71</v>
      </c>
      <c r="F484" t="s">
        <v>4575</v>
      </c>
      <c r="G484" t="s">
        <v>71</v>
      </c>
      <c r="H484" t="s">
        <v>71</v>
      </c>
      <c r="I484" s="1" t="s">
        <v>4576</v>
      </c>
      <c r="J484" s="6" t="s">
        <v>8590</v>
      </c>
      <c r="K484" t="s">
        <v>1690</v>
      </c>
      <c r="L484" t="s">
        <v>71</v>
      </c>
      <c r="M484" t="s">
        <v>1691</v>
      </c>
      <c r="N484" t="s">
        <v>1692</v>
      </c>
      <c r="O484" t="s">
        <v>1693</v>
      </c>
      <c r="P484" t="s">
        <v>1694</v>
      </c>
      <c r="Q484" t="s">
        <v>71</v>
      </c>
      <c r="R484" t="s">
        <v>71</v>
      </c>
      <c r="S484" t="s">
        <v>71</v>
      </c>
      <c r="T484" t="s">
        <v>4577</v>
      </c>
      <c r="U484" t="s">
        <v>71</v>
      </c>
      <c r="V484" t="s">
        <v>71</v>
      </c>
      <c r="W484" t="s">
        <v>71</v>
      </c>
      <c r="X484" t="s">
        <v>71</v>
      </c>
      <c r="Y484" t="s">
        <v>71</v>
      </c>
      <c r="Z484" t="s">
        <v>71</v>
      </c>
      <c r="AA484" t="s">
        <v>71</v>
      </c>
      <c r="AB484" t="s">
        <v>71</v>
      </c>
      <c r="AC484" t="s">
        <v>71</v>
      </c>
      <c r="AD484" t="s">
        <v>71</v>
      </c>
      <c r="AE484" t="s">
        <v>71</v>
      </c>
      <c r="AF484" t="s">
        <v>71</v>
      </c>
      <c r="AG484" t="s">
        <v>71</v>
      </c>
      <c r="AH484" t="s">
        <v>71</v>
      </c>
      <c r="AI484" t="s">
        <v>71</v>
      </c>
      <c r="AJ484" t="s">
        <v>71</v>
      </c>
      <c r="AK484" t="s">
        <v>71</v>
      </c>
      <c r="AL484" t="s">
        <v>71</v>
      </c>
      <c r="AM484" t="s">
        <v>71</v>
      </c>
      <c r="AN484" t="s">
        <v>71</v>
      </c>
      <c r="AO484" t="s">
        <v>1696</v>
      </c>
      <c r="AP484" t="s">
        <v>71</v>
      </c>
      <c r="AQ484" t="s">
        <v>71</v>
      </c>
      <c r="AR484" t="s">
        <v>71</v>
      </c>
      <c r="AS484">
        <v>2008</v>
      </c>
      <c r="AT484" t="s">
        <v>71</v>
      </c>
      <c r="AU484" t="s">
        <v>71</v>
      </c>
      <c r="AV484" t="s">
        <v>71</v>
      </c>
      <c r="AW484" t="s">
        <v>71</v>
      </c>
      <c r="AX484" t="s">
        <v>71</v>
      </c>
      <c r="AY484" t="s">
        <v>71</v>
      </c>
      <c r="AZ484">
        <v>266</v>
      </c>
      <c r="BA484">
        <v>270</v>
      </c>
      <c r="BB484" t="s">
        <v>71</v>
      </c>
      <c r="BC484" t="s">
        <v>4578</v>
      </c>
      <c r="BD484" t="str">
        <f>HYPERLINK("http://dx.doi.org/10.1109/FSKD.2008.42","http://dx.doi.org/10.1109/FSKD.2008.42")</f>
        <v>http://dx.doi.org/10.1109/FSKD.2008.42</v>
      </c>
      <c r="BE484" t="s">
        <v>71</v>
      </c>
      <c r="BF484" t="s">
        <v>71</v>
      </c>
      <c r="BG484" t="s">
        <v>71</v>
      </c>
      <c r="BH484" t="s">
        <v>71</v>
      </c>
      <c r="BI484" t="s">
        <v>71</v>
      </c>
      <c r="BJ484" t="s">
        <v>71</v>
      </c>
      <c r="BK484" t="s">
        <v>71</v>
      </c>
      <c r="BL484" t="s">
        <v>71</v>
      </c>
      <c r="BM484" t="s">
        <v>71</v>
      </c>
      <c r="BN484" t="s">
        <v>71</v>
      </c>
      <c r="BO484" t="s">
        <v>71</v>
      </c>
      <c r="BP484" t="s">
        <v>71</v>
      </c>
      <c r="BQ484" t="s">
        <v>4579</v>
      </c>
      <c r="BR484" t="str">
        <f>HYPERLINK("https%3A%2F%2Fwww.webofscience.com%2Fwos%2Fwoscc%2Ffull-record%2FWOS:000264270500051","View Full Record in Web of Science")</f>
        <v>View Full Record in Web of Science</v>
      </c>
    </row>
    <row r="485" spans="1:70" x14ac:dyDescent="0.25">
      <c r="A485" t="s">
        <v>69</v>
      </c>
      <c r="B485" t="s">
        <v>4580</v>
      </c>
      <c r="C485" t="s">
        <v>71</v>
      </c>
      <c r="D485" t="s">
        <v>71</v>
      </c>
      <c r="E485" t="s">
        <v>71</v>
      </c>
      <c r="F485" t="s">
        <v>4581</v>
      </c>
      <c r="G485" t="s">
        <v>71</v>
      </c>
      <c r="H485" t="s">
        <v>71</v>
      </c>
      <c r="I485" s="1" t="s">
        <v>4582</v>
      </c>
      <c r="J485" s="6" t="s">
        <v>8590</v>
      </c>
      <c r="K485" t="s">
        <v>3331</v>
      </c>
      <c r="L485" t="s">
        <v>71</v>
      </c>
      <c r="M485" t="s">
        <v>71</v>
      </c>
      <c r="N485" t="s">
        <v>71</v>
      </c>
      <c r="O485" t="s">
        <v>71</v>
      </c>
      <c r="P485" t="s">
        <v>71</v>
      </c>
      <c r="Q485" t="s">
        <v>71</v>
      </c>
      <c r="R485" t="s">
        <v>71</v>
      </c>
      <c r="S485" t="s">
        <v>71</v>
      </c>
      <c r="T485" t="s">
        <v>4583</v>
      </c>
      <c r="U485" t="s">
        <v>71</v>
      </c>
      <c r="V485" t="s">
        <v>71</v>
      </c>
      <c r="W485" t="s">
        <v>71</v>
      </c>
      <c r="X485" t="s">
        <v>71</v>
      </c>
      <c r="Y485" t="s">
        <v>4584</v>
      </c>
      <c r="Z485" t="s">
        <v>4585</v>
      </c>
      <c r="AA485" t="s">
        <v>71</v>
      </c>
      <c r="AB485" t="s">
        <v>71</v>
      </c>
      <c r="AC485" t="s">
        <v>71</v>
      </c>
      <c r="AD485" t="s">
        <v>71</v>
      </c>
      <c r="AE485" t="s">
        <v>71</v>
      </c>
      <c r="AF485" t="s">
        <v>71</v>
      </c>
      <c r="AG485" t="s">
        <v>71</v>
      </c>
      <c r="AH485" t="s">
        <v>71</v>
      </c>
      <c r="AI485" t="s">
        <v>71</v>
      </c>
      <c r="AJ485" t="s">
        <v>71</v>
      </c>
      <c r="AK485" t="s">
        <v>71</v>
      </c>
      <c r="AL485" t="s">
        <v>71</v>
      </c>
      <c r="AM485" t="s">
        <v>3334</v>
      </c>
      <c r="AN485" t="s">
        <v>3335</v>
      </c>
      <c r="AO485" t="s">
        <v>71</v>
      </c>
      <c r="AP485" t="s">
        <v>71</v>
      </c>
      <c r="AQ485" t="s">
        <v>71</v>
      </c>
      <c r="AR485" t="s">
        <v>79</v>
      </c>
      <c r="AS485">
        <v>2022</v>
      </c>
      <c r="AT485">
        <v>171</v>
      </c>
      <c r="AU485" t="s">
        <v>71</v>
      </c>
      <c r="AV485" t="s">
        <v>71</v>
      </c>
      <c r="AW485" t="s">
        <v>71</v>
      </c>
      <c r="AX485" t="s">
        <v>71</v>
      </c>
      <c r="AY485" t="s">
        <v>71</v>
      </c>
      <c r="AZ485" t="s">
        <v>71</v>
      </c>
      <c r="BA485" t="s">
        <v>71</v>
      </c>
      <c r="BB485">
        <v>108405</v>
      </c>
      <c r="BC485" t="s">
        <v>4586</v>
      </c>
      <c r="BD485" t="str">
        <f>HYPERLINK("http://dx.doi.org/10.1016/j.cie.2022.108405","http://dx.doi.org/10.1016/j.cie.2022.108405")</f>
        <v>http://dx.doi.org/10.1016/j.cie.2022.108405</v>
      </c>
      <c r="BE485" t="s">
        <v>71</v>
      </c>
      <c r="BF485" t="s">
        <v>71</v>
      </c>
      <c r="BG485" t="s">
        <v>71</v>
      </c>
      <c r="BH485" t="s">
        <v>71</v>
      </c>
      <c r="BI485" t="s">
        <v>71</v>
      </c>
      <c r="BJ485" t="s">
        <v>71</v>
      </c>
      <c r="BK485" t="s">
        <v>71</v>
      </c>
      <c r="BL485" t="s">
        <v>71</v>
      </c>
      <c r="BM485" t="s">
        <v>71</v>
      </c>
      <c r="BN485" t="s">
        <v>71</v>
      </c>
      <c r="BO485" t="s">
        <v>71</v>
      </c>
      <c r="BP485" t="s">
        <v>71</v>
      </c>
      <c r="BQ485" t="s">
        <v>4587</v>
      </c>
      <c r="BR485" t="str">
        <f>HYPERLINK("https%3A%2F%2Fwww.webofscience.com%2Fwos%2Fwoscc%2Ffull-record%2FWOS:000862698400002","View Full Record in Web of Science")</f>
        <v>View Full Record in Web of Science</v>
      </c>
    </row>
    <row r="486" spans="1:70" x14ac:dyDescent="0.25">
      <c r="A486" t="s">
        <v>460</v>
      </c>
      <c r="B486" t="s">
        <v>4588</v>
      </c>
      <c r="C486" t="s">
        <v>4589</v>
      </c>
      <c r="D486" t="s">
        <v>71</v>
      </c>
      <c r="E486" t="s">
        <v>71</v>
      </c>
      <c r="F486" t="s">
        <v>4590</v>
      </c>
      <c r="G486" t="s">
        <v>4589</v>
      </c>
      <c r="H486" t="s">
        <v>71</v>
      </c>
      <c r="I486" s="1" t="s">
        <v>4591</v>
      </c>
      <c r="J486" s="6" t="s">
        <v>8590</v>
      </c>
      <c r="K486" t="s">
        <v>4592</v>
      </c>
      <c r="L486" t="s">
        <v>4593</v>
      </c>
      <c r="M486" t="s">
        <v>71</v>
      </c>
      <c r="N486" t="s">
        <v>71</v>
      </c>
      <c r="O486" t="s">
        <v>71</v>
      </c>
      <c r="P486" t="s">
        <v>71</v>
      </c>
      <c r="Q486" t="s">
        <v>71</v>
      </c>
      <c r="R486" t="s">
        <v>71</v>
      </c>
      <c r="S486" t="s">
        <v>71</v>
      </c>
      <c r="T486" t="s">
        <v>4594</v>
      </c>
      <c r="U486" t="s">
        <v>71</v>
      </c>
      <c r="V486" t="s">
        <v>71</v>
      </c>
      <c r="W486" t="s">
        <v>71</v>
      </c>
      <c r="X486" t="s">
        <v>71</v>
      </c>
      <c r="Y486" t="s">
        <v>71</v>
      </c>
      <c r="Z486" t="s">
        <v>71</v>
      </c>
      <c r="AA486" t="s">
        <v>71</v>
      </c>
      <c r="AB486" t="s">
        <v>71</v>
      </c>
      <c r="AC486" t="s">
        <v>71</v>
      </c>
      <c r="AD486" t="s">
        <v>71</v>
      </c>
      <c r="AE486" t="s">
        <v>71</v>
      </c>
      <c r="AF486" t="s">
        <v>71</v>
      </c>
      <c r="AG486" t="s">
        <v>71</v>
      </c>
      <c r="AH486" t="s">
        <v>71</v>
      </c>
      <c r="AI486" t="s">
        <v>71</v>
      </c>
      <c r="AJ486" t="s">
        <v>71</v>
      </c>
      <c r="AK486" t="s">
        <v>71</v>
      </c>
      <c r="AL486" t="s">
        <v>71</v>
      </c>
      <c r="AM486" t="s">
        <v>4595</v>
      </c>
      <c r="AN486" t="s">
        <v>4596</v>
      </c>
      <c r="AO486" t="s">
        <v>4597</v>
      </c>
      <c r="AP486" t="s">
        <v>71</v>
      </c>
      <c r="AQ486" t="s">
        <v>71</v>
      </c>
      <c r="AR486" t="s">
        <v>71</v>
      </c>
      <c r="AS486">
        <v>2019</v>
      </c>
      <c r="AT486" t="s">
        <v>71</v>
      </c>
      <c r="AU486" t="s">
        <v>71</v>
      </c>
      <c r="AV486" t="s">
        <v>71</v>
      </c>
      <c r="AW486" t="s">
        <v>71</v>
      </c>
      <c r="AX486" t="s">
        <v>71</v>
      </c>
      <c r="AY486" t="s">
        <v>71</v>
      </c>
      <c r="AZ486">
        <v>362</v>
      </c>
      <c r="BA486">
        <v>377</v>
      </c>
      <c r="BB486" t="s">
        <v>71</v>
      </c>
      <c r="BC486" t="s">
        <v>4598</v>
      </c>
      <c r="BD486" t="str">
        <f>HYPERLINK("http://dx.doi.org/10.4018/978-1-5225-5709-8.ch017","http://dx.doi.org/10.4018/978-1-5225-5709-8.ch017")</f>
        <v>http://dx.doi.org/10.4018/978-1-5225-5709-8.ch017</v>
      </c>
      <c r="BE486" t="s">
        <v>4599</v>
      </c>
      <c r="BF486" t="s">
        <v>71</v>
      </c>
      <c r="BG486" t="s">
        <v>71</v>
      </c>
      <c r="BH486" t="s">
        <v>71</v>
      </c>
      <c r="BI486" t="s">
        <v>71</v>
      </c>
      <c r="BJ486" t="s">
        <v>71</v>
      </c>
      <c r="BK486" t="s">
        <v>71</v>
      </c>
      <c r="BL486" t="s">
        <v>71</v>
      </c>
      <c r="BM486" t="s">
        <v>71</v>
      </c>
      <c r="BN486" t="s">
        <v>71</v>
      </c>
      <c r="BO486" t="s">
        <v>71</v>
      </c>
      <c r="BP486" t="s">
        <v>71</v>
      </c>
      <c r="BQ486" t="s">
        <v>4600</v>
      </c>
      <c r="BR486" t="str">
        <f>HYPERLINK("https%3A%2F%2Fwww.webofscience.com%2Fwos%2Fwoscc%2Ffull-record%2FWOS:000487852300018","View Full Record in Web of Science")</f>
        <v>View Full Record in Web of Science</v>
      </c>
    </row>
    <row r="487" spans="1:70" x14ac:dyDescent="0.25">
      <c r="A487" t="s">
        <v>83</v>
      </c>
      <c r="B487" t="s">
        <v>4601</v>
      </c>
      <c r="C487" t="s">
        <v>71</v>
      </c>
      <c r="D487" t="s">
        <v>71</v>
      </c>
      <c r="E487" t="s">
        <v>4602</v>
      </c>
      <c r="F487" t="s">
        <v>4601</v>
      </c>
      <c r="G487" t="s">
        <v>71</v>
      </c>
      <c r="H487" t="s">
        <v>71</v>
      </c>
      <c r="I487" s="1" t="s">
        <v>4603</v>
      </c>
      <c r="J487" s="6" t="s">
        <v>8590</v>
      </c>
      <c r="K487" t="s">
        <v>4604</v>
      </c>
      <c r="L487" t="s">
        <v>4605</v>
      </c>
      <c r="M487" t="s">
        <v>4606</v>
      </c>
      <c r="N487" t="s">
        <v>4607</v>
      </c>
      <c r="O487" t="s">
        <v>4608</v>
      </c>
      <c r="P487" t="s">
        <v>4609</v>
      </c>
      <c r="Q487" t="s">
        <v>71</v>
      </c>
      <c r="R487" t="s">
        <v>71</v>
      </c>
      <c r="S487" t="s">
        <v>71</v>
      </c>
      <c r="T487" t="s">
        <v>4610</v>
      </c>
      <c r="U487" t="s">
        <v>71</v>
      </c>
      <c r="V487" t="s">
        <v>71</v>
      </c>
      <c r="W487" t="s">
        <v>71</v>
      </c>
      <c r="X487" t="s">
        <v>71</v>
      </c>
      <c r="Y487" t="s">
        <v>71</v>
      </c>
      <c r="Z487" t="s">
        <v>71</v>
      </c>
      <c r="AA487" t="s">
        <v>71</v>
      </c>
      <c r="AB487" t="s">
        <v>71</v>
      </c>
      <c r="AC487" t="s">
        <v>71</v>
      </c>
      <c r="AD487" t="s">
        <v>71</v>
      </c>
      <c r="AE487" t="s">
        <v>71</v>
      </c>
      <c r="AF487" t="s">
        <v>71</v>
      </c>
      <c r="AG487" t="s">
        <v>71</v>
      </c>
      <c r="AH487" t="s">
        <v>71</v>
      </c>
      <c r="AI487" t="s">
        <v>71</v>
      </c>
      <c r="AJ487" t="s">
        <v>71</v>
      </c>
      <c r="AK487" t="s">
        <v>71</v>
      </c>
      <c r="AL487" t="s">
        <v>71</v>
      </c>
      <c r="AM487" t="s">
        <v>4611</v>
      </c>
      <c r="AN487" t="s">
        <v>71</v>
      </c>
      <c r="AO487" t="s">
        <v>4612</v>
      </c>
      <c r="AP487" t="s">
        <v>71</v>
      </c>
      <c r="AQ487" t="s">
        <v>71</v>
      </c>
      <c r="AR487" t="s">
        <v>71</v>
      </c>
      <c r="AS487">
        <v>2001</v>
      </c>
      <c r="AT487" t="s">
        <v>71</v>
      </c>
      <c r="AU487" t="s">
        <v>71</v>
      </c>
      <c r="AV487" t="s">
        <v>71</v>
      </c>
      <c r="AW487" t="s">
        <v>71</v>
      </c>
      <c r="AX487" t="s">
        <v>71</v>
      </c>
      <c r="AY487" t="s">
        <v>71</v>
      </c>
      <c r="AZ487">
        <v>1646</v>
      </c>
      <c r="BA487">
        <v>1654</v>
      </c>
      <c r="BB487" t="s">
        <v>71</v>
      </c>
      <c r="BC487" t="s">
        <v>4613</v>
      </c>
      <c r="BD487" t="str">
        <f>HYPERLINK("http://dx.doi.org/10.1109/IECON.2001.975535","http://dx.doi.org/10.1109/IECON.2001.975535")</f>
        <v>http://dx.doi.org/10.1109/IECON.2001.975535</v>
      </c>
      <c r="BE487" t="s">
        <v>71</v>
      </c>
      <c r="BF487" t="s">
        <v>71</v>
      </c>
      <c r="BG487" t="s">
        <v>71</v>
      </c>
      <c r="BH487" t="s">
        <v>71</v>
      </c>
      <c r="BI487" t="s">
        <v>71</v>
      </c>
      <c r="BJ487" t="s">
        <v>71</v>
      </c>
      <c r="BK487" t="s">
        <v>71</v>
      </c>
      <c r="BL487" t="s">
        <v>71</v>
      </c>
      <c r="BM487" t="s">
        <v>71</v>
      </c>
      <c r="BN487" t="s">
        <v>71</v>
      </c>
      <c r="BO487" t="s">
        <v>71</v>
      </c>
      <c r="BP487" t="s">
        <v>71</v>
      </c>
      <c r="BQ487" t="s">
        <v>4614</v>
      </c>
      <c r="BR487" t="str">
        <f>HYPERLINK("https%3A%2F%2Fwww.webofscience.com%2Fwos%2Fwoscc%2Ffull-record%2FWOS:000178186000279","View Full Record in Web of Science")</f>
        <v>View Full Record in Web of Science</v>
      </c>
    </row>
    <row r="488" spans="1:70" x14ac:dyDescent="0.25">
      <c r="A488" t="s">
        <v>83</v>
      </c>
      <c r="B488" t="s">
        <v>4615</v>
      </c>
      <c r="C488" t="s">
        <v>71</v>
      </c>
      <c r="D488" t="s">
        <v>4128</v>
      </c>
      <c r="E488" t="s">
        <v>71</v>
      </c>
      <c r="F488" t="s">
        <v>4615</v>
      </c>
      <c r="G488" t="s">
        <v>71</v>
      </c>
      <c r="H488" t="s">
        <v>71</v>
      </c>
      <c r="I488" s="1" t="s">
        <v>4616</v>
      </c>
      <c r="J488" s="6" t="s">
        <v>8590</v>
      </c>
      <c r="K488" t="s">
        <v>4130</v>
      </c>
      <c r="L488" t="s">
        <v>71</v>
      </c>
      <c r="M488" t="s">
        <v>4131</v>
      </c>
      <c r="N488" t="s">
        <v>4132</v>
      </c>
      <c r="O488" t="s">
        <v>4133</v>
      </c>
      <c r="P488" t="s">
        <v>4134</v>
      </c>
      <c r="Q488" t="s">
        <v>71</v>
      </c>
      <c r="R488" t="s">
        <v>71</v>
      </c>
      <c r="S488" t="s">
        <v>71</v>
      </c>
      <c r="T488" t="s">
        <v>4617</v>
      </c>
      <c r="U488" t="s">
        <v>71</v>
      </c>
      <c r="V488" t="s">
        <v>71</v>
      </c>
      <c r="W488" t="s">
        <v>71</v>
      </c>
      <c r="X488" t="s">
        <v>71</v>
      </c>
      <c r="Y488" t="s">
        <v>71</v>
      </c>
      <c r="Z488" t="s">
        <v>71</v>
      </c>
      <c r="AA488" t="s">
        <v>71</v>
      </c>
      <c r="AB488" t="s">
        <v>71</v>
      </c>
      <c r="AC488" t="s">
        <v>71</v>
      </c>
      <c r="AD488" t="s">
        <v>71</v>
      </c>
      <c r="AE488" t="s">
        <v>71</v>
      </c>
      <c r="AF488" t="s">
        <v>71</v>
      </c>
      <c r="AG488" t="s">
        <v>71</v>
      </c>
      <c r="AH488" t="s">
        <v>71</v>
      </c>
      <c r="AI488" t="s">
        <v>71</v>
      </c>
      <c r="AJ488" t="s">
        <v>71</v>
      </c>
      <c r="AK488" t="s">
        <v>71</v>
      </c>
      <c r="AL488" t="s">
        <v>71</v>
      </c>
      <c r="AM488" t="s">
        <v>71</v>
      </c>
      <c r="AN488" t="s">
        <v>71</v>
      </c>
      <c r="AO488" t="s">
        <v>4138</v>
      </c>
      <c r="AP488" t="s">
        <v>71</v>
      </c>
      <c r="AQ488" t="s">
        <v>71</v>
      </c>
      <c r="AR488" t="s">
        <v>71</v>
      </c>
      <c r="AS488">
        <v>2001</v>
      </c>
      <c r="AT488" t="s">
        <v>71</v>
      </c>
      <c r="AU488" t="s">
        <v>71</v>
      </c>
      <c r="AV488" t="s">
        <v>71</v>
      </c>
      <c r="AW488" t="s">
        <v>71</v>
      </c>
      <c r="AX488" t="s">
        <v>71</v>
      </c>
      <c r="AY488" t="s">
        <v>71</v>
      </c>
      <c r="AZ488">
        <v>2305</v>
      </c>
      <c r="BA488">
        <v>2310</v>
      </c>
      <c r="BB488" t="s">
        <v>71</v>
      </c>
      <c r="BC488" t="s">
        <v>71</v>
      </c>
      <c r="BD488" t="s">
        <v>71</v>
      </c>
      <c r="BE488" t="s">
        <v>71</v>
      </c>
      <c r="BF488" t="s">
        <v>71</v>
      </c>
      <c r="BG488" t="s">
        <v>71</v>
      </c>
      <c r="BH488" t="s">
        <v>71</v>
      </c>
      <c r="BI488" t="s">
        <v>71</v>
      </c>
      <c r="BJ488" t="s">
        <v>71</v>
      </c>
      <c r="BK488" t="s">
        <v>71</v>
      </c>
      <c r="BL488" t="s">
        <v>71</v>
      </c>
      <c r="BM488" t="s">
        <v>71</v>
      </c>
      <c r="BN488" t="s">
        <v>71</v>
      </c>
      <c r="BO488" t="s">
        <v>71</v>
      </c>
      <c r="BP488" t="s">
        <v>71</v>
      </c>
      <c r="BQ488" t="s">
        <v>4618</v>
      </c>
      <c r="BR488" t="str">
        <f>HYPERLINK("https%3A%2F%2Fwww.webofscience.com%2Fwos%2Fwoscc%2Ffull-record%2FWOS:000173245100407","View Full Record in Web of Science")</f>
        <v>View Full Record in Web of Science</v>
      </c>
    </row>
    <row r="489" spans="1:70" x14ac:dyDescent="0.25">
      <c r="A489" t="s">
        <v>69</v>
      </c>
      <c r="B489" t="s">
        <v>4619</v>
      </c>
      <c r="C489" t="s">
        <v>71</v>
      </c>
      <c r="D489" t="s">
        <v>71</v>
      </c>
      <c r="E489" t="s">
        <v>71</v>
      </c>
      <c r="F489" t="s">
        <v>4619</v>
      </c>
      <c r="G489" t="s">
        <v>71</v>
      </c>
      <c r="H489" t="s">
        <v>71</v>
      </c>
      <c r="I489" s="1" t="s">
        <v>4620</v>
      </c>
      <c r="J489" s="6" t="s">
        <v>8590</v>
      </c>
      <c r="K489" t="s">
        <v>421</v>
      </c>
      <c r="L489" t="s">
        <v>71</v>
      </c>
      <c r="M489" t="s">
        <v>71</v>
      </c>
      <c r="N489" t="s">
        <v>71</v>
      </c>
      <c r="O489" t="s">
        <v>71</v>
      </c>
      <c r="P489" t="s">
        <v>71</v>
      </c>
      <c r="Q489" t="s">
        <v>71</v>
      </c>
      <c r="R489" t="s">
        <v>71</v>
      </c>
      <c r="S489" t="s">
        <v>71</v>
      </c>
      <c r="T489" t="s">
        <v>4621</v>
      </c>
      <c r="U489" t="s">
        <v>71</v>
      </c>
      <c r="V489" t="s">
        <v>71</v>
      </c>
      <c r="W489" t="s">
        <v>71</v>
      </c>
      <c r="X489" t="s">
        <v>71</v>
      </c>
      <c r="Y489" t="s">
        <v>4622</v>
      </c>
      <c r="Z489" t="s">
        <v>4623</v>
      </c>
      <c r="AA489" t="s">
        <v>71</v>
      </c>
      <c r="AB489" t="s">
        <v>71</v>
      </c>
      <c r="AC489" t="s">
        <v>71</v>
      </c>
      <c r="AD489" t="s">
        <v>71</v>
      </c>
      <c r="AE489" t="s">
        <v>71</v>
      </c>
      <c r="AF489" t="s">
        <v>71</v>
      </c>
      <c r="AG489" t="s">
        <v>71</v>
      </c>
      <c r="AH489" t="s">
        <v>71</v>
      </c>
      <c r="AI489" t="s">
        <v>71</v>
      </c>
      <c r="AJ489" t="s">
        <v>71</v>
      </c>
      <c r="AK489" t="s">
        <v>71</v>
      </c>
      <c r="AL489" t="s">
        <v>71</v>
      </c>
      <c r="AM489" t="s">
        <v>423</v>
      </c>
      <c r="AN489" t="s">
        <v>715</v>
      </c>
      <c r="AO489" t="s">
        <v>71</v>
      </c>
      <c r="AP489" t="s">
        <v>71</v>
      </c>
      <c r="AQ489" t="s">
        <v>71</v>
      </c>
      <c r="AR489" t="s">
        <v>4624</v>
      </c>
      <c r="AS489">
        <v>1996</v>
      </c>
      <c r="AT489">
        <v>78</v>
      </c>
      <c r="AU489">
        <v>2</v>
      </c>
      <c r="AV489" t="s">
        <v>71</v>
      </c>
      <c r="AW489" t="s">
        <v>71</v>
      </c>
      <c r="AX489" t="s">
        <v>71</v>
      </c>
      <c r="AY489" t="s">
        <v>71</v>
      </c>
      <c r="AZ489">
        <v>139</v>
      </c>
      <c r="BA489">
        <v>153</v>
      </c>
      <c r="BB489" t="s">
        <v>71</v>
      </c>
      <c r="BC489" t="s">
        <v>4625</v>
      </c>
      <c r="BD489" t="str">
        <f>HYPERLINK("http://dx.doi.org/10.1016/0165-0114(95)00165-4","http://dx.doi.org/10.1016/0165-0114(95)00165-4")</f>
        <v>http://dx.doi.org/10.1016/0165-0114(95)00165-4</v>
      </c>
      <c r="BE489" t="s">
        <v>71</v>
      </c>
      <c r="BF489" t="s">
        <v>71</v>
      </c>
      <c r="BG489" t="s">
        <v>71</v>
      </c>
      <c r="BH489" t="s">
        <v>71</v>
      </c>
      <c r="BI489" t="s">
        <v>71</v>
      </c>
      <c r="BJ489" t="s">
        <v>71</v>
      </c>
      <c r="BK489" t="s">
        <v>71</v>
      </c>
      <c r="BL489" t="s">
        <v>71</v>
      </c>
      <c r="BM489" t="s">
        <v>71</v>
      </c>
      <c r="BN489" t="s">
        <v>71</v>
      </c>
      <c r="BO489" t="s">
        <v>71</v>
      </c>
      <c r="BP489" t="s">
        <v>71</v>
      </c>
      <c r="BQ489" t="s">
        <v>4626</v>
      </c>
      <c r="BR489" t="str">
        <f>HYPERLINK("https%3A%2F%2Fwww.webofscience.com%2Fwos%2Fwoscc%2Ffull-record%2FWOS:A1996TX48300001","View Full Record in Web of Science")</f>
        <v>View Full Record in Web of Science</v>
      </c>
    </row>
    <row r="490" spans="1:70" x14ac:dyDescent="0.25">
      <c r="A490" t="s">
        <v>83</v>
      </c>
      <c r="B490" t="s">
        <v>4627</v>
      </c>
      <c r="C490" t="s">
        <v>71</v>
      </c>
      <c r="D490" t="s">
        <v>71</v>
      </c>
      <c r="E490" t="s">
        <v>102</v>
      </c>
      <c r="F490" t="s">
        <v>4628</v>
      </c>
      <c r="G490" t="s">
        <v>71</v>
      </c>
      <c r="H490" t="s">
        <v>71</v>
      </c>
      <c r="I490" s="1" t="s">
        <v>4629</v>
      </c>
      <c r="J490" s="6" t="s">
        <v>8590</v>
      </c>
      <c r="K490" t="s">
        <v>4630</v>
      </c>
      <c r="L490" t="s">
        <v>71</v>
      </c>
      <c r="M490" t="s">
        <v>4631</v>
      </c>
      <c r="N490" t="s">
        <v>4632</v>
      </c>
      <c r="O490" t="s">
        <v>4633</v>
      </c>
      <c r="P490" t="s">
        <v>4634</v>
      </c>
      <c r="Q490" t="s">
        <v>4635</v>
      </c>
      <c r="R490" t="s">
        <v>71</v>
      </c>
      <c r="S490" t="s">
        <v>71</v>
      </c>
      <c r="T490" t="s">
        <v>4636</v>
      </c>
      <c r="U490" t="s">
        <v>71</v>
      </c>
      <c r="V490" t="s">
        <v>71</v>
      </c>
      <c r="W490" t="s">
        <v>71</v>
      </c>
      <c r="X490" t="s">
        <v>71</v>
      </c>
      <c r="Y490" t="s">
        <v>4637</v>
      </c>
      <c r="Z490" t="s">
        <v>4638</v>
      </c>
      <c r="AA490" t="s">
        <v>71</v>
      </c>
      <c r="AB490" t="s">
        <v>71</v>
      </c>
      <c r="AC490" t="s">
        <v>71</v>
      </c>
      <c r="AD490" t="s">
        <v>71</v>
      </c>
      <c r="AE490" t="s">
        <v>71</v>
      </c>
      <c r="AF490" t="s">
        <v>71</v>
      </c>
      <c r="AG490" t="s">
        <v>71</v>
      </c>
      <c r="AH490" t="s">
        <v>71</v>
      </c>
      <c r="AI490" t="s">
        <v>71</v>
      </c>
      <c r="AJ490" t="s">
        <v>71</v>
      </c>
      <c r="AK490" t="s">
        <v>71</v>
      </c>
      <c r="AL490" t="s">
        <v>71</v>
      </c>
      <c r="AM490" t="s">
        <v>71</v>
      </c>
      <c r="AN490" t="s">
        <v>71</v>
      </c>
      <c r="AO490" t="s">
        <v>4639</v>
      </c>
      <c r="AP490" t="s">
        <v>71</v>
      </c>
      <c r="AQ490" t="s">
        <v>71</v>
      </c>
      <c r="AR490" t="s">
        <v>71</v>
      </c>
      <c r="AS490">
        <v>2017</v>
      </c>
      <c r="AT490" t="s">
        <v>71</v>
      </c>
      <c r="AU490" t="s">
        <v>71</v>
      </c>
      <c r="AV490" t="s">
        <v>71</v>
      </c>
      <c r="AW490" t="s">
        <v>71</v>
      </c>
      <c r="AX490" t="s">
        <v>71</v>
      </c>
      <c r="AY490" t="s">
        <v>71</v>
      </c>
      <c r="AZ490" t="s">
        <v>71</v>
      </c>
      <c r="BA490" t="s">
        <v>71</v>
      </c>
      <c r="BB490" t="s">
        <v>71</v>
      </c>
      <c r="BC490" t="s">
        <v>71</v>
      </c>
      <c r="BD490" t="s">
        <v>71</v>
      </c>
      <c r="BE490" t="s">
        <v>71</v>
      </c>
      <c r="BF490" t="s">
        <v>71</v>
      </c>
      <c r="BG490" t="s">
        <v>71</v>
      </c>
      <c r="BH490" t="s">
        <v>71</v>
      </c>
      <c r="BI490" t="s">
        <v>71</v>
      </c>
      <c r="BJ490" t="s">
        <v>71</v>
      </c>
      <c r="BK490" t="s">
        <v>71</v>
      </c>
      <c r="BL490" t="s">
        <v>71</v>
      </c>
      <c r="BM490" t="s">
        <v>71</v>
      </c>
      <c r="BN490" t="s">
        <v>71</v>
      </c>
      <c r="BO490" t="s">
        <v>71</v>
      </c>
      <c r="BP490" t="s">
        <v>71</v>
      </c>
      <c r="BQ490" t="s">
        <v>4640</v>
      </c>
      <c r="BR490" t="str">
        <f>HYPERLINK("https%3A%2F%2Fwww.webofscience.com%2Fwos%2Fwoscc%2Ffull-record%2FWOS:000426438000035","View Full Record in Web of Science")</f>
        <v>View Full Record in Web of Science</v>
      </c>
    </row>
    <row r="491" spans="1:70" x14ac:dyDescent="0.25">
      <c r="A491" t="s">
        <v>69</v>
      </c>
      <c r="B491" t="s">
        <v>4641</v>
      </c>
      <c r="C491" t="s">
        <v>71</v>
      </c>
      <c r="D491" t="s">
        <v>71</v>
      </c>
      <c r="E491" t="s">
        <v>71</v>
      </c>
      <c r="F491" t="s">
        <v>4641</v>
      </c>
      <c r="G491" t="s">
        <v>71</v>
      </c>
      <c r="H491" t="s">
        <v>71</v>
      </c>
      <c r="I491" s="1" t="s">
        <v>4642</v>
      </c>
      <c r="J491" s="6" t="s">
        <v>8590</v>
      </c>
      <c r="K491" t="s">
        <v>4643</v>
      </c>
      <c r="L491" t="s">
        <v>71</v>
      </c>
      <c r="M491" t="s">
        <v>71</v>
      </c>
      <c r="N491" t="s">
        <v>71</v>
      </c>
      <c r="O491" t="s">
        <v>71</v>
      </c>
      <c r="P491" t="s">
        <v>71</v>
      </c>
      <c r="Q491" t="s">
        <v>71</v>
      </c>
      <c r="R491" t="s">
        <v>71</v>
      </c>
      <c r="S491" t="s">
        <v>71</v>
      </c>
      <c r="T491" t="s">
        <v>4644</v>
      </c>
      <c r="U491" t="s">
        <v>71</v>
      </c>
      <c r="V491" t="s">
        <v>71</v>
      </c>
      <c r="W491" t="s">
        <v>71</v>
      </c>
      <c r="X491" t="s">
        <v>71</v>
      </c>
      <c r="Y491" t="s">
        <v>71</v>
      </c>
      <c r="Z491" t="s">
        <v>71</v>
      </c>
      <c r="AA491" t="s">
        <v>71</v>
      </c>
      <c r="AB491" t="s">
        <v>71</v>
      </c>
      <c r="AC491" t="s">
        <v>71</v>
      </c>
      <c r="AD491" t="s">
        <v>71</v>
      </c>
      <c r="AE491" t="s">
        <v>71</v>
      </c>
      <c r="AF491" t="s">
        <v>71</v>
      </c>
      <c r="AG491" t="s">
        <v>71</v>
      </c>
      <c r="AH491" t="s">
        <v>71</v>
      </c>
      <c r="AI491" t="s">
        <v>71</v>
      </c>
      <c r="AJ491" t="s">
        <v>71</v>
      </c>
      <c r="AK491" t="s">
        <v>71</v>
      </c>
      <c r="AL491" t="s">
        <v>71</v>
      </c>
      <c r="AM491" t="s">
        <v>4645</v>
      </c>
      <c r="AN491" t="s">
        <v>71</v>
      </c>
      <c r="AO491" t="s">
        <v>71</v>
      </c>
      <c r="AP491" t="s">
        <v>71</v>
      </c>
      <c r="AQ491" t="s">
        <v>71</v>
      </c>
      <c r="AR491" t="s">
        <v>479</v>
      </c>
      <c r="AS491">
        <v>1993</v>
      </c>
      <c r="AT491">
        <v>61</v>
      </c>
      <c r="AU491">
        <v>4</v>
      </c>
      <c r="AV491" t="s">
        <v>71</v>
      </c>
      <c r="AW491" t="s">
        <v>71</v>
      </c>
      <c r="AX491" t="s">
        <v>71</v>
      </c>
      <c r="AY491" t="s">
        <v>71</v>
      </c>
      <c r="AZ491">
        <v>244</v>
      </c>
      <c r="BA491">
        <v>249</v>
      </c>
      <c r="BB491" t="s">
        <v>71</v>
      </c>
      <c r="BC491" t="s">
        <v>71</v>
      </c>
      <c r="BD491" t="s">
        <v>71</v>
      </c>
      <c r="BE491" t="s">
        <v>71</v>
      </c>
      <c r="BF491" t="s">
        <v>71</v>
      </c>
      <c r="BG491" t="s">
        <v>71</v>
      </c>
      <c r="BH491" t="s">
        <v>71</v>
      </c>
      <c r="BI491" t="s">
        <v>71</v>
      </c>
      <c r="BJ491" t="s">
        <v>71</v>
      </c>
      <c r="BK491" t="s">
        <v>71</v>
      </c>
      <c r="BL491" t="s">
        <v>71</v>
      </c>
      <c r="BM491" t="s">
        <v>71</v>
      </c>
      <c r="BN491" t="s">
        <v>71</v>
      </c>
      <c r="BO491" t="s">
        <v>71</v>
      </c>
      <c r="BP491" t="s">
        <v>71</v>
      </c>
      <c r="BQ491" t="s">
        <v>4646</v>
      </c>
      <c r="BR491" t="str">
        <f>HYPERLINK("https%3A%2F%2Fwww.webofscience.com%2Fwos%2Fwoscc%2Ffull-record%2FWOS:A1993MX10500003","View Full Record in Web of Science")</f>
        <v>View Full Record in Web of Science</v>
      </c>
    </row>
    <row r="492" spans="1:70" x14ac:dyDescent="0.25">
      <c r="A492" t="s">
        <v>83</v>
      </c>
      <c r="B492" t="s">
        <v>4647</v>
      </c>
      <c r="C492" t="s">
        <v>71</v>
      </c>
      <c r="D492" t="s">
        <v>71</v>
      </c>
      <c r="E492" t="s">
        <v>102</v>
      </c>
      <c r="F492" t="s">
        <v>4648</v>
      </c>
      <c r="G492" t="s">
        <v>71</v>
      </c>
      <c r="H492" t="s">
        <v>71</v>
      </c>
      <c r="I492" s="1" t="s">
        <v>4649</v>
      </c>
      <c r="J492" s="6" t="s">
        <v>8590</v>
      </c>
      <c r="K492" t="s">
        <v>4650</v>
      </c>
      <c r="L492" t="s">
        <v>4144</v>
      </c>
      <c r="M492" t="s">
        <v>4145</v>
      </c>
      <c r="N492" t="s">
        <v>4651</v>
      </c>
      <c r="O492" t="s">
        <v>355</v>
      </c>
      <c r="P492" t="s">
        <v>4652</v>
      </c>
      <c r="Q492" t="s">
        <v>71</v>
      </c>
      <c r="R492" t="s">
        <v>71</v>
      </c>
      <c r="S492" t="s">
        <v>71</v>
      </c>
      <c r="T492" t="s">
        <v>4653</v>
      </c>
      <c r="U492" t="s">
        <v>71</v>
      </c>
      <c r="V492" t="s">
        <v>71</v>
      </c>
      <c r="W492" t="s">
        <v>71</v>
      </c>
      <c r="X492" t="s">
        <v>71</v>
      </c>
      <c r="Y492" t="s">
        <v>71</v>
      </c>
      <c r="Z492" t="s">
        <v>71</v>
      </c>
      <c r="AA492" t="s">
        <v>71</v>
      </c>
      <c r="AB492" t="s">
        <v>71</v>
      </c>
      <c r="AC492" t="s">
        <v>71</v>
      </c>
      <c r="AD492" t="s">
        <v>71</v>
      </c>
      <c r="AE492" t="s">
        <v>71</v>
      </c>
      <c r="AF492" t="s">
        <v>71</v>
      </c>
      <c r="AG492" t="s">
        <v>71</v>
      </c>
      <c r="AH492" t="s">
        <v>71</v>
      </c>
      <c r="AI492" t="s">
        <v>71</v>
      </c>
      <c r="AJ492" t="s">
        <v>71</v>
      </c>
      <c r="AK492" t="s">
        <v>71</v>
      </c>
      <c r="AL492" t="s">
        <v>71</v>
      </c>
      <c r="AM492" t="s">
        <v>4152</v>
      </c>
      <c r="AN492" t="s">
        <v>71</v>
      </c>
      <c r="AO492" t="s">
        <v>4654</v>
      </c>
      <c r="AP492" t="s">
        <v>71</v>
      </c>
      <c r="AQ492" t="s">
        <v>71</v>
      </c>
      <c r="AR492" t="s">
        <v>71</v>
      </c>
      <c r="AS492">
        <v>2012</v>
      </c>
      <c r="AT492" t="s">
        <v>71</v>
      </c>
      <c r="AU492" t="s">
        <v>71</v>
      </c>
      <c r="AV492" t="s">
        <v>71</v>
      </c>
      <c r="AW492" t="s">
        <v>71</v>
      </c>
      <c r="AX492" t="s">
        <v>71</v>
      </c>
      <c r="AY492" t="s">
        <v>71</v>
      </c>
      <c r="AZ492">
        <v>2371</v>
      </c>
      <c r="BA492">
        <v>2376</v>
      </c>
      <c r="BB492" t="s">
        <v>71</v>
      </c>
      <c r="BC492" t="s">
        <v>71</v>
      </c>
      <c r="BD492" t="s">
        <v>71</v>
      </c>
      <c r="BE492" t="s">
        <v>71</v>
      </c>
      <c r="BF492" t="s">
        <v>71</v>
      </c>
      <c r="BG492" t="s">
        <v>71</v>
      </c>
      <c r="BH492" t="s">
        <v>71</v>
      </c>
      <c r="BI492" t="s">
        <v>71</v>
      </c>
      <c r="BJ492" t="s">
        <v>71</v>
      </c>
      <c r="BK492" t="s">
        <v>71</v>
      </c>
      <c r="BL492" t="s">
        <v>71</v>
      </c>
      <c r="BM492" t="s">
        <v>71</v>
      </c>
      <c r="BN492" t="s">
        <v>71</v>
      </c>
      <c r="BO492" t="s">
        <v>71</v>
      </c>
      <c r="BP492" t="s">
        <v>71</v>
      </c>
      <c r="BQ492" t="s">
        <v>4655</v>
      </c>
      <c r="BR492" t="str">
        <f>HYPERLINK("https%3A%2F%2Fwww.webofscience.com%2Fwos%2Fwoscc%2Ffull-record%2FWOS:000316869202084","View Full Record in Web of Science")</f>
        <v>View Full Record in Web of Science</v>
      </c>
    </row>
    <row r="493" spans="1:70" x14ac:dyDescent="0.25">
      <c r="A493" t="s">
        <v>69</v>
      </c>
      <c r="B493" t="s">
        <v>4656</v>
      </c>
      <c r="C493" t="s">
        <v>71</v>
      </c>
      <c r="D493" t="s">
        <v>71</v>
      </c>
      <c r="E493" t="s">
        <v>71</v>
      </c>
      <c r="F493" t="s">
        <v>4657</v>
      </c>
      <c r="G493" t="s">
        <v>71</v>
      </c>
      <c r="H493" t="s">
        <v>71</v>
      </c>
      <c r="I493" s="1" t="s">
        <v>4658</v>
      </c>
      <c r="J493" s="6" t="s">
        <v>8590</v>
      </c>
      <c r="K493" t="s">
        <v>1556</v>
      </c>
      <c r="L493" t="s">
        <v>71</v>
      </c>
      <c r="M493" t="s">
        <v>71</v>
      </c>
      <c r="N493" t="s">
        <v>71</v>
      </c>
      <c r="O493" t="s">
        <v>71</v>
      </c>
      <c r="P493" t="s">
        <v>71</v>
      </c>
      <c r="Q493" t="s">
        <v>71</v>
      </c>
      <c r="R493" t="s">
        <v>71</v>
      </c>
      <c r="S493" t="s">
        <v>71</v>
      </c>
      <c r="T493" t="s">
        <v>4659</v>
      </c>
      <c r="U493" t="s">
        <v>71</v>
      </c>
      <c r="V493" t="s">
        <v>71</v>
      </c>
      <c r="W493" t="s">
        <v>71</v>
      </c>
      <c r="X493" t="s">
        <v>71</v>
      </c>
      <c r="Y493" t="s">
        <v>4660</v>
      </c>
      <c r="Z493" t="s">
        <v>4661</v>
      </c>
      <c r="AA493" t="s">
        <v>71</v>
      </c>
      <c r="AB493" t="s">
        <v>71</v>
      </c>
      <c r="AC493" t="s">
        <v>71</v>
      </c>
      <c r="AD493" t="s">
        <v>71</v>
      </c>
      <c r="AE493" t="s">
        <v>71</v>
      </c>
      <c r="AF493" t="s">
        <v>71</v>
      </c>
      <c r="AG493" t="s">
        <v>71</v>
      </c>
      <c r="AH493" t="s">
        <v>71</v>
      </c>
      <c r="AI493" t="s">
        <v>71</v>
      </c>
      <c r="AJ493" t="s">
        <v>71</v>
      </c>
      <c r="AK493" t="s">
        <v>71</v>
      </c>
      <c r="AL493" t="s">
        <v>71</v>
      </c>
      <c r="AM493" t="s">
        <v>1558</v>
      </c>
      <c r="AN493" t="s">
        <v>1559</v>
      </c>
      <c r="AO493" t="s">
        <v>71</v>
      </c>
      <c r="AP493" t="s">
        <v>71</v>
      </c>
      <c r="AQ493" t="s">
        <v>71</v>
      </c>
      <c r="AR493" t="s">
        <v>263</v>
      </c>
      <c r="AS493">
        <v>2017</v>
      </c>
      <c r="AT493">
        <v>76</v>
      </c>
      <c r="AU493">
        <v>22</v>
      </c>
      <c r="AV493" t="s">
        <v>71</v>
      </c>
      <c r="AW493" t="s">
        <v>71</v>
      </c>
      <c r="AX493" t="s">
        <v>71</v>
      </c>
      <c r="AY493" t="s">
        <v>71</v>
      </c>
      <c r="AZ493">
        <v>23627</v>
      </c>
      <c r="BA493">
        <v>23642</v>
      </c>
      <c r="BB493" t="s">
        <v>71</v>
      </c>
      <c r="BC493" t="s">
        <v>4662</v>
      </c>
      <c r="BD493" t="str">
        <f>HYPERLINK("http://dx.doi.org/10.1007/s11042-016-4137-0","http://dx.doi.org/10.1007/s11042-016-4137-0")</f>
        <v>http://dx.doi.org/10.1007/s11042-016-4137-0</v>
      </c>
      <c r="BE493" t="s">
        <v>71</v>
      </c>
      <c r="BF493" t="s">
        <v>71</v>
      </c>
      <c r="BG493" t="s">
        <v>71</v>
      </c>
      <c r="BH493" t="s">
        <v>71</v>
      </c>
      <c r="BI493" t="s">
        <v>71</v>
      </c>
      <c r="BJ493" t="s">
        <v>71</v>
      </c>
      <c r="BK493" t="s">
        <v>71</v>
      </c>
      <c r="BL493" t="s">
        <v>71</v>
      </c>
      <c r="BM493" t="s">
        <v>71</v>
      </c>
      <c r="BN493" t="s">
        <v>71</v>
      </c>
      <c r="BO493" t="s">
        <v>71</v>
      </c>
      <c r="BP493" t="s">
        <v>71</v>
      </c>
      <c r="BQ493" t="s">
        <v>4663</v>
      </c>
      <c r="BR493" t="str">
        <f>HYPERLINK("https%3A%2F%2Fwww.webofscience.com%2Fwos%2Fwoscc%2Ffull-record%2FWOS:000413841700023","View Full Record in Web of Science")</f>
        <v>View Full Record in Web of Science</v>
      </c>
    </row>
    <row r="494" spans="1:70" x14ac:dyDescent="0.25">
      <c r="A494" t="s">
        <v>83</v>
      </c>
      <c r="B494" t="s">
        <v>383</v>
      </c>
      <c r="C494" t="s">
        <v>71</v>
      </c>
      <c r="D494" t="s">
        <v>71</v>
      </c>
      <c r="E494" t="s">
        <v>102</v>
      </c>
      <c r="F494" t="s">
        <v>4055</v>
      </c>
      <c r="G494" t="s">
        <v>71</v>
      </c>
      <c r="H494" t="s">
        <v>71</v>
      </c>
      <c r="I494" s="1" t="s">
        <v>4664</v>
      </c>
      <c r="J494" s="6" t="s">
        <v>8590</v>
      </c>
      <c r="K494" t="s">
        <v>4665</v>
      </c>
      <c r="L494" t="s">
        <v>71</v>
      </c>
      <c r="M494" t="s">
        <v>277</v>
      </c>
      <c r="N494" t="s">
        <v>4666</v>
      </c>
      <c r="O494" t="s">
        <v>4667</v>
      </c>
      <c r="P494" t="s">
        <v>280</v>
      </c>
      <c r="Q494" t="s">
        <v>71</v>
      </c>
      <c r="R494" t="s">
        <v>71</v>
      </c>
      <c r="S494" t="s">
        <v>71</v>
      </c>
      <c r="T494" t="s">
        <v>4668</v>
      </c>
      <c r="U494" t="s">
        <v>71</v>
      </c>
      <c r="V494" t="s">
        <v>71</v>
      </c>
      <c r="W494" t="s">
        <v>71</v>
      </c>
      <c r="X494" t="s">
        <v>71</v>
      </c>
      <c r="Y494" t="s">
        <v>71</v>
      </c>
      <c r="Z494" t="s">
        <v>71</v>
      </c>
      <c r="AA494" t="s">
        <v>71</v>
      </c>
      <c r="AB494" t="s">
        <v>71</v>
      </c>
      <c r="AC494" t="s">
        <v>71</v>
      </c>
      <c r="AD494" t="s">
        <v>71</v>
      </c>
      <c r="AE494" t="s">
        <v>71</v>
      </c>
      <c r="AF494" t="s">
        <v>71</v>
      </c>
      <c r="AG494" t="s">
        <v>71</v>
      </c>
      <c r="AH494" t="s">
        <v>71</v>
      </c>
      <c r="AI494" t="s">
        <v>71</v>
      </c>
      <c r="AJ494" t="s">
        <v>71</v>
      </c>
      <c r="AK494" t="s">
        <v>71</v>
      </c>
      <c r="AL494" t="s">
        <v>71</v>
      </c>
      <c r="AM494" t="s">
        <v>71</v>
      </c>
      <c r="AN494" t="s">
        <v>71</v>
      </c>
      <c r="AO494" t="s">
        <v>4669</v>
      </c>
      <c r="AP494" t="s">
        <v>71</v>
      </c>
      <c r="AQ494" t="s">
        <v>71</v>
      </c>
      <c r="AR494" t="s">
        <v>71</v>
      </c>
      <c r="AS494">
        <v>2008</v>
      </c>
      <c r="AT494" t="s">
        <v>71</v>
      </c>
      <c r="AU494" t="s">
        <v>71</v>
      </c>
      <c r="AV494" t="s">
        <v>71</v>
      </c>
      <c r="AW494" t="s">
        <v>71</v>
      </c>
      <c r="AX494" t="s">
        <v>71</v>
      </c>
      <c r="AY494" t="s">
        <v>71</v>
      </c>
      <c r="AZ494">
        <v>128</v>
      </c>
      <c r="BA494">
        <v>133</v>
      </c>
      <c r="BB494" t="s">
        <v>71</v>
      </c>
      <c r="BC494" t="s">
        <v>71</v>
      </c>
      <c r="BD494" t="s">
        <v>71</v>
      </c>
      <c r="BE494" t="s">
        <v>71</v>
      </c>
      <c r="BF494" t="s">
        <v>71</v>
      </c>
      <c r="BG494" t="s">
        <v>71</v>
      </c>
      <c r="BH494" t="s">
        <v>71</v>
      </c>
      <c r="BI494" t="s">
        <v>71</v>
      </c>
      <c r="BJ494" t="s">
        <v>71</v>
      </c>
      <c r="BK494" t="s">
        <v>71</v>
      </c>
      <c r="BL494" t="s">
        <v>71</v>
      </c>
      <c r="BM494" t="s">
        <v>71</v>
      </c>
      <c r="BN494" t="s">
        <v>71</v>
      </c>
      <c r="BO494" t="s">
        <v>71</v>
      </c>
      <c r="BP494" t="s">
        <v>71</v>
      </c>
      <c r="BQ494" t="s">
        <v>4670</v>
      </c>
      <c r="BR494" t="str">
        <f>HYPERLINK("https%3A%2F%2Fwww.webofscience.com%2Fwos%2Fwoscc%2Ffull-record%2FWOS:000258322800024","View Full Record in Web of Science")</f>
        <v>View Full Record in Web of Science</v>
      </c>
    </row>
    <row r="495" spans="1:70" x14ac:dyDescent="0.25">
      <c r="A495" t="s">
        <v>69</v>
      </c>
      <c r="B495" t="s">
        <v>4671</v>
      </c>
      <c r="C495" t="s">
        <v>71</v>
      </c>
      <c r="D495" t="s">
        <v>71</v>
      </c>
      <c r="E495" t="s">
        <v>71</v>
      </c>
      <c r="F495" t="s">
        <v>4671</v>
      </c>
      <c r="G495" t="s">
        <v>71</v>
      </c>
      <c r="H495" t="s">
        <v>71</v>
      </c>
      <c r="I495" s="1" t="s">
        <v>4672</v>
      </c>
      <c r="J495" s="6" t="s">
        <v>8590</v>
      </c>
      <c r="K495" t="s">
        <v>233</v>
      </c>
      <c r="L495" t="s">
        <v>71</v>
      </c>
      <c r="M495" t="s">
        <v>71</v>
      </c>
      <c r="N495" t="s">
        <v>71</v>
      </c>
      <c r="O495" t="s">
        <v>71</v>
      </c>
      <c r="P495" t="s">
        <v>71</v>
      </c>
      <c r="Q495" t="s">
        <v>71</v>
      </c>
      <c r="R495" t="s">
        <v>71</v>
      </c>
      <c r="S495" t="s">
        <v>71</v>
      </c>
      <c r="T495" t="s">
        <v>4673</v>
      </c>
      <c r="U495" t="s">
        <v>71</v>
      </c>
      <c r="V495" t="s">
        <v>71</v>
      </c>
      <c r="W495" t="s">
        <v>71</v>
      </c>
      <c r="X495" t="s">
        <v>71</v>
      </c>
      <c r="Y495" t="s">
        <v>71</v>
      </c>
      <c r="Z495" t="s">
        <v>4674</v>
      </c>
      <c r="AA495" t="s">
        <v>71</v>
      </c>
      <c r="AB495" t="s">
        <v>71</v>
      </c>
      <c r="AC495" t="s">
        <v>71</v>
      </c>
      <c r="AD495" t="s">
        <v>71</v>
      </c>
      <c r="AE495" t="s">
        <v>71</v>
      </c>
      <c r="AF495" t="s">
        <v>71</v>
      </c>
      <c r="AG495" t="s">
        <v>71</v>
      </c>
      <c r="AH495" t="s">
        <v>71</v>
      </c>
      <c r="AI495" t="s">
        <v>71</v>
      </c>
      <c r="AJ495" t="s">
        <v>71</v>
      </c>
      <c r="AK495" t="s">
        <v>71</v>
      </c>
      <c r="AL495" t="s">
        <v>71</v>
      </c>
      <c r="AM495" t="s">
        <v>237</v>
      </c>
      <c r="AN495" t="s">
        <v>71</v>
      </c>
      <c r="AO495" t="s">
        <v>71</v>
      </c>
      <c r="AP495" t="s">
        <v>71</v>
      </c>
      <c r="AQ495" t="s">
        <v>71</v>
      </c>
      <c r="AR495" t="s">
        <v>263</v>
      </c>
      <c r="AS495">
        <v>1997</v>
      </c>
      <c r="AT495">
        <v>5</v>
      </c>
      <c r="AU495">
        <v>4</v>
      </c>
      <c r="AV495" t="s">
        <v>71</v>
      </c>
      <c r="AW495" t="s">
        <v>71</v>
      </c>
      <c r="AX495" t="s">
        <v>71</v>
      </c>
      <c r="AY495" t="s">
        <v>71</v>
      </c>
      <c r="AZ495">
        <v>557</v>
      </c>
      <c r="BA495">
        <v>569</v>
      </c>
      <c r="BB495" t="s">
        <v>71</v>
      </c>
      <c r="BC495" t="s">
        <v>4675</v>
      </c>
      <c r="BD495" t="str">
        <f>HYPERLINK("http://dx.doi.org/10.1109/91.649907","http://dx.doi.org/10.1109/91.649907")</f>
        <v>http://dx.doi.org/10.1109/91.649907</v>
      </c>
      <c r="BE495" t="s">
        <v>71</v>
      </c>
      <c r="BF495" t="s">
        <v>71</v>
      </c>
      <c r="BG495" t="s">
        <v>71</v>
      </c>
      <c r="BH495" t="s">
        <v>71</v>
      </c>
      <c r="BI495" t="s">
        <v>71</v>
      </c>
      <c r="BJ495" t="s">
        <v>71</v>
      </c>
      <c r="BK495" t="s">
        <v>71</v>
      </c>
      <c r="BL495" t="s">
        <v>71</v>
      </c>
      <c r="BM495" t="s">
        <v>71</v>
      </c>
      <c r="BN495" t="s">
        <v>71</v>
      </c>
      <c r="BO495" t="s">
        <v>71</v>
      </c>
      <c r="BP495" t="s">
        <v>71</v>
      </c>
      <c r="BQ495" t="s">
        <v>4676</v>
      </c>
      <c r="BR495" t="str">
        <f>HYPERLINK("https%3A%2F%2Fwww.webofscience.com%2Fwos%2Fwoscc%2Ffull-record%2FWOS:A1997YG00400007","View Full Record in Web of Science")</f>
        <v>View Full Record in Web of Science</v>
      </c>
    </row>
    <row r="496" spans="1:70" x14ac:dyDescent="0.25">
      <c r="A496" t="s">
        <v>69</v>
      </c>
      <c r="B496" t="s">
        <v>4677</v>
      </c>
      <c r="C496" t="s">
        <v>71</v>
      </c>
      <c r="D496" t="s">
        <v>71</v>
      </c>
      <c r="E496" t="s">
        <v>71</v>
      </c>
      <c r="F496" t="s">
        <v>4678</v>
      </c>
      <c r="G496" t="s">
        <v>71</v>
      </c>
      <c r="H496" t="s">
        <v>71</v>
      </c>
      <c r="I496" s="1" t="s">
        <v>4679</v>
      </c>
      <c r="J496" s="6" t="s">
        <v>8590</v>
      </c>
      <c r="K496" t="s">
        <v>4680</v>
      </c>
      <c r="L496" t="s">
        <v>71</v>
      </c>
      <c r="M496" t="s">
        <v>71</v>
      </c>
      <c r="N496" t="s">
        <v>71</v>
      </c>
      <c r="O496" t="s">
        <v>71</v>
      </c>
      <c r="P496" t="s">
        <v>71</v>
      </c>
      <c r="Q496" t="s">
        <v>71</v>
      </c>
      <c r="R496" t="s">
        <v>71</v>
      </c>
      <c r="S496" t="s">
        <v>71</v>
      </c>
      <c r="T496" t="s">
        <v>4681</v>
      </c>
      <c r="U496" t="s">
        <v>71</v>
      </c>
      <c r="V496" t="s">
        <v>71</v>
      </c>
      <c r="W496" t="s">
        <v>71</v>
      </c>
      <c r="X496" t="s">
        <v>71</v>
      </c>
      <c r="Y496" t="s">
        <v>4682</v>
      </c>
      <c r="Z496" t="s">
        <v>4683</v>
      </c>
      <c r="AA496" t="s">
        <v>71</v>
      </c>
      <c r="AB496" t="s">
        <v>71</v>
      </c>
      <c r="AC496" t="s">
        <v>71</v>
      </c>
      <c r="AD496" t="s">
        <v>71</v>
      </c>
      <c r="AE496" t="s">
        <v>71</v>
      </c>
      <c r="AF496" t="s">
        <v>71</v>
      </c>
      <c r="AG496" t="s">
        <v>71</v>
      </c>
      <c r="AH496" t="s">
        <v>71</v>
      </c>
      <c r="AI496" t="s">
        <v>71</v>
      </c>
      <c r="AJ496" t="s">
        <v>71</v>
      </c>
      <c r="AK496" t="s">
        <v>71</v>
      </c>
      <c r="AL496" t="s">
        <v>71</v>
      </c>
      <c r="AM496" t="s">
        <v>4684</v>
      </c>
      <c r="AN496" t="s">
        <v>4685</v>
      </c>
      <c r="AO496" t="s">
        <v>71</v>
      </c>
      <c r="AP496" t="s">
        <v>71</v>
      </c>
      <c r="AQ496" t="s">
        <v>71</v>
      </c>
      <c r="AR496" t="s">
        <v>129</v>
      </c>
      <c r="AS496">
        <v>2021</v>
      </c>
      <c r="AT496">
        <v>63</v>
      </c>
      <c r="AU496">
        <v>4</v>
      </c>
      <c r="AV496" t="s">
        <v>71</v>
      </c>
      <c r="AW496" t="s">
        <v>71</v>
      </c>
      <c r="AX496" t="s">
        <v>71</v>
      </c>
      <c r="AY496" t="s">
        <v>71</v>
      </c>
      <c r="AZ496">
        <v>389</v>
      </c>
      <c r="BA496">
        <v>402</v>
      </c>
      <c r="BB496" t="s">
        <v>71</v>
      </c>
      <c r="BC496" t="s">
        <v>4686</v>
      </c>
      <c r="BD496" t="str">
        <f>HYPERLINK("http://dx.doi.org/10.1007/s12599-020-00668-7","http://dx.doi.org/10.1007/s12599-020-00668-7")</f>
        <v>http://dx.doi.org/10.1007/s12599-020-00668-7</v>
      </c>
      <c r="BE496" t="s">
        <v>71</v>
      </c>
      <c r="BF496" t="s">
        <v>3479</v>
      </c>
      <c r="BG496" t="s">
        <v>71</v>
      </c>
      <c r="BH496" t="s">
        <v>71</v>
      </c>
      <c r="BI496" t="s">
        <v>71</v>
      </c>
      <c r="BJ496" t="s">
        <v>71</v>
      </c>
      <c r="BK496" t="s">
        <v>71</v>
      </c>
      <c r="BL496" t="s">
        <v>71</v>
      </c>
      <c r="BM496" t="s">
        <v>71</v>
      </c>
      <c r="BN496" t="s">
        <v>71</v>
      </c>
      <c r="BO496" t="s">
        <v>71</v>
      </c>
      <c r="BP496" t="s">
        <v>71</v>
      </c>
      <c r="BQ496" t="s">
        <v>4687</v>
      </c>
      <c r="BR496" t="str">
        <f>HYPERLINK("https%3A%2F%2Fwww.webofscience.com%2Fwos%2Fwoscc%2Ffull-record%2FWOS:000590233900002","View Full Record in Web of Science")</f>
        <v>View Full Record in Web of Science</v>
      </c>
    </row>
    <row r="497" spans="1:70" x14ac:dyDescent="0.25">
      <c r="A497" t="s">
        <v>69</v>
      </c>
      <c r="B497" t="s">
        <v>4688</v>
      </c>
      <c r="C497" t="s">
        <v>71</v>
      </c>
      <c r="D497" t="s">
        <v>71</v>
      </c>
      <c r="E497" t="s">
        <v>71</v>
      </c>
      <c r="F497" t="s">
        <v>4688</v>
      </c>
      <c r="G497" t="s">
        <v>71</v>
      </c>
      <c r="H497" t="s">
        <v>71</v>
      </c>
      <c r="I497" s="1" t="s">
        <v>4689</v>
      </c>
      <c r="J497" s="6" t="s">
        <v>8590</v>
      </c>
      <c r="K497" t="s">
        <v>421</v>
      </c>
      <c r="L497" t="s">
        <v>71</v>
      </c>
      <c r="M497" t="s">
        <v>71</v>
      </c>
      <c r="N497" t="s">
        <v>71</v>
      </c>
      <c r="O497" t="s">
        <v>71</v>
      </c>
      <c r="P497" t="s">
        <v>71</v>
      </c>
      <c r="Q497" t="s">
        <v>71</v>
      </c>
      <c r="R497" t="s">
        <v>71</v>
      </c>
      <c r="S497" t="s">
        <v>71</v>
      </c>
      <c r="T497" t="s">
        <v>4690</v>
      </c>
      <c r="U497" t="s">
        <v>71</v>
      </c>
      <c r="V497" t="s">
        <v>71</v>
      </c>
      <c r="W497" t="s">
        <v>71</v>
      </c>
      <c r="X497" t="s">
        <v>71</v>
      </c>
      <c r="Y497" t="s">
        <v>71</v>
      </c>
      <c r="Z497" t="s">
        <v>71</v>
      </c>
      <c r="AA497" t="s">
        <v>71</v>
      </c>
      <c r="AB497" t="s">
        <v>71</v>
      </c>
      <c r="AC497" t="s">
        <v>71</v>
      </c>
      <c r="AD497" t="s">
        <v>71</v>
      </c>
      <c r="AE497" t="s">
        <v>71</v>
      </c>
      <c r="AF497" t="s">
        <v>71</v>
      </c>
      <c r="AG497" t="s">
        <v>71</v>
      </c>
      <c r="AH497" t="s">
        <v>71</v>
      </c>
      <c r="AI497" t="s">
        <v>71</v>
      </c>
      <c r="AJ497" t="s">
        <v>71</v>
      </c>
      <c r="AK497" t="s">
        <v>71</v>
      </c>
      <c r="AL497" t="s">
        <v>71</v>
      </c>
      <c r="AM497" t="s">
        <v>423</v>
      </c>
      <c r="AN497" t="s">
        <v>71</v>
      </c>
      <c r="AO497" t="s">
        <v>71</v>
      </c>
      <c r="AP497" t="s">
        <v>71</v>
      </c>
      <c r="AQ497" t="s">
        <v>71</v>
      </c>
      <c r="AR497" t="s">
        <v>4691</v>
      </c>
      <c r="AS497">
        <v>1992</v>
      </c>
      <c r="AT497">
        <v>49</v>
      </c>
      <c r="AU497">
        <v>1</v>
      </c>
      <c r="AV497" t="s">
        <v>71</v>
      </c>
      <c r="AW497" t="s">
        <v>71</v>
      </c>
      <c r="AX497" t="s">
        <v>71</v>
      </c>
      <c r="AY497" t="s">
        <v>71</v>
      </c>
      <c r="AZ497">
        <v>75</v>
      </c>
      <c r="BA497">
        <v>90</v>
      </c>
      <c r="BB497" t="s">
        <v>71</v>
      </c>
      <c r="BC497" t="s">
        <v>4692</v>
      </c>
      <c r="BD497" t="str">
        <f>HYPERLINK("http://dx.doi.org/10.1016/0165-0114(92)90111-G","http://dx.doi.org/10.1016/0165-0114(92)90111-G")</f>
        <v>http://dx.doi.org/10.1016/0165-0114(92)90111-G</v>
      </c>
      <c r="BE497" t="s">
        <v>71</v>
      </c>
      <c r="BF497" t="s">
        <v>71</v>
      </c>
      <c r="BG497" t="s">
        <v>71</v>
      </c>
      <c r="BH497" t="s">
        <v>71</v>
      </c>
      <c r="BI497" t="s">
        <v>71</v>
      </c>
      <c r="BJ497" t="s">
        <v>71</v>
      </c>
      <c r="BK497" t="s">
        <v>71</v>
      </c>
      <c r="BL497" t="s">
        <v>71</v>
      </c>
      <c r="BM497" t="s">
        <v>71</v>
      </c>
      <c r="BN497" t="s">
        <v>71</v>
      </c>
      <c r="BO497" t="s">
        <v>71</v>
      </c>
      <c r="BP497" t="s">
        <v>71</v>
      </c>
      <c r="BQ497" t="s">
        <v>4693</v>
      </c>
      <c r="BR497" t="str">
        <f>HYPERLINK("https%3A%2F%2Fwww.webofscience.com%2Fwos%2Fwoscc%2Ffull-record%2FWOS:A1992JJ19100009","View Full Record in Web of Science")</f>
        <v>View Full Record in Web of Science</v>
      </c>
    </row>
    <row r="498" spans="1:70" x14ac:dyDescent="0.25">
      <c r="A498" t="s">
        <v>83</v>
      </c>
      <c r="B498" t="s">
        <v>4694</v>
      </c>
      <c r="C498" t="s">
        <v>71</v>
      </c>
      <c r="D498" t="s">
        <v>71</v>
      </c>
      <c r="E498" t="s">
        <v>102</v>
      </c>
      <c r="F498" t="s">
        <v>4694</v>
      </c>
      <c r="G498" t="s">
        <v>71</v>
      </c>
      <c r="H498" t="s">
        <v>71</v>
      </c>
      <c r="I498" s="1" t="s">
        <v>4695</v>
      </c>
      <c r="J498" s="6" t="s">
        <v>8590</v>
      </c>
      <c r="K498" t="s">
        <v>4696</v>
      </c>
      <c r="L498" t="s">
        <v>71</v>
      </c>
      <c r="M498" t="s">
        <v>4697</v>
      </c>
      <c r="N498" t="s">
        <v>4698</v>
      </c>
      <c r="O498" t="s">
        <v>4699</v>
      </c>
      <c r="P498" t="s">
        <v>4700</v>
      </c>
      <c r="Q498" t="s">
        <v>71</v>
      </c>
      <c r="R498" t="s">
        <v>71</v>
      </c>
      <c r="S498" t="s">
        <v>71</v>
      </c>
      <c r="T498" t="s">
        <v>4701</v>
      </c>
      <c r="U498" t="s">
        <v>71</v>
      </c>
      <c r="V498" t="s">
        <v>71</v>
      </c>
      <c r="W498" t="s">
        <v>71</v>
      </c>
      <c r="X498" t="s">
        <v>71</v>
      </c>
      <c r="Y498" t="s">
        <v>71</v>
      </c>
      <c r="Z498" t="s">
        <v>71</v>
      </c>
      <c r="AA498" t="s">
        <v>71</v>
      </c>
      <c r="AB498" t="s">
        <v>71</v>
      </c>
      <c r="AC498" t="s">
        <v>71</v>
      </c>
      <c r="AD498" t="s">
        <v>71</v>
      </c>
      <c r="AE498" t="s">
        <v>71</v>
      </c>
      <c r="AF498" t="s">
        <v>71</v>
      </c>
      <c r="AG498" t="s">
        <v>71</v>
      </c>
      <c r="AH498" t="s">
        <v>71</v>
      </c>
      <c r="AI498" t="s">
        <v>71</v>
      </c>
      <c r="AJ498" t="s">
        <v>71</v>
      </c>
      <c r="AK498" t="s">
        <v>71</v>
      </c>
      <c r="AL498" t="s">
        <v>71</v>
      </c>
      <c r="AM498" t="s">
        <v>71</v>
      </c>
      <c r="AN498" t="s">
        <v>71</v>
      </c>
      <c r="AO498" t="s">
        <v>4702</v>
      </c>
      <c r="AP498" t="s">
        <v>71</v>
      </c>
      <c r="AQ498" t="s">
        <v>71</v>
      </c>
      <c r="AR498" t="s">
        <v>71</v>
      </c>
      <c r="AS498">
        <v>1996</v>
      </c>
      <c r="AT498" t="s">
        <v>71</v>
      </c>
      <c r="AU498" t="s">
        <v>71</v>
      </c>
      <c r="AV498" t="s">
        <v>71</v>
      </c>
      <c r="AW498" t="s">
        <v>71</v>
      </c>
      <c r="AX498" t="s">
        <v>71</v>
      </c>
      <c r="AY498" t="s">
        <v>71</v>
      </c>
      <c r="AZ498">
        <v>400</v>
      </c>
      <c r="BA498">
        <v>405</v>
      </c>
      <c r="BB498" t="s">
        <v>71</v>
      </c>
      <c r="BC498" t="s">
        <v>71</v>
      </c>
      <c r="BD498" t="s">
        <v>71</v>
      </c>
      <c r="BE498" t="s">
        <v>71</v>
      </c>
      <c r="BF498" t="s">
        <v>71</v>
      </c>
      <c r="BG498" t="s">
        <v>71</v>
      </c>
      <c r="BH498" t="s">
        <v>71</v>
      </c>
      <c r="BI498" t="s">
        <v>71</v>
      </c>
      <c r="BJ498" t="s">
        <v>71</v>
      </c>
      <c r="BK498" t="s">
        <v>71</v>
      </c>
      <c r="BL498" t="s">
        <v>71</v>
      </c>
      <c r="BM498" t="s">
        <v>71</v>
      </c>
      <c r="BN498" t="s">
        <v>71</v>
      </c>
      <c r="BO498" t="s">
        <v>71</v>
      </c>
      <c r="BP498" t="s">
        <v>71</v>
      </c>
      <c r="BQ498" t="s">
        <v>4703</v>
      </c>
      <c r="BR498" t="str">
        <f>HYPERLINK("https%3A%2F%2Fwww.webofscience.com%2Fwos%2Fwoscc%2Ffull-record%2FWOS:A1996BH26N00073","View Full Record in Web of Science")</f>
        <v>View Full Record in Web of Science</v>
      </c>
    </row>
    <row r="499" spans="1:70" x14ac:dyDescent="0.25">
      <c r="A499" t="s">
        <v>69</v>
      </c>
      <c r="B499" t="s">
        <v>4704</v>
      </c>
      <c r="C499" t="s">
        <v>71</v>
      </c>
      <c r="D499" t="s">
        <v>71</v>
      </c>
      <c r="E499" t="s">
        <v>71</v>
      </c>
      <c r="F499" t="s">
        <v>4705</v>
      </c>
      <c r="G499" t="s">
        <v>71</v>
      </c>
      <c r="H499" t="s">
        <v>71</v>
      </c>
      <c r="I499" s="1" t="s">
        <v>4706</v>
      </c>
      <c r="J499" s="6" t="s">
        <v>8590</v>
      </c>
      <c r="K499" t="s">
        <v>4707</v>
      </c>
      <c r="L499" t="s">
        <v>71</v>
      </c>
      <c r="M499" t="s">
        <v>71</v>
      </c>
      <c r="N499" t="s">
        <v>71</v>
      </c>
      <c r="O499" t="s">
        <v>71</v>
      </c>
      <c r="P499" t="s">
        <v>71</v>
      </c>
      <c r="Q499" t="s">
        <v>71</v>
      </c>
      <c r="R499" t="s">
        <v>71</v>
      </c>
      <c r="S499" t="s">
        <v>71</v>
      </c>
      <c r="T499" t="s">
        <v>4708</v>
      </c>
      <c r="U499" t="s">
        <v>71</v>
      </c>
      <c r="V499" t="s">
        <v>71</v>
      </c>
      <c r="W499" t="s">
        <v>71</v>
      </c>
      <c r="X499" t="s">
        <v>71</v>
      </c>
      <c r="Y499" t="s">
        <v>71</v>
      </c>
      <c r="Z499" t="s">
        <v>71</v>
      </c>
      <c r="AA499" t="s">
        <v>71</v>
      </c>
      <c r="AB499" t="s">
        <v>71</v>
      </c>
      <c r="AC499" t="s">
        <v>71</v>
      </c>
      <c r="AD499" t="s">
        <v>71</v>
      </c>
      <c r="AE499" t="s">
        <v>71</v>
      </c>
      <c r="AF499" t="s">
        <v>71</v>
      </c>
      <c r="AG499" t="s">
        <v>71</v>
      </c>
      <c r="AH499" t="s">
        <v>71</v>
      </c>
      <c r="AI499" t="s">
        <v>71</v>
      </c>
      <c r="AJ499" t="s">
        <v>71</v>
      </c>
      <c r="AK499" t="s">
        <v>71</v>
      </c>
      <c r="AL499" t="s">
        <v>71</v>
      </c>
      <c r="AM499" t="s">
        <v>4709</v>
      </c>
      <c r="AN499" t="s">
        <v>4710</v>
      </c>
      <c r="AO499" t="s">
        <v>71</v>
      </c>
      <c r="AP499" t="s">
        <v>71</v>
      </c>
      <c r="AQ499" t="s">
        <v>71</v>
      </c>
      <c r="AR499" t="s">
        <v>1363</v>
      </c>
      <c r="AS499">
        <v>2021</v>
      </c>
      <c r="AT499">
        <v>49</v>
      </c>
      <c r="AU499" t="s">
        <v>71</v>
      </c>
      <c r="AV499" t="s">
        <v>71</v>
      </c>
      <c r="AW499" t="s">
        <v>71</v>
      </c>
      <c r="AX499" t="s">
        <v>71</v>
      </c>
      <c r="AY499" t="s">
        <v>71</v>
      </c>
      <c r="AZ499" t="s">
        <v>71</v>
      </c>
      <c r="BA499" t="s">
        <v>71</v>
      </c>
      <c r="BB499">
        <v>101080</v>
      </c>
      <c r="BC499" t="s">
        <v>4711</v>
      </c>
      <c r="BD499" t="str">
        <f>HYPERLINK("http://dx.doi.org/10.1016/j.elerap.2021.101080","http://dx.doi.org/10.1016/j.elerap.2021.101080")</f>
        <v>http://dx.doi.org/10.1016/j.elerap.2021.101080</v>
      </c>
      <c r="BE499" t="s">
        <v>71</v>
      </c>
      <c r="BF499" t="s">
        <v>4262</v>
      </c>
      <c r="BG499" t="s">
        <v>71</v>
      </c>
      <c r="BH499" t="s">
        <v>71</v>
      </c>
      <c r="BI499" t="s">
        <v>71</v>
      </c>
      <c r="BJ499" t="s">
        <v>71</v>
      </c>
      <c r="BK499" t="s">
        <v>71</v>
      </c>
      <c r="BL499" t="s">
        <v>71</v>
      </c>
      <c r="BM499" t="s">
        <v>71</v>
      </c>
      <c r="BN499" t="s">
        <v>71</v>
      </c>
      <c r="BO499" t="s">
        <v>71</v>
      </c>
      <c r="BP499" t="s">
        <v>71</v>
      </c>
      <c r="BQ499" t="s">
        <v>4712</v>
      </c>
      <c r="BR499" t="str">
        <f>HYPERLINK("https%3A%2F%2Fwww.webofscience.com%2Fwos%2Fwoscc%2Ffull-record%2FWOS:000697662300003","View Full Record in Web of Science")</f>
        <v>View Full Record in Web of Science</v>
      </c>
    </row>
    <row r="500" spans="1:70" x14ac:dyDescent="0.25">
      <c r="A500" t="s">
        <v>69</v>
      </c>
      <c r="B500" t="s">
        <v>4713</v>
      </c>
      <c r="C500" t="s">
        <v>71</v>
      </c>
      <c r="D500" t="s">
        <v>71</v>
      </c>
      <c r="E500" t="s">
        <v>71</v>
      </c>
      <c r="F500" t="s">
        <v>4714</v>
      </c>
      <c r="G500" t="s">
        <v>71</v>
      </c>
      <c r="H500" t="s">
        <v>71</v>
      </c>
      <c r="I500" s="1" t="s">
        <v>4715</v>
      </c>
      <c r="J500" s="6" t="s">
        <v>8590</v>
      </c>
      <c r="K500" t="s">
        <v>74</v>
      </c>
      <c r="L500" t="s">
        <v>71</v>
      </c>
      <c r="M500" t="s">
        <v>71</v>
      </c>
      <c r="N500" t="s">
        <v>71</v>
      </c>
      <c r="O500" t="s">
        <v>71</v>
      </c>
      <c r="P500" t="s">
        <v>71</v>
      </c>
      <c r="Q500" t="s">
        <v>71</v>
      </c>
      <c r="R500" t="s">
        <v>71</v>
      </c>
      <c r="S500" t="s">
        <v>71</v>
      </c>
      <c r="T500" t="s">
        <v>4716</v>
      </c>
      <c r="U500" t="s">
        <v>71</v>
      </c>
      <c r="V500" t="s">
        <v>71</v>
      </c>
      <c r="W500" t="s">
        <v>71</v>
      </c>
      <c r="X500" t="s">
        <v>71</v>
      </c>
      <c r="Y500" t="s">
        <v>4717</v>
      </c>
      <c r="Z500" t="s">
        <v>4718</v>
      </c>
      <c r="AA500" t="s">
        <v>71</v>
      </c>
      <c r="AB500" t="s">
        <v>71</v>
      </c>
      <c r="AC500" t="s">
        <v>71</v>
      </c>
      <c r="AD500" t="s">
        <v>71</v>
      </c>
      <c r="AE500" t="s">
        <v>71</v>
      </c>
      <c r="AF500" t="s">
        <v>71</v>
      </c>
      <c r="AG500" t="s">
        <v>71</v>
      </c>
      <c r="AH500" t="s">
        <v>71</v>
      </c>
      <c r="AI500" t="s">
        <v>71</v>
      </c>
      <c r="AJ500" t="s">
        <v>71</v>
      </c>
      <c r="AK500" t="s">
        <v>71</v>
      </c>
      <c r="AL500" t="s">
        <v>71</v>
      </c>
      <c r="AM500" t="s">
        <v>77</v>
      </c>
      <c r="AN500" t="s">
        <v>78</v>
      </c>
      <c r="AO500" t="s">
        <v>71</v>
      </c>
      <c r="AP500" t="s">
        <v>71</v>
      </c>
      <c r="AQ500" t="s">
        <v>71</v>
      </c>
      <c r="AR500" t="s">
        <v>129</v>
      </c>
      <c r="AS500">
        <v>2020</v>
      </c>
      <c r="AT500">
        <v>24</v>
      </c>
      <c r="AU500">
        <v>15</v>
      </c>
      <c r="AV500" t="s">
        <v>71</v>
      </c>
      <c r="AW500" t="s">
        <v>71</v>
      </c>
      <c r="AX500" t="s">
        <v>180</v>
      </c>
      <c r="AY500" t="s">
        <v>71</v>
      </c>
      <c r="AZ500">
        <v>11641</v>
      </c>
      <c r="BA500">
        <v>11661</v>
      </c>
      <c r="BB500" t="s">
        <v>71</v>
      </c>
      <c r="BC500" t="s">
        <v>4719</v>
      </c>
      <c r="BD500" t="str">
        <f>HYPERLINK("http://dx.doi.org/10.1007/s00500-019-04627-7","http://dx.doi.org/10.1007/s00500-019-04627-7")</f>
        <v>http://dx.doi.org/10.1007/s00500-019-04627-7</v>
      </c>
      <c r="BE500" t="s">
        <v>71</v>
      </c>
      <c r="BF500" t="s">
        <v>4720</v>
      </c>
      <c r="BG500" t="s">
        <v>71</v>
      </c>
      <c r="BH500" t="s">
        <v>71</v>
      </c>
      <c r="BI500" t="s">
        <v>71</v>
      </c>
      <c r="BJ500" t="s">
        <v>71</v>
      </c>
      <c r="BK500" t="s">
        <v>71</v>
      </c>
      <c r="BL500" t="s">
        <v>71</v>
      </c>
      <c r="BM500" t="s">
        <v>71</v>
      </c>
      <c r="BN500" t="s">
        <v>71</v>
      </c>
      <c r="BO500" t="s">
        <v>71</v>
      </c>
      <c r="BP500" t="s">
        <v>71</v>
      </c>
      <c r="BQ500" t="s">
        <v>4721</v>
      </c>
      <c r="BR500" t="str">
        <f>HYPERLINK("https%3A%2F%2Fwww.webofscience.com%2Fwos%2Fwoscc%2Ffull-record%2FWOS:000505377600005","View Full Record in Web of Science")</f>
        <v>View Full Record in Web of Science</v>
      </c>
    </row>
    <row r="501" spans="1:70" x14ac:dyDescent="0.25">
      <c r="A501" t="s">
        <v>69</v>
      </c>
      <c r="B501" t="s">
        <v>4722</v>
      </c>
      <c r="C501" t="s">
        <v>71</v>
      </c>
      <c r="D501" t="s">
        <v>71</v>
      </c>
      <c r="E501" t="s">
        <v>71</v>
      </c>
      <c r="F501" t="s">
        <v>4723</v>
      </c>
      <c r="G501" t="s">
        <v>71</v>
      </c>
      <c r="H501" t="s">
        <v>71</v>
      </c>
      <c r="I501" s="1" t="s">
        <v>4724</v>
      </c>
      <c r="J501" s="6" t="s">
        <v>8590</v>
      </c>
      <c r="K501" t="s">
        <v>269</v>
      </c>
      <c r="L501" t="s">
        <v>71</v>
      </c>
      <c r="M501" t="s">
        <v>71</v>
      </c>
      <c r="N501" t="s">
        <v>71</v>
      </c>
      <c r="O501" t="s">
        <v>71</v>
      </c>
      <c r="P501" t="s">
        <v>71</v>
      </c>
      <c r="Q501" t="s">
        <v>71</v>
      </c>
      <c r="R501" t="s">
        <v>71</v>
      </c>
      <c r="S501" t="s">
        <v>71</v>
      </c>
      <c r="T501" t="s">
        <v>4725</v>
      </c>
      <c r="U501" t="s">
        <v>71</v>
      </c>
      <c r="V501" t="s">
        <v>71</v>
      </c>
      <c r="W501" t="s">
        <v>71</v>
      </c>
      <c r="X501" t="s">
        <v>71</v>
      </c>
      <c r="Y501" t="s">
        <v>4726</v>
      </c>
      <c r="Z501" t="s">
        <v>4727</v>
      </c>
      <c r="AA501" t="s">
        <v>71</v>
      </c>
      <c r="AB501" t="s">
        <v>71</v>
      </c>
      <c r="AC501" t="s">
        <v>71</v>
      </c>
      <c r="AD501" t="s">
        <v>71</v>
      </c>
      <c r="AE501" t="s">
        <v>71</v>
      </c>
      <c r="AF501" t="s">
        <v>71</v>
      </c>
      <c r="AG501" t="s">
        <v>71</v>
      </c>
      <c r="AH501" t="s">
        <v>71</v>
      </c>
      <c r="AI501" t="s">
        <v>71</v>
      </c>
      <c r="AJ501" t="s">
        <v>71</v>
      </c>
      <c r="AK501" t="s">
        <v>71</v>
      </c>
      <c r="AL501" t="s">
        <v>71</v>
      </c>
      <c r="AM501" t="s">
        <v>271</v>
      </c>
      <c r="AN501" t="s">
        <v>71</v>
      </c>
      <c r="AO501" t="s">
        <v>71</v>
      </c>
      <c r="AP501" t="s">
        <v>71</v>
      </c>
      <c r="AQ501" t="s">
        <v>71</v>
      </c>
      <c r="AR501" t="s">
        <v>71</v>
      </c>
      <c r="AS501">
        <v>2020</v>
      </c>
      <c r="AT501">
        <v>8</v>
      </c>
      <c r="AU501" t="s">
        <v>71</v>
      </c>
      <c r="AV501" t="s">
        <v>71</v>
      </c>
      <c r="AW501" t="s">
        <v>71</v>
      </c>
      <c r="AX501" t="s">
        <v>71</v>
      </c>
      <c r="AY501" t="s">
        <v>71</v>
      </c>
      <c r="AZ501">
        <v>25706</v>
      </c>
      <c r="BA501">
        <v>25721</v>
      </c>
      <c r="BB501" t="s">
        <v>71</v>
      </c>
      <c r="BC501" t="s">
        <v>4728</v>
      </c>
      <c r="BD501" t="str">
        <f>HYPERLINK("http://dx.doi.org/10.1109/ACCESS.2020.2971102","http://dx.doi.org/10.1109/ACCESS.2020.2971102")</f>
        <v>http://dx.doi.org/10.1109/ACCESS.2020.2971102</v>
      </c>
      <c r="BE501" t="s">
        <v>71</v>
      </c>
      <c r="BF501" t="s">
        <v>71</v>
      </c>
      <c r="BG501" t="s">
        <v>71</v>
      </c>
      <c r="BH501" t="s">
        <v>71</v>
      </c>
      <c r="BI501" t="s">
        <v>71</v>
      </c>
      <c r="BJ501" t="s">
        <v>71</v>
      </c>
      <c r="BK501" t="s">
        <v>71</v>
      </c>
      <c r="BL501" t="s">
        <v>71</v>
      </c>
      <c r="BM501" t="s">
        <v>71</v>
      </c>
      <c r="BN501" t="s">
        <v>71</v>
      </c>
      <c r="BO501" t="s">
        <v>71</v>
      </c>
      <c r="BP501" t="s">
        <v>71</v>
      </c>
      <c r="BQ501" t="s">
        <v>4729</v>
      </c>
      <c r="BR501" t="str">
        <f>HYPERLINK("https%3A%2F%2Fwww.webofscience.com%2Fwos%2Fwoscc%2Ffull-record%2FWOS:000524659900003","View Full Record in Web of Science")</f>
        <v>View Full Record in Web of Science</v>
      </c>
    </row>
    <row r="502" spans="1:70" x14ac:dyDescent="0.25">
      <c r="A502" t="s">
        <v>69</v>
      </c>
      <c r="B502" t="s">
        <v>4730</v>
      </c>
      <c r="C502" t="s">
        <v>71</v>
      </c>
      <c r="D502" t="s">
        <v>71</v>
      </c>
      <c r="E502" t="s">
        <v>71</v>
      </c>
      <c r="F502" t="s">
        <v>4731</v>
      </c>
      <c r="G502" t="s">
        <v>71</v>
      </c>
      <c r="H502" t="s">
        <v>71</v>
      </c>
      <c r="I502" s="1" t="s">
        <v>4732</v>
      </c>
      <c r="J502" s="6" t="s">
        <v>8590</v>
      </c>
      <c r="K502" t="s">
        <v>955</v>
      </c>
      <c r="L502" t="s">
        <v>71</v>
      </c>
      <c r="M502" t="s">
        <v>71</v>
      </c>
      <c r="N502" t="s">
        <v>71</v>
      </c>
      <c r="O502" t="s">
        <v>71</v>
      </c>
      <c r="P502" t="s">
        <v>71</v>
      </c>
      <c r="Q502" t="s">
        <v>71</v>
      </c>
      <c r="R502" t="s">
        <v>71</v>
      </c>
      <c r="S502" t="s">
        <v>71</v>
      </c>
      <c r="T502" t="s">
        <v>4733</v>
      </c>
      <c r="U502" t="s">
        <v>71</v>
      </c>
      <c r="V502" t="s">
        <v>71</v>
      </c>
      <c r="W502" t="s">
        <v>71</v>
      </c>
      <c r="X502" t="s">
        <v>71</v>
      </c>
      <c r="Y502" t="s">
        <v>4734</v>
      </c>
      <c r="Z502" t="s">
        <v>71</v>
      </c>
      <c r="AA502" t="s">
        <v>71</v>
      </c>
      <c r="AB502" t="s">
        <v>71</v>
      </c>
      <c r="AC502" t="s">
        <v>71</v>
      </c>
      <c r="AD502" t="s">
        <v>71</v>
      </c>
      <c r="AE502" t="s">
        <v>71</v>
      </c>
      <c r="AF502" t="s">
        <v>71</v>
      </c>
      <c r="AG502" t="s">
        <v>71</v>
      </c>
      <c r="AH502" t="s">
        <v>71</v>
      </c>
      <c r="AI502" t="s">
        <v>71</v>
      </c>
      <c r="AJ502" t="s">
        <v>71</v>
      </c>
      <c r="AK502" t="s">
        <v>71</v>
      </c>
      <c r="AL502" t="s">
        <v>71</v>
      </c>
      <c r="AM502" t="s">
        <v>958</v>
      </c>
      <c r="AN502" t="s">
        <v>959</v>
      </c>
      <c r="AO502" t="s">
        <v>71</v>
      </c>
      <c r="AP502" t="s">
        <v>71</v>
      </c>
      <c r="AQ502" t="s">
        <v>71</v>
      </c>
      <c r="AR502" t="s">
        <v>71</v>
      </c>
      <c r="AS502" t="s">
        <v>71</v>
      </c>
      <c r="AT502" t="s">
        <v>71</v>
      </c>
      <c r="AU502" t="s">
        <v>71</v>
      </c>
      <c r="AV502" t="s">
        <v>71</v>
      </c>
      <c r="AW502" t="s">
        <v>71</v>
      </c>
      <c r="AX502" t="s">
        <v>71</v>
      </c>
      <c r="AY502" t="s">
        <v>71</v>
      </c>
      <c r="AZ502" t="s">
        <v>71</v>
      </c>
      <c r="BA502" t="s">
        <v>71</v>
      </c>
      <c r="BB502" t="s">
        <v>71</v>
      </c>
      <c r="BC502" t="s">
        <v>4735</v>
      </c>
      <c r="BD502" t="str">
        <f>HYPERLINK("http://dx.doi.org/10.1007/s10462-022-10217-1","http://dx.doi.org/10.1007/s10462-022-10217-1")</f>
        <v>http://dx.doi.org/10.1007/s10462-022-10217-1</v>
      </c>
      <c r="BE502" t="s">
        <v>71</v>
      </c>
      <c r="BF502" t="s">
        <v>950</v>
      </c>
      <c r="BG502" t="s">
        <v>71</v>
      </c>
      <c r="BH502" t="s">
        <v>71</v>
      </c>
      <c r="BI502" t="s">
        <v>71</v>
      </c>
      <c r="BJ502" t="s">
        <v>71</v>
      </c>
      <c r="BK502" t="s">
        <v>71</v>
      </c>
      <c r="BL502" t="s">
        <v>71</v>
      </c>
      <c r="BM502" t="s">
        <v>71</v>
      </c>
      <c r="BN502" t="s">
        <v>71</v>
      </c>
      <c r="BO502" t="s">
        <v>71</v>
      </c>
      <c r="BP502" t="s">
        <v>71</v>
      </c>
      <c r="BQ502" t="s">
        <v>4736</v>
      </c>
      <c r="BR502" t="str">
        <f>HYPERLINK("https%3A%2F%2Fwww.webofscience.com%2Fwos%2Fwoscc%2Ffull-record%2FWOS:000819273600001","View Full Record in Web of Science")</f>
        <v>View Full Record in Web of Science</v>
      </c>
    </row>
    <row r="503" spans="1:70" x14ac:dyDescent="0.25">
      <c r="A503" t="s">
        <v>69</v>
      </c>
      <c r="B503" t="s">
        <v>4737</v>
      </c>
      <c r="C503" t="s">
        <v>71</v>
      </c>
      <c r="D503" t="s">
        <v>71</v>
      </c>
      <c r="E503" t="s">
        <v>71</v>
      </c>
      <c r="F503" t="s">
        <v>4738</v>
      </c>
      <c r="G503" t="s">
        <v>71</v>
      </c>
      <c r="H503" t="s">
        <v>71</v>
      </c>
      <c r="I503" s="1" t="s">
        <v>4739</v>
      </c>
      <c r="J503" s="6" t="s">
        <v>8590</v>
      </c>
      <c r="K503" t="s">
        <v>2280</v>
      </c>
      <c r="L503" t="s">
        <v>71</v>
      </c>
      <c r="M503" t="s">
        <v>71</v>
      </c>
      <c r="N503" t="s">
        <v>71</v>
      </c>
      <c r="O503" t="s">
        <v>71</v>
      </c>
      <c r="P503" t="s">
        <v>71</v>
      </c>
      <c r="Q503" t="s">
        <v>71</v>
      </c>
      <c r="R503" t="s">
        <v>71</v>
      </c>
      <c r="S503" t="s">
        <v>71</v>
      </c>
      <c r="T503" t="s">
        <v>4740</v>
      </c>
      <c r="U503" t="s">
        <v>71</v>
      </c>
      <c r="V503" t="s">
        <v>71</v>
      </c>
      <c r="W503" t="s">
        <v>71</v>
      </c>
      <c r="X503" t="s">
        <v>71</v>
      </c>
      <c r="Y503" t="s">
        <v>71</v>
      </c>
      <c r="Z503" t="s">
        <v>4741</v>
      </c>
      <c r="AA503" t="s">
        <v>71</v>
      </c>
      <c r="AB503" t="s">
        <v>71</v>
      </c>
      <c r="AC503" t="s">
        <v>71</v>
      </c>
      <c r="AD503" t="s">
        <v>71</v>
      </c>
      <c r="AE503" t="s">
        <v>71</v>
      </c>
      <c r="AF503" t="s">
        <v>71</v>
      </c>
      <c r="AG503" t="s">
        <v>71</v>
      </c>
      <c r="AH503" t="s">
        <v>71</v>
      </c>
      <c r="AI503" t="s">
        <v>71</v>
      </c>
      <c r="AJ503" t="s">
        <v>71</v>
      </c>
      <c r="AK503" t="s">
        <v>71</v>
      </c>
      <c r="AL503" t="s">
        <v>71</v>
      </c>
      <c r="AM503" t="s">
        <v>2282</v>
      </c>
      <c r="AN503" t="s">
        <v>3596</v>
      </c>
      <c r="AO503" t="s">
        <v>71</v>
      </c>
      <c r="AP503" t="s">
        <v>71</v>
      </c>
      <c r="AQ503" t="s">
        <v>71</v>
      </c>
      <c r="AR503" t="s">
        <v>4742</v>
      </c>
      <c r="AS503">
        <v>2022</v>
      </c>
      <c r="AT503">
        <v>53</v>
      </c>
      <c r="AU503">
        <v>9</v>
      </c>
      <c r="AV503" t="s">
        <v>71</v>
      </c>
      <c r="AW503" t="s">
        <v>71</v>
      </c>
      <c r="AX503" t="s">
        <v>71</v>
      </c>
      <c r="AY503" t="s">
        <v>71</v>
      </c>
      <c r="AZ503">
        <v>1958</v>
      </c>
      <c r="BA503">
        <v>1982</v>
      </c>
      <c r="BB503" t="s">
        <v>71</v>
      </c>
      <c r="BC503" t="s">
        <v>4743</v>
      </c>
      <c r="BD503" t="str">
        <f>HYPERLINK("http://dx.doi.org/10.1080/00207721.2022.2031340","http://dx.doi.org/10.1080/00207721.2022.2031340")</f>
        <v>http://dx.doi.org/10.1080/00207721.2022.2031340</v>
      </c>
      <c r="BE503" t="s">
        <v>71</v>
      </c>
      <c r="BF503" t="s">
        <v>4744</v>
      </c>
      <c r="BG503" t="s">
        <v>71</v>
      </c>
      <c r="BH503" t="s">
        <v>71</v>
      </c>
      <c r="BI503" t="s">
        <v>71</v>
      </c>
      <c r="BJ503" t="s">
        <v>71</v>
      </c>
      <c r="BK503" t="s">
        <v>71</v>
      </c>
      <c r="BL503" t="s">
        <v>71</v>
      </c>
      <c r="BM503" t="s">
        <v>71</v>
      </c>
      <c r="BN503" t="s">
        <v>71</v>
      </c>
      <c r="BO503" t="s">
        <v>71</v>
      </c>
      <c r="BP503" t="s">
        <v>71</v>
      </c>
      <c r="BQ503" t="s">
        <v>4745</v>
      </c>
      <c r="BR503" t="str">
        <f>HYPERLINK("https%3A%2F%2Fwww.webofscience.com%2Fwos%2Fwoscc%2Ffull-record%2FWOS:000756161300001","View Full Record in Web of Science")</f>
        <v>View Full Record in Web of Science</v>
      </c>
    </row>
    <row r="504" spans="1:70" x14ac:dyDescent="0.25">
      <c r="A504" t="s">
        <v>83</v>
      </c>
      <c r="B504" t="s">
        <v>4746</v>
      </c>
      <c r="C504" t="s">
        <v>71</v>
      </c>
      <c r="D504" t="s">
        <v>4747</v>
      </c>
      <c r="E504" t="s">
        <v>71</v>
      </c>
      <c r="F504" t="s">
        <v>4746</v>
      </c>
      <c r="G504" t="s">
        <v>71</v>
      </c>
      <c r="H504" t="s">
        <v>71</v>
      </c>
      <c r="I504" s="1" t="s">
        <v>4748</v>
      </c>
      <c r="J504" s="6" t="s">
        <v>8590</v>
      </c>
      <c r="K504" t="s">
        <v>4749</v>
      </c>
      <c r="L504" t="s">
        <v>71</v>
      </c>
      <c r="M504" t="s">
        <v>4750</v>
      </c>
      <c r="N504" t="s">
        <v>4751</v>
      </c>
      <c r="O504" t="s">
        <v>4752</v>
      </c>
      <c r="P504" t="s">
        <v>4753</v>
      </c>
      <c r="Q504" t="s">
        <v>71</v>
      </c>
      <c r="R504" t="s">
        <v>71</v>
      </c>
      <c r="S504" t="s">
        <v>71</v>
      </c>
      <c r="T504" t="s">
        <v>4754</v>
      </c>
      <c r="U504" t="s">
        <v>71</v>
      </c>
      <c r="V504" t="s">
        <v>71</v>
      </c>
      <c r="W504" t="s">
        <v>71</v>
      </c>
      <c r="X504" t="s">
        <v>71</v>
      </c>
      <c r="Y504" t="s">
        <v>4755</v>
      </c>
      <c r="Z504" t="s">
        <v>71</v>
      </c>
      <c r="AA504" t="s">
        <v>71</v>
      </c>
      <c r="AB504" t="s">
        <v>71</v>
      </c>
      <c r="AC504" t="s">
        <v>71</v>
      </c>
      <c r="AD504" t="s">
        <v>71</v>
      </c>
      <c r="AE504" t="s">
        <v>71</v>
      </c>
      <c r="AF504" t="s">
        <v>71</v>
      </c>
      <c r="AG504" t="s">
        <v>71</v>
      </c>
      <c r="AH504" t="s">
        <v>71</v>
      </c>
      <c r="AI504" t="s">
        <v>71</v>
      </c>
      <c r="AJ504" t="s">
        <v>71</v>
      </c>
      <c r="AK504" t="s">
        <v>71</v>
      </c>
      <c r="AL504" t="s">
        <v>71</v>
      </c>
      <c r="AM504" t="s">
        <v>71</v>
      </c>
      <c r="AN504" t="s">
        <v>71</v>
      </c>
      <c r="AO504" t="s">
        <v>4756</v>
      </c>
      <c r="AP504" t="s">
        <v>71</v>
      </c>
      <c r="AQ504" t="s">
        <v>71</v>
      </c>
      <c r="AR504" t="s">
        <v>71</v>
      </c>
      <c r="AS504">
        <v>1998</v>
      </c>
      <c r="AT504" t="s">
        <v>71</v>
      </c>
      <c r="AU504" t="s">
        <v>71</v>
      </c>
      <c r="AV504" t="s">
        <v>71</v>
      </c>
      <c r="AW504" t="s">
        <v>71</v>
      </c>
      <c r="AX504" t="s">
        <v>71</v>
      </c>
      <c r="AY504" t="s">
        <v>71</v>
      </c>
      <c r="AZ504">
        <v>165</v>
      </c>
      <c r="BA504">
        <v>169</v>
      </c>
      <c r="BB504" t="s">
        <v>71</v>
      </c>
      <c r="BC504" t="s">
        <v>4757</v>
      </c>
      <c r="BD504" t="str">
        <f>HYPERLINK("http://dx.doi.org/10.1109/NAFIPS.1998.715557","http://dx.doi.org/10.1109/NAFIPS.1998.715557")</f>
        <v>http://dx.doi.org/10.1109/NAFIPS.1998.715557</v>
      </c>
      <c r="BE504" t="s">
        <v>71</v>
      </c>
      <c r="BF504" t="s">
        <v>71</v>
      </c>
      <c r="BG504" t="s">
        <v>71</v>
      </c>
      <c r="BH504" t="s">
        <v>71</v>
      </c>
      <c r="BI504" t="s">
        <v>71</v>
      </c>
      <c r="BJ504" t="s">
        <v>71</v>
      </c>
      <c r="BK504" t="s">
        <v>71</v>
      </c>
      <c r="BL504" t="s">
        <v>71</v>
      </c>
      <c r="BM504" t="s">
        <v>71</v>
      </c>
      <c r="BN504" t="s">
        <v>71</v>
      </c>
      <c r="BO504" t="s">
        <v>71</v>
      </c>
      <c r="BP504" t="s">
        <v>71</v>
      </c>
      <c r="BQ504" t="s">
        <v>4758</v>
      </c>
      <c r="BR504" t="str">
        <f>HYPERLINK("https%3A%2F%2Fwww.webofscience.com%2Fwos%2Fwoscc%2Ffull-record%2FWOS:000077524200034","View Full Record in Web of Science")</f>
        <v>View Full Record in Web of Science</v>
      </c>
    </row>
    <row r="505" spans="1:70" x14ac:dyDescent="0.25">
      <c r="A505" t="s">
        <v>69</v>
      </c>
      <c r="B505" t="s">
        <v>4759</v>
      </c>
      <c r="C505" t="s">
        <v>71</v>
      </c>
      <c r="D505" t="s">
        <v>71</v>
      </c>
      <c r="E505" t="s">
        <v>71</v>
      </c>
      <c r="F505" t="s">
        <v>4760</v>
      </c>
      <c r="G505" t="s">
        <v>71</v>
      </c>
      <c r="H505" t="s">
        <v>71</v>
      </c>
      <c r="I505" s="13" t="s">
        <v>4761</v>
      </c>
      <c r="J505" s="6"/>
      <c r="K505" t="s">
        <v>1803</v>
      </c>
      <c r="L505" t="s">
        <v>71</v>
      </c>
      <c r="M505" t="s">
        <v>71</v>
      </c>
      <c r="N505" t="s">
        <v>71</v>
      </c>
      <c r="O505" t="s">
        <v>71</v>
      </c>
      <c r="P505" t="s">
        <v>71</v>
      </c>
      <c r="Q505" t="s">
        <v>71</v>
      </c>
      <c r="R505" t="s">
        <v>71</v>
      </c>
      <c r="S505" t="s">
        <v>71</v>
      </c>
      <c r="T505" s="10" t="s">
        <v>4762</v>
      </c>
      <c r="U505" t="s">
        <v>71</v>
      </c>
      <c r="V505" t="s">
        <v>71</v>
      </c>
      <c r="W505" t="s">
        <v>71</v>
      </c>
      <c r="X505" t="s">
        <v>71</v>
      </c>
      <c r="Y505" t="s">
        <v>4763</v>
      </c>
      <c r="Z505" t="s">
        <v>4764</v>
      </c>
      <c r="AA505" t="s">
        <v>71</v>
      </c>
      <c r="AB505" t="s">
        <v>71</v>
      </c>
      <c r="AC505" t="s">
        <v>71</v>
      </c>
      <c r="AD505" t="s">
        <v>71</v>
      </c>
      <c r="AE505" t="s">
        <v>71</v>
      </c>
      <c r="AF505" t="s">
        <v>71</v>
      </c>
      <c r="AG505" t="s">
        <v>71</v>
      </c>
      <c r="AH505" t="s">
        <v>71</v>
      </c>
      <c r="AI505" t="s">
        <v>71</v>
      </c>
      <c r="AJ505" t="s">
        <v>71</v>
      </c>
      <c r="AK505" t="s">
        <v>71</v>
      </c>
      <c r="AL505" t="s">
        <v>71</v>
      </c>
      <c r="AM505" t="s">
        <v>1807</v>
      </c>
      <c r="AN505" t="s">
        <v>1808</v>
      </c>
      <c r="AO505" t="s">
        <v>71</v>
      </c>
      <c r="AP505" t="s">
        <v>71</v>
      </c>
      <c r="AQ505" t="s">
        <v>71</v>
      </c>
      <c r="AR505" t="s">
        <v>239</v>
      </c>
      <c r="AS505">
        <v>2021</v>
      </c>
      <c r="AT505">
        <v>16</v>
      </c>
      <c r="AU505">
        <v>1</v>
      </c>
      <c r="AV505" t="s">
        <v>71</v>
      </c>
      <c r="AW505" t="s">
        <v>71</v>
      </c>
      <c r="AX505" t="s">
        <v>180</v>
      </c>
      <c r="AY505" t="s">
        <v>71</v>
      </c>
      <c r="AZ505" t="s">
        <v>71</v>
      </c>
      <c r="BA505" t="s">
        <v>71</v>
      </c>
      <c r="BB505">
        <v>4120</v>
      </c>
      <c r="BC505" t="s">
        <v>4765</v>
      </c>
      <c r="BD505" t="str">
        <f>HYPERLINK("http://dx.doi.org/10.15837/ijccc.2021.1.4120","http://dx.doi.org/10.15837/ijccc.2021.1.4120")</f>
        <v>http://dx.doi.org/10.15837/ijccc.2021.1.4120</v>
      </c>
      <c r="BE505" t="s">
        <v>71</v>
      </c>
      <c r="BF505" t="s">
        <v>71</v>
      </c>
      <c r="BG505" t="s">
        <v>71</v>
      </c>
      <c r="BH505" t="s">
        <v>71</v>
      </c>
      <c r="BI505" t="s">
        <v>71</v>
      </c>
      <c r="BJ505" t="s">
        <v>71</v>
      </c>
      <c r="BK505" t="s">
        <v>71</v>
      </c>
      <c r="BL505" t="s">
        <v>71</v>
      </c>
      <c r="BM505" t="s">
        <v>71</v>
      </c>
      <c r="BN505" t="s">
        <v>71</v>
      </c>
      <c r="BO505" t="s">
        <v>71</v>
      </c>
      <c r="BP505" t="s">
        <v>71</v>
      </c>
      <c r="BQ505" t="s">
        <v>4766</v>
      </c>
      <c r="BR505" t="str">
        <f>HYPERLINK("https%3A%2F%2Fwww.webofscience.com%2Fwos%2Fwoscc%2Ffull-record%2FWOS:000608933000008","View Full Record in Web of Science")</f>
        <v>View Full Record in Web of Science</v>
      </c>
    </row>
    <row r="506" spans="1:70" x14ac:dyDescent="0.25">
      <c r="A506" t="s">
        <v>69</v>
      </c>
      <c r="B506" t="s">
        <v>4767</v>
      </c>
      <c r="C506" t="s">
        <v>71</v>
      </c>
      <c r="D506" t="s">
        <v>71</v>
      </c>
      <c r="E506" t="s">
        <v>71</v>
      </c>
      <c r="F506" t="s">
        <v>4768</v>
      </c>
      <c r="G506" t="s">
        <v>71</v>
      </c>
      <c r="H506" t="s">
        <v>71</v>
      </c>
      <c r="I506" s="1" t="s">
        <v>4769</v>
      </c>
      <c r="J506" s="6" t="s">
        <v>8590</v>
      </c>
      <c r="K506" t="s">
        <v>338</v>
      </c>
      <c r="L506" t="s">
        <v>71</v>
      </c>
      <c r="M506" t="s">
        <v>71</v>
      </c>
      <c r="N506" t="s">
        <v>71</v>
      </c>
      <c r="O506" t="s">
        <v>71</v>
      </c>
      <c r="P506" t="s">
        <v>71</v>
      </c>
      <c r="Q506" t="s">
        <v>71</v>
      </c>
      <c r="R506" t="s">
        <v>71</v>
      </c>
      <c r="S506" t="s">
        <v>71</v>
      </c>
      <c r="T506" t="s">
        <v>4770</v>
      </c>
      <c r="U506" t="s">
        <v>71</v>
      </c>
      <c r="V506" t="s">
        <v>71</v>
      </c>
      <c r="W506" t="s">
        <v>71</v>
      </c>
      <c r="X506" t="s">
        <v>71</v>
      </c>
      <c r="Y506" t="s">
        <v>4771</v>
      </c>
      <c r="Z506" t="s">
        <v>4772</v>
      </c>
      <c r="AA506" t="s">
        <v>71</v>
      </c>
      <c r="AB506" t="s">
        <v>71</v>
      </c>
      <c r="AC506" t="s">
        <v>71</v>
      </c>
      <c r="AD506" t="s">
        <v>71</v>
      </c>
      <c r="AE506" t="s">
        <v>71</v>
      </c>
      <c r="AF506" t="s">
        <v>71</v>
      </c>
      <c r="AG506" t="s">
        <v>71</v>
      </c>
      <c r="AH506" t="s">
        <v>71</v>
      </c>
      <c r="AI506" t="s">
        <v>71</v>
      </c>
      <c r="AJ506" t="s">
        <v>71</v>
      </c>
      <c r="AK506" t="s">
        <v>71</v>
      </c>
      <c r="AL506" t="s">
        <v>71</v>
      </c>
      <c r="AM506" t="s">
        <v>342</v>
      </c>
      <c r="AN506" t="s">
        <v>343</v>
      </c>
      <c r="AO506" t="s">
        <v>71</v>
      </c>
      <c r="AP506" t="s">
        <v>71</v>
      </c>
      <c r="AQ506" t="s">
        <v>71</v>
      </c>
      <c r="AR506" t="s">
        <v>239</v>
      </c>
      <c r="AS506">
        <v>2019</v>
      </c>
      <c r="AT506">
        <v>21</v>
      </c>
      <c r="AU506">
        <v>1</v>
      </c>
      <c r="AV506" t="s">
        <v>71</v>
      </c>
      <c r="AW506" t="s">
        <v>71</v>
      </c>
      <c r="AX506" t="s">
        <v>71</v>
      </c>
      <c r="AY506" t="s">
        <v>71</v>
      </c>
      <c r="AZ506">
        <v>213</v>
      </c>
      <c r="BA506">
        <v>231</v>
      </c>
      <c r="BB506" t="s">
        <v>71</v>
      </c>
      <c r="BC506" t="s">
        <v>4773</v>
      </c>
      <c r="BD506" t="str">
        <f>HYPERLINK("http://dx.doi.org/10.1007/s40815-018-0526-z","http://dx.doi.org/10.1007/s40815-018-0526-z")</f>
        <v>http://dx.doi.org/10.1007/s40815-018-0526-z</v>
      </c>
      <c r="BE506" t="s">
        <v>71</v>
      </c>
      <c r="BF506" t="s">
        <v>71</v>
      </c>
      <c r="BG506" t="s">
        <v>71</v>
      </c>
      <c r="BH506" t="s">
        <v>71</v>
      </c>
      <c r="BI506" t="s">
        <v>71</v>
      </c>
      <c r="BJ506" t="s">
        <v>71</v>
      </c>
      <c r="BK506" t="s">
        <v>71</v>
      </c>
      <c r="BL506" t="s">
        <v>71</v>
      </c>
      <c r="BM506" t="s">
        <v>71</v>
      </c>
      <c r="BN506" t="s">
        <v>71</v>
      </c>
      <c r="BO506" t="s">
        <v>71</v>
      </c>
      <c r="BP506" t="s">
        <v>71</v>
      </c>
      <c r="BQ506" t="s">
        <v>4774</v>
      </c>
      <c r="BR506" t="str">
        <f>HYPERLINK("https%3A%2F%2Fwww.webofscience.com%2Fwos%2Fwoscc%2Ffull-record%2FWOS:000463115400016","View Full Record in Web of Science")</f>
        <v>View Full Record in Web of Science</v>
      </c>
    </row>
    <row r="507" spans="1:70" x14ac:dyDescent="0.25">
      <c r="A507" t="s">
        <v>83</v>
      </c>
      <c r="B507" t="s">
        <v>4775</v>
      </c>
      <c r="C507" t="s">
        <v>71</v>
      </c>
      <c r="D507" t="s">
        <v>71</v>
      </c>
      <c r="E507" t="s">
        <v>102</v>
      </c>
      <c r="F507" t="s">
        <v>4776</v>
      </c>
      <c r="G507" t="s">
        <v>71</v>
      </c>
      <c r="H507" t="s">
        <v>71</v>
      </c>
      <c r="I507" s="1" t="s">
        <v>4777</v>
      </c>
      <c r="J507" s="6" t="s">
        <v>8590</v>
      </c>
      <c r="K507" t="s">
        <v>4778</v>
      </c>
      <c r="L507" t="s">
        <v>4779</v>
      </c>
      <c r="M507" t="s">
        <v>4780</v>
      </c>
      <c r="N507" t="s">
        <v>4781</v>
      </c>
      <c r="O507" t="s">
        <v>4782</v>
      </c>
      <c r="P507" t="s">
        <v>4783</v>
      </c>
      <c r="Q507" t="s">
        <v>71</v>
      </c>
      <c r="R507" t="s">
        <v>71</v>
      </c>
      <c r="S507" t="s">
        <v>71</v>
      </c>
      <c r="T507" t="s">
        <v>4784</v>
      </c>
      <c r="U507" t="s">
        <v>71</v>
      </c>
      <c r="V507" t="s">
        <v>71</v>
      </c>
      <c r="W507" t="s">
        <v>71</v>
      </c>
      <c r="X507" t="s">
        <v>71</v>
      </c>
      <c r="Y507" t="s">
        <v>4785</v>
      </c>
      <c r="Z507" t="s">
        <v>71</v>
      </c>
      <c r="AA507" t="s">
        <v>71</v>
      </c>
      <c r="AB507" t="s">
        <v>71</v>
      </c>
      <c r="AC507" t="s">
        <v>71</v>
      </c>
      <c r="AD507" t="s">
        <v>71</v>
      </c>
      <c r="AE507" t="s">
        <v>71</v>
      </c>
      <c r="AF507" t="s">
        <v>71</v>
      </c>
      <c r="AG507" t="s">
        <v>71</v>
      </c>
      <c r="AH507" t="s">
        <v>71</v>
      </c>
      <c r="AI507" t="s">
        <v>71</v>
      </c>
      <c r="AJ507" t="s">
        <v>71</v>
      </c>
      <c r="AK507" t="s">
        <v>71</v>
      </c>
      <c r="AL507" t="s">
        <v>71</v>
      </c>
      <c r="AM507" t="s">
        <v>4786</v>
      </c>
      <c r="AN507" t="s">
        <v>71</v>
      </c>
      <c r="AO507" t="s">
        <v>4787</v>
      </c>
      <c r="AP507" t="s">
        <v>71</v>
      </c>
      <c r="AQ507" t="s">
        <v>71</v>
      </c>
      <c r="AR507" t="s">
        <v>71</v>
      </c>
      <c r="AS507">
        <v>2014</v>
      </c>
      <c r="AT507" t="s">
        <v>71</v>
      </c>
      <c r="AU507" t="s">
        <v>71</v>
      </c>
      <c r="AV507" t="s">
        <v>71</v>
      </c>
      <c r="AW507" t="s">
        <v>71</v>
      </c>
      <c r="AX507" t="s">
        <v>71</v>
      </c>
      <c r="AY507" t="s">
        <v>71</v>
      </c>
      <c r="AZ507">
        <v>1354</v>
      </c>
      <c r="BA507">
        <v>1359</v>
      </c>
      <c r="BB507" t="s">
        <v>71</v>
      </c>
      <c r="BC507" t="s">
        <v>71</v>
      </c>
      <c r="BD507" t="s">
        <v>71</v>
      </c>
      <c r="BE507" t="s">
        <v>71</v>
      </c>
      <c r="BF507" t="s">
        <v>71</v>
      </c>
      <c r="BG507" t="s">
        <v>71</v>
      </c>
      <c r="BH507" t="s">
        <v>71</v>
      </c>
      <c r="BI507" t="s">
        <v>71</v>
      </c>
      <c r="BJ507" t="s">
        <v>71</v>
      </c>
      <c r="BK507" t="s">
        <v>71</v>
      </c>
      <c r="BL507" t="s">
        <v>71</v>
      </c>
      <c r="BM507" t="s">
        <v>71</v>
      </c>
      <c r="BN507" t="s">
        <v>71</v>
      </c>
      <c r="BO507" t="s">
        <v>71</v>
      </c>
      <c r="BP507" t="s">
        <v>71</v>
      </c>
      <c r="BQ507" t="s">
        <v>4788</v>
      </c>
      <c r="BR507" t="str">
        <f>HYPERLINK("https%3A%2F%2Fwww.webofscience.com%2Fwos%2Fwoscc%2Ffull-record%2FWOS:000380798000251","View Full Record in Web of Science")</f>
        <v>View Full Record in Web of Science</v>
      </c>
    </row>
    <row r="508" spans="1:70" x14ac:dyDescent="0.25">
      <c r="A508" t="s">
        <v>69</v>
      </c>
      <c r="B508" t="s">
        <v>4789</v>
      </c>
      <c r="C508" t="s">
        <v>71</v>
      </c>
      <c r="D508" t="s">
        <v>71</v>
      </c>
      <c r="E508" t="s">
        <v>71</v>
      </c>
      <c r="F508" t="s">
        <v>4790</v>
      </c>
      <c r="G508" t="s">
        <v>71</v>
      </c>
      <c r="H508" t="s">
        <v>71</v>
      </c>
      <c r="I508" s="1" t="s">
        <v>4791</v>
      </c>
      <c r="J508" s="6" t="s">
        <v>8593</v>
      </c>
      <c r="K508" t="s">
        <v>74</v>
      </c>
      <c r="L508" t="s">
        <v>71</v>
      </c>
      <c r="M508" t="s">
        <v>71</v>
      </c>
      <c r="N508" t="s">
        <v>71</v>
      </c>
      <c r="O508" t="s">
        <v>71</v>
      </c>
      <c r="P508" t="s">
        <v>71</v>
      </c>
      <c r="Q508" t="s">
        <v>71</v>
      </c>
      <c r="R508" t="s">
        <v>71</v>
      </c>
      <c r="S508" t="s">
        <v>71</v>
      </c>
      <c r="T508" t="s">
        <v>4792</v>
      </c>
      <c r="U508" t="s">
        <v>71</v>
      </c>
      <c r="V508" t="s">
        <v>71</v>
      </c>
      <c r="W508" t="s">
        <v>71</v>
      </c>
      <c r="X508" t="s">
        <v>71</v>
      </c>
      <c r="Y508" t="s">
        <v>4793</v>
      </c>
      <c r="Z508" t="s">
        <v>4794</v>
      </c>
      <c r="AA508" t="s">
        <v>71</v>
      </c>
      <c r="AB508" t="s">
        <v>71</v>
      </c>
      <c r="AC508" t="s">
        <v>71</v>
      </c>
      <c r="AD508" t="s">
        <v>71</v>
      </c>
      <c r="AE508" t="s">
        <v>71</v>
      </c>
      <c r="AF508" t="s">
        <v>71</v>
      </c>
      <c r="AG508" t="s">
        <v>71</v>
      </c>
      <c r="AH508" t="s">
        <v>71</v>
      </c>
      <c r="AI508" t="s">
        <v>71</v>
      </c>
      <c r="AJ508" t="s">
        <v>71</v>
      </c>
      <c r="AK508" t="s">
        <v>71</v>
      </c>
      <c r="AL508" t="s">
        <v>71</v>
      </c>
      <c r="AM508" t="s">
        <v>77</v>
      </c>
      <c r="AN508" t="s">
        <v>78</v>
      </c>
      <c r="AO508" t="s">
        <v>71</v>
      </c>
      <c r="AP508" t="s">
        <v>71</v>
      </c>
      <c r="AQ508" t="s">
        <v>71</v>
      </c>
      <c r="AR508" t="s">
        <v>1454</v>
      </c>
      <c r="AS508">
        <v>2018</v>
      </c>
      <c r="AT508">
        <v>22</v>
      </c>
      <c r="AU508">
        <v>14</v>
      </c>
      <c r="AV508" t="s">
        <v>71</v>
      </c>
      <c r="AW508" t="s">
        <v>71</v>
      </c>
      <c r="AX508" t="s">
        <v>71</v>
      </c>
      <c r="AY508" t="s">
        <v>71</v>
      </c>
      <c r="AZ508">
        <v>4511</v>
      </c>
      <c r="BA508">
        <v>4524</v>
      </c>
      <c r="BB508" t="s">
        <v>71</v>
      </c>
      <c r="BC508" t="s">
        <v>4795</v>
      </c>
      <c r="BD508" t="str">
        <f>HYPERLINK("http://dx.doi.org/10.1007/s00500-017-2902-2","http://dx.doi.org/10.1007/s00500-017-2902-2")</f>
        <v>http://dx.doi.org/10.1007/s00500-017-2902-2</v>
      </c>
      <c r="BE508" t="s">
        <v>71</v>
      </c>
      <c r="BF508" t="s">
        <v>71</v>
      </c>
      <c r="BG508" t="s">
        <v>71</v>
      </c>
      <c r="BH508" t="s">
        <v>71</v>
      </c>
      <c r="BI508" t="s">
        <v>71</v>
      </c>
      <c r="BJ508" t="s">
        <v>71</v>
      </c>
      <c r="BK508" t="s">
        <v>71</v>
      </c>
      <c r="BL508" t="s">
        <v>71</v>
      </c>
      <c r="BM508" t="s">
        <v>71</v>
      </c>
      <c r="BN508" t="s">
        <v>71</v>
      </c>
      <c r="BO508" t="s">
        <v>71</v>
      </c>
      <c r="BP508" t="s">
        <v>71</v>
      </c>
      <c r="BQ508" t="s">
        <v>4796</v>
      </c>
      <c r="BR508" t="str">
        <f>HYPERLINK("https%3A%2F%2Fwww.webofscience.com%2Fwos%2Fwoscc%2Ffull-record%2FWOS:000435598400001","View Full Record in Web of Science")</f>
        <v>View Full Record in Web of Science</v>
      </c>
    </row>
    <row r="509" spans="1:70" x14ac:dyDescent="0.25">
      <c r="A509" t="s">
        <v>83</v>
      </c>
      <c r="B509" t="s">
        <v>4797</v>
      </c>
      <c r="C509" t="s">
        <v>71</v>
      </c>
      <c r="D509" t="s">
        <v>71</v>
      </c>
      <c r="E509" t="s">
        <v>102</v>
      </c>
      <c r="F509" t="s">
        <v>4798</v>
      </c>
      <c r="G509" t="s">
        <v>71</v>
      </c>
      <c r="H509" t="s">
        <v>71</v>
      </c>
      <c r="I509" s="1" t="s">
        <v>4799</v>
      </c>
      <c r="J509" s="6" t="s">
        <v>8590</v>
      </c>
      <c r="K509" t="s">
        <v>4800</v>
      </c>
      <c r="L509" t="s">
        <v>71</v>
      </c>
      <c r="M509" t="s">
        <v>4801</v>
      </c>
      <c r="N509" t="s">
        <v>4802</v>
      </c>
      <c r="O509" t="s">
        <v>4803</v>
      </c>
      <c r="P509" t="s">
        <v>4804</v>
      </c>
      <c r="Q509" t="s">
        <v>71</v>
      </c>
      <c r="R509" t="s">
        <v>71</v>
      </c>
      <c r="S509" t="s">
        <v>71</v>
      </c>
      <c r="T509" t="s">
        <v>4805</v>
      </c>
      <c r="U509" t="s">
        <v>71</v>
      </c>
      <c r="V509" t="s">
        <v>71</v>
      </c>
      <c r="W509" t="s">
        <v>71</v>
      </c>
      <c r="X509" t="s">
        <v>71</v>
      </c>
      <c r="Y509" t="s">
        <v>4806</v>
      </c>
      <c r="Z509" t="s">
        <v>4807</v>
      </c>
      <c r="AA509" t="s">
        <v>71</v>
      </c>
      <c r="AB509" t="s">
        <v>71</v>
      </c>
      <c r="AC509" t="s">
        <v>71</v>
      </c>
      <c r="AD509" t="s">
        <v>71</v>
      </c>
      <c r="AE509" t="s">
        <v>71</v>
      </c>
      <c r="AF509" t="s">
        <v>71</v>
      </c>
      <c r="AG509" t="s">
        <v>71</v>
      </c>
      <c r="AH509" t="s">
        <v>71</v>
      </c>
      <c r="AI509" t="s">
        <v>71</v>
      </c>
      <c r="AJ509" t="s">
        <v>71</v>
      </c>
      <c r="AK509" t="s">
        <v>71</v>
      </c>
      <c r="AL509" t="s">
        <v>71</v>
      </c>
      <c r="AM509" t="s">
        <v>71</v>
      </c>
      <c r="AN509" t="s">
        <v>71</v>
      </c>
      <c r="AO509" t="s">
        <v>4808</v>
      </c>
      <c r="AP509" t="s">
        <v>71</v>
      </c>
      <c r="AQ509" t="s">
        <v>71</v>
      </c>
      <c r="AR509" t="s">
        <v>71</v>
      </c>
      <c r="AS509">
        <v>2013</v>
      </c>
      <c r="AT509" t="s">
        <v>71</v>
      </c>
      <c r="AU509" t="s">
        <v>71</v>
      </c>
      <c r="AV509" t="s">
        <v>71</v>
      </c>
      <c r="AW509" t="s">
        <v>71</v>
      </c>
      <c r="AX509" t="s">
        <v>71</v>
      </c>
      <c r="AY509" t="s">
        <v>71</v>
      </c>
      <c r="AZ509">
        <v>380</v>
      </c>
      <c r="BA509">
        <v>384</v>
      </c>
      <c r="BB509" t="s">
        <v>71</v>
      </c>
      <c r="BC509" t="s">
        <v>71</v>
      </c>
      <c r="BD509" t="s">
        <v>71</v>
      </c>
      <c r="BE509" t="s">
        <v>71</v>
      </c>
      <c r="BF509" t="s">
        <v>71</v>
      </c>
      <c r="BG509" t="s">
        <v>71</v>
      </c>
      <c r="BH509" t="s">
        <v>71</v>
      </c>
      <c r="BI509" t="s">
        <v>71</v>
      </c>
      <c r="BJ509" t="s">
        <v>71</v>
      </c>
      <c r="BK509" t="s">
        <v>71</v>
      </c>
      <c r="BL509" t="s">
        <v>71</v>
      </c>
      <c r="BM509" t="s">
        <v>71</v>
      </c>
      <c r="BN509" t="s">
        <v>71</v>
      </c>
      <c r="BO509" t="s">
        <v>71</v>
      </c>
      <c r="BP509" t="s">
        <v>71</v>
      </c>
      <c r="BQ509" t="s">
        <v>4809</v>
      </c>
      <c r="BR509" t="str">
        <f>HYPERLINK("https%3A%2F%2Fwww.webofscience.com%2Fwos%2Fwoscc%2Ffull-record%2FWOS:000339736400068","View Full Record in Web of Science")</f>
        <v>View Full Record in Web of Science</v>
      </c>
    </row>
    <row r="510" spans="1:70" x14ac:dyDescent="0.25">
      <c r="A510" t="s">
        <v>83</v>
      </c>
      <c r="B510" t="s">
        <v>4810</v>
      </c>
      <c r="C510" t="s">
        <v>71</v>
      </c>
      <c r="D510" t="s">
        <v>4811</v>
      </c>
      <c r="E510" t="s">
        <v>71</v>
      </c>
      <c r="F510" t="s">
        <v>4812</v>
      </c>
      <c r="G510" t="s">
        <v>71</v>
      </c>
      <c r="H510" t="s">
        <v>71</v>
      </c>
      <c r="I510" s="1" t="s">
        <v>4813</v>
      </c>
      <c r="J510" s="6" t="s">
        <v>8590</v>
      </c>
      <c r="K510" t="s">
        <v>4814</v>
      </c>
      <c r="L510" t="s">
        <v>2884</v>
      </c>
      <c r="M510" t="s">
        <v>4815</v>
      </c>
      <c r="N510" t="s">
        <v>4816</v>
      </c>
      <c r="O510" t="s">
        <v>4817</v>
      </c>
      <c r="P510" t="s">
        <v>71</v>
      </c>
      <c r="Q510" t="s">
        <v>71</v>
      </c>
      <c r="R510" t="s">
        <v>71</v>
      </c>
      <c r="S510" t="s">
        <v>71</v>
      </c>
      <c r="T510" t="s">
        <v>4818</v>
      </c>
      <c r="U510" t="s">
        <v>71</v>
      </c>
      <c r="V510" t="s">
        <v>71</v>
      </c>
      <c r="W510" t="s">
        <v>71</v>
      </c>
      <c r="X510" t="s">
        <v>71</v>
      </c>
      <c r="Y510" t="s">
        <v>4819</v>
      </c>
      <c r="Z510" t="s">
        <v>4820</v>
      </c>
      <c r="AA510" t="s">
        <v>71</v>
      </c>
      <c r="AB510" t="s">
        <v>71</v>
      </c>
      <c r="AC510" t="s">
        <v>71</v>
      </c>
      <c r="AD510" t="s">
        <v>71</v>
      </c>
      <c r="AE510" t="s">
        <v>71</v>
      </c>
      <c r="AF510" t="s">
        <v>71</v>
      </c>
      <c r="AG510" t="s">
        <v>71</v>
      </c>
      <c r="AH510" t="s">
        <v>71</v>
      </c>
      <c r="AI510" t="s">
        <v>71</v>
      </c>
      <c r="AJ510" t="s">
        <v>71</v>
      </c>
      <c r="AK510" t="s">
        <v>71</v>
      </c>
      <c r="AL510" t="s">
        <v>71</v>
      </c>
      <c r="AM510" t="s">
        <v>2889</v>
      </c>
      <c r="AN510" t="s">
        <v>2890</v>
      </c>
      <c r="AO510" t="s">
        <v>4821</v>
      </c>
      <c r="AP510" t="s">
        <v>71</v>
      </c>
      <c r="AQ510" t="s">
        <v>71</v>
      </c>
      <c r="AR510" t="s">
        <v>71</v>
      </c>
      <c r="AS510">
        <v>2018</v>
      </c>
      <c r="AT510">
        <v>853</v>
      </c>
      <c r="AU510" t="s">
        <v>71</v>
      </c>
      <c r="AV510" t="s">
        <v>3005</v>
      </c>
      <c r="AW510" t="s">
        <v>71</v>
      </c>
      <c r="AX510" t="s">
        <v>71</v>
      </c>
      <c r="AY510" t="s">
        <v>71</v>
      </c>
      <c r="AZ510">
        <v>40</v>
      </c>
      <c r="BA510">
        <v>51</v>
      </c>
      <c r="BB510" t="s">
        <v>71</v>
      </c>
      <c r="BC510" t="s">
        <v>4822</v>
      </c>
      <c r="BD510" t="str">
        <f>HYPERLINK("http://dx.doi.org/10.1007/978-3-319-91473-2_4","http://dx.doi.org/10.1007/978-3-319-91473-2_4")</f>
        <v>http://dx.doi.org/10.1007/978-3-319-91473-2_4</v>
      </c>
      <c r="BE510" t="s">
        <v>71</v>
      </c>
      <c r="BF510" t="s">
        <v>71</v>
      </c>
      <c r="BG510" t="s">
        <v>71</v>
      </c>
      <c r="BH510" t="s">
        <v>71</v>
      </c>
      <c r="BI510" t="s">
        <v>71</v>
      </c>
      <c r="BJ510" t="s">
        <v>71</v>
      </c>
      <c r="BK510" t="s">
        <v>71</v>
      </c>
      <c r="BL510" t="s">
        <v>71</v>
      </c>
      <c r="BM510" t="s">
        <v>71</v>
      </c>
      <c r="BN510" t="s">
        <v>71</v>
      </c>
      <c r="BO510" t="s">
        <v>71</v>
      </c>
      <c r="BP510" t="s">
        <v>71</v>
      </c>
      <c r="BQ510" t="s">
        <v>4823</v>
      </c>
      <c r="BR510" t="str">
        <f>HYPERLINK("https%3A%2F%2Fwww.webofscience.com%2Fwos%2Fwoscc%2Ffull-record%2FWOS:000481659500004","View Full Record in Web of Science")</f>
        <v>View Full Record in Web of Science</v>
      </c>
    </row>
    <row r="511" spans="1:70" x14ac:dyDescent="0.25">
      <c r="A511" t="s">
        <v>83</v>
      </c>
      <c r="B511" t="s">
        <v>3790</v>
      </c>
      <c r="C511" t="s">
        <v>71</v>
      </c>
      <c r="D511" t="s">
        <v>4824</v>
      </c>
      <c r="E511" t="s">
        <v>71</v>
      </c>
      <c r="F511" t="s">
        <v>3790</v>
      </c>
      <c r="G511" t="s">
        <v>71</v>
      </c>
      <c r="H511" t="s">
        <v>71</v>
      </c>
      <c r="I511" s="1" t="s">
        <v>4825</v>
      </c>
      <c r="J511" s="6" t="s">
        <v>8590</v>
      </c>
      <c r="K511" t="s">
        <v>4826</v>
      </c>
      <c r="L511" t="s">
        <v>71</v>
      </c>
      <c r="M511" t="s">
        <v>4827</v>
      </c>
      <c r="N511" t="s">
        <v>4828</v>
      </c>
      <c r="O511" t="s">
        <v>4829</v>
      </c>
      <c r="P511" t="s">
        <v>4830</v>
      </c>
      <c r="Q511" t="s">
        <v>71</v>
      </c>
      <c r="R511" t="s">
        <v>71</v>
      </c>
      <c r="S511" t="s">
        <v>71</v>
      </c>
      <c r="T511" t="s">
        <v>4831</v>
      </c>
      <c r="U511" t="s">
        <v>71</v>
      </c>
      <c r="V511" t="s">
        <v>71</v>
      </c>
      <c r="W511" t="s">
        <v>71</v>
      </c>
      <c r="X511" t="s">
        <v>71</v>
      </c>
      <c r="Y511" t="s">
        <v>71</v>
      </c>
      <c r="Z511" t="s">
        <v>3794</v>
      </c>
      <c r="AA511" t="s">
        <v>71</v>
      </c>
      <c r="AB511" t="s">
        <v>71</v>
      </c>
      <c r="AC511" t="s">
        <v>71</v>
      </c>
      <c r="AD511" t="s">
        <v>71</v>
      </c>
      <c r="AE511" t="s">
        <v>71</v>
      </c>
      <c r="AF511" t="s">
        <v>71</v>
      </c>
      <c r="AG511" t="s">
        <v>71</v>
      </c>
      <c r="AH511" t="s">
        <v>71</v>
      </c>
      <c r="AI511" t="s">
        <v>71</v>
      </c>
      <c r="AJ511" t="s">
        <v>71</v>
      </c>
      <c r="AK511" t="s">
        <v>71</v>
      </c>
      <c r="AL511" t="s">
        <v>71</v>
      </c>
      <c r="AM511" t="s">
        <v>71</v>
      </c>
      <c r="AN511" t="s">
        <v>71</v>
      </c>
      <c r="AO511" t="s">
        <v>4832</v>
      </c>
      <c r="AP511" t="s">
        <v>71</v>
      </c>
      <c r="AQ511" t="s">
        <v>71</v>
      </c>
      <c r="AR511" t="s">
        <v>71</v>
      </c>
      <c r="AS511">
        <v>2004</v>
      </c>
      <c r="AT511" t="s">
        <v>71</v>
      </c>
      <c r="AU511" t="s">
        <v>71</v>
      </c>
      <c r="AV511" t="s">
        <v>71</v>
      </c>
      <c r="AW511" t="s">
        <v>71</v>
      </c>
      <c r="AX511" t="s">
        <v>71</v>
      </c>
      <c r="AY511" t="s">
        <v>71</v>
      </c>
      <c r="AZ511">
        <v>162</v>
      </c>
      <c r="BA511">
        <v>166</v>
      </c>
      <c r="BB511" t="s">
        <v>71</v>
      </c>
      <c r="BC511" t="s">
        <v>4833</v>
      </c>
      <c r="BD511" t="str">
        <f>HYPERLINK("http://dx.doi.org/10.1109/ITCC.2004.1286623","http://dx.doi.org/10.1109/ITCC.2004.1286623")</f>
        <v>http://dx.doi.org/10.1109/ITCC.2004.1286623</v>
      </c>
      <c r="BE511" t="s">
        <v>71</v>
      </c>
      <c r="BF511" t="s">
        <v>71</v>
      </c>
      <c r="BG511" t="s">
        <v>71</v>
      </c>
      <c r="BH511" t="s">
        <v>71</v>
      </c>
      <c r="BI511" t="s">
        <v>71</v>
      </c>
      <c r="BJ511" t="s">
        <v>71</v>
      </c>
      <c r="BK511" t="s">
        <v>71</v>
      </c>
      <c r="BL511" t="s">
        <v>71</v>
      </c>
      <c r="BM511" t="s">
        <v>71</v>
      </c>
      <c r="BN511" t="s">
        <v>71</v>
      </c>
      <c r="BO511" t="s">
        <v>71</v>
      </c>
      <c r="BP511" t="s">
        <v>71</v>
      </c>
      <c r="BQ511" t="s">
        <v>4834</v>
      </c>
      <c r="BR511" t="str">
        <f>HYPERLINK("https%3A%2F%2Fwww.webofscience.com%2Fwos%2Fwoscc%2Ffull-record%2FWOS:000221353100038","View Full Record in Web of Science")</f>
        <v>View Full Record in Web of Science</v>
      </c>
    </row>
    <row r="512" spans="1:70" x14ac:dyDescent="0.25">
      <c r="A512" t="s">
        <v>69</v>
      </c>
      <c r="B512" t="s">
        <v>4835</v>
      </c>
      <c r="C512" t="s">
        <v>71</v>
      </c>
      <c r="D512" t="s">
        <v>71</v>
      </c>
      <c r="E512" t="s">
        <v>71</v>
      </c>
      <c r="F512" t="s">
        <v>4836</v>
      </c>
      <c r="G512" t="s">
        <v>71</v>
      </c>
      <c r="H512" t="s">
        <v>71</v>
      </c>
      <c r="I512" s="1" t="s">
        <v>4837</v>
      </c>
      <c r="J512" s="6" t="s">
        <v>8590</v>
      </c>
      <c r="K512" t="s">
        <v>4838</v>
      </c>
      <c r="L512" t="s">
        <v>71</v>
      </c>
      <c r="M512" t="s">
        <v>71</v>
      </c>
      <c r="N512" t="s">
        <v>71</v>
      </c>
      <c r="O512" t="s">
        <v>71</v>
      </c>
      <c r="P512" t="s">
        <v>71</v>
      </c>
      <c r="Q512" t="s">
        <v>71</v>
      </c>
      <c r="R512" t="s">
        <v>71</v>
      </c>
      <c r="S512" t="s">
        <v>71</v>
      </c>
      <c r="T512" t="s">
        <v>4839</v>
      </c>
      <c r="U512" t="s">
        <v>71</v>
      </c>
      <c r="V512" t="s">
        <v>71</v>
      </c>
      <c r="W512" t="s">
        <v>71</v>
      </c>
      <c r="X512" t="s">
        <v>71</v>
      </c>
      <c r="Y512" t="s">
        <v>71</v>
      </c>
      <c r="Z512" t="s">
        <v>4840</v>
      </c>
      <c r="AA512" t="s">
        <v>71</v>
      </c>
      <c r="AB512" t="s">
        <v>71</v>
      </c>
      <c r="AC512" t="s">
        <v>71</v>
      </c>
      <c r="AD512" t="s">
        <v>71</v>
      </c>
      <c r="AE512" t="s">
        <v>71</v>
      </c>
      <c r="AF512" t="s">
        <v>71</v>
      </c>
      <c r="AG512" t="s">
        <v>71</v>
      </c>
      <c r="AH512" t="s">
        <v>71</v>
      </c>
      <c r="AI512" t="s">
        <v>71</v>
      </c>
      <c r="AJ512" t="s">
        <v>71</v>
      </c>
      <c r="AK512" t="s">
        <v>71</v>
      </c>
      <c r="AL512" t="s">
        <v>71</v>
      </c>
      <c r="AM512" t="s">
        <v>4841</v>
      </c>
      <c r="AN512" t="s">
        <v>4842</v>
      </c>
      <c r="AO512" t="s">
        <v>71</v>
      </c>
      <c r="AP512" t="s">
        <v>71</v>
      </c>
      <c r="AQ512" t="s">
        <v>71</v>
      </c>
      <c r="AR512" t="s">
        <v>1454</v>
      </c>
      <c r="AS512">
        <v>2017</v>
      </c>
      <c r="AT512">
        <v>36</v>
      </c>
      <c r="AU512" t="s">
        <v>71</v>
      </c>
      <c r="AV512" t="s">
        <v>71</v>
      </c>
      <c r="AW512" t="s">
        <v>71</v>
      </c>
      <c r="AX512" t="s">
        <v>71</v>
      </c>
      <c r="AY512" t="s">
        <v>71</v>
      </c>
      <c r="AZ512">
        <v>149</v>
      </c>
      <c r="BA512">
        <v>161</v>
      </c>
      <c r="BB512" t="s">
        <v>71</v>
      </c>
      <c r="BC512" t="s">
        <v>4843</v>
      </c>
      <c r="BD512" t="str">
        <f>HYPERLINK("http://dx.doi.org/10.1016/j.inffus.2016.11.012","http://dx.doi.org/10.1016/j.inffus.2016.11.012")</f>
        <v>http://dx.doi.org/10.1016/j.inffus.2016.11.012</v>
      </c>
      <c r="BE512" t="s">
        <v>71</v>
      </c>
      <c r="BF512" t="s">
        <v>71</v>
      </c>
      <c r="BG512" t="s">
        <v>71</v>
      </c>
      <c r="BH512" t="s">
        <v>71</v>
      </c>
      <c r="BI512" t="s">
        <v>71</v>
      </c>
      <c r="BJ512" t="s">
        <v>71</v>
      </c>
      <c r="BK512" t="s">
        <v>71</v>
      </c>
      <c r="BL512" t="s">
        <v>71</v>
      </c>
      <c r="BM512" t="s">
        <v>71</v>
      </c>
      <c r="BN512" t="s">
        <v>71</v>
      </c>
      <c r="BO512" t="s">
        <v>71</v>
      </c>
      <c r="BP512" t="s">
        <v>71</v>
      </c>
      <c r="BQ512" t="s">
        <v>4844</v>
      </c>
      <c r="BR512" t="str">
        <f>HYPERLINK("https%3A%2F%2Fwww.webofscience.com%2Fwos%2Fwoscc%2Ffull-record%2FWOS:000394070100011","View Full Record in Web of Science")</f>
        <v>View Full Record in Web of Science</v>
      </c>
    </row>
    <row r="513" spans="1:70" x14ac:dyDescent="0.25">
      <c r="A513" t="s">
        <v>69</v>
      </c>
      <c r="B513" t="s">
        <v>4845</v>
      </c>
      <c r="C513" t="s">
        <v>71</v>
      </c>
      <c r="D513" t="s">
        <v>71</v>
      </c>
      <c r="E513" t="s">
        <v>71</v>
      </c>
      <c r="F513" t="s">
        <v>4846</v>
      </c>
      <c r="G513" t="s">
        <v>71</v>
      </c>
      <c r="H513" t="s">
        <v>71</v>
      </c>
      <c r="I513" s="1" t="s">
        <v>4847</v>
      </c>
      <c r="J513" s="6" t="s">
        <v>8590</v>
      </c>
      <c r="K513" t="s">
        <v>3331</v>
      </c>
      <c r="L513" t="s">
        <v>71</v>
      </c>
      <c r="M513" t="s">
        <v>71</v>
      </c>
      <c r="N513" t="s">
        <v>71</v>
      </c>
      <c r="O513" t="s">
        <v>71</v>
      </c>
      <c r="P513" t="s">
        <v>71</v>
      </c>
      <c r="Q513" t="s">
        <v>71</v>
      </c>
      <c r="R513" t="s">
        <v>71</v>
      </c>
      <c r="S513" t="s">
        <v>71</v>
      </c>
      <c r="T513" t="s">
        <v>4848</v>
      </c>
      <c r="U513" t="s">
        <v>71</v>
      </c>
      <c r="V513" t="s">
        <v>71</v>
      </c>
      <c r="W513" t="s">
        <v>71</v>
      </c>
      <c r="X513" t="s">
        <v>71</v>
      </c>
      <c r="Y513" t="s">
        <v>4849</v>
      </c>
      <c r="Z513" t="s">
        <v>4850</v>
      </c>
      <c r="AA513" t="s">
        <v>71</v>
      </c>
      <c r="AB513" t="s">
        <v>71</v>
      </c>
      <c r="AC513" t="s">
        <v>71</v>
      </c>
      <c r="AD513" t="s">
        <v>71</v>
      </c>
      <c r="AE513" t="s">
        <v>71</v>
      </c>
      <c r="AF513" t="s">
        <v>71</v>
      </c>
      <c r="AG513" t="s">
        <v>71</v>
      </c>
      <c r="AH513" t="s">
        <v>71</v>
      </c>
      <c r="AI513" t="s">
        <v>71</v>
      </c>
      <c r="AJ513" t="s">
        <v>71</v>
      </c>
      <c r="AK513" t="s">
        <v>71</v>
      </c>
      <c r="AL513" t="s">
        <v>71</v>
      </c>
      <c r="AM513" t="s">
        <v>3334</v>
      </c>
      <c r="AN513" t="s">
        <v>3335</v>
      </c>
      <c r="AO513" t="s">
        <v>71</v>
      </c>
      <c r="AP513" t="s">
        <v>71</v>
      </c>
      <c r="AQ513" t="s">
        <v>71</v>
      </c>
      <c r="AR513" t="s">
        <v>770</v>
      </c>
      <c r="AS513">
        <v>2019</v>
      </c>
      <c r="AT513">
        <v>129</v>
      </c>
      <c r="AU513" t="s">
        <v>71</v>
      </c>
      <c r="AV513" t="s">
        <v>71</v>
      </c>
      <c r="AW513" t="s">
        <v>71</v>
      </c>
      <c r="AX513" t="s">
        <v>71</v>
      </c>
      <c r="AY513" t="s">
        <v>71</v>
      </c>
      <c r="AZ513">
        <v>315</v>
      </c>
      <c r="BA513">
        <v>332</v>
      </c>
      <c r="BB513" t="s">
        <v>71</v>
      </c>
      <c r="BC513" t="s">
        <v>4851</v>
      </c>
      <c r="BD513" t="str">
        <f>HYPERLINK("http://dx.doi.org/10.1016/j.cie.2019.01.051","http://dx.doi.org/10.1016/j.cie.2019.01.051")</f>
        <v>http://dx.doi.org/10.1016/j.cie.2019.01.051</v>
      </c>
      <c r="BE513" t="s">
        <v>71</v>
      </c>
      <c r="BF513" t="s">
        <v>71</v>
      </c>
      <c r="BG513" t="s">
        <v>71</v>
      </c>
      <c r="BH513" t="s">
        <v>71</v>
      </c>
      <c r="BI513" t="s">
        <v>71</v>
      </c>
      <c r="BJ513" t="s">
        <v>71</v>
      </c>
      <c r="BK513" t="s">
        <v>71</v>
      </c>
      <c r="BL513" t="s">
        <v>71</v>
      </c>
      <c r="BM513" t="s">
        <v>71</v>
      </c>
      <c r="BN513" t="s">
        <v>71</v>
      </c>
      <c r="BO513" t="s">
        <v>71</v>
      </c>
      <c r="BP513" t="s">
        <v>71</v>
      </c>
      <c r="BQ513" t="s">
        <v>4852</v>
      </c>
      <c r="BR513" t="str">
        <f>HYPERLINK("https%3A%2F%2Fwww.webofscience.com%2Fwos%2Fwoscc%2Ffull-record%2FWOS:000460496000026","View Full Record in Web of Science")</f>
        <v>View Full Record in Web of Science</v>
      </c>
    </row>
    <row r="514" spans="1:70" x14ac:dyDescent="0.25">
      <c r="A514" t="s">
        <v>83</v>
      </c>
      <c r="B514" t="s">
        <v>4853</v>
      </c>
      <c r="C514" t="s">
        <v>71</v>
      </c>
      <c r="D514" t="s">
        <v>71</v>
      </c>
      <c r="E514" t="s">
        <v>102</v>
      </c>
      <c r="F514" t="s">
        <v>4854</v>
      </c>
      <c r="G514" t="s">
        <v>71</v>
      </c>
      <c r="H514" t="s">
        <v>71</v>
      </c>
      <c r="I514" s="1" t="s">
        <v>4855</v>
      </c>
      <c r="J514" s="6" t="s">
        <v>8590</v>
      </c>
      <c r="K514" t="s">
        <v>2968</v>
      </c>
      <c r="L514" t="s">
        <v>71</v>
      </c>
      <c r="M514" t="s">
        <v>277</v>
      </c>
      <c r="N514" t="s">
        <v>2969</v>
      </c>
      <c r="O514" t="s">
        <v>2970</v>
      </c>
      <c r="P514" t="s">
        <v>71</v>
      </c>
      <c r="Q514" t="s">
        <v>71</v>
      </c>
      <c r="R514" t="s">
        <v>71</v>
      </c>
      <c r="S514" t="s">
        <v>71</v>
      </c>
      <c r="T514" t="s">
        <v>4856</v>
      </c>
      <c r="U514" t="s">
        <v>71</v>
      </c>
      <c r="V514" t="s">
        <v>71</v>
      </c>
      <c r="W514" t="s">
        <v>71</v>
      </c>
      <c r="X514" t="s">
        <v>71</v>
      </c>
      <c r="Y514" t="s">
        <v>4857</v>
      </c>
      <c r="Z514" t="s">
        <v>4858</v>
      </c>
      <c r="AA514" t="s">
        <v>71</v>
      </c>
      <c r="AB514" t="s">
        <v>71</v>
      </c>
      <c r="AC514" t="s">
        <v>71</v>
      </c>
      <c r="AD514" t="s">
        <v>71</v>
      </c>
      <c r="AE514" t="s">
        <v>71</v>
      </c>
      <c r="AF514" t="s">
        <v>71</v>
      </c>
      <c r="AG514" t="s">
        <v>71</v>
      </c>
      <c r="AH514" t="s">
        <v>71</v>
      </c>
      <c r="AI514" t="s">
        <v>71</v>
      </c>
      <c r="AJ514" t="s">
        <v>71</v>
      </c>
      <c r="AK514" t="s">
        <v>71</v>
      </c>
      <c r="AL514" t="s">
        <v>71</v>
      </c>
      <c r="AM514" t="s">
        <v>71</v>
      </c>
      <c r="AN514" t="s">
        <v>71</v>
      </c>
      <c r="AO514" t="s">
        <v>2972</v>
      </c>
      <c r="AP514" t="s">
        <v>71</v>
      </c>
      <c r="AQ514" t="s">
        <v>71</v>
      </c>
      <c r="AR514" t="s">
        <v>71</v>
      </c>
      <c r="AS514">
        <v>2009</v>
      </c>
      <c r="AT514" t="s">
        <v>71</v>
      </c>
      <c r="AU514" t="s">
        <v>71</v>
      </c>
      <c r="AV514" t="s">
        <v>71</v>
      </c>
      <c r="AW514" t="s">
        <v>71</v>
      </c>
      <c r="AX514" t="s">
        <v>71</v>
      </c>
      <c r="AY514" t="s">
        <v>71</v>
      </c>
      <c r="AZ514">
        <v>41</v>
      </c>
      <c r="BA514" t="s">
        <v>99</v>
      </c>
      <c r="BB514" t="s">
        <v>71</v>
      </c>
      <c r="BC514" t="s">
        <v>71</v>
      </c>
      <c r="BD514" t="s">
        <v>71</v>
      </c>
      <c r="BE514" t="s">
        <v>71</v>
      </c>
      <c r="BF514" t="s">
        <v>71</v>
      </c>
      <c r="BG514" t="s">
        <v>71</v>
      </c>
      <c r="BH514" t="s">
        <v>71</v>
      </c>
      <c r="BI514" t="s">
        <v>71</v>
      </c>
      <c r="BJ514" t="s">
        <v>71</v>
      </c>
      <c r="BK514" t="s">
        <v>71</v>
      </c>
      <c r="BL514" t="s">
        <v>71</v>
      </c>
      <c r="BM514" t="s">
        <v>71</v>
      </c>
      <c r="BN514" t="s">
        <v>71</v>
      </c>
      <c r="BO514" t="s">
        <v>71</v>
      </c>
      <c r="BP514" t="s">
        <v>71</v>
      </c>
      <c r="BQ514" t="s">
        <v>4859</v>
      </c>
      <c r="BR514" t="str">
        <f>HYPERLINK("https%3A%2F%2Fwww.webofscience.com%2Fwos%2Fwoscc%2Ffull-record%2FWOS:000271827700006","View Full Record in Web of Science")</f>
        <v>View Full Record in Web of Science</v>
      </c>
    </row>
    <row r="515" spans="1:70" x14ac:dyDescent="0.25">
      <c r="A515" t="s">
        <v>83</v>
      </c>
      <c r="B515" t="s">
        <v>4860</v>
      </c>
      <c r="C515" t="s">
        <v>71</v>
      </c>
      <c r="D515" t="s">
        <v>71</v>
      </c>
      <c r="E515" t="s">
        <v>102</v>
      </c>
      <c r="F515" t="s">
        <v>4861</v>
      </c>
      <c r="G515" t="s">
        <v>71</v>
      </c>
      <c r="H515" t="s">
        <v>71</v>
      </c>
      <c r="I515" s="1" t="s">
        <v>4862</v>
      </c>
      <c r="J515" s="6" t="s">
        <v>8590</v>
      </c>
      <c r="K515" t="s">
        <v>2354</v>
      </c>
      <c r="L515" t="s">
        <v>1782</v>
      </c>
      <c r="M515" t="s">
        <v>817</v>
      </c>
      <c r="N515" t="s">
        <v>2355</v>
      </c>
      <c r="O515" t="s">
        <v>1292</v>
      </c>
      <c r="P515" t="s">
        <v>102</v>
      </c>
      <c r="Q515" t="s">
        <v>71</v>
      </c>
      <c r="R515" t="s">
        <v>71</v>
      </c>
      <c r="S515" t="s">
        <v>71</v>
      </c>
      <c r="T515" t="s">
        <v>4863</v>
      </c>
      <c r="U515" t="s">
        <v>71</v>
      </c>
      <c r="V515" t="s">
        <v>71</v>
      </c>
      <c r="W515" t="s">
        <v>71</v>
      </c>
      <c r="X515" t="s">
        <v>71</v>
      </c>
      <c r="Y515" t="s">
        <v>71</v>
      </c>
      <c r="Z515" t="s">
        <v>71</v>
      </c>
      <c r="AA515" t="s">
        <v>71</v>
      </c>
      <c r="AB515" t="s">
        <v>71</v>
      </c>
      <c r="AC515" t="s">
        <v>71</v>
      </c>
      <c r="AD515" t="s">
        <v>71</v>
      </c>
      <c r="AE515" t="s">
        <v>71</v>
      </c>
      <c r="AF515" t="s">
        <v>71</v>
      </c>
      <c r="AG515" t="s">
        <v>71</v>
      </c>
      <c r="AH515" t="s">
        <v>71</v>
      </c>
      <c r="AI515" t="s">
        <v>71</v>
      </c>
      <c r="AJ515" t="s">
        <v>71</v>
      </c>
      <c r="AK515" t="s">
        <v>71</v>
      </c>
      <c r="AL515" t="s">
        <v>71</v>
      </c>
      <c r="AM515" t="s">
        <v>1788</v>
      </c>
      <c r="AN515" t="s">
        <v>71</v>
      </c>
      <c r="AO515" t="s">
        <v>2357</v>
      </c>
      <c r="AP515" t="s">
        <v>71</v>
      </c>
      <c r="AQ515" t="s">
        <v>71</v>
      </c>
      <c r="AR515" t="s">
        <v>71</v>
      </c>
      <c r="AS515">
        <v>2014</v>
      </c>
      <c r="AT515" t="s">
        <v>71</v>
      </c>
      <c r="AU515" t="s">
        <v>71</v>
      </c>
      <c r="AV515" t="s">
        <v>71</v>
      </c>
      <c r="AW515" t="s">
        <v>71</v>
      </c>
      <c r="AX515" t="s">
        <v>71</v>
      </c>
      <c r="AY515" t="s">
        <v>71</v>
      </c>
      <c r="AZ515">
        <v>1618</v>
      </c>
      <c r="BA515">
        <v>1623</v>
      </c>
      <c r="BB515" t="s">
        <v>71</v>
      </c>
      <c r="BC515" t="s">
        <v>71</v>
      </c>
      <c r="BD515" t="s">
        <v>71</v>
      </c>
      <c r="BE515" t="s">
        <v>71</v>
      </c>
      <c r="BF515" t="s">
        <v>71</v>
      </c>
      <c r="BG515" t="s">
        <v>71</v>
      </c>
      <c r="BH515" t="s">
        <v>71</v>
      </c>
      <c r="BI515" t="s">
        <v>71</v>
      </c>
      <c r="BJ515" t="s">
        <v>71</v>
      </c>
      <c r="BK515" t="s">
        <v>71</v>
      </c>
      <c r="BL515" t="s">
        <v>71</v>
      </c>
      <c r="BM515" t="s">
        <v>71</v>
      </c>
      <c r="BN515" t="s">
        <v>71</v>
      </c>
      <c r="BO515" t="s">
        <v>71</v>
      </c>
      <c r="BP515" t="s">
        <v>71</v>
      </c>
      <c r="BQ515" t="s">
        <v>4864</v>
      </c>
      <c r="BR515" t="str">
        <f>HYPERLINK("https%3A%2F%2Fwww.webofscience.com%2Fwos%2Fwoscc%2Ffull-record%2FWOS:000350793500234","View Full Record in Web of Science")</f>
        <v>View Full Record in Web of Science</v>
      </c>
    </row>
    <row r="516" spans="1:70" x14ac:dyDescent="0.25">
      <c r="A516" t="s">
        <v>69</v>
      </c>
      <c r="B516" t="s">
        <v>4865</v>
      </c>
      <c r="C516" t="s">
        <v>71</v>
      </c>
      <c r="D516" t="s">
        <v>71</v>
      </c>
      <c r="E516" t="s">
        <v>71</v>
      </c>
      <c r="F516" t="s">
        <v>4866</v>
      </c>
      <c r="G516" t="s">
        <v>71</v>
      </c>
      <c r="H516" t="s">
        <v>71</v>
      </c>
      <c r="I516" s="1" t="s">
        <v>4867</v>
      </c>
      <c r="J516" s="6" t="s">
        <v>8588</v>
      </c>
      <c r="K516" t="s">
        <v>174</v>
      </c>
      <c r="L516" t="s">
        <v>71</v>
      </c>
      <c r="M516" t="s">
        <v>71</v>
      </c>
      <c r="N516" t="s">
        <v>71</v>
      </c>
      <c r="O516" t="s">
        <v>71</v>
      </c>
      <c r="P516" t="s">
        <v>71</v>
      </c>
      <c r="Q516" t="s">
        <v>71</v>
      </c>
      <c r="R516" t="s">
        <v>71</v>
      </c>
      <c r="S516" t="s">
        <v>71</v>
      </c>
      <c r="T516" t="s">
        <v>4868</v>
      </c>
      <c r="U516" t="s">
        <v>71</v>
      </c>
      <c r="V516" t="s">
        <v>71</v>
      </c>
      <c r="W516" t="s">
        <v>71</v>
      </c>
      <c r="X516" t="s">
        <v>71</v>
      </c>
      <c r="Y516" t="s">
        <v>71</v>
      </c>
      <c r="Z516" t="s">
        <v>4869</v>
      </c>
      <c r="AA516" t="s">
        <v>71</v>
      </c>
      <c r="AB516" t="s">
        <v>71</v>
      </c>
      <c r="AC516" t="s">
        <v>71</v>
      </c>
      <c r="AD516" t="s">
        <v>71</v>
      </c>
      <c r="AE516" t="s">
        <v>71</v>
      </c>
      <c r="AF516" t="s">
        <v>71</v>
      </c>
      <c r="AG516" t="s">
        <v>71</v>
      </c>
      <c r="AH516" t="s">
        <v>71</v>
      </c>
      <c r="AI516" t="s">
        <v>71</v>
      </c>
      <c r="AJ516" t="s">
        <v>71</v>
      </c>
      <c r="AK516" t="s">
        <v>71</v>
      </c>
      <c r="AL516" t="s">
        <v>71</v>
      </c>
      <c r="AM516" t="s">
        <v>178</v>
      </c>
      <c r="AN516" t="s">
        <v>179</v>
      </c>
      <c r="AO516" t="s">
        <v>71</v>
      </c>
      <c r="AP516" t="s">
        <v>71</v>
      </c>
      <c r="AQ516" t="s">
        <v>71</v>
      </c>
      <c r="AR516" t="s">
        <v>71</v>
      </c>
      <c r="AS516">
        <v>2018</v>
      </c>
      <c r="AT516">
        <v>34</v>
      </c>
      <c r="AU516">
        <v>1</v>
      </c>
      <c r="AV516" t="s">
        <v>71</v>
      </c>
      <c r="AW516" t="s">
        <v>71</v>
      </c>
      <c r="AX516" t="s">
        <v>71</v>
      </c>
      <c r="AY516" t="s">
        <v>71</v>
      </c>
      <c r="AZ516">
        <v>517</v>
      </c>
      <c r="BA516">
        <v>524</v>
      </c>
      <c r="BB516" t="s">
        <v>71</v>
      </c>
      <c r="BC516" t="s">
        <v>4870</v>
      </c>
      <c r="BD516" t="str">
        <f>HYPERLINK("http://dx.doi.org/10.3233/JIFS-17610","http://dx.doi.org/10.3233/JIFS-17610")</f>
        <v>http://dx.doi.org/10.3233/JIFS-17610</v>
      </c>
      <c r="BE516" t="s">
        <v>71</v>
      </c>
      <c r="BF516" t="s">
        <v>71</v>
      </c>
      <c r="BG516" t="s">
        <v>71</v>
      </c>
      <c r="BH516" t="s">
        <v>71</v>
      </c>
      <c r="BI516" t="s">
        <v>71</v>
      </c>
      <c r="BJ516" t="s">
        <v>71</v>
      </c>
      <c r="BK516" t="s">
        <v>71</v>
      </c>
      <c r="BL516" t="s">
        <v>71</v>
      </c>
      <c r="BM516" t="s">
        <v>71</v>
      </c>
      <c r="BN516" t="s">
        <v>71</v>
      </c>
      <c r="BO516" t="s">
        <v>71</v>
      </c>
      <c r="BP516" t="s">
        <v>71</v>
      </c>
      <c r="BQ516" t="s">
        <v>4871</v>
      </c>
      <c r="BR516" t="str">
        <f>HYPERLINK("https%3A%2F%2Fwww.webofscience.com%2Fwos%2Fwoscc%2Ffull-record%2FWOS:000423039300040","View Full Record in Web of Science")</f>
        <v>View Full Record in Web of Science</v>
      </c>
    </row>
    <row r="517" spans="1:70" x14ac:dyDescent="0.25">
      <c r="A517" t="s">
        <v>83</v>
      </c>
      <c r="B517" t="s">
        <v>596</v>
      </c>
      <c r="C517" t="s">
        <v>71</v>
      </c>
      <c r="D517" t="s">
        <v>4872</v>
      </c>
      <c r="E517" t="s">
        <v>71</v>
      </c>
      <c r="F517" t="s">
        <v>596</v>
      </c>
      <c r="G517" t="s">
        <v>71</v>
      </c>
      <c r="H517" t="s">
        <v>71</v>
      </c>
      <c r="I517" s="1" t="s">
        <v>4873</v>
      </c>
      <c r="J517" s="6" t="s">
        <v>8588</v>
      </c>
      <c r="K517" t="s">
        <v>4874</v>
      </c>
      <c r="L517" t="s">
        <v>71</v>
      </c>
      <c r="M517" t="s">
        <v>4875</v>
      </c>
      <c r="N517" t="s">
        <v>4876</v>
      </c>
      <c r="O517" t="s">
        <v>4877</v>
      </c>
      <c r="P517" t="s">
        <v>4878</v>
      </c>
      <c r="Q517" t="s">
        <v>71</v>
      </c>
      <c r="R517" t="s">
        <v>71</v>
      </c>
      <c r="S517" t="s">
        <v>71</v>
      </c>
      <c r="T517" t="s">
        <v>4879</v>
      </c>
      <c r="U517" t="s">
        <v>71</v>
      </c>
      <c r="V517" t="s">
        <v>71</v>
      </c>
      <c r="W517" t="s">
        <v>71</v>
      </c>
      <c r="X517" t="s">
        <v>71</v>
      </c>
      <c r="Y517" t="s">
        <v>71</v>
      </c>
      <c r="Z517" t="s">
        <v>71</v>
      </c>
      <c r="AA517" t="s">
        <v>71</v>
      </c>
      <c r="AB517" t="s">
        <v>71</v>
      </c>
      <c r="AC517" t="s">
        <v>71</v>
      </c>
      <c r="AD517" t="s">
        <v>71</v>
      </c>
      <c r="AE517" t="s">
        <v>71</v>
      </c>
      <c r="AF517" t="s">
        <v>71</v>
      </c>
      <c r="AG517" t="s">
        <v>71</v>
      </c>
      <c r="AH517" t="s">
        <v>71</v>
      </c>
      <c r="AI517" t="s">
        <v>71</v>
      </c>
      <c r="AJ517" t="s">
        <v>71</v>
      </c>
      <c r="AK517" t="s">
        <v>71</v>
      </c>
      <c r="AL517" t="s">
        <v>71</v>
      </c>
      <c r="AM517" t="s">
        <v>71</v>
      </c>
      <c r="AN517" t="s">
        <v>71</v>
      </c>
      <c r="AO517" t="s">
        <v>4880</v>
      </c>
      <c r="AP517" t="s">
        <v>71</v>
      </c>
      <c r="AQ517" t="s">
        <v>71</v>
      </c>
      <c r="AR517" t="s">
        <v>71</v>
      </c>
      <c r="AS517">
        <v>2003</v>
      </c>
      <c r="AT517" t="s">
        <v>71</v>
      </c>
      <c r="AU517" t="s">
        <v>71</v>
      </c>
      <c r="AV517" t="s">
        <v>71</v>
      </c>
      <c r="AW517" t="s">
        <v>71</v>
      </c>
      <c r="AX517" t="s">
        <v>71</v>
      </c>
      <c r="AY517" t="s">
        <v>71</v>
      </c>
      <c r="AZ517">
        <v>135</v>
      </c>
      <c r="BA517">
        <v>140</v>
      </c>
      <c r="BB517" t="s">
        <v>71</v>
      </c>
      <c r="BC517" t="s">
        <v>4881</v>
      </c>
      <c r="BD517" t="str">
        <f>HYPERLINK("http://dx.doi.org/10.1109/ISUMA.2003.1236153","http://dx.doi.org/10.1109/ISUMA.2003.1236153")</f>
        <v>http://dx.doi.org/10.1109/ISUMA.2003.1236153</v>
      </c>
      <c r="BE517" t="s">
        <v>71</v>
      </c>
      <c r="BF517" t="s">
        <v>71</v>
      </c>
      <c r="BG517" t="s">
        <v>71</v>
      </c>
      <c r="BH517" t="s">
        <v>71</v>
      </c>
      <c r="BI517" t="s">
        <v>71</v>
      </c>
      <c r="BJ517" t="s">
        <v>71</v>
      </c>
      <c r="BK517" t="s">
        <v>71</v>
      </c>
      <c r="BL517" t="s">
        <v>71</v>
      </c>
      <c r="BM517" t="s">
        <v>71</v>
      </c>
      <c r="BN517" t="s">
        <v>71</v>
      </c>
      <c r="BO517" t="s">
        <v>71</v>
      </c>
      <c r="BP517" t="s">
        <v>71</v>
      </c>
      <c r="BQ517" t="s">
        <v>4882</v>
      </c>
      <c r="BR517" t="str">
        <f>HYPERLINK("https%3A%2F%2Fwww.webofscience.com%2Fwos%2Fwoscc%2Ffull-record%2FWOS:000186233700022","View Full Record in Web of Science")</f>
        <v>View Full Record in Web of Science</v>
      </c>
    </row>
    <row r="518" spans="1:70" x14ac:dyDescent="0.25">
      <c r="A518" t="s">
        <v>69</v>
      </c>
      <c r="B518" t="s">
        <v>4883</v>
      </c>
      <c r="C518" t="s">
        <v>71</v>
      </c>
      <c r="D518" t="s">
        <v>71</v>
      </c>
      <c r="E518" t="s">
        <v>71</v>
      </c>
      <c r="F518" t="s">
        <v>4884</v>
      </c>
      <c r="G518" t="s">
        <v>71</v>
      </c>
      <c r="H518" t="s">
        <v>71</v>
      </c>
      <c r="I518" s="1" t="s">
        <v>4885</v>
      </c>
      <c r="J518" s="6" t="s">
        <v>8590</v>
      </c>
      <c r="K518" t="s">
        <v>4886</v>
      </c>
      <c r="L518" t="s">
        <v>71</v>
      </c>
      <c r="M518" t="s">
        <v>71</v>
      </c>
      <c r="N518" t="s">
        <v>71</v>
      </c>
      <c r="O518" t="s">
        <v>71</v>
      </c>
      <c r="P518" t="s">
        <v>71</v>
      </c>
      <c r="Q518" t="s">
        <v>71</v>
      </c>
      <c r="R518" t="s">
        <v>71</v>
      </c>
      <c r="S518" t="s">
        <v>71</v>
      </c>
      <c r="T518" t="s">
        <v>4887</v>
      </c>
      <c r="U518" t="s">
        <v>71</v>
      </c>
      <c r="V518" t="s">
        <v>71</v>
      </c>
      <c r="W518" t="s">
        <v>71</v>
      </c>
      <c r="X518" t="s">
        <v>71</v>
      </c>
      <c r="Y518" t="s">
        <v>4888</v>
      </c>
      <c r="Z518" t="s">
        <v>4889</v>
      </c>
      <c r="AA518" t="s">
        <v>71</v>
      </c>
      <c r="AB518" t="s">
        <v>71</v>
      </c>
      <c r="AC518" t="s">
        <v>71</v>
      </c>
      <c r="AD518" t="s">
        <v>71</v>
      </c>
      <c r="AE518" t="s">
        <v>71</v>
      </c>
      <c r="AF518" t="s">
        <v>71</v>
      </c>
      <c r="AG518" t="s">
        <v>71</v>
      </c>
      <c r="AH518" t="s">
        <v>71</v>
      </c>
      <c r="AI518" t="s">
        <v>71</v>
      </c>
      <c r="AJ518" t="s">
        <v>71</v>
      </c>
      <c r="AK518" t="s">
        <v>71</v>
      </c>
      <c r="AL518" t="s">
        <v>71</v>
      </c>
      <c r="AM518" t="s">
        <v>4890</v>
      </c>
      <c r="AN518" t="s">
        <v>71</v>
      </c>
      <c r="AO518" t="s">
        <v>71</v>
      </c>
      <c r="AP518" t="s">
        <v>71</v>
      </c>
      <c r="AQ518" t="s">
        <v>71</v>
      </c>
      <c r="AR518" t="s">
        <v>71</v>
      </c>
      <c r="AS518">
        <v>2020</v>
      </c>
      <c r="AT518">
        <v>30</v>
      </c>
      <c r="AU518">
        <v>3</v>
      </c>
      <c r="AV518" t="s">
        <v>71</v>
      </c>
      <c r="AW518" t="s">
        <v>71</v>
      </c>
      <c r="AX518" t="s">
        <v>71</v>
      </c>
      <c r="AY518" t="s">
        <v>71</v>
      </c>
      <c r="AZ518">
        <v>925</v>
      </c>
      <c r="BA518">
        <v>943</v>
      </c>
      <c r="BB518" t="s">
        <v>71</v>
      </c>
      <c r="BC518" t="s">
        <v>4891</v>
      </c>
      <c r="BD518" t="str">
        <f>HYPERLINK("http://dx.doi.org/10.1108/INTR-01-2019-0031","http://dx.doi.org/10.1108/INTR-01-2019-0031")</f>
        <v>http://dx.doi.org/10.1108/INTR-01-2019-0031</v>
      </c>
      <c r="BE518" t="s">
        <v>71</v>
      </c>
      <c r="BF518" t="s">
        <v>2590</v>
      </c>
      <c r="BG518" t="s">
        <v>71</v>
      </c>
      <c r="BH518" t="s">
        <v>71</v>
      </c>
      <c r="BI518" t="s">
        <v>71</v>
      </c>
      <c r="BJ518" t="s">
        <v>71</v>
      </c>
      <c r="BK518" t="s">
        <v>71</v>
      </c>
      <c r="BL518" t="s">
        <v>71</v>
      </c>
      <c r="BM518" t="s">
        <v>71</v>
      </c>
      <c r="BN518" t="s">
        <v>71</v>
      </c>
      <c r="BO518" t="s">
        <v>71</v>
      </c>
      <c r="BP518" t="s">
        <v>71</v>
      </c>
      <c r="BQ518" t="s">
        <v>4892</v>
      </c>
      <c r="BR518" t="str">
        <f>HYPERLINK("https%3A%2F%2Fwww.webofscience.com%2Fwos%2Fwoscc%2Ffull-record%2FWOS:000515393100001","View Full Record in Web of Science")</f>
        <v>View Full Record in Web of Science</v>
      </c>
    </row>
    <row r="519" spans="1:70" x14ac:dyDescent="0.25">
      <c r="A519" t="s">
        <v>69</v>
      </c>
      <c r="B519" t="s">
        <v>4893</v>
      </c>
      <c r="C519" t="s">
        <v>71</v>
      </c>
      <c r="D519" t="s">
        <v>71</v>
      </c>
      <c r="E519" t="s">
        <v>71</v>
      </c>
      <c r="F519" t="s">
        <v>4894</v>
      </c>
      <c r="G519" t="s">
        <v>71</v>
      </c>
      <c r="H519" t="s">
        <v>71</v>
      </c>
      <c r="I519" s="1" t="s">
        <v>4895</v>
      </c>
      <c r="J519" s="6" t="s">
        <v>8590</v>
      </c>
      <c r="K519" t="s">
        <v>1448</v>
      </c>
      <c r="L519" t="s">
        <v>71</v>
      </c>
      <c r="M519" t="s">
        <v>71</v>
      </c>
      <c r="N519" t="s">
        <v>71</v>
      </c>
      <c r="O519" t="s">
        <v>71</v>
      </c>
      <c r="P519" t="s">
        <v>71</v>
      </c>
      <c r="Q519" t="s">
        <v>71</v>
      </c>
      <c r="R519" t="s">
        <v>71</v>
      </c>
      <c r="S519" t="s">
        <v>71</v>
      </c>
      <c r="T519" t="s">
        <v>4896</v>
      </c>
      <c r="U519" t="s">
        <v>71</v>
      </c>
      <c r="V519" t="s">
        <v>71</v>
      </c>
      <c r="W519" t="s">
        <v>71</v>
      </c>
      <c r="X519" t="s">
        <v>71</v>
      </c>
      <c r="Y519" t="s">
        <v>4897</v>
      </c>
      <c r="Z519" t="s">
        <v>4898</v>
      </c>
      <c r="AA519" t="s">
        <v>71</v>
      </c>
      <c r="AB519" t="s">
        <v>71</v>
      </c>
      <c r="AC519" t="s">
        <v>71</v>
      </c>
      <c r="AD519" t="s">
        <v>71</v>
      </c>
      <c r="AE519" t="s">
        <v>71</v>
      </c>
      <c r="AF519" t="s">
        <v>71</v>
      </c>
      <c r="AG519" t="s">
        <v>71</v>
      </c>
      <c r="AH519" t="s">
        <v>71</v>
      </c>
      <c r="AI519" t="s">
        <v>71</v>
      </c>
      <c r="AJ519" t="s">
        <v>71</v>
      </c>
      <c r="AK519" t="s">
        <v>71</v>
      </c>
      <c r="AL519" t="s">
        <v>71</v>
      </c>
      <c r="AM519" t="s">
        <v>1452</v>
      </c>
      <c r="AN519" t="s">
        <v>1453</v>
      </c>
      <c r="AO519" t="s">
        <v>71</v>
      </c>
      <c r="AP519" t="s">
        <v>71</v>
      </c>
      <c r="AQ519" t="s">
        <v>71</v>
      </c>
      <c r="AR519" t="s">
        <v>960</v>
      </c>
      <c r="AS519">
        <v>2022</v>
      </c>
      <c r="AT519">
        <v>34</v>
      </c>
      <c r="AU519">
        <v>7</v>
      </c>
      <c r="AV519" t="s">
        <v>71</v>
      </c>
      <c r="AW519" t="s">
        <v>71</v>
      </c>
      <c r="AX519" t="s">
        <v>180</v>
      </c>
      <c r="AY519" t="s">
        <v>71</v>
      </c>
      <c r="AZ519">
        <v>5479</v>
      </c>
      <c r="BA519">
        <v>5495</v>
      </c>
      <c r="BB519" t="s">
        <v>71</v>
      </c>
      <c r="BC519" t="s">
        <v>4899</v>
      </c>
      <c r="BD519" t="str">
        <f>HYPERLINK("http://dx.doi.org/10.1007/s00521-021-06694-0","http://dx.doi.org/10.1007/s00521-021-06694-0")</f>
        <v>http://dx.doi.org/10.1007/s00521-021-06694-0</v>
      </c>
      <c r="BE519" t="s">
        <v>71</v>
      </c>
      <c r="BF519" t="s">
        <v>1054</v>
      </c>
      <c r="BG519" t="s">
        <v>71</v>
      </c>
      <c r="BH519" t="s">
        <v>71</v>
      </c>
      <c r="BI519" t="s">
        <v>71</v>
      </c>
      <c r="BJ519" t="s">
        <v>71</v>
      </c>
      <c r="BK519" t="s">
        <v>71</v>
      </c>
      <c r="BL519" t="s">
        <v>71</v>
      </c>
      <c r="BM519" t="s">
        <v>71</v>
      </c>
      <c r="BN519" t="s">
        <v>71</v>
      </c>
      <c r="BO519" t="s">
        <v>71</v>
      </c>
      <c r="BP519" t="s">
        <v>71</v>
      </c>
      <c r="BQ519" t="s">
        <v>4900</v>
      </c>
      <c r="BR519" t="str">
        <f>HYPERLINK("https%3A%2F%2Fwww.webofscience.com%2Fwos%2Fwoscc%2Ffull-record%2FWOS:000737101400003","View Full Record in Web of Science")</f>
        <v>View Full Record in Web of Science</v>
      </c>
    </row>
    <row r="520" spans="1:70" x14ac:dyDescent="0.25">
      <c r="A520" t="s">
        <v>83</v>
      </c>
      <c r="B520" t="s">
        <v>4901</v>
      </c>
      <c r="C520" t="s">
        <v>71</v>
      </c>
      <c r="D520" t="s">
        <v>71</v>
      </c>
      <c r="E520" t="s">
        <v>4902</v>
      </c>
      <c r="F520" t="s">
        <v>4903</v>
      </c>
      <c r="G520" t="s">
        <v>71</v>
      </c>
      <c r="H520" t="s">
        <v>71</v>
      </c>
      <c r="I520" s="1" t="s">
        <v>4904</v>
      </c>
      <c r="J520" s="6" t="s">
        <v>8590</v>
      </c>
      <c r="K520" t="s">
        <v>4905</v>
      </c>
      <c r="L520" t="s">
        <v>71</v>
      </c>
      <c r="M520" t="s">
        <v>4906</v>
      </c>
      <c r="N520" t="s">
        <v>4907</v>
      </c>
      <c r="O520" t="s">
        <v>1902</v>
      </c>
      <c r="P520" t="s">
        <v>71</v>
      </c>
      <c r="Q520" t="s">
        <v>71</v>
      </c>
      <c r="R520" t="s">
        <v>71</v>
      </c>
      <c r="S520" t="s">
        <v>71</v>
      </c>
      <c r="T520" t="s">
        <v>4908</v>
      </c>
      <c r="U520" t="s">
        <v>71</v>
      </c>
      <c r="V520" t="s">
        <v>71</v>
      </c>
      <c r="W520" t="s">
        <v>71</v>
      </c>
      <c r="X520" t="s">
        <v>71</v>
      </c>
      <c r="Y520" t="s">
        <v>71</v>
      </c>
      <c r="Z520" t="s">
        <v>71</v>
      </c>
      <c r="AA520" t="s">
        <v>71</v>
      </c>
      <c r="AB520" t="s">
        <v>71</v>
      </c>
      <c r="AC520" t="s">
        <v>71</v>
      </c>
      <c r="AD520" t="s">
        <v>71</v>
      </c>
      <c r="AE520" t="s">
        <v>71</v>
      </c>
      <c r="AF520" t="s">
        <v>71</v>
      </c>
      <c r="AG520" t="s">
        <v>71</v>
      </c>
      <c r="AH520" t="s">
        <v>71</v>
      </c>
      <c r="AI520" t="s">
        <v>71</v>
      </c>
      <c r="AJ520" t="s">
        <v>71</v>
      </c>
      <c r="AK520" t="s">
        <v>71</v>
      </c>
      <c r="AL520" t="s">
        <v>71</v>
      </c>
      <c r="AM520" t="s">
        <v>71</v>
      </c>
      <c r="AN520" t="s">
        <v>71</v>
      </c>
      <c r="AO520" t="s">
        <v>4909</v>
      </c>
      <c r="AP520" t="s">
        <v>71</v>
      </c>
      <c r="AQ520" t="s">
        <v>71</v>
      </c>
      <c r="AR520" t="s">
        <v>71</v>
      </c>
      <c r="AS520">
        <v>2021</v>
      </c>
      <c r="AT520" t="s">
        <v>71</v>
      </c>
      <c r="AU520" t="s">
        <v>71</v>
      </c>
      <c r="AV520" t="s">
        <v>71</v>
      </c>
      <c r="AW520" t="s">
        <v>71</v>
      </c>
      <c r="AX520" t="s">
        <v>71</v>
      </c>
      <c r="AY520" t="s">
        <v>71</v>
      </c>
      <c r="AZ520" t="s">
        <v>71</v>
      </c>
      <c r="BA520" t="s">
        <v>71</v>
      </c>
      <c r="BB520" t="s">
        <v>71</v>
      </c>
      <c r="BC520" t="s">
        <v>4910</v>
      </c>
      <c r="BD520" t="str">
        <f>HYPERLINK("http://dx.doi.org/10.1145/3469213.3470312","http://dx.doi.org/10.1145/3469213.3470312")</f>
        <v>http://dx.doi.org/10.1145/3469213.3470312</v>
      </c>
      <c r="BE520" t="s">
        <v>71</v>
      </c>
      <c r="BF520" t="s">
        <v>71</v>
      </c>
      <c r="BG520" t="s">
        <v>71</v>
      </c>
      <c r="BH520" t="s">
        <v>71</v>
      </c>
      <c r="BI520" t="s">
        <v>71</v>
      </c>
      <c r="BJ520" t="s">
        <v>71</v>
      </c>
      <c r="BK520" t="s">
        <v>71</v>
      </c>
      <c r="BL520" t="s">
        <v>71</v>
      </c>
      <c r="BM520" t="s">
        <v>71</v>
      </c>
      <c r="BN520" t="s">
        <v>71</v>
      </c>
      <c r="BO520" t="s">
        <v>71</v>
      </c>
      <c r="BP520" t="s">
        <v>71</v>
      </c>
      <c r="BQ520" t="s">
        <v>4911</v>
      </c>
      <c r="BR520" t="str">
        <f>HYPERLINK("https%3A%2F%2Fwww.webofscience.com%2Fwos%2Fwoscc%2Ffull-record%2FWOS:000770803700109","View Full Record in Web of Science")</f>
        <v>View Full Record in Web of Science</v>
      </c>
    </row>
    <row r="521" spans="1:70" x14ac:dyDescent="0.25">
      <c r="A521" t="s">
        <v>69</v>
      </c>
      <c r="B521" t="s">
        <v>4912</v>
      </c>
      <c r="C521" t="s">
        <v>71</v>
      </c>
      <c r="D521" t="s">
        <v>71</v>
      </c>
      <c r="E521" t="s">
        <v>71</v>
      </c>
      <c r="F521" t="s">
        <v>4913</v>
      </c>
      <c r="G521" t="s">
        <v>71</v>
      </c>
      <c r="H521" t="s">
        <v>71</v>
      </c>
      <c r="I521" s="1" t="s">
        <v>4914</v>
      </c>
      <c r="J521" s="6" t="s">
        <v>8590</v>
      </c>
      <c r="K521" t="s">
        <v>123</v>
      </c>
      <c r="L521" t="s">
        <v>71</v>
      </c>
      <c r="M521" t="s">
        <v>71</v>
      </c>
      <c r="N521" t="s">
        <v>71</v>
      </c>
      <c r="O521" t="s">
        <v>71</v>
      </c>
      <c r="P521" t="s">
        <v>71</v>
      </c>
      <c r="Q521" t="s">
        <v>71</v>
      </c>
      <c r="R521" t="s">
        <v>71</v>
      </c>
      <c r="S521" t="s">
        <v>71</v>
      </c>
      <c r="T521" t="s">
        <v>4915</v>
      </c>
      <c r="U521" t="s">
        <v>71</v>
      </c>
      <c r="V521" t="s">
        <v>71</v>
      </c>
      <c r="W521" t="s">
        <v>71</v>
      </c>
      <c r="X521" t="s">
        <v>71</v>
      </c>
      <c r="Y521" t="s">
        <v>4771</v>
      </c>
      <c r="Z521" t="s">
        <v>4772</v>
      </c>
      <c r="AA521" t="s">
        <v>71</v>
      </c>
      <c r="AB521" t="s">
        <v>71</v>
      </c>
      <c r="AC521" t="s">
        <v>71</v>
      </c>
      <c r="AD521" t="s">
        <v>71</v>
      </c>
      <c r="AE521" t="s">
        <v>71</v>
      </c>
      <c r="AF521" t="s">
        <v>71</v>
      </c>
      <c r="AG521" t="s">
        <v>71</v>
      </c>
      <c r="AH521" t="s">
        <v>71</v>
      </c>
      <c r="AI521" t="s">
        <v>71</v>
      </c>
      <c r="AJ521" t="s">
        <v>71</v>
      </c>
      <c r="AK521" t="s">
        <v>71</v>
      </c>
      <c r="AL521" t="s">
        <v>71</v>
      </c>
      <c r="AM521" t="s">
        <v>127</v>
      </c>
      <c r="AN521" t="s">
        <v>128</v>
      </c>
      <c r="AO521" t="s">
        <v>71</v>
      </c>
      <c r="AP521" t="s">
        <v>71</v>
      </c>
      <c r="AQ521" t="s">
        <v>71</v>
      </c>
      <c r="AR521" t="s">
        <v>1454</v>
      </c>
      <c r="AS521">
        <v>2019</v>
      </c>
      <c r="AT521">
        <v>490</v>
      </c>
      <c r="AU521" t="s">
        <v>71</v>
      </c>
      <c r="AV521" t="s">
        <v>71</v>
      </c>
      <c r="AW521" t="s">
        <v>71</v>
      </c>
      <c r="AX521" t="s">
        <v>71</v>
      </c>
      <c r="AY521" t="s">
        <v>71</v>
      </c>
      <c r="AZ521">
        <v>292</v>
      </c>
      <c r="BA521">
        <v>316</v>
      </c>
      <c r="BB521" t="s">
        <v>71</v>
      </c>
      <c r="BC521" t="s">
        <v>4916</v>
      </c>
      <c r="BD521" t="str">
        <f>HYPERLINK("http://dx.doi.org/10.1016/j.ins.2019.03.079","http://dx.doi.org/10.1016/j.ins.2019.03.079")</f>
        <v>http://dx.doi.org/10.1016/j.ins.2019.03.079</v>
      </c>
      <c r="BE521" t="s">
        <v>71</v>
      </c>
      <c r="BF521" t="s">
        <v>71</v>
      </c>
      <c r="BG521" t="s">
        <v>71</v>
      </c>
      <c r="BH521" t="s">
        <v>71</v>
      </c>
      <c r="BI521" t="s">
        <v>71</v>
      </c>
      <c r="BJ521" t="s">
        <v>71</v>
      </c>
      <c r="BK521" t="s">
        <v>71</v>
      </c>
      <c r="BL521" t="s">
        <v>71</v>
      </c>
      <c r="BM521" t="s">
        <v>71</v>
      </c>
      <c r="BN521" t="s">
        <v>71</v>
      </c>
      <c r="BO521" t="s">
        <v>71</v>
      </c>
      <c r="BP521" t="s">
        <v>71</v>
      </c>
      <c r="BQ521" t="s">
        <v>4917</v>
      </c>
      <c r="BR521" t="str">
        <f>HYPERLINK("https%3A%2F%2Fwww.webofscience.com%2Fwos%2Fwoscc%2Ffull-record%2FWOS:000468011900017","View Full Record in Web of Science")</f>
        <v>View Full Record in Web of Science</v>
      </c>
    </row>
    <row r="522" spans="1:70" x14ac:dyDescent="0.25">
      <c r="A522" t="s">
        <v>83</v>
      </c>
      <c r="B522" t="s">
        <v>4918</v>
      </c>
      <c r="C522" t="s">
        <v>71</v>
      </c>
      <c r="D522" t="s">
        <v>4919</v>
      </c>
      <c r="E522" t="s">
        <v>71</v>
      </c>
      <c r="F522" t="s">
        <v>4920</v>
      </c>
      <c r="G522" t="s">
        <v>71</v>
      </c>
      <c r="H522" t="s">
        <v>71</v>
      </c>
      <c r="I522" s="1" t="s">
        <v>4921</v>
      </c>
      <c r="J522" s="6" t="s">
        <v>8590</v>
      </c>
      <c r="K522" t="s">
        <v>4922</v>
      </c>
      <c r="L522" t="s">
        <v>3895</v>
      </c>
      <c r="M522" t="s">
        <v>4923</v>
      </c>
      <c r="N522" t="s">
        <v>4924</v>
      </c>
      <c r="O522" t="s">
        <v>4925</v>
      </c>
      <c r="P522" t="s">
        <v>4926</v>
      </c>
      <c r="Q522" t="s">
        <v>71</v>
      </c>
      <c r="R522" t="s">
        <v>71</v>
      </c>
      <c r="S522" t="s">
        <v>71</v>
      </c>
      <c r="T522" t="s">
        <v>4927</v>
      </c>
      <c r="U522" t="s">
        <v>71</v>
      </c>
      <c r="V522" t="s">
        <v>71</v>
      </c>
      <c r="W522" t="s">
        <v>71</v>
      </c>
      <c r="X522" t="s">
        <v>71</v>
      </c>
      <c r="Y522" t="s">
        <v>4928</v>
      </c>
      <c r="Z522" t="s">
        <v>71</v>
      </c>
      <c r="AA522" t="s">
        <v>71</v>
      </c>
      <c r="AB522" t="s">
        <v>71</v>
      </c>
      <c r="AC522" t="s">
        <v>71</v>
      </c>
      <c r="AD522" t="s">
        <v>71</v>
      </c>
      <c r="AE522" t="s">
        <v>71</v>
      </c>
      <c r="AF522" t="s">
        <v>71</v>
      </c>
      <c r="AG522" t="s">
        <v>71</v>
      </c>
      <c r="AH522" t="s">
        <v>71</v>
      </c>
      <c r="AI522" t="s">
        <v>71</v>
      </c>
      <c r="AJ522" t="s">
        <v>71</v>
      </c>
      <c r="AK522" t="s">
        <v>71</v>
      </c>
      <c r="AL522" t="s">
        <v>71</v>
      </c>
      <c r="AM522" t="s">
        <v>3900</v>
      </c>
      <c r="AN522" t="s">
        <v>71</v>
      </c>
      <c r="AO522" t="s">
        <v>71</v>
      </c>
      <c r="AP522" t="s">
        <v>71</v>
      </c>
      <c r="AQ522" t="s">
        <v>71</v>
      </c>
      <c r="AR522" t="s">
        <v>71</v>
      </c>
      <c r="AS522">
        <v>2007</v>
      </c>
      <c r="AT522">
        <v>6</v>
      </c>
      <c r="AU522" t="s">
        <v>71</v>
      </c>
      <c r="AV522" t="s">
        <v>71</v>
      </c>
      <c r="AW522" t="s">
        <v>71</v>
      </c>
      <c r="AX522" t="s">
        <v>71</v>
      </c>
      <c r="AY522" t="s">
        <v>71</v>
      </c>
      <c r="AZ522">
        <v>412</v>
      </c>
      <c r="BA522" t="s">
        <v>99</v>
      </c>
      <c r="BB522" t="s">
        <v>71</v>
      </c>
      <c r="BC522" t="s">
        <v>71</v>
      </c>
      <c r="BD522" t="s">
        <v>71</v>
      </c>
      <c r="BE522" t="s">
        <v>71</v>
      </c>
      <c r="BF522" t="s">
        <v>71</v>
      </c>
      <c r="BG522" t="s">
        <v>71</v>
      </c>
      <c r="BH522" t="s">
        <v>71</v>
      </c>
      <c r="BI522" t="s">
        <v>71</v>
      </c>
      <c r="BJ522" t="s">
        <v>71</v>
      </c>
      <c r="BK522" t="s">
        <v>71</v>
      </c>
      <c r="BL522" t="s">
        <v>71</v>
      </c>
      <c r="BM522" t="s">
        <v>71</v>
      </c>
      <c r="BN522" t="s">
        <v>71</v>
      </c>
      <c r="BO522" t="s">
        <v>71</v>
      </c>
      <c r="BP522" t="s">
        <v>71</v>
      </c>
      <c r="BQ522" t="s">
        <v>4929</v>
      </c>
      <c r="BR522" t="str">
        <f>HYPERLINK("https%3A%2F%2Fwww.webofscience.com%2Fwos%2Fwoscc%2Ffull-record%2FWOS:000248229300062","View Full Record in Web of Science")</f>
        <v>View Full Record in Web of Science</v>
      </c>
    </row>
    <row r="523" spans="1:70" x14ac:dyDescent="0.25">
      <c r="A523" t="s">
        <v>69</v>
      </c>
      <c r="B523" t="s">
        <v>4930</v>
      </c>
      <c r="C523" t="s">
        <v>71</v>
      </c>
      <c r="D523" t="s">
        <v>71</v>
      </c>
      <c r="E523" t="s">
        <v>71</v>
      </c>
      <c r="F523" t="s">
        <v>4931</v>
      </c>
      <c r="G523" t="s">
        <v>71</v>
      </c>
      <c r="H523" t="s">
        <v>71</v>
      </c>
      <c r="I523" s="1" t="s">
        <v>4932</v>
      </c>
      <c r="J523" s="6" t="s">
        <v>8590</v>
      </c>
      <c r="K523" t="s">
        <v>74</v>
      </c>
      <c r="L523" t="s">
        <v>71</v>
      </c>
      <c r="M523" t="s">
        <v>71</v>
      </c>
      <c r="N523" t="s">
        <v>71</v>
      </c>
      <c r="O523" t="s">
        <v>71</v>
      </c>
      <c r="P523" t="s">
        <v>71</v>
      </c>
      <c r="Q523" t="s">
        <v>71</v>
      </c>
      <c r="R523" t="s">
        <v>71</v>
      </c>
      <c r="S523" t="s">
        <v>71</v>
      </c>
      <c r="T523" t="s">
        <v>4933</v>
      </c>
      <c r="U523" t="s">
        <v>71</v>
      </c>
      <c r="V523" t="s">
        <v>71</v>
      </c>
      <c r="W523" t="s">
        <v>71</v>
      </c>
      <c r="X523" t="s">
        <v>71</v>
      </c>
      <c r="Y523" t="s">
        <v>71</v>
      </c>
      <c r="Z523" t="s">
        <v>4934</v>
      </c>
      <c r="AA523" t="s">
        <v>71</v>
      </c>
      <c r="AB523" t="s">
        <v>71</v>
      </c>
      <c r="AC523" t="s">
        <v>71</v>
      </c>
      <c r="AD523" t="s">
        <v>71</v>
      </c>
      <c r="AE523" t="s">
        <v>71</v>
      </c>
      <c r="AF523" t="s">
        <v>71</v>
      </c>
      <c r="AG523" t="s">
        <v>71</v>
      </c>
      <c r="AH523" t="s">
        <v>71</v>
      </c>
      <c r="AI523" t="s">
        <v>71</v>
      </c>
      <c r="AJ523" t="s">
        <v>71</v>
      </c>
      <c r="AK523" t="s">
        <v>71</v>
      </c>
      <c r="AL523" t="s">
        <v>71</v>
      </c>
      <c r="AM523" t="s">
        <v>77</v>
      </c>
      <c r="AN523" t="s">
        <v>78</v>
      </c>
      <c r="AO523" t="s">
        <v>71</v>
      </c>
      <c r="AP523" t="s">
        <v>71</v>
      </c>
      <c r="AQ523" t="s">
        <v>71</v>
      </c>
      <c r="AR523" t="s">
        <v>1454</v>
      </c>
      <c r="AS523">
        <v>2022</v>
      </c>
      <c r="AT523">
        <v>26</v>
      </c>
      <c r="AU523">
        <v>13</v>
      </c>
      <c r="AV523" t="s">
        <v>71</v>
      </c>
      <c r="AW523" t="s">
        <v>71</v>
      </c>
      <c r="AX523" t="s">
        <v>71</v>
      </c>
      <c r="AY523" t="s">
        <v>71</v>
      </c>
      <c r="AZ523">
        <v>6019</v>
      </c>
      <c r="BA523">
        <v>6020</v>
      </c>
      <c r="BB523" t="s">
        <v>71</v>
      </c>
      <c r="BC523" t="s">
        <v>4935</v>
      </c>
      <c r="BD523" t="str">
        <f>HYPERLINK("http://dx.doi.org/10.1007/s00500-022-07113-9","http://dx.doi.org/10.1007/s00500-022-07113-9")</f>
        <v>http://dx.doi.org/10.1007/s00500-022-07113-9</v>
      </c>
      <c r="BE523" t="s">
        <v>71</v>
      </c>
      <c r="BF523" t="s">
        <v>4936</v>
      </c>
      <c r="BG523" t="s">
        <v>71</v>
      </c>
      <c r="BH523" t="s">
        <v>71</v>
      </c>
      <c r="BI523" t="s">
        <v>71</v>
      </c>
      <c r="BJ523" t="s">
        <v>71</v>
      </c>
      <c r="BK523" t="s">
        <v>71</v>
      </c>
      <c r="BL523" t="s">
        <v>71</v>
      </c>
      <c r="BM523" t="s">
        <v>71</v>
      </c>
      <c r="BN523" t="s">
        <v>71</v>
      </c>
      <c r="BO523" t="s">
        <v>71</v>
      </c>
      <c r="BP523" t="s">
        <v>71</v>
      </c>
      <c r="BQ523" t="s">
        <v>4937</v>
      </c>
      <c r="BR523" t="str">
        <f>HYPERLINK("https%3A%2F%2Fwww.webofscience.com%2Fwos%2Fwoscc%2Ffull-record%2FWOS:000786726200003","View Full Record in Web of Science")</f>
        <v>View Full Record in Web of Science</v>
      </c>
    </row>
    <row r="524" spans="1:70" x14ac:dyDescent="0.25">
      <c r="A524" t="s">
        <v>69</v>
      </c>
      <c r="B524" t="s">
        <v>4938</v>
      </c>
      <c r="C524" t="s">
        <v>71</v>
      </c>
      <c r="D524" t="s">
        <v>71</v>
      </c>
      <c r="E524" t="s">
        <v>71</v>
      </c>
      <c r="F524" t="s">
        <v>4939</v>
      </c>
      <c r="G524" t="s">
        <v>71</v>
      </c>
      <c r="H524" t="s">
        <v>71</v>
      </c>
      <c r="I524" s="1" t="s">
        <v>4940</v>
      </c>
      <c r="J524" s="6" t="s">
        <v>8590</v>
      </c>
      <c r="K524" t="s">
        <v>4941</v>
      </c>
      <c r="L524" t="s">
        <v>71</v>
      </c>
      <c r="M524" t="s">
        <v>71</v>
      </c>
      <c r="N524" t="s">
        <v>71</v>
      </c>
      <c r="O524" t="s">
        <v>71</v>
      </c>
      <c r="P524" t="s">
        <v>71</v>
      </c>
      <c r="Q524" t="s">
        <v>71</v>
      </c>
      <c r="R524" t="s">
        <v>71</v>
      </c>
      <c r="S524" t="s">
        <v>71</v>
      </c>
      <c r="T524" t="s">
        <v>4942</v>
      </c>
      <c r="U524" t="s">
        <v>71</v>
      </c>
      <c r="V524" t="s">
        <v>71</v>
      </c>
      <c r="W524" t="s">
        <v>71</v>
      </c>
      <c r="X524" t="s">
        <v>71</v>
      </c>
      <c r="Y524" t="s">
        <v>71</v>
      </c>
      <c r="Z524" t="s">
        <v>71</v>
      </c>
      <c r="AA524" t="s">
        <v>71</v>
      </c>
      <c r="AB524" t="s">
        <v>71</v>
      </c>
      <c r="AC524" t="s">
        <v>71</v>
      </c>
      <c r="AD524" t="s">
        <v>71</v>
      </c>
      <c r="AE524" t="s">
        <v>71</v>
      </c>
      <c r="AF524" t="s">
        <v>71</v>
      </c>
      <c r="AG524" t="s">
        <v>71</v>
      </c>
      <c r="AH524" t="s">
        <v>71</v>
      </c>
      <c r="AI524" t="s">
        <v>71</v>
      </c>
      <c r="AJ524" t="s">
        <v>71</v>
      </c>
      <c r="AK524" t="s">
        <v>71</v>
      </c>
      <c r="AL524" t="s">
        <v>71</v>
      </c>
      <c r="AM524" t="s">
        <v>4943</v>
      </c>
      <c r="AN524" t="s">
        <v>4944</v>
      </c>
      <c r="AO524" t="s">
        <v>71</v>
      </c>
      <c r="AP524" t="s">
        <v>71</v>
      </c>
      <c r="AQ524" t="s">
        <v>71</v>
      </c>
      <c r="AR524" t="s">
        <v>794</v>
      </c>
      <c r="AS524">
        <v>2017</v>
      </c>
      <c r="AT524">
        <v>21</v>
      </c>
      <c r="AU524">
        <v>1</v>
      </c>
      <c r="AV524" t="s">
        <v>71</v>
      </c>
      <c r="AW524" t="s">
        <v>71</v>
      </c>
      <c r="AX524" t="s">
        <v>71</v>
      </c>
      <c r="AY524" t="s">
        <v>71</v>
      </c>
      <c r="AZ524">
        <v>13</v>
      </c>
      <c r="BA524">
        <v>19</v>
      </c>
      <c r="BB524" t="s">
        <v>71</v>
      </c>
      <c r="BC524" t="s">
        <v>71</v>
      </c>
      <c r="BD524" t="s">
        <v>71</v>
      </c>
      <c r="BE524" t="s">
        <v>71</v>
      </c>
      <c r="BF524" t="s">
        <v>71</v>
      </c>
      <c r="BG524" t="s">
        <v>71</v>
      </c>
      <c r="BH524" t="s">
        <v>71</v>
      </c>
      <c r="BI524" t="s">
        <v>71</v>
      </c>
      <c r="BJ524" t="s">
        <v>71</v>
      </c>
      <c r="BK524" t="s">
        <v>71</v>
      </c>
      <c r="BL524" t="s">
        <v>71</v>
      </c>
      <c r="BM524" t="s">
        <v>71</v>
      </c>
      <c r="BN524" t="s">
        <v>71</v>
      </c>
      <c r="BO524" t="s">
        <v>71</v>
      </c>
      <c r="BP524" t="s">
        <v>71</v>
      </c>
      <c r="BQ524" t="s">
        <v>4945</v>
      </c>
      <c r="BR524" t="str">
        <f>HYPERLINK("https%3A%2F%2Fwww.webofscience.com%2Fwos%2Fwoscc%2Ffull-record%2FWOS:000393469700002","View Full Record in Web of Science")</f>
        <v>View Full Record in Web of Science</v>
      </c>
    </row>
    <row r="525" spans="1:70" x14ac:dyDescent="0.25">
      <c r="A525" t="s">
        <v>69</v>
      </c>
      <c r="B525" t="s">
        <v>4946</v>
      </c>
      <c r="C525" t="s">
        <v>71</v>
      </c>
      <c r="D525" t="s">
        <v>71</v>
      </c>
      <c r="E525" t="s">
        <v>71</v>
      </c>
      <c r="F525" t="s">
        <v>4947</v>
      </c>
      <c r="G525" t="s">
        <v>71</v>
      </c>
      <c r="H525" t="s">
        <v>71</v>
      </c>
      <c r="I525" s="1" t="s">
        <v>4948</v>
      </c>
      <c r="J525" s="6" t="s">
        <v>8590</v>
      </c>
      <c r="K525" t="s">
        <v>766</v>
      </c>
      <c r="L525" t="s">
        <v>71</v>
      </c>
      <c r="M525" t="s">
        <v>71</v>
      </c>
      <c r="N525" t="s">
        <v>71</v>
      </c>
      <c r="O525" t="s">
        <v>71</v>
      </c>
      <c r="P525" t="s">
        <v>71</v>
      </c>
      <c r="Q525" t="s">
        <v>71</v>
      </c>
      <c r="R525" t="s">
        <v>71</v>
      </c>
      <c r="S525" t="s">
        <v>71</v>
      </c>
      <c r="T525" t="s">
        <v>4949</v>
      </c>
      <c r="U525" t="s">
        <v>71</v>
      </c>
      <c r="V525" t="s">
        <v>71</v>
      </c>
      <c r="W525" t="s">
        <v>71</v>
      </c>
      <c r="X525" t="s">
        <v>71</v>
      </c>
      <c r="Y525" t="s">
        <v>4950</v>
      </c>
      <c r="Z525" t="s">
        <v>4951</v>
      </c>
      <c r="AA525" t="s">
        <v>71</v>
      </c>
      <c r="AB525" t="s">
        <v>71</v>
      </c>
      <c r="AC525" t="s">
        <v>71</v>
      </c>
      <c r="AD525" t="s">
        <v>71</v>
      </c>
      <c r="AE525" t="s">
        <v>71</v>
      </c>
      <c r="AF525" t="s">
        <v>71</v>
      </c>
      <c r="AG525" t="s">
        <v>71</v>
      </c>
      <c r="AH525" t="s">
        <v>71</v>
      </c>
      <c r="AI525" t="s">
        <v>71</v>
      </c>
      <c r="AJ525" t="s">
        <v>71</v>
      </c>
      <c r="AK525" t="s">
        <v>71</v>
      </c>
      <c r="AL525" t="s">
        <v>71</v>
      </c>
      <c r="AM525" t="s">
        <v>768</v>
      </c>
      <c r="AN525" t="s">
        <v>769</v>
      </c>
      <c r="AO525" t="s">
        <v>71</v>
      </c>
      <c r="AP525" t="s">
        <v>71</v>
      </c>
      <c r="AQ525" t="s">
        <v>71</v>
      </c>
      <c r="AR525" t="s">
        <v>79</v>
      </c>
      <c r="AS525">
        <v>2016</v>
      </c>
      <c r="AT525">
        <v>46</v>
      </c>
      <c r="AU525" t="s">
        <v>71</v>
      </c>
      <c r="AV525" t="s">
        <v>71</v>
      </c>
      <c r="AW525" t="s">
        <v>71</v>
      </c>
      <c r="AX525" t="s">
        <v>71</v>
      </c>
      <c r="AY525" t="s">
        <v>71</v>
      </c>
      <c r="AZ525">
        <v>60</v>
      </c>
      <c r="BA525">
        <v>89</v>
      </c>
      <c r="BB525" t="s">
        <v>71</v>
      </c>
      <c r="BC525" t="s">
        <v>4952</v>
      </c>
      <c r="BD525" t="str">
        <f>HYPERLINK("http://dx.doi.org/10.1016/j.asoc.2016.04.040","http://dx.doi.org/10.1016/j.asoc.2016.04.040")</f>
        <v>http://dx.doi.org/10.1016/j.asoc.2016.04.040</v>
      </c>
      <c r="BE525" t="s">
        <v>71</v>
      </c>
      <c r="BF525" t="s">
        <v>71</v>
      </c>
      <c r="BG525" t="s">
        <v>71</v>
      </c>
      <c r="BH525" t="s">
        <v>71</v>
      </c>
      <c r="BI525" t="s">
        <v>71</v>
      </c>
      <c r="BJ525" t="s">
        <v>71</v>
      </c>
      <c r="BK525" t="s">
        <v>71</v>
      </c>
      <c r="BL525" t="s">
        <v>71</v>
      </c>
      <c r="BM525" t="s">
        <v>71</v>
      </c>
      <c r="BN525" t="s">
        <v>71</v>
      </c>
      <c r="BO525" t="s">
        <v>71</v>
      </c>
      <c r="BP525" t="s">
        <v>71</v>
      </c>
      <c r="BQ525" t="s">
        <v>4953</v>
      </c>
      <c r="BR525" t="str">
        <f>HYPERLINK("https%3A%2F%2Fwww.webofscience.com%2Fwos%2Fwoscc%2Ffull-record%2FWOS:000377999900005","View Full Record in Web of Science")</f>
        <v>View Full Record in Web of Science</v>
      </c>
    </row>
    <row r="526" spans="1:70" x14ac:dyDescent="0.25">
      <c r="A526" t="s">
        <v>69</v>
      </c>
      <c r="B526" t="s">
        <v>4954</v>
      </c>
      <c r="C526" t="s">
        <v>71</v>
      </c>
      <c r="D526" t="s">
        <v>71</v>
      </c>
      <c r="E526" t="s">
        <v>71</v>
      </c>
      <c r="F526" t="s">
        <v>4954</v>
      </c>
      <c r="G526" t="s">
        <v>71</v>
      </c>
      <c r="H526" t="s">
        <v>71</v>
      </c>
      <c r="I526" s="1" t="s">
        <v>4955</v>
      </c>
      <c r="J526" s="6" t="s">
        <v>8590</v>
      </c>
      <c r="K526" t="s">
        <v>837</v>
      </c>
      <c r="L526" t="s">
        <v>71</v>
      </c>
      <c r="M526" t="s">
        <v>4956</v>
      </c>
      <c r="N526" t="s">
        <v>4957</v>
      </c>
      <c r="O526" t="s">
        <v>1292</v>
      </c>
      <c r="P526" t="s">
        <v>71</v>
      </c>
      <c r="Q526" t="s">
        <v>71</v>
      </c>
      <c r="R526" t="s">
        <v>71</v>
      </c>
      <c r="S526" t="s">
        <v>71</v>
      </c>
      <c r="T526" t="s">
        <v>4958</v>
      </c>
      <c r="U526" t="s">
        <v>71</v>
      </c>
      <c r="V526" t="s">
        <v>71</v>
      </c>
      <c r="W526" t="s">
        <v>71</v>
      </c>
      <c r="X526" t="s">
        <v>71</v>
      </c>
      <c r="Y526" t="s">
        <v>4959</v>
      </c>
      <c r="Z526" t="s">
        <v>4960</v>
      </c>
      <c r="AA526" t="s">
        <v>71</v>
      </c>
      <c r="AB526" t="s">
        <v>71</v>
      </c>
      <c r="AC526" t="s">
        <v>71</v>
      </c>
      <c r="AD526" t="s">
        <v>71</v>
      </c>
      <c r="AE526" t="s">
        <v>71</v>
      </c>
      <c r="AF526" t="s">
        <v>71</v>
      </c>
      <c r="AG526" t="s">
        <v>71</v>
      </c>
      <c r="AH526" t="s">
        <v>71</v>
      </c>
      <c r="AI526" t="s">
        <v>71</v>
      </c>
      <c r="AJ526" t="s">
        <v>71</v>
      </c>
      <c r="AK526" t="s">
        <v>71</v>
      </c>
      <c r="AL526" t="s">
        <v>71</v>
      </c>
      <c r="AM526" t="s">
        <v>839</v>
      </c>
      <c r="AN526" t="s">
        <v>71</v>
      </c>
      <c r="AO526" t="s">
        <v>71</v>
      </c>
      <c r="AP526" t="s">
        <v>71</v>
      </c>
      <c r="AQ526" t="s">
        <v>71</v>
      </c>
      <c r="AR526" t="s">
        <v>263</v>
      </c>
      <c r="AS526">
        <v>2004</v>
      </c>
      <c r="AT526">
        <v>19</v>
      </c>
      <c r="AU526">
        <v>11</v>
      </c>
      <c r="AV526" t="s">
        <v>71</v>
      </c>
      <c r="AW526" t="s">
        <v>71</v>
      </c>
      <c r="AX526" t="s">
        <v>71</v>
      </c>
      <c r="AY526" t="s">
        <v>71</v>
      </c>
      <c r="AZ526">
        <v>1069</v>
      </c>
      <c r="BA526">
        <v>1087</v>
      </c>
      <c r="BB526" t="s">
        <v>71</v>
      </c>
      <c r="BC526" t="s">
        <v>4961</v>
      </c>
      <c r="BD526" t="str">
        <f>HYPERLINK("http://dx.doi.org/10.1002/int.20037","http://dx.doi.org/10.1002/int.20037")</f>
        <v>http://dx.doi.org/10.1002/int.20037</v>
      </c>
      <c r="BE526" t="s">
        <v>71</v>
      </c>
      <c r="BF526" t="s">
        <v>71</v>
      </c>
      <c r="BG526" t="s">
        <v>71</v>
      </c>
      <c r="BH526" t="s">
        <v>71</v>
      </c>
      <c r="BI526" t="s">
        <v>71</v>
      </c>
      <c r="BJ526" t="s">
        <v>71</v>
      </c>
      <c r="BK526" t="s">
        <v>71</v>
      </c>
      <c r="BL526" t="s">
        <v>71</v>
      </c>
      <c r="BM526" t="s">
        <v>71</v>
      </c>
      <c r="BN526" t="s">
        <v>71</v>
      </c>
      <c r="BO526" t="s">
        <v>71</v>
      </c>
      <c r="BP526" t="s">
        <v>71</v>
      </c>
      <c r="BQ526" t="s">
        <v>4962</v>
      </c>
      <c r="BR526" t="str">
        <f>HYPERLINK("https%3A%2F%2Fwww.webofscience.com%2Fwos%2Fwoscc%2Ffull-record%2FWOS:000224637800005","View Full Record in Web of Science")</f>
        <v>View Full Record in Web of Science</v>
      </c>
    </row>
    <row r="527" spans="1:70" x14ac:dyDescent="0.25">
      <c r="A527" t="s">
        <v>83</v>
      </c>
      <c r="B527" t="s">
        <v>4963</v>
      </c>
      <c r="C527" t="s">
        <v>71</v>
      </c>
      <c r="D527" t="s">
        <v>4964</v>
      </c>
      <c r="E527" t="s">
        <v>71</v>
      </c>
      <c r="F527" t="s">
        <v>4965</v>
      </c>
      <c r="G527" t="s">
        <v>71</v>
      </c>
      <c r="H527" t="s">
        <v>71</v>
      </c>
      <c r="I527" s="1" t="s">
        <v>4966</v>
      </c>
      <c r="J527" s="6" t="s">
        <v>8590</v>
      </c>
      <c r="K527" t="s">
        <v>4967</v>
      </c>
      <c r="L527" t="s">
        <v>687</v>
      </c>
      <c r="M527" t="s">
        <v>4968</v>
      </c>
      <c r="N527" t="s">
        <v>4969</v>
      </c>
      <c r="O527" t="s">
        <v>4970</v>
      </c>
      <c r="P527" t="s">
        <v>4971</v>
      </c>
      <c r="Q527" t="s">
        <v>71</v>
      </c>
      <c r="R527" t="s">
        <v>71</v>
      </c>
      <c r="S527" t="s">
        <v>71</v>
      </c>
      <c r="T527" t="s">
        <v>4972</v>
      </c>
      <c r="U527" t="s">
        <v>71</v>
      </c>
      <c r="V527" t="s">
        <v>71</v>
      </c>
      <c r="W527" t="s">
        <v>71</v>
      </c>
      <c r="X527" t="s">
        <v>71</v>
      </c>
      <c r="Y527" t="s">
        <v>4973</v>
      </c>
      <c r="Z527" t="s">
        <v>4974</v>
      </c>
      <c r="AA527" t="s">
        <v>71</v>
      </c>
      <c r="AB527" t="s">
        <v>71</v>
      </c>
      <c r="AC527" t="s">
        <v>71</v>
      </c>
      <c r="AD527" t="s">
        <v>71</v>
      </c>
      <c r="AE527" t="s">
        <v>71</v>
      </c>
      <c r="AF527" t="s">
        <v>71</v>
      </c>
      <c r="AG527" t="s">
        <v>71</v>
      </c>
      <c r="AH527" t="s">
        <v>71</v>
      </c>
      <c r="AI527" t="s">
        <v>71</v>
      </c>
      <c r="AJ527" t="s">
        <v>71</v>
      </c>
      <c r="AK527" t="s">
        <v>71</v>
      </c>
      <c r="AL527" t="s">
        <v>71</v>
      </c>
      <c r="AM527" t="s">
        <v>695</v>
      </c>
      <c r="AN527" t="s">
        <v>1283</v>
      </c>
      <c r="AO527" t="s">
        <v>4975</v>
      </c>
      <c r="AP527" t="s">
        <v>71</v>
      </c>
      <c r="AQ527" t="s">
        <v>71</v>
      </c>
      <c r="AR527" t="s">
        <v>71</v>
      </c>
      <c r="AS527">
        <v>2016</v>
      </c>
      <c r="AT527">
        <v>9883</v>
      </c>
      <c r="AU527" t="s">
        <v>71</v>
      </c>
      <c r="AV527" t="s">
        <v>71</v>
      </c>
      <c r="AW527" t="s">
        <v>71</v>
      </c>
      <c r="AX527" t="s">
        <v>71</v>
      </c>
      <c r="AY527" t="s">
        <v>71</v>
      </c>
      <c r="AZ527">
        <v>271</v>
      </c>
      <c r="BA527">
        <v>278</v>
      </c>
      <c r="BB527" t="s">
        <v>71</v>
      </c>
      <c r="BC527" t="s">
        <v>4976</v>
      </c>
      <c r="BD527" t="str">
        <f>HYPERLINK("http://dx.doi.org/10.1007/978-3-319-44748-3_26","http://dx.doi.org/10.1007/978-3-319-44748-3_26")</f>
        <v>http://dx.doi.org/10.1007/978-3-319-44748-3_26</v>
      </c>
      <c r="BE527" t="s">
        <v>71</v>
      </c>
      <c r="BF527" t="s">
        <v>71</v>
      </c>
      <c r="BG527" t="s">
        <v>71</v>
      </c>
      <c r="BH527" t="s">
        <v>71</v>
      </c>
      <c r="BI527" t="s">
        <v>71</v>
      </c>
      <c r="BJ527" t="s">
        <v>71</v>
      </c>
      <c r="BK527" t="s">
        <v>71</v>
      </c>
      <c r="BL527" t="s">
        <v>71</v>
      </c>
      <c r="BM527" t="s">
        <v>71</v>
      </c>
      <c r="BN527" t="s">
        <v>71</v>
      </c>
      <c r="BO527" t="s">
        <v>71</v>
      </c>
      <c r="BP527" t="s">
        <v>71</v>
      </c>
      <c r="BQ527" t="s">
        <v>4977</v>
      </c>
      <c r="BR527" t="str">
        <f>HYPERLINK("https%3A%2F%2Fwww.webofscience.com%2Fwos%2Fwoscc%2Ffull-record%2FWOS:000389020000026","View Full Record in Web of Science")</f>
        <v>View Full Record in Web of Science</v>
      </c>
    </row>
    <row r="528" spans="1:70" x14ac:dyDescent="0.25">
      <c r="A528" t="s">
        <v>69</v>
      </c>
      <c r="B528" t="s">
        <v>4978</v>
      </c>
      <c r="C528" t="s">
        <v>71</v>
      </c>
      <c r="D528" t="s">
        <v>71</v>
      </c>
      <c r="E528" t="s">
        <v>71</v>
      </c>
      <c r="F528" t="s">
        <v>4979</v>
      </c>
      <c r="G528" t="s">
        <v>71</v>
      </c>
      <c r="H528" t="s">
        <v>71</v>
      </c>
      <c r="I528" s="1" t="s">
        <v>4980</v>
      </c>
      <c r="J528" s="6" t="s">
        <v>8590</v>
      </c>
      <c r="K528" t="s">
        <v>766</v>
      </c>
      <c r="L528" t="s">
        <v>71</v>
      </c>
      <c r="M528" t="s">
        <v>71</v>
      </c>
      <c r="N528" t="s">
        <v>71</v>
      </c>
      <c r="O528" t="s">
        <v>71</v>
      </c>
      <c r="P528" t="s">
        <v>71</v>
      </c>
      <c r="Q528" t="s">
        <v>71</v>
      </c>
      <c r="R528" t="s">
        <v>71</v>
      </c>
      <c r="S528" t="s">
        <v>71</v>
      </c>
      <c r="T528" t="s">
        <v>4981</v>
      </c>
      <c r="U528" t="s">
        <v>71</v>
      </c>
      <c r="V528" t="s">
        <v>71</v>
      </c>
      <c r="W528" t="s">
        <v>71</v>
      </c>
      <c r="X528" t="s">
        <v>71</v>
      </c>
      <c r="Y528" t="s">
        <v>4982</v>
      </c>
      <c r="Z528" t="s">
        <v>4983</v>
      </c>
      <c r="AA528" t="s">
        <v>71</v>
      </c>
      <c r="AB528" t="s">
        <v>71</v>
      </c>
      <c r="AC528" t="s">
        <v>71</v>
      </c>
      <c r="AD528" t="s">
        <v>71</v>
      </c>
      <c r="AE528" t="s">
        <v>71</v>
      </c>
      <c r="AF528" t="s">
        <v>71</v>
      </c>
      <c r="AG528" t="s">
        <v>71</v>
      </c>
      <c r="AH528" t="s">
        <v>71</v>
      </c>
      <c r="AI528" t="s">
        <v>71</v>
      </c>
      <c r="AJ528" t="s">
        <v>71</v>
      </c>
      <c r="AK528" t="s">
        <v>71</v>
      </c>
      <c r="AL528" t="s">
        <v>71</v>
      </c>
      <c r="AM528" t="s">
        <v>768</v>
      </c>
      <c r="AN528" t="s">
        <v>769</v>
      </c>
      <c r="AO528" t="s">
        <v>71</v>
      </c>
      <c r="AP528" t="s">
        <v>71</v>
      </c>
      <c r="AQ528" t="s">
        <v>71</v>
      </c>
      <c r="AR528" t="s">
        <v>1082</v>
      </c>
      <c r="AS528">
        <v>2022</v>
      </c>
      <c r="AT528">
        <v>120</v>
      </c>
      <c r="AU528" t="s">
        <v>71</v>
      </c>
      <c r="AV528" t="s">
        <v>71</v>
      </c>
      <c r="AW528" t="s">
        <v>71</v>
      </c>
      <c r="AX528" t="s">
        <v>71</v>
      </c>
      <c r="AY528" t="s">
        <v>71</v>
      </c>
      <c r="AZ528" t="s">
        <v>71</v>
      </c>
      <c r="BA528" t="s">
        <v>71</v>
      </c>
      <c r="BB528">
        <v>108689</v>
      </c>
      <c r="BC528" t="s">
        <v>4984</v>
      </c>
      <c r="BD528" t="str">
        <f>HYPERLINK("http://dx.doi.org/10.1016/j.asoc.2022.108689","http://dx.doi.org/10.1016/j.asoc.2022.108689")</f>
        <v>http://dx.doi.org/10.1016/j.asoc.2022.108689</v>
      </c>
      <c r="BE528" t="s">
        <v>71</v>
      </c>
      <c r="BF528" t="s">
        <v>71</v>
      </c>
      <c r="BG528" t="s">
        <v>71</v>
      </c>
      <c r="BH528" t="s">
        <v>71</v>
      </c>
      <c r="BI528" t="s">
        <v>71</v>
      </c>
      <c r="BJ528" t="s">
        <v>71</v>
      </c>
      <c r="BK528" t="s">
        <v>71</v>
      </c>
      <c r="BL528" t="s">
        <v>71</v>
      </c>
      <c r="BM528" t="s">
        <v>71</v>
      </c>
      <c r="BN528" t="s">
        <v>71</v>
      </c>
      <c r="BO528" t="s">
        <v>71</v>
      </c>
      <c r="BP528" t="s">
        <v>71</v>
      </c>
      <c r="BQ528" t="s">
        <v>4985</v>
      </c>
      <c r="BR528" t="str">
        <f>HYPERLINK("https%3A%2F%2Fwww.webofscience.com%2Fwos%2Fwoscc%2Ffull-record%2FWOS:000821070000015","View Full Record in Web of Science")</f>
        <v>View Full Record in Web of Science</v>
      </c>
    </row>
    <row r="529" spans="1:70" x14ac:dyDescent="0.25">
      <c r="A529" t="s">
        <v>83</v>
      </c>
      <c r="B529" t="s">
        <v>4986</v>
      </c>
      <c r="C529" t="s">
        <v>71</v>
      </c>
      <c r="D529" t="s">
        <v>4987</v>
      </c>
      <c r="E529" t="s">
        <v>71</v>
      </c>
      <c r="F529" t="s">
        <v>4986</v>
      </c>
      <c r="G529" t="s">
        <v>71</v>
      </c>
      <c r="H529" t="s">
        <v>71</v>
      </c>
      <c r="I529" s="1" t="s">
        <v>4988</v>
      </c>
      <c r="J529" s="6" t="s">
        <v>8588</v>
      </c>
      <c r="K529" t="s">
        <v>4989</v>
      </c>
      <c r="L529" t="s">
        <v>207</v>
      </c>
      <c r="M529" t="s">
        <v>4990</v>
      </c>
      <c r="N529" t="s">
        <v>4991</v>
      </c>
      <c r="O529" t="s">
        <v>1661</v>
      </c>
      <c r="P529" t="s">
        <v>4992</v>
      </c>
      <c r="Q529" t="s">
        <v>71</v>
      </c>
      <c r="R529" t="s">
        <v>71</v>
      </c>
      <c r="S529" t="s">
        <v>71</v>
      </c>
      <c r="T529" t="s">
        <v>4993</v>
      </c>
      <c r="U529" t="s">
        <v>71</v>
      </c>
      <c r="V529" t="s">
        <v>71</v>
      </c>
      <c r="W529" t="s">
        <v>71</v>
      </c>
      <c r="X529" t="s">
        <v>71</v>
      </c>
      <c r="Y529" t="s">
        <v>4994</v>
      </c>
      <c r="Z529" t="s">
        <v>71</v>
      </c>
      <c r="AA529" t="s">
        <v>71</v>
      </c>
      <c r="AB529" t="s">
        <v>71</v>
      </c>
      <c r="AC529" t="s">
        <v>71</v>
      </c>
      <c r="AD529" t="s">
        <v>71</v>
      </c>
      <c r="AE529" t="s">
        <v>71</v>
      </c>
      <c r="AF529" t="s">
        <v>71</v>
      </c>
      <c r="AG529" t="s">
        <v>71</v>
      </c>
      <c r="AH529" t="s">
        <v>71</v>
      </c>
      <c r="AI529" t="s">
        <v>71</v>
      </c>
      <c r="AJ529" t="s">
        <v>71</v>
      </c>
      <c r="AK529" t="s">
        <v>71</v>
      </c>
      <c r="AL529" t="s">
        <v>71</v>
      </c>
      <c r="AM529" t="s">
        <v>213</v>
      </c>
      <c r="AN529" t="s">
        <v>71</v>
      </c>
      <c r="AO529" t="s">
        <v>4995</v>
      </c>
      <c r="AP529" t="s">
        <v>71</v>
      </c>
      <c r="AQ529" t="s">
        <v>71</v>
      </c>
      <c r="AR529" t="s">
        <v>71</v>
      </c>
      <c r="AS529">
        <v>2005</v>
      </c>
      <c r="AT529" t="s">
        <v>71</v>
      </c>
      <c r="AU529" t="s">
        <v>71</v>
      </c>
      <c r="AV529" t="s">
        <v>71</v>
      </c>
      <c r="AW529" t="s">
        <v>71</v>
      </c>
      <c r="AX529" t="s">
        <v>71</v>
      </c>
      <c r="AY529" t="s">
        <v>71</v>
      </c>
      <c r="AZ529">
        <v>17</v>
      </c>
      <c r="BA529">
        <v>25</v>
      </c>
      <c r="BB529" t="s">
        <v>71</v>
      </c>
      <c r="BC529" t="s">
        <v>4996</v>
      </c>
      <c r="BD529" t="str">
        <f>HYPERLINK("http://dx.doi.org/10.1007/3-540-32400-3_2","http://dx.doi.org/10.1007/3-540-32400-3_2")</f>
        <v>http://dx.doi.org/10.1007/3-540-32400-3_2</v>
      </c>
      <c r="BE529" t="s">
        <v>71</v>
      </c>
      <c r="BF529" t="s">
        <v>71</v>
      </c>
      <c r="BG529" t="s">
        <v>71</v>
      </c>
      <c r="BH529" t="s">
        <v>71</v>
      </c>
      <c r="BI529" t="s">
        <v>71</v>
      </c>
      <c r="BJ529" t="s">
        <v>71</v>
      </c>
      <c r="BK529" t="s">
        <v>71</v>
      </c>
      <c r="BL529" t="s">
        <v>71</v>
      </c>
      <c r="BM529" t="s">
        <v>71</v>
      </c>
      <c r="BN529" t="s">
        <v>71</v>
      </c>
      <c r="BO529" t="s">
        <v>71</v>
      </c>
      <c r="BP529" t="s">
        <v>71</v>
      </c>
      <c r="BQ529" t="s">
        <v>4997</v>
      </c>
      <c r="BR529" t="str">
        <f>HYPERLINK("https%3A%2F%2Fwww.webofscience.com%2Fwos%2Fwoscc%2Ffull-record%2FWOS:000232579900002","View Full Record in Web of Science")</f>
        <v>View Full Record in Web of Science</v>
      </c>
    </row>
    <row r="530" spans="1:70" x14ac:dyDescent="0.25">
      <c r="A530" t="s">
        <v>83</v>
      </c>
      <c r="B530" t="s">
        <v>4998</v>
      </c>
      <c r="C530" t="s">
        <v>71</v>
      </c>
      <c r="D530" t="s">
        <v>4999</v>
      </c>
      <c r="E530" t="s">
        <v>71</v>
      </c>
      <c r="F530" t="s">
        <v>5000</v>
      </c>
      <c r="G530" t="s">
        <v>71</v>
      </c>
      <c r="H530" t="s">
        <v>71</v>
      </c>
      <c r="I530" s="1" t="s">
        <v>5001</v>
      </c>
      <c r="J530" s="6" t="s">
        <v>8590</v>
      </c>
      <c r="K530" t="s">
        <v>5002</v>
      </c>
      <c r="L530" t="s">
        <v>601</v>
      </c>
      <c r="M530" t="s">
        <v>5003</v>
      </c>
      <c r="N530" t="s">
        <v>5004</v>
      </c>
      <c r="O530" t="s">
        <v>5005</v>
      </c>
      <c r="P530" t="s">
        <v>5006</v>
      </c>
      <c r="Q530" t="s">
        <v>71</v>
      </c>
      <c r="R530" t="s">
        <v>71</v>
      </c>
      <c r="S530" t="s">
        <v>71</v>
      </c>
      <c r="T530" t="s">
        <v>5007</v>
      </c>
      <c r="U530" t="s">
        <v>71</v>
      </c>
      <c r="V530" t="s">
        <v>71</v>
      </c>
      <c r="W530" t="s">
        <v>71</v>
      </c>
      <c r="X530" t="s">
        <v>71</v>
      </c>
      <c r="Y530" t="s">
        <v>5008</v>
      </c>
      <c r="Z530" t="s">
        <v>5009</v>
      </c>
      <c r="AA530" t="s">
        <v>71</v>
      </c>
      <c r="AB530" t="s">
        <v>71</v>
      </c>
      <c r="AC530" t="s">
        <v>71</v>
      </c>
      <c r="AD530" t="s">
        <v>71</v>
      </c>
      <c r="AE530" t="s">
        <v>71</v>
      </c>
      <c r="AF530" t="s">
        <v>71</v>
      </c>
      <c r="AG530" t="s">
        <v>71</v>
      </c>
      <c r="AH530" t="s">
        <v>71</v>
      </c>
      <c r="AI530" t="s">
        <v>71</v>
      </c>
      <c r="AJ530" t="s">
        <v>71</v>
      </c>
      <c r="AK530" t="s">
        <v>71</v>
      </c>
      <c r="AL530" t="s">
        <v>71</v>
      </c>
      <c r="AM530" t="s">
        <v>606</v>
      </c>
      <c r="AN530" t="s">
        <v>607</v>
      </c>
      <c r="AO530" t="s">
        <v>5010</v>
      </c>
      <c r="AP530" t="s">
        <v>71</v>
      </c>
      <c r="AQ530" t="s">
        <v>71</v>
      </c>
      <c r="AR530" t="s">
        <v>71</v>
      </c>
      <c r="AS530">
        <v>2019</v>
      </c>
      <c r="AT530">
        <v>832</v>
      </c>
      <c r="AU530" t="s">
        <v>71</v>
      </c>
      <c r="AV530" t="s">
        <v>71</v>
      </c>
      <c r="AW530" t="s">
        <v>71</v>
      </c>
      <c r="AX530" t="s">
        <v>71</v>
      </c>
      <c r="AY530" t="s">
        <v>71</v>
      </c>
      <c r="AZ530">
        <v>25</v>
      </c>
      <c r="BA530">
        <v>32</v>
      </c>
      <c r="BB530" t="s">
        <v>71</v>
      </c>
      <c r="BC530" t="s">
        <v>5011</v>
      </c>
      <c r="BD530" t="str">
        <f>HYPERLINK("http://dx.doi.org/10.1007/978-3-319-97547-4_4","http://dx.doi.org/10.1007/978-3-319-97547-4_4")</f>
        <v>http://dx.doi.org/10.1007/978-3-319-97547-4_4</v>
      </c>
      <c r="BE530" t="s">
        <v>71</v>
      </c>
      <c r="BF530" t="s">
        <v>71</v>
      </c>
      <c r="BG530" t="s">
        <v>71</v>
      </c>
      <c r="BH530" t="s">
        <v>71</v>
      </c>
      <c r="BI530" t="s">
        <v>71</v>
      </c>
      <c r="BJ530" t="s">
        <v>71</v>
      </c>
      <c r="BK530" t="s">
        <v>71</v>
      </c>
      <c r="BL530" t="s">
        <v>71</v>
      </c>
      <c r="BM530" t="s">
        <v>71</v>
      </c>
      <c r="BN530" t="s">
        <v>71</v>
      </c>
      <c r="BO530" t="s">
        <v>71</v>
      </c>
      <c r="BP530" t="s">
        <v>71</v>
      </c>
      <c r="BQ530" t="s">
        <v>5012</v>
      </c>
      <c r="BR530" t="str">
        <f>HYPERLINK("https%3A%2F%2Fwww.webofscience.com%2Fwos%2Fwoscc%2Ffull-record%2FWOS:000560717600004","View Full Record in Web of Science")</f>
        <v>View Full Record in Web of Science</v>
      </c>
    </row>
    <row r="531" spans="1:70" x14ac:dyDescent="0.25">
      <c r="A531" t="s">
        <v>83</v>
      </c>
      <c r="B531" t="s">
        <v>5013</v>
      </c>
      <c r="C531" t="s">
        <v>71</v>
      </c>
      <c r="D531" t="s">
        <v>71</v>
      </c>
      <c r="E531" t="s">
        <v>102</v>
      </c>
      <c r="F531" t="s">
        <v>5014</v>
      </c>
      <c r="G531" t="s">
        <v>71</v>
      </c>
      <c r="H531" t="s">
        <v>71</v>
      </c>
      <c r="I531" s="1" t="s">
        <v>5015</v>
      </c>
      <c r="J531" s="6" t="s">
        <v>8590</v>
      </c>
      <c r="K531" t="s">
        <v>1254</v>
      </c>
      <c r="L531" t="s">
        <v>817</v>
      </c>
      <c r="M531" t="s">
        <v>817</v>
      </c>
      <c r="N531" t="s">
        <v>1255</v>
      </c>
      <c r="O531" t="s">
        <v>1256</v>
      </c>
      <c r="P531" t="s">
        <v>102</v>
      </c>
      <c r="Q531" t="s">
        <v>71</v>
      </c>
      <c r="R531" t="s">
        <v>71</v>
      </c>
      <c r="S531" t="s">
        <v>71</v>
      </c>
      <c r="T531" t="s">
        <v>5016</v>
      </c>
      <c r="U531" t="s">
        <v>71</v>
      </c>
      <c r="V531" t="s">
        <v>71</v>
      </c>
      <c r="W531" t="s">
        <v>71</v>
      </c>
      <c r="X531" t="s">
        <v>71</v>
      </c>
      <c r="Y531" t="s">
        <v>71</v>
      </c>
      <c r="Z531" t="s">
        <v>71</v>
      </c>
      <c r="AA531" t="s">
        <v>71</v>
      </c>
      <c r="AB531" t="s">
        <v>71</v>
      </c>
      <c r="AC531" t="s">
        <v>71</v>
      </c>
      <c r="AD531" t="s">
        <v>71</v>
      </c>
      <c r="AE531" t="s">
        <v>71</v>
      </c>
      <c r="AF531" t="s">
        <v>71</v>
      </c>
      <c r="AG531" t="s">
        <v>71</v>
      </c>
      <c r="AH531" t="s">
        <v>71</v>
      </c>
      <c r="AI531" t="s">
        <v>71</v>
      </c>
      <c r="AJ531" t="s">
        <v>71</v>
      </c>
      <c r="AK531" t="s">
        <v>71</v>
      </c>
      <c r="AL531" t="s">
        <v>71</v>
      </c>
      <c r="AM531" t="s">
        <v>824</v>
      </c>
      <c r="AN531" t="s">
        <v>71</v>
      </c>
      <c r="AO531" t="s">
        <v>1258</v>
      </c>
      <c r="AP531" t="s">
        <v>71</v>
      </c>
      <c r="AQ531" t="s">
        <v>71</v>
      </c>
      <c r="AR531" t="s">
        <v>71</v>
      </c>
      <c r="AS531">
        <v>2008</v>
      </c>
      <c r="AT531" t="s">
        <v>71</v>
      </c>
      <c r="AU531" t="s">
        <v>71</v>
      </c>
      <c r="AV531" t="s">
        <v>71</v>
      </c>
      <c r="AW531" t="s">
        <v>71</v>
      </c>
      <c r="AX531" t="s">
        <v>71</v>
      </c>
      <c r="AY531" t="s">
        <v>71</v>
      </c>
      <c r="AZ531">
        <v>531</v>
      </c>
      <c r="BA531">
        <v>538</v>
      </c>
      <c r="BB531" t="s">
        <v>71</v>
      </c>
      <c r="BC531" t="s">
        <v>5017</v>
      </c>
      <c r="BD531" t="str">
        <f>HYPERLINK("http://dx.doi.org/10.1109/FUZZY.2008.4630419","http://dx.doi.org/10.1109/FUZZY.2008.4630419")</f>
        <v>http://dx.doi.org/10.1109/FUZZY.2008.4630419</v>
      </c>
      <c r="BE531" t="s">
        <v>71</v>
      </c>
      <c r="BF531" t="s">
        <v>71</v>
      </c>
      <c r="BG531" t="s">
        <v>71</v>
      </c>
      <c r="BH531" t="s">
        <v>71</v>
      </c>
      <c r="BI531" t="s">
        <v>71</v>
      </c>
      <c r="BJ531" t="s">
        <v>71</v>
      </c>
      <c r="BK531" t="s">
        <v>71</v>
      </c>
      <c r="BL531" t="s">
        <v>71</v>
      </c>
      <c r="BM531" t="s">
        <v>71</v>
      </c>
      <c r="BN531" t="s">
        <v>71</v>
      </c>
      <c r="BO531" t="s">
        <v>71</v>
      </c>
      <c r="BP531" t="s">
        <v>71</v>
      </c>
      <c r="BQ531" t="s">
        <v>5018</v>
      </c>
      <c r="BR531" t="str">
        <f>HYPERLINK("https%3A%2F%2Fwww.webofscience.com%2Fwos%2Fwoscc%2Ffull-record%2FWOS:000262974000086","View Full Record in Web of Science")</f>
        <v>View Full Record in Web of Science</v>
      </c>
    </row>
    <row r="532" spans="1:70" x14ac:dyDescent="0.25">
      <c r="A532" t="s">
        <v>69</v>
      </c>
      <c r="B532" t="s">
        <v>5019</v>
      </c>
      <c r="C532" t="s">
        <v>71</v>
      </c>
      <c r="D532" t="s">
        <v>71</v>
      </c>
      <c r="E532" t="s">
        <v>71</v>
      </c>
      <c r="F532" t="s">
        <v>5020</v>
      </c>
      <c r="G532" t="s">
        <v>71</v>
      </c>
      <c r="H532" t="s">
        <v>71</v>
      </c>
      <c r="I532" s="1" t="s">
        <v>5021</v>
      </c>
      <c r="J532" s="6" t="s">
        <v>8590</v>
      </c>
      <c r="K532" t="s">
        <v>766</v>
      </c>
      <c r="L532" t="s">
        <v>71</v>
      </c>
      <c r="M532" t="s">
        <v>71</v>
      </c>
      <c r="N532" t="s">
        <v>71</v>
      </c>
      <c r="O532" t="s">
        <v>71</v>
      </c>
      <c r="P532" t="s">
        <v>71</v>
      </c>
      <c r="Q532" t="s">
        <v>71</v>
      </c>
      <c r="R532" t="s">
        <v>71</v>
      </c>
      <c r="S532" t="s">
        <v>71</v>
      </c>
      <c r="T532" t="s">
        <v>5022</v>
      </c>
      <c r="U532" t="s">
        <v>71</v>
      </c>
      <c r="V532" t="s">
        <v>71</v>
      </c>
      <c r="W532" t="s">
        <v>71</v>
      </c>
      <c r="X532" t="s">
        <v>71</v>
      </c>
      <c r="Y532" t="s">
        <v>5023</v>
      </c>
      <c r="Z532" t="s">
        <v>5024</v>
      </c>
      <c r="AA532" t="s">
        <v>71</v>
      </c>
      <c r="AB532" t="s">
        <v>71</v>
      </c>
      <c r="AC532" t="s">
        <v>71</v>
      </c>
      <c r="AD532" t="s">
        <v>71</v>
      </c>
      <c r="AE532" t="s">
        <v>71</v>
      </c>
      <c r="AF532" t="s">
        <v>71</v>
      </c>
      <c r="AG532" t="s">
        <v>71</v>
      </c>
      <c r="AH532" t="s">
        <v>71</v>
      </c>
      <c r="AI532" t="s">
        <v>71</v>
      </c>
      <c r="AJ532" t="s">
        <v>71</v>
      </c>
      <c r="AK532" t="s">
        <v>71</v>
      </c>
      <c r="AL532" t="s">
        <v>71</v>
      </c>
      <c r="AM532" t="s">
        <v>768</v>
      </c>
      <c r="AN532" t="s">
        <v>769</v>
      </c>
      <c r="AO532" t="s">
        <v>71</v>
      </c>
      <c r="AP532" t="s">
        <v>71</v>
      </c>
      <c r="AQ532" t="s">
        <v>71</v>
      </c>
      <c r="AR532" t="s">
        <v>129</v>
      </c>
      <c r="AS532">
        <v>2017</v>
      </c>
      <c r="AT532">
        <v>57</v>
      </c>
      <c r="AU532" t="s">
        <v>71</v>
      </c>
      <c r="AV532" t="s">
        <v>71</v>
      </c>
      <c r="AW532" t="s">
        <v>71</v>
      </c>
      <c r="AX532" t="s">
        <v>71</v>
      </c>
      <c r="AY532" t="s">
        <v>71</v>
      </c>
      <c r="AZ532">
        <v>265</v>
      </c>
      <c r="BA532">
        <v>292</v>
      </c>
      <c r="BB532" t="s">
        <v>71</v>
      </c>
      <c r="BC532" t="s">
        <v>5025</v>
      </c>
      <c r="BD532" t="str">
        <f>HYPERLINK("http://dx.doi.org/10.1016/j.asoc.2017.03.045","http://dx.doi.org/10.1016/j.asoc.2017.03.045")</f>
        <v>http://dx.doi.org/10.1016/j.asoc.2017.03.045</v>
      </c>
      <c r="BE532" t="s">
        <v>71</v>
      </c>
      <c r="BF532" t="s">
        <v>71</v>
      </c>
      <c r="BG532" t="s">
        <v>71</v>
      </c>
      <c r="BH532" t="s">
        <v>71</v>
      </c>
      <c r="BI532" t="s">
        <v>71</v>
      </c>
      <c r="BJ532" t="s">
        <v>71</v>
      </c>
      <c r="BK532" t="s">
        <v>71</v>
      </c>
      <c r="BL532" t="s">
        <v>71</v>
      </c>
      <c r="BM532" t="s">
        <v>71</v>
      </c>
      <c r="BN532" t="s">
        <v>71</v>
      </c>
      <c r="BO532" t="s">
        <v>71</v>
      </c>
      <c r="BP532" t="s">
        <v>71</v>
      </c>
      <c r="BQ532" t="s">
        <v>5026</v>
      </c>
      <c r="BR532" t="str">
        <f>HYPERLINK("https%3A%2F%2Fwww.webofscience.com%2Fwos%2Fwoscc%2Ffull-record%2FWOS:000405457200019","View Full Record in Web of Science")</f>
        <v>View Full Record in Web of Science</v>
      </c>
    </row>
    <row r="533" spans="1:70" x14ac:dyDescent="0.25">
      <c r="A533" t="s">
        <v>460</v>
      </c>
      <c r="B533" t="s">
        <v>4098</v>
      </c>
      <c r="C533" t="s">
        <v>71</v>
      </c>
      <c r="D533" t="s">
        <v>4098</v>
      </c>
      <c r="E533" t="s">
        <v>71</v>
      </c>
      <c r="F533" t="s">
        <v>4099</v>
      </c>
      <c r="G533" t="s">
        <v>71</v>
      </c>
      <c r="H533" t="s">
        <v>71</v>
      </c>
      <c r="I533" s="1" t="s">
        <v>5027</v>
      </c>
      <c r="J533" s="6" t="s">
        <v>8590</v>
      </c>
      <c r="K533" t="s">
        <v>4101</v>
      </c>
      <c r="L533" t="s">
        <v>4102</v>
      </c>
      <c r="M533" t="s">
        <v>71</v>
      </c>
      <c r="N533" t="s">
        <v>71</v>
      </c>
      <c r="O533" t="s">
        <v>71</v>
      </c>
      <c r="P533" t="s">
        <v>71</v>
      </c>
      <c r="Q533" t="s">
        <v>71</v>
      </c>
      <c r="R533" t="s">
        <v>71</v>
      </c>
      <c r="S533" t="s">
        <v>71</v>
      </c>
      <c r="T533" t="s">
        <v>5028</v>
      </c>
      <c r="U533" t="s">
        <v>71</v>
      </c>
      <c r="V533" t="s">
        <v>71</v>
      </c>
      <c r="W533" t="s">
        <v>71</v>
      </c>
      <c r="X533" t="s">
        <v>71</v>
      </c>
      <c r="Y533" t="s">
        <v>4104</v>
      </c>
      <c r="Z533" t="s">
        <v>5029</v>
      </c>
      <c r="AA533" t="s">
        <v>71</v>
      </c>
      <c r="AB533" t="s">
        <v>71</v>
      </c>
      <c r="AC533" t="s">
        <v>71</v>
      </c>
      <c r="AD533" t="s">
        <v>71</v>
      </c>
      <c r="AE533" t="s">
        <v>71</v>
      </c>
      <c r="AF533" t="s">
        <v>71</v>
      </c>
      <c r="AG533" t="s">
        <v>71</v>
      </c>
      <c r="AH533" t="s">
        <v>71</v>
      </c>
      <c r="AI533" t="s">
        <v>71</v>
      </c>
      <c r="AJ533" t="s">
        <v>71</v>
      </c>
      <c r="AK533" t="s">
        <v>71</v>
      </c>
      <c r="AL533" t="s">
        <v>71</v>
      </c>
      <c r="AM533" t="s">
        <v>4106</v>
      </c>
      <c r="AN533" t="s">
        <v>5030</v>
      </c>
      <c r="AO533" t="s">
        <v>4107</v>
      </c>
      <c r="AP533" t="s">
        <v>71</v>
      </c>
      <c r="AQ533" t="s">
        <v>71</v>
      </c>
      <c r="AR533" t="s">
        <v>71</v>
      </c>
      <c r="AS533">
        <v>2016</v>
      </c>
      <c r="AT533">
        <v>97</v>
      </c>
      <c r="AU533" t="s">
        <v>71</v>
      </c>
      <c r="AV533" t="s">
        <v>71</v>
      </c>
      <c r="AW533" t="s">
        <v>71</v>
      </c>
      <c r="AX533" t="s">
        <v>71</v>
      </c>
      <c r="AY533" t="s">
        <v>71</v>
      </c>
      <c r="AZ533">
        <v>1</v>
      </c>
      <c r="BA533">
        <v>22</v>
      </c>
      <c r="BB533" t="s">
        <v>71</v>
      </c>
      <c r="BC533" t="s">
        <v>5031</v>
      </c>
      <c r="BD533" t="str">
        <f>HYPERLINK("http://dx.doi.org/10.1007/978-3-319-24499-0_1","http://dx.doi.org/10.1007/978-3-319-24499-0_1")</f>
        <v>http://dx.doi.org/10.1007/978-3-319-24499-0_1</v>
      </c>
      <c r="BE533" t="s">
        <v>4109</v>
      </c>
      <c r="BF533" t="s">
        <v>71</v>
      </c>
      <c r="BG533" t="s">
        <v>71</v>
      </c>
      <c r="BH533" t="s">
        <v>71</v>
      </c>
      <c r="BI533" t="s">
        <v>71</v>
      </c>
      <c r="BJ533" t="s">
        <v>71</v>
      </c>
      <c r="BK533" t="s">
        <v>71</v>
      </c>
      <c r="BL533" t="s">
        <v>71</v>
      </c>
      <c r="BM533" t="s">
        <v>71</v>
      </c>
      <c r="BN533" t="s">
        <v>71</v>
      </c>
      <c r="BO533" t="s">
        <v>71</v>
      </c>
      <c r="BP533" t="s">
        <v>71</v>
      </c>
      <c r="BQ533" t="s">
        <v>5032</v>
      </c>
      <c r="BR533" t="str">
        <f>HYPERLINK("https%3A%2F%2Fwww.webofscience.com%2Fwos%2Fwoscc%2Ffull-record%2FWOS:000371081900002","View Full Record in Web of Science")</f>
        <v>View Full Record in Web of Science</v>
      </c>
    </row>
    <row r="534" spans="1:70" x14ac:dyDescent="0.25">
      <c r="A534" t="s">
        <v>69</v>
      </c>
      <c r="B534" t="s">
        <v>5033</v>
      </c>
      <c r="C534" t="s">
        <v>71</v>
      </c>
      <c r="D534" t="s">
        <v>71</v>
      </c>
      <c r="E534" t="s">
        <v>71</v>
      </c>
      <c r="F534" t="s">
        <v>5033</v>
      </c>
      <c r="G534" t="s">
        <v>71</v>
      </c>
      <c r="H534" t="s">
        <v>71</v>
      </c>
      <c r="I534" s="1" t="s">
        <v>5034</v>
      </c>
      <c r="J534" s="6" t="s">
        <v>8590</v>
      </c>
      <c r="K534" t="s">
        <v>5035</v>
      </c>
      <c r="L534" t="s">
        <v>71</v>
      </c>
      <c r="M534" t="s">
        <v>5036</v>
      </c>
      <c r="N534" t="s">
        <v>5037</v>
      </c>
      <c r="O534" t="s">
        <v>5038</v>
      </c>
      <c r="P534" t="s">
        <v>5039</v>
      </c>
      <c r="Q534" t="s">
        <v>5040</v>
      </c>
      <c r="R534" t="s">
        <v>71</v>
      </c>
      <c r="S534" t="s">
        <v>71</v>
      </c>
      <c r="T534" t="s">
        <v>5041</v>
      </c>
      <c r="U534" t="s">
        <v>71</v>
      </c>
      <c r="V534" t="s">
        <v>71</v>
      </c>
      <c r="W534" t="s">
        <v>71</v>
      </c>
      <c r="X534" t="s">
        <v>71</v>
      </c>
      <c r="Y534" t="s">
        <v>71</v>
      </c>
      <c r="Z534" t="s">
        <v>71</v>
      </c>
      <c r="AA534" t="s">
        <v>71</v>
      </c>
      <c r="AB534" t="s">
        <v>71</v>
      </c>
      <c r="AC534" t="s">
        <v>71</v>
      </c>
      <c r="AD534" t="s">
        <v>71</v>
      </c>
      <c r="AE534" t="s">
        <v>71</v>
      </c>
      <c r="AF534" t="s">
        <v>71</v>
      </c>
      <c r="AG534" t="s">
        <v>71</v>
      </c>
      <c r="AH534" t="s">
        <v>71</v>
      </c>
      <c r="AI534" t="s">
        <v>71</v>
      </c>
      <c r="AJ534" t="s">
        <v>71</v>
      </c>
      <c r="AK534" t="s">
        <v>71</v>
      </c>
      <c r="AL534" t="s">
        <v>71</v>
      </c>
      <c r="AM534" t="s">
        <v>5042</v>
      </c>
      <c r="AN534" t="s">
        <v>5043</v>
      </c>
      <c r="AO534" t="s">
        <v>71</v>
      </c>
      <c r="AP534" t="s">
        <v>71</v>
      </c>
      <c r="AQ534" t="s">
        <v>71</v>
      </c>
      <c r="AR534" t="s">
        <v>5044</v>
      </c>
      <c r="AS534">
        <v>2005</v>
      </c>
      <c r="AT534">
        <v>23</v>
      </c>
      <c r="AU534">
        <v>2</v>
      </c>
      <c r="AV534" t="s">
        <v>71</v>
      </c>
      <c r="AW534" t="s">
        <v>71</v>
      </c>
      <c r="AX534" t="s">
        <v>71</v>
      </c>
      <c r="AY534" t="s">
        <v>71</v>
      </c>
      <c r="AZ534">
        <v>89</v>
      </c>
      <c r="BA534">
        <v>110</v>
      </c>
      <c r="BB534" t="s">
        <v>71</v>
      </c>
      <c r="BC534" t="s">
        <v>5045</v>
      </c>
      <c r="BD534" t="str">
        <f>HYPERLINK("http://dx.doi.org/10.1016/j.imavis.2004.06.013","http://dx.doi.org/10.1016/j.imavis.2004.06.013")</f>
        <v>http://dx.doi.org/10.1016/j.imavis.2004.06.013</v>
      </c>
      <c r="BE534" t="s">
        <v>71</v>
      </c>
      <c r="BF534" t="s">
        <v>71</v>
      </c>
      <c r="BG534" t="s">
        <v>71</v>
      </c>
      <c r="BH534" t="s">
        <v>71</v>
      </c>
      <c r="BI534" t="s">
        <v>71</v>
      </c>
      <c r="BJ534" t="s">
        <v>71</v>
      </c>
      <c r="BK534" t="s">
        <v>71</v>
      </c>
      <c r="BL534" t="s">
        <v>71</v>
      </c>
      <c r="BM534" t="s">
        <v>71</v>
      </c>
      <c r="BN534" t="s">
        <v>71</v>
      </c>
      <c r="BO534" t="s">
        <v>71</v>
      </c>
      <c r="BP534" t="s">
        <v>71</v>
      </c>
      <c r="BQ534" t="s">
        <v>5046</v>
      </c>
      <c r="BR534" t="str">
        <f>HYPERLINK("https%3A%2F%2Fwww.webofscience.com%2Fwos%2Fwoscc%2Ffull-record%2FWOS:000226021800002","View Full Record in Web of Science")</f>
        <v>View Full Record in Web of Science</v>
      </c>
    </row>
    <row r="535" spans="1:70" x14ac:dyDescent="0.25">
      <c r="A535" t="s">
        <v>69</v>
      </c>
      <c r="B535" t="s">
        <v>5047</v>
      </c>
      <c r="C535" t="s">
        <v>71</v>
      </c>
      <c r="D535" t="s">
        <v>71</v>
      </c>
      <c r="E535" t="s">
        <v>71</v>
      </c>
      <c r="F535" t="s">
        <v>5048</v>
      </c>
      <c r="G535" t="s">
        <v>71</v>
      </c>
      <c r="H535" t="s">
        <v>71</v>
      </c>
      <c r="I535" s="1" t="s">
        <v>5049</v>
      </c>
      <c r="J535" s="6" t="s">
        <v>8590</v>
      </c>
      <c r="K535" t="s">
        <v>257</v>
      </c>
      <c r="L535" t="s">
        <v>71</v>
      </c>
      <c r="M535" t="s">
        <v>71</v>
      </c>
      <c r="N535" t="s">
        <v>71</v>
      </c>
      <c r="O535" t="s">
        <v>71</v>
      </c>
      <c r="P535" t="s">
        <v>71</v>
      </c>
      <c r="Q535" t="s">
        <v>71</v>
      </c>
      <c r="R535" t="s">
        <v>71</v>
      </c>
      <c r="S535" t="s">
        <v>71</v>
      </c>
      <c r="T535" t="s">
        <v>5050</v>
      </c>
      <c r="U535" t="s">
        <v>71</v>
      </c>
      <c r="V535" t="s">
        <v>71</v>
      </c>
      <c r="W535" t="s">
        <v>71</v>
      </c>
      <c r="X535" t="s">
        <v>71</v>
      </c>
      <c r="Y535" t="s">
        <v>5051</v>
      </c>
      <c r="Z535" t="s">
        <v>5052</v>
      </c>
      <c r="AA535" t="s">
        <v>71</v>
      </c>
      <c r="AB535" t="s">
        <v>71</v>
      </c>
      <c r="AC535" t="s">
        <v>71</v>
      </c>
      <c r="AD535" t="s">
        <v>71</v>
      </c>
      <c r="AE535" t="s">
        <v>71</v>
      </c>
      <c r="AF535" t="s">
        <v>71</v>
      </c>
      <c r="AG535" t="s">
        <v>71</v>
      </c>
      <c r="AH535" t="s">
        <v>71</v>
      </c>
      <c r="AI535" t="s">
        <v>71</v>
      </c>
      <c r="AJ535" t="s">
        <v>71</v>
      </c>
      <c r="AK535" t="s">
        <v>71</v>
      </c>
      <c r="AL535" t="s">
        <v>71</v>
      </c>
      <c r="AM535" t="s">
        <v>261</v>
      </c>
      <c r="AN535" t="s">
        <v>262</v>
      </c>
      <c r="AO535" t="s">
        <v>71</v>
      </c>
      <c r="AP535" t="s">
        <v>71</v>
      </c>
      <c r="AQ535" t="s">
        <v>71</v>
      </c>
      <c r="AR535" t="s">
        <v>239</v>
      </c>
      <c r="AS535">
        <v>2021</v>
      </c>
      <c r="AT535">
        <v>129</v>
      </c>
      <c r="AU535" t="s">
        <v>71</v>
      </c>
      <c r="AV535" t="s">
        <v>71</v>
      </c>
      <c r="AW535" t="s">
        <v>71</v>
      </c>
      <c r="AX535" t="s">
        <v>71</v>
      </c>
      <c r="AY535" t="s">
        <v>71</v>
      </c>
      <c r="AZ535">
        <v>1</v>
      </c>
      <c r="BA535">
        <v>19</v>
      </c>
      <c r="BB535" t="s">
        <v>71</v>
      </c>
      <c r="BC535" t="s">
        <v>5053</v>
      </c>
      <c r="BD535" t="str">
        <f>HYPERLINK("http://dx.doi.org/10.1016/j.ijar.2020.10.004","http://dx.doi.org/10.1016/j.ijar.2020.10.004")</f>
        <v>http://dx.doi.org/10.1016/j.ijar.2020.10.004</v>
      </c>
      <c r="BE535" t="s">
        <v>71</v>
      </c>
      <c r="BF535" t="s">
        <v>71</v>
      </c>
      <c r="BG535" t="s">
        <v>71</v>
      </c>
      <c r="BH535" t="s">
        <v>71</v>
      </c>
      <c r="BI535" t="s">
        <v>71</v>
      </c>
      <c r="BJ535" t="s">
        <v>71</v>
      </c>
      <c r="BK535" t="s">
        <v>71</v>
      </c>
      <c r="BL535" t="s">
        <v>71</v>
      </c>
      <c r="BM535" t="s">
        <v>71</v>
      </c>
      <c r="BN535" t="s">
        <v>71</v>
      </c>
      <c r="BO535" t="s">
        <v>71</v>
      </c>
      <c r="BP535" t="s">
        <v>71</v>
      </c>
      <c r="BQ535" t="s">
        <v>5054</v>
      </c>
      <c r="BR535" t="str">
        <f>HYPERLINK("https%3A%2F%2Fwww.webofscience.com%2Fwos%2Fwoscc%2Ffull-record%2FWOS:000609259100001","View Full Record in Web of Science")</f>
        <v>View Full Record in Web of Science</v>
      </c>
    </row>
    <row r="536" spans="1:70" x14ac:dyDescent="0.25">
      <c r="A536" t="s">
        <v>69</v>
      </c>
      <c r="B536" t="s">
        <v>785</v>
      </c>
      <c r="C536" t="s">
        <v>71</v>
      </c>
      <c r="D536" t="s">
        <v>71</v>
      </c>
      <c r="E536" t="s">
        <v>71</v>
      </c>
      <c r="F536" t="s">
        <v>786</v>
      </c>
      <c r="G536" t="s">
        <v>71</v>
      </c>
      <c r="H536" t="s">
        <v>71</v>
      </c>
      <c r="I536" s="1" t="s">
        <v>5055</v>
      </c>
      <c r="J536" s="6" t="s">
        <v>8590</v>
      </c>
      <c r="K536" t="s">
        <v>5056</v>
      </c>
      <c r="L536" t="s">
        <v>71</v>
      </c>
      <c r="M536" t="s">
        <v>71</v>
      </c>
      <c r="N536" t="s">
        <v>71</v>
      </c>
      <c r="O536" t="s">
        <v>71</v>
      </c>
      <c r="P536" t="s">
        <v>71</v>
      </c>
      <c r="Q536" t="s">
        <v>71</v>
      </c>
      <c r="R536" t="s">
        <v>71</v>
      </c>
      <c r="S536" t="s">
        <v>71</v>
      </c>
      <c r="T536" t="s">
        <v>5057</v>
      </c>
      <c r="U536" t="s">
        <v>71</v>
      </c>
      <c r="V536" t="s">
        <v>71</v>
      </c>
      <c r="W536" t="s">
        <v>71</v>
      </c>
      <c r="X536" t="s">
        <v>71</v>
      </c>
      <c r="Y536" t="s">
        <v>790</v>
      </c>
      <c r="Z536" t="s">
        <v>791</v>
      </c>
      <c r="AA536" t="s">
        <v>71</v>
      </c>
      <c r="AB536" t="s">
        <v>71</v>
      </c>
      <c r="AC536" t="s">
        <v>71</v>
      </c>
      <c r="AD536" t="s">
        <v>71</v>
      </c>
      <c r="AE536" t="s">
        <v>71</v>
      </c>
      <c r="AF536" t="s">
        <v>71</v>
      </c>
      <c r="AG536" t="s">
        <v>71</v>
      </c>
      <c r="AH536" t="s">
        <v>71</v>
      </c>
      <c r="AI536" t="s">
        <v>71</v>
      </c>
      <c r="AJ536" t="s">
        <v>71</v>
      </c>
      <c r="AK536" t="s">
        <v>71</v>
      </c>
      <c r="AL536" t="s">
        <v>71</v>
      </c>
      <c r="AM536" t="s">
        <v>5058</v>
      </c>
      <c r="AN536" t="s">
        <v>5059</v>
      </c>
      <c r="AO536" t="s">
        <v>71</v>
      </c>
      <c r="AP536" t="s">
        <v>71</v>
      </c>
      <c r="AQ536" t="s">
        <v>71</v>
      </c>
      <c r="AR536" t="s">
        <v>344</v>
      </c>
      <c r="AS536">
        <v>2019</v>
      </c>
      <c r="AT536">
        <v>8</v>
      </c>
      <c r="AU536">
        <v>2</v>
      </c>
      <c r="AV536" t="s">
        <v>71</v>
      </c>
      <c r="AW536" t="s">
        <v>71</v>
      </c>
      <c r="AX536" t="s">
        <v>71</v>
      </c>
      <c r="AY536" t="s">
        <v>71</v>
      </c>
      <c r="AZ536">
        <v>181</v>
      </c>
      <c r="BA536">
        <v>193</v>
      </c>
      <c r="BB536" t="s">
        <v>71</v>
      </c>
      <c r="BC536" t="s">
        <v>5060</v>
      </c>
      <c r="BD536" t="str">
        <f>HYPERLINK("http://dx.doi.org/10.1007/s13748-018-00170-y","http://dx.doi.org/10.1007/s13748-018-00170-y")</f>
        <v>http://dx.doi.org/10.1007/s13748-018-00170-y</v>
      </c>
      <c r="BE536" t="s">
        <v>71</v>
      </c>
      <c r="BF536" t="s">
        <v>71</v>
      </c>
      <c r="BG536" t="s">
        <v>71</v>
      </c>
      <c r="BH536" t="s">
        <v>71</v>
      </c>
      <c r="BI536" t="s">
        <v>71</v>
      </c>
      <c r="BJ536" t="s">
        <v>71</v>
      </c>
      <c r="BK536" t="s">
        <v>71</v>
      </c>
      <c r="BL536" t="s">
        <v>71</v>
      </c>
      <c r="BM536" t="s">
        <v>71</v>
      </c>
      <c r="BN536" t="s">
        <v>71</v>
      </c>
      <c r="BO536" t="s">
        <v>71</v>
      </c>
      <c r="BP536" t="s">
        <v>71</v>
      </c>
      <c r="BQ536" t="s">
        <v>5061</v>
      </c>
      <c r="BR536" t="str">
        <f>HYPERLINK("https%3A%2F%2Fwww.webofscience.com%2Fwos%2Fwoscc%2Ffull-record%2FWOS:000469055600003","View Full Record in Web of Science")</f>
        <v>View Full Record in Web of Science</v>
      </c>
    </row>
    <row r="537" spans="1:70" x14ac:dyDescent="0.25">
      <c r="A537" t="s">
        <v>69</v>
      </c>
      <c r="B537" t="s">
        <v>5062</v>
      </c>
      <c r="C537" t="s">
        <v>71</v>
      </c>
      <c r="D537" t="s">
        <v>71</v>
      </c>
      <c r="E537" t="s">
        <v>71</v>
      </c>
      <c r="F537" t="s">
        <v>5063</v>
      </c>
      <c r="G537" t="s">
        <v>71</v>
      </c>
      <c r="H537" t="s">
        <v>71</v>
      </c>
      <c r="I537" s="1" t="s">
        <v>5064</v>
      </c>
      <c r="J537" s="6" t="s">
        <v>8590</v>
      </c>
      <c r="K537" t="s">
        <v>766</v>
      </c>
      <c r="L537" t="s">
        <v>71</v>
      </c>
      <c r="M537" t="s">
        <v>71</v>
      </c>
      <c r="N537" t="s">
        <v>71</v>
      </c>
      <c r="O537" t="s">
        <v>71</v>
      </c>
      <c r="P537" t="s">
        <v>71</v>
      </c>
      <c r="Q537" t="s">
        <v>71</v>
      </c>
      <c r="R537" t="s">
        <v>71</v>
      </c>
      <c r="S537" t="s">
        <v>71</v>
      </c>
      <c r="T537" t="s">
        <v>5065</v>
      </c>
      <c r="U537" t="s">
        <v>71</v>
      </c>
      <c r="V537" t="s">
        <v>71</v>
      </c>
      <c r="W537" t="s">
        <v>71</v>
      </c>
      <c r="X537" t="s">
        <v>71</v>
      </c>
      <c r="Y537" t="s">
        <v>5066</v>
      </c>
      <c r="Z537" t="s">
        <v>5067</v>
      </c>
      <c r="AA537" t="s">
        <v>71</v>
      </c>
      <c r="AB537" t="s">
        <v>71</v>
      </c>
      <c r="AC537" t="s">
        <v>71</v>
      </c>
      <c r="AD537" t="s">
        <v>71</v>
      </c>
      <c r="AE537" t="s">
        <v>71</v>
      </c>
      <c r="AF537" t="s">
        <v>71</v>
      </c>
      <c r="AG537" t="s">
        <v>71</v>
      </c>
      <c r="AH537" t="s">
        <v>71</v>
      </c>
      <c r="AI537" t="s">
        <v>71</v>
      </c>
      <c r="AJ537" t="s">
        <v>71</v>
      </c>
      <c r="AK537" t="s">
        <v>71</v>
      </c>
      <c r="AL537" t="s">
        <v>71</v>
      </c>
      <c r="AM537" t="s">
        <v>768</v>
      </c>
      <c r="AN537" t="s">
        <v>769</v>
      </c>
      <c r="AO537" t="s">
        <v>71</v>
      </c>
      <c r="AP537" t="s">
        <v>71</v>
      </c>
      <c r="AQ537" t="s">
        <v>71</v>
      </c>
      <c r="AR537" t="s">
        <v>728</v>
      </c>
      <c r="AS537">
        <v>2020</v>
      </c>
      <c r="AT537">
        <v>97</v>
      </c>
      <c r="AU537" t="s">
        <v>71</v>
      </c>
      <c r="AV537" t="s">
        <v>2847</v>
      </c>
      <c r="AW537" t="s">
        <v>71</v>
      </c>
      <c r="AX537" t="s">
        <v>71</v>
      </c>
      <c r="AY537" t="s">
        <v>71</v>
      </c>
      <c r="AZ537" t="s">
        <v>71</v>
      </c>
      <c r="BA537" t="s">
        <v>71</v>
      </c>
      <c r="BB537">
        <v>106803</v>
      </c>
      <c r="BC537" t="s">
        <v>5068</v>
      </c>
      <c r="BD537" t="str">
        <f>HYPERLINK("http://dx.doi.org/10.1016/j.asoc.2020.106803","http://dx.doi.org/10.1016/j.asoc.2020.106803")</f>
        <v>http://dx.doi.org/10.1016/j.asoc.2020.106803</v>
      </c>
      <c r="BE537" t="s">
        <v>71</v>
      </c>
      <c r="BF537" t="s">
        <v>71</v>
      </c>
      <c r="BG537" t="s">
        <v>71</v>
      </c>
      <c r="BH537" t="s">
        <v>71</v>
      </c>
      <c r="BI537" t="s">
        <v>71</v>
      </c>
      <c r="BJ537" t="s">
        <v>71</v>
      </c>
      <c r="BK537" t="s">
        <v>71</v>
      </c>
      <c r="BL537" t="s">
        <v>71</v>
      </c>
      <c r="BM537" t="s">
        <v>71</v>
      </c>
      <c r="BN537" t="s">
        <v>71</v>
      </c>
      <c r="BO537" t="s">
        <v>71</v>
      </c>
      <c r="BP537" t="s">
        <v>71</v>
      </c>
      <c r="BQ537" t="s">
        <v>5069</v>
      </c>
      <c r="BR537" t="str">
        <f>HYPERLINK("https%3A%2F%2Fwww.webofscience.com%2Fwos%2Fwoscc%2Ffull-record%2FWOS:000605628000016","View Full Record in Web of Science")</f>
        <v>View Full Record in Web of Science</v>
      </c>
    </row>
    <row r="538" spans="1:70" x14ac:dyDescent="0.25">
      <c r="A538" t="s">
        <v>69</v>
      </c>
      <c r="B538" t="s">
        <v>5070</v>
      </c>
      <c r="C538" t="s">
        <v>71</v>
      </c>
      <c r="D538" t="s">
        <v>71</v>
      </c>
      <c r="E538" t="s">
        <v>71</v>
      </c>
      <c r="F538" t="s">
        <v>5071</v>
      </c>
      <c r="G538" t="s">
        <v>71</v>
      </c>
      <c r="H538" t="s">
        <v>71</v>
      </c>
      <c r="I538" s="1" t="s">
        <v>5072</v>
      </c>
      <c r="J538" s="6" t="s">
        <v>8590</v>
      </c>
      <c r="K538" t="s">
        <v>5073</v>
      </c>
      <c r="L538" t="s">
        <v>71</v>
      </c>
      <c r="M538" t="s">
        <v>71</v>
      </c>
      <c r="N538" t="s">
        <v>71</v>
      </c>
      <c r="O538" t="s">
        <v>71</v>
      </c>
      <c r="P538" t="s">
        <v>71</v>
      </c>
      <c r="Q538" t="s">
        <v>71</v>
      </c>
      <c r="R538" t="s">
        <v>71</v>
      </c>
      <c r="S538" t="s">
        <v>71</v>
      </c>
      <c r="T538" t="s">
        <v>5074</v>
      </c>
      <c r="U538" t="s">
        <v>71</v>
      </c>
      <c r="V538" t="s">
        <v>71</v>
      </c>
      <c r="W538" t="s">
        <v>71</v>
      </c>
      <c r="X538" t="s">
        <v>71</v>
      </c>
      <c r="Y538" t="s">
        <v>5075</v>
      </c>
      <c r="Z538" t="s">
        <v>5076</v>
      </c>
      <c r="AA538" t="s">
        <v>71</v>
      </c>
      <c r="AB538" t="s">
        <v>71</v>
      </c>
      <c r="AC538" t="s">
        <v>71</v>
      </c>
      <c r="AD538" t="s">
        <v>71</v>
      </c>
      <c r="AE538" t="s">
        <v>71</v>
      </c>
      <c r="AF538" t="s">
        <v>71</v>
      </c>
      <c r="AG538" t="s">
        <v>71</v>
      </c>
      <c r="AH538" t="s">
        <v>71</v>
      </c>
      <c r="AI538" t="s">
        <v>71</v>
      </c>
      <c r="AJ538" t="s">
        <v>71</v>
      </c>
      <c r="AK538" t="s">
        <v>71</v>
      </c>
      <c r="AL538" t="s">
        <v>71</v>
      </c>
      <c r="AM538" t="s">
        <v>5077</v>
      </c>
      <c r="AN538" t="s">
        <v>5078</v>
      </c>
      <c r="AO538" t="s">
        <v>71</v>
      </c>
      <c r="AP538" t="s">
        <v>71</v>
      </c>
      <c r="AQ538" t="s">
        <v>71</v>
      </c>
      <c r="AR538" t="s">
        <v>344</v>
      </c>
      <c r="AS538">
        <v>2016</v>
      </c>
      <c r="AT538">
        <v>26</v>
      </c>
      <c r="AU538">
        <v>2</v>
      </c>
      <c r="AV538" t="s">
        <v>71</v>
      </c>
      <c r="AW538" t="s">
        <v>71</v>
      </c>
      <c r="AX538" t="s">
        <v>71</v>
      </c>
      <c r="AY538" t="s">
        <v>71</v>
      </c>
      <c r="AZ538">
        <v>495</v>
      </c>
      <c r="BA538">
        <v>516</v>
      </c>
      <c r="BB538" t="s">
        <v>71</v>
      </c>
      <c r="BC538" t="s">
        <v>5079</v>
      </c>
      <c r="BD538" t="str">
        <f>HYPERLINK("http://dx.doi.org/10.1515/amcs-2016-0035","http://dx.doi.org/10.1515/amcs-2016-0035")</f>
        <v>http://dx.doi.org/10.1515/amcs-2016-0035</v>
      </c>
      <c r="BE538" t="s">
        <v>71</v>
      </c>
      <c r="BF538" t="s">
        <v>71</v>
      </c>
      <c r="BG538" t="s">
        <v>71</v>
      </c>
      <c r="BH538" t="s">
        <v>71</v>
      </c>
      <c r="BI538" t="s">
        <v>71</v>
      </c>
      <c r="BJ538" t="s">
        <v>71</v>
      </c>
      <c r="BK538" t="s">
        <v>71</v>
      </c>
      <c r="BL538" t="s">
        <v>71</v>
      </c>
      <c r="BM538" t="s">
        <v>71</v>
      </c>
      <c r="BN538" t="s">
        <v>71</v>
      </c>
      <c r="BO538" t="s">
        <v>71</v>
      </c>
      <c r="BP538" t="s">
        <v>71</v>
      </c>
      <c r="BQ538" t="s">
        <v>5080</v>
      </c>
      <c r="BR538" t="str">
        <f>HYPERLINK("https%3A%2F%2Fwww.webofscience.com%2Fwos%2Fwoscc%2Ffull-record%2FWOS:000379516300018","View Full Record in Web of Science")</f>
        <v>View Full Record in Web of Science</v>
      </c>
    </row>
    <row r="539" spans="1:70" x14ac:dyDescent="0.25">
      <c r="A539" t="s">
        <v>69</v>
      </c>
      <c r="B539" t="s">
        <v>5081</v>
      </c>
      <c r="C539" t="s">
        <v>71</v>
      </c>
      <c r="D539" t="s">
        <v>71</v>
      </c>
      <c r="E539" t="s">
        <v>71</v>
      </c>
      <c r="F539" t="s">
        <v>5082</v>
      </c>
      <c r="G539" t="s">
        <v>71</v>
      </c>
      <c r="H539" t="s">
        <v>71</v>
      </c>
      <c r="I539" s="1" t="s">
        <v>5083</v>
      </c>
      <c r="J539" s="6" t="s">
        <v>8590</v>
      </c>
      <c r="K539" t="s">
        <v>3102</v>
      </c>
      <c r="L539" t="s">
        <v>71</v>
      </c>
      <c r="M539" t="s">
        <v>71</v>
      </c>
      <c r="N539" t="s">
        <v>71</v>
      </c>
      <c r="O539" t="s">
        <v>71</v>
      </c>
      <c r="P539" t="s">
        <v>71</v>
      </c>
      <c r="Q539" t="s">
        <v>71</v>
      </c>
      <c r="R539" t="s">
        <v>71</v>
      </c>
      <c r="S539" t="s">
        <v>71</v>
      </c>
      <c r="T539" t="s">
        <v>5084</v>
      </c>
      <c r="U539" t="s">
        <v>71</v>
      </c>
      <c r="V539" t="s">
        <v>71</v>
      </c>
      <c r="W539" t="s">
        <v>71</v>
      </c>
      <c r="X539" t="s">
        <v>71</v>
      </c>
      <c r="Y539" t="s">
        <v>5085</v>
      </c>
      <c r="Z539" t="s">
        <v>5086</v>
      </c>
      <c r="AA539" t="s">
        <v>71</v>
      </c>
      <c r="AB539" t="s">
        <v>71</v>
      </c>
      <c r="AC539" t="s">
        <v>71</v>
      </c>
      <c r="AD539" t="s">
        <v>71</v>
      </c>
      <c r="AE539" t="s">
        <v>71</v>
      </c>
      <c r="AF539" t="s">
        <v>71</v>
      </c>
      <c r="AG539" t="s">
        <v>71</v>
      </c>
      <c r="AH539" t="s">
        <v>71</v>
      </c>
      <c r="AI539" t="s">
        <v>71</v>
      </c>
      <c r="AJ539" t="s">
        <v>71</v>
      </c>
      <c r="AK539" t="s">
        <v>71</v>
      </c>
      <c r="AL539" t="s">
        <v>71</v>
      </c>
      <c r="AM539" t="s">
        <v>3107</v>
      </c>
      <c r="AN539" t="s">
        <v>71</v>
      </c>
      <c r="AO539" t="s">
        <v>71</v>
      </c>
      <c r="AP539" t="s">
        <v>71</v>
      </c>
      <c r="AQ539" t="s">
        <v>71</v>
      </c>
      <c r="AR539" t="s">
        <v>479</v>
      </c>
      <c r="AS539">
        <v>2012</v>
      </c>
      <c r="AT539">
        <v>8</v>
      </c>
      <c r="AU539" t="s">
        <v>5087</v>
      </c>
      <c r="AV539" t="s">
        <v>71</v>
      </c>
      <c r="AW539" t="s">
        <v>71</v>
      </c>
      <c r="AX539" t="s">
        <v>71</v>
      </c>
      <c r="AY539" t="s">
        <v>71</v>
      </c>
      <c r="AZ539">
        <v>7437</v>
      </c>
      <c r="BA539">
        <v>7450</v>
      </c>
      <c r="BB539" t="s">
        <v>71</v>
      </c>
      <c r="BC539" t="s">
        <v>71</v>
      </c>
      <c r="BD539" t="s">
        <v>71</v>
      </c>
      <c r="BE539" t="s">
        <v>71</v>
      </c>
      <c r="BF539" t="s">
        <v>71</v>
      </c>
      <c r="BG539" t="s">
        <v>71</v>
      </c>
      <c r="BH539" t="s">
        <v>71</v>
      </c>
      <c r="BI539" t="s">
        <v>71</v>
      </c>
      <c r="BJ539" t="s">
        <v>71</v>
      </c>
      <c r="BK539" t="s">
        <v>71</v>
      </c>
      <c r="BL539" t="s">
        <v>71</v>
      </c>
      <c r="BM539" t="s">
        <v>71</v>
      </c>
      <c r="BN539" t="s">
        <v>71</v>
      </c>
      <c r="BO539" t="s">
        <v>71</v>
      </c>
      <c r="BP539" t="s">
        <v>71</v>
      </c>
      <c r="BQ539" t="s">
        <v>5088</v>
      </c>
      <c r="BR539" t="str">
        <f>HYPERLINK("https%3A%2F%2Fwww.webofscience.com%2Fwos%2Fwoscc%2Ffull-record%2FWOS:000310118400031","View Full Record in Web of Science")</f>
        <v>View Full Record in Web of Science</v>
      </c>
    </row>
    <row r="540" spans="1:70" x14ac:dyDescent="0.25">
      <c r="A540" t="s">
        <v>69</v>
      </c>
      <c r="B540" t="s">
        <v>5089</v>
      </c>
      <c r="C540" t="s">
        <v>71</v>
      </c>
      <c r="D540" t="s">
        <v>71</v>
      </c>
      <c r="E540" t="s">
        <v>71</v>
      </c>
      <c r="F540" t="s">
        <v>5089</v>
      </c>
      <c r="G540" t="s">
        <v>71</v>
      </c>
      <c r="H540" t="s">
        <v>71</v>
      </c>
      <c r="I540" s="1" t="s">
        <v>5090</v>
      </c>
      <c r="J540" s="6" t="s">
        <v>8590</v>
      </c>
      <c r="K540" t="s">
        <v>421</v>
      </c>
      <c r="L540" t="s">
        <v>71</v>
      </c>
      <c r="M540" t="s">
        <v>71</v>
      </c>
      <c r="N540" t="s">
        <v>71</v>
      </c>
      <c r="O540" t="s">
        <v>71</v>
      </c>
      <c r="P540" t="s">
        <v>71</v>
      </c>
      <c r="Q540" t="s">
        <v>71</v>
      </c>
      <c r="R540" t="s">
        <v>71</v>
      </c>
      <c r="S540" t="s">
        <v>71</v>
      </c>
      <c r="T540" t="s">
        <v>5091</v>
      </c>
      <c r="U540" t="s">
        <v>71</v>
      </c>
      <c r="V540" t="s">
        <v>71</v>
      </c>
      <c r="W540" t="s">
        <v>71</v>
      </c>
      <c r="X540" t="s">
        <v>71</v>
      </c>
      <c r="Y540" t="s">
        <v>71</v>
      </c>
      <c r="Z540" t="s">
        <v>71</v>
      </c>
      <c r="AA540" t="s">
        <v>71</v>
      </c>
      <c r="AB540" t="s">
        <v>71</v>
      </c>
      <c r="AC540" t="s">
        <v>71</v>
      </c>
      <c r="AD540" t="s">
        <v>71</v>
      </c>
      <c r="AE540" t="s">
        <v>71</v>
      </c>
      <c r="AF540" t="s">
        <v>71</v>
      </c>
      <c r="AG540" t="s">
        <v>71</v>
      </c>
      <c r="AH540" t="s">
        <v>71</v>
      </c>
      <c r="AI540" t="s">
        <v>71</v>
      </c>
      <c r="AJ540" t="s">
        <v>71</v>
      </c>
      <c r="AK540" t="s">
        <v>71</v>
      </c>
      <c r="AL540" t="s">
        <v>71</v>
      </c>
      <c r="AM540" t="s">
        <v>423</v>
      </c>
      <c r="AN540" t="s">
        <v>71</v>
      </c>
      <c r="AO540" t="s">
        <v>71</v>
      </c>
      <c r="AP540" t="s">
        <v>71</v>
      </c>
      <c r="AQ540" t="s">
        <v>71</v>
      </c>
      <c r="AR540" t="s">
        <v>5092</v>
      </c>
      <c r="AS540">
        <v>1996</v>
      </c>
      <c r="AT540">
        <v>77</v>
      </c>
      <c r="AU540">
        <v>3</v>
      </c>
      <c r="AV540" t="s">
        <v>71</v>
      </c>
      <c r="AW540" t="s">
        <v>71</v>
      </c>
      <c r="AX540" t="s">
        <v>71</v>
      </c>
      <c r="AY540" t="s">
        <v>71</v>
      </c>
      <c r="AZ540">
        <v>277</v>
      </c>
      <c r="BA540">
        <v>290</v>
      </c>
      <c r="BB540" t="s">
        <v>71</v>
      </c>
      <c r="BC540" t="s">
        <v>5093</v>
      </c>
      <c r="BD540" t="str">
        <f>HYPERLINK("http://dx.doi.org/10.1016/0165-0114(95)00088-7","http://dx.doi.org/10.1016/0165-0114(95)00088-7")</f>
        <v>http://dx.doi.org/10.1016/0165-0114(95)00088-7</v>
      </c>
      <c r="BE540" t="s">
        <v>71</v>
      </c>
      <c r="BF540" t="s">
        <v>71</v>
      </c>
      <c r="BG540" t="s">
        <v>71</v>
      </c>
      <c r="BH540" t="s">
        <v>71</v>
      </c>
      <c r="BI540" t="s">
        <v>71</v>
      </c>
      <c r="BJ540" t="s">
        <v>71</v>
      </c>
      <c r="BK540" t="s">
        <v>71</v>
      </c>
      <c r="BL540" t="s">
        <v>71</v>
      </c>
      <c r="BM540" t="s">
        <v>71</v>
      </c>
      <c r="BN540" t="s">
        <v>71</v>
      </c>
      <c r="BO540" t="s">
        <v>71</v>
      </c>
      <c r="BP540" t="s">
        <v>71</v>
      </c>
      <c r="BQ540" t="s">
        <v>5094</v>
      </c>
      <c r="BR540" t="str">
        <f>HYPERLINK("https%3A%2F%2Fwww.webofscience.com%2Fwos%2Fwoscc%2Ffull-record%2FWOS:A1996TU25700003","View Full Record in Web of Science")</f>
        <v>View Full Record in Web of Science</v>
      </c>
    </row>
    <row r="541" spans="1:70" x14ac:dyDescent="0.25">
      <c r="A541" t="s">
        <v>69</v>
      </c>
      <c r="B541" t="s">
        <v>5095</v>
      </c>
      <c r="C541" t="s">
        <v>71</v>
      </c>
      <c r="D541" t="s">
        <v>71</v>
      </c>
      <c r="E541" t="s">
        <v>71</v>
      </c>
      <c r="F541" t="s">
        <v>5096</v>
      </c>
      <c r="G541" t="s">
        <v>71</v>
      </c>
      <c r="H541" t="s">
        <v>71</v>
      </c>
      <c r="I541" s="1" t="s">
        <v>5097</v>
      </c>
      <c r="J541" s="6" t="s">
        <v>8590</v>
      </c>
      <c r="K541" t="s">
        <v>123</v>
      </c>
      <c r="L541" t="s">
        <v>71</v>
      </c>
      <c r="M541" t="s">
        <v>71</v>
      </c>
      <c r="N541" t="s">
        <v>71</v>
      </c>
      <c r="O541" t="s">
        <v>71</v>
      </c>
      <c r="P541" t="s">
        <v>71</v>
      </c>
      <c r="Q541" t="s">
        <v>71</v>
      </c>
      <c r="R541" t="s">
        <v>71</v>
      </c>
      <c r="S541" t="s">
        <v>71</v>
      </c>
      <c r="T541" t="s">
        <v>5098</v>
      </c>
      <c r="U541" t="s">
        <v>71</v>
      </c>
      <c r="V541" t="s">
        <v>71</v>
      </c>
      <c r="W541" t="s">
        <v>71</v>
      </c>
      <c r="X541" t="s">
        <v>71</v>
      </c>
      <c r="Y541" t="s">
        <v>1957</v>
      </c>
      <c r="Z541" t="s">
        <v>71</v>
      </c>
      <c r="AA541" t="s">
        <v>71</v>
      </c>
      <c r="AB541" t="s">
        <v>71</v>
      </c>
      <c r="AC541" t="s">
        <v>71</v>
      </c>
      <c r="AD541" t="s">
        <v>71</v>
      </c>
      <c r="AE541" t="s">
        <v>71</v>
      </c>
      <c r="AF541" t="s">
        <v>71</v>
      </c>
      <c r="AG541" t="s">
        <v>71</v>
      </c>
      <c r="AH541" t="s">
        <v>71</v>
      </c>
      <c r="AI541" t="s">
        <v>71</v>
      </c>
      <c r="AJ541" t="s">
        <v>71</v>
      </c>
      <c r="AK541" t="s">
        <v>71</v>
      </c>
      <c r="AL541" t="s">
        <v>71</v>
      </c>
      <c r="AM541" t="s">
        <v>127</v>
      </c>
      <c r="AN541" t="s">
        <v>128</v>
      </c>
      <c r="AO541" t="s">
        <v>71</v>
      </c>
      <c r="AP541" t="s">
        <v>71</v>
      </c>
      <c r="AQ541" t="s">
        <v>71</v>
      </c>
      <c r="AR541" t="s">
        <v>794</v>
      </c>
      <c r="AS541">
        <v>2020</v>
      </c>
      <c r="AT541">
        <v>507</v>
      </c>
      <c r="AU541" t="s">
        <v>71</v>
      </c>
      <c r="AV541" t="s">
        <v>71</v>
      </c>
      <c r="AW541" t="s">
        <v>71</v>
      </c>
      <c r="AX541" t="s">
        <v>71</v>
      </c>
      <c r="AY541" t="s">
        <v>71</v>
      </c>
      <c r="AZ541">
        <v>503</v>
      </c>
      <c r="BA541">
        <v>521</v>
      </c>
      <c r="BB541" t="s">
        <v>71</v>
      </c>
      <c r="BC541" t="s">
        <v>5099</v>
      </c>
      <c r="BD541" t="str">
        <f>HYPERLINK("http://dx.doi.org/10.1016/j.ins.2018.11.018","http://dx.doi.org/10.1016/j.ins.2018.11.018")</f>
        <v>http://dx.doi.org/10.1016/j.ins.2018.11.018</v>
      </c>
      <c r="BE541" t="s">
        <v>71</v>
      </c>
      <c r="BF541" t="s">
        <v>71</v>
      </c>
      <c r="BG541" t="s">
        <v>71</v>
      </c>
      <c r="BH541" t="s">
        <v>71</v>
      </c>
      <c r="BI541" t="s">
        <v>71</v>
      </c>
      <c r="BJ541" t="s">
        <v>71</v>
      </c>
      <c r="BK541" t="s">
        <v>71</v>
      </c>
      <c r="BL541" t="s">
        <v>71</v>
      </c>
      <c r="BM541" t="s">
        <v>71</v>
      </c>
      <c r="BN541" t="s">
        <v>71</v>
      </c>
      <c r="BO541" t="s">
        <v>71</v>
      </c>
      <c r="BP541" t="s">
        <v>71</v>
      </c>
      <c r="BQ541" t="s">
        <v>5100</v>
      </c>
      <c r="BR541" t="str">
        <f>HYPERLINK("https%3A%2F%2Fwww.webofscience.com%2Fwos%2Fwoscc%2Ffull-record%2FWOS:000489000500031","View Full Record in Web of Science")</f>
        <v>View Full Record in Web of Science</v>
      </c>
    </row>
    <row r="542" spans="1:70" x14ac:dyDescent="0.25">
      <c r="A542" t="s">
        <v>83</v>
      </c>
      <c r="B542" t="s">
        <v>5101</v>
      </c>
      <c r="C542" t="s">
        <v>71</v>
      </c>
      <c r="D542" t="s">
        <v>5102</v>
      </c>
      <c r="E542" t="s">
        <v>71</v>
      </c>
      <c r="F542" t="s">
        <v>5103</v>
      </c>
      <c r="G542" t="s">
        <v>71</v>
      </c>
      <c r="H542" t="s">
        <v>71</v>
      </c>
      <c r="I542" s="1" t="s">
        <v>5104</v>
      </c>
      <c r="J542" s="6" t="s">
        <v>8590</v>
      </c>
      <c r="K542" t="s">
        <v>5105</v>
      </c>
      <c r="L542" t="s">
        <v>687</v>
      </c>
      <c r="M542" t="s">
        <v>5106</v>
      </c>
      <c r="N542" t="s">
        <v>5107</v>
      </c>
      <c r="O542" t="s">
        <v>4667</v>
      </c>
      <c r="P542" t="s">
        <v>71</v>
      </c>
      <c r="Q542" t="s">
        <v>71</v>
      </c>
      <c r="R542" t="s">
        <v>71</v>
      </c>
      <c r="S542" t="s">
        <v>71</v>
      </c>
      <c r="T542" t="s">
        <v>5108</v>
      </c>
      <c r="U542" t="s">
        <v>71</v>
      </c>
      <c r="V542" t="s">
        <v>71</v>
      </c>
      <c r="W542" t="s">
        <v>71</v>
      </c>
      <c r="X542" t="s">
        <v>71</v>
      </c>
      <c r="Y542" t="s">
        <v>71</v>
      </c>
      <c r="Z542" t="s">
        <v>71</v>
      </c>
      <c r="AA542" t="s">
        <v>71</v>
      </c>
      <c r="AB542" t="s">
        <v>71</v>
      </c>
      <c r="AC542" t="s">
        <v>71</v>
      </c>
      <c r="AD542" t="s">
        <v>71</v>
      </c>
      <c r="AE542" t="s">
        <v>71</v>
      </c>
      <c r="AF542" t="s">
        <v>71</v>
      </c>
      <c r="AG542" t="s">
        <v>71</v>
      </c>
      <c r="AH542" t="s">
        <v>71</v>
      </c>
      <c r="AI542" t="s">
        <v>71</v>
      </c>
      <c r="AJ542" t="s">
        <v>71</v>
      </c>
      <c r="AK542" t="s">
        <v>71</v>
      </c>
      <c r="AL542" t="s">
        <v>71</v>
      </c>
      <c r="AM542" t="s">
        <v>695</v>
      </c>
      <c r="AN542" t="s">
        <v>1283</v>
      </c>
      <c r="AO542" t="s">
        <v>5109</v>
      </c>
      <c r="AP542" t="s">
        <v>71</v>
      </c>
      <c r="AQ542" t="s">
        <v>71</v>
      </c>
      <c r="AR542" t="s">
        <v>71</v>
      </c>
      <c r="AS542">
        <v>2018</v>
      </c>
      <c r="AT542">
        <v>10933</v>
      </c>
      <c r="AU542" t="s">
        <v>71</v>
      </c>
      <c r="AV542" t="s">
        <v>71</v>
      </c>
      <c r="AW542" t="s">
        <v>71</v>
      </c>
      <c r="AX542" t="s">
        <v>71</v>
      </c>
      <c r="AY542" t="s">
        <v>71</v>
      </c>
      <c r="AZ542">
        <v>119</v>
      </c>
      <c r="BA542">
        <v>134</v>
      </c>
      <c r="BB542" t="s">
        <v>71</v>
      </c>
      <c r="BC542" t="s">
        <v>5110</v>
      </c>
      <c r="BD542" t="str">
        <f>HYPERLINK("http://dx.doi.org/10.1007/978-3-319-95786-9_9","http://dx.doi.org/10.1007/978-3-319-95786-9_9")</f>
        <v>http://dx.doi.org/10.1007/978-3-319-95786-9_9</v>
      </c>
      <c r="BE542" t="s">
        <v>71</v>
      </c>
      <c r="BF542" t="s">
        <v>71</v>
      </c>
      <c r="BG542" t="s">
        <v>71</v>
      </c>
      <c r="BH542" t="s">
        <v>71</v>
      </c>
      <c r="BI542" t="s">
        <v>71</v>
      </c>
      <c r="BJ542" t="s">
        <v>71</v>
      </c>
      <c r="BK542" t="s">
        <v>71</v>
      </c>
      <c r="BL542" t="s">
        <v>71</v>
      </c>
      <c r="BM542" t="s">
        <v>71</v>
      </c>
      <c r="BN542" t="s">
        <v>71</v>
      </c>
      <c r="BO542" t="s">
        <v>71</v>
      </c>
      <c r="BP542" t="s">
        <v>71</v>
      </c>
      <c r="BQ542" t="s">
        <v>5111</v>
      </c>
      <c r="BR542" t="str">
        <f>HYPERLINK("https%3A%2F%2Fwww.webofscience.com%2Fwos%2Fwoscc%2Ffull-record%2FWOS:000469337800009","View Full Record in Web of Science")</f>
        <v>View Full Record in Web of Science</v>
      </c>
    </row>
    <row r="543" spans="1:70" x14ac:dyDescent="0.25">
      <c r="A543" t="s">
        <v>83</v>
      </c>
      <c r="B543" t="s">
        <v>5112</v>
      </c>
      <c r="C543" t="s">
        <v>71</v>
      </c>
      <c r="D543" t="s">
        <v>5113</v>
      </c>
      <c r="E543" t="s">
        <v>71</v>
      </c>
      <c r="F543" t="s">
        <v>5114</v>
      </c>
      <c r="G543" t="s">
        <v>71</v>
      </c>
      <c r="H543" t="s">
        <v>71</v>
      </c>
      <c r="I543" s="1" t="s">
        <v>5115</v>
      </c>
      <c r="J543" s="6" t="s">
        <v>8590</v>
      </c>
      <c r="K543" t="s">
        <v>5116</v>
      </c>
      <c r="L543" t="s">
        <v>71</v>
      </c>
      <c r="M543" t="s">
        <v>5117</v>
      </c>
      <c r="N543" t="s">
        <v>5118</v>
      </c>
      <c r="O543" t="s">
        <v>5119</v>
      </c>
      <c r="P543" t="s">
        <v>5120</v>
      </c>
      <c r="Q543" t="s">
        <v>71</v>
      </c>
      <c r="R543" t="s">
        <v>71</v>
      </c>
      <c r="S543" t="s">
        <v>71</v>
      </c>
      <c r="T543" t="s">
        <v>5121</v>
      </c>
      <c r="U543" t="s">
        <v>71</v>
      </c>
      <c r="V543" t="s">
        <v>71</v>
      </c>
      <c r="W543" t="s">
        <v>71</v>
      </c>
      <c r="X543" t="s">
        <v>71</v>
      </c>
      <c r="Y543" t="s">
        <v>5122</v>
      </c>
      <c r="Z543" t="s">
        <v>5123</v>
      </c>
      <c r="AA543" t="s">
        <v>71</v>
      </c>
      <c r="AB543" t="s">
        <v>71</v>
      </c>
      <c r="AC543" t="s">
        <v>71</v>
      </c>
      <c r="AD543" t="s">
        <v>71</v>
      </c>
      <c r="AE543" t="s">
        <v>71</v>
      </c>
      <c r="AF543" t="s">
        <v>71</v>
      </c>
      <c r="AG543" t="s">
        <v>71</v>
      </c>
      <c r="AH543" t="s">
        <v>71</v>
      </c>
      <c r="AI543" t="s">
        <v>71</v>
      </c>
      <c r="AJ543" t="s">
        <v>71</v>
      </c>
      <c r="AK543" t="s">
        <v>71</v>
      </c>
      <c r="AL543" t="s">
        <v>71</v>
      </c>
      <c r="AM543" t="s">
        <v>71</v>
      </c>
      <c r="AN543" t="s">
        <v>71</v>
      </c>
      <c r="AO543" t="s">
        <v>5124</v>
      </c>
      <c r="AP543" t="s">
        <v>71</v>
      </c>
      <c r="AQ543" t="s">
        <v>71</v>
      </c>
      <c r="AR543" t="s">
        <v>71</v>
      </c>
      <c r="AS543">
        <v>2013</v>
      </c>
      <c r="AT543" t="s">
        <v>71</v>
      </c>
      <c r="AU543" t="s">
        <v>71</v>
      </c>
      <c r="AV543" t="s">
        <v>71</v>
      </c>
      <c r="AW543" t="s">
        <v>71</v>
      </c>
      <c r="AX543" t="s">
        <v>71</v>
      </c>
      <c r="AY543" t="s">
        <v>71</v>
      </c>
      <c r="AZ543">
        <v>599</v>
      </c>
      <c r="BA543">
        <v>604</v>
      </c>
      <c r="BB543" t="s">
        <v>71</v>
      </c>
      <c r="BC543" t="s">
        <v>71</v>
      </c>
      <c r="BD543" t="s">
        <v>71</v>
      </c>
      <c r="BE543" t="s">
        <v>71</v>
      </c>
      <c r="BF543" t="s">
        <v>71</v>
      </c>
      <c r="BG543" t="s">
        <v>71</v>
      </c>
      <c r="BH543" t="s">
        <v>71</v>
      </c>
      <c r="BI543" t="s">
        <v>71</v>
      </c>
      <c r="BJ543" t="s">
        <v>71</v>
      </c>
      <c r="BK543" t="s">
        <v>71</v>
      </c>
      <c r="BL543" t="s">
        <v>71</v>
      </c>
      <c r="BM543" t="s">
        <v>71</v>
      </c>
      <c r="BN543" t="s">
        <v>71</v>
      </c>
      <c r="BO543" t="s">
        <v>71</v>
      </c>
      <c r="BP543" t="s">
        <v>71</v>
      </c>
      <c r="BQ543" t="s">
        <v>5125</v>
      </c>
      <c r="BR543" t="str">
        <f>HYPERLINK("https%3A%2F%2Fwww.webofscience.com%2Fwos%2Fwoscc%2Ffull-record%2FWOS:000333960300105","View Full Record in Web of Science")</f>
        <v>View Full Record in Web of Science</v>
      </c>
    </row>
    <row r="544" spans="1:70" x14ac:dyDescent="0.25">
      <c r="A544" t="s">
        <v>83</v>
      </c>
      <c r="B544" t="s">
        <v>5126</v>
      </c>
      <c r="C544" t="s">
        <v>71</v>
      </c>
      <c r="D544" t="s">
        <v>5127</v>
      </c>
      <c r="E544" t="s">
        <v>71</v>
      </c>
      <c r="F544" t="s">
        <v>5128</v>
      </c>
      <c r="G544" t="s">
        <v>71</v>
      </c>
      <c r="H544" t="s">
        <v>71</v>
      </c>
      <c r="I544" s="1" t="s">
        <v>5129</v>
      </c>
      <c r="J544" s="6" t="s">
        <v>8590</v>
      </c>
      <c r="K544" t="s">
        <v>5130</v>
      </c>
      <c r="L544" t="s">
        <v>1407</v>
      </c>
      <c r="M544" t="s">
        <v>5131</v>
      </c>
      <c r="N544" t="s">
        <v>5132</v>
      </c>
      <c r="O544" t="s">
        <v>5133</v>
      </c>
      <c r="P544" t="s">
        <v>5134</v>
      </c>
      <c r="Q544" t="s">
        <v>5135</v>
      </c>
      <c r="R544" t="s">
        <v>71</v>
      </c>
      <c r="S544" t="s">
        <v>71</v>
      </c>
      <c r="T544" t="s">
        <v>5136</v>
      </c>
      <c r="U544" t="s">
        <v>71</v>
      </c>
      <c r="V544" t="s">
        <v>71</v>
      </c>
      <c r="W544" t="s">
        <v>71</v>
      </c>
      <c r="X544" t="s">
        <v>71</v>
      </c>
      <c r="Y544" t="s">
        <v>71</v>
      </c>
      <c r="Z544" t="s">
        <v>71</v>
      </c>
      <c r="AA544" t="s">
        <v>71</v>
      </c>
      <c r="AB544" t="s">
        <v>71</v>
      </c>
      <c r="AC544" t="s">
        <v>71</v>
      </c>
      <c r="AD544" t="s">
        <v>71</v>
      </c>
      <c r="AE544" t="s">
        <v>71</v>
      </c>
      <c r="AF544" t="s">
        <v>71</v>
      </c>
      <c r="AG544" t="s">
        <v>71</v>
      </c>
      <c r="AH544" t="s">
        <v>71</v>
      </c>
      <c r="AI544" t="s">
        <v>71</v>
      </c>
      <c r="AJ544" t="s">
        <v>71</v>
      </c>
      <c r="AK544" t="s">
        <v>71</v>
      </c>
      <c r="AL544" t="s">
        <v>71</v>
      </c>
      <c r="AM544" t="s">
        <v>1413</v>
      </c>
      <c r="AN544" t="s">
        <v>71</v>
      </c>
      <c r="AO544" t="s">
        <v>5137</v>
      </c>
      <c r="AP544" t="s">
        <v>71</v>
      </c>
      <c r="AQ544" t="s">
        <v>71</v>
      </c>
      <c r="AR544" t="s">
        <v>71</v>
      </c>
      <c r="AS544">
        <v>2013</v>
      </c>
      <c r="AT544">
        <v>32</v>
      </c>
      <c r="AU544" t="s">
        <v>71</v>
      </c>
      <c r="AV544" t="s">
        <v>71</v>
      </c>
      <c r="AW544" t="s">
        <v>71</v>
      </c>
      <c r="AX544" t="s">
        <v>71</v>
      </c>
      <c r="AY544" t="s">
        <v>71</v>
      </c>
      <c r="AZ544">
        <v>369</v>
      </c>
      <c r="BA544">
        <v>375</v>
      </c>
      <c r="BB544" t="s">
        <v>71</v>
      </c>
      <c r="BC544" t="s">
        <v>71</v>
      </c>
      <c r="BD544" t="s">
        <v>71</v>
      </c>
      <c r="BE544" t="s">
        <v>71</v>
      </c>
      <c r="BF544" t="s">
        <v>71</v>
      </c>
      <c r="BG544" t="s">
        <v>71</v>
      </c>
      <c r="BH544" t="s">
        <v>71</v>
      </c>
      <c r="BI544" t="s">
        <v>71</v>
      </c>
      <c r="BJ544" t="s">
        <v>71</v>
      </c>
      <c r="BK544" t="s">
        <v>71</v>
      </c>
      <c r="BL544" t="s">
        <v>71</v>
      </c>
      <c r="BM544" t="s">
        <v>71</v>
      </c>
      <c r="BN544" t="s">
        <v>71</v>
      </c>
      <c r="BO544" t="s">
        <v>71</v>
      </c>
      <c r="BP544" t="s">
        <v>71</v>
      </c>
      <c r="BQ544" t="s">
        <v>5138</v>
      </c>
      <c r="BR544" t="str">
        <f>HYPERLINK("https%3A%2F%2Fwww.webofscience.com%2Fwos%2Fwoscc%2Ffull-record%2FWOS:000327668700058","View Full Record in Web of Science")</f>
        <v>View Full Record in Web of Science</v>
      </c>
    </row>
    <row r="545" spans="1:70" x14ac:dyDescent="0.25">
      <c r="A545" t="s">
        <v>83</v>
      </c>
      <c r="B545" t="s">
        <v>5139</v>
      </c>
      <c r="C545" t="s">
        <v>71</v>
      </c>
      <c r="D545" t="s">
        <v>5140</v>
      </c>
      <c r="E545" t="s">
        <v>71</v>
      </c>
      <c r="F545" t="s">
        <v>5141</v>
      </c>
      <c r="G545" t="s">
        <v>71</v>
      </c>
      <c r="H545" t="s">
        <v>71</v>
      </c>
      <c r="I545" s="1" t="s">
        <v>5142</v>
      </c>
      <c r="J545" s="6" t="s">
        <v>8590</v>
      </c>
      <c r="K545" t="s">
        <v>5143</v>
      </c>
      <c r="L545" t="s">
        <v>687</v>
      </c>
      <c r="M545" t="s">
        <v>5144</v>
      </c>
      <c r="N545" t="s">
        <v>2619</v>
      </c>
      <c r="O545" t="s">
        <v>2620</v>
      </c>
      <c r="P545" t="s">
        <v>71</v>
      </c>
      <c r="Q545" t="s">
        <v>71</v>
      </c>
      <c r="R545" t="s">
        <v>71</v>
      </c>
      <c r="S545" t="s">
        <v>71</v>
      </c>
      <c r="T545" t="s">
        <v>5145</v>
      </c>
      <c r="U545" t="s">
        <v>71</v>
      </c>
      <c r="V545" t="s">
        <v>71</v>
      </c>
      <c r="W545" t="s">
        <v>71</v>
      </c>
      <c r="X545" t="s">
        <v>71</v>
      </c>
      <c r="Y545" t="s">
        <v>5146</v>
      </c>
      <c r="Z545" t="s">
        <v>5147</v>
      </c>
      <c r="AA545" t="s">
        <v>71</v>
      </c>
      <c r="AB545" t="s">
        <v>71</v>
      </c>
      <c r="AC545" t="s">
        <v>71</v>
      </c>
      <c r="AD545" t="s">
        <v>71</v>
      </c>
      <c r="AE545" t="s">
        <v>71</v>
      </c>
      <c r="AF545" t="s">
        <v>71</v>
      </c>
      <c r="AG545" t="s">
        <v>71</v>
      </c>
      <c r="AH545" t="s">
        <v>71</v>
      </c>
      <c r="AI545" t="s">
        <v>71</v>
      </c>
      <c r="AJ545" t="s">
        <v>71</v>
      </c>
      <c r="AK545" t="s">
        <v>71</v>
      </c>
      <c r="AL545" t="s">
        <v>71</v>
      </c>
      <c r="AM545" t="s">
        <v>695</v>
      </c>
      <c r="AN545" t="s">
        <v>1283</v>
      </c>
      <c r="AO545" t="s">
        <v>5148</v>
      </c>
      <c r="AP545" t="s">
        <v>71</v>
      </c>
      <c r="AQ545" t="s">
        <v>71</v>
      </c>
      <c r="AR545" t="s">
        <v>71</v>
      </c>
      <c r="AS545">
        <v>2013</v>
      </c>
      <c r="AT545">
        <v>8171</v>
      </c>
      <c r="AU545" t="s">
        <v>71</v>
      </c>
      <c r="AV545" t="s">
        <v>71</v>
      </c>
      <c r="AW545" t="s">
        <v>71</v>
      </c>
      <c r="AX545" t="s">
        <v>71</v>
      </c>
      <c r="AY545" t="s">
        <v>71</v>
      </c>
      <c r="AZ545">
        <v>28</v>
      </c>
      <c r="BA545">
        <v>40</v>
      </c>
      <c r="BB545" t="s">
        <v>71</v>
      </c>
      <c r="BC545" t="s">
        <v>71</v>
      </c>
      <c r="BD545" t="s">
        <v>71</v>
      </c>
      <c r="BE545" t="s">
        <v>71</v>
      </c>
      <c r="BF545" t="s">
        <v>71</v>
      </c>
      <c r="BG545" t="s">
        <v>71</v>
      </c>
      <c r="BH545" t="s">
        <v>71</v>
      </c>
      <c r="BI545" t="s">
        <v>71</v>
      </c>
      <c r="BJ545" t="s">
        <v>71</v>
      </c>
      <c r="BK545" t="s">
        <v>71</v>
      </c>
      <c r="BL545" t="s">
        <v>71</v>
      </c>
      <c r="BM545" t="s">
        <v>71</v>
      </c>
      <c r="BN545" t="s">
        <v>71</v>
      </c>
      <c r="BO545" t="s">
        <v>71</v>
      </c>
      <c r="BP545" t="s">
        <v>71</v>
      </c>
      <c r="BQ545" t="s">
        <v>5149</v>
      </c>
      <c r="BR545" t="str">
        <f>HYPERLINK("https%3A%2F%2Fwww.webofscience.com%2Fwos%2Fwoscc%2Ffull-record%2FWOS:000343878900004","View Full Record in Web of Science")</f>
        <v>View Full Record in Web of Science</v>
      </c>
    </row>
    <row r="546" spans="1:70" x14ac:dyDescent="0.25">
      <c r="A546" t="s">
        <v>69</v>
      </c>
      <c r="B546" t="s">
        <v>5150</v>
      </c>
      <c r="C546" t="s">
        <v>71</v>
      </c>
      <c r="D546" t="s">
        <v>71</v>
      </c>
      <c r="E546" t="s">
        <v>71</v>
      </c>
      <c r="F546" t="s">
        <v>5150</v>
      </c>
      <c r="G546" t="s">
        <v>71</v>
      </c>
      <c r="H546" t="s">
        <v>71</v>
      </c>
      <c r="I546" s="1" t="s">
        <v>5151</v>
      </c>
      <c r="J546" s="6" t="s">
        <v>8590</v>
      </c>
      <c r="K546" t="s">
        <v>3331</v>
      </c>
      <c r="L546" t="s">
        <v>71</v>
      </c>
      <c r="M546" t="s">
        <v>71</v>
      </c>
      <c r="N546" t="s">
        <v>71</v>
      </c>
      <c r="O546" t="s">
        <v>71</v>
      </c>
      <c r="P546" t="s">
        <v>71</v>
      </c>
      <c r="Q546" t="s">
        <v>71</v>
      </c>
      <c r="R546" t="s">
        <v>71</v>
      </c>
      <c r="S546" t="s">
        <v>71</v>
      </c>
      <c r="T546" t="s">
        <v>5152</v>
      </c>
      <c r="U546" t="s">
        <v>71</v>
      </c>
      <c r="V546" t="s">
        <v>71</v>
      </c>
      <c r="W546" t="s">
        <v>71</v>
      </c>
      <c r="X546" t="s">
        <v>71</v>
      </c>
      <c r="Y546" t="s">
        <v>5153</v>
      </c>
      <c r="Z546" t="s">
        <v>71</v>
      </c>
      <c r="AA546" t="s">
        <v>71</v>
      </c>
      <c r="AB546" t="s">
        <v>71</v>
      </c>
      <c r="AC546" t="s">
        <v>71</v>
      </c>
      <c r="AD546" t="s">
        <v>71</v>
      </c>
      <c r="AE546" t="s">
        <v>71</v>
      </c>
      <c r="AF546" t="s">
        <v>71</v>
      </c>
      <c r="AG546" t="s">
        <v>71</v>
      </c>
      <c r="AH546" t="s">
        <v>71</v>
      </c>
      <c r="AI546" t="s">
        <v>71</v>
      </c>
      <c r="AJ546" t="s">
        <v>71</v>
      </c>
      <c r="AK546" t="s">
        <v>71</v>
      </c>
      <c r="AL546" t="s">
        <v>71</v>
      </c>
      <c r="AM546" t="s">
        <v>3334</v>
      </c>
      <c r="AN546" t="s">
        <v>71</v>
      </c>
      <c r="AO546" t="s">
        <v>71</v>
      </c>
      <c r="AP546" t="s">
        <v>71</v>
      </c>
      <c r="AQ546" t="s">
        <v>71</v>
      </c>
      <c r="AR546" t="s">
        <v>728</v>
      </c>
      <c r="AS546">
        <v>1997</v>
      </c>
      <c r="AT546">
        <v>33</v>
      </c>
      <c r="AU546" t="s">
        <v>1823</v>
      </c>
      <c r="AV546" t="s">
        <v>71</v>
      </c>
      <c r="AW546" t="s">
        <v>71</v>
      </c>
      <c r="AX546" t="s">
        <v>71</v>
      </c>
      <c r="AY546" t="s">
        <v>71</v>
      </c>
      <c r="AZ546">
        <v>553</v>
      </c>
      <c r="BA546">
        <v>556</v>
      </c>
      <c r="BB546" t="s">
        <v>71</v>
      </c>
      <c r="BC546" t="s">
        <v>5154</v>
      </c>
      <c r="BD546" t="str">
        <f>HYPERLINK("http://dx.doi.org/10.1016/S0360-8352(97)00191-5","http://dx.doi.org/10.1016/S0360-8352(97)00191-5")</f>
        <v>http://dx.doi.org/10.1016/S0360-8352(97)00191-5</v>
      </c>
      <c r="BE546" t="s">
        <v>71</v>
      </c>
      <c r="BF546" t="s">
        <v>71</v>
      </c>
      <c r="BG546" t="s">
        <v>71</v>
      </c>
      <c r="BH546" t="s">
        <v>71</v>
      </c>
      <c r="BI546" t="s">
        <v>71</v>
      </c>
      <c r="BJ546" t="s">
        <v>71</v>
      </c>
      <c r="BK546" t="s">
        <v>71</v>
      </c>
      <c r="BL546" t="s">
        <v>71</v>
      </c>
      <c r="BM546" t="s">
        <v>71</v>
      </c>
      <c r="BN546" t="s">
        <v>71</v>
      </c>
      <c r="BO546" t="s">
        <v>71</v>
      </c>
      <c r="BP546" t="s">
        <v>71</v>
      </c>
      <c r="BQ546" t="s">
        <v>5155</v>
      </c>
      <c r="BR546" t="str">
        <f>HYPERLINK("https%3A%2F%2Fwww.webofscience.com%2Fwos%2Fwoscc%2Ffull-record%2FWOS:000071055500026","View Full Record in Web of Science")</f>
        <v>View Full Record in Web of Science</v>
      </c>
    </row>
    <row r="547" spans="1:70" x14ac:dyDescent="0.25">
      <c r="A547" t="s">
        <v>69</v>
      </c>
      <c r="B547" t="s">
        <v>5156</v>
      </c>
      <c r="C547" t="s">
        <v>71</v>
      </c>
      <c r="D547" t="s">
        <v>71</v>
      </c>
      <c r="E547" t="s">
        <v>71</v>
      </c>
      <c r="F547" t="s">
        <v>5157</v>
      </c>
      <c r="G547" t="s">
        <v>71</v>
      </c>
      <c r="H547" t="s">
        <v>71</v>
      </c>
      <c r="I547" s="13" t="s">
        <v>5158</v>
      </c>
      <c r="J547" s="6"/>
      <c r="K547" t="s">
        <v>3372</v>
      </c>
      <c r="L547" t="s">
        <v>71</v>
      </c>
      <c r="M547" t="s">
        <v>71</v>
      </c>
      <c r="N547" t="s">
        <v>71</v>
      </c>
      <c r="O547" t="s">
        <v>71</v>
      </c>
      <c r="P547" t="s">
        <v>71</v>
      </c>
      <c r="Q547" t="s">
        <v>71</v>
      </c>
      <c r="R547" t="s">
        <v>71</v>
      </c>
      <c r="S547" t="s">
        <v>71</v>
      </c>
      <c r="T547" t="s">
        <v>5159</v>
      </c>
      <c r="U547" t="s">
        <v>71</v>
      </c>
      <c r="V547" t="s">
        <v>71</v>
      </c>
      <c r="W547" t="s">
        <v>71</v>
      </c>
      <c r="X547" t="s">
        <v>71</v>
      </c>
      <c r="Y547" t="s">
        <v>71</v>
      </c>
      <c r="Z547" t="s">
        <v>71</v>
      </c>
      <c r="AA547" t="s">
        <v>71</v>
      </c>
      <c r="AB547" t="s">
        <v>71</v>
      </c>
      <c r="AC547" t="s">
        <v>71</v>
      </c>
      <c r="AD547" t="s">
        <v>71</v>
      </c>
      <c r="AE547" t="s">
        <v>71</v>
      </c>
      <c r="AF547" t="s">
        <v>71</v>
      </c>
      <c r="AG547" t="s">
        <v>71</v>
      </c>
      <c r="AH547" t="s">
        <v>71</v>
      </c>
      <c r="AI547" t="s">
        <v>71</v>
      </c>
      <c r="AJ547" t="s">
        <v>71</v>
      </c>
      <c r="AK547" t="s">
        <v>71</v>
      </c>
      <c r="AL547" t="s">
        <v>71</v>
      </c>
      <c r="AM547" t="s">
        <v>3376</v>
      </c>
      <c r="AN547" t="s">
        <v>3377</v>
      </c>
      <c r="AO547" t="s">
        <v>71</v>
      </c>
      <c r="AP547" t="s">
        <v>71</v>
      </c>
      <c r="AQ547" t="s">
        <v>71</v>
      </c>
      <c r="AR547" t="s">
        <v>1082</v>
      </c>
      <c r="AS547">
        <v>2022</v>
      </c>
      <c r="AT547">
        <v>21</v>
      </c>
      <c r="AU547">
        <v>3</v>
      </c>
      <c r="AV547" t="s">
        <v>71</v>
      </c>
      <c r="AW547" t="s">
        <v>71</v>
      </c>
      <c r="AX547" t="s">
        <v>71</v>
      </c>
      <c r="AY547" t="s">
        <v>71</v>
      </c>
      <c r="AZ547">
        <v>1087</v>
      </c>
      <c r="BA547">
        <v>1122</v>
      </c>
      <c r="BB547" t="s">
        <v>71</v>
      </c>
      <c r="BC547" t="s">
        <v>5160</v>
      </c>
      <c r="BD547" t="str">
        <f>HYPERLINK("http://dx.doi.org/10.1142/S0219622022300014","http://dx.doi.org/10.1142/S0219622022300014")</f>
        <v>http://dx.doi.org/10.1142/S0219622022300014</v>
      </c>
      <c r="BE547" t="s">
        <v>71</v>
      </c>
      <c r="BF547" t="s">
        <v>71</v>
      </c>
      <c r="BG547" t="s">
        <v>71</v>
      </c>
      <c r="BH547" t="s">
        <v>71</v>
      </c>
      <c r="BI547" t="s">
        <v>71</v>
      </c>
      <c r="BJ547" t="s">
        <v>71</v>
      </c>
      <c r="BK547" t="s">
        <v>71</v>
      </c>
      <c r="BL547" t="s">
        <v>71</v>
      </c>
      <c r="BM547" t="s">
        <v>71</v>
      </c>
      <c r="BN547" t="s">
        <v>71</v>
      </c>
      <c r="BO547" t="s">
        <v>71</v>
      </c>
      <c r="BP547" t="s">
        <v>71</v>
      </c>
      <c r="BQ547" t="s">
        <v>5161</v>
      </c>
      <c r="BR547" t="str">
        <f>HYPERLINK("https%3A%2F%2Fwww.webofscience.com%2Fwos%2Fwoscc%2Ffull-record%2FWOS:000796928800010","View Full Record in Web of Science")</f>
        <v>View Full Record in Web of Science</v>
      </c>
    </row>
    <row r="548" spans="1:70" x14ac:dyDescent="0.25">
      <c r="A548" t="s">
        <v>83</v>
      </c>
      <c r="B548" t="s">
        <v>3488</v>
      </c>
      <c r="C548" t="s">
        <v>71</v>
      </c>
      <c r="D548" t="s">
        <v>5162</v>
      </c>
      <c r="E548" t="s">
        <v>71</v>
      </c>
      <c r="F548" t="s">
        <v>5163</v>
      </c>
      <c r="G548" t="s">
        <v>71</v>
      </c>
      <c r="H548" t="s">
        <v>71</v>
      </c>
      <c r="I548" s="1" t="s">
        <v>3490</v>
      </c>
      <c r="J548" s="6" t="s">
        <v>8593</v>
      </c>
      <c r="K548" t="s">
        <v>5164</v>
      </c>
      <c r="L548" t="s">
        <v>71</v>
      </c>
      <c r="M548" t="s">
        <v>5165</v>
      </c>
      <c r="N548" t="s">
        <v>3493</v>
      </c>
      <c r="O548" t="s">
        <v>3494</v>
      </c>
      <c r="P548" t="s">
        <v>71</v>
      </c>
      <c r="Q548" t="s">
        <v>71</v>
      </c>
      <c r="R548" t="s">
        <v>71</v>
      </c>
      <c r="S548" t="s">
        <v>71</v>
      </c>
      <c r="T548" t="s">
        <v>5166</v>
      </c>
      <c r="U548" t="s">
        <v>71</v>
      </c>
      <c r="V548" t="s">
        <v>71</v>
      </c>
      <c r="W548" t="s">
        <v>71</v>
      </c>
      <c r="X548" t="s">
        <v>71</v>
      </c>
      <c r="Y548" t="s">
        <v>71</v>
      </c>
      <c r="Z548" t="s">
        <v>71</v>
      </c>
      <c r="AA548" t="s">
        <v>71</v>
      </c>
      <c r="AB548" t="s">
        <v>71</v>
      </c>
      <c r="AC548" t="s">
        <v>71</v>
      </c>
      <c r="AD548" t="s">
        <v>71</v>
      </c>
      <c r="AE548" t="s">
        <v>71</v>
      </c>
      <c r="AF548" t="s">
        <v>71</v>
      </c>
      <c r="AG548" t="s">
        <v>71</v>
      </c>
      <c r="AH548" t="s">
        <v>71</v>
      </c>
      <c r="AI548" t="s">
        <v>71</v>
      </c>
      <c r="AJ548" t="s">
        <v>71</v>
      </c>
      <c r="AK548" t="s">
        <v>71</v>
      </c>
      <c r="AL548" t="s">
        <v>71</v>
      </c>
      <c r="AM548" t="s">
        <v>71</v>
      </c>
      <c r="AN548" t="s">
        <v>71</v>
      </c>
      <c r="AO548" t="s">
        <v>5167</v>
      </c>
      <c r="AP548" t="s">
        <v>71</v>
      </c>
      <c r="AQ548" t="s">
        <v>71</v>
      </c>
      <c r="AR548" t="s">
        <v>71</v>
      </c>
      <c r="AS548">
        <v>2007</v>
      </c>
      <c r="AT548" t="s">
        <v>71</v>
      </c>
      <c r="AU548" t="s">
        <v>71</v>
      </c>
      <c r="AV548" t="s">
        <v>71</v>
      </c>
      <c r="AW548" t="s">
        <v>71</v>
      </c>
      <c r="AX548" t="s">
        <v>71</v>
      </c>
      <c r="AY548" t="s">
        <v>71</v>
      </c>
      <c r="AZ548">
        <v>25</v>
      </c>
      <c r="BA548">
        <v>61</v>
      </c>
      <c r="BB548" t="s">
        <v>71</v>
      </c>
      <c r="BC548" t="s">
        <v>5168</v>
      </c>
      <c r="BD548" t="str">
        <f>HYPERLINK("http://dx.doi.org/10.1007/978-3-540-72821-4_2","http://dx.doi.org/10.1007/978-3-540-72821-4_2")</f>
        <v>http://dx.doi.org/10.1007/978-3-540-72821-4_2</v>
      </c>
      <c r="BE548" t="s">
        <v>71</v>
      </c>
      <c r="BF548" t="s">
        <v>71</v>
      </c>
      <c r="BG548" t="s">
        <v>71</v>
      </c>
      <c r="BH548" t="s">
        <v>71</v>
      </c>
      <c r="BI548" t="s">
        <v>71</v>
      </c>
      <c r="BJ548" t="s">
        <v>71</v>
      </c>
      <c r="BK548" t="s">
        <v>71</v>
      </c>
      <c r="BL548" t="s">
        <v>71</v>
      </c>
      <c r="BM548" t="s">
        <v>71</v>
      </c>
      <c r="BN548" t="s">
        <v>71</v>
      </c>
      <c r="BO548" t="s">
        <v>71</v>
      </c>
      <c r="BP548" t="s">
        <v>71</v>
      </c>
      <c r="BQ548" t="s">
        <v>5169</v>
      </c>
      <c r="BR548" t="str">
        <f>HYPERLINK("https%3A%2F%2Fwww.webofscience.com%2Fwos%2Fwoscc%2Ffull-record%2FWOS:000249778600002","View Full Record in Web of Science")</f>
        <v>View Full Record in Web of Science</v>
      </c>
    </row>
    <row r="549" spans="1:70" x14ac:dyDescent="0.25">
      <c r="A549" t="s">
        <v>69</v>
      </c>
      <c r="B549" t="s">
        <v>5170</v>
      </c>
      <c r="C549" t="s">
        <v>71</v>
      </c>
      <c r="D549" t="s">
        <v>71</v>
      </c>
      <c r="E549" t="s">
        <v>71</v>
      </c>
      <c r="F549" t="s">
        <v>5171</v>
      </c>
      <c r="G549" t="s">
        <v>71</v>
      </c>
      <c r="H549" t="s">
        <v>71</v>
      </c>
      <c r="I549" s="1" t="s">
        <v>5172</v>
      </c>
      <c r="J549" s="6" t="s">
        <v>8590</v>
      </c>
      <c r="K549" t="s">
        <v>115</v>
      </c>
      <c r="L549" t="s">
        <v>71</v>
      </c>
      <c r="M549" t="s">
        <v>71</v>
      </c>
      <c r="N549" t="s">
        <v>71</v>
      </c>
      <c r="O549" t="s">
        <v>71</v>
      </c>
      <c r="P549" t="s">
        <v>71</v>
      </c>
      <c r="Q549" t="s">
        <v>71</v>
      </c>
      <c r="R549" t="s">
        <v>71</v>
      </c>
      <c r="S549" t="s">
        <v>71</v>
      </c>
      <c r="T549" t="s">
        <v>5173</v>
      </c>
      <c r="U549" t="s">
        <v>71</v>
      </c>
      <c r="V549" t="s">
        <v>71</v>
      </c>
      <c r="W549" t="s">
        <v>71</v>
      </c>
      <c r="X549" t="s">
        <v>71</v>
      </c>
      <c r="Y549" t="s">
        <v>2190</v>
      </c>
      <c r="Z549" t="s">
        <v>2191</v>
      </c>
      <c r="AA549" t="s">
        <v>71</v>
      </c>
      <c r="AB549" t="s">
        <v>71</v>
      </c>
      <c r="AC549" t="s">
        <v>71</v>
      </c>
      <c r="AD549" t="s">
        <v>71</v>
      </c>
      <c r="AE549" t="s">
        <v>71</v>
      </c>
      <c r="AF549" t="s">
        <v>71</v>
      </c>
      <c r="AG549" t="s">
        <v>71</v>
      </c>
      <c r="AH549" t="s">
        <v>71</v>
      </c>
      <c r="AI549" t="s">
        <v>71</v>
      </c>
      <c r="AJ549" t="s">
        <v>71</v>
      </c>
      <c r="AK549" t="s">
        <v>71</v>
      </c>
      <c r="AL549" t="s">
        <v>71</v>
      </c>
      <c r="AM549" t="s">
        <v>117</v>
      </c>
      <c r="AN549" t="s">
        <v>71</v>
      </c>
      <c r="AO549" t="s">
        <v>71</v>
      </c>
      <c r="AP549" t="s">
        <v>71</v>
      </c>
      <c r="AQ549" t="s">
        <v>71</v>
      </c>
      <c r="AR549" t="s">
        <v>960</v>
      </c>
      <c r="AS549">
        <v>2007</v>
      </c>
      <c r="AT549">
        <v>36</v>
      </c>
      <c r="AU549">
        <v>2</v>
      </c>
      <c r="AV549" t="s">
        <v>71</v>
      </c>
      <c r="AW549" t="s">
        <v>71</v>
      </c>
      <c r="AX549" t="s">
        <v>71</v>
      </c>
      <c r="AY549" t="s">
        <v>71</v>
      </c>
      <c r="AZ549">
        <v>179</v>
      </c>
      <c r="BA549">
        <v>203</v>
      </c>
      <c r="BB549" t="s">
        <v>71</v>
      </c>
      <c r="BC549" t="s">
        <v>5174</v>
      </c>
      <c r="BD549" t="str">
        <f>HYPERLINK("http://dx.doi.org/10.1080/03081070600913726","http://dx.doi.org/10.1080/03081070600913726")</f>
        <v>http://dx.doi.org/10.1080/03081070600913726</v>
      </c>
      <c r="BE549" t="s">
        <v>71</v>
      </c>
      <c r="BF549" t="s">
        <v>71</v>
      </c>
      <c r="BG549" t="s">
        <v>71</v>
      </c>
      <c r="BH549" t="s">
        <v>71</v>
      </c>
      <c r="BI549" t="s">
        <v>71</v>
      </c>
      <c r="BJ549" t="s">
        <v>71</v>
      </c>
      <c r="BK549" t="s">
        <v>71</v>
      </c>
      <c r="BL549" t="s">
        <v>71</v>
      </c>
      <c r="BM549" t="s">
        <v>71</v>
      </c>
      <c r="BN549" t="s">
        <v>71</v>
      </c>
      <c r="BO549" t="s">
        <v>71</v>
      </c>
      <c r="BP549" t="s">
        <v>71</v>
      </c>
      <c r="BQ549" t="s">
        <v>5175</v>
      </c>
      <c r="BR549" t="str">
        <f>HYPERLINK("https%3A%2F%2Fwww.webofscience.com%2Fwos%2Fwoscc%2Ffull-record%2FWOS:000244690300004","View Full Record in Web of Science")</f>
        <v>View Full Record in Web of Science</v>
      </c>
    </row>
    <row r="550" spans="1:70" x14ac:dyDescent="0.25">
      <c r="A550" t="s">
        <v>83</v>
      </c>
      <c r="B550" t="s">
        <v>5176</v>
      </c>
      <c r="C550" t="s">
        <v>71</v>
      </c>
      <c r="D550" t="s">
        <v>71</v>
      </c>
      <c r="E550" t="s">
        <v>102</v>
      </c>
      <c r="F550" t="s">
        <v>5177</v>
      </c>
      <c r="G550" t="s">
        <v>71</v>
      </c>
      <c r="H550" t="s">
        <v>71</v>
      </c>
      <c r="I550" s="1" t="s">
        <v>5178</v>
      </c>
      <c r="J550" s="6" t="s">
        <v>8590</v>
      </c>
      <c r="K550" t="s">
        <v>5179</v>
      </c>
      <c r="L550" t="s">
        <v>4144</v>
      </c>
      <c r="M550" t="s">
        <v>5180</v>
      </c>
      <c r="N550" t="s">
        <v>5181</v>
      </c>
      <c r="O550" t="s">
        <v>5182</v>
      </c>
      <c r="P550" t="s">
        <v>102</v>
      </c>
      <c r="Q550" t="s">
        <v>71</v>
      </c>
      <c r="R550" t="s">
        <v>71</v>
      </c>
      <c r="S550" t="s">
        <v>71</v>
      </c>
      <c r="T550" t="s">
        <v>5183</v>
      </c>
      <c r="U550" t="s">
        <v>71</v>
      </c>
      <c r="V550" t="s">
        <v>71</v>
      </c>
      <c r="W550" t="s">
        <v>71</v>
      </c>
      <c r="X550" t="s">
        <v>71</v>
      </c>
      <c r="Y550" t="s">
        <v>5184</v>
      </c>
      <c r="Z550" t="s">
        <v>5185</v>
      </c>
      <c r="AA550" t="s">
        <v>71</v>
      </c>
      <c r="AB550" t="s">
        <v>71</v>
      </c>
      <c r="AC550" t="s">
        <v>71</v>
      </c>
      <c r="AD550" t="s">
        <v>71</v>
      </c>
      <c r="AE550" t="s">
        <v>71</v>
      </c>
      <c r="AF550" t="s">
        <v>71</v>
      </c>
      <c r="AG550" t="s">
        <v>71</v>
      </c>
      <c r="AH550" t="s">
        <v>71</v>
      </c>
      <c r="AI550" t="s">
        <v>71</v>
      </c>
      <c r="AJ550" t="s">
        <v>71</v>
      </c>
      <c r="AK550" t="s">
        <v>71</v>
      </c>
      <c r="AL550" t="s">
        <v>71</v>
      </c>
      <c r="AM550" t="s">
        <v>4152</v>
      </c>
      <c r="AN550" t="s">
        <v>71</v>
      </c>
      <c r="AO550" t="s">
        <v>5186</v>
      </c>
      <c r="AP550" t="s">
        <v>71</v>
      </c>
      <c r="AQ550" t="s">
        <v>71</v>
      </c>
      <c r="AR550" t="s">
        <v>71</v>
      </c>
      <c r="AS550">
        <v>2009</v>
      </c>
      <c r="AT550" t="s">
        <v>71</v>
      </c>
      <c r="AU550" t="s">
        <v>71</v>
      </c>
      <c r="AV550" t="s">
        <v>71</v>
      </c>
      <c r="AW550" t="s">
        <v>71</v>
      </c>
      <c r="AX550" t="s">
        <v>71</v>
      </c>
      <c r="AY550" t="s">
        <v>71</v>
      </c>
      <c r="AZ550">
        <v>3952</v>
      </c>
      <c r="BA550">
        <v>3958</v>
      </c>
      <c r="BB550" t="s">
        <v>71</v>
      </c>
      <c r="BC550" t="s">
        <v>5187</v>
      </c>
      <c r="BD550" t="str">
        <f>HYPERLINK("http://dx.doi.org/10.1109/ICSMC.2009.5346648","http://dx.doi.org/10.1109/ICSMC.2009.5346648")</f>
        <v>http://dx.doi.org/10.1109/ICSMC.2009.5346648</v>
      </c>
      <c r="BE550" t="s">
        <v>71</v>
      </c>
      <c r="BF550" t="s">
        <v>71</v>
      </c>
      <c r="BG550" t="s">
        <v>71</v>
      </c>
      <c r="BH550" t="s">
        <v>71</v>
      </c>
      <c r="BI550" t="s">
        <v>71</v>
      </c>
      <c r="BJ550" t="s">
        <v>71</v>
      </c>
      <c r="BK550" t="s">
        <v>71</v>
      </c>
      <c r="BL550" t="s">
        <v>71</v>
      </c>
      <c r="BM550" t="s">
        <v>71</v>
      </c>
      <c r="BN550" t="s">
        <v>71</v>
      </c>
      <c r="BO550" t="s">
        <v>71</v>
      </c>
      <c r="BP550" t="s">
        <v>71</v>
      </c>
      <c r="BQ550" t="s">
        <v>5188</v>
      </c>
      <c r="BR550" t="str">
        <f>HYPERLINK("https%3A%2F%2Fwww.webofscience.com%2Fwos%2Fwoscc%2Ffull-record%2FWOS:000279574602077","View Full Record in Web of Science")</f>
        <v>View Full Record in Web of Science</v>
      </c>
    </row>
    <row r="551" spans="1:70" x14ac:dyDescent="0.25">
      <c r="A551" t="s">
        <v>83</v>
      </c>
      <c r="B551" t="s">
        <v>5189</v>
      </c>
      <c r="C551" t="s">
        <v>71</v>
      </c>
      <c r="D551" t="s">
        <v>5190</v>
      </c>
      <c r="E551" t="s">
        <v>71</v>
      </c>
      <c r="F551" t="s">
        <v>5189</v>
      </c>
      <c r="G551" t="s">
        <v>71</v>
      </c>
      <c r="H551" t="s">
        <v>71</v>
      </c>
      <c r="I551" s="1" t="s">
        <v>5191</v>
      </c>
      <c r="J551" s="6" t="s">
        <v>8590</v>
      </c>
      <c r="K551" t="s">
        <v>5192</v>
      </c>
      <c r="L551" t="s">
        <v>71</v>
      </c>
      <c r="M551" t="s">
        <v>5193</v>
      </c>
      <c r="N551" t="s">
        <v>5194</v>
      </c>
      <c r="O551" t="s">
        <v>5195</v>
      </c>
      <c r="P551" t="s">
        <v>5196</v>
      </c>
      <c r="Q551" t="s">
        <v>71</v>
      </c>
      <c r="R551" t="s">
        <v>71</v>
      </c>
      <c r="S551" t="s">
        <v>71</v>
      </c>
      <c r="T551" t="s">
        <v>5197</v>
      </c>
      <c r="U551" t="s">
        <v>71</v>
      </c>
      <c r="V551" t="s">
        <v>71</v>
      </c>
      <c r="W551" t="s">
        <v>71</v>
      </c>
      <c r="X551" t="s">
        <v>71</v>
      </c>
      <c r="Y551" t="s">
        <v>71</v>
      </c>
      <c r="Z551" t="s">
        <v>71</v>
      </c>
      <c r="AA551" t="s">
        <v>71</v>
      </c>
      <c r="AB551" t="s">
        <v>71</v>
      </c>
      <c r="AC551" t="s">
        <v>71</v>
      </c>
      <c r="AD551" t="s">
        <v>71</v>
      </c>
      <c r="AE551" t="s">
        <v>71</v>
      </c>
      <c r="AF551" t="s">
        <v>71</v>
      </c>
      <c r="AG551" t="s">
        <v>71</v>
      </c>
      <c r="AH551" t="s">
        <v>71</v>
      </c>
      <c r="AI551" t="s">
        <v>71</v>
      </c>
      <c r="AJ551" t="s">
        <v>71</v>
      </c>
      <c r="AK551" t="s">
        <v>71</v>
      </c>
      <c r="AL551" t="s">
        <v>71</v>
      </c>
      <c r="AM551" t="s">
        <v>71</v>
      </c>
      <c r="AN551" t="s">
        <v>71</v>
      </c>
      <c r="AO551" t="s">
        <v>5198</v>
      </c>
      <c r="AP551" t="s">
        <v>71</v>
      </c>
      <c r="AQ551" t="s">
        <v>71</v>
      </c>
      <c r="AR551" t="s">
        <v>71</v>
      </c>
      <c r="AS551">
        <v>2003</v>
      </c>
      <c r="AT551" t="s">
        <v>71</v>
      </c>
      <c r="AU551" t="s">
        <v>71</v>
      </c>
      <c r="AV551" t="s">
        <v>71</v>
      </c>
      <c r="AW551" t="s">
        <v>71</v>
      </c>
      <c r="AX551" t="s">
        <v>71</v>
      </c>
      <c r="AY551" t="s">
        <v>71</v>
      </c>
      <c r="AZ551">
        <v>1021</v>
      </c>
      <c r="BA551">
        <v>1024</v>
      </c>
      <c r="BB551" t="s">
        <v>71</v>
      </c>
      <c r="BC551" t="s">
        <v>71</v>
      </c>
      <c r="BD551" t="s">
        <v>71</v>
      </c>
      <c r="BE551" t="s">
        <v>71</v>
      </c>
      <c r="BF551" t="s">
        <v>71</v>
      </c>
      <c r="BG551" t="s">
        <v>71</v>
      </c>
      <c r="BH551" t="s">
        <v>71</v>
      </c>
      <c r="BI551" t="s">
        <v>71</v>
      </c>
      <c r="BJ551" t="s">
        <v>71</v>
      </c>
      <c r="BK551" t="s">
        <v>71</v>
      </c>
      <c r="BL551" t="s">
        <v>71</v>
      </c>
      <c r="BM551" t="s">
        <v>71</v>
      </c>
      <c r="BN551" t="s">
        <v>71</v>
      </c>
      <c r="BO551" t="s">
        <v>71</v>
      </c>
      <c r="BP551" t="s">
        <v>71</v>
      </c>
      <c r="BQ551" t="s">
        <v>5199</v>
      </c>
      <c r="BR551" t="str">
        <f>HYPERLINK("https%3A%2F%2Fwww.webofscience.com%2Fwos%2Fwoscc%2Ffull-record%2FWOS:000185776300238","View Full Record in Web of Science")</f>
        <v>View Full Record in Web of Science</v>
      </c>
    </row>
    <row r="552" spans="1:70" x14ac:dyDescent="0.25">
      <c r="A552" t="s">
        <v>83</v>
      </c>
      <c r="B552" t="s">
        <v>5200</v>
      </c>
      <c r="C552" t="s">
        <v>71</v>
      </c>
      <c r="D552" t="s">
        <v>4747</v>
      </c>
      <c r="E552" t="s">
        <v>71</v>
      </c>
      <c r="F552" t="s">
        <v>5200</v>
      </c>
      <c r="G552" t="s">
        <v>71</v>
      </c>
      <c r="H552" t="s">
        <v>71</v>
      </c>
      <c r="I552" s="1" t="s">
        <v>5201</v>
      </c>
      <c r="J552" s="6" t="s">
        <v>8590</v>
      </c>
      <c r="K552" t="s">
        <v>4749</v>
      </c>
      <c r="L552" t="s">
        <v>71</v>
      </c>
      <c r="M552" t="s">
        <v>4750</v>
      </c>
      <c r="N552" t="s">
        <v>4751</v>
      </c>
      <c r="O552" t="s">
        <v>4752</v>
      </c>
      <c r="P552" t="s">
        <v>4753</v>
      </c>
      <c r="Q552" t="s">
        <v>71</v>
      </c>
      <c r="R552" t="s">
        <v>71</v>
      </c>
      <c r="S552" t="s">
        <v>71</v>
      </c>
      <c r="T552" t="s">
        <v>5202</v>
      </c>
      <c r="U552" t="s">
        <v>71</v>
      </c>
      <c r="V552" t="s">
        <v>71</v>
      </c>
      <c r="W552" t="s">
        <v>71</v>
      </c>
      <c r="X552" t="s">
        <v>71</v>
      </c>
      <c r="Y552" t="s">
        <v>71</v>
      </c>
      <c r="Z552" t="s">
        <v>71</v>
      </c>
      <c r="AA552" t="s">
        <v>71</v>
      </c>
      <c r="AB552" t="s">
        <v>71</v>
      </c>
      <c r="AC552" t="s">
        <v>71</v>
      </c>
      <c r="AD552" t="s">
        <v>71</v>
      </c>
      <c r="AE552" t="s">
        <v>71</v>
      </c>
      <c r="AF552" t="s">
        <v>71</v>
      </c>
      <c r="AG552" t="s">
        <v>71</v>
      </c>
      <c r="AH552" t="s">
        <v>71</v>
      </c>
      <c r="AI552" t="s">
        <v>71</v>
      </c>
      <c r="AJ552" t="s">
        <v>71</v>
      </c>
      <c r="AK552" t="s">
        <v>71</v>
      </c>
      <c r="AL552" t="s">
        <v>71</v>
      </c>
      <c r="AM552" t="s">
        <v>71</v>
      </c>
      <c r="AN552" t="s">
        <v>71</v>
      </c>
      <c r="AO552" t="s">
        <v>4756</v>
      </c>
      <c r="AP552" t="s">
        <v>71</v>
      </c>
      <c r="AQ552" t="s">
        <v>71</v>
      </c>
      <c r="AR552" t="s">
        <v>71</v>
      </c>
      <c r="AS552">
        <v>1998</v>
      </c>
      <c r="AT552" t="s">
        <v>71</v>
      </c>
      <c r="AU552" t="s">
        <v>71</v>
      </c>
      <c r="AV552" t="s">
        <v>71</v>
      </c>
      <c r="AW552" t="s">
        <v>71</v>
      </c>
      <c r="AX552" t="s">
        <v>71</v>
      </c>
      <c r="AY552" t="s">
        <v>71</v>
      </c>
      <c r="AZ552">
        <v>271</v>
      </c>
      <c r="BA552">
        <v>275</v>
      </c>
      <c r="BB552" t="s">
        <v>71</v>
      </c>
      <c r="BC552" t="s">
        <v>5203</v>
      </c>
      <c r="BD552" t="str">
        <f>HYPERLINK("http://dx.doi.org/10.1109/NAFIPS.1998.715579","http://dx.doi.org/10.1109/NAFIPS.1998.715579")</f>
        <v>http://dx.doi.org/10.1109/NAFIPS.1998.715579</v>
      </c>
      <c r="BE552" t="s">
        <v>71</v>
      </c>
      <c r="BF552" t="s">
        <v>71</v>
      </c>
      <c r="BG552" t="s">
        <v>71</v>
      </c>
      <c r="BH552" t="s">
        <v>71</v>
      </c>
      <c r="BI552" t="s">
        <v>71</v>
      </c>
      <c r="BJ552" t="s">
        <v>71</v>
      </c>
      <c r="BK552" t="s">
        <v>71</v>
      </c>
      <c r="BL552" t="s">
        <v>71</v>
      </c>
      <c r="BM552" t="s">
        <v>71</v>
      </c>
      <c r="BN552" t="s">
        <v>71</v>
      </c>
      <c r="BO552" t="s">
        <v>71</v>
      </c>
      <c r="BP552" t="s">
        <v>71</v>
      </c>
      <c r="BQ552" t="s">
        <v>5204</v>
      </c>
      <c r="BR552" t="str">
        <f>HYPERLINK("https%3A%2F%2Fwww.webofscience.com%2Fwos%2Fwoscc%2Ffull-record%2FWOS:000077524200055","View Full Record in Web of Science")</f>
        <v>View Full Record in Web of Science</v>
      </c>
    </row>
    <row r="553" spans="1:70" x14ac:dyDescent="0.25">
      <c r="A553" t="s">
        <v>83</v>
      </c>
      <c r="B553" t="s">
        <v>5205</v>
      </c>
      <c r="C553" t="s">
        <v>71</v>
      </c>
      <c r="D553" t="s">
        <v>71</v>
      </c>
      <c r="E553" t="s">
        <v>102</v>
      </c>
      <c r="F553" t="s">
        <v>5206</v>
      </c>
      <c r="G553" t="s">
        <v>71</v>
      </c>
      <c r="H553" t="s">
        <v>71</v>
      </c>
      <c r="I553" s="1" t="s">
        <v>5207</v>
      </c>
      <c r="J553" s="6" t="s">
        <v>8590</v>
      </c>
      <c r="K553" t="s">
        <v>5208</v>
      </c>
      <c r="L553" t="s">
        <v>71</v>
      </c>
      <c r="M553" t="s">
        <v>5209</v>
      </c>
      <c r="N553" t="s">
        <v>5210</v>
      </c>
      <c r="O553" t="s">
        <v>5211</v>
      </c>
      <c r="P553" t="s">
        <v>71</v>
      </c>
      <c r="Q553" t="s">
        <v>71</v>
      </c>
      <c r="R553" t="s">
        <v>71</v>
      </c>
      <c r="S553" t="s">
        <v>71</v>
      </c>
      <c r="T553" t="s">
        <v>5212</v>
      </c>
      <c r="U553" t="s">
        <v>71</v>
      </c>
      <c r="V553" t="s">
        <v>71</v>
      </c>
      <c r="W553" t="s">
        <v>71</v>
      </c>
      <c r="X553" t="s">
        <v>71</v>
      </c>
      <c r="Y553" t="s">
        <v>5213</v>
      </c>
      <c r="Z553" t="s">
        <v>71</v>
      </c>
      <c r="AA553" t="s">
        <v>71</v>
      </c>
      <c r="AB553" t="s">
        <v>71</v>
      </c>
      <c r="AC553" t="s">
        <v>71</v>
      </c>
      <c r="AD553" t="s">
        <v>71</v>
      </c>
      <c r="AE553" t="s">
        <v>71</v>
      </c>
      <c r="AF553" t="s">
        <v>71</v>
      </c>
      <c r="AG553" t="s">
        <v>71</v>
      </c>
      <c r="AH553" t="s">
        <v>71</v>
      </c>
      <c r="AI553" t="s">
        <v>71</v>
      </c>
      <c r="AJ553" t="s">
        <v>71</v>
      </c>
      <c r="AK553" t="s">
        <v>71</v>
      </c>
      <c r="AL553" t="s">
        <v>71</v>
      </c>
      <c r="AM553" t="s">
        <v>71</v>
      </c>
      <c r="AN553" t="s">
        <v>71</v>
      </c>
      <c r="AO553" t="s">
        <v>5214</v>
      </c>
      <c r="AP553" t="s">
        <v>71</v>
      </c>
      <c r="AQ553" t="s">
        <v>71</v>
      </c>
      <c r="AR553" t="s">
        <v>71</v>
      </c>
      <c r="AS553">
        <v>2010</v>
      </c>
      <c r="AT553" t="s">
        <v>71</v>
      </c>
      <c r="AU553" t="s">
        <v>71</v>
      </c>
      <c r="AV553" t="s">
        <v>71</v>
      </c>
      <c r="AW553" t="s">
        <v>71</v>
      </c>
      <c r="AX553" t="s">
        <v>71</v>
      </c>
      <c r="AY553" t="s">
        <v>71</v>
      </c>
      <c r="AZ553">
        <v>306</v>
      </c>
      <c r="BA553">
        <v>310</v>
      </c>
      <c r="BB553" t="s">
        <v>71</v>
      </c>
      <c r="BC553" t="s">
        <v>71</v>
      </c>
      <c r="BD553" t="s">
        <v>71</v>
      </c>
      <c r="BE553" t="s">
        <v>71</v>
      </c>
      <c r="BF553" t="s">
        <v>71</v>
      </c>
      <c r="BG553" t="s">
        <v>71</v>
      </c>
      <c r="BH553" t="s">
        <v>71</v>
      </c>
      <c r="BI553" t="s">
        <v>71</v>
      </c>
      <c r="BJ553" t="s">
        <v>71</v>
      </c>
      <c r="BK553" t="s">
        <v>71</v>
      </c>
      <c r="BL553" t="s">
        <v>71</v>
      </c>
      <c r="BM553" t="s">
        <v>71</v>
      </c>
      <c r="BN553" t="s">
        <v>71</v>
      </c>
      <c r="BO553" t="s">
        <v>71</v>
      </c>
      <c r="BP553" t="s">
        <v>71</v>
      </c>
      <c r="BQ553" t="s">
        <v>5215</v>
      </c>
      <c r="BR553" t="str">
        <f>HYPERLINK("https%3A%2F%2Fwww.webofscience.com%2Fwos%2Fwoscc%2Ffull-record%2FWOS:000287219100076","View Full Record in Web of Science")</f>
        <v>View Full Record in Web of Science</v>
      </c>
    </row>
    <row r="554" spans="1:70" x14ac:dyDescent="0.25">
      <c r="A554" t="s">
        <v>83</v>
      </c>
      <c r="B554" t="s">
        <v>5216</v>
      </c>
      <c r="C554" t="s">
        <v>71</v>
      </c>
      <c r="D554" t="s">
        <v>5217</v>
      </c>
      <c r="E554" t="s">
        <v>71</v>
      </c>
      <c r="F554" t="s">
        <v>5218</v>
      </c>
      <c r="G554" t="s">
        <v>71</v>
      </c>
      <c r="H554" t="s">
        <v>71</v>
      </c>
      <c r="I554" s="1" t="s">
        <v>5219</v>
      </c>
      <c r="J554" s="6" t="s">
        <v>8590</v>
      </c>
      <c r="K554" t="s">
        <v>5220</v>
      </c>
      <c r="L554" t="s">
        <v>2884</v>
      </c>
      <c r="M554" t="s">
        <v>5221</v>
      </c>
      <c r="N554" t="s">
        <v>5222</v>
      </c>
      <c r="O554" t="s">
        <v>5223</v>
      </c>
      <c r="P554" t="s">
        <v>5224</v>
      </c>
      <c r="Q554" t="s">
        <v>5225</v>
      </c>
      <c r="R554" t="s">
        <v>71</v>
      </c>
      <c r="S554" t="s">
        <v>71</v>
      </c>
      <c r="T554" t="s">
        <v>5226</v>
      </c>
      <c r="U554" t="s">
        <v>71</v>
      </c>
      <c r="V554" t="s">
        <v>71</v>
      </c>
      <c r="W554" t="s">
        <v>71</v>
      </c>
      <c r="X554" t="s">
        <v>71</v>
      </c>
      <c r="Y554" t="s">
        <v>71</v>
      </c>
      <c r="Z554" t="s">
        <v>71</v>
      </c>
      <c r="AA554" t="s">
        <v>71</v>
      </c>
      <c r="AB554" t="s">
        <v>71</v>
      </c>
      <c r="AC554" t="s">
        <v>71</v>
      </c>
      <c r="AD554" t="s">
        <v>71</v>
      </c>
      <c r="AE554" t="s">
        <v>71</v>
      </c>
      <c r="AF554" t="s">
        <v>71</v>
      </c>
      <c r="AG554" t="s">
        <v>71</v>
      </c>
      <c r="AH554" t="s">
        <v>71</v>
      </c>
      <c r="AI554" t="s">
        <v>71</v>
      </c>
      <c r="AJ554" t="s">
        <v>71</v>
      </c>
      <c r="AK554" t="s">
        <v>71</v>
      </c>
      <c r="AL554" t="s">
        <v>71</v>
      </c>
      <c r="AM554" t="s">
        <v>2889</v>
      </c>
      <c r="AN554" t="s">
        <v>2890</v>
      </c>
      <c r="AO554" t="s">
        <v>5227</v>
      </c>
      <c r="AP554" t="s">
        <v>71</v>
      </c>
      <c r="AQ554" t="s">
        <v>71</v>
      </c>
      <c r="AR554" t="s">
        <v>71</v>
      </c>
      <c r="AS554">
        <v>2017</v>
      </c>
      <c r="AT554">
        <v>721</v>
      </c>
      <c r="AU554" t="s">
        <v>71</v>
      </c>
      <c r="AV554" t="s">
        <v>71</v>
      </c>
      <c r="AW554" t="s">
        <v>71</v>
      </c>
      <c r="AX554" t="s">
        <v>71</v>
      </c>
      <c r="AY554" t="s">
        <v>71</v>
      </c>
      <c r="AZ554">
        <v>50</v>
      </c>
      <c r="BA554">
        <v>59</v>
      </c>
      <c r="BB554" t="s">
        <v>71</v>
      </c>
      <c r="BC554" t="s">
        <v>5228</v>
      </c>
      <c r="BD554" t="str">
        <f>HYPERLINK("http://dx.doi.org/10.1007/978-981-10-5427-3_6","http://dx.doi.org/10.1007/978-981-10-5427-3_6")</f>
        <v>http://dx.doi.org/10.1007/978-981-10-5427-3_6</v>
      </c>
      <c r="BE554" t="s">
        <v>71</v>
      </c>
      <c r="BF554" t="s">
        <v>71</v>
      </c>
      <c r="BG554" t="s">
        <v>71</v>
      </c>
      <c r="BH554" t="s">
        <v>71</v>
      </c>
      <c r="BI554" t="s">
        <v>71</v>
      </c>
      <c r="BJ554" t="s">
        <v>71</v>
      </c>
      <c r="BK554" t="s">
        <v>71</v>
      </c>
      <c r="BL554" t="s">
        <v>71</v>
      </c>
      <c r="BM554" t="s">
        <v>71</v>
      </c>
      <c r="BN554" t="s">
        <v>71</v>
      </c>
      <c r="BO554" t="s">
        <v>71</v>
      </c>
      <c r="BP554" t="s">
        <v>71</v>
      </c>
      <c r="BQ554" t="s">
        <v>5229</v>
      </c>
      <c r="BR554" t="str">
        <f>HYPERLINK("https%3A%2F%2Fwww.webofscience.com%2Fwos%2Fwoscc%2Ffull-record%2FWOS:000434872100006","View Full Record in Web of Science")</f>
        <v>View Full Record in Web of Science</v>
      </c>
    </row>
    <row r="555" spans="1:70" x14ac:dyDescent="0.25">
      <c r="A555" t="s">
        <v>83</v>
      </c>
      <c r="B555" t="s">
        <v>5230</v>
      </c>
      <c r="C555" t="s">
        <v>71</v>
      </c>
      <c r="D555" t="s">
        <v>5231</v>
      </c>
      <c r="E555" t="s">
        <v>71</v>
      </c>
      <c r="F555" t="s">
        <v>5232</v>
      </c>
      <c r="G555" t="s">
        <v>71</v>
      </c>
      <c r="H555" t="s">
        <v>71</v>
      </c>
      <c r="I555" s="1" t="s">
        <v>5233</v>
      </c>
      <c r="J555" s="6" t="s">
        <v>8590</v>
      </c>
      <c r="K555" t="s">
        <v>5234</v>
      </c>
      <c r="L555" t="s">
        <v>5235</v>
      </c>
      <c r="M555" t="s">
        <v>5236</v>
      </c>
      <c r="N555" t="s">
        <v>5237</v>
      </c>
      <c r="O555" t="s">
        <v>5238</v>
      </c>
      <c r="P555" t="s">
        <v>5239</v>
      </c>
      <c r="Q555" t="s">
        <v>71</v>
      </c>
      <c r="R555" t="s">
        <v>71</v>
      </c>
      <c r="S555" t="s">
        <v>71</v>
      </c>
      <c r="T555" t="s">
        <v>5240</v>
      </c>
      <c r="U555" t="s">
        <v>71</v>
      </c>
      <c r="V555" t="s">
        <v>71</v>
      </c>
      <c r="W555" t="s">
        <v>71</v>
      </c>
      <c r="X555" t="s">
        <v>71</v>
      </c>
      <c r="Y555" t="s">
        <v>5241</v>
      </c>
      <c r="Z555" t="s">
        <v>5242</v>
      </c>
      <c r="AA555" t="s">
        <v>71</v>
      </c>
      <c r="AB555" t="s">
        <v>71</v>
      </c>
      <c r="AC555" t="s">
        <v>71</v>
      </c>
      <c r="AD555" t="s">
        <v>71</v>
      </c>
      <c r="AE555" t="s">
        <v>71</v>
      </c>
      <c r="AF555" t="s">
        <v>71</v>
      </c>
      <c r="AG555" t="s">
        <v>71</v>
      </c>
      <c r="AH555" t="s">
        <v>71</v>
      </c>
      <c r="AI555" t="s">
        <v>71</v>
      </c>
      <c r="AJ555" t="s">
        <v>71</v>
      </c>
      <c r="AK555" t="s">
        <v>71</v>
      </c>
      <c r="AL555" t="s">
        <v>71</v>
      </c>
      <c r="AM555" t="s">
        <v>5243</v>
      </c>
      <c r="AN555" t="s">
        <v>71</v>
      </c>
      <c r="AO555" t="s">
        <v>5244</v>
      </c>
      <c r="AP555" t="s">
        <v>71</v>
      </c>
      <c r="AQ555" t="s">
        <v>71</v>
      </c>
      <c r="AR555" t="s">
        <v>71</v>
      </c>
      <c r="AS555">
        <v>2016</v>
      </c>
      <c r="AT555">
        <v>52</v>
      </c>
      <c r="AU555" t="s">
        <v>71</v>
      </c>
      <c r="AV555" t="s">
        <v>71</v>
      </c>
      <c r="AW555" t="s">
        <v>71</v>
      </c>
      <c r="AX555" t="s">
        <v>71</v>
      </c>
      <c r="AY555" t="s">
        <v>71</v>
      </c>
      <c r="AZ555">
        <v>349</v>
      </c>
      <c r="BA555">
        <v>359</v>
      </c>
      <c r="BB555" t="s">
        <v>71</v>
      </c>
      <c r="BC555" t="s">
        <v>5245</v>
      </c>
      <c r="BD555" t="str">
        <f>HYPERLINK("http://dx.doi.org/10.1007/978-3-319-32098-4_30","http://dx.doi.org/10.1007/978-3-319-32098-4_30")</f>
        <v>http://dx.doi.org/10.1007/978-3-319-32098-4_30</v>
      </c>
      <c r="BE555" t="s">
        <v>71</v>
      </c>
      <c r="BF555" t="s">
        <v>71</v>
      </c>
      <c r="BG555" t="s">
        <v>71</v>
      </c>
      <c r="BH555" t="s">
        <v>71</v>
      </c>
      <c r="BI555" t="s">
        <v>71</v>
      </c>
      <c r="BJ555" t="s">
        <v>71</v>
      </c>
      <c r="BK555" t="s">
        <v>71</v>
      </c>
      <c r="BL555" t="s">
        <v>71</v>
      </c>
      <c r="BM555" t="s">
        <v>71</v>
      </c>
      <c r="BN555" t="s">
        <v>71</v>
      </c>
      <c r="BO555" t="s">
        <v>71</v>
      </c>
      <c r="BP555" t="s">
        <v>71</v>
      </c>
      <c r="BQ555" t="s">
        <v>5246</v>
      </c>
      <c r="BR555" t="str">
        <f>HYPERLINK("https%3A%2F%2Fwww.webofscience.com%2Fwos%2Fwoscc%2Ffull-record%2FWOS:000386325700030","View Full Record in Web of Science")</f>
        <v>View Full Record in Web of Science</v>
      </c>
    </row>
    <row r="556" spans="1:70" x14ac:dyDescent="0.25">
      <c r="A556" t="s">
        <v>69</v>
      </c>
      <c r="B556" t="s">
        <v>5247</v>
      </c>
      <c r="C556" t="s">
        <v>71</v>
      </c>
      <c r="D556" t="s">
        <v>71</v>
      </c>
      <c r="E556" t="s">
        <v>71</v>
      </c>
      <c r="F556" t="s">
        <v>5248</v>
      </c>
      <c r="G556" t="s">
        <v>71</v>
      </c>
      <c r="H556" t="s">
        <v>71</v>
      </c>
      <c r="I556" s="1" t="s">
        <v>5249</v>
      </c>
      <c r="J556" s="6" t="s">
        <v>8590</v>
      </c>
      <c r="K556" t="s">
        <v>5250</v>
      </c>
      <c r="L556" t="s">
        <v>71</v>
      </c>
      <c r="M556" t="s">
        <v>71</v>
      </c>
      <c r="N556" t="s">
        <v>71</v>
      </c>
      <c r="O556" t="s">
        <v>71</v>
      </c>
      <c r="P556" t="s">
        <v>71</v>
      </c>
      <c r="Q556" t="s">
        <v>71</v>
      </c>
      <c r="R556" t="s">
        <v>71</v>
      </c>
      <c r="S556" t="s">
        <v>71</v>
      </c>
      <c r="T556" t="s">
        <v>5251</v>
      </c>
      <c r="U556" t="s">
        <v>71</v>
      </c>
      <c r="V556" t="s">
        <v>71</v>
      </c>
      <c r="W556" t="s">
        <v>71</v>
      </c>
      <c r="X556" t="s">
        <v>71</v>
      </c>
      <c r="Y556" t="s">
        <v>71</v>
      </c>
      <c r="Z556" t="s">
        <v>71</v>
      </c>
      <c r="AA556" t="s">
        <v>71</v>
      </c>
      <c r="AB556" t="s">
        <v>71</v>
      </c>
      <c r="AC556" t="s">
        <v>71</v>
      </c>
      <c r="AD556" t="s">
        <v>71</v>
      </c>
      <c r="AE556" t="s">
        <v>71</v>
      </c>
      <c r="AF556" t="s">
        <v>71</v>
      </c>
      <c r="AG556" t="s">
        <v>71</v>
      </c>
      <c r="AH556" t="s">
        <v>71</v>
      </c>
      <c r="AI556" t="s">
        <v>71</v>
      </c>
      <c r="AJ556" t="s">
        <v>71</v>
      </c>
      <c r="AK556" t="s">
        <v>71</v>
      </c>
      <c r="AL556" t="s">
        <v>71</v>
      </c>
      <c r="AM556" t="s">
        <v>5252</v>
      </c>
      <c r="AN556" t="s">
        <v>5253</v>
      </c>
      <c r="AO556" t="s">
        <v>71</v>
      </c>
      <c r="AP556" t="s">
        <v>71</v>
      </c>
      <c r="AQ556" t="s">
        <v>71</v>
      </c>
      <c r="AR556" t="s">
        <v>71</v>
      </c>
      <c r="AS556">
        <v>2019</v>
      </c>
      <c r="AT556">
        <v>20</v>
      </c>
      <c r="AU556">
        <v>2</v>
      </c>
      <c r="AV556" t="s">
        <v>71</v>
      </c>
      <c r="AW556" t="s">
        <v>71</v>
      </c>
      <c r="AX556" t="s">
        <v>180</v>
      </c>
      <c r="AY556" t="s">
        <v>71</v>
      </c>
      <c r="AZ556">
        <v>133</v>
      </c>
      <c r="BA556">
        <v>145</v>
      </c>
      <c r="BB556" t="s">
        <v>71</v>
      </c>
      <c r="BC556" t="s">
        <v>5254</v>
      </c>
      <c r="BD556" t="str">
        <f>HYPERLINK("http://dx.doi.org/10.1504/IJCSE.2019.103808","http://dx.doi.org/10.1504/IJCSE.2019.103808")</f>
        <v>http://dx.doi.org/10.1504/IJCSE.2019.103808</v>
      </c>
      <c r="BE556" t="s">
        <v>71</v>
      </c>
      <c r="BF556" t="s">
        <v>71</v>
      </c>
      <c r="BG556" t="s">
        <v>71</v>
      </c>
      <c r="BH556" t="s">
        <v>71</v>
      </c>
      <c r="BI556" t="s">
        <v>71</v>
      </c>
      <c r="BJ556" t="s">
        <v>71</v>
      </c>
      <c r="BK556" t="s">
        <v>71</v>
      </c>
      <c r="BL556" t="s">
        <v>71</v>
      </c>
      <c r="BM556" t="s">
        <v>71</v>
      </c>
      <c r="BN556" t="s">
        <v>71</v>
      </c>
      <c r="BO556" t="s">
        <v>71</v>
      </c>
      <c r="BP556" t="s">
        <v>71</v>
      </c>
      <c r="BQ556" t="s">
        <v>5255</v>
      </c>
      <c r="BR556" t="str">
        <f>HYPERLINK("https%3A%2F%2Fwww.webofscience.com%2Fwos%2Fwoscc%2Ffull-record%2FWOS:000500816000001","View Full Record in Web of Science")</f>
        <v>View Full Record in Web of Science</v>
      </c>
    </row>
    <row r="557" spans="1:70" x14ac:dyDescent="0.25">
      <c r="A557" t="s">
        <v>69</v>
      </c>
      <c r="B557" t="s">
        <v>5256</v>
      </c>
      <c r="C557" t="s">
        <v>71</v>
      </c>
      <c r="D557" t="s">
        <v>71</v>
      </c>
      <c r="E557" t="s">
        <v>71</v>
      </c>
      <c r="F557" t="s">
        <v>5257</v>
      </c>
      <c r="G557" t="s">
        <v>71</v>
      </c>
      <c r="H557" t="s">
        <v>71</v>
      </c>
      <c r="I557" s="1" t="s">
        <v>5258</v>
      </c>
      <c r="J557" s="6" t="s">
        <v>8590</v>
      </c>
      <c r="K557" t="s">
        <v>3331</v>
      </c>
      <c r="L557" t="s">
        <v>71</v>
      </c>
      <c r="M557" t="s">
        <v>71</v>
      </c>
      <c r="N557" t="s">
        <v>71</v>
      </c>
      <c r="O557" t="s">
        <v>71</v>
      </c>
      <c r="P557" t="s">
        <v>71</v>
      </c>
      <c r="Q557" t="s">
        <v>71</v>
      </c>
      <c r="R557" t="s">
        <v>71</v>
      </c>
      <c r="S557" t="s">
        <v>71</v>
      </c>
      <c r="T557" t="s">
        <v>5259</v>
      </c>
      <c r="U557" t="s">
        <v>71</v>
      </c>
      <c r="V557" t="s">
        <v>71</v>
      </c>
      <c r="W557" t="s">
        <v>71</v>
      </c>
      <c r="X557" t="s">
        <v>71</v>
      </c>
      <c r="Y557" t="s">
        <v>71</v>
      </c>
      <c r="Z557" t="s">
        <v>71</v>
      </c>
      <c r="AA557" t="s">
        <v>71</v>
      </c>
      <c r="AB557" t="s">
        <v>71</v>
      </c>
      <c r="AC557" t="s">
        <v>71</v>
      </c>
      <c r="AD557" t="s">
        <v>71</v>
      </c>
      <c r="AE557" t="s">
        <v>71</v>
      </c>
      <c r="AF557" t="s">
        <v>71</v>
      </c>
      <c r="AG557" t="s">
        <v>71</v>
      </c>
      <c r="AH557" t="s">
        <v>71</v>
      </c>
      <c r="AI557" t="s">
        <v>71</v>
      </c>
      <c r="AJ557" t="s">
        <v>71</v>
      </c>
      <c r="AK557" t="s">
        <v>71</v>
      </c>
      <c r="AL557" t="s">
        <v>71</v>
      </c>
      <c r="AM557" t="s">
        <v>3334</v>
      </c>
      <c r="AN557" t="s">
        <v>3335</v>
      </c>
      <c r="AO557" t="s">
        <v>71</v>
      </c>
      <c r="AP557" t="s">
        <v>71</v>
      </c>
      <c r="AQ557" t="s">
        <v>71</v>
      </c>
      <c r="AR557" t="s">
        <v>263</v>
      </c>
      <c r="AS557">
        <v>2021</v>
      </c>
      <c r="AT557">
        <v>161</v>
      </c>
      <c r="AU557" t="s">
        <v>71</v>
      </c>
      <c r="AV557" t="s">
        <v>71</v>
      </c>
      <c r="AW557" t="s">
        <v>71</v>
      </c>
      <c r="AX557" t="s">
        <v>71</v>
      </c>
      <c r="AY557" t="s">
        <v>71</v>
      </c>
      <c r="AZ557" t="s">
        <v>71</v>
      </c>
      <c r="BA557" t="s">
        <v>71</v>
      </c>
      <c r="BB557">
        <v>107631</v>
      </c>
      <c r="BC557" t="s">
        <v>5260</v>
      </c>
      <c r="BD557" t="str">
        <f>HYPERLINK("http://dx.doi.org/10.1016/j.cie.2021.107631","http://dx.doi.org/10.1016/j.cie.2021.107631")</f>
        <v>http://dx.doi.org/10.1016/j.cie.2021.107631</v>
      </c>
      <c r="BE557" t="s">
        <v>71</v>
      </c>
      <c r="BF557" t="s">
        <v>4262</v>
      </c>
      <c r="BG557" t="s">
        <v>71</v>
      </c>
      <c r="BH557" t="s">
        <v>71</v>
      </c>
      <c r="BI557" t="s">
        <v>71</v>
      </c>
      <c r="BJ557" t="s">
        <v>71</v>
      </c>
      <c r="BK557" t="s">
        <v>71</v>
      </c>
      <c r="BL557" t="s">
        <v>71</v>
      </c>
      <c r="BM557" t="s">
        <v>71</v>
      </c>
      <c r="BN557" t="s">
        <v>71</v>
      </c>
      <c r="BO557" t="s">
        <v>71</v>
      </c>
      <c r="BP557" t="s">
        <v>71</v>
      </c>
      <c r="BQ557" t="s">
        <v>5261</v>
      </c>
      <c r="BR557" t="str">
        <f>HYPERLINK("https%3A%2F%2Fwww.webofscience.com%2Fwos%2Fwoscc%2Ffull-record%2FWOS:000704419200010","View Full Record in Web of Science")</f>
        <v>View Full Record in Web of Science</v>
      </c>
    </row>
    <row r="558" spans="1:70" x14ac:dyDescent="0.25">
      <c r="A558" t="s">
        <v>69</v>
      </c>
      <c r="B558" t="s">
        <v>5262</v>
      </c>
      <c r="C558" t="s">
        <v>71</v>
      </c>
      <c r="D558" t="s">
        <v>71</v>
      </c>
      <c r="E558" t="s">
        <v>71</v>
      </c>
      <c r="F558" t="s">
        <v>5263</v>
      </c>
      <c r="G558" t="s">
        <v>71</v>
      </c>
      <c r="H558" t="s">
        <v>71</v>
      </c>
      <c r="I558" s="1" t="s">
        <v>5264</v>
      </c>
      <c r="J558" s="6" t="s">
        <v>8588</v>
      </c>
      <c r="K558" t="s">
        <v>2188</v>
      </c>
      <c r="L558" t="s">
        <v>71</v>
      </c>
      <c r="M558" t="s">
        <v>71</v>
      </c>
      <c r="N558" t="s">
        <v>71</v>
      </c>
      <c r="O558" t="s">
        <v>71</v>
      </c>
      <c r="P558" t="s">
        <v>71</v>
      </c>
      <c r="Q558" t="s">
        <v>71</v>
      </c>
      <c r="R558" t="s">
        <v>71</v>
      </c>
      <c r="S558" t="s">
        <v>71</v>
      </c>
      <c r="T558" t="s">
        <v>5265</v>
      </c>
      <c r="U558" t="s">
        <v>71</v>
      </c>
      <c r="V558" t="s">
        <v>71</v>
      </c>
      <c r="W558" t="s">
        <v>71</v>
      </c>
      <c r="X558" t="s">
        <v>71</v>
      </c>
      <c r="Y558" t="s">
        <v>71</v>
      </c>
      <c r="Z558" t="s">
        <v>5266</v>
      </c>
      <c r="AA558" t="s">
        <v>71</v>
      </c>
      <c r="AB558" t="s">
        <v>71</v>
      </c>
      <c r="AC558" t="s">
        <v>71</v>
      </c>
      <c r="AD558" t="s">
        <v>71</v>
      </c>
      <c r="AE558" t="s">
        <v>71</v>
      </c>
      <c r="AF558" t="s">
        <v>71</v>
      </c>
      <c r="AG558" t="s">
        <v>71</v>
      </c>
      <c r="AH558" t="s">
        <v>71</v>
      </c>
      <c r="AI558" t="s">
        <v>71</v>
      </c>
      <c r="AJ558" t="s">
        <v>71</v>
      </c>
      <c r="AK558" t="s">
        <v>71</v>
      </c>
      <c r="AL558" t="s">
        <v>71</v>
      </c>
      <c r="AM558" t="s">
        <v>2192</v>
      </c>
      <c r="AN558" t="s">
        <v>2193</v>
      </c>
      <c r="AO558" t="s">
        <v>71</v>
      </c>
      <c r="AP558" t="s">
        <v>71</v>
      </c>
      <c r="AQ558" t="s">
        <v>71</v>
      </c>
      <c r="AR558" t="s">
        <v>344</v>
      </c>
      <c r="AS558">
        <v>2009</v>
      </c>
      <c r="AT558">
        <v>8</v>
      </c>
      <c r="AU558">
        <v>2</v>
      </c>
      <c r="AV558" t="s">
        <v>71</v>
      </c>
      <c r="AW558" t="s">
        <v>71</v>
      </c>
      <c r="AX558" t="s">
        <v>71</v>
      </c>
      <c r="AY558" t="s">
        <v>71</v>
      </c>
      <c r="AZ558">
        <v>179</v>
      </c>
      <c r="BA558">
        <v>229</v>
      </c>
      <c r="BB558" t="s">
        <v>71</v>
      </c>
      <c r="BC558" t="s">
        <v>5267</v>
      </c>
      <c r="BD558" t="str">
        <f>HYPERLINK("http://dx.doi.org/10.1007/s10700-009-9059-0","http://dx.doi.org/10.1007/s10700-009-9059-0")</f>
        <v>http://dx.doi.org/10.1007/s10700-009-9059-0</v>
      </c>
      <c r="BE558" t="s">
        <v>71</v>
      </c>
      <c r="BF558" t="s">
        <v>71</v>
      </c>
      <c r="BG558" t="s">
        <v>71</v>
      </c>
      <c r="BH558" t="s">
        <v>71</v>
      </c>
      <c r="BI558" t="s">
        <v>71</v>
      </c>
      <c r="BJ558" t="s">
        <v>71</v>
      </c>
      <c r="BK558" t="s">
        <v>71</v>
      </c>
      <c r="BL558" t="s">
        <v>71</v>
      </c>
      <c r="BM558" t="s">
        <v>71</v>
      </c>
      <c r="BN558" t="s">
        <v>71</v>
      </c>
      <c r="BO558" t="s">
        <v>71</v>
      </c>
      <c r="BP558" t="s">
        <v>71</v>
      </c>
      <c r="BQ558" t="s">
        <v>5268</v>
      </c>
      <c r="BR558" t="str">
        <f>HYPERLINK("https%3A%2F%2Fwww.webofscience.com%2Fwos%2Fwoscc%2Ffull-record%2FWOS:000265818300004","View Full Record in Web of Science")</f>
        <v>View Full Record in Web of Science</v>
      </c>
    </row>
    <row r="559" spans="1:70" x14ac:dyDescent="0.25">
      <c r="A559" t="s">
        <v>69</v>
      </c>
      <c r="B559" t="s">
        <v>5269</v>
      </c>
      <c r="C559" t="s">
        <v>71</v>
      </c>
      <c r="D559" t="s">
        <v>71</v>
      </c>
      <c r="E559" t="s">
        <v>71</v>
      </c>
      <c r="F559" t="s">
        <v>5269</v>
      </c>
      <c r="G559" t="s">
        <v>71</v>
      </c>
      <c r="H559" t="s">
        <v>71</v>
      </c>
      <c r="I559" s="1" t="s">
        <v>5270</v>
      </c>
      <c r="J559" s="6" t="s">
        <v>8590</v>
      </c>
      <c r="K559" t="s">
        <v>364</v>
      </c>
      <c r="L559" t="s">
        <v>71</v>
      </c>
      <c r="M559" t="s">
        <v>71</v>
      </c>
      <c r="N559" t="s">
        <v>71</v>
      </c>
      <c r="O559" t="s">
        <v>71</v>
      </c>
      <c r="P559" t="s">
        <v>71</v>
      </c>
      <c r="Q559" t="s">
        <v>71</v>
      </c>
      <c r="R559" t="s">
        <v>71</v>
      </c>
      <c r="S559" t="s">
        <v>71</v>
      </c>
      <c r="T559" t="s">
        <v>5271</v>
      </c>
      <c r="U559" t="s">
        <v>71</v>
      </c>
      <c r="V559" t="s">
        <v>71</v>
      </c>
      <c r="W559" t="s">
        <v>71</v>
      </c>
      <c r="X559" t="s">
        <v>71</v>
      </c>
      <c r="Y559" t="s">
        <v>71</v>
      </c>
      <c r="Z559" t="s">
        <v>71</v>
      </c>
      <c r="AA559" t="s">
        <v>71</v>
      </c>
      <c r="AB559" t="s">
        <v>71</v>
      </c>
      <c r="AC559" t="s">
        <v>71</v>
      </c>
      <c r="AD559" t="s">
        <v>71</v>
      </c>
      <c r="AE559" t="s">
        <v>71</v>
      </c>
      <c r="AF559" t="s">
        <v>71</v>
      </c>
      <c r="AG559" t="s">
        <v>71</v>
      </c>
      <c r="AH559" t="s">
        <v>71</v>
      </c>
      <c r="AI559" t="s">
        <v>71</v>
      </c>
      <c r="AJ559" t="s">
        <v>71</v>
      </c>
      <c r="AK559" t="s">
        <v>71</v>
      </c>
      <c r="AL559" t="s">
        <v>71</v>
      </c>
      <c r="AM559" t="s">
        <v>366</v>
      </c>
      <c r="AN559" t="s">
        <v>367</v>
      </c>
      <c r="AO559" t="s">
        <v>71</v>
      </c>
      <c r="AP559" t="s">
        <v>71</v>
      </c>
      <c r="AQ559" t="s">
        <v>71</v>
      </c>
      <c r="AR559" t="s">
        <v>263</v>
      </c>
      <c r="AS559">
        <v>2003</v>
      </c>
      <c r="AT559">
        <v>24</v>
      </c>
      <c r="AU559">
        <v>15</v>
      </c>
      <c r="AV559" t="s">
        <v>71</v>
      </c>
      <c r="AW559" t="s">
        <v>71</v>
      </c>
      <c r="AX559" t="s">
        <v>71</v>
      </c>
      <c r="AY559" t="s">
        <v>71</v>
      </c>
      <c r="AZ559">
        <v>2731</v>
      </c>
      <c r="BA559">
        <v>2742</v>
      </c>
      <c r="BB559" t="s">
        <v>71</v>
      </c>
      <c r="BC559" t="s">
        <v>5272</v>
      </c>
      <c r="BD559" t="str">
        <f>HYPERLINK("http://dx.doi.org/10.1016/S0167-8655(03)00116-8","http://dx.doi.org/10.1016/S0167-8655(03)00116-8")</f>
        <v>http://dx.doi.org/10.1016/S0167-8655(03)00116-8</v>
      </c>
      <c r="BE559" t="s">
        <v>71</v>
      </c>
      <c r="BF559" t="s">
        <v>71</v>
      </c>
      <c r="BG559" t="s">
        <v>71</v>
      </c>
      <c r="BH559" t="s">
        <v>71</v>
      </c>
      <c r="BI559" t="s">
        <v>71</v>
      </c>
      <c r="BJ559" t="s">
        <v>71</v>
      </c>
      <c r="BK559" t="s">
        <v>71</v>
      </c>
      <c r="BL559" t="s">
        <v>71</v>
      </c>
      <c r="BM559" t="s">
        <v>71</v>
      </c>
      <c r="BN559" t="s">
        <v>71</v>
      </c>
      <c r="BO559" t="s">
        <v>71</v>
      </c>
      <c r="BP559" t="s">
        <v>71</v>
      </c>
      <c r="BQ559" t="s">
        <v>5273</v>
      </c>
      <c r="BR559" t="str">
        <f>HYPERLINK("https%3A%2F%2Fwww.webofscience.com%2Fwos%2Fwoscc%2Ffull-record%2FWOS:000184859600021","View Full Record in Web of Science")</f>
        <v>View Full Record in Web of Science</v>
      </c>
    </row>
    <row r="560" spans="1:70" x14ac:dyDescent="0.25">
      <c r="A560" t="s">
        <v>69</v>
      </c>
      <c r="B560" t="s">
        <v>5274</v>
      </c>
      <c r="C560" t="s">
        <v>71</v>
      </c>
      <c r="D560" t="s">
        <v>71</v>
      </c>
      <c r="E560" t="s">
        <v>71</v>
      </c>
      <c r="F560" t="s">
        <v>5275</v>
      </c>
      <c r="G560" t="s">
        <v>71</v>
      </c>
      <c r="H560" t="s">
        <v>71</v>
      </c>
      <c r="I560" s="1" t="s">
        <v>5276</v>
      </c>
      <c r="J560" s="6" t="s">
        <v>8590</v>
      </c>
      <c r="K560" t="s">
        <v>766</v>
      </c>
      <c r="L560" t="s">
        <v>71</v>
      </c>
      <c r="M560" t="s">
        <v>71</v>
      </c>
      <c r="N560" t="s">
        <v>71</v>
      </c>
      <c r="O560" t="s">
        <v>71</v>
      </c>
      <c r="P560" t="s">
        <v>71</v>
      </c>
      <c r="Q560" t="s">
        <v>71</v>
      </c>
      <c r="R560" t="s">
        <v>71</v>
      </c>
      <c r="S560" t="s">
        <v>71</v>
      </c>
      <c r="T560" t="s">
        <v>5277</v>
      </c>
      <c r="U560" t="s">
        <v>71</v>
      </c>
      <c r="V560" t="s">
        <v>71</v>
      </c>
      <c r="W560" t="s">
        <v>71</v>
      </c>
      <c r="X560" t="s">
        <v>71</v>
      </c>
      <c r="Y560" t="s">
        <v>71</v>
      </c>
      <c r="Z560" t="s">
        <v>71</v>
      </c>
      <c r="AA560" t="s">
        <v>71</v>
      </c>
      <c r="AB560" t="s">
        <v>71</v>
      </c>
      <c r="AC560" t="s">
        <v>71</v>
      </c>
      <c r="AD560" t="s">
        <v>71</v>
      </c>
      <c r="AE560" t="s">
        <v>71</v>
      </c>
      <c r="AF560" t="s">
        <v>71</v>
      </c>
      <c r="AG560" t="s">
        <v>71</v>
      </c>
      <c r="AH560" t="s">
        <v>71</v>
      </c>
      <c r="AI560" t="s">
        <v>71</v>
      </c>
      <c r="AJ560" t="s">
        <v>71</v>
      </c>
      <c r="AK560" t="s">
        <v>71</v>
      </c>
      <c r="AL560" t="s">
        <v>71</v>
      </c>
      <c r="AM560" t="s">
        <v>768</v>
      </c>
      <c r="AN560" t="s">
        <v>769</v>
      </c>
      <c r="AO560" t="s">
        <v>71</v>
      </c>
      <c r="AP560" t="s">
        <v>71</v>
      </c>
      <c r="AQ560" t="s">
        <v>71</v>
      </c>
      <c r="AR560" t="s">
        <v>794</v>
      </c>
      <c r="AS560">
        <v>2016</v>
      </c>
      <c r="AT560">
        <v>38</v>
      </c>
      <c r="AU560" t="s">
        <v>71</v>
      </c>
      <c r="AV560" t="s">
        <v>71</v>
      </c>
      <c r="AW560" t="s">
        <v>71</v>
      </c>
      <c r="AX560" t="s">
        <v>71</v>
      </c>
      <c r="AY560" t="s">
        <v>71</v>
      </c>
      <c r="AZ560">
        <v>176</v>
      </c>
      <c r="BA560">
        <v>189</v>
      </c>
      <c r="BB560" t="s">
        <v>71</v>
      </c>
      <c r="BC560" t="s">
        <v>5278</v>
      </c>
      <c r="BD560" t="str">
        <f>HYPERLINK("http://dx.doi.org/10.1016/j.asoc.2015.09.015","http://dx.doi.org/10.1016/j.asoc.2015.09.015")</f>
        <v>http://dx.doi.org/10.1016/j.asoc.2015.09.015</v>
      </c>
      <c r="BE560" t="s">
        <v>71</v>
      </c>
      <c r="BF560" t="s">
        <v>71</v>
      </c>
      <c r="BG560" t="s">
        <v>71</v>
      </c>
      <c r="BH560" t="s">
        <v>71</v>
      </c>
      <c r="BI560" t="s">
        <v>71</v>
      </c>
      <c r="BJ560" t="s">
        <v>71</v>
      </c>
      <c r="BK560" t="s">
        <v>71</v>
      </c>
      <c r="BL560" t="s">
        <v>71</v>
      </c>
      <c r="BM560" t="s">
        <v>71</v>
      </c>
      <c r="BN560" t="s">
        <v>71</v>
      </c>
      <c r="BO560" t="s">
        <v>71</v>
      </c>
      <c r="BP560" t="s">
        <v>71</v>
      </c>
      <c r="BQ560" t="s">
        <v>5279</v>
      </c>
      <c r="BR560" t="str">
        <f>HYPERLINK("https%3A%2F%2Fwww.webofscience.com%2Fwos%2Fwoscc%2Ffull-record%2FWOS:000366805900013","View Full Record in Web of Science")</f>
        <v>View Full Record in Web of Science</v>
      </c>
    </row>
    <row r="561" spans="1:70" x14ac:dyDescent="0.25">
      <c r="A561" t="s">
        <v>83</v>
      </c>
      <c r="B561" t="s">
        <v>5280</v>
      </c>
      <c r="C561" t="s">
        <v>71</v>
      </c>
      <c r="D561" t="s">
        <v>71</v>
      </c>
      <c r="E561" t="s">
        <v>4830</v>
      </c>
      <c r="F561" t="s">
        <v>5281</v>
      </c>
      <c r="G561" t="s">
        <v>71</v>
      </c>
      <c r="H561" t="s">
        <v>71</v>
      </c>
      <c r="I561" s="1" t="s">
        <v>5282</v>
      </c>
      <c r="J561" s="6" t="s">
        <v>8590</v>
      </c>
      <c r="K561" t="s">
        <v>5283</v>
      </c>
      <c r="L561" t="s">
        <v>71</v>
      </c>
      <c r="M561" t="s">
        <v>5284</v>
      </c>
      <c r="N561" t="s">
        <v>5285</v>
      </c>
      <c r="O561" t="s">
        <v>5286</v>
      </c>
      <c r="P561" t="s">
        <v>5287</v>
      </c>
      <c r="Q561" t="s">
        <v>71</v>
      </c>
      <c r="R561" t="s">
        <v>71</v>
      </c>
      <c r="S561" t="s">
        <v>71</v>
      </c>
      <c r="T561" t="s">
        <v>5288</v>
      </c>
      <c r="U561" t="s">
        <v>71</v>
      </c>
      <c r="V561" t="s">
        <v>71</v>
      </c>
      <c r="W561" t="s">
        <v>71</v>
      </c>
      <c r="X561" t="s">
        <v>71</v>
      </c>
      <c r="Y561" t="s">
        <v>71</v>
      </c>
      <c r="Z561" t="s">
        <v>71</v>
      </c>
      <c r="AA561" t="s">
        <v>71</v>
      </c>
      <c r="AB561" t="s">
        <v>71</v>
      </c>
      <c r="AC561" t="s">
        <v>71</v>
      </c>
      <c r="AD561" t="s">
        <v>71</v>
      </c>
      <c r="AE561" t="s">
        <v>71</v>
      </c>
      <c r="AF561" t="s">
        <v>71</v>
      </c>
      <c r="AG561" t="s">
        <v>71</v>
      </c>
      <c r="AH561" t="s">
        <v>71</v>
      </c>
      <c r="AI561" t="s">
        <v>71</v>
      </c>
      <c r="AJ561" t="s">
        <v>71</v>
      </c>
      <c r="AK561" t="s">
        <v>71</v>
      </c>
      <c r="AL561" t="s">
        <v>71</v>
      </c>
      <c r="AM561" t="s">
        <v>71</v>
      </c>
      <c r="AN561" t="s">
        <v>71</v>
      </c>
      <c r="AO561" t="s">
        <v>5289</v>
      </c>
      <c r="AP561" t="s">
        <v>71</v>
      </c>
      <c r="AQ561" t="s">
        <v>71</v>
      </c>
      <c r="AR561" t="s">
        <v>71</v>
      </c>
      <c r="AS561">
        <v>2009</v>
      </c>
      <c r="AT561" t="s">
        <v>71</v>
      </c>
      <c r="AU561" t="s">
        <v>71</v>
      </c>
      <c r="AV561" t="s">
        <v>71</v>
      </c>
      <c r="AW561" t="s">
        <v>71</v>
      </c>
      <c r="AX561" t="s">
        <v>71</v>
      </c>
      <c r="AY561" t="s">
        <v>71</v>
      </c>
      <c r="AZ561">
        <v>637</v>
      </c>
      <c r="BA561">
        <v>640</v>
      </c>
      <c r="BB561" t="s">
        <v>71</v>
      </c>
      <c r="BC561" t="s">
        <v>5290</v>
      </c>
      <c r="BD561" t="str">
        <f>HYPERLINK("http://dx.doi.org/10.1109/ICICTA.2009.388","http://dx.doi.org/10.1109/ICICTA.2009.388")</f>
        <v>http://dx.doi.org/10.1109/ICICTA.2009.388</v>
      </c>
      <c r="BE561" t="s">
        <v>71</v>
      </c>
      <c r="BF561" t="s">
        <v>71</v>
      </c>
      <c r="BG561" t="s">
        <v>71</v>
      </c>
      <c r="BH561" t="s">
        <v>71</v>
      </c>
      <c r="BI561" t="s">
        <v>71</v>
      </c>
      <c r="BJ561" t="s">
        <v>71</v>
      </c>
      <c r="BK561" t="s">
        <v>71</v>
      </c>
      <c r="BL561" t="s">
        <v>71</v>
      </c>
      <c r="BM561" t="s">
        <v>71</v>
      </c>
      <c r="BN561" t="s">
        <v>71</v>
      </c>
      <c r="BO561" t="s">
        <v>71</v>
      </c>
      <c r="BP561" t="s">
        <v>71</v>
      </c>
      <c r="BQ561" t="s">
        <v>5291</v>
      </c>
      <c r="BR561" t="str">
        <f>HYPERLINK("https%3A%2F%2Fwww.webofscience.com%2Fwos%2Fwoscc%2Ffull-record%2FWOS:000275862100154","View Full Record in Web of Science")</f>
        <v>View Full Record in Web of Science</v>
      </c>
    </row>
    <row r="562" spans="1:70" x14ac:dyDescent="0.25">
      <c r="A562" t="s">
        <v>69</v>
      </c>
      <c r="B562" t="s">
        <v>5292</v>
      </c>
      <c r="C562" t="s">
        <v>71</v>
      </c>
      <c r="D562" t="s">
        <v>71</v>
      </c>
      <c r="E562" t="s">
        <v>71</v>
      </c>
      <c r="F562" t="s">
        <v>5292</v>
      </c>
      <c r="G562" t="s">
        <v>71</v>
      </c>
      <c r="H562" t="s">
        <v>71</v>
      </c>
      <c r="I562" s="1" t="s">
        <v>5293</v>
      </c>
      <c r="J562" s="6" t="s">
        <v>8588</v>
      </c>
      <c r="K562" t="s">
        <v>1620</v>
      </c>
      <c r="L562" t="s">
        <v>71</v>
      </c>
      <c r="M562" t="s">
        <v>71</v>
      </c>
      <c r="N562" t="s">
        <v>71</v>
      </c>
      <c r="O562" t="s">
        <v>71</v>
      </c>
      <c r="P562" t="s">
        <v>71</v>
      </c>
      <c r="Q562" t="s">
        <v>71</v>
      </c>
      <c r="R562" t="s">
        <v>71</v>
      </c>
      <c r="S562" t="s">
        <v>71</v>
      </c>
      <c r="T562" t="s">
        <v>5294</v>
      </c>
      <c r="U562" t="s">
        <v>71</v>
      </c>
      <c r="V562" t="s">
        <v>71</v>
      </c>
      <c r="W562" t="s">
        <v>71</v>
      </c>
      <c r="X562" t="s">
        <v>71</v>
      </c>
      <c r="Y562" t="s">
        <v>71</v>
      </c>
      <c r="Z562" t="s">
        <v>71</v>
      </c>
      <c r="AA562" t="s">
        <v>71</v>
      </c>
      <c r="AB562" t="s">
        <v>71</v>
      </c>
      <c r="AC562" t="s">
        <v>71</v>
      </c>
      <c r="AD562" t="s">
        <v>71</v>
      </c>
      <c r="AE562" t="s">
        <v>71</v>
      </c>
      <c r="AF562" t="s">
        <v>71</v>
      </c>
      <c r="AG562" t="s">
        <v>71</v>
      </c>
      <c r="AH562" t="s">
        <v>71</v>
      </c>
      <c r="AI562" t="s">
        <v>71</v>
      </c>
      <c r="AJ562" t="s">
        <v>71</v>
      </c>
      <c r="AK562" t="s">
        <v>71</v>
      </c>
      <c r="AL562" t="s">
        <v>71</v>
      </c>
      <c r="AM562" t="s">
        <v>1626</v>
      </c>
      <c r="AN562" t="s">
        <v>71</v>
      </c>
      <c r="AO562" t="s">
        <v>71</v>
      </c>
      <c r="AP562" t="s">
        <v>71</v>
      </c>
      <c r="AQ562" t="s">
        <v>71</v>
      </c>
      <c r="AR562" t="s">
        <v>728</v>
      </c>
      <c r="AS562">
        <v>1993</v>
      </c>
      <c r="AT562">
        <v>18</v>
      </c>
      <c r="AU562">
        <v>11</v>
      </c>
      <c r="AV562" t="s">
        <v>71</v>
      </c>
      <c r="AW562" t="s">
        <v>71</v>
      </c>
      <c r="AX562" t="s">
        <v>71</v>
      </c>
      <c r="AY562" t="s">
        <v>71</v>
      </c>
      <c r="AZ562">
        <v>1</v>
      </c>
      <c r="BA562">
        <v>16</v>
      </c>
      <c r="BB562" t="s">
        <v>71</v>
      </c>
      <c r="BC562" t="s">
        <v>5295</v>
      </c>
      <c r="BD562" t="str">
        <f>HYPERLINK("http://dx.doi.org/10.1016/0895-7177(93)90202-A","http://dx.doi.org/10.1016/0895-7177(93)90202-A")</f>
        <v>http://dx.doi.org/10.1016/0895-7177(93)90202-A</v>
      </c>
      <c r="BE562" t="s">
        <v>71</v>
      </c>
      <c r="BF562" t="s">
        <v>71</v>
      </c>
      <c r="BG562" t="s">
        <v>71</v>
      </c>
      <c r="BH562" t="s">
        <v>71</v>
      </c>
      <c r="BI562" t="s">
        <v>71</v>
      </c>
      <c r="BJ562" t="s">
        <v>71</v>
      </c>
      <c r="BK562" t="s">
        <v>71</v>
      </c>
      <c r="BL562" t="s">
        <v>71</v>
      </c>
      <c r="BM562" t="s">
        <v>71</v>
      </c>
      <c r="BN562" t="s">
        <v>71</v>
      </c>
      <c r="BO562" t="s">
        <v>71</v>
      </c>
      <c r="BP562" t="s">
        <v>71</v>
      </c>
      <c r="BQ562" t="s">
        <v>5296</v>
      </c>
      <c r="BR562" t="str">
        <f>HYPERLINK("https%3A%2F%2Fwww.webofscience.com%2Fwos%2Fwoscc%2Ffull-record%2FWOS:A1993MP91100001","View Full Record in Web of Science")</f>
        <v>View Full Record in Web of Science</v>
      </c>
    </row>
    <row r="563" spans="1:70" x14ac:dyDescent="0.25">
      <c r="A563" t="s">
        <v>69</v>
      </c>
      <c r="B563" t="s">
        <v>5297</v>
      </c>
      <c r="C563" t="s">
        <v>71</v>
      </c>
      <c r="D563" t="s">
        <v>71</v>
      </c>
      <c r="E563" t="s">
        <v>71</v>
      </c>
      <c r="F563" t="s">
        <v>5298</v>
      </c>
      <c r="G563" t="s">
        <v>71</v>
      </c>
      <c r="H563" t="s">
        <v>71</v>
      </c>
      <c r="I563" s="1" t="s">
        <v>5299</v>
      </c>
      <c r="J563" s="6" t="s">
        <v>8590</v>
      </c>
      <c r="K563" t="s">
        <v>338</v>
      </c>
      <c r="L563" t="s">
        <v>71</v>
      </c>
      <c r="M563" t="s">
        <v>71</v>
      </c>
      <c r="N563" t="s">
        <v>71</v>
      </c>
      <c r="O563" t="s">
        <v>71</v>
      </c>
      <c r="P563" t="s">
        <v>71</v>
      </c>
      <c r="Q563" t="s">
        <v>71</v>
      </c>
      <c r="R563" t="s">
        <v>71</v>
      </c>
      <c r="S563" t="s">
        <v>71</v>
      </c>
      <c r="T563" t="s">
        <v>5300</v>
      </c>
      <c r="U563" t="s">
        <v>71</v>
      </c>
      <c r="V563" t="s">
        <v>71</v>
      </c>
      <c r="W563" t="s">
        <v>71</v>
      </c>
      <c r="X563" t="s">
        <v>71</v>
      </c>
      <c r="Y563" t="s">
        <v>5301</v>
      </c>
      <c r="Z563" t="s">
        <v>5302</v>
      </c>
      <c r="AA563" t="s">
        <v>71</v>
      </c>
      <c r="AB563" t="s">
        <v>71</v>
      </c>
      <c r="AC563" t="s">
        <v>71</v>
      </c>
      <c r="AD563" t="s">
        <v>71</v>
      </c>
      <c r="AE563" t="s">
        <v>71</v>
      </c>
      <c r="AF563" t="s">
        <v>71</v>
      </c>
      <c r="AG563" t="s">
        <v>71</v>
      </c>
      <c r="AH563" t="s">
        <v>71</v>
      </c>
      <c r="AI563" t="s">
        <v>71</v>
      </c>
      <c r="AJ563" t="s">
        <v>71</v>
      </c>
      <c r="AK563" t="s">
        <v>71</v>
      </c>
      <c r="AL563" t="s">
        <v>71</v>
      </c>
      <c r="AM563" t="s">
        <v>342</v>
      </c>
      <c r="AN563" t="s">
        <v>343</v>
      </c>
      <c r="AO563" t="s">
        <v>71</v>
      </c>
      <c r="AP563" t="s">
        <v>71</v>
      </c>
      <c r="AQ563" t="s">
        <v>71</v>
      </c>
      <c r="AR563" t="s">
        <v>479</v>
      </c>
      <c r="AS563">
        <v>2018</v>
      </c>
      <c r="AT563">
        <v>20</v>
      </c>
      <c r="AU563">
        <v>7</v>
      </c>
      <c r="AV563" t="s">
        <v>71</v>
      </c>
      <c r="AW563" t="s">
        <v>71</v>
      </c>
      <c r="AX563" t="s">
        <v>180</v>
      </c>
      <c r="AY563" t="s">
        <v>71</v>
      </c>
      <c r="AZ563">
        <v>2122</v>
      </c>
      <c r="BA563">
        <v>2134</v>
      </c>
      <c r="BB563" t="s">
        <v>71</v>
      </c>
      <c r="BC563" t="s">
        <v>5303</v>
      </c>
      <c r="BD563" t="str">
        <f>HYPERLINK("http://dx.doi.org/10.1007/s40815-017-0379-x","http://dx.doi.org/10.1007/s40815-017-0379-x")</f>
        <v>http://dx.doi.org/10.1007/s40815-017-0379-x</v>
      </c>
      <c r="BE563" t="s">
        <v>71</v>
      </c>
      <c r="BF563" t="s">
        <v>71</v>
      </c>
      <c r="BG563" t="s">
        <v>71</v>
      </c>
      <c r="BH563" t="s">
        <v>71</v>
      </c>
      <c r="BI563" t="s">
        <v>71</v>
      </c>
      <c r="BJ563" t="s">
        <v>71</v>
      </c>
      <c r="BK563" t="s">
        <v>71</v>
      </c>
      <c r="BL563" t="s">
        <v>71</v>
      </c>
      <c r="BM563" t="s">
        <v>71</v>
      </c>
      <c r="BN563" t="s">
        <v>71</v>
      </c>
      <c r="BO563" t="s">
        <v>71</v>
      </c>
      <c r="BP563" t="s">
        <v>71</v>
      </c>
      <c r="BQ563" t="s">
        <v>5304</v>
      </c>
      <c r="BR563" t="str">
        <f>HYPERLINK("https%3A%2F%2Fwww.webofscience.com%2Fwos%2Fwoscc%2Ffull-record%2FWOS:000445897100004","View Full Record in Web of Science")</f>
        <v>View Full Record in Web of Science</v>
      </c>
    </row>
    <row r="564" spans="1:70" x14ac:dyDescent="0.25">
      <c r="A564" t="s">
        <v>83</v>
      </c>
      <c r="B564" t="s">
        <v>5305</v>
      </c>
      <c r="C564" t="s">
        <v>71</v>
      </c>
      <c r="D564" t="s">
        <v>5306</v>
      </c>
      <c r="E564" t="s">
        <v>71</v>
      </c>
      <c r="F564" t="s">
        <v>5307</v>
      </c>
      <c r="G564" t="s">
        <v>71</v>
      </c>
      <c r="H564" t="s">
        <v>71</v>
      </c>
      <c r="I564" s="1" t="s">
        <v>3156</v>
      </c>
      <c r="J564" s="6" t="s">
        <v>8593</v>
      </c>
      <c r="K564" t="s">
        <v>5308</v>
      </c>
      <c r="L564" t="s">
        <v>71</v>
      </c>
      <c r="M564" t="s">
        <v>5309</v>
      </c>
      <c r="N564" t="s">
        <v>5310</v>
      </c>
      <c r="O564" t="s">
        <v>1292</v>
      </c>
      <c r="P564" t="s">
        <v>5311</v>
      </c>
      <c r="Q564" t="s">
        <v>71</v>
      </c>
      <c r="R564" t="s">
        <v>71</v>
      </c>
      <c r="S564" t="s">
        <v>71</v>
      </c>
      <c r="T564" t="s">
        <v>5312</v>
      </c>
      <c r="U564" t="s">
        <v>71</v>
      </c>
      <c r="V564" t="s">
        <v>71</v>
      </c>
      <c r="W564" t="s">
        <v>71</v>
      </c>
      <c r="X564" t="s">
        <v>71</v>
      </c>
      <c r="Y564" t="s">
        <v>71</v>
      </c>
      <c r="Z564" t="s">
        <v>71</v>
      </c>
      <c r="AA564" t="s">
        <v>71</v>
      </c>
      <c r="AB564" t="s">
        <v>71</v>
      </c>
      <c r="AC564" t="s">
        <v>71</v>
      </c>
      <c r="AD564" t="s">
        <v>71</v>
      </c>
      <c r="AE564" t="s">
        <v>71</v>
      </c>
      <c r="AF564" t="s">
        <v>71</v>
      </c>
      <c r="AG564" t="s">
        <v>71</v>
      </c>
      <c r="AH564" t="s">
        <v>71</v>
      </c>
      <c r="AI564" t="s">
        <v>71</v>
      </c>
      <c r="AJ564" t="s">
        <v>71</v>
      </c>
      <c r="AK564" t="s">
        <v>71</v>
      </c>
      <c r="AL564" t="s">
        <v>71</v>
      </c>
      <c r="AM564" t="s">
        <v>71</v>
      </c>
      <c r="AN564" t="s">
        <v>71</v>
      </c>
      <c r="AO564" t="s">
        <v>5313</v>
      </c>
      <c r="AP564" t="s">
        <v>71</v>
      </c>
      <c r="AQ564" t="s">
        <v>71</v>
      </c>
      <c r="AR564" t="s">
        <v>71</v>
      </c>
      <c r="AS564">
        <v>2006</v>
      </c>
      <c r="AT564" t="s">
        <v>71</v>
      </c>
      <c r="AU564" t="s">
        <v>71</v>
      </c>
      <c r="AV564" t="s">
        <v>71</v>
      </c>
      <c r="AW564" t="s">
        <v>71</v>
      </c>
      <c r="AX564" t="s">
        <v>71</v>
      </c>
      <c r="AY564" t="s">
        <v>71</v>
      </c>
      <c r="AZ564">
        <v>292</v>
      </c>
      <c r="BA564">
        <v>296</v>
      </c>
      <c r="BB564" t="s">
        <v>71</v>
      </c>
      <c r="BC564" t="s">
        <v>71</v>
      </c>
      <c r="BD564" t="s">
        <v>71</v>
      </c>
      <c r="BE564" t="s">
        <v>71</v>
      </c>
      <c r="BF564" t="s">
        <v>71</v>
      </c>
      <c r="BG564" t="s">
        <v>71</v>
      </c>
      <c r="BH564" t="s">
        <v>71</v>
      </c>
      <c r="BI564" t="s">
        <v>71</v>
      </c>
      <c r="BJ564" t="s">
        <v>71</v>
      </c>
      <c r="BK564" t="s">
        <v>71</v>
      </c>
      <c r="BL564" t="s">
        <v>71</v>
      </c>
      <c r="BM564" t="s">
        <v>71</v>
      </c>
      <c r="BN564" t="s">
        <v>71</v>
      </c>
      <c r="BO564" t="s">
        <v>71</v>
      </c>
      <c r="BP564" t="s">
        <v>71</v>
      </c>
      <c r="BQ564" t="s">
        <v>5314</v>
      </c>
      <c r="BR564" t="str">
        <f>HYPERLINK("https%3A%2F%2Fwww.webofscience.com%2Fwos%2Fwoscc%2Ffull-record%2FWOS:000246981800047","View Full Record in Web of Science")</f>
        <v>View Full Record in Web of Science</v>
      </c>
    </row>
    <row r="565" spans="1:70" x14ac:dyDescent="0.25">
      <c r="A565" t="s">
        <v>83</v>
      </c>
      <c r="B565" t="s">
        <v>5315</v>
      </c>
      <c r="C565" t="s">
        <v>71</v>
      </c>
      <c r="D565" t="s">
        <v>5316</v>
      </c>
      <c r="E565" t="s">
        <v>71</v>
      </c>
      <c r="F565" t="s">
        <v>5317</v>
      </c>
      <c r="G565" t="s">
        <v>71</v>
      </c>
      <c r="H565" t="s">
        <v>71</v>
      </c>
      <c r="I565" s="1" t="s">
        <v>5318</v>
      </c>
      <c r="J565" s="6" t="s">
        <v>8590</v>
      </c>
      <c r="K565" t="s">
        <v>5319</v>
      </c>
      <c r="L565" t="s">
        <v>687</v>
      </c>
      <c r="M565" t="s">
        <v>5320</v>
      </c>
      <c r="N565" t="s">
        <v>5321</v>
      </c>
      <c r="O565" t="s">
        <v>5322</v>
      </c>
      <c r="P565" t="s">
        <v>5323</v>
      </c>
      <c r="Q565" t="s">
        <v>71</v>
      </c>
      <c r="R565" t="s">
        <v>71</v>
      </c>
      <c r="S565" t="s">
        <v>71</v>
      </c>
      <c r="T565" s="10" t="s">
        <v>5324</v>
      </c>
      <c r="U565" t="s">
        <v>71</v>
      </c>
      <c r="V565" t="s">
        <v>71</v>
      </c>
      <c r="W565" t="s">
        <v>71</v>
      </c>
      <c r="X565" t="s">
        <v>71</v>
      </c>
      <c r="Y565" t="s">
        <v>71</v>
      </c>
      <c r="Z565" t="s">
        <v>71</v>
      </c>
      <c r="AA565" t="s">
        <v>71</v>
      </c>
      <c r="AB565" t="s">
        <v>71</v>
      </c>
      <c r="AC565" t="s">
        <v>71</v>
      </c>
      <c r="AD565" t="s">
        <v>71</v>
      </c>
      <c r="AE565" t="s">
        <v>71</v>
      </c>
      <c r="AF565" t="s">
        <v>71</v>
      </c>
      <c r="AG565" t="s">
        <v>71</v>
      </c>
      <c r="AH565" t="s">
        <v>71</v>
      </c>
      <c r="AI565" t="s">
        <v>71</v>
      </c>
      <c r="AJ565" t="s">
        <v>71</v>
      </c>
      <c r="AK565" t="s">
        <v>71</v>
      </c>
      <c r="AL565" t="s">
        <v>71</v>
      </c>
      <c r="AM565" t="s">
        <v>695</v>
      </c>
      <c r="AN565" t="s">
        <v>1283</v>
      </c>
      <c r="AO565" t="s">
        <v>5325</v>
      </c>
      <c r="AP565" t="s">
        <v>71</v>
      </c>
      <c r="AQ565" t="s">
        <v>71</v>
      </c>
      <c r="AR565" t="s">
        <v>71</v>
      </c>
      <c r="AS565">
        <v>2007</v>
      </c>
      <c r="AT565">
        <v>4482</v>
      </c>
      <c r="AU565" t="s">
        <v>71</v>
      </c>
      <c r="AV565" t="s">
        <v>71</v>
      </c>
      <c r="AW565" t="s">
        <v>71</v>
      </c>
      <c r="AX565" t="s">
        <v>71</v>
      </c>
      <c r="AY565" t="s">
        <v>71</v>
      </c>
      <c r="AZ565">
        <v>119</v>
      </c>
      <c r="BA565" t="s">
        <v>99</v>
      </c>
      <c r="BB565" t="s">
        <v>71</v>
      </c>
      <c r="BC565" t="s">
        <v>71</v>
      </c>
      <c r="BD565" t="s">
        <v>71</v>
      </c>
      <c r="BE565" t="s">
        <v>71</v>
      </c>
      <c r="BF565" t="s">
        <v>71</v>
      </c>
      <c r="BG565" t="s">
        <v>71</v>
      </c>
      <c r="BH565" t="s">
        <v>71</v>
      </c>
      <c r="BI565" t="s">
        <v>71</v>
      </c>
      <c r="BJ565" t="s">
        <v>71</v>
      </c>
      <c r="BK565" t="s">
        <v>71</v>
      </c>
      <c r="BL565" t="s">
        <v>71</v>
      </c>
      <c r="BM565" t="s">
        <v>71</v>
      </c>
      <c r="BN565" t="s">
        <v>71</v>
      </c>
      <c r="BO565" t="s">
        <v>71</v>
      </c>
      <c r="BP565" t="s">
        <v>71</v>
      </c>
      <c r="BQ565" t="s">
        <v>5326</v>
      </c>
      <c r="BR565" t="str">
        <f>HYPERLINK("https%3A%2F%2Fwww.webofscience.com%2Fwos%2Fwoscc%2Ffull-record%2FWOS:000246403500014","View Full Record in Web of Science")</f>
        <v>View Full Record in Web of Science</v>
      </c>
    </row>
    <row r="566" spans="1:70" x14ac:dyDescent="0.25">
      <c r="A566" t="s">
        <v>83</v>
      </c>
      <c r="B566" t="s">
        <v>5327</v>
      </c>
      <c r="C566" t="s">
        <v>71</v>
      </c>
      <c r="D566" t="s">
        <v>71</v>
      </c>
      <c r="E566" t="s">
        <v>1842</v>
      </c>
      <c r="F566" t="s">
        <v>5327</v>
      </c>
      <c r="G566" t="s">
        <v>71</v>
      </c>
      <c r="H566" t="s">
        <v>71</v>
      </c>
      <c r="I566" s="1" t="s">
        <v>5328</v>
      </c>
      <c r="J566" s="6" t="s">
        <v>8590</v>
      </c>
      <c r="K566" t="s">
        <v>1844</v>
      </c>
      <c r="L566" t="s">
        <v>71</v>
      </c>
      <c r="M566" t="s">
        <v>1845</v>
      </c>
      <c r="N566" t="s">
        <v>1846</v>
      </c>
      <c r="O566" t="s">
        <v>1847</v>
      </c>
      <c r="P566" t="s">
        <v>102</v>
      </c>
      <c r="Q566" t="s">
        <v>1848</v>
      </c>
      <c r="R566" t="s">
        <v>71</v>
      </c>
      <c r="S566" t="s">
        <v>71</v>
      </c>
      <c r="T566" t="s">
        <v>5329</v>
      </c>
      <c r="U566" t="s">
        <v>71</v>
      </c>
      <c r="V566" t="s">
        <v>71</v>
      </c>
      <c r="W566" t="s">
        <v>71</v>
      </c>
      <c r="X566" t="s">
        <v>71</v>
      </c>
      <c r="Y566" t="s">
        <v>5330</v>
      </c>
      <c r="Z566" t="s">
        <v>5331</v>
      </c>
      <c r="AA566" t="s">
        <v>71</v>
      </c>
      <c r="AB566" t="s">
        <v>71</v>
      </c>
      <c r="AC566" t="s">
        <v>71</v>
      </c>
      <c r="AD566" t="s">
        <v>71</v>
      </c>
      <c r="AE566" t="s">
        <v>71</v>
      </c>
      <c r="AF566" t="s">
        <v>71</v>
      </c>
      <c r="AG566" t="s">
        <v>71</v>
      </c>
      <c r="AH566" t="s">
        <v>71</v>
      </c>
      <c r="AI566" t="s">
        <v>71</v>
      </c>
      <c r="AJ566" t="s">
        <v>71</v>
      </c>
      <c r="AK566" t="s">
        <v>71</v>
      </c>
      <c r="AL566" t="s">
        <v>71</v>
      </c>
      <c r="AM566" t="s">
        <v>71</v>
      </c>
      <c r="AN566" t="s">
        <v>71</v>
      </c>
      <c r="AO566" t="s">
        <v>1852</v>
      </c>
      <c r="AP566" t="s">
        <v>71</v>
      </c>
      <c r="AQ566" t="s">
        <v>71</v>
      </c>
      <c r="AR566" t="s">
        <v>71</v>
      </c>
      <c r="AS566">
        <v>2001</v>
      </c>
      <c r="AT566" t="s">
        <v>71</v>
      </c>
      <c r="AU566" t="s">
        <v>71</v>
      </c>
      <c r="AV566" t="s">
        <v>71</v>
      </c>
      <c r="AW566" t="s">
        <v>71</v>
      </c>
      <c r="AX566" t="s">
        <v>71</v>
      </c>
      <c r="AY566" t="s">
        <v>71</v>
      </c>
      <c r="AZ566">
        <v>328</v>
      </c>
      <c r="BA566">
        <v>331</v>
      </c>
      <c r="BB566" t="s">
        <v>71</v>
      </c>
      <c r="BC566" t="s">
        <v>71</v>
      </c>
      <c r="BD566" t="s">
        <v>71</v>
      </c>
      <c r="BE566" t="s">
        <v>71</v>
      </c>
      <c r="BF566" t="s">
        <v>71</v>
      </c>
      <c r="BG566" t="s">
        <v>71</v>
      </c>
      <c r="BH566" t="s">
        <v>71</v>
      </c>
      <c r="BI566" t="s">
        <v>71</v>
      </c>
      <c r="BJ566" t="s">
        <v>71</v>
      </c>
      <c r="BK566" t="s">
        <v>71</v>
      </c>
      <c r="BL566" t="s">
        <v>71</v>
      </c>
      <c r="BM566" t="s">
        <v>71</v>
      </c>
      <c r="BN566" t="s">
        <v>71</v>
      </c>
      <c r="BO566" t="s">
        <v>71</v>
      </c>
      <c r="BP566" t="s">
        <v>71</v>
      </c>
      <c r="BQ566" t="s">
        <v>5332</v>
      </c>
      <c r="BR566" t="str">
        <f>HYPERLINK("https%3A%2F%2Fwww.webofscience.com%2Fwos%2Fwoscc%2Ffull-record%2FWOS:000178178300082","View Full Record in Web of Science")</f>
        <v>View Full Record in Web of Science</v>
      </c>
    </row>
    <row r="567" spans="1:70" x14ac:dyDescent="0.25">
      <c r="A567" t="s">
        <v>69</v>
      </c>
      <c r="B567" t="s">
        <v>5333</v>
      </c>
      <c r="C567" t="s">
        <v>71</v>
      </c>
      <c r="D567" t="s">
        <v>71</v>
      </c>
      <c r="E567" t="s">
        <v>71</v>
      </c>
      <c r="F567" t="s">
        <v>5334</v>
      </c>
      <c r="G567" t="s">
        <v>71</v>
      </c>
      <c r="H567" t="s">
        <v>71</v>
      </c>
      <c r="I567" s="1" t="s">
        <v>5335</v>
      </c>
      <c r="J567" s="6" t="s">
        <v>8590</v>
      </c>
      <c r="K567" t="s">
        <v>1358</v>
      </c>
      <c r="L567" t="s">
        <v>71</v>
      </c>
      <c r="M567" t="s">
        <v>71</v>
      </c>
      <c r="N567" t="s">
        <v>71</v>
      </c>
      <c r="O567" t="s">
        <v>71</v>
      </c>
      <c r="P567" t="s">
        <v>71</v>
      </c>
      <c r="Q567" t="s">
        <v>71</v>
      </c>
      <c r="R567" t="s">
        <v>71</v>
      </c>
      <c r="S567" t="s">
        <v>71</v>
      </c>
      <c r="T567" t="s">
        <v>5336</v>
      </c>
      <c r="U567" t="s">
        <v>71</v>
      </c>
      <c r="V567" t="s">
        <v>71</v>
      </c>
      <c r="W567" t="s">
        <v>71</v>
      </c>
      <c r="X567" t="s">
        <v>71</v>
      </c>
      <c r="Y567" t="s">
        <v>5337</v>
      </c>
      <c r="Z567" t="s">
        <v>5338</v>
      </c>
      <c r="AA567" t="s">
        <v>71</v>
      </c>
      <c r="AB567" t="s">
        <v>71</v>
      </c>
      <c r="AC567" t="s">
        <v>71</v>
      </c>
      <c r="AD567" t="s">
        <v>71</v>
      </c>
      <c r="AE567" t="s">
        <v>71</v>
      </c>
      <c r="AF567" t="s">
        <v>71</v>
      </c>
      <c r="AG567" t="s">
        <v>71</v>
      </c>
      <c r="AH567" t="s">
        <v>71</v>
      </c>
      <c r="AI567" t="s">
        <v>71</v>
      </c>
      <c r="AJ567" t="s">
        <v>71</v>
      </c>
      <c r="AK567" t="s">
        <v>71</v>
      </c>
      <c r="AL567" t="s">
        <v>71</v>
      </c>
      <c r="AM567" t="s">
        <v>1361</v>
      </c>
      <c r="AN567" t="s">
        <v>1362</v>
      </c>
      <c r="AO567" t="s">
        <v>71</v>
      </c>
      <c r="AP567" t="s">
        <v>71</v>
      </c>
      <c r="AQ567" t="s">
        <v>71</v>
      </c>
      <c r="AR567" t="s">
        <v>5339</v>
      </c>
      <c r="AS567">
        <v>2013</v>
      </c>
      <c r="AT567">
        <v>3</v>
      </c>
      <c r="AU567">
        <v>3</v>
      </c>
      <c r="AV567" t="s">
        <v>71</v>
      </c>
      <c r="AW567" t="s">
        <v>71</v>
      </c>
      <c r="AX567" t="s">
        <v>71</v>
      </c>
      <c r="AY567" t="s">
        <v>71</v>
      </c>
      <c r="AZ567">
        <v>190</v>
      </c>
      <c r="BA567">
        <v>199</v>
      </c>
      <c r="BB567" t="s">
        <v>71</v>
      </c>
      <c r="BC567" t="s">
        <v>5340</v>
      </c>
      <c r="BD567" t="str">
        <f>HYPERLINK("http://dx.doi.org/10.1002/widm.1091","http://dx.doi.org/10.1002/widm.1091")</f>
        <v>http://dx.doi.org/10.1002/widm.1091</v>
      </c>
      <c r="BE567" t="s">
        <v>71</v>
      </c>
      <c r="BF567" t="s">
        <v>71</v>
      </c>
      <c r="BG567" t="s">
        <v>71</v>
      </c>
      <c r="BH567" t="s">
        <v>71</v>
      </c>
      <c r="BI567" t="s">
        <v>71</v>
      </c>
      <c r="BJ567" t="s">
        <v>71</v>
      </c>
      <c r="BK567" t="s">
        <v>71</v>
      </c>
      <c r="BL567" t="s">
        <v>71</v>
      </c>
      <c r="BM567" t="s">
        <v>71</v>
      </c>
      <c r="BN567" t="s">
        <v>71</v>
      </c>
      <c r="BO567" t="s">
        <v>71</v>
      </c>
      <c r="BP567" t="s">
        <v>71</v>
      </c>
      <c r="BQ567" t="s">
        <v>5341</v>
      </c>
      <c r="BR567" t="str">
        <f>HYPERLINK("https%3A%2F%2Fwww.webofscience.com%2Fwos%2Fwoscc%2Ffull-record%2FWOS:000318118700004","View Full Record in Web of Science")</f>
        <v>View Full Record in Web of Science</v>
      </c>
    </row>
    <row r="568" spans="1:70" x14ac:dyDescent="0.25">
      <c r="A568" t="s">
        <v>69</v>
      </c>
      <c r="B568" t="s">
        <v>5342</v>
      </c>
      <c r="C568" t="s">
        <v>71</v>
      </c>
      <c r="D568" t="s">
        <v>71</v>
      </c>
      <c r="E568" t="s">
        <v>71</v>
      </c>
      <c r="F568" t="s">
        <v>5342</v>
      </c>
      <c r="G568" t="s">
        <v>71</v>
      </c>
      <c r="H568" t="s">
        <v>71</v>
      </c>
      <c r="I568" s="1" t="s">
        <v>5343</v>
      </c>
      <c r="J568" s="6" t="s">
        <v>8590</v>
      </c>
      <c r="K568" t="s">
        <v>123</v>
      </c>
      <c r="L568" t="s">
        <v>71</v>
      </c>
      <c r="M568" t="s">
        <v>71</v>
      </c>
      <c r="N568" t="s">
        <v>71</v>
      </c>
      <c r="O568" t="s">
        <v>71</v>
      </c>
      <c r="P568" t="s">
        <v>71</v>
      </c>
      <c r="Q568" t="s">
        <v>71</v>
      </c>
      <c r="R568" t="s">
        <v>71</v>
      </c>
      <c r="S568" t="s">
        <v>71</v>
      </c>
      <c r="T568" t="s">
        <v>5344</v>
      </c>
      <c r="U568" t="s">
        <v>71</v>
      </c>
      <c r="V568" t="s">
        <v>71</v>
      </c>
      <c r="W568" t="s">
        <v>71</v>
      </c>
      <c r="X568" t="s">
        <v>71</v>
      </c>
      <c r="Y568" t="s">
        <v>5345</v>
      </c>
      <c r="Z568" t="s">
        <v>5346</v>
      </c>
      <c r="AA568" t="s">
        <v>71</v>
      </c>
      <c r="AB568" t="s">
        <v>71</v>
      </c>
      <c r="AC568" t="s">
        <v>71</v>
      </c>
      <c r="AD568" t="s">
        <v>71</v>
      </c>
      <c r="AE568" t="s">
        <v>71</v>
      </c>
      <c r="AF568" t="s">
        <v>71</v>
      </c>
      <c r="AG568" t="s">
        <v>71</v>
      </c>
      <c r="AH568" t="s">
        <v>71</v>
      </c>
      <c r="AI568" t="s">
        <v>71</v>
      </c>
      <c r="AJ568" t="s">
        <v>71</v>
      </c>
      <c r="AK568" t="s">
        <v>71</v>
      </c>
      <c r="AL568" t="s">
        <v>71</v>
      </c>
      <c r="AM568" t="s">
        <v>127</v>
      </c>
      <c r="AN568" t="s">
        <v>128</v>
      </c>
      <c r="AO568" t="s">
        <v>71</v>
      </c>
      <c r="AP568" t="s">
        <v>71</v>
      </c>
      <c r="AQ568" t="s">
        <v>71</v>
      </c>
      <c r="AR568" t="s">
        <v>5347</v>
      </c>
      <c r="AS568">
        <v>2004</v>
      </c>
      <c r="AT568">
        <v>162</v>
      </c>
      <c r="AU568">
        <v>2</v>
      </c>
      <c r="AV568" t="s">
        <v>71</v>
      </c>
      <c r="AW568" t="s">
        <v>71</v>
      </c>
      <c r="AX568" t="s">
        <v>71</v>
      </c>
      <c r="AY568" t="s">
        <v>71</v>
      </c>
      <c r="AZ568">
        <v>121</v>
      </c>
      <c r="BA568">
        <v>137</v>
      </c>
      <c r="BB568" t="s">
        <v>71</v>
      </c>
      <c r="BC568" t="s">
        <v>5348</v>
      </c>
      <c r="BD568" t="str">
        <f>HYPERLINK("http://dx.doi.org/10.1016/j.ins.2004.03.005","http://dx.doi.org/10.1016/j.ins.2004.03.005")</f>
        <v>http://dx.doi.org/10.1016/j.ins.2004.03.005</v>
      </c>
      <c r="BE568" t="s">
        <v>71</v>
      </c>
      <c r="BF568" t="s">
        <v>71</v>
      </c>
      <c r="BG568" t="s">
        <v>71</v>
      </c>
      <c r="BH568" t="s">
        <v>71</v>
      </c>
      <c r="BI568" t="s">
        <v>71</v>
      </c>
      <c r="BJ568" t="s">
        <v>71</v>
      </c>
      <c r="BK568" t="s">
        <v>71</v>
      </c>
      <c r="BL568" t="s">
        <v>71</v>
      </c>
      <c r="BM568" t="s">
        <v>71</v>
      </c>
      <c r="BN568" t="s">
        <v>71</v>
      </c>
      <c r="BO568" t="s">
        <v>71</v>
      </c>
      <c r="BP568" t="s">
        <v>71</v>
      </c>
      <c r="BQ568" t="s">
        <v>5349</v>
      </c>
      <c r="BR568" t="str">
        <f>HYPERLINK("https%3A%2F%2Fwww.webofscience.com%2Fwos%2Fwoscc%2Ffull-record%2FWOS:000221858800005","View Full Record in Web of Science")</f>
        <v>View Full Record in Web of Science</v>
      </c>
    </row>
    <row r="569" spans="1:70" x14ac:dyDescent="0.25">
      <c r="A569" t="s">
        <v>69</v>
      </c>
      <c r="B569" t="s">
        <v>5350</v>
      </c>
      <c r="C569" t="s">
        <v>71</v>
      </c>
      <c r="D569" t="s">
        <v>71</v>
      </c>
      <c r="E569" t="s">
        <v>71</v>
      </c>
      <c r="F569" t="s">
        <v>5351</v>
      </c>
      <c r="G569" t="s">
        <v>71</v>
      </c>
      <c r="H569" t="s">
        <v>71</v>
      </c>
      <c r="I569" s="1" t="s">
        <v>5352</v>
      </c>
      <c r="J569" s="6" t="s">
        <v>8590</v>
      </c>
      <c r="K569" t="s">
        <v>3069</v>
      </c>
      <c r="L569" t="s">
        <v>71</v>
      </c>
      <c r="M569" t="s">
        <v>71</v>
      </c>
      <c r="N569" t="s">
        <v>71</v>
      </c>
      <c r="O569" t="s">
        <v>71</v>
      </c>
      <c r="P569" t="s">
        <v>71</v>
      </c>
      <c r="Q569" t="s">
        <v>71</v>
      </c>
      <c r="R569" t="s">
        <v>71</v>
      </c>
      <c r="S569" t="s">
        <v>71</v>
      </c>
      <c r="T569" t="s">
        <v>5353</v>
      </c>
      <c r="U569" t="s">
        <v>71</v>
      </c>
      <c r="V569" t="s">
        <v>71</v>
      </c>
      <c r="W569" t="s">
        <v>71</v>
      </c>
      <c r="X569" t="s">
        <v>71</v>
      </c>
      <c r="Y569" t="s">
        <v>5354</v>
      </c>
      <c r="Z569" t="s">
        <v>5355</v>
      </c>
      <c r="AA569" t="s">
        <v>71</v>
      </c>
      <c r="AB569" t="s">
        <v>71</v>
      </c>
      <c r="AC569" t="s">
        <v>71</v>
      </c>
      <c r="AD569" t="s">
        <v>71</v>
      </c>
      <c r="AE569" t="s">
        <v>71</v>
      </c>
      <c r="AF569" t="s">
        <v>71</v>
      </c>
      <c r="AG569" t="s">
        <v>71</v>
      </c>
      <c r="AH569" t="s">
        <v>71</v>
      </c>
      <c r="AI569" t="s">
        <v>71</v>
      </c>
      <c r="AJ569" t="s">
        <v>71</v>
      </c>
      <c r="AK569" t="s">
        <v>71</v>
      </c>
      <c r="AL569" t="s">
        <v>71</v>
      </c>
      <c r="AM569" t="s">
        <v>3073</v>
      </c>
      <c r="AN569" t="s">
        <v>3074</v>
      </c>
      <c r="AO569" t="s">
        <v>71</v>
      </c>
      <c r="AP569" t="s">
        <v>71</v>
      </c>
      <c r="AQ569" t="s">
        <v>71</v>
      </c>
      <c r="AR569" t="s">
        <v>71</v>
      </c>
      <c r="AS569">
        <v>2018</v>
      </c>
      <c r="AT569">
        <v>118</v>
      </c>
      <c r="AU569">
        <v>4</v>
      </c>
      <c r="AV569" t="s">
        <v>71</v>
      </c>
      <c r="AW569" t="s">
        <v>71</v>
      </c>
      <c r="AX569" t="s">
        <v>71</v>
      </c>
      <c r="AY569" t="s">
        <v>71</v>
      </c>
      <c r="AZ569">
        <v>850</v>
      </c>
      <c r="BA569">
        <v>872</v>
      </c>
      <c r="BB569" t="s">
        <v>71</v>
      </c>
      <c r="BC569" t="s">
        <v>5356</v>
      </c>
      <c r="BD569" t="str">
        <f>HYPERLINK("http://dx.doi.org/10.1108/IMDS-07-2017-0313","http://dx.doi.org/10.1108/IMDS-07-2017-0313")</f>
        <v>http://dx.doi.org/10.1108/IMDS-07-2017-0313</v>
      </c>
      <c r="BE569" t="s">
        <v>71</v>
      </c>
      <c r="BF569" t="s">
        <v>71</v>
      </c>
      <c r="BG569" t="s">
        <v>71</v>
      </c>
      <c r="BH569" t="s">
        <v>71</v>
      </c>
      <c r="BI569" t="s">
        <v>71</v>
      </c>
      <c r="BJ569" t="s">
        <v>71</v>
      </c>
      <c r="BK569" t="s">
        <v>71</v>
      </c>
      <c r="BL569" t="s">
        <v>71</v>
      </c>
      <c r="BM569" t="s">
        <v>71</v>
      </c>
      <c r="BN569" t="s">
        <v>71</v>
      </c>
      <c r="BO569" t="s">
        <v>71</v>
      </c>
      <c r="BP569" t="s">
        <v>71</v>
      </c>
      <c r="BQ569" t="s">
        <v>5357</v>
      </c>
      <c r="BR569" t="str">
        <f>HYPERLINK("https%3A%2F%2Fwww.webofscience.com%2Fwos%2Fwoscc%2Ffull-record%2FWOS:000432263100011","View Full Record in Web of Science")</f>
        <v>View Full Record in Web of Science</v>
      </c>
    </row>
    <row r="570" spans="1:70" x14ac:dyDescent="0.25">
      <c r="A570" t="s">
        <v>83</v>
      </c>
      <c r="B570" t="s">
        <v>5358</v>
      </c>
      <c r="C570" t="s">
        <v>71</v>
      </c>
      <c r="D570" t="s">
        <v>5359</v>
      </c>
      <c r="E570" t="s">
        <v>71</v>
      </c>
      <c r="F570" t="s">
        <v>5360</v>
      </c>
      <c r="G570" t="s">
        <v>71</v>
      </c>
      <c r="H570" t="s">
        <v>71</v>
      </c>
      <c r="I570" s="1" t="s">
        <v>5361</v>
      </c>
      <c r="J570" s="6" t="s">
        <v>8590</v>
      </c>
      <c r="K570" t="s">
        <v>5362</v>
      </c>
      <c r="L570" t="s">
        <v>601</v>
      </c>
      <c r="M570" t="s">
        <v>5363</v>
      </c>
      <c r="N570" t="s">
        <v>5364</v>
      </c>
      <c r="O570" t="s">
        <v>5365</v>
      </c>
      <c r="P570" t="s">
        <v>5366</v>
      </c>
      <c r="Q570" t="s">
        <v>5367</v>
      </c>
      <c r="R570" t="s">
        <v>71</v>
      </c>
      <c r="S570" t="s">
        <v>71</v>
      </c>
      <c r="T570" t="s">
        <v>5368</v>
      </c>
      <c r="U570" t="s">
        <v>71</v>
      </c>
      <c r="V570" t="s">
        <v>71</v>
      </c>
      <c r="W570" t="s">
        <v>71</v>
      </c>
      <c r="X570" t="s">
        <v>71</v>
      </c>
      <c r="Y570" t="s">
        <v>71</v>
      </c>
      <c r="Z570" t="s">
        <v>71</v>
      </c>
      <c r="AA570" t="s">
        <v>71</v>
      </c>
      <c r="AB570" t="s">
        <v>71</v>
      </c>
      <c r="AC570" t="s">
        <v>71</v>
      </c>
      <c r="AD570" t="s">
        <v>71</v>
      </c>
      <c r="AE570" t="s">
        <v>71</v>
      </c>
      <c r="AF570" t="s">
        <v>71</v>
      </c>
      <c r="AG570" t="s">
        <v>71</v>
      </c>
      <c r="AH570" t="s">
        <v>71</v>
      </c>
      <c r="AI570" t="s">
        <v>71</v>
      </c>
      <c r="AJ570" t="s">
        <v>71</v>
      </c>
      <c r="AK570" t="s">
        <v>71</v>
      </c>
      <c r="AL570" t="s">
        <v>71</v>
      </c>
      <c r="AM570" t="s">
        <v>606</v>
      </c>
      <c r="AN570" t="s">
        <v>607</v>
      </c>
      <c r="AO570" t="s">
        <v>5369</v>
      </c>
      <c r="AP570" t="s">
        <v>71</v>
      </c>
      <c r="AQ570" t="s">
        <v>71</v>
      </c>
      <c r="AR570" t="s">
        <v>71</v>
      </c>
      <c r="AS570">
        <v>2020</v>
      </c>
      <c r="AT570">
        <v>1002</v>
      </c>
      <c r="AU570" t="s">
        <v>71</v>
      </c>
      <c r="AV570" t="s">
        <v>71</v>
      </c>
      <c r="AW570" t="s">
        <v>71</v>
      </c>
      <c r="AX570" t="s">
        <v>71</v>
      </c>
      <c r="AY570" t="s">
        <v>71</v>
      </c>
      <c r="AZ570">
        <v>40</v>
      </c>
      <c r="BA570">
        <v>48</v>
      </c>
      <c r="BB570" t="s">
        <v>71</v>
      </c>
      <c r="BC570" t="s">
        <v>5370</v>
      </c>
      <c r="BD570" t="str">
        <f>HYPERLINK("http://dx.doi.org/10.1007/978-3-030-21255-1_4","http://dx.doi.org/10.1007/978-3-030-21255-1_4")</f>
        <v>http://dx.doi.org/10.1007/978-3-030-21255-1_4</v>
      </c>
      <c r="BE570" t="s">
        <v>71</v>
      </c>
      <c r="BF570" t="s">
        <v>71</v>
      </c>
      <c r="BG570" t="s">
        <v>71</v>
      </c>
      <c r="BH570" t="s">
        <v>71</v>
      </c>
      <c r="BI570" t="s">
        <v>71</v>
      </c>
      <c r="BJ570" t="s">
        <v>71</v>
      </c>
      <c r="BK570" t="s">
        <v>71</v>
      </c>
      <c r="BL570" t="s">
        <v>71</v>
      </c>
      <c r="BM570" t="s">
        <v>71</v>
      </c>
      <c r="BN570" t="s">
        <v>71</v>
      </c>
      <c r="BO570" t="s">
        <v>71</v>
      </c>
      <c r="BP570" t="s">
        <v>71</v>
      </c>
      <c r="BQ570" t="s">
        <v>5371</v>
      </c>
      <c r="BR570" t="str">
        <f>HYPERLINK("https%3A%2F%2Fwww.webofscience.com%2Fwos%2Fwoscc%2Ffull-record%2FWOS:000587666200004","View Full Record in Web of Science")</f>
        <v>View Full Record in Web of Science</v>
      </c>
    </row>
    <row r="571" spans="1:70" x14ac:dyDescent="0.25">
      <c r="A571" t="s">
        <v>2847</v>
      </c>
      <c r="B571" t="s">
        <v>112</v>
      </c>
      <c r="C571" t="s">
        <v>71</v>
      </c>
      <c r="D571" t="s">
        <v>4551</v>
      </c>
      <c r="E571" t="s">
        <v>71</v>
      </c>
      <c r="F571" t="s">
        <v>113</v>
      </c>
      <c r="G571" t="s">
        <v>71</v>
      </c>
      <c r="H571" t="s">
        <v>71</v>
      </c>
      <c r="I571" s="1" t="s">
        <v>5372</v>
      </c>
      <c r="J571" s="6" t="s">
        <v>8590</v>
      </c>
      <c r="K571" t="s">
        <v>4554</v>
      </c>
      <c r="L571" t="s">
        <v>71</v>
      </c>
      <c r="M571" t="s">
        <v>71</v>
      </c>
      <c r="N571" t="s">
        <v>71</v>
      </c>
      <c r="O571" t="s">
        <v>71</v>
      </c>
      <c r="P571" t="s">
        <v>71</v>
      </c>
      <c r="Q571" t="s">
        <v>71</v>
      </c>
      <c r="R571" t="s">
        <v>71</v>
      </c>
      <c r="S571" t="s">
        <v>71</v>
      </c>
      <c r="T571" t="s">
        <v>5373</v>
      </c>
      <c r="U571" t="s">
        <v>71</v>
      </c>
      <c r="V571" t="s">
        <v>71</v>
      </c>
      <c r="W571" t="s">
        <v>71</v>
      </c>
      <c r="X571" t="s">
        <v>71</v>
      </c>
      <c r="Y571" t="s">
        <v>71</v>
      </c>
      <c r="Z571" t="s">
        <v>71</v>
      </c>
      <c r="AA571" t="s">
        <v>71</v>
      </c>
      <c r="AB571" t="s">
        <v>71</v>
      </c>
      <c r="AC571" t="s">
        <v>71</v>
      </c>
      <c r="AD571" t="s">
        <v>71</v>
      </c>
      <c r="AE571" t="s">
        <v>71</v>
      </c>
      <c r="AF571" t="s">
        <v>71</v>
      </c>
      <c r="AG571" t="s">
        <v>71</v>
      </c>
      <c r="AH571" t="s">
        <v>71</v>
      </c>
      <c r="AI571" t="s">
        <v>71</v>
      </c>
      <c r="AJ571" t="s">
        <v>71</v>
      </c>
      <c r="AK571" t="s">
        <v>71</v>
      </c>
      <c r="AL571" t="s">
        <v>71</v>
      </c>
      <c r="AM571" t="s">
        <v>71</v>
      </c>
      <c r="AN571" t="s">
        <v>71</v>
      </c>
      <c r="AO571" t="s">
        <v>4558</v>
      </c>
      <c r="AP571" t="s">
        <v>71</v>
      </c>
      <c r="AQ571" t="s">
        <v>71</v>
      </c>
      <c r="AR571" t="s">
        <v>71</v>
      </c>
      <c r="AS571">
        <v>2015</v>
      </c>
      <c r="AT571" t="s">
        <v>71</v>
      </c>
      <c r="AU571" t="s">
        <v>71</v>
      </c>
      <c r="AV571" t="s">
        <v>71</v>
      </c>
      <c r="AW571" t="s">
        <v>71</v>
      </c>
      <c r="AX571" t="s">
        <v>71</v>
      </c>
      <c r="AY571" t="s">
        <v>71</v>
      </c>
      <c r="AZ571">
        <v>7</v>
      </c>
      <c r="BA571">
        <v>29</v>
      </c>
      <c r="BB571" t="s">
        <v>71</v>
      </c>
      <c r="BC571" t="s">
        <v>71</v>
      </c>
      <c r="BD571" t="s">
        <v>71</v>
      </c>
      <c r="BE571" t="s">
        <v>4559</v>
      </c>
      <c r="BF571" t="s">
        <v>71</v>
      </c>
      <c r="BG571" t="s">
        <v>71</v>
      </c>
      <c r="BH571" t="s">
        <v>71</v>
      </c>
      <c r="BI571" t="s">
        <v>71</v>
      </c>
      <c r="BJ571" t="s">
        <v>71</v>
      </c>
      <c r="BK571" t="s">
        <v>71</v>
      </c>
      <c r="BL571" t="s">
        <v>71</v>
      </c>
      <c r="BM571" t="s">
        <v>71</v>
      </c>
      <c r="BN571" t="s">
        <v>71</v>
      </c>
      <c r="BO571" t="s">
        <v>71</v>
      </c>
      <c r="BP571" t="s">
        <v>71</v>
      </c>
      <c r="BQ571" t="s">
        <v>5374</v>
      </c>
      <c r="BR571" t="str">
        <f>HYPERLINK("https%3A%2F%2Fwww.webofscience.com%2Fwos%2Fwoscc%2Ffull-record%2FWOS:000400029000003","View Full Record in Web of Science")</f>
        <v>View Full Record in Web of Science</v>
      </c>
    </row>
    <row r="572" spans="1:70" x14ac:dyDescent="0.25">
      <c r="A572" t="s">
        <v>69</v>
      </c>
      <c r="B572" t="s">
        <v>5375</v>
      </c>
      <c r="C572" t="s">
        <v>71</v>
      </c>
      <c r="D572" t="s">
        <v>71</v>
      </c>
      <c r="E572" t="s">
        <v>71</v>
      </c>
      <c r="F572" t="s">
        <v>5375</v>
      </c>
      <c r="G572" t="s">
        <v>71</v>
      </c>
      <c r="H572" t="s">
        <v>71</v>
      </c>
      <c r="I572" s="1" t="s">
        <v>5376</v>
      </c>
      <c r="J572" s="6" t="s">
        <v>8590</v>
      </c>
      <c r="K572" t="s">
        <v>288</v>
      </c>
      <c r="L572" t="s">
        <v>71</v>
      </c>
      <c r="M572" t="s">
        <v>71</v>
      </c>
      <c r="N572" t="s">
        <v>71</v>
      </c>
      <c r="O572" t="s">
        <v>71</v>
      </c>
      <c r="P572" t="s">
        <v>71</v>
      </c>
      <c r="Q572" t="s">
        <v>71</v>
      </c>
      <c r="R572" t="s">
        <v>71</v>
      </c>
      <c r="S572" t="s">
        <v>71</v>
      </c>
      <c r="T572" t="s">
        <v>5377</v>
      </c>
      <c r="U572" t="s">
        <v>71</v>
      </c>
      <c r="V572" t="s">
        <v>71</v>
      </c>
      <c r="W572" t="s">
        <v>71</v>
      </c>
      <c r="X572" t="s">
        <v>71</v>
      </c>
      <c r="Y572" t="s">
        <v>71</v>
      </c>
      <c r="Z572" t="s">
        <v>71</v>
      </c>
      <c r="AA572" t="s">
        <v>71</v>
      </c>
      <c r="AB572" t="s">
        <v>71</v>
      </c>
      <c r="AC572" t="s">
        <v>71</v>
      </c>
      <c r="AD572" t="s">
        <v>71</v>
      </c>
      <c r="AE572" t="s">
        <v>71</v>
      </c>
      <c r="AF572" t="s">
        <v>71</v>
      </c>
      <c r="AG572" t="s">
        <v>71</v>
      </c>
      <c r="AH572" t="s">
        <v>71</v>
      </c>
      <c r="AI572" t="s">
        <v>71</v>
      </c>
      <c r="AJ572" t="s">
        <v>71</v>
      </c>
      <c r="AK572" t="s">
        <v>71</v>
      </c>
      <c r="AL572" t="s">
        <v>71</v>
      </c>
      <c r="AM572" t="s">
        <v>291</v>
      </c>
      <c r="AN572" t="s">
        <v>292</v>
      </c>
      <c r="AO572" t="s">
        <v>71</v>
      </c>
      <c r="AP572" t="s">
        <v>71</v>
      </c>
      <c r="AQ572" t="s">
        <v>71</v>
      </c>
      <c r="AR572" t="s">
        <v>794</v>
      </c>
      <c r="AS572">
        <v>1999</v>
      </c>
      <c r="AT572">
        <v>16</v>
      </c>
      <c r="AU572">
        <v>1</v>
      </c>
      <c r="AV572" t="s">
        <v>71</v>
      </c>
      <c r="AW572" t="s">
        <v>71</v>
      </c>
      <c r="AX572" t="s">
        <v>71</v>
      </c>
      <c r="AY572" t="s">
        <v>71</v>
      </c>
      <c r="AZ572">
        <v>79</v>
      </c>
      <c r="BA572">
        <v>84</v>
      </c>
      <c r="BB572" t="s">
        <v>71</v>
      </c>
      <c r="BC572" t="s">
        <v>5378</v>
      </c>
      <c r="BD572" t="str">
        <f>HYPERLINK("http://dx.doi.org/10.1016/S0957-4174(98)00024-4","http://dx.doi.org/10.1016/S0957-4174(98)00024-4")</f>
        <v>http://dx.doi.org/10.1016/S0957-4174(98)00024-4</v>
      </c>
      <c r="BE572" t="s">
        <v>71</v>
      </c>
      <c r="BF572" t="s">
        <v>71</v>
      </c>
      <c r="BG572" t="s">
        <v>71</v>
      </c>
      <c r="BH572" t="s">
        <v>71</v>
      </c>
      <c r="BI572" t="s">
        <v>71</v>
      </c>
      <c r="BJ572" t="s">
        <v>71</v>
      </c>
      <c r="BK572" t="s">
        <v>71</v>
      </c>
      <c r="BL572" t="s">
        <v>71</v>
      </c>
      <c r="BM572" t="s">
        <v>71</v>
      </c>
      <c r="BN572" t="s">
        <v>71</v>
      </c>
      <c r="BO572" t="s">
        <v>71</v>
      </c>
      <c r="BP572" t="s">
        <v>71</v>
      </c>
      <c r="BQ572" t="s">
        <v>5379</v>
      </c>
      <c r="BR572" t="str">
        <f>HYPERLINK("https%3A%2F%2Fwww.webofscience.com%2Fwos%2Fwoscc%2Ffull-record%2FWOS:000078567100011","View Full Record in Web of Science")</f>
        <v>View Full Record in Web of Science</v>
      </c>
    </row>
    <row r="573" spans="1:70" x14ac:dyDescent="0.25">
      <c r="A573" t="s">
        <v>69</v>
      </c>
      <c r="B573" t="s">
        <v>5380</v>
      </c>
      <c r="C573" t="s">
        <v>71</v>
      </c>
      <c r="D573" t="s">
        <v>71</v>
      </c>
      <c r="E573" t="s">
        <v>71</v>
      </c>
      <c r="F573" t="s">
        <v>5381</v>
      </c>
      <c r="G573" t="s">
        <v>71</v>
      </c>
      <c r="H573" t="s">
        <v>71</v>
      </c>
      <c r="I573" s="1" t="s">
        <v>5382</v>
      </c>
      <c r="J573" s="6" t="s">
        <v>8590</v>
      </c>
      <c r="K573" t="s">
        <v>510</v>
      </c>
      <c r="L573" t="s">
        <v>71</v>
      </c>
      <c r="M573" t="s">
        <v>71</v>
      </c>
      <c r="N573" t="s">
        <v>71</v>
      </c>
      <c r="O573" t="s">
        <v>71</v>
      </c>
      <c r="P573" t="s">
        <v>71</v>
      </c>
      <c r="Q573" t="s">
        <v>71</v>
      </c>
      <c r="R573" t="s">
        <v>71</v>
      </c>
      <c r="S573" t="s">
        <v>71</v>
      </c>
      <c r="T573" t="s">
        <v>5383</v>
      </c>
      <c r="U573" t="s">
        <v>71</v>
      </c>
      <c r="V573" t="s">
        <v>71</v>
      </c>
      <c r="W573" t="s">
        <v>71</v>
      </c>
      <c r="X573" t="s">
        <v>71</v>
      </c>
      <c r="Y573" t="s">
        <v>5384</v>
      </c>
      <c r="Z573" t="s">
        <v>5385</v>
      </c>
      <c r="AA573" t="s">
        <v>71</v>
      </c>
      <c r="AB573" t="s">
        <v>71</v>
      </c>
      <c r="AC573" t="s">
        <v>71</v>
      </c>
      <c r="AD573" t="s">
        <v>71</v>
      </c>
      <c r="AE573" t="s">
        <v>71</v>
      </c>
      <c r="AF573" t="s">
        <v>71</v>
      </c>
      <c r="AG573" t="s">
        <v>71</v>
      </c>
      <c r="AH573" t="s">
        <v>71</v>
      </c>
      <c r="AI573" t="s">
        <v>71</v>
      </c>
      <c r="AJ573" t="s">
        <v>71</v>
      </c>
      <c r="AK573" t="s">
        <v>71</v>
      </c>
      <c r="AL573" t="s">
        <v>71</v>
      </c>
      <c r="AM573" t="s">
        <v>512</v>
      </c>
      <c r="AN573" t="s">
        <v>513</v>
      </c>
      <c r="AO573" t="s">
        <v>71</v>
      </c>
      <c r="AP573" t="s">
        <v>71</v>
      </c>
      <c r="AQ573" t="s">
        <v>71</v>
      </c>
      <c r="AR573" t="s">
        <v>71</v>
      </c>
      <c r="AS573">
        <v>2014</v>
      </c>
      <c r="AT573">
        <v>43</v>
      </c>
      <c r="AU573">
        <v>5</v>
      </c>
      <c r="AV573" t="s">
        <v>71</v>
      </c>
      <c r="AW573" t="s">
        <v>71</v>
      </c>
      <c r="AX573" t="s">
        <v>71</v>
      </c>
      <c r="AY573" t="s">
        <v>71</v>
      </c>
      <c r="AZ573">
        <v>797</v>
      </c>
      <c r="BA573">
        <v>816</v>
      </c>
      <c r="BB573" t="s">
        <v>71</v>
      </c>
      <c r="BC573" t="s">
        <v>5386</v>
      </c>
      <c r="BD573" t="str">
        <f>HYPERLINK("http://dx.doi.org/10.1108/K-03-2013-0046","http://dx.doi.org/10.1108/K-03-2013-0046")</f>
        <v>http://dx.doi.org/10.1108/K-03-2013-0046</v>
      </c>
      <c r="BE573" t="s">
        <v>71</v>
      </c>
      <c r="BF573" t="s">
        <v>71</v>
      </c>
      <c r="BG573" t="s">
        <v>71</v>
      </c>
      <c r="BH573" t="s">
        <v>71</v>
      </c>
      <c r="BI573" t="s">
        <v>71</v>
      </c>
      <c r="BJ573" t="s">
        <v>71</v>
      </c>
      <c r="BK573" t="s">
        <v>71</v>
      </c>
      <c r="BL573" t="s">
        <v>71</v>
      </c>
      <c r="BM573" t="s">
        <v>71</v>
      </c>
      <c r="BN573" t="s">
        <v>71</v>
      </c>
      <c r="BO573" t="s">
        <v>71</v>
      </c>
      <c r="BP573" t="s">
        <v>71</v>
      </c>
      <c r="BQ573" t="s">
        <v>5387</v>
      </c>
      <c r="BR573" t="str">
        <f>HYPERLINK("https%3A%2F%2Fwww.webofscience.com%2Fwos%2Fwoscc%2Ffull-record%2FWOS:000341937600010","View Full Record in Web of Science")</f>
        <v>View Full Record in Web of Science</v>
      </c>
    </row>
    <row r="574" spans="1:70" x14ac:dyDescent="0.25">
      <c r="A574" t="s">
        <v>69</v>
      </c>
      <c r="B574" t="s">
        <v>5388</v>
      </c>
      <c r="C574" t="s">
        <v>71</v>
      </c>
      <c r="D574" t="s">
        <v>71</v>
      </c>
      <c r="E574" t="s">
        <v>71</v>
      </c>
      <c r="F574" t="s">
        <v>5389</v>
      </c>
      <c r="G574" t="s">
        <v>71</v>
      </c>
      <c r="H574" t="s">
        <v>71</v>
      </c>
      <c r="I574" s="1" t="s">
        <v>5390</v>
      </c>
      <c r="J574" s="6" t="s">
        <v>8590</v>
      </c>
      <c r="K574" t="s">
        <v>174</v>
      </c>
      <c r="L574" t="s">
        <v>71</v>
      </c>
      <c r="M574" t="s">
        <v>71</v>
      </c>
      <c r="N574" t="s">
        <v>71</v>
      </c>
      <c r="O574" t="s">
        <v>71</v>
      </c>
      <c r="P574" t="s">
        <v>71</v>
      </c>
      <c r="Q574" t="s">
        <v>71</v>
      </c>
      <c r="R574" t="s">
        <v>71</v>
      </c>
      <c r="S574" t="s">
        <v>71</v>
      </c>
      <c r="T574" t="s">
        <v>5391</v>
      </c>
      <c r="U574" t="s">
        <v>71</v>
      </c>
      <c r="V574" t="s">
        <v>71</v>
      </c>
      <c r="W574" t="s">
        <v>71</v>
      </c>
      <c r="X574" t="s">
        <v>71</v>
      </c>
      <c r="Y574" t="s">
        <v>5392</v>
      </c>
      <c r="Z574" t="s">
        <v>5393</v>
      </c>
      <c r="AA574" t="s">
        <v>71</v>
      </c>
      <c r="AB574" t="s">
        <v>71</v>
      </c>
      <c r="AC574" t="s">
        <v>71</v>
      </c>
      <c r="AD574" t="s">
        <v>71</v>
      </c>
      <c r="AE574" t="s">
        <v>71</v>
      </c>
      <c r="AF574" t="s">
        <v>71</v>
      </c>
      <c r="AG574" t="s">
        <v>71</v>
      </c>
      <c r="AH574" t="s">
        <v>71</v>
      </c>
      <c r="AI574" t="s">
        <v>71</v>
      </c>
      <c r="AJ574" t="s">
        <v>71</v>
      </c>
      <c r="AK574" t="s">
        <v>71</v>
      </c>
      <c r="AL574" t="s">
        <v>71</v>
      </c>
      <c r="AM574" t="s">
        <v>178</v>
      </c>
      <c r="AN574" t="s">
        <v>179</v>
      </c>
      <c r="AO574" t="s">
        <v>71</v>
      </c>
      <c r="AP574" t="s">
        <v>71</v>
      </c>
      <c r="AQ574" t="s">
        <v>71</v>
      </c>
      <c r="AR574" t="s">
        <v>71</v>
      </c>
      <c r="AS574">
        <v>2021</v>
      </c>
      <c r="AT574">
        <v>40</v>
      </c>
      <c r="AU574">
        <v>2</v>
      </c>
      <c r="AV574" t="s">
        <v>71</v>
      </c>
      <c r="AW574" t="s">
        <v>71</v>
      </c>
      <c r="AX574" t="s">
        <v>71</v>
      </c>
      <c r="AY574" t="s">
        <v>71</v>
      </c>
      <c r="AZ574">
        <v>1983</v>
      </c>
      <c r="BA574">
        <v>1996</v>
      </c>
      <c r="BB574" t="s">
        <v>71</v>
      </c>
      <c r="BC574" t="s">
        <v>5394</v>
      </c>
      <c r="BD574" t="str">
        <f>HYPERLINK("http://dx.doi.org/10.3233/JIFS-189201","http://dx.doi.org/10.3233/JIFS-189201")</f>
        <v>http://dx.doi.org/10.3233/JIFS-189201</v>
      </c>
      <c r="BE574" t="s">
        <v>71</v>
      </c>
      <c r="BF574" t="s">
        <v>71</v>
      </c>
      <c r="BG574" t="s">
        <v>71</v>
      </c>
      <c r="BH574" t="s">
        <v>71</v>
      </c>
      <c r="BI574" t="s">
        <v>71</v>
      </c>
      <c r="BJ574" t="s">
        <v>71</v>
      </c>
      <c r="BK574" t="s">
        <v>71</v>
      </c>
      <c r="BL574" t="s">
        <v>71</v>
      </c>
      <c r="BM574" t="s">
        <v>71</v>
      </c>
      <c r="BN574" t="s">
        <v>71</v>
      </c>
      <c r="BO574" t="s">
        <v>71</v>
      </c>
      <c r="BP574" t="s">
        <v>71</v>
      </c>
      <c r="BQ574" t="s">
        <v>5395</v>
      </c>
      <c r="BR574" t="str">
        <f>HYPERLINK("https%3A%2F%2Fwww.webofscience.com%2Fwos%2Fwoscc%2Ffull-record%2FWOS:000618076700023","View Full Record in Web of Science")</f>
        <v>View Full Record in Web of Science</v>
      </c>
    </row>
    <row r="575" spans="1:70" x14ac:dyDescent="0.25">
      <c r="A575" t="s">
        <v>69</v>
      </c>
      <c r="B575" t="s">
        <v>3243</v>
      </c>
      <c r="C575" t="s">
        <v>71</v>
      </c>
      <c r="D575" t="s">
        <v>71</v>
      </c>
      <c r="E575" t="s">
        <v>71</v>
      </c>
      <c r="F575" t="s">
        <v>3243</v>
      </c>
      <c r="G575" t="s">
        <v>71</v>
      </c>
      <c r="H575" t="s">
        <v>71</v>
      </c>
      <c r="I575" s="1" t="s">
        <v>5396</v>
      </c>
      <c r="J575" s="6" t="s">
        <v>8590</v>
      </c>
      <c r="K575" t="s">
        <v>5397</v>
      </c>
      <c r="L575" t="s">
        <v>71</v>
      </c>
      <c r="M575" t="s">
        <v>71</v>
      </c>
      <c r="N575" t="s">
        <v>71</v>
      </c>
      <c r="O575" t="s">
        <v>71</v>
      </c>
      <c r="P575" t="s">
        <v>71</v>
      </c>
      <c r="Q575" t="s">
        <v>71</v>
      </c>
      <c r="R575" t="s">
        <v>71</v>
      </c>
      <c r="S575" t="s">
        <v>71</v>
      </c>
      <c r="T575" t="s">
        <v>5398</v>
      </c>
      <c r="U575" t="s">
        <v>71</v>
      </c>
      <c r="V575" t="s">
        <v>71</v>
      </c>
      <c r="W575" t="s">
        <v>71</v>
      </c>
      <c r="X575" t="s">
        <v>71</v>
      </c>
      <c r="Y575" t="s">
        <v>71</v>
      </c>
      <c r="Z575" t="s">
        <v>71</v>
      </c>
      <c r="AA575" t="s">
        <v>71</v>
      </c>
      <c r="AB575" t="s">
        <v>71</v>
      </c>
      <c r="AC575" t="s">
        <v>71</v>
      </c>
      <c r="AD575" t="s">
        <v>71</v>
      </c>
      <c r="AE575" t="s">
        <v>71</v>
      </c>
      <c r="AF575" t="s">
        <v>71</v>
      </c>
      <c r="AG575" t="s">
        <v>71</v>
      </c>
      <c r="AH575" t="s">
        <v>71</v>
      </c>
      <c r="AI575" t="s">
        <v>71</v>
      </c>
      <c r="AJ575" t="s">
        <v>71</v>
      </c>
      <c r="AK575" t="s">
        <v>71</v>
      </c>
      <c r="AL575" t="s">
        <v>71</v>
      </c>
      <c r="AM575" t="s">
        <v>5399</v>
      </c>
      <c r="AN575" t="s">
        <v>5400</v>
      </c>
      <c r="AO575" t="s">
        <v>71</v>
      </c>
      <c r="AP575" t="s">
        <v>71</v>
      </c>
      <c r="AQ575" t="s">
        <v>71</v>
      </c>
      <c r="AR575" t="s">
        <v>293</v>
      </c>
      <c r="AS575">
        <v>2022</v>
      </c>
      <c r="AT575">
        <v>34</v>
      </c>
      <c r="AU575">
        <v>3</v>
      </c>
      <c r="AV575" t="s">
        <v>71</v>
      </c>
      <c r="AW575" t="s">
        <v>71</v>
      </c>
      <c r="AX575" t="s">
        <v>71</v>
      </c>
      <c r="AY575" t="s">
        <v>71</v>
      </c>
      <c r="AZ575">
        <v>1489</v>
      </c>
      <c r="BA575">
        <v>1500</v>
      </c>
      <c r="BB575" t="s">
        <v>71</v>
      </c>
      <c r="BC575" t="s">
        <v>5401</v>
      </c>
      <c r="BD575" t="str">
        <f>HYPERLINK("http://dx.doi.org/10.1109/TKDE.2020.2993326","http://dx.doi.org/10.1109/TKDE.2020.2993326")</f>
        <v>http://dx.doi.org/10.1109/TKDE.2020.2993326</v>
      </c>
      <c r="BE575" t="s">
        <v>71</v>
      </c>
      <c r="BF575" t="s">
        <v>71</v>
      </c>
      <c r="BG575" t="s">
        <v>71</v>
      </c>
      <c r="BH575" t="s">
        <v>71</v>
      </c>
      <c r="BI575" t="s">
        <v>71</v>
      </c>
      <c r="BJ575" t="s">
        <v>71</v>
      </c>
      <c r="BK575" t="s">
        <v>71</v>
      </c>
      <c r="BL575" t="s">
        <v>71</v>
      </c>
      <c r="BM575" t="s">
        <v>71</v>
      </c>
      <c r="BN575" t="s">
        <v>71</v>
      </c>
      <c r="BO575" t="s">
        <v>71</v>
      </c>
      <c r="BP575" t="s">
        <v>71</v>
      </c>
      <c r="BQ575" t="s">
        <v>5402</v>
      </c>
      <c r="BR575" t="str">
        <f>HYPERLINK("https%3A%2F%2Fwww.webofscience.com%2Fwos%2Fwoscc%2Ffull-record%2FWOS:000752013800034","View Full Record in Web of Science")</f>
        <v>View Full Record in Web of Science</v>
      </c>
    </row>
    <row r="576" spans="1:70" x14ac:dyDescent="0.25">
      <c r="A576" t="s">
        <v>83</v>
      </c>
      <c r="B576" t="s">
        <v>5403</v>
      </c>
      <c r="C576" t="s">
        <v>71</v>
      </c>
      <c r="D576" t="s">
        <v>5404</v>
      </c>
      <c r="E576" t="s">
        <v>71</v>
      </c>
      <c r="F576" t="s">
        <v>5405</v>
      </c>
      <c r="G576" t="s">
        <v>71</v>
      </c>
      <c r="H576" t="s">
        <v>71</v>
      </c>
      <c r="I576" s="1" t="s">
        <v>5406</v>
      </c>
      <c r="J576" s="6" t="s">
        <v>8590</v>
      </c>
      <c r="K576" t="s">
        <v>5407</v>
      </c>
      <c r="L576" t="s">
        <v>71</v>
      </c>
      <c r="M576" t="s">
        <v>5408</v>
      </c>
      <c r="N576" t="s">
        <v>5409</v>
      </c>
      <c r="O576" t="s">
        <v>4035</v>
      </c>
      <c r="P576" t="s">
        <v>5410</v>
      </c>
      <c r="Q576" t="s">
        <v>71</v>
      </c>
      <c r="R576" t="s">
        <v>71</v>
      </c>
      <c r="S576" t="s">
        <v>71</v>
      </c>
      <c r="T576" t="s">
        <v>5411</v>
      </c>
      <c r="U576" t="s">
        <v>71</v>
      </c>
      <c r="V576" t="s">
        <v>71</v>
      </c>
      <c r="W576" t="s">
        <v>71</v>
      </c>
      <c r="X576" t="s">
        <v>71</v>
      </c>
      <c r="Y576" t="s">
        <v>71</v>
      </c>
      <c r="Z576" t="s">
        <v>71</v>
      </c>
      <c r="AA576" t="s">
        <v>71</v>
      </c>
      <c r="AB576" t="s">
        <v>71</v>
      </c>
      <c r="AC576" t="s">
        <v>71</v>
      </c>
      <c r="AD576" t="s">
        <v>71</v>
      </c>
      <c r="AE576" t="s">
        <v>71</v>
      </c>
      <c r="AF576" t="s">
        <v>71</v>
      </c>
      <c r="AG576" t="s">
        <v>71</v>
      </c>
      <c r="AH576" t="s">
        <v>71</v>
      </c>
      <c r="AI576" t="s">
        <v>71</v>
      </c>
      <c r="AJ576" t="s">
        <v>71</v>
      </c>
      <c r="AK576" t="s">
        <v>71</v>
      </c>
      <c r="AL576" t="s">
        <v>71</v>
      </c>
      <c r="AM576" t="s">
        <v>71</v>
      </c>
      <c r="AN576" t="s">
        <v>71</v>
      </c>
      <c r="AO576" t="s">
        <v>5412</v>
      </c>
      <c r="AP576" t="s">
        <v>71</v>
      </c>
      <c r="AQ576" t="s">
        <v>71</v>
      </c>
      <c r="AR576" t="s">
        <v>71</v>
      </c>
      <c r="AS576">
        <v>2010</v>
      </c>
      <c r="AT576" t="s">
        <v>71</v>
      </c>
      <c r="AU576" t="s">
        <v>71</v>
      </c>
      <c r="AV576" t="s">
        <v>71</v>
      </c>
      <c r="AW576" t="s">
        <v>71</v>
      </c>
      <c r="AX576" t="s">
        <v>71</v>
      </c>
      <c r="AY576" t="s">
        <v>71</v>
      </c>
      <c r="AZ576">
        <v>331</v>
      </c>
      <c r="BA576">
        <v>334</v>
      </c>
      <c r="BB576" t="s">
        <v>71</v>
      </c>
      <c r="BC576" t="s">
        <v>71</v>
      </c>
      <c r="BD576" t="s">
        <v>71</v>
      </c>
      <c r="BE576" t="s">
        <v>71</v>
      </c>
      <c r="BF576" t="s">
        <v>71</v>
      </c>
      <c r="BG576" t="s">
        <v>71</v>
      </c>
      <c r="BH576" t="s">
        <v>71</v>
      </c>
      <c r="BI576" t="s">
        <v>71</v>
      </c>
      <c r="BJ576" t="s">
        <v>71</v>
      </c>
      <c r="BK576" t="s">
        <v>71</v>
      </c>
      <c r="BL576" t="s">
        <v>71</v>
      </c>
      <c r="BM576" t="s">
        <v>71</v>
      </c>
      <c r="BN576" t="s">
        <v>71</v>
      </c>
      <c r="BO576" t="s">
        <v>71</v>
      </c>
      <c r="BP576" t="s">
        <v>71</v>
      </c>
      <c r="BQ576" t="s">
        <v>5413</v>
      </c>
      <c r="BR576" t="str">
        <f>HYPERLINK("https%3A%2F%2Fwww.webofscience.com%2Fwos%2Fwoscc%2Ffull-record%2FWOS:000398765700084","View Full Record in Web of Science")</f>
        <v>View Full Record in Web of Science</v>
      </c>
    </row>
    <row r="577" spans="1:70" x14ac:dyDescent="0.25">
      <c r="A577" t="s">
        <v>69</v>
      </c>
      <c r="B577" t="s">
        <v>5414</v>
      </c>
      <c r="C577" t="s">
        <v>71</v>
      </c>
      <c r="D577" t="s">
        <v>71</v>
      </c>
      <c r="E577" t="s">
        <v>71</v>
      </c>
      <c r="F577" t="s">
        <v>5414</v>
      </c>
      <c r="G577" t="s">
        <v>71</v>
      </c>
      <c r="H577" t="s">
        <v>71</v>
      </c>
      <c r="I577" s="1" t="s">
        <v>5415</v>
      </c>
      <c r="J577" s="6" t="s">
        <v>8588</v>
      </c>
      <c r="K577" t="s">
        <v>837</v>
      </c>
      <c r="L577" t="s">
        <v>71</v>
      </c>
      <c r="M577" t="s">
        <v>71</v>
      </c>
      <c r="N577" t="s">
        <v>71</v>
      </c>
      <c r="O577" t="s">
        <v>71</v>
      </c>
      <c r="P577" t="s">
        <v>71</v>
      </c>
      <c r="Q577" t="s">
        <v>71</v>
      </c>
      <c r="R577" t="s">
        <v>71</v>
      </c>
      <c r="S577" t="s">
        <v>71</v>
      </c>
      <c r="T577" t="s">
        <v>5416</v>
      </c>
      <c r="U577" t="s">
        <v>71</v>
      </c>
      <c r="V577" t="s">
        <v>71</v>
      </c>
      <c r="W577" t="s">
        <v>71</v>
      </c>
      <c r="X577" t="s">
        <v>71</v>
      </c>
      <c r="Y577" t="s">
        <v>71</v>
      </c>
      <c r="Z577" t="s">
        <v>5417</v>
      </c>
      <c r="AA577" t="s">
        <v>71</v>
      </c>
      <c r="AB577" t="s">
        <v>71</v>
      </c>
      <c r="AC577" t="s">
        <v>71</v>
      </c>
      <c r="AD577" t="s">
        <v>71</v>
      </c>
      <c r="AE577" t="s">
        <v>71</v>
      </c>
      <c r="AF577" t="s">
        <v>71</v>
      </c>
      <c r="AG577" t="s">
        <v>71</v>
      </c>
      <c r="AH577" t="s">
        <v>71</v>
      </c>
      <c r="AI577" t="s">
        <v>71</v>
      </c>
      <c r="AJ577" t="s">
        <v>71</v>
      </c>
      <c r="AK577" t="s">
        <v>71</v>
      </c>
      <c r="AL577" t="s">
        <v>71</v>
      </c>
      <c r="AM577" t="s">
        <v>839</v>
      </c>
      <c r="AN577" t="s">
        <v>1399</v>
      </c>
      <c r="AO577" t="s">
        <v>71</v>
      </c>
      <c r="AP577" t="s">
        <v>71</v>
      </c>
      <c r="AQ577" t="s">
        <v>71</v>
      </c>
      <c r="AR577" t="s">
        <v>1082</v>
      </c>
      <c r="AS577">
        <v>2002</v>
      </c>
      <c r="AT577">
        <v>17</v>
      </c>
      <c r="AU577">
        <v>5</v>
      </c>
      <c r="AV577" t="s">
        <v>71</v>
      </c>
      <c r="AW577" t="s">
        <v>71</v>
      </c>
      <c r="AX577" t="s">
        <v>71</v>
      </c>
      <c r="AY577" t="s">
        <v>71</v>
      </c>
      <c r="AZ577">
        <v>531</v>
      </c>
      <c r="BA577">
        <v>543</v>
      </c>
      <c r="BB577" t="s">
        <v>71</v>
      </c>
      <c r="BC577" t="s">
        <v>5418</v>
      </c>
      <c r="BD577" t="str">
        <f>HYPERLINK("http://dx.doi.org/10.1002/int.10036","http://dx.doi.org/10.1002/int.10036")</f>
        <v>http://dx.doi.org/10.1002/int.10036</v>
      </c>
      <c r="BE577" t="s">
        <v>71</v>
      </c>
      <c r="BF577" t="s">
        <v>71</v>
      </c>
      <c r="BG577" t="s">
        <v>71</v>
      </c>
      <c r="BH577" t="s">
        <v>71</v>
      </c>
      <c r="BI577" t="s">
        <v>71</v>
      </c>
      <c r="BJ577" t="s">
        <v>71</v>
      </c>
      <c r="BK577" t="s">
        <v>71</v>
      </c>
      <c r="BL577" t="s">
        <v>71</v>
      </c>
      <c r="BM577" t="s">
        <v>71</v>
      </c>
      <c r="BN577" t="s">
        <v>71</v>
      </c>
      <c r="BO577" t="s">
        <v>71</v>
      </c>
      <c r="BP577" t="s">
        <v>71</v>
      </c>
      <c r="BQ577" t="s">
        <v>5419</v>
      </c>
      <c r="BR577" t="str">
        <f>HYPERLINK("https%3A%2F%2Fwww.webofscience.com%2Fwos%2Fwoscc%2Ffull-record%2FWOS:000175073500006","View Full Record in Web of Science")</f>
        <v>View Full Record in Web of Science</v>
      </c>
    </row>
    <row r="578" spans="1:70" x14ac:dyDescent="0.25">
      <c r="A578" t="s">
        <v>69</v>
      </c>
      <c r="B578" t="s">
        <v>4615</v>
      </c>
      <c r="C578" t="s">
        <v>71</v>
      </c>
      <c r="D578" t="s">
        <v>71</v>
      </c>
      <c r="E578" t="s">
        <v>71</v>
      </c>
      <c r="F578" t="s">
        <v>4615</v>
      </c>
      <c r="G578" t="s">
        <v>71</v>
      </c>
      <c r="H578" t="s">
        <v>71</v>
      </c>
      <c r="I578" s="1" t="s">
        <v>5420</v>
      </c>
      <c r="J578" s="6" t="s">
        <v>8590</v>
      </c>
      <c r="K578" t="s">
        <v>837</v>
      </c>
      <c r="L578" t="s">
        <v>71</v>
      </c>
      <c r="M578" t="s">
        <v>71</v>
      </c>
      <c r="N578" t="s">
        <v>71</v>
      </c>
      <c r="O578" t="s">
        <v>71</v>
      </c>
      <c r="P578" t="s">
        <v>71</v>
      </c>
      <c r="Q578" t="s">
        <v>71</v>
      </c>
      <c r="R578" t="s">
        <v>71</v>
      </c>
      <c r="S578" t="s">
        <v>71</v>
      </c>
      <c r="T578" t="s">
        <v>5421</v>
      </c>
      <c r="U578" t="s">
        <v>71</v>
      </c>
      <c r="V578" t="s">
        <v>71</v>
      </c>
      <c r="W578" t="s">
        <v>71</v>
      </c>
      <c r="X578" t="s">
        <v>71</v>
      </c>
      <c r="Y578" t="s">
        <v>71</v>
      </c>
      <c r="Z578" t="s">
        <v>71</v>
      </c>
      <c r="AA578" t="s">
        <v>71</v>
      </c>
      <c r="AB578" t="s">
        <v>71</v>
      </c>
      <c r="AC578" t="s">
        <v>71</v>
      </c>
      <c r="AD578" t="s">
        <v>71</v>
      </c>
      <c r="AE578" t="s">
        <v>71</v>
      </c>
      <c r="AF578" t="s">
        <v>71</v>
      </c>
      <c r="AG578" t="s">
        <v>71</v>
      </c>
      <c r="AH578" t="s">
        <v>71</v>
      </c>
      <c r="AI578" t="s">
        <v>71</v>
      </c>
      <c r="AJ578" t="s">
        <v>71</v>
      </c>
      <c r="AK578" t="s">
        <v>71</v>
      </c>
      <c r="AL578" t="s">
        <v>71</v>
      </c>
      <c r="AM578" t="s">
        <v>839</v>
      </c>
      <c r="AN578" t="s">
        <v>1399</v>
      </c>
      <c r="AO578" t="s">
        <v>71</v>
      </c>
      <c r="AP578" t="s">
        <v>71</v>
      </c>
      <c r="AQ578" t="s">
        <v>71</v>
      </c>
      <c r="AR578" t="s">
        <v>1454</v>
      </c>
      <c r="AS578">
        <v>2001</v>
      </c>
      <c r="AT578">
        <v>16</v>
      </c>
      <c r="AU578">
        <v>7</v>
      </c>
      <c r="AV578" t="s">
        <v>71</v>
      </c>
      <c r="AW578" t="s">
        <v>71</v>
      </c>
      <c r="AX578" t="s">
        <v>71</v>
      </c>
      <c r="AY578" t="s">
        <v>71</v>
      </c>
      <c r="AZ578">
        <v>807</v>
      </c>
      <c r="BA578">
        <v>820</v>
      </c>
      <c r="BB578" t="s">
        <v>71</v>
      </c>
      <c r="BC578" t="s">
        <v>5422</v>
      </c>
      <c r="BD578" t="str">
        <f>HYPERLINK("http://dx.doi.org/10.1002/int.1036.abs","http://dx.doi.org/10.1002/int.1036.abs")</f>
        <v>http://dx.doi.org/10.1002/int.1036.abs</v>
      </c>
      <c r="BE578" t="s">
        <v>71</v>
      </c>
      <c r="BF578" t="s">
        <v>71</v>
      </c>
      <c r="BG578" t="s">
        <v>71</v>
      </c>
      <c r="BH578" t="s">
        <v>71</v>
      </c>
      <c r="BI578" t="s">
        <v>71</v>
      </c>
      <c r="BJ578" t="s">
        <v>71</v>
      </c>
      <c r="BK578" t="s">
        <v>71</v>
      </c>
      <c r="BL578" t="s">
        <v>71</v>
      </c>
      <c r="BM578" t="s">
        <v>71</v>
      </c>
      <c r="BN578" t="s">
        <v>71</v>
      </c>
      <c r="BO578" t="s">
        <v>71</v>
      </c>
      <c r="BP578" t="s">
        <v>71</v>
      </c>
      <c r="BQ578" t="s">
        <v>5423</v>
      </c>
      <c r="BR578" t="str">
        <f>HYPERLINK("https%3A%2F%2Fwww.webofscience.com%2Fwos%2Fwoscc%2Ffull-record%2FWOS:000169397700002","View Full Record in Web of Science")</f>
        <v>View Full Record in Web of Science</v>
      </c>
    </row>
    <row r="579" spans="1:70" x14ac:dyDescent="0.25">
      <c r="A579" t="s">
        <v>69</v>
      </c>
      <c r="B579" t="s">
        <v>5424</v>
      </c>
      <c r="C579" t="s">
        <v>71</v>
      </c>
      <c r="D579" t="s">
        <v>71</v>
      </c>
      <c r="E579" t="s">
        <v>71</v>
      </c>
      <c r="F579" t="s">
        <v>5425</v>
      </c>
      <c r="G579" t="s">
        <v>71</v>
      </c>
      <c r="H579" t="s">
        <v>71</v>
      </c>
      <c r="I579" s="1" t="s">
        <v>5426</v>
      </c>
      <c r="J579" s="6" t="s">
        <v>8590</v>
      </c>
      <c r="K579" t="s">
        <v>955</v>
      </c>
      <c r="L579" t="s">
        <v>71</v>
      </c>
      <c r="M579" t="s">
        <v>71</v>
      </c>
      <c r="N579" t="s">
        <v>71</v>
      </c>
      <c r="O579" t="s">
        <v>71</v>
      </c>
      <c r="P579" t="s">
        <v>71</v>
      </c>
      <c r="Q579" t="s">
        <v>71</v>
      </c>
      <c r="R579" t="s">
        <v>71</v>
      </c>
      <c r="S579" t="s">
        <v>71</v>
      </c>
      <c r="T579" t="s">
        <v>5427</v>
      </c>
      <c r="U579" t="s">
        <v>71</v>
      </c>
      <c r="V579" t="s">
        <v>71</v>
      </c>
      <c r="W579" t="s">
        <v>71</v>
      </c>
      <c r="X579" t="s">
        <v>71</v>
      </c>
      <c r="Y579" t="s">
        <v>176</v>
      </c>
      <c r="Z579" t="s">
        <v>5428</v>
      </c>
      <c r="AA579" t="s">
        <v>71</v>
      </c>
      <c r="AB579" t="s">
        <v>71</v>
      </c>
      <c r="AC579" t="s">
        <v>71</v>
      </c>
      <c r="AD579" t="s">
        <v>71</v>
      </c>
      <c r="AE579" t="s">
        <v>71</v>
      </c>
      <c r="AF579" t="s">
        <v>71</v>
      </c>
      <c r="AG579" t="s">
        <v>71</v>
      </c>
      <c r="AH579" t="s">
        <v>71</v>
      </c>
      <c r="AI579" t="s">
        <v>71</v>
      </c>
      <c r="AJ579" t="s">
        <v>71</v>
      </c>
      <c r="AK579" t="s">
        <v>71</v>
      </c>
      <c r="AL579" t="s">
        <v>71</v>
      </c>
      <c r="AM579" t="s">
        <v>958</v>
      </c>
      <c r="AN579" t="s">
        <v>959</v>
      </c>
      <c r="AO579" t="s">
        <v>71</v>
      </c>
      <c r="AP579" t="s">
        <v>71</v>
      </c>
      <c r="AQ579" t="s">
        <v>71</v>
      </c>
      <c r="AR579" t="s">
        <v>479</v>
      </c>
      <c r="AS579">
        <v>2019</v>
      </c>
      <c r="AT579">
        <v>52</v>
      </c>
      <c r="AU579">
        <v>3</v>
      </c>
      <c r="AV579" t="s">
        <v>71</v>
      </c>
      <c r="AW579" t="s">
        <v>71</v>
      </c>
      <c r="AX579" t="s">
        <v>71</v>
      </c>
      <c r="AY579" t="s">
        <v>71</v>
      </c>
      <c r="AZ579">
        <v>1839</v>
      </c>
      <c r="BA579">
        <v>1872</v>
      </c>
      <c r="BB579" t="s">
        <v>71</v>
      </c>
      <c r="BC579" t="s">
        <v>5429</v>
      </c>
      <c r="BD579" t="str">
        <f>HYPERLINK("http://dx.doi.org/10.1007/s10462-017-9592-0","http://dx.doi.org/10.1007/s10462-017-9592-0")</f>
        <v>http://dx.doi.org/10.1007/s10462-017-9592-0</v>
      </c>
      <c r="BE579" t="s">
        <v>71</v>
      </c>
      <c r="BF579" t="s">
        <v>71</v>
      </c>
      <c r="BG579" t="s">
        <v>71</v>
      </c>
      <c r="BH579" t="s">
        <v>71</v>
      </c>
      <c r="BI579" t="s">
        <v>71</v>
      </c>
      <c r="BJ579" t="s">
        <v>71</v>
      </c>
      <c r="BK579" t="s">
        <v>71</v>
      </c>
      <c r="BL579" t="s">
        <v>71</v>
      </c>
      <c r="BM579" t="s">
        <v>71</v>
      </c>
      <c r="BN579" t="s">
        <v>71</v>
      </c>
      <c r="BO579" t="s">
        <v>71</v>
      </c>
      <c r="BP579" t="s">
        <v>71</v>
      </c>
      <c r="BQ579" t="s">
        <v>5430</v>
      </c>
      <c r="BR579" t="str">
        <f>HYPERLINK("https%3A%2F%2Fwww.webofscience.com%2Fwos%2Fwoscc%2Ffull-record%2FWOS:000486256400010","View Full Record in Web of Science")</f>
        <v>View Full Record in Web of Science</v>
      </c>
    </row>
    <row r="580" spans="1:70" x14ac:dyDescent="0.25">
      <c r="A580" t="s">
        <v>83</v>
      </c>
      <c r="B580" t="s">
        <v>5431</v>
      </c>
      <c r="C580" t="s">
        <v>71</v>
      </c>
      <c r="D580" t="s">
        <v>71</v>
      </c>
      <c r="E580" t="s">
        <v>102</v>
      </c>
      <c r="F580" t="s">
        <v>5432</v>
      </c>
      <c r="G580" t="s">
        <v>71</v>
      </c>
      <c r="H580" t="s">
        <v>71</v>
      </c>
      <c r="I580" s="1" t="s">
        <v>5433</v>
      </c>
      <c r="J580" s="6" t="s">
        <v>8590</v>
      </c>
      <c r="K580" t="s">
        <v>2250</v>
      </c>
      <c r="L580" t="s">
        <v>817</v>
      </c>
      <c r="M580" t="s">
        <v>2251</v>
      </c>
      <c r="N580" t="s">
        <v>2252</v>
      </c>
      <c r="O580" t="s">
        <v>1661</v>
      </c>
      <c r="P580" t="s">
        <v>2253</v>
      </c>
      <c r="Q580" t="s">
        <v>71</v>
      </c>
      <c r="R580" t="s">
        <v>71</v>
      </c>
      <c r="S580" t="s">
        <v>71</v>
      </c>
      <c r="T580" t="s">
        <v>5434</v>
      </c>
      <c r="U580" t="s">
        <v>71</v>
      </c>
      <c r="V580" t="s">
        <v>71</v>
      </c>
      <c r="W580" t="s">
        <v>71</v>
      </c>
      <c r="X580" t="s">
        <v>71</v>
      </c>
      <c r="Y580" t="s">
        <v>71</v>
      </c>
      <c r="Z580" t="s">
        <v>71</v>
      </c>
      <c r="AA580" t="s">
        <v>71</v>
      </c>
      <c r="AB580" t="s">
        <v>71</v>
      </c>
      <c r="AC580" t="s">
        <v>71</v>
      </c>
      <c r="AD580" t="s">
        <v>71</v>
      </c>
      <c r="AE580" t="s">
        <v>71</v>
      </c>
      <c r="AF580" t="s">
        <v>71</v>
      </c>
      <c r="AG580" t="s">
        <v>71</v>
      </c>
      <c r="AH580" t="s">
        <v>71</v>
      </c>
      <c r="AI580" t="s">
        <v>71</v>
      </c>
      <c r="AJ580" t="s">
        <v>71</v>
      </c>
      <c r="AK580" t="s">
        <v>71</v>
      </c>
      <c r="AL580" t="s">
        <v>71</v>
      </c>
      <c r="AM580" t="s">
        <v>824</v>
      </c>
      <c r="AN580" t="s">
        <v>71</v>
      </c>
      <c r="AO580" t="s">
        <v>2257</v>
      </c>
      <c r="AP580" t="s">
        <v>71</v>
      </c>
      <c r="AQ580" t="s">
        <v>71</v>
      </c>
      <c r="AR580" t="s">
        <v>71</v>
      </c>
      <c r="AS580">
        <v>2021</v>
      </c>
      <c r="AT580" t="s">
        <v>71</v>
      </c>
      <c r="AU580" t="s">
        <v>71</v>
      </c>
      <c r="AV580" t="s">
        <v>71</v>
      </c>
      <c r="AW580" t="s">
        <v>71</v>
      </c>
      <c r="AX580" t="s">
        <v>71</v>
      </c>
      <c r="AY580" t="s">
        <v>71</v>
      </c>
      <c r="AZ580" t="s">
        <v>71</v>
      </c>
      <c r="BA580" t="s">
        <v>71</v>
      </c>
      <c r="BB580" t="s">
        <v>71</v>
      </c>
      <c r="BC580" t="s">
        <v>5435</v>
      </c>
      <c r="BD580" t="str">
        <f>HYPERLINK("http://dx.doi.org/10.1109/FUZZ45933.2021.9494437","http://dx.doi.org/10.1109/FUZZ45933.2021.9494437")</f>
        <v>http://dx.doi.org/10.1109/FUZZ45933.2021.9494437</v>
      </c>
      <c r="BE580" t="s">
        <v>71</v>
      </c>
      <c r="BF580" t="s">
        <v>71</v>
      </c>
      <c r="BG580" t="s">
        <v>71</v>
      </c>
      <c r="BH580" t="s">
        <v>71</v>
      </c>
      <c r="BI580" t="s">
        <v>71</v>
      </c>
      <c r="BJ580" t="s">
        <v>71</v>
      </c>
      <c r="BK580" t="s">
        <v>71</v>
      </c>
      <c r="BL580" t="s">
        <v>71</v>
      </c>
      <c r="BM580" t="s">
        <v>71</v>
      </c>
      <c r="BN580" t="s">
        <v>71</v>
      </c>
      <c r="BO580" t="s">
        <v>71</v>
      </c>
      <c r="BP580" t="s">
        <v>71</v>
      </c>
      <c r="BQ580" t="s">
        <v>5436</v>
      </c>
      <c r="BR580" t="str">
        <f>HYPERLINK("https%3A%2F%2Fwww.webofscience.com%2Fwos%2Fwoscc%2Ffull-record%2FWOS:000698710800044","View Full Record in Web of Science")</f>
        <v>View Full Record in Web of Science</v>
      </c>
    </row>
    <row r="581" spans="1:70" x14ac:dyDescent="0.25">
      <c r="A581" t="s">
        <v>69</v>
      </c>
      <c r="B581" t="s">
        <v>5437</v>
      </c>
      <c r="C581" t="s">
        <v>71</v>
      </c>
      <c r="D581" t="s">
        <v>71</v>
      </c>
      <c r="E581" t="s">
        <v>71</v>
      </c>
      <c r="F581" t="s">
        <v>5438</v>
      </c>
      <c r="G581" t="s">
        <v>71</v>
      </c>
      <c r="H581" t="s">
        <v>71</v>
      </c>
      <c r="I581" s="1" t="s">
        <v>5439</v>
      </c>
      <c r="J581" s="6" t="s">
        <v>8590</v>
      </c>
      <c r="K581" t="s">
        <v>338</v>
      </c>
      <c r="L581" t="s">
        <v>71</v>
      </c>
      <c r="M581" t="s">
        <v>71</v>
      </c>
      <c r="N581" t="s">
        <v>71</v>
      </c>
      <c r="O581" t="s">
        <v>71</v>
      </c>
      <c r="P581" t="s">
        <v>71</v>
      </c>
      <c r="Q581" t="s">
        <v>71</v>
      </c>
      <c r="R581" t="s">
        <v>71</v>
      </c>
      <c r="S581" t="s">
        <v>71</v>
      </c>
      <c r="T581" t="s">
        <v>5440</v>
      </c>
      <c r="U581" t="s">
        <v>71</v>
      </c>
      <c r="V581" t="s">
        <v>71</v>
      </c>
      <c r="W581" t="s">
        <v>71</v>
      </c>
      <c r="X581" t="s">
        <v>71</v>
      </c>
      <c r="Y581" t="s">
        <v>5441</v>
      </c>
      <c r="Z581" t="s">
        <v>71</v>
      </c>
      <c r="AA581" t="s">
        <v>71</v>
      </c>
      <c r="AB581" t="s">
        <v>71</v>
      </c>
      <c r="AC581" t="s">
        <v>71</v>
      </c>
      <c r="AD581" t="s">
        <v>71</v>
      </c>
      <c r="AE581" t="s">
        <v>71</v>
      </c>
      <c r="AF581" t="s">
        <v>71</v>
      </c>
      <c r="AG581" t="s">
        <v>71</v>
      </c>
      <c r="AH581" t="s">
        <v>71</v>
      </c>
      <c r="AI581" t="s">
        <v>71</v>
      </c>
      <c r="AJ581" t="s">
        <v>71</v>
      </c>
      <c r="AK581" t="s">
        <v>71</v>
      </c>
      <c r="AL581" t="s">
        <v>71</v>
      </c>
      <c r="AM581" t="s">
        <v>342</v>
      </c>
      <c r="AN581" t="s">
        <v>343</v>
      </c>
      <c r="AO581" t="s">
        <v>71</v>
      </c>
      <c r="AP581" t="s">
        <v>71</v>
      </c>
      <c r="AQ581" t="s">
        <v>71</v>
      </c>
      <c r="AR581" t="s">
        <v>1454</v>
      </c>
      <c r="AS581">
        <v>2021</v>
      </c>
      <c r="AT581">
        <v>23</v>
      </c>
      <c r="AU581">
        <v>5</v>
      </c>
      <c r="AV581" t="s">
        <v>71</v>
      </c>
      <c r="AW581" t="s">
        <v>71</v>
      </c>
      <c r="AX581" t="s">
        <v>71</v>
      </c>
      <c r="AY581" t="s">
        <v>71</v>
      </c>
      <c r="AZ581">
        <v>1347</v>
      </c>
      <c r="BA581">
        <v>1369</v>
      </c>
      <c r="BB581" t="s">
        <v>71</v>
      </c>
      <c r="BC581" t="s">
        <v>5442</v>
      </c>
      <c r="BD581" t="str">
        <f>HYPERLINK("http://dx.doi.org/10.1007/s40815-020-01024-3","http://dx.doi.org/10.1007/s40815-020-01024-3")</f>
        <v>http://dx.doi.org/10.1007/s40815-020-01024-3</v>
      </c>
      <c r="BE581" t="s">
        <v>71</v>
      </c>
      <c r="BF581" t="s">
        <v>1067</v>
      </c>
      <c r="BG581" t="s">
        <v>71</v>
      </c>
      <c r="BH581" t="s">
        <v>71</v>
      </c>
      <c r="BI581" t="s">
        <v>71</v>
      </c>
      <c r="BJ581" t="s">
        <v>71</v>
      </c>
      <c r="BK581" t="s">
        <v>71</v>
      </c>
      <c r="BL581" t="s">
        <v>71</v>
      </c>
      <c r="BM581" t="s">
        <v>71</v>
      </c>
      <c r="BN581" t="s">
        <v>71</v>
      </c>
      <c r="BO581" t="s">
        <v>71</v>
      </c>
      <c r="BP581" t="s">
        <v>71</v>
      </c>
      <c r="BQ581" t="s">
        <v>5443</v>
      </c>
      <c r="BR581" t="str">
        <f>HYPERLINK("https%3A%2F%2Fwww.webofscience.com%2Fwos%2Fwoscc%2Ffull-record%2FWOS:000630852600001","View Full Record in Web of Science")</f>
        <v>View Full Record in Web of Science</v>
      </c>
    </row>
    <row r="582" spans="1:70" x14ac:dyDescent="0.25">
      <c r="A582" t="s">
        <v>83</v>
      </c>
      <c r="B582" t="s">
        <v>5444</v>
      </c>
      <c r="C582" t="s">
        <v>71</v>
      </c>
      <c r="D582" t="s">
        <v>71</v>
      </c>
      <c r="E582" t="s">
        <v>5445</v>
      </c>
      <c r="F582" t="s">
        <v>5444</v>
      </c>
      <c r="G582" t="s">
        <v>71</v>
      </c>
      <c r="H582" t="s">
        <v>71</v>
      </c>
      <c r="I582" s="1" t="s">
        <v>5446</v>
      </c>
      <c r="J582" s="6" t="s">
        <v>8590</v>
      </c>
      <c r="K582" t="s">
        <v>5447</v>
      </c>
      <c r="L582" t="s">
        <v>5448</v>
      </c>
      <c r="M582" t="s">
        <v>5449</v>
      </c>
      <c r="N582" t="s">
        <v>5450</v>
      </c>
      <c r="O582" t="s">
        <v>5451</v>
      </c>
      <c r="P582" t="s">
        <v>5452</v>
      </c>
      <c r="Q582" t="s">
        <v>71</v>
      </c>
      <c r="R582" t="s">
        <v>71</v>
      </c>
      <c r="S582" t="s">
        <v>71</v>
      </c>
      <c r="T582" t="s">
        <v>5453</v>
      </c>
      <c r="U582" t="s">
        <v>71</v>
      </c>
      <c r="V582" t="s">
        <v>71</v>
      </c>
      <c r="W582" t="s">
        <v>71</v>
      </c>
      <c r="X582" t="s">
        <v>71</v>
      </c>
      <c r="Y582" t="s">
        <v>71</v>
      </c>
      <c r="Z582" t="s">
        <v>71</v>
      </c>
      <c r="AA582" t="s">
        <v>71</v>
      </c>
      <c r="AB582" t="s">
        <v>71</v>
      </c>
      <c r="AC582" t="s">
        <v>71</v>
      </c>
      <c r="AD582" t="s">
        <v>71</v>
      </c>
      <c r="AE582" t="s">
        <v>71</v>
      </c>
      <c r="AF582" t="s">
        <v>71</v>
      </c>
      <c r="AG582" t="s">
        <v>71</v>
      </c>
      <c r="AH582" t="s">
        <v>71</v>
      </c>
      <c r="AI582" t="s">
        <v>71</v>
      </c>
      <c r="AJ582" t="s">
        <v>71</v>
      </c>
      <c r="AK582" t="s">
        <v>71</v>
      </c>
      <c r="AL582" t="s">
        <v>71</v>
      </c>
      <c r="AM582" t="s">
        <v>5454</v>
      </c>
      <c r="AN582" t="s">
        <v>71</v>
      </c>
      <c r="AO582" t="s">
        <v>5455</v>
      </c>
      <c r="AP582" t="s">
        <v>71</v>
      </c>
      <c r="AQ582" t="s">
        <v>71</v>
      </c>
      <c r="AR582" t="s">
        <v>71</v>
      </c>
      <c r="AS582">
        <v>1997</v>
      </c>
      <c r="AT582" t="s">
        <v>71</v>
      </c>
      <c r="AU582" t="s">
        <v>71</v>
      </c>
      <c r="AV582" t="s">
        <v>71</v>
      </c>
      <c r="AW582" t="s">
        <v>71</v>
      </c>
      <c r="AX582" t="s">
        <v>71</v>
      </c>
      <c r="AY582" t="s">
        <v>71</v>
      </c>
      <c r="AZ582">
        <v>796</v>
      </c>
      <c r="BA582">
        <v>801</v>
      </c>
      <c r="BB582" t="s">
        <v>71</v>
      </c>
      <c r="BC582" t="s">
        <v>71</v>
      </c>
      <c r="BD582" t="s">
        <v>71</v>
      </c>
      <c r="BE582" t="s">
        <v>71</v>
      </c>
      <c r="BF582" t="s">
        <v>71</v>
      </c>
      <c r="BG582" t="s">
        <v>71</v>
      </c>
      <c r="BH582" t="s">
        <v>71</v>
      </c>
      <c r="BI582" t="s">
        <v>71</v>
      </c>
      <c r="BJ582" t="s">
        <v>71</v>
      </c>
      <c r="BK582" t="s">
        <v>71</v>
      </c>
      <c r="BL582" t="s">
        <v>71</v>
      </c>
      <c r="BM582" t="s">
        <v>71</v>
      </c>
      <c r="BN582" t="s">
        <v>71</v>
      </c>
      <c r="BO582" t="s">
        <v>71</v>
      </c>
      <c r="BP582" t="s">
        <v>71</v>
      </c>
      <c r="BQ582" t="s">
        <v>5456</v>
      </c>
      <c r="BR582" t="str">
        <f>HYPERLINK("https%3A%2F%2Fwww.webofscience.com%2Fwos%2Fwoscc%2Ffull-record%2FWOS:A1997BH95G00155","View Full Record in Web of Science")</f>
        <v>View Full Record in Web of Science</v>
      </c>
    </row>
    <row r="583" spans="1:70" x14ac:dyDescent="0.25">
      <c r="A583" t="s">
        <v>69</v>
      </c>
      <c r="B583" t="s">
        <v>5457</v>
      </c>
      <c r="C583" t="s">
        <v>71</v>
      </c>
      <c r="D583" t="s">
        <v>71</v>
      </c>
      <c r="E583" t="s">
        <v>71</v>
      </c>
      <c r="F583" t="s">
        <v>5458</v>
      </c>
      <c r="G583" t="s">
        <v>71</v>
      </c>
      <c r="H583" t="s">
        <v>71</v>
      </c>
      <c r="I583" s="1" t="s">
        <v>5459</v>
      </c>
      <c r="J583" s="6" t="s">
        <v>8590</v>
      </c>
      <c r="K583" t="s">
        <v>3548</v>
      </c>
      <c r="L583" t="s">
        <v>71</v>
      </c>
      <c r="M583" t="s">
        <v>71</v>
      </c>
      <c r="N583" t="s">
        <v>71</v>
      </c>
      <c r="O583" t="s">
        <v>71</v>
      </c>
      <c r="P583" t="s">
        <v>71</v>
      </c>
      <c r="Q583" t="s">
        <v>71</v>
      </c>
      <c r="R583" t="s">
        <v>71</v>
      </c>
      <c r="S583" t="s">
        <v>71</v>
      </c>
      <c r="T583" t="s">
        <v>5460</v>
      </c>
      <c r="U583" t="s">
        <v>71</v>
      </c>
      <c r="V583" t="s">
        <v>71</v>
      </c>
      <c r="W583" t="s">
        <v>71</v>
      </c>
      <c r="X583" t="s">
        <v>71</v>
      </c>
      <c r="Y583" t="s">
        <v>5461</v>
      </c>
      <c r="Z583" t="s">
        <v>71</v>
      </c>
      <c r="AA583" t="s">
        <v>71</v>
      </c>
      <c r="AB583" t="s">
        <v>71</v>
      </c>
      <c r="AC583" t="s">
        <v>71</v>
      </c>
      <c r="AD583" t="s">
        <v>71</v>
      </c>
      <c r="AE583" t="s">
        <v>71</v>
      </c>
      <c r="AF583" t="s">
        <v>71</v>
      </c>
      <c r="AG583" t="s">
        <v>71</v>
      </c>
      <c r="AH583" t="s">
        <v>71</v>
      </c>
      <c r="AI583" t="s">
        <v>71</v>
      </c>
      <c r="AJ583" t="s">
        <v>71</v>
      </c>
      <c r="AK583" t="s">
        <v>71</v>
      </c>
      <c r="AL583" t="s">
        <v>71</v>
      </c>
      <c r="AM583" t="s">
        <v>3551</v>
      </c>
      <c r="AN583" t="s">
        <v>3552</v>
      </c>
      <c r="AO583" t="s">
        <v>71</v>
      </c>
      <c r="AP583" t="s">
        <v>71</v>
      </c>
      <c r="AQ583" t="s">
        <v>71</v>
      </c>
      <c r="AR583" t="s">
        <v>71</v>
      </c>
      <c r="AS583">
        <v>2021</v>
      </c>
      <c r="AT583">
        <v>22</v>
      </c>
      <c r="AU583">
        <v>6</v>
      </c>
      <c r="AV583" t="s">
        <v>71</v>
      </c>
      <c r="AW583" t="s">
        <v>71</v>
      </c>
      <c r="AX583" t="s">
        <v>71</v>
      </c>
      <c r="AY583" t="s">
        <v>71</v>
      </c>
      <c r="AZ583">
        <v>1590</v>
      </c>
      <c r="BA583">
        <v>1624</v>
      </c>
      <c r="BB583" t="s">
        <v>71</v>
      </c>
      <c r="BC583" t="s">
        <v>5462</v>
      </c>
      <c r="BD583" t="str">
        <f>HYPERLINK("http://dx.doi.org/10.17705/1jais.00709","http://dx.doi.org/10.17705/1jais.00709")</f>
        <v>http://dx.doi.org/10.17705/1jais.00709</v>
      </c>
      <c r="BE583" t="s">
        <v>71</v>
      </c>
      <c r="BF583" t="s">
        <v>71</v>
      </c>
      <c r="BG583" t="s">
        <v>71</v>
      </c>
      <c r="BH583" t="s">
        <v>71</v>
      </c>
      <c r="BI583" t="s">
        <v>71</v>
      </c>
      <c r="BJ583" t="s">
        <v>71</v>
      </c>
      <c r="BK583" t="s">
        <v>71</v>
      </c>
      <c r="BL583" t="s">
        <v>71</v>
      </c>
      <c r="BM583" t="s">
        <v>71</v>
      </c>
      <c r="BN583" t="s">
        <v>71</v>
      </c>
      <c r="BO583" t="s">
        <v>71</v>
      </c>
      <c r="BP583" t="s">
        <v>71</v>
      </c>
      <c r="BQ583" t="s">
        <v>5463</v>
      </c>
      <c r="BR583" t="str">
        <f>HYPERLINK("https%3A%2F%2Fwww.webofscience.com%2Fwos%2Fwoscc%2Ffull-record%2FWOS:000718915000004","View Full Record in Web of Science")</f>
        <v>View Full Record in Web of Science</v>
      </c>
    </row>
    <row r="584" spans="1:70" x14ac:dyDescent="0.25">
      <c r="A584" t="s">
        <v>69</v>
      </c>
      <c r="B584" t="s">
        <v>5464</v>
      </c>
      <c r="C584" t="s">
        <v>71</v>
      </c>
      <c r="D584" t="s">
        <v>71</v>
      </c>
      <c r="E584" t="s">
        <v>71</v>
      </c>
      <c r="F584" t="s">
        <v>5465</v>
      </c>
      <c r="G584" t="s">
        <v>71</v>
      </c>
      <c r="H584" t="s">
        <v>71</v>
      </c>
      <c r="I584" s="1" t="s">
        <v>5466</v>
      </c>
      <c r="J584" s="6" t="s">
        <v>8590</v>
      </c>
      <c r="K584" t="s">
        <v>194</v>
      </c>
      <c r="L584" t="s">
        <v>71</v>
      </c>
      <c r="M584" t="s">
        <v>71</v>
      </c>
      <c r="N584" t="s">
        <v>71</v>
      </c>
      <c r="O584" t="s">
        <v>71</v>
      </c>
      <c r="P584" t="s">
        <v>71</v>
      </c>
      <c r="Q584" t="s">
        <v>71</v>
      </c>
      <c r="R584" t="s">
        <v>71</v>
      </c>
      <c r="S584" t="s">
        <v>71</v>
      </c>
      <c r="T584" t="s">
        <v>5467</v>
      </c>
      <c r="U584" t="s">
        <v>71</v>
      </c>
      <c r="V584" t="s">
        <v>71</v>
      </c>
      <c r="W584" t="s">
        <v>71</v>
      </c>
      <c r="X584" t="s">
        <v>71</v>
      </c>
      <c r="Y584" t="s">
        <v>5468</v>
      </c>
      <c r="Z584" t="s">
        <v>5469</v>
      </c>
      <c r="AA584" t="s">
        <v>71</v>
      </c>
      <c r="AB584" t="s">
        <v>71</v>
      </c>
      <c r="AC584" t="s">
        <v>71</v>
      </c>
      <c r="AD584" t="s">
        <v>71</v>
      </c>
      <c r="AE584" t="s">
        <v>71</v>
      </c>
      <c r="AF584" t="s">
        <v>71</v>
      </c>
      <c r="AG584" t="s">
        <v>71</v>
      </c>
      <c r="AH584" t="s">
        <v>71</v>
      </c>
      <c r="AI584" t="s">
        <v>71</v>
      </c>
      <c r="AJ584" t="s">
        <v>71</v>
      </c>
      <c r="AK584" t="s">
        <v>71</v>
      </c>
      <c r="AL584" t="s">
        <v>71</v>
      </c>
      <c r="AM584" t="s">
        <v>198</v>
      </c>
      <c r="AN584" t="s">
        <v>199</v>
      </c>
      <c r="AO584" t="s">
        <v>71</v>
      </c>
      <c r="AP584" t="s">
        <v>71</v>
      </c>
      <c r="AQ584" t="s">
        <v>71</v>
      </c>
      <c r="AR584" t="s">
        <v>71</v>
      </c>
      <c r="AS584">
        <v>2019</v>
      </c>
      <c r="AT584">
        <v>12</v>
      </c>
      <c r="AU584">
        <v>2</v>
      </c>
      <c r="AV584" t="s">
        <v>71</v>
      </c>
      <c r="AW584" t="s">
        <v>71</v>
      </c>
      <c r="AX584" t="s">
        <v>71</v>
      </c>
      <c r="AY584" t="s">
        <v>71</v>
      </c>
      <c r="AZ584">
        <v>970</v>
      </c>
      <c r="BA584">
        <v>983</v>
      </c>
      <c r="BB584" t="s">
        <v>71</v>
      </c>
      <c r="BC584" t="s">
        <v>5470</v>
      </c>
      <c r="BD584" t="str">
        <f>HYPERLINK("http://dx.doi.org/10.2991/ijcis.d.190826.002","http://dx.doi.org/10.2991/ijcis.d.190826.002")</f>
        <v>http://dx.doi.org/10.2991/ijcis.d.190826.002</v>
      </c>
      <c r="BE584" t="s">
        <v>71</v>
      </c>
      <c r="BF584" t="s">
        <v>71</v>
      </c>
      <c r="BG584" t="s">
        <v>71</v>
      </c>
      <c r="BH584" t="s">
        <v>71</v>
      </c>
      <c r="BI584" t="s">
        <v>71</v>
      </c>
      <c r="BJ584" t="s">
        <v>71</v>
      </c>
      <c r="BK584" t="s">
        <v>71</v>
      </c>
      <c r="BL584" t="s">
        <v>71</v>
      </c>
      <c r="BM584" t="s">
        <v>71</v>
      </c>
      <c r="BN584" t="s">
        <v>71</v>
      </c>
      <c r="BO584" t="s">
        <v>71</v>
      </c>
      <c r="BP584" t="s">
        <v>71</v>
      </c>
      <c r="BQ584" t="s">
        <v>5471</v>
      </c>
      <c r="BR584" t="str">
        <f>HYPERLINK("https%3A%2F%2Fwww.webofscience.com%2Fwos%2Fwoscc%2Ffull-record%2FWOS:000515063600006","View Full Record in Web of Science")</f>
        <v>View Full Record in Web of Science</v>
      </c>
    </row>
    <row r="585" spans="1:70" x14ac:dyDescent="0.25">
      <c r="A585" t="s">
        <v>83</v>
      </c>
      <c r="B585" t="s">
        <v>5403</v>
      </c>
      <c r="C585" t="s">
        <v>71</v>
      </c>
      <c r="D585" t="s">
        <v>5472</v>
      </c>
      <c r="E585" t="s">
        <v>71</v>
      </c>
      <c r="F585" t="s">
        <v>5405</v>
      </c>
      <c r="G585" t="s">
        <v>71</v>
      </c>
      <c r="H585" t="s">
        <v>71</v>
      </c>
      <c r="I585" s="1" t="s">
        <v>5406</v>
      </c>
      <c r="J585" s="6" t="s">
        <v>8590</v>
      </c>
      <c r="K585" t="s">
        <v>5473</v>
      </c>
      <c r="L585" t="s">
        <v>2884</v>
      </c>
      <c r="M585" t="s">
        <v>5474</v>
      </c>
      <c r="N585" t="s">
        <v>5475</v>
      </c>
      <c r="O585" t="s">
        <v>5476</v>
      </c>
      <c r="P585" t="s">
        <v>71</v>
      </c>
      <c r="Q585" t="s">
        <v>71</v>
      </c>
      <c r="R585" t="s">
        <v>71</v>
      </c>
      <c r="S585" t="s">
        <v>71</v>
      </c>
      <c r="T585" t="s">
        <v>5411</v>
      </c>
      <c r="U585" t="s">
        <v>71</v>
      </c>
      <c r="V585" t="s">
        <v>71</v>
      </c>
      <c r="W585" t="s">
        <v>71</v>
      </c>
      <c r="X585" t="s">
        <v>71</v>
      </c>
      <c r="Y585" t="s">
        <v>71</v>
      </c>
      <c r="Z585" t="s">
        <v>71</v>
      </c>
      <c r="AA585" t="s">
        <v>71</v>
      </c>
      <c r="AB585" t="s">
        <v>71</v>
      </c>
      <c r="AC585" t="s">
        <v>71</v>
      </c>
      <c r="AD585" t="s">
        <v>71</v>
      </c>
      <c r="AE585" t="s">
        <v>71</v>
      </c>
      <c r="AF585" t="s">
        <v>71</v>
      </c>
      <c r="AG585" t="s">
        <v>71</v>
      </c>
      <c r="AH585" t="s">
        <v>71</v>
      </c>
      <c r="AI585" t="s">
        <v>71</v>
      </c>
      <c r="AJ585" t="s">
        <v>71</v>
      </c>
      <c r="AK585" t="s">
        <v>71</v>
      </c>
      <c r="AL585" t="s">
        <v>71</v>
      </c>
      <c r="AM585" t="s">
        <v>2889</v>
      </c>
      <c r="AN585" t="s">
        <v>71</v>
      </c>
      <c r="AO585" t="s">
        <v>5477</v>
      </c>
      <c r="AP585" t="s">
        <v>71</v>
      </c>
      <c r="AQ585" t="s">
        <v>71</v>
      </c>
      <c r="AR585" t="s">
        <v>71</v>
      </c>
      <c r="AS585">
        <v>2011</v>
      </c>
      <c r="AT585">
        <v>228</v>
      </c>
      <c r="AU585" t="s">
        <v>71</v>
      </c>
      <c r="AV585" t="s">
        <v>71</v>
      </c>
      <c r="AW585" t="s">
        <v>71</v>
      </c>
      <c r="AX585" t="s">
        <v>71</v>
      </c>
      <c r="AY585" t="s">
        <v>71</v>
      </c>
      <c r="AZ585">
        <v>536</v>
      </c>
      <c r="BA585">
        <v>543</v>
      </c>
      <c r="BB585" t="s">
        <v>71</v>
      </c>
      <c r="BC585" t="s">
        <v>71</v>
      </c>
      <c r="BD585" t="s">
        <v>71</v>
      </c>
      <c r="BE585" t="s">
        <v>71</v>
      </c>
      <c r="BF585" t="s">
        <v>71</v>
      </c>
      <c r="BG585" t="s">
        <v>71</v>
      </c>
      <c r="BH585" t="s">
        <v>71</v>
      </c>
      <c r="BI585" t="s">
        <v>71</v>
      </c>
      <c r="BJ585" t="s">
        <v>71</v>
      </c>
      <c r="BK585" t="s">
        <v>71</v>
      </c>
      <c r="BL585" t="s">
        <v>71</v>
      </c>
      <c r="BM585" t="s">
        <v>71</v>
      </c>
      <c r="BN585" t="s">
        <v>71</v>
      </c>
      <c r="BO585" t="s">
        <v>71</v>
      </c>
      <c r="BP585" t="s">
        <v>71</v>
      </c>
      <c r="BQ585" t="s">
        <v>5478</v>
      </c>
      <c r="BR585" t="str">
        <f>HYPERLINK("https%3A%2F%2Fwww.webofscience.com%2Fwos%2Fwoscc%2Ffull-record%2FWOS:000308567400069","View Full Record in Web of Science")</f>
        <v>View Full Record in Web of Science</v>
      </c>
    </row>
    <row r="586" spans="1:70" x14ac:dyDescent="0.25">
      <c r="A586" t="s">
        <v>69</v>
      </c>
      <c r="B586" t="s">
        <v>5479</v>
      </c>
      <c r="C586" t="s">
        <v>71</v>
      </c>
      <c r="D586" t="s">
        <v>71</v>
      </c>
      <c r="E586" t="s">
        <v>71</v>
      </c>
      <c r="F586" t="s">
        <v>5479</v>
      </c>
      <c r="G586" t="s">
        <v>71</v>
      </c>
      <c r="H586" t="s">
        <v>71</v>
      </c>
      <c r="I586" s="1" t="s">
        <v>5480</v>
      </c>
      <c r="J586" s="6" t="s">
        <v>8590</v>
      </c>
      <c r="K586" t="s">
        <v>1565</v>
      </c>
      <c r="L586" t="s">
        <v>71</v>
      </c>
      <c r="M586" t="s">
        <v>71</v>
      </c>
      <c r="N586" t="s">
        <v>71</v>
      </c>
      <c r="O586" t="s">
        <v>71</v>
      </c>
      <c r="P586" t="s">
        <v>71</v>
      </c>
      <c r="Q586" t="s">
        <v>71</v>
      </c>
      <c r="R586" t="s">
        <v>71</v>
      </c>
      <c r="S586" t="s">
        <v>71</v>
      </c>
      <c r="T586" t="s">
        <v>5481</v>
      </c>
      <c r="U586" t="s">
        <v>71</v>
      </c>
      <c r="V586" t="s">
        <v>71</v>
      </c>
      <c r="W586" t="s">
        <v>71</v>
      </c>
      <c r="X586" t="s">
        <v>71</v>
      </c>
      <c r="Y586" t="s">
        <v>71</v>
      </c>
      <c r="Z586" t="s">
        <v>71</v>
      </c>
      <c r="AA586" t="s">
        <v>71</v>
      </c>
      <c r="AB586" t="s">
        <v>71</v>
      </c>
      <c r="AC586" t="s">
        <v>71</v>
      </c>
      <c r="AD586" t="s">
        <v>71</v>
      </c>
      <c r="AE586" t="s">
        <v>71</v>
      </c>
      <c r="AF586" t="s">
        <v>71</v>
      </c>
      <c r="AG586" t="s">
        <v>71</v>
      </c>
      <c r="AH586" t="s">
        <v>71</v>
      </c>
      <c r="AI586" t="s">
        <v>71</v>
      </c>
      <c r="AJ586" t="s">
        <v>71</v>
      </c>
      <c r="AK586" t="s">
        <v>71</v>
      </c>
      <c r="AL586" t="s">
        <v>71</v>
      </c>
      <c r="AM586" t="s">
        <v>1569</v>
      </c>
      <c r="AN586" t="s">
        <v>71</v>
      </c>
      <c r="AO586" t="s">
        <v>71</v>
      </c>
      <c r="AP586" t="s">
        <v>71</v>
      </c>
      <c r="AQ586" t="s">
        <v>71</v>
      </c>
      <c r="AR586" t="s">
        <v>728</v>
      </c>
      <c r="AS586">
        <v>2000</v>
      </c>
      <c r="AT586">
        <v>43</v>
      </c>
      <c r="AU586">
        <v>3</v>
      </c>
      <c r="AV586" t="s">
        <v>71</v>
      </c>
      <c r="AW586" t="s">
        <v>71</v>
      </c>
      <c r="AX586" t="s">
        <v>71</v>
      </c>
      <c r="AY586" t="s">
        <v>71</v>
      </c>
      <c r="AZ586">
        <v>211</v>
      </c>
      <c r="BA586">
        <v>225</v>
      </c>
      <c r="BB586" t="s">
        <v>71</v>
      </c>
      <c r="BC586" t="s">
        <v>5482</v>
      </c>
      <c r="BD586" t="str">
        <f>HYPERLINK("http://dx.doi.org/10.1016/S0166-3615(00)00070-1","http://dx.doi.org/10.1016/S0166-3615(00)00070-1")</f>
        <v>http://dx.doi.org/10.1016/S0166-3615(00)00070-1</v>
      </c>
      <c r="BE586" t="s">
        <v>71</v>
      </c>
      <c r="BF586" t="s">
        <v>71</v>
      </c>
      <c r="BG586" t="s">
        <v>71</v>
      </c>
      <c r="BH586" t="s">
        <v>71</v>
      </c>
      <c r="BI586" t="s">
        <v>71</v>
      </c>
      <c r="BJ586" t="s">
        <v>71</v>
      </c>
      <c r="BK586" t="s">
        <v>71</v>
      </c>
      <c r="BL586" t="s">
        <v>71</v>
      </c>
      <c r="BM586" t="s">
        <v>71</v>
      </c>
      <c r="BN586" t="s">
        <v>71</v>
      </c>
      <c r="BO586" t="s">
        <v>71</v>
      </c>
      <c r="BP586" t="s">
        <v>71</v>
      </c>
      <c r="BQ586" t="s">
        <v>5483</v>
      </c>
      <c r="BR586" t="str">
        <f>HYPERLINK("https%3A%2F%2Fwww.webofscience.com%2Fwos%2Fwoscc%2Ffull-record%2FWOS:000090087500002","View Full Record in Web of Science")</f>
        <v>View Full Record in Web of Science</v>
      </c>
    </row>
    <row r="587" spans="1:70" x14ac:dyDescent="0.25">
      <c r="A587" t="s">
        <v>460</v>
      </c>
      <c r="B587" t="s">
        <v>5484</v>
      </c>
      <c r="C587" t="s">
        <v>71</v>
      </c>
      <c r="D587" t="s">
        <v>5485</v>
      </c>
      <c r="E587" t="s">
        <v>71</v>
      </c>
      <c r="F587" t="s">
        <v>5486</v>
      </c>
      <c r="G587" t="s">
        <v>71</v>
      </c>
      <c r="H587" t="s">
        <v>71</v>
      </c>
      <c r="I587" s="1" t="s">
        <v>5487</v>
      </c>
      <c r="J587" s="6" t="s">
        <v>8590</v>
      </c>
      <c r="K587" t="s">
        <v>5488</v>
      </c>
      <c r="L587" t="s">
        <v>526</v>
      </c>
      <c r="M587" t="s">
        <v>71</v>
      </c>
      <c r="N587" t="s">
        <v>71</v>
      </c>
      <c r="O587" t="s">
        <v>71</v>
      </c>
      <c r="P587" t="s">
        <v>71</v>
      </c>
      <c r="Q587" t="s">
        <v>71</v>
      </c>
      <c r="R587" t="s">
        <v>71</v>
      </c>
      <c r="S587" t="s">
        <v>71</v>
      </c>
      <c r="T587" t="s">
        <v>5489</v>
      </c>
      <c r="U587" t="s">
        <v>71</v>
      </c>
      <c r="V587" t="s">
        <v>71</v>
      </c>
      <c r="W587" t="s">
        <v>71</v>
      </c>
      <c r="X587" t="s">
        <v>71</v>
      </c>
      <c r="Y587" t="s">
        <v>71</v>
      </c>
      <c r="Z587" t="s">
        <v>5490</v>
      </c>
      <c r="AA587" t="s">
        <v>71</v>
      </c>
      <c r="AB587" t="s">
        <v>71</v>
      </c>
      <c r="AC587" t="s">
        <v>71</v>
      </c>
      <c r="AD587" t="s">
        <v>71</v>
      </c>
      <c r="AE587" t="s">
        <v>71</v>
      </c>
      <c r="AF587" t="s">
        <v>71</v>
      </c>
      <c r="AG587" t="s">
        <v>71</v>
      </c>
      <c r="AH587" t="s">
        <v>71</v>
      </c>
      <c r="AI587" t="s">
        <v>71</v>
      </c>
      <c r="AJ587" t="s">
        <v>71</v>
      </c>
      <c r="AK587" t="s">
        <v>71</v>
      </c>
      <c r="AL587" t="s">
        <v>71</v>
      </c>
      <c r="AM587" t="s">
        <v>530</v>
      </c>
      <c r="AN587" t="s">
        <v>531</v>
      </c>
      <c r="AO587" t="s">
        <v>5491</v>
      </c>
      <c r="AP587" t="s">
        <v>71</v>
      </c>
      <c r="AQ587" t="s">
        <v>71</v>
      </c>
      <c r="AR587" t="s">
        <v>71</v>
      </c>
      <c r="AS587">
        <v>2015</v>
      </c>
      <c r="AT587">
        <v>563</v>
      </c>
      <c r="AU587" t="s">
        <v>71</v>
      </c>
      <c r="AV587" t="s">
        <v>71</v>
      </c>
      <c r="AW587" t="s">
        <v>71</v>
      </c>
      <c r="AX587" t="s">
        <v>71</v>
      </c>
      <c r="AY587" t="s">
        <v>71</v>
      </c>
      <c r="AZ587">
        <v>151</v>
      </c>
      <c r="BA587">
        <v>172</v>
      </c>
      <c r="BB587" t="s">
        <v>71</v>
      </c>
      <c r="BC587" t="s">
        <v>5492</v>
      </c>
      <c r="BD587" t="str">
        <f>HYPERLINK("http://dx.doi.org/10.1007/978-3-319-08624-8_7","http://dx.doi.org/10.1007/978-3-319-08624-8_7")</f>
        <v>http://dx.doi.org/10.1007/978-3-319-08624-8_7</v>
      </c>
      <c r="BE587" t="s">
        <v>5493</v>
      </c>
      <c r="BF587" t="s">
        <v>71</v>
      </c>
      <c r="BG587" t="s">
        <v>71</v>
      </c>
      <c r="BH587" t="s">
        <v>71</v>
      </c>
      <c r="BI587" t="s">
        <v>71</v>
      </c>
      <c r="BJ587" t="s">
        <v>71</v>
      </c>
      <c r="BK587" t="s">
        <v>71</v>
      </c>
      <c r="BL587" t="s">
        <v>71</v>
      </c>
      <c r="BM587" t="s">
        <v>71</v>
      </c>
      <c r="BN587" t="s">
        <v>71</v>
      </c>
      <c r="BO587" t="s">
        <v>71</v>
      </c>
      <c r="BP587" t="s">
        <v>71</v>
      </c>
      <c r="BQ587" t="s">
        <v>5494</v>
      </c>
      <c r="BR587" t="str">
        <f>HYPERLINK("https%3A%2F%2Fwww.webofscience.com%2Fwos%2Fwoscc%2Ffull-record%2FWOS:000346774800008","View Full Record in Web of Science")</f>
        <v>View Full Record in Web of Science</v>
      </c>
    </row>
    <row r="588" spans="1:70" x14ac:dyDescent="0.25">
      <c r="A588" t="s">
        <v>83</v>
      </c>
      <c r="B588" t="s">
        <v>5495</v>
      </c>
      <c r="C588" t="s">
        <v>71</v>
      </c>
      <c r="D588" t="s">
        <v>71</v>
      </c>
      <c r="E588" t="s">
        <v>102</v>
      </c>
      <c r="F588" t="s">
        <v>5496</v>
      </c>
      <c r="G588" t="s">
        <v>71</v>
      </c>
      <c r="H588" t="s">
        <v>71</v>
      </c>
      <c r="I588" s="1" t="s">
        <v>5497</v>
      </c>
      <c r="J588" s="6" t="s">
        <v>8590</v>
      </c>
      <c r="K588" t="s">
        <v>5498</v>
      </c>
      <c r="L588" t="s">
        <v>5499</v>
      </c>
      <c r="M588" t="s">
        <v>5500</v>
      </c>
      <c r="N588" t="s">
        <v>3924</v>
      </c>
      <c r="O588" t="s">
        <v>3257</v>
      </c>
      <c r="P588" t="s">
        <v>5501</v>
      </c>
      <c r="Q588" t="s">
        <v>71</v>
      </c>
      <c r="R588" t="s">
        <v>71</v>
      </c>
      <c r="S588" t="s">
        <v>71</v>
      </c>
      <c r="T588" t="s">
        <v>5502</v>
      </c>
      <c r="U588" t="s">
        <v>71</v>
      </c>
      <c r="V588" t="s">
        <v>71</v>
      </c>
      <c r="W588" t="s">
        <v>71</v>
      </c>
      <c r="X588" t="s">
        <v>71</v>
      </c>
      <c r="Y588" t="s">
        <v>71</v>
      </c>
      <c r="Z588" t="s">
        <v>71</v>
      </c>
      <c r="AA588" t="s">
        <v>71</v>
      </c>
      <c r="AB588" t="s">
        <v>71</v>
      </c>
      <c r="AC588" t="s">
        <v>71</v>
      </c>
      <c r="AD588" t="s">
        <v>71</v>
      </c>
      <c r="AE588" t="s">
        <v>71</v>
      </c>
      <c r="AF588" t="s">
        <v>71</v>
      </c>
      <c r="AG588" t="s">
        <v>71</v>
      </c>
      <c r="AH588" t="s">
        <v>71</v>
      </c>
      <c r="AI588" t="s">
        <v>71</v>
      </c>
      <c r="AJ588" t="s">
        <v>71</v>
      </c>
      <c r="AK588" t="s">
        <v>71</v>
      </c>
      <c r="AL588" t="s">
        <v>71</v>
      </c>
      <c r="AM588" t="s">
        <v>71</v>
      </c>
      <c r="AN588" t="s">
        <v>71</v>
      </c>
      <c r="AO588" t="s">
        <v>5503</v>
      </c>
      <c r="AP588" t="s">
        <v>71</v>
      </c>
      <c r="AQ588" t="s">
        <v>71</v>
      </c>
      <c r="AR588" t="s">
        <v>71</v>
      </c>
      <c r="AS588">
        <v>2008</v>
      </c>
      <c r="AT588" t="s">
        <v>71</v>
      </c>
      <c r="AU588" t="s">
        <v>71</v>
      </c>
      <c r="AV588" t="s">
        <v>71</v>
      </c>
      <c r="AW588" t="s">
        <v>71</v>
      </c>
      <c r="AX588" t="s">
        <v>71</v>
      </c>
      <c r="AY588" t="s">
        <v>71</v>
      </c>
      <c r="AZ588">
        <v>1224</v>
      </c>
      <c r="BA588">
        <v>1229</v>
      </c>
      <c r="BB588" t="s">
        <v>71</v>
      </c>
      <c r="BC588" t="s">
        <v>71</v>
      </c>
      <c r="BD588" t="s">
        <v>71</v>
      </c>
      <c r="BE588" t="s">
        <v>71</v>
      </c>
      <c r="BF588" t="s">
        <v>71</v>
      </c>
      <c r="BG588" t="s">
        <v>71</v>
      </c>
      <c r="BH588" t="s">
        <v>71</v>
      </c>
      <c r="BI588" t="s">
        <v>71</v>
      </c>
      <c r="BJ588" t="s">
        <v>71</v>
      </c>
      <c r="BK588" t="s">
        <v>71</v>
      </c>
      <c r="BL588" t="s">
        <v>71</v>
      </c>
      <c r="BM588" t="s">
        <v>71</v>
      </c>
      <c r="BN588" t="s">
        <v>71</v>
      </c>
      <c r="BO588" t="s">
        <v>71</v>
      </c>
      <c r="BP588" t="s">
        <v>71</v>
      </c>
      <c r="BQ588" t="s">
        <v>5504</v>
      </c>
      <c r="BR588" t="str">
        <f>HYPERLINK("https%3A%2F%2Fwww.webofscience.com%2Fwos%2Fwoscc%2Ffull-record%2FWOS:000269285300236","View Full Record in Web of Science")</f>
        <v>View Full Record in Web of Science</v>
      </c>
    </row>
    <row r="589" spans="1:70" x14ac:dyDescent="0.25">
      <c r="A589" t="s">
        <v>83</v>
      </c>
      <c r="B589" t="s">
        <v>5505</v>
      </c>
      <c r="C589" t="s">
        <v>71</v>
      </c>
      <c r="D589" t="s">
        <v>5506</v>
      </c>
      <c r="E589" t="s">
        <v>71</v>
      </c>
      <c r="F589" t="s">
        <v>5507</v>
      </c>
      <c r="G589" t="s">
        <v>71</v>
      </c>
      <c r="H589" t="s">
        <v>71</v>
      </c>
      <c r="I589" s="1" t="s">
        <v>5508</v>
      </c>
      <c r="J589" s="6" t="s">
        <v>8590</v>
      </c>
      <c r="K589" t="s">
        <v>5509</v>
      </c>
      <c r="L589" t="s">
        <v>687</v>
      </c>
      <c r="M589" t="s">
        <v>2790</v>
      </c>
      <c r="N589" t="s">
        <v>5510</v>
      </c>
      <c r="O589" t="s">
        <v>5511</v>
      </c>
      <c r="P589" t="s">
        <v>71</v>
      </c>
      <c r="Q589" t="s">
        <v>5512</v>
      </c>
      <c r="R589" t="s">
        <v>71</v>
      </c>
      <c r="S589" t="s">
        <v>71</v>
      </c>
      <c r="T589" t="s">
        <v>5513</v>
      </c>
      <c r="U589" t="s">
        <v>71</v>
      </c>
      <c r="V589" t="s">
        <v>71</v>
      </c>
      <c r="W589" t="s">
        <v>71</v>
      </c>
      <c r="X589" t="s">
        <v>71</v>
      </c>
      <c r="Y589" t="s">
        <v>71</v>
      </c>
      <c r="Z589" t="s">
        <v>5514</v>
      </c>
      <c r="AA589" t="s">
        <v>71</v>
      </c>
      <c r="AB589" t="s">
        <v>71</v>
      </c>
      <c r="AC589" t="s">
        <v>71</v>
      </c>
      <c r="AD589" t="s">
        <v>71</v>
      </c>
      <c r="AE589" t="s">
        <v>71</v>
      </c>
      <c r="AF589" t="s">
        <v>71</v>
      </c>
      <c r="AG589" t="s">
        <v>71</v>
      </c>
      <c r="AH589" t="s">
        <v>71</v>
      </c>
      <c r="AI589" t="s">
        <v>71</v>
      </c>
      <c r="AJ589" t="s">
        <v>71</v>
      </c>
      <c r="AK589" t="s">
        <v>71</v>
      </c>
      <c r="AL589" t="s">
        <v>71</v>
      </c>
      <c r="AM589" t="s">
        <v>695</v>
      </c>
      <c r="AN589" t="s">
        <v>1283</v>
      </c>
      <c r="AO589" t="s">
        <v>5515</v>
      </c>
      <c r="AP589" t="s">
        <v>71</v>
      </c>
      <c r="AQ589" t="s">
        <v>71</v>
      </c>
      <c r="AR589" t="s">
        <v>71</v>
      </c>
      <c r="AS589">
        <v>2019</v>
      </c>
      <c r="AT589">
        <v>11499</v>
      </c>
      <c r="AU589" t="s">
        <v>71</v>
      </c>
      <c r="AV589" t="s">
        <v>71</v>
      </c>
      <c r="AW589" t="s">
        <v>71</v>
      </c>
      <c r="AX589" t="s">
        <v>71</v>
      </c>
      <c r="AY589" t="s">
        <v>71</v>
      </c>
      <c r="AZ589">
        <v>439</v>
      </c>
      <c r="BA589">
        <v>453</v>
      </c>
      <c r="BB589" t="s">
        <v>71</v>
      </c>
      <c r="BC589" t="s">
        <v>5516</v>
      </c>
      <c r="BD589" t="str">
        <f>HYPERLINK("http://dx.doi.org/10.1007/978-3-030-22815-6_34","http://dx.doi.org/10.1007/978-3-030-22815-6_34")</f>
        <v>http://dx.doi.org/10.1007/978-3-030-22815-6_34</v>
      </c>
      <c r="BE589" t="s">
        <v>71</v>
      </c>
      <c r="BF589" t="s">
        <v>71</v>
      </c>
      <c r="BG589" t="s">
        <v>71</v>
      </c>
      <c r="BH589" t="s">
        <v>71</v>
      </c>
      <c r="BI589" t="s">
        <v>71</v>
      </c>
      <c r="BJ589" t="s">
        <v>71</v>
      </c>
      <c r="BK589" t="s">
        <v>71</v>
      </c>
      <c r="BL589" t="s">
        <v>71</v>
      </c>
      <c r="BM589" t="s">
        <v>71</v>
      </c>
      <c r="BN589" t="s">
        <v>71</v>
      </c>
      <c r="BO589" t="s">
        <v>71</v>
      </c>
      <c r="BP589" t="s">
        <v>71</v>
      </c>
      <c r="BQ589" t="s">
        <v>5517</v>
      </c>
      <c r="BR589" t="str">
        <f>HYPERLINK("https%3A%2F%2Fwww.webofscience.com%2Fwos%2Fwoscc%2Ffull-record%2FWOS:000713422200034","View Full Record in Web of Science")</f>
        <v>View Full Record in Web of Science</v>
      </c>
    </row>
    <row r="590" spans="1:70" x14ac:dyDescent="0.25">
      <c r="A590" t="s">
        <v>83</v>
      </c>
      <c r="B590" t="s">
        <v>5518</v>
      </c>
      <c r="C590" t="s">
        <v>71</v>
      </c>
      <c r="D590" t="s">
        <v>5519</v>
      </c>
      <c r="E590" t="s">
        <v>102</v>
      </c>
      <c r="F590" t="s">
        <v>5520</v>
      </c>
      <c r="G590" t="s">
        <v>71</v>
      </c>
      <c r="H590" t="s">
        <v>71</v>
      </c>
      <c r="I590" s="1" t="s">
        <v>5521</v>
      </c>
      <c r="J590" s="6" t="s">
        <v>8590</v>
      </c>
      <c r="K590" t="s">
        <v>5522</v>
      </c>
      <c r="L590" t="s">
        <v>5523</v>
      </c>
      <c r="M590" t="s">
        <v>5524</v>
      </c>
      <c r="N590" t="s">
        <v>5525</v>
      </c>
      <c r="O590" t="s">
        <v>577</v>
      </c>
      <c r="P590" t="s">
        <v>5526</v>
      </c>
      <c r="Q590" t="s">
        <v>71</v>
      </c>
      <c r="R590" t="s">
        <v>71</v>
      </c>
      <c r="S590" t="s">
        <v>71</v>
      </c>
      <c r="T590" t="s">
        <v>5527</v>
      </c>
      <c r="U590" t="s">
        <v>71</v>
      </c>
      <c r="V590" t="s">
        <v>71</v>
      </c>
      <c r="W590" t="s">
        <v>71</v>
      </c>
      <c r="X590" t="s">
        <v>71</v>
      </c>
      <c r="Y590" t="s">
        <v>71</v>
      </c>
      <c r="Z590" t="s">
        <v>71</v>
      </c>
      <c r="AA590" t="s">
        <v>71</v>
      </c>
      <c r="AB590" t="s">
        <v>71</v>
      </c>
      <c r="AC590" t="s">
        <v>71</v>
      </c>
      <c r="AD590" t="s">
        <v>71</v>
      </c>
      <c r="AE590" t="s">
        <v>71</v>
      </c>
      <c r="AF590" t="s">
        <v>71</v>
      </c>
      <c r="AG590" t="s">
        <v>71</v>
      </c>
      <c r="AH590" t="s">
        <v>71</v>
      </c>
      <c r="AI590" t="s">
        <v>71</v>
      </c>
      <c r="AJ590" t="s">
        <v>71</v>
      </c>
      <c r="AK590" t="s">
        <v>71</v>
      </c>
      <c r="AL590" t="s">
        <v>71</v>
      </c>
      <c r="AM590" t="s">
        <v>5528</v>
      </c>
      <c r="AN590" t="s">
        <v>71</v>
      </c>
      <c r="AO590" t="s">
        <v>5529</v>
      </c>
      <c r="AP590" t="s">
        <v>71</v>
      </c>
      <c r="AQ590" t="s">
        <v>71</v>
      </c>
      <c r="AR590" t="s">
        <v>71</v>
      </c>
      <c r="AS590">
        <v>2019</v>
      </c>
      <c r="AT590" t="s">
        <v>71</v>
      </c>
      <c r="AU590" t="s">
        <v>71</v>
      </c>
      <c r="AV590" t="s">
        <v>71</v>
      </c>
      <c r="AW590" t="s">
        <v>71</v>
      </c>
      <c r="AX590" t="s">
        <v>71</v>
      </c>
      <c r="AY590" t="s">
        <v>71</v>
      </c>
      <c r="AZ590">
        <v>7346</v>
      </c>
      <c r="BA590">
        <v>7353</v>
      </c>
      <c r="BB590" t="s">
        <v>71</v>
      </c>
      <c r="BC590" t="s">
        <v>71</v>
      </c>
      <c r="BD590" t="s">
        <v>71</v>
      </c>
      <c r="BE590" t="s">
        <v>71</v>
      </c>
      <c r="BF590" t="s">
        <v>71</v>
      </c>
      <c r="BG590" t="s">
        <v>71</v>
      </c>
      <c r="BH590" t="s">
        <v>71</v>
      </c>
      <c r="BI590" t="s">
        <v>71</v>
      </c>
      <c r="BJ590" t="s">
        <v>71</v>
      </c>
      <c r="BK590" t="s">
        <v>71</v>
      </c>
      <c r="BL590" t="s">
        <v>71</v>
      </c>
      <c r="BM590" t="s">
        <v>71</v>
      </c>
      <c r="BN590" t="s">
        <v>71</v>
      </c>
      <c r="BO590" t="s">
        <v>71</v>
      </c>
      <c r="BP590" t="s">
        <v>71</v>
      </c>
      <c r="BQ590" t="s">
        <v>5530</v>
      </c>
      <c r="BR590" t="str">
        <f>HYPERLINK("https%3A%2F%2Fwww.webofscience.com%2Fwos%2Fwoscc%2Ffull-record%2FWOS:000621599307013","View Full Record in Web of Science")</f>
        <v>View Full Record in Web of Science</v>
      </c>
    </row>
    <row r="591" spans="1:70" x14ac:dyDescent="0.25">
      <c r="A591" t="s">
        <v>83</v>
      </c>
      <c r="B591" t="s">
        <v>5531</v>
      </c>
      <c r="C591" t="s">
        <v>71</v>
      </c>
      <c r="D591" t="s">
        <v>5532</v>
      </c>
      <c r="E591" t="s">
        <v>71</v>
      </c>
      <c r="F591" t="s">
        <v>5533</v>
      </c>
      <c r="G591" t="s">
        <v>71</v>
      </c>
      <c r="H591" t="s">
        <v>71</v>
      </c>
      <c r="I591" s="1" t="s">
        <v>5534</v>
      </c>
      <c r="J591" s="6" t="s">
        <v>8593</v>
      </c>
      <c r="K591" t="s">
        <v>5535</v>
      </c>
      <c r="L591" t="s">
        <v>687</v>
      </c>
      <c r="M591" t="s">
        <v>5536</v>
      </c>
      <c r="N591" t="s">
        <v>5537</v>
      </c>
      <c r="O591" t="s">
        <v>5538</v>
      </c>
      <c r="P591" t="s">
        <v>5539</v>
      </c>
      <c r="Q591" t="s">
        <v>5540</v>
      </c>
      <c r="R591" t="s">
        <v>71</v>
      </c>
      <c r="S591" t="s">
        <v>71</v>
      </c>
      <c r="T591" t="s">
        <v>5541</v>
      </c>
      <c r="U591" t="s">
        <v>71</v>
      </c>
      <c r="V591" t="s">
        <v>71</v>
      </c>
      <c r="W591" t="s">
        <v>71</v>
      </c>
      <c r="X591" t="s">
        <v>71</v>
      </c>
      <c r="Y591" t="s">
        <v>71</v>
      </c>
      <c r="Z591" t="s">
        <v>71</v>
      </c>
      <c r="AA591" t="s">
        <v>71</v>
      </c>
      <c r="AB591" t="s">
        <v>71</v>
      </c>
      <c r="AC591" t="s">
        <v>71</v>
      </c>
      <c r="AD591" t="s">
        <v>71</v>
      </c>
      <c r="AE591" t="s">
        <v>71</v>
      </c>
      <c r="AF591" t="s">
        <v>71</v>
      </c>
      <c r="AG591" t="s">
        <v>71</v>
      </c>
      <c r="AH591" t="s">
        <v>71</v>
      </c>
      <c r="AI591" t="s">
        <v>71</v>
      </c>
      <c r="AJ591" t="s">
        <v>71</v>
      </c>
      <c r="AK591" t="s">
        <v>71</v>
      </c>
      <c r="AL591" t="s">
        <v>71</v>
      </c>
      <c r="AM591" t="s">
        <v>695</v>
      </c>
      <c r="AN591" t="s">
        <v>1283</v>
      </c>
      <c r="AO591" t="s">
        <v>5542</v>
      </c>
      <c r="AP591" t="s">
        <v>71</v>
      </c>
      <c r="AQ591" t="s">
        <v>71</v>
      </c>
      <c r="AR591" t="s">
        <v>71</v>
      </c>
      <c r="AS591">
        <v>2019</v>
      </c>
      <c r="AT591">
        <v>11940</v>
      </c>
      <c r="AU591" t="s">
        <v>71</v>
      </c>
      <c r="AV591" t="s">
        <v>71</v>
      </c>
      <c r="AW591" t="s">
        <v>71</v>
      </c>
      <c r="AX591" t="s">
        <v>71</v>
      </c>
      <c r="AY591" t="s">
        <v>71</v>
      </c>
      <c r="AZ591">
        <v>433</v>
      </c>
      <c r="BA591">
        <v>443</v>
      </c>
      <c r="BB591" t="s">
        <v>71</v>
      </c>
      <c r="BC591" t="s">
        <v>5543</v>
      </c>
      <c r="BD591" t="str">
        <f>HYPERLINK("http://dx.doi.org/10.1007/978-3-030-35514-2_33","http://dx.doi.org/10.1007/978-3-030-35514-2_33")</f>
        <v>http://dx.doi.org/10.1007/978-3-030-35514-2_33</v>
      </c>
      <c r="BE591" t="s">
        <v>71</v>
      </c>
      <c r="BF591" t="s">
        <v>71</v>
      </c>
      <c r="BG591" t="s">
        <v>71</v>
      </c>
      <c r="BH591" t="s">
        <v>71</v>
      </c>
      <c r="BI591" t="s">
        <v>71</v>
      </c>
      <c r="BJ591" t="s">
        <v>71</v>
      </c>
      <c r="BK591" t="s">
        <v>71</v>
      </c>
      <c r="BL591" t="s">
        <v>71</v>
      </c>
      <c r="BM591" t="s">
        <v>71</v>
      </c>
      <c r="BN591" t="s">
        <v>71</v>
      </c>
      <c r="BO591" t="s">
        <v>71</v>
      </c>
      <c r="BP591" t="s">
        <v>71</v>
      </c>
      <c r="BQ591" t="s">
        <v>5544</v>
      </c>
      <c r="BR591" t="str">
        <f>HYPERLINK("https%3A%2F%2Fwww.webofscience.com%2Fwos%2Fwoscc%2Ffull-record%2FWOS:000611391800033","View Full Record in Web of Science")</f>
        <v>View Full Record in Web of Science</v>
      </c>
    </row>
    <row r="592" spans="1:70" x14ac:dyDescent="0.25">
      <c r="A592" t="s">
        <v>69</v>
      </c>
      <c r="B592" t="s">
        <v>5545</v>
      </c>
      <c r="C592" t="s">
        <v>71</v>
      </c>
      <c r="D592" t="s">
        <v>71</v>
      </c>
      <c r="E592" t="s">
        <v>71</v>
      </c>
      <c r="F592" t="s">
        <v>5546</v>
      </c>
      <c r="G592" t="s">
        <v>71</v>
      </c>
      <c r="H592" t="s">
        <v>71</v>
      </c>
      <c r="I592" s="1" t="s">
        <v>5547</v>
      </c>
      <c r="J592" s="6" t="s">
        <v>8590</v>
      </c>
      <c r="K592" t="s">
        <v>5548</v>
      </c>
      <c r="L592" t="s">
        <v>71</v>
      </c>
      <c r="M592" t="s">
        <v>71</v>
      </c>
      <c r="N592" t="s">
        <v>71</v>
      </c>
      <c r="O592" t="s">
        <v>71</v>
      </c>
      <c r="P592" t="s">
        <v>71</v>
      </c>
      <c r="Q592" t="s">
        <v>71</v>
      </c>
      <c r="R592" t="s">
        <v>71</v>
      </c>
      <c r="S592" t="s">
        <v>71</v>
      </c>
      <c r="T592" t="s">
        <v>5549</v>
      </c>
      <c r="U592" t="s">
        <v>71</v>
      </c>
      <c r="V592" t="s">
        <v>71</v>
      </c>
      <c r="W592" t="s">
        <v>71</v>
      </c>
      <c r="X592" t="s">
        <v>71</v>
      </c>
      <c r="Y592" t="s">
        <v>5550</v>
      </c>
      <c r="Z592" t="s">
        <v>5551</v>
      </c>
      <c r="AA592" t="s">
        <v>71</v>
      </c>
      <c r="AB592" t="s">
        <v>71</v>
      </c>
      <c r="AC592" t="s">
        <v>71</v>
      </c>
      <c r="AD592" t="s">
        <v>71</v>
      </c>
      <c r="AE592" t="s">
        <v>71</v>
      </c>
      <c r="AF592" t="s">
        <v>71</v>
      </c>
      <c r="AG592" t="s">
        <v>71</v>
      </c>
      <c r="AH592" t="s">
        <v>71</v>
      </c>
      <c r="AI592" t="s">
        <v>71</v>
      </c>
      <c r="AJ592" t="s">
        <v>71</v>
      </c>
      <c r="AK592" t="s">
        <v>71</v>
      </c>
      <c r="AL592" t="s">
        <v>71</v>
      </c>
      <c r="AM592" t="s">
        <v>5552</v>
      </c>
      <c r="AN592" t="s">
        <v>5553</v>
      </c>
      <c r="AO592" t="s">
        <v>71</v>
      </c>
      <c r="AP592" t="s">
        <v>71</v>
      </c>
      <c r="AQ592" t="s">
        <v>71</v>
      </c>
      <c r="AR592" t="s">
        <v>79</v>
      </c>
      <c r="AS592">
        <v>2017</v>
      </c>
      <c r="AT592">
        <v>54</v>
      </c>
      <c r="AU592">
        <v>6</v>
      </c>
      <c r="AV592" t="s">
        <v>71</v>
      </c>
      <c r="AW592" t="s">
        <v>71</v>
      </c>
      <c r="AX592" t="s">
        <v>180</v>
      </c>
      <c r="AY592" t="s">
        <v>71</v>
      </c>
      <c r="AZ592">
        <v>814</v>
      </c>
      <c r="BA592">
        <v>824</v>
      </c>
      <c r="BB592" t="s">
        <v>71</v>
      </c>
      <c r="BC592" t="s">
        <v>5554</v>
      </c>
      <c r="BD592" t="str">
        <f>HYPERLINK("http://dx.doi.org/10.1016/j.im.2017.03.004","http://dx.doi.org/10.1016/j.im.2017.03.004")</f>
        <v>http://dx.doi.org/10.1016/j.im.2017.03.004</v>
      </c>
      <c r="BE592" t="s">
        <v>71</v>
      </c>
      <c r="BF592" t="s">
        <v>71</v>
      </c>
      <c r="BG592" t="s">
        <v>71</v>
      </c>
      <c r="BH592" t="s">
        <v>71</v>
      </c>
      <c r="BI592" t="s">
        <v>71</v>
      </c>
      <c r="BJ592" t="s">
        <v>71</v>
      </c>
      <c r="BK592" t="s">
        <v>71</v>
      </c>
      <c r="BL592" t="s">
        <v>71</v>
      </c>
      <c r="BM592" t="s">
        <v>71</v>
      </c>
      <c r="BN592" t="s">
        <v>71</v>
      </c>
      <c r="BO592" t="s">
        <v>71</v>
      </c>
      <c r="BP592" t="s">
        <v>71</v>
      </c>
      <c r="BQ592" t="s">
        <v>5555</v>
      </c>
      <c r="BR592" t="str">
        <f>HYPERLINK("https%3A%2F%2Fwww.webofscience.com%2Fwos%2Fwoscc%2Ffull-record%2FWOS:000409155800011","View Full Record in Web of Science")</f>
        <v>View Full Record in Web of Science</v>
      </c>
    </row>
    <row r="593" spans="1:70" x14ac:dyDescent="0.25">
      <c r="A593" t="s">
        <v>69</v>
      </c>
      <c r="B593" t="s">
        <v>5556</v>
      </c>
      <c r="C593" t="s">
        <v>71</v>
      </c>
      <c r="D593" t="s">
        <v>71</v>
      </c>
      <c r="E593" t="s">
        <v>71</v>
      </c>
      <c r="F593" t="s">
        <v>5556</v>
      </c>
      <c r="G593" t="s">
        <v>71</v>
      </c>
      <c r="H593" t="s">
        <v>71</v>
      </c>
      <c r="I593" s="1" t="s">
        <v>5557</v>
      </c>
      <c r="J593" s="6" t="s">
        <v>8593</v>
      </c>
      <c r="K593" t="s">
        <v>233</v>
      </c>
      <c r="L593" t="s">
        <v>71</v>
      </c>
      <c r="M593" t="s">
        <v>71</v>
      </c>
      <c r="N593" t="s">
        <v>71</v>
      </c>
      <c r="O593" t="s">
        <v>71</v>
      </c>
      <c r="P593" t="s">
        <v>71</v>
      </c>
      <c r="Q593" t="s">
        <v>71</v>
      </c>
      <c r="R593" t="s">
        <v>71</v>
      </c>
      <c r="S593" t="s">
        <v>71</v>
      </c>
      <c r="T593" t="s">
        <v>5558</v>
      </c>
      <c r="U593" t="s">
        <v>71</v>
      </c>
      <c r="V593" t="s">
        <v>71</v>
      </c>
      <c r="W593" t="s">
        <v>71</v>
      </c>
      <c r="X593" t="s">
        <v>71</v>
      </c>
      <c r="Y593" t="s">
        <v>71</v>
      </c>
      <c r="Z593" t="s">
        <v>71</v>
      </c>
      <c r="AA593" t="s">
        <v>71</v>
      </c>
      <c r="AB593" t="s">
        <v>71</v>
      </c>
      <c r="AC593" t="s">
        <v>71</v>
      </c>
      <c r="AD593" t="s">
        <v>71</v>
      </c>
      <c r="AE593" t="s">
        <v>71</v>
      </c>
      <c r="AF593" t="s">
        <v>71</v>
      </c>
      <c r="AG593" t="s">
        <v>71</v>
      </c>
      <c r="AH593" t="s">
        <v>71</v>
      </c>
      <c r="AI593" t="s">
        <v>71</v>
      </c>
      <c r="AJ593" t="s">
        <v>71</v>
      </c>
      <c r="AK593" t="s">
        <v>71</v>
      </c>
      <c r="AL593" t="s">
        <v>71</v>
      </c>
      <c r="AM593" t="s">
        <v>237</v>
      </c>
      <c r="AN593" t="s">
        <v>71</v>
      </c>
      <c r="AO593" t="s">
        <v>71</v>
      </c>
      <c r="AP593" t="s">
        <v>71</v>
      </c>
      <c r="AQ593" t="s">
        <v>71</v>
      </c>
      <c r="AR593" t="s">
        <v>1082</v>
      </c>
      <c r="AS593">
        <v>1994</v>
      </c>
      <c r="AT593">
        <v>2</v>
      </c>
      <c r="AU593">
        <v>2</v>
      </c>
      <c r="AV593" t="s">
        <v>71</v>
      </c>
      <c r="AW593" t="s">
        <v>71</v>
      </c>
      <c r="AX593" t="s">
        <v>71</v>
      </c>
      <c r="AY593" t="s">
        <v>71</v>
      </c>
      <c r="AZ593">
        <v>107</v>
      </c>
      <c r="BA593">
        <v>118</v>
      </c>
      <c r="BB593" t="s">
        <v>71</v>
      </c>
      <c r="BC593" t="s">
        <v>5559</v>
      </c>
      <c r="BD593" t="str">
        <f>HYPERLINK("http://dx.doi.org/10.1109/91.277960","http://dx.doi.org/10.1109/91.277960")</f>
        <v>http://dx.doi.org/10.1109/91.277960</v>
      </c>
      <c r="BE593" t="s">
        <v>71</v>
      </c>
      <c r="BF593" t="s">
        <v>71</v>
      </c>
      <c r="BG593" t="s">
        <v>71</v>
      </c>
      <c r="BH593" t="s">
        <v>71</v>
      </c>
      <c r="BI593" t="s">
        <v>71</v>
      </c>
      <c r="BJ593" t="s">
        <v>71</v>
      </c>
      <c r="BK593" t="s">
        <v>71</v>
      </c>
      <c r="BL593" t="s">
        <v>71</v>
      </c>
      <c r="BM593" t="s">
        <v>71</v>
      </c>
      <c r="BN593" t="s">
        <v>71</v>
      </c>
      <c r="BO593" t="s">
        <v>71</v>
      </c>
      <c r="BP593" t="s">
        <v>71</v>
      </c>
      <c r="BQ593" t="s">
        <v>5560</v>
      </c>
      <c r="BR593" t="str">
        <f>HYPERLINK("https%3A%2F%2Fwww.webofscience.com%2Fwos%2Fwoscc%2Ffull-record%2FWOS:A1994PT98900002","View Full Record in Web of Science")</f>
        <v>View Full Record in Web of Science</v>
      </c>
    </row>
    <row r="594" spans="1:70" x14ac:dyDescent="0.25">
      <c r="A594" t="s">
        <v>83</v>
      </c>
      <c r="B594" t="s">
        <v>5561</v>
      </c>
      <c r="C594" t="s">
        <v>71</v>
      </c>
      <c r="D594" t="s">
        <v>5113</v>
      </c>
      <c r="E594" t="s">
        <v>71</v>
      </c>
      <c r="F594" t="s">
        <v>970</v>
      </c>
      <c r="G594" t="s">
        <v>71</v>
      </c>
      <c r="H594" t="s">
        <v>71</v>
      </c>
      <c r="I594" s="1" t="s">
        <v>5562</v>
      </c>
      <c r="J594" s="6" t="s">
        <v>8590</v>
      </c>
      <c r="K594" t="s">
        <v>5116</v>
      </c>
      <c r="L594" t="s">
        <v>71</v>
      </c>
      <c r="M594" t="s">
        <v>5117</v>
      </c>
      <c r="N594" t="s">
        <v>5118</v>
      </c>
      <c r="O594" t="s">
        <v>5119</v>
      </c>
      <c r="P594" t="s">
        <v>5120</v>
      </c>
      <c r="Q594" t="s">
        <v>71</v>
      </c>
      <c r="R594" t="s">
        <v>71</v>
      </c>
      <c r="S594" t="s">
        <v>71</v>
      </c>
      <c r="T594" t="s">
        <v>5563</v>
      </c>
      <c r="U594" t="s">
        <v>71</v>
      </c>
      <c r="V594" t="s">
        <v>71</v>
      </c>
      <c r="W594" t="s">
        <v>71</v>
      </c>
      <c r="X594" t="s">
        <v>71</v>
      </c>
      <c r="Y594" t="s">
        <v>71</v>
      </c>
      <c r="Z594" t="s">
        <v>71</v>
      </c>
      <c r="AA594" t="s">
        <v>71</v>
      </c>
      <c r="AB594" t="s">
        <v>71</v>
      </c>
      <c r="AC594" t="s">
        <v>71</v>
      </c>
      <c r="AD594" t="s">
        <v>71</v>
      </c>
      <c r="AE594" t="s">
        <v>71</v>
      </c>
      <c r="AF594" t="s">
        <v>71</v>
      </c>
      <c r="AG594" t="s">
        <v>71</v>
      </c>
      <c r="AH594" t="s">
        <v>71</v>
      </c>
      <c r="AI594" t="s">
        <v>71</v>
      </c>
      <c r="AJ594" t="s">
        <v>71</v>
      </c>
      <c r="AK594" t="s">
        <v>71</v>
      </c>
      <c r="AL594" t="s">
        <v>71</v>
      </c>
      <c r="AM594" t="s">
        <v>71</v>
      </c>
      <c r="AN594" t="s">
        <v>71</v>
      </c>
      <c r="AO594" t="s">
        <v>5124</v>
      </c>
      <c r="AP594" t="s">
        <v>71</v>
      </c>
      <c r="AQ594" t="s">
        <v>71</v>
      </c>
      <c r="AR594" t="s">
        <v>71</v>
      </c>
      <c r="AS594">
        <v>2013</v>
      </c>
      <c r="AT594" t="s">
        <v>71</v>
      </c>
      <c r="AU594" t="s">
        <v>71</v>
      </c>
      <c r="AV594" t="s">
        <v>71</v>
      </c>
      <c r="AW594" t="s">
        <v>71</v>
      </c>
      <c r="AX594" t="s">
        <v>71</v>
      </c>
      <c r="AY594" t="s">
        <v>71</v>
      </c>
      <c r="AZ594">
        <v>108</v>
      </c>
      <c r="BA594">
        <v>113</v>
      </c>
      <c r="BB594" t="s">
        <v>71</v>
      </c>
      <c r="BC594" t="s">
        <v>71</v>
      </c>
      <c r="BD594" t="s">
        <v>71</v>
      </c>
      <c r="BE594" t="s">
        <v>71</v>
      </c>
      <c r="BF594" t="s">
        <v>71</v>
      </c>
      <c r="BG594" t="s">
        <v>71</v>
      </c>
      <c r="BH594" t="s">
        <v>71</v>
      </c>
      <c r="BI594" t="s">
        <v>71</v>
      </c>
      <c r="BJ594" t="s">
        <v>71</v>
      </c>
      <c r="BK594" t="s">
        <v>71</v>
      </c>
      <c r="BL594" t="s">
        <v>71</v>
      </c>
      <c r="BM594" t="s">
        <v>71</v>
      </c>
      <c r="BN594" t="s">
        <v>71</v>
      </c>
      <c r="BO594" t="s">
        <v>71</v>
      </c>
      <c r="BP594" t="s">
        <v>71</v>
      </c>
      <c r="BQ594" t="s">
        <v>5564</v>
      </c>
      <c r="BR594" t="str">
        <f>HYPERLINK("https%3A%2F%2Fwww.webofscience.com%2Fwos%2Fwoscc%2Ffull-record%2FWOS:000333960300020","View Full Record in Web of Science")</f>
        <v>View Full Record in Web of Science</v>
      </c>
    </row>
    <row r="595" spans="1:70" x14ac:dyDescent="0.25">
      <c r="A595" t="s">
        <v>69</v>
      </c>
      <c r="B595" t="s">
        <v>5565</v>
      </c>
      <c r="C595" t="s">
        <v>71</v>
      </c>
      <c r="D595" t="s">
        <v>71</v>
      </c>
      <c r="E595" t="s">
        <v>71</v>
      </c>
      <c r="F595" t="s">
        <v>5566</v>
      </c>
      <c r="G595" t="s">
        <v>71</v>
      </c>
      <c r="H595" t="s">
        <v>71</v>
      </c>
      <c r="I595" s="1" t="s">
        <v>5567</v>
      </c>
      <c r="J595" s="6" t="s">
        <v>8590</v>
      </c>
      <c r="K595" t="s">
        <v>288</v>
      </c>
      <c r="L595" t="s">
        <v>71</v>
      </c>
      <c r="M595" t="s">
        <v>71</v>
      </c>
      <c r="N595" t="s">
        <v>71</v>
      </c>
      <c r="O595" t="s">
        <v>71</v>
      </c>
      <c r="P595" t="s">
        <v>71</v>
      </c>
      <c r="Q595" t="s">
        <v>71</v>
      </c>
      <c r="R595" t="s">
        <v>71</v>
      </c>
      <c r="S595" t="s">
        <v>71</v>
      </c>
      <c r="T595" t="s">
        <v>5568</v>
      </c>
      <c r="U595" t="s">
        <v>71</v>
      </c>
      <c r="V595" t="s">
        <v>71</v>
      </c>
      <c r="W595" t="s">
        <v>71</v>
      </c>
      <c r="X595" t="s">
        <v>71</v>
      </c>
      <c r="Y595" t="s">
        <v>5569</v>
      </c>
      <c r="Z595" t="s">
        <v>5570</v>
      </c>
      <c r="AA595" t="s">
        <v>71</v>
      </c>
      <c r="AB595" t="s">
        <v>71</v>
      </c>
      <c r="AC595" t="s">
        <v>71</v>
      </c>
      <c r="AD595" t="s">
        <v>71</v>
      </c>
      <c r="AE595" t="s">
        <v>71</v>
      </c>
      <c r="AF595" t="s">
        <v>71</v>
      </c>
      <c r="AG595" t="s">
        <v>71</v>
      </c>
      <c r="AH595" t="s">
        <v>71</v>
      </c>
      <c r="AI595" t="s">
        <v>71</v>
      </c>
      <c r="AJ595" t="s">
        <v>71</v>
      </c>
      <c r="AK595" t="s">
        <v>71</v>
      </c>
      <c r="AL595" t="s">
        <v>71</v>
      </c>
      <c r="AM595" t="s">
        <v>291</v>
      </c>
      <c r="AN595" t="s">
        <v>292</v>
      </c>
      <c r="AO595" t="s">
        <v>71</v>
      </c>
      <c r="AP595" t="s">
        <v>71</v>
      </c>
      <c r="AQ595" t="s">
        <v>71</v>
      </c>
      <c r="AR595" t="s">
        <v>794</v>
      </c>
      <c r="AS595">
        <v>2011</v>
      </c>
      <c r="AT595">
        <v>38</v>
      </c>
      <c r="AU595">
        <v>1</v>
      </c>
      <c r="AV595" t="s">
        <v>71</v>
      </c>
      <c r="AW595" t="s">
        <v>71</v>
      </c>
      <c r="AX595" t="s">
        <v>71</v>
      </c>
      <c r="AY595" t="s">
        <v>71</v>
      </c>
      <c r="AZ595">
        <v>923</v>
      </c>
      <c r="BA595">
        <v>932</v>
      </c>
      <c r="BB595" t="s">
        <v>71</v>
      </c>
      <c r="BC595" t="s">
        <v>5571</v>
      </c>
      <c r="BD595" t="str">
        <f>HYPERLINK("http://dx.doi.org/10.1016/j.eswa.2010.07.074","http://dx.doi.org/10.1016/j.eswa.2010.07.074")</f>
        <v>http://dx.doi.org/10.1016/j.eswa.2010.07.074</v>
      </c>
      <c r="BE595" t="s">
        <v>71</v>
      </c>
      <c r="BF595" t="s">
        <v>71</v>
      </c>
      <c r="BG595" t="s">
        <v>71</v>
      </c>
      <c r="BH595" t="s">
        <v>71</v>
      </c>
      <c r="BI595" t="s">
        <v>71</v>
      </c>
      <c r="BJ595" t="s">
        <v>71</v>
      </c>
      <c r="BK595" t="s">
        <v>71</v>
      </c>
      <c r="BL595" t="s">
        <v>71</v>
      </c>
      <c r="BM595" t="s">
        <v>71</v>
      </c>
      <c r="BN595" t="s">
        <v>71</v>
      </c>
      <c r="BO595" t="s">
        <v>71</v>
      </c>
      <c r="BP595" t="s">
        <v>71</v>
      </c>
      <c r="BQ595" t="s">
        <v>5572</v>
      </c>
      <c r="BR595" t="str">
        <f>HYPERLINK("https%3A%2F%2Fwww.webofscience.com%2Fwos%2Fwoscc%2Ffull-record%2FWOS:000282607800104","View Full Record in Web of Science")</f>
        <v>View Full Record in Web of Science</v>
      </c>
    </row>
    <row r="596" spans="1:70" x14ac:dyDescent="0.25">
      <c r="A596" t="s">
        <v>83</v>
      </c>
      <c r="B596" t="s">
        <v>698</v>
      </c>
      <c r="C596" t="s">
        <v>71</v>
      </c>
      <c r="D596" t="s">
        <v>5573</v>
      </c>
      <c r="E596" t="s">
        <v>71</v>
      </c>
      <c r="F596" t="s">
        <v>698</v>
      </c>
      <c r="G596" t="s">
        <v>71</v>
      </c>
      <c r="H596" t="s">
        <v>71</v>
      </c>
      <c r="I596" s="1" t="s">
        <v>5574</v>
      </c>
      <c r="J596" s="6" t="s">
        <v>8596</v>
      </c>
      <c r="K596" t="s">
        <v>5575</v>
      </c>
      <c r="L596" t="s">
        <v>5576</v>
      </c>
      <c r="M596" t="s">
        <v>5577</v>
      </c>
      <c r="N596" t="s">
        <v>5578</v>
      </c>
      <c r="O596" t="s">
        <v>5579</v>
      </c>
      <c r="P596" t="s">
        <v>5580</v>
      </c>
      <c r="Q596" t="s">
        <v>71</v>
      </c>
      <c r="R596" t="s">
        <v>71</v>
      </c>
      <c r="S596" t="s">
        <v>71</v>
      </c>
      <c r="T596" t="s">
        <v>5581</v>
      </c>
      <c r="U596" t="s">
        <v>71</v>
      </c>
      <c r="V596" t="s">
        <v>71</v>
      </c>
      <c r="W596" t="s">
        <v>71</v>
      </c>
      <c r="X596" t="s">
        <v>71</v>
      </c>
      <c r="Y596" t="s">
        <v>71</v>
      </c>
      <c r="Z596" t="s">
        <v>71</v>
      </c>
      <c r="AA596" t="s">
        <v>71</v>
      </c>
      <c r="AB596" t="s">
        <v>71</v>
      </c>
      <c r="AC596" t="s">
        <v>71</v>
      </c>
      <c r="AD596" t="s">
        <v>71</v>
      </c>
      <c r="AE596" t="s">
        <v>71</v>
      </c>
      <c r="AF596" t="s">
        <v>71</v>
      </c>
      <c r="AG596" t="s">
        <v>71</v>
      </c>
      <c r="AH596" t="s">
        <v>71</v>
      </c>
      <c r="AI596" t="s">
        <v>71</v>
      </c>
      <c r="AJ596" t="s">
        <v>71</v>
      </c>
      <c r="AK596" t="s">
        <v>71</v>
      </c>
      <c r="AL596" t="s">
        <v>71</v>
      </c>
      <c r="AM596" t="s">
        <v>5582</v>
      </c>
      <c r="AN596" t="s">
        <v>71</v>
      </c>
      <c r="AO596" t="s">
        <v>5583</v>
      </c>
      <c r="AP596" t="s">
        <v>71</v>
      </c>
      <c r="AQ596" t="s">
        <v>71</v>
      </c>
      <c r="AR596" t="s">
        <v>71</v>
      </c>
      <c r="AS596">
        <v>2003</v>
      </c>
      <c r="AT596">
        <v>184</v>
      </c>
      <c r="AU596" t="s">
        <v>71</v>
      </c>
      <c r="AV596" t="s">
        <v>71</v>
      </c>
      <c r="AW596" t="s">
        <v>71</v>
      </c>
      <c r="AX596" t="s">
        <v>71</v>
      </c>
      <c r="AY596" t="s">
        <v>71</v>
      </c>
      <c r="AZ596">
        <v>21</v>
      </c>
      <c r="BA596">
        <v>52</v>
      </c>
      <c r="BB596" t="s">
        <v>71</v>
      </c>
      <c r="BC596" t="s">
        <v>71</v>
      </c>
      <c r="BD596" t="s">
        <v>71</v>
      </c>
      <c r="BE596" t="s">
        <v>71</v>
      </c>
      <c r="BF596" t="s">
        <v>71</v>
      </c>
      <c r="BG596" t="s">
        <v>71</v>
      </c>
      <c r="BH596" t="s">
        <v>71</v>
      </c>
      <c r="BI596" t="s">
        <v>71</v>
      </c>
      <c r="BJ596" t="s">
        <v>71</v>
      </c>
      <c r="BK596" t="s">
        <v>71</v>
      </c>
      <c r="BL596" t="s">
        <v>71</v>
      </c>
      <c r="BM596" t="s">
        <v>71</v>
      </c>
      <c r="BN596" t="s">
        <v>71</v>
      </c>
      <c r="BO596" t="s">
        <v>71</v>
      </c>
      <c r="BP596" t="s">
        <v>71</v>
      </c>
      <c r="BQ596" t="s">
        <v>5584</v>
      </c>
      <c r="BR596" t="str">
        <f>HYPERLINK("https%3A%2F%2Fwww.webofscience.com%2Fwos%2Fwoscc%2Ffull-record%2FWOS:000189470700004","View Full Record in Web of Science")</f>
        <v>View Full Record in Web of Science</v>
      </c>
    </row>
    <row r="597" spans="1:70" x14ac:dyDescent="0.25">
      <c r="A597" t="s">
        <v>69</v>
      </c>
      <c r="B597" t="s">
        <v>1647</v>
      </c>
      <c r="C597" t="s">
        <v>71</v>
      </c>
      <c r="D597" t="s">
        <v>71</v>
      </c>
      <c r="E597" t="s">
        <v>71</v>
      </c>
      <c r="F597" t="s">
        <v>5585</v>
      </c>
      <c r="G597" t="s">
        <v>71</v>
      </c>
      <c r="H597" t="s">
        <v>71</v>
      </c>
      <c r="I597" s="1" t="s">
        <v>5586</v>
      </c>
      <c r="J597" s="6" t="s">
        <v>8590</v>
      </c>
      <c r="K597" t="s">
        <v>174</v>
      </c>
      <c r="L597" t="s">
        <v>71</v>
      </c>
      <c r="M597" t="s">
        <v>71</v>
      </c>
      <c r="N597" t="s">
        <v>71</v>
      </c>
      <c r="O597" t="s">
        <v>71</v>
      </c>
      <c r="P597" t="s">
        <v>71</v>
      </c>
      <c r="Q597" t="s">
        <v>71</v>
      </c>
      <c r="R597" t="s">
        <v>71</v>
      </c>
      <c r="S597" t="s">
        <v>71</v>
      </c>
      <c r="T597" t="s">
        <v>5587</v>
      </c>
      <c r="U597" t="s">
        <v>71</v>
      </c>
      <c r="V597" t="s">
        <v>71</v>
      </c>
      <c r="W597" t="s">
        <v>71</v>
      </c>
      <c r="X597" t="s">
        <v>71</v>
      </c>
      <c r="Y597" t="s">
        <v>71</v>
      </c>
      <c r="Z597" t="s">
        <v>71</v>
      </c>
      <c r="AA597" t="s">
        <v>71</v>
      </c>
      <c r="AB597" t="s">
        <v>71</v>
      </c>
      <c r="AC597" t="s">
        <v>71</v>
      </c>
      <c r="AD597" t="s">
        <v>71</v>
      </c>
      <c r="AE597" t="s">
        <v>71</v>
      </c>
      <c r="AF597" t="s">
        <v>71</v>
      </c>
      <c r="AG597" t="s">
        <v>71</v>
      </c>
      <c r="AH597" t="s">
        <v>71</v>
      </c>
      <c r="AI597" t="s">
        <v>71</v>
      </c>
      <c r="AJ597" t="s">
        <v>71</v>
      </c>
      <c r="AK597" t="s">
        <v>71</v>
      </c>
      <c r="AL597" t="s">
        <v>71</v>
      </c>
      <c r="AM597" t="s">
        <v>178</v>
      </c>
      <c r="AN597" t="s">
        <v>179</v>
      </c>
      <c r="AO597" t="s">
        <v>71</v>
      </c>
      <c r="AP597" t="s">
        <v>71</v>
      </c>
      <c r="AQ597" t="s">
        <v>71</v>
      </c>
      <c r="AR597" t="s">
        <v>71</v>
      </c>
      <c r="AS597">
        <v>2021</v>
      </c>
      <c r="AT597">
        <v>40</v>
      </c>
      <c r="AU597">
        <v>5</v>
      </c>
      <c r="AV597" t="s">
        <v>71</v>
      </c>
      <c r="AW597" t="s">
        <v>71</v>
      </c>
      <c r="AX597" t="s">
        <v>71</v>
      </c>
      <c r="AY597" t="s">
        <v>71</v>
      </c>
      <c r="AZ597">
        <v>9227</v>
      </c>
      <c r="BA597">
        <v>9236</v>
      </c>
      <c r="BB597" t="s">
        <v>71</v>
      </c>
      <c r="BC597" t="s">
        <v>5588</v>
      </c>
      <c r="BD597" t="str">
        <f>HYPERLINK("http://dx.doi.org/10.3233/JIFS-201672","http://dx.doi.org/10.3233/JIFS-201672")</f>
        <v>http://dx.doi.org/10.3233/JIFS-201672</v>
      </c>
      <c r="BE597" t="s">
        <v>71</v>
      </c>
      <c r="BF597" t="s">
        <v>71</v>
      </c>
      <c r="BG597" t="s">
        <v>71</v>
      </c>
      <c r="BH597" t="s">
        <v>71</v>
      </c>
      <c r="BI597" t="s">
        <v>71</v>
      </c>
      <c r="BJ597" t="s">
        <v>71</v>
      </c>
      <c r="BK597" t="s">
        <v>71</v>
      </c>
      <c r="BL597" t="s">
        <v>71</v>
      </c>
      <c r="BM597" t="s">
        <v>71</v>
      </c>
      <c r="BN597" t="s">
        <v>71</v>
      </c>
      <c r="BO597" t="s">
        <v>71</v>
      </c>
      <c r="BP597" t="s">
        <v>71</v>
      </c>
      <c r="BQ597" t="s">
        <v>5589</v>
      </c>
      <c r="BR597" t="str">
        <f>HYPERLINK("https%3A%2F%2Fwww.webofscience.com%2Fwos%2Fwoscc%2Ffull-record%2FWOS:000644456300040","View Full Record in Web of Science")</f>
        <v>View Full Record in Web of Science</v>
      </c>
    </row>
    <row r="598" spans="1:70" x14ac:dyDescent="0.25">
      <c r="A598" t="s">
        <v>83</v>
      </c>
      <c r="B598" t="s">
        <v>5590</v>
      </c>
      <c r="C598" t="s">
        <v>71</v>
      </c>
      <c r="D598" t="s">
        <v>5591</v>
      </c>
      <c r="E598" t="s">
        <v>71</v>
      </c>
      <c r="F598" t="s">
        <v>5592</v>
      </c>
      <c r="G598" t="s">
        <v>71</v>
      </c>
      <c r="H598" t="s">
        <v>71</v>
      </c>
      <c r="I598" s="1" t="s">
        <v>5593</v>
      </c>
      <c r="J598" s="6" t="s">
        <v>8590</v>
      </c>
      <c r="K598" t="s">
        <v>5594</v>
      </c>
      <c r="L598" t="s">
        <v>89</v>
      </c>
      <c r="M598" t="s">
        <v>5595</v>
      </c>
      <c r="N598" t="s">
        <v>5596</v>
      </c>
      <c r="O598" t="s">
        <v>5597</v>
      </c>
      <c r="P598" t="s">
        <v>5598</v>
      </c>
      <c r="Q598" t="s">
        <v>71</v>
      </c>
      <c r="R598" t="s">
        <v>71</v>
      </c>
      <c r="S598" t="s">
        <v>71</v>
      </c>
      <c r="T598" t="s">
        <v>5599</v>
      </c>
      <c r="U598" t="s">
        <v>71</v>
      </c>
      <c r="V598" t="s">
        <v>71</v>
      </c>
      <c r="W598" t="s">
        <v>71</v>
      </c>
      <c r="X598" t="s">
        <v>71</v>
      </c>
      <c r="Y598" t="s">
        <v>5600</v>
      </c>
      <c r="Z598" t="s">
        <v>5601</v>
      </c>
      <c r="AA598" t="s">
        <v>71</v>
      </c>
      <c r="AB598" t="s">
        <v>71</v>
      </c>
      <c r="AC598" t="s">
        <v>71</v>
      </c>
      <c r="AD598" t="s">
        <v>71</v>
      </c>
      <c r="AE598" t="s">
        <v>71</v>
      </c>
      <c r="AF598" t="s">
        <v>71</v>
      </c>
      <c r="AG598" t="s">
        <v>71</v>
      </c>
      <c r="AH598" t="s">
        <v>71</v>
      </c>
      <c r="AI598" t="s">
        <v>71</v>
      </c>
      <c r="AJ598" t="s">
        <v>71</v>
      </c>
      <c r="AK598" t="s">
        <v>71</v>
      </c>
      <c r="AL598" t="s">
        <v>71</v>
      </c>
      <c r="AM598" t="s">
        <v>97</v>
      </c>
      <c r="AN598" t="s">
        <v>71</v>
      </c>
      <c r="AO598" t="s">
        <v>5602</v>
      </c>
      <c r="AP598" t="s">
        <v>71</v>
      </c>
      <c r="AQ598" t="s">
        <v>71</v>
      </c>
      <c r="AR598" t="s">
        <v>71</v>
      </c>
      <c r="AS598">
        <v>2010</v>
      </c>
      <c r="AT598">
        <v>78</v>
      </c>
      <c r="AU598" t="s">
        <v>71</v>
      </c>
      <c r="AV598" t="s">
        <v>71</v>
      </c>
      <c r="AW598" t="s">
        <v>71</v>
      </c>
      <c r="AX598" t="s">
        <v>71</v>
      </c>
      <c r="AY598" t="s">
        <v>71</v>
      </c>
      <c r="AZ598">
        <v>563</v>
      </c>
      <c r="BA598" t="s">
        <v>99</v>
      </c>
      <c r="BB598" t="s">
        <v>71</v>
      </c>
      <c r="BC598" t="s">
        <v>71</v>
      </c>
      <c r="BD598" t="s">
        <v>71</v>
      </c>
      <c r="BE598" t="s">
        <v>71</v>
      </c>
      <c r="BF598" t="s">
        <v>71</v>
      </c>
      <c r="BG598" t="s">
        <v>71</v>
      </c>
      <c r="BH598" t="s">
        <v>71</v>
      </c>
      <c r="BI598" t="s">
        <v>71</v>
      </c>
      <c r="BJ598" t="s">
        <v>71</v>
      </c>
      <c r="BK598" t="s">
        <v>71</v>
      </c>
      <c r="BL598" t="s">
        <v>71</v>
      </c>
      <c r="BM598" t="s">
        <v>71</v>
      </c>
      <c r="BN598" t="s">
        <v>71</v>
      </c>
      <c r="BO598" t="s">
        <v>71</v>
      </c>
      <c r="BP598" t="s">
        <v>71</v>
      </c>
      <c r="BQ598" t="s">
        <v>5603</v>
      </c>
      <c r="BR598" t="str">
        <f>HYPERLINK("https%3A%2F%2Fwww.webofscience.com%2Fwos%2Fwoscc%2Ffull-record%2FWOS:000289269200062","View Full Record in Web of Science")</f>
        <v>View Full Record in Web of Science</v>
      </c>
    </row>
    <row r="599" spans="1:70" x14ac:dyDescent="0.25">
      <c r="A599" t="s">
        <v>83</v>
      </c>
      <c r="B599" t="s">
        <v>5604</v>
      </c>
      <c r="C599" t="s">
        <v>71</v>
      </c>
      <c r="D599" t="s">
        <v>5605</v>
      </c>
      <c r="E599" t="s">
        <v>71</v>
      </c>
      <c r="F599" t="s">
        <v>5606</v>
      </c>
      <c r="G599" t="s">
        <v>71</v>
      </c>
      <c r="H599" t="s">
        <v>71</v>
      </c>
      <c r="I599" s="1" t="s">
        <v>5607</v>
      </c>
      <c r="J599" s="6" t="s">
        <v>8590</v>
      </c>
      <c r="K599" t="s">
        <v>5608</v>
      </c>
      <c r="L599" t="s">
        <v>3895</v>
      </c>
      <c r="M599" t="s">
        <v>5609</v>
      </c>
      <c r="N599" t="s">
        <v>5610</v>
      </c>
      <c r="O599" t="s">
        <v>5611</v>
      </c>
      <c r="P599" t="s">
        <v>5612</v>
      </c>
      <c r="Q599" t="s">
        <v>71</v>
      </c>
      <c r="R599" t="s">
        <v>71</v>
      </c>
      <c r="S599" t="s">
        <v>71</v>
      </c>
      <c r="T599" t="s">
        <v>5613</v>
      </c>
      <c r="U599" t="s">
        <v>71</v>
      </c>
      <c r="V599" t="s">
        <v>71</v>
      </c>
      <c r="W599" t="s">
        <v>71</v>
      </c>
      <c r="X599" t="s">
        <v>71</v>
      </c>
      <c r="Y599" t="s">
        <v>71</v>
      </c>
      <c r="Z599" t="s">
        <v>71</v>
      </c>
      <c r="AA599" t="s">
        <v>71</v>
      </c>
      <c r="AB599" t="s">
        <v>71</v>
      </c>
      <c r="AC599" t="s">
        <v>71</v>
      </c>
      <c r="AD599" t="s">
        <v>71</v>
      </c>
      <c r="AE599" t="s">
        <v>71</v>
      </c>
      <c r="AF599" t="s">
        <v>71</v>
      </c>
      <c r="AG599" t="s">
        <v>71</v>
      </c>
      <c r="AH599" t="s">
        <v>71</v>
      </c>
      <c r="AI599" t="s">
        <v>71</v>
      </c>
      <c r="AJ599" t="s">
        <v>71</v>
      </c>
      <c r="AK599" t="s">
        <v>71</v>
      </c>
      <c r="AL599" t="s">
        <v>71</v>
      </c>
      <c r="AM599" t="s">
        <v>3900</v>
      </c>
      <c r="AN599" t="s">
        <v>71</v>
      </c>
      <c r="AO599" t="s">
        <v>71</v>
      </c>
      <c r="AP599" t="s">
        <v>71</v>
      </c>
      <c r="AQ599" t="s">
        <v>71</v>
      </c>
      <c r="AR599" t="s">
        <v>71</v>
      </c>
      <c r="AS599">
        <v>2009</v>
      </c>
      <c r="AT599">
        <v>8</v>
      </c>
      <c r="AU599" t="s">
        <v>71</v>
      </c>
      <c r="AV599" t="s">
        <v>71</v>
      </c>
      <c r="AW599" t="s">
        <v>71</v>
      </c>
      <c r="AX599" t="s">
        <v>71</v>
      </c>
      <c r="AY599" t="s">
        <v>71</v>
      </c>
      <c r="AZ599">
        <v>769</v>
      </c>
      <c r="BA599">
        <v>774</v>
      </c>
      <c r="BB599" t="s">
        <v>71</v>
      </c>
      <c r="BC599" t="s">
        <v>71</v>
      </c>
      <c r="BD599" t="s">
        <v>71</v>
      </c>
      <c r="BE599" t="s">
        <v>71</v>
      </c>
      <c r="BF599" t="s">
        <v>71</v>
      </c>
      <c r="BG599" t="s">
        <v>71</v>
      </c>
      <c r="BH599" t="s">
        <v>71</v>
      </c>
      <c r="BI599" t="s">
        <v>71</v>
      </c>
      <c r="BJ599" t="s">
        <v>71</v>
      </c>
      <c r="BK599" t="s">
        <v>71</v>
      </c>
      <c r="BL599" t="s">
        <v>71</v>
      </c>
      <c r="BM599" t="s">
        <v>71</v>
      </c>
      <c r="BN599" t="s">
        <v>71</v>
      </c>
      <c r="BO599" t="s">
        <v>71</v>
      </c>
      <c r="BP599" t="s">
        <v>71</v>
      </c>
      <c r="BQ599" t="s">
        <v>5614</v>
      </c>
      <c r="BR599" t="str">
        <f>HYPERLINK("https%3A%2F%2Fwww.webofscience.com%2Fwos%2Fwoscc%2Ffull-record%2FWOS:000270433200147","View Full Record in Web of Science")</f>
        <v>View Full Record in Web of Science</v>
      </c>
    </row>
    <row r="600" spans="1:70" x14ac:dyDescent="0.25">
      <c r="A600" t="s">
        <v>69</v>
      </c>
      <c r="B600" t="s">
        <v>5615</v>
      </c>
      <c r="C600" t="s">
        <v>71</v>
      </c>
      <c r="D600" t="s">
        <v>71</v>
      </c>
      <c r="E600" t="s">
        <v>71</v>
      </c>
      <c r="F600" t="s">
        <v>5615</v>
      </c>
      <c r="G600" t="s">
        <v>71</v>
      </c>
      <c r="H600" t="s">
        <v>71</v>
      </c>
      <c r="I600" s="1" t="s">
        <v>5616</v>
      </c>
      <c r="J600" s="6" t="s">
        <v>8590</v>
      </c>
      <c r="K600" t="s">
        <v>233</v>
      </c>
      <c r="L600" t="s">
        <v>71</v>
      </c>
      <c r="M600" t="s">
        <v>71</v>
      </c>
      <c r="N600" t="s">
        <v>71</v>
      </c>
      <c r="O600" t="s">
        <v>71</v>
      </c>
      <c r="P600" t="s">
        <v>71</v>
      </c>
      <c r="Q600" t="s">
        <v>71</v>
      </c>
      <c r="R600" t="s">
        <v>71</v>
      </c>
      <c r="S600" t="s">
        <v>71</v>
      </c>
      <c r="T600" t="s">
        <v>5617</v>
      </c>
      <c r="U600" t="s">
        <v>71</v>
      </c>
      <c r="V600" t="s">
        <v>71</v>
      </c>
      <c r="W600" t="s">
        <v>71</v>
      </c>
      <c r="X600" t="s">
        <v>71</v>
      </c>
      <c r="Y600" t="s">
        <v>71</v>
      </c>
      <c r="Z600" t="s">
        <v>71</v>
      </c>
      <c r="AA600" t="s">
        <v>71</v>
      </c>
      <c r="AB600" t="s">
        <v>71</v>
      </c>
      <c r="AC600" t="s">
        <v>71</v>
      </c>
      <c r="AD600" t="s">
        <v>71</v>
      </c>
      <c r="AE600" t="s">
        <v>71</v>
      </c>
      <c r="AF600" t="s">
        <v>71</v>
      </c>
      <c r="AG600" t="s">
        <v>71</v>
      </c>
      <c r="AH600" t="s">
        <v>71</v>
      </c>
      <c r="AI600" t="s">
        <v>71</v>
      </c>
      <c r="AJ600" t="s">
        <v>71</v>
      </c>
      <c r="AK600" t="s">
        <v>71</v>
      </c>
      <c r="AL600" t="s">
        <v>71</v>
      </c>
      <c r="AM600" t="s">
        <v>237</v>
      </c>
      <c r="AN600" t="s">
        <v>71</v>
      </c>
      <c r="AO600" t="s">
        <v>71</v>
      </c>
      <c r="AP600" t="s">
        <v>71</v>
      </c>
      <c r="AQ600" t="s">
        <v>71</v>
      </c>
      <c r="AR600" t="s">
        <v>479</v>
      </c>
      <c r="AS600">
        <v>2000</v>
      </c>
      <c r="AT600">
        <v>8</v>
      </c>
      <c r="AU600">
        <v>5</v>
      </c>
      <c r="AV600" t="s">
        <v>71</v>
      </c>
      <c r="AW600" t="s">
        <v>71</v>
      </c>
      <c r="AX600" t="s">
        <v>71</v>
      </c>
      <c r="AY600" t="s">
        <v>71</v>
      </c>
      <c r="AZ600">
        <v>615</v>
      </c>
      <c r="BA600">
        <v>626</v>
      </c>
      <c r="BB600" t="s">
        <v>71</v>
      </c>
      <c r="BC600" t="s">
        <v>5618</v>
      </c>
      <c r="BD600" t="str">
        <f>HYPERLINK("http://dx.doi.org/10.1109/91.873584","http://dx.doi.org/10.1109/91.873584")</f>
        <v>http://dx.doi.org/10.1109/91.873584</v>
      </c>
      <c r="BE600" t="s">
        <v>71</v>
      </c>
      <c r="BF600" t="s">
        <v>71</v>
      </c>
      <c r="BG600" t="s">
        <v>71</v>
      </c>
      <c r="BH600" t="s">
        <v>71</v>
      </c>
      <c r="BI600" t="s">
        <v>71</v>
      </c>
      <c r="BJ600" t="s">
        <v>71</v>
      </c>
      <c r="BK600" t="s">
        <v>71</v>
      </c>
      <c r="BL600" t="s">
        <v>71</v>
      </c>
      <c r="BM600" t="s">
        <v>71</v>
      </c>
      <c r="BN600" t="s">
        <v>71</v>
      </c>
      <c r="BO600" t="s">
        <v>71</v>
      </c>
      <c r="BP600" t="s">
        <v>71</v>
      </c>
      <c r="BQ600" t="s">
        <v>5619</v>
      </c>
      <c r="BR600" t="str">
        <f>HYPERLINK("https%3A%2F%2Fwww.webofscience.com%2Fwos%2Fwoscc%2Ffull-record%2FWOS:000089820400012","View Full Record in Web of Science")</f>
        <v>View Full Record in Web of Science</v>
      </c>
    </row>
    <row r="601" spans="1:70" x14ac:dyDescent="0.25">
      <c r="A601" t="s">
        <v>83</v>
      </c>
      <c r="B601" t="s">
        <v>5620</v>
      </c>
      <c r="C601" t="s">
        <v>71</v>
      </c>
      <c r="D601" t="s">
        <v>5621</v>
      </c>
      <c r="E601" t="s">
        <v>71</v>
      </c>
      <c r="F601" t="s">
        <v>5622</v>
      </c>
      <c r="G601" t="s">
        <v>71</v>
      </c>
      <c r="H601" t="s">
        <v>71</v>
      </c>
      <c r="I601" s="1" t="s">
        <v>5623</v>
      </c>
      <c r="J601" s="6" t="s">
        <v>8590</v>
      </c>
      <c r="K601" t="s">
        <v>5624</v>
      </c>
      <c r="L601" t="s">
        <v>526</v>
      </c>
      <c r="M601" t="s">
        <v>5625</v>
      </c>
      <c r="N601" t="s">
        <v>5626</v>
      </c>
      <c r="O601" t="s">
        <v>5627</v>
      </c>
      <c r="P601" t="s">
        <v>71</v>
      </c>
      <c r="Q601" t="s">
        <v>71</v>
      </c>
      <c r="R601" t="s">
        <v>71</v>
      </c>
      <c r="S601" t="s">
        <v>71</v>
      </c>
      <c r="T601" t="s">
        <v>5628</v>
      </c>
      <c r="U601" t="s">
        <v>71</v>
      </c>
      <c r="V601" t="s">
        <v>71</v>
      </c>
      <c r="W601" t="s">
        <v>71</v>
      </c>
      <c r="X601" t="s">
        <v>71</v>
      </c>
      <c r="Y601" t="s">
        <v>5629</v>
      </c>
      <c r="Z601" t="s">
        <v>5630</v>
      </c>
      <c r="AA601" t="s">
        <v>71</v>
      </c>
      <c r="AB601" t="s">
        <v>71</v>
      </c>
      <c r="AC601" t="s">
        <v>71</v>
      </c>
      <c r="AD601" t="s">
        <v>71</v>
      </c>
      <c r="AE601" t="s">
        <v>71</v>
      </c>
      <c r="AF601" t="s">
        <v>71</v>
      </c>
      <c r="AG601" t="s">
        <v>71</v>
      </c>
      <c r="AH601" t="s">
        <v>71</v>
      </c>
      <c r="AI601" t="s">
        <v>71</v>
      </c>
      <c r="AJ601" t="s">
        <v>71</v>
      </c>
      <c r="AK601" t="s">
        <v>71</v>
      </c>
      <c r="AL601" t="s">
        <v>71</v>
      </c>
      <c r="AM601" t="s">
        <v>530</v>
      </c>
      <c r="AN601" t="s">
        <v>531</v>
      </c>
      <c r="AO601" t="s">
        <v>5631</v>
      </c>
      <c r="AP601" t="s">
        <v>71</v>
      </c>
      <c r="AQ601" t="s">
        <v>71</v>
      </c>
      <c r="AR601" t="s">
        <v>71</v>
      </c>
      <c r="AS601">
        <v>2020</v>
      </c>
      <c r="AT601">
        <v>868</v>
      </c>
      <c r="AU601" t="s">
        <v>71</v>
      </c>
      <c r="AV601" t="s">
        <v>71</v>
      </c>
      <c r="AW601" t="s">
        <v>71</v>
      </c>
      <c r="AX601" t="s">
        <v>71</v>
      </c>
      <c r="AY601" t="s">
        <v>71</v>
      </c>
      <c r="AZ601">
        <v>365</v>
      </c>
      <c r="BA601">
        <v>373</v>
      </c>
      <c r="BB601" t="s">
        <v>71</v>
      </c>
      <c r="BC601" t="s">
        <v>5632</v>
      </c>
      <c r="BD601" t="str">
        <f>HYPERLINK("http://dx.doi.org/10.1007/978-3-030-32258-8_43","http://dx.doi.org/10.1007/978-3-030-32258-8_43")</f>
        <v>http://dx.doi.org/10.1007/978-3-030-32258-8_43</v>
      </c>
      <c r="BE601" t="s">
        <v>71</v>
      </c>
      <c r="BF601" t="s">
        <v>71</v>
      </c>
      <c r="BG601" t="s">
        <v>71</v>
      </c>
      <c r="BH601" t="s">
        <v>71</v>
      </c>
      <c r="BI601" t="s">
        <v>71</v>
      </c>
      <c r="BJ601" t="s">
        <v>71</v>
      </c>
      <c r="BK601" t="s">
        <v>71</v>
      </c>
      <c r="BL601" t="s">
        <v>71</v>
      </c>
      <c r="BM601" t="s">
        <v>71</v>
      </c>
      <c r="BN601" t="s">
        <v>71</v>
      </c>
      <c r="BO601" t="s">
        <v>71</v>
      </c>
      <c r="BP601" t="s">
        <v>71</v>
      </c>
      <c r="BQ601" t="s">
        <v>5633</v>
      </c>
      <c r="BR601" t="str">
        <f>HYPERLINK("https%3A%2F%2Fwww.webofscience.com%2Fwos%2Fwoscc%2Ffull-record%2FWOS:000570007800043","View Full Record in Web of Science")</f>
        <v>View Full Record in Web of Science</v>
      </c>
    </row>
    <row r="602" spans="1:70" x14ac:dyDescent="0.25">
      <c r="A602" t="s">
        <v>69</v>
      </c>
      <c r="B602" t="s">
        <v>5634</v>
      </c>
      <c r="C602" t="s">
        <v>71</v>
      </c>
      <c r="D602" t="s">
        <v>71</v>
      </c>
      <c r="E602" t="s">
        <v>71</v>
      </c>
      <c r="F602" t="s">
        <v>5635</v>
      </c>
      <c r="G602" t="s">
        <v>71</v>
      </c>
      <c r="H602" t="s">
        <v>71</v>
      </c>
      <c r="I602" s="1" t="s">
        <v>5636</v>
      </c>
      <c r="J602" s="6" t="s">
        <v>8590</v>
      </c>
      <c r="K602" t="s">
        <v>829</v>
      </c>
      <c r="L602" t="s">
        <v>71</v>
      </c>
      <c r="M602" t="s">
        <v>71</v>
      </c>
      <c r="N602" t="s">
        <v>71</v>
      </c>
      <c r="O602" t="s">
        <v>71</v>
      </c>
      <c r="P602" t="s">
        <v>71</v>
      </c>
      <c r="Q602" t="s">
        <v>71</v>
      </c>
      <c r="R602" t="s">
        <v>71</v>
      </c>
      <c r="S602" t="s">
        <v>71</v>
      </c>
      <c r="T602" t="s">
        <v>5637</v>
      </c>
      <c r="U602" t="s">
        <v>71</v>
      </c>
      <c r="V602" t="s">
        <v>71</v>
      </c>
      <c r="W602" t="s">
        <v>71</v>
      </c>
      <c r="X602" t="s">
        <v>71</v>
      </c>
      <c r="Y602" t="s">
        <v>5638</v>
      </c>
      <c r="Z602" t="s">
        <v>5639</v>
      </c>
      <c r="AA602" t="s">
        <v>71</v>
      </c>
      <c r="AB602" t="s">
        <v>71</v>
      </c>
      <c r="AC602" t="s">
        <v>71</v>
      </c>
      <c r="AD602" t="s">
        <v>71</v>
      </c>
      <c r="AE602" t="s">
        <v>71</v>
      </c>
      <c r="AF602" t="s">
        <v>71</v>
      </c>
      <c r="AG602" t="s">
        <v>71</v>
      </c>
      <c r="AH602" t="s">
        <v>71</v>
      </c>
      <c r="AI602" t="s">
        <v>71</v>
      </c>
      <c r="AJ602" t="s">
        <v>71</v>
      </c>
      <c r="AK602" t="s">
        <v>71</v>
      </c>
      <c r="AL602" t="s">
        <v>71</v>
      </c>
      <c r="AM602" t="s">
        <v>831</v>
      </c>
      <c r="AN602" t="s">
        <v>71</v>
      </c>
      <c r="AO602" t="s">
        <v>71</v>
      </c>
      <c r="AP602" t="s">
        <v>71</v>
      </c>
      <c r="AQ602" t="s">
        <v>71</v>
      </c>
      <c r="AR602" t="s">
        <v>71</v>
      </c>
      <c r="AS602">
        <v>2015</v>
      </c>
      <c r="AT602">
        <v>51</v>
      </c>
      <c r="AU602">
        <v>3</v>
      </c>
      <c r="AV602" t="s">
        <v>71</v>
      </c>
      <c r="AW602" t="s">
        <v>71</v>
      </c>
      <c r="AX602" t="s">
        <v>71</v>
      </c>
      <c r="AY602" t="s">
        <v>71</v>
      </c>
      <c r="AZ602">
        <v>408</v>
      </c>
      <c r="BA602">
        <v>419</v>
      </c>
      <c r="BB602" t="s">
        <v>71</v>
      </c>
      <c r="BC602" t="s">
        <v>71</v>
      </c>
      <c r="BD602" t="s">
        <v>71</v>
      </c>
      <c r="BE602" t="s">
        <v>71</v>
      </c>
      <c r="BF602" t="s">
        <v>71</v>
      </c>
      <c r="BG602" t="s">
        <v>71</v>
      </c>
      <c r="BH602" t="s">
        <v>71</v>
      </c>
      <c r="BI602" t="s">
        <v>71</v>
      </c>
      <c r="BJ602" t="s">
        <v>71</v>
      </c>
      <c r="BK602" t="s">
        <v>71</v>
      </c>
      <c r="BL602" t="s">
        <v>71</v>
      </c>
      <c r="BM602" t="s">
        <v>71</v>
      </c>
      <c r="BN602" t="s">
        <v>71</v>
      </c>
      <c r="BO602" t="s">
        <v>71</v>
      </c>
      <c r="BP602" t="s">
        <v>71</v>
      </c>
      <c r="BQ602" t="s">
        <v>5640</v>
      </c>
      <c r="BR602" t="str">
        <f>HYPERLINK("https%3A%2F%2Fwww.webofscience.com%2Fwos%2Fwoscc%2Ffull-record%2FWOS:000361266300003","View Full Record in Web of Science")</f>
        <v>View Full Record in Web of Science</v>
      </c>
    </row>
    <row r="603" spans="1:70" x14ac:dyDescent="0.25">
      <c r="A603" t="s">
        <v>83</v>
      </c>
      <c r="B603" t="s">
        <v>5641</v>
      </c>
      <c r="C603" t="s">
        <v>71</v>
      </c>
      <c r="D603" t="s">
        <v>5642</v>
      </c>
      <c r="E603" t="s">
        <v>71</v>
      </c>
      <c r="F603" t="s">
        <v>5641</v>
      </c>
      <c r="G603" t="s">
        <v>71</v>
      </c>
      <c r="H603" t="s">
        <v>71</v>
      </c>
      <c r="I603" s="1" t="s">
        <v>5643</v>
      </c>
      <c r="J603" s="6" t="s">
        <v>8590</v>
      </c>
      <c r="K603" t="s">
        <v>5644</v>
      </c>
      <c r="L603" t="s">
        <v>71</v>
      </c>
      <c r="M603" t="s">
        <v>5645</v>
      </c>
      <c r="N603" t="s">
        <v>5646</v>
      </c>
      <c r="O603" t="s">
        <v>648</v>
      </c>
      <c r="P603" t="s">
        <v>5647</v>
      </c>
      <c r="Q603" t="s">
        <v>71</v>
      </c>
      <c r="R603" t="s">
        <v>71</v>
      </c>
      <c r="S603" t="s">
        <v>71</v>
      </c>
      <c r="T603" t="s">
        <v>5648</v>
      </c>
      <c r="U603" t="s">
        <v>71</v>
      </c>
      <c r="V603" t="s">
        <v>71</v>
      </c>
      <c r="W603" t="s">
        <v>71</v>
      </c>
      <c r="X603" t="s">
        <v>71</v>
      </c>
      <c r="Y603" t="s">
        <v>71</v>
      </c>
      <c r="Z603" t="s">
        <v>71</v>
      </c>
      <c r="AA603" t="s">
        <v>71</v>
      </c>
      <c r="AB603" t="s">
        <v>71</v>
      </c>
      <c r="AC603" t="s">
        <v>71</v>
      </c>
      <c r="AD603" t="s">
        <v>71</v>
      </c>
      <c r="AE603" t="s">
        <v>71</v>
      </c>
      <c r="AF603" t="s">
        <v>71</v>
      </c>
      <c r="AG603" t="s">
        <v>71</v>
      </c>
      <c r="AH603" t="s">
        <v>71</v>
      </c>
      <c r="AI603" t="s">
        <v>71</v>
      </c>
      <c r="AJ603" t="s">
        <v>71</v>
      </c>
      <c r="AK603" t="s">
        <v>71</v>
      </c>
      <c r="AL603" t="s">
        <v>71</v>
      </c>
      <c r="AM603" t="s">
        <v>71</v>
      </c>
      <c r="AN603" t="s">
        <v>71</v>
      </c>
      <c r="AO603" t="s">
        <v>5649</v>
      </c>
      <c r="AP603" t="s">
        <v>71</v>
      </c>
      <c r="AQ603" t="s">
        <v>71</v>
      </c>
      <c r="AR603" t="s">
        <v>71</v>
      </c>
      <c r="AS603">
        <v>2004</v>
      </c>
      <c r="AT603" t="s">
        <v>71</v>
      </c>
      <c r="AU603" t="s">
        <v>71</v>
      </c>
      <c r="AV603" t="s">
        <v>71</v>
      </c>
      <c r="AW603" t="s">
        <v>71</v>
      </c>
      <c r="AX603" t="s">
        <v>71</v>
      </c>
      <c r="AY603" t="s">
        <v>71</v>
      </c>
      <c r="AZ603">
        <v>666</v>
      </c>
      <c r="BA603">
        <v>671</v>
      </c>
      <c r="BB603" t="s">
        <v>71</v>
      </c>
      <c r="BC603" t="s">
        <v>71</v>
      </c>
      <c r="BD603" t="s">
        <v>71</v>
      </c>
      <c r="BE603" t="s">
        <v>71</v>
      </c>
      <c r="BF603" t="s">
        <v>71</v>
      </c>
      <c r="BG603" t="s">
        <v>71</v>
      </c>
      <c r="BH603" t="s">
        <v>71</v>
      </c>
      <c r="BI603" t="s">
        <v>71</v>
      </c>
      <c r="BJ603" t="s">
        <v>71</v>
      </c>
      <c r="BK603" t="s">
        <v>71</v>
      </c>
      <c r="BL603" t="s">
        <v>71</v>
      </c>
      <c r="BM603" t="s">
        <v>71</v>
      </c>
      <c r="BN603" t="s">
        <v>71</v>
      </c>
      <c r="BO603" t="s">
        <v>71</v>
      </c>
      <c r="BP603" t="s">
        <v>71</v>
      </c>
      <c r="BQ603" t="s">
        <v>5650</v>
      </c>
      <c r="BR603" t="str">
        <f>HYPERLINK("https%3A%2F%2Fwww.webofscience.com%2Fwos%2Fwoscc%2Ffull-record%2FWOS:000228523400121","View Full Record in Web of Science")</f>
        <v>View Full Record in Web of Science</v>
      </c>
    </row>
    <row r="604" spans="1:70" x14ac:dyDescent="0.25">
      <c r="A604" t="s">
        <v>69</v>
      </c>
      <c r="B604" t="s">
        <v>5651</v>
      </c>
      <c r="C604" t="s">
        <v>71</v>
      </c>
      <c r="D604" t="s">
        <v>71</v>
      </c>
      <c r="E604" t="s">
        <v>71</v>
      </c>
      <c r="F604" t="s">
        <v>5651</v>
      </c>
      <c r="G604" t="s">
        <v>71</v>
      </c>
      <c r="H604" t="s">
        <v>71</v>
      </c>
      <c r="I604" s="1" t="s">
        <v>5652</v>
      </c>
      <c r="J604" s="6" t="s">
        <v>8590</v>
      </c>
      <c r="K604" t="s">
        <v>3775</v>
      </c>
      <c r="L604" t="s">
        <v>71</v>
      </c>
      <c r="M604" t="s">
        <v>71</v>
      </c>
      <c r="N604" t="s">
        <v>71</v>
      </c>
      <c r="O604" t="s">
        <v>71</v>
      </c>
      <c r="P604" t="s">
        <v>71</v>
      </c>
      <c r="Q604" t="s">
        <v>71</v>
      </c>
      <c r="R604" t="s">
        <v>71</v>
      </c>
      <c r="S604" t="s">
        <v>71</v>
      </c>
      <c r="T604" t="s">
        <v>5653</v>
      </c>
      <c r="U604" t="s">
        <v>71</v>
      </c>
      <c r="V604" t="s">
        <v>71</v>
      </c>
      <c r="W604" t="s">
        <v>71</v>
      </c>
      <c r="X604" t="s">
        <v>71</v>
      </c>
      <c r="Y604" t="s">
        <v>71</v>
      </c>
      <c r="Z604" t="s">
        <v>71</v>
      </c>
      <c r="AA604" t="s">
        <v>71</v>
      </c>
      <c r="AB604" t="s">
        <v>71</v>
      </c>
      <c r="AC604" t="s">
        <v>71</v>
      </c>
      <c r="AD604" t="s">
        <v>71</v>
      </c>
      <c r="AE604" t="s">
        <v>71</v>
      </c>
      <c r="AF604" t="s">
        <v>71</v>
      </c>
      <c r="AG604" t="s">
        <v>71</v>
      </c>
      <c r="AH604" t="s">
        <v>71</v>
      </c>
      <c r="AI604" t="s">
        <v>71</v>
      </c>
      <c r="AJ604" t="s">
        <v>71</v>
      </c>
      <c r="AK604" t="s">
        <v>71</v>
      </c>
      <c r="AL604" t="s">
        <v>71</v>
      </c>
      <c r="AM604" t="s">
        <v>695</v>
      </c>
      <c r="AN604" t="s">
        <v>71</v>
      </c>
      <c r="AO604" t="s">
        <v>71</v>
      </c>
      <c r="AP604" t="s">
        <v>71</v>
      </c>
      <c r="AQ604" t="s">
        <v>71</v>
      </c>
      <c r="AR604" t="s">
        <v>71</v>
      </c>
      <c r="AS604">
        <v>1991</v>
      </c>
      <c r="AT604">
        <v>511</v>
      </c>
      <c r="AU604" t="s">
        <v>71</v>
      </c>
      <c r="AV604" t="s">
        <v>71</v>
      </c>
      <c r="AW604" t="s">
        <v>71</v>
      </c>
      <c r="AX604" t="s">
        <v>71</v>
      </c>
      <c r="AY604" t="s">
        <v>71</v>
      </c>
      <c r="AZ604">
        <v>434</v>
      </c>
      <c r="BA604">
        <v>443</v>
      </c>
      <c r="BB604" t="s">
        <v>71</v>
      </c>
      <c r="BC604" t="s">
        <v>71</v>
      </c>
      <c r="BD604" t="s">
        <v>71</v>
      </c>
      <c r="BE604" t="s">
        <v>71</v>
      </c>
      <c r="BF604" t="s">
        <v>71</v>
      </c>
      <c r="BG604" t="s">
        <v>71</v>
      </c>
      <c r="BH604" t="s">
        <v>71</v>
      </c>
      <c r="BI604" t="s">
        <v>71</v>
      </c>
      <c r="BJ604" t="s">
        <v>71</v>
      </c>
      <c r="BK604" t="s">
        <v>71</v>
      </c>
      <c r="BL604" t="s">
        <v>71</v>
      </c>
      <c r="BM604" t="s">
        <v>71</v>
      </c>
      <c r="BN604" t="s">
        <v>71</v>
      </c>
      <c r="BO604" t="s">
        <v>71</v>
      </c>
      <c r="BP604" t="s">
        <v>71</v>
      </c>
      <c r="BQ604" t="s">
        <v>5654</v>
      </c>
      <c r="BR604" t="str">
        <f>HYPERLINK("https%3A%2F%2Fwww.webofscience.com%2Fwos%2Fwoscc%2Ffull-record%2FWOS:A1991GA06600034","View Full Record in Web of Science")</f>
        <v>View Full Record in Web of Science</v>
      </c>
    </row>
    <row r="605" spans="1:70" x14ac:dyDescent="0.25">
      <c r="A605" t="s">
        <v>69</v>
      </c>
      <c r="B605" t="s">
        <v>5655</v>
      </c>
      <c r="C605" t="s">
        <v>71</v>
      </c>
      <c r="D605" t="s">
        <v>71</v>
      </c>
      <c r="E605" t="s">
        <v>71</v>
      </c>
      <c r="F605" t="s">
        <v>5655</v>
      </c>
      <c r="G605" t="s">
        <v>71</v>
      </c>
      <c r="H605" t="s">
        <v>71</v>
      </c>
      <c r="I605" s="1" t="s">
        <v>5656</v>
      </c>
      <c r="J605" s="6" t="s">
        <v>8590</v>
      </c>
      <c r="K605" t="s">
        <v>233</v>
      </c>
      <c r="L605" t="s">
        <v>71</v>
      </c>
      <c r="M605" t="s">
        <v>71</v>
      </c>
      <c r="N605" t="s">
        <v>71</v>
      </c>
      <c r="O605" t="s">
        <v>71</v>
      </c>
      <c r="P605" t="s">
        <v>71</v>
      </c>
      <c r="Q605" t="s">
        <v>71</v>
      </c>
      <c r="R605" t="s">
        <v>71</v>
      </c>
      <c r="S605" t="s">
        <v>71</v>
      </c>
      <c r="T605" t="s">
        <v>5657</v>
      </c>
      <c r="U605" t="s">
        <v>71</v>
      </c>
      <c r="V605" t="s">
        <v>71</v>
      </c>
      <c r="W605" t="s">
        <v>71</v>
      </c>
      <c r="X605" t="s">
        <v>71</v>
      </c>
      <c r="Y605" t="s">
        <v>5658</v>
      </c>
      <c r="Z605" t="s">
        <v>5659</v>
      </c>
      <c r="AA605" t="s">
        <v>71</v>
      </c>
      <c r="AB605" t="s">
        <v>71</v>
      </c>
      <c r="AC605" t="s">
        <v>71</v>
      </c>
      <c r="AD605" t="s">
        <v>71</v>
      </c>
      <c r="AE605" t="s">
        <v>71</v>
      </c>
      <c r="AF605" t="s">
        <v>71</v>
      </c>
      <c r="AG605" t="s">
        <v>71</v>
      </c>
      <c r="AH605" t="s">
        <v>71</v>
      </c>
      <c r="AI605" t="s">
        <v>71</v>
      </c>
      <c r="AJ605" t="s">
        <v>71</v>
      </c>
      <c r="AK605" t="s">
        <v>71</v>
      </c>
      <c r="AL605" t="s">
        <v>71</v>
      </c>
      <c r="AM605" t="s">
        <v>237</v>
      </c>
      <c r="AN605" t="s">
        <v>71</v>
      </c>
      <c r="AO605" t="s">
        <v>71</v>
      </c>
      <c r="AP605" t="s">
        <v>71</v>
      </c>
      <c r="AQ605" t="s">
        <v>71</v>
      </c>
      <c r="AR605" t="s">
        <v>344</v>
      </c>
      <c r="AS605">
        <v>2001</v>
      </c>
      <c r="AT605">
        <v>9</v>
      </c>
      <c r="AU605">
        <v>3</v>
      </c>
      <c r="AV605" t="s">
        <v>71</v>
      </c>
      <c r="AW605" t="s">
        <v>71</v>
      </c>
      <c r="AX605" t="s">
        <v>71</v>
      </c>
      <c r="AY605" t="s">
        <v>71</v>
      </c>
      <c r="AZ605">
        <v>426</v>
      </c>
      <c r="BA605">
        <v>443</v>
      </c>
      <c r="BB605" t="s">
        <v>71</v>
      </c>
      <c r="BC605" t="s">
        <v>5660</v>
      </c>
      <c r="BD605" t="str">
        <f>HYPERLINK("http://dx.doi.org/10.1109/91.928739","http://dx.doi.org/10.1109/91.928739")</f>
        <v>http://dx.doi.org/10.1109/91.928739</v>
      </c>
      <c r="BE605" t="s">
        <v>71</v>
      </c>
      <c r="BF605" t="s">
        <v>71</v>
      </c>
      <c r="BG605" t="s">
        <v>71</v>
      </c>
      <c r="BH605" t="s">
        <v>71</v>
      </c>
      <c r="BI605" t="s">
        <v>71</v>
      </c>
      <c r="BJ605" t="s">
        <v>71</v>
      </c>
      <c r="BK605" t="s">
        <v>71</v>
      </c>
      <c r="BL605" t="s">
        <v>71</v>
      </c>
      <c r="BM605" t="s">
        <v>71</v>
      </c>
      <c r="BN605" t="s">
        <v>71</v>
      </c>
      <c r="BO605" t="s">
        <v>71</v>
      </c>
      <c r="BP605" t="s">
        <v>71</v>
      </c>
      <c r="BQ605" t="s">
        <v>5661</v>
      </c>
      <c r="BR605" t="str">
        <f>HYPERLINK("https%3A%2F%2Fwww.webofscience.com%2Fwos%2Fwoscc%2Ffull-record%2FWOS:000169326500005","View Full Record in Web of Science")</f>
        <v>View Full Record in Web of Science</v>
      </c>
    </row>
    <row r="606" spans="1:70" x14ac:dyDescent="0.25">
      <c r="A606" t="s">
        <v>69</v>
      </c>
      <c r="B606" t="s">
        <v>5662</v>
      </c>
      <c r="C606" t="s">
        <v>71</v>
      </c>
      <c r="D606" t="s">
        <v>71</v>
      </c>
      <c r="E606" t="s">
        <v>71</v>
      </c>
      <c r="F606" t="s">
        <v>5663</v>
      </c>
      <c r="G606" t="s">
        <v>71</v>
      </c>
      <c r="H606" t="s">
        <v>71</v>
      </c>
      <c r="I606" s="1" t="s">
        <v>5664</v>
      </c>
      <c r="J606" s="6" t="s">
        <v>8590</v>
      </c>
      <c r="K606" t="s">
        <v>421</v>
      </c>
      <c r="L606" t="s">
        <v>71</v>
      </c>
      <c r="M606" t="s">
        <v>71</v>
      </c>
      <c r="N606" t="s">
        <v>71</v>
      </c>
      <c r="O606" t="s">
        <v>71</v>
      </c>
      <c r="P606" t="s">
        <v>71</v>
      </c>
      <c r="Q606" t="s">
        <v>71</v>
      </c>
      <c r="R606" t="s">
        <v>71</v>
      </c>
      <c r="S606" t="s">
        <v>71</v>
      </c>
      <c r="T606" t="s">
        <v>5665</v>
      </c>
      <c r="U606" t="s">
        <v>71</v>
      </c>
      <c r="V606" t="s">
        <v>71</v>
      </c>
      <c r="W606" t="s">
        <v>71</v>
      </c>
      <c r="X606" t="s">
        <v>71</v>
      </c>
      <c r="Y606" t="s">
        <v>5666</v>
      </c>
      <c r="Z606" t="s">
        <v>5667</v>
      </c>
      <c r="AA606" t="s">
        <v>71</v>
      </c>
      <c r="AB606" t="s">
        <v>71</v>
      </c>
      <c r="AC606" t="s">
        <v>71</v>
      </c>
      <c r="AD606" t="s">
        <v>71</v>
      </c>
      <c r="AE606" t="s">
        <v>71</v>
      </c>
      <c r="AF606" t="s">
        <v>71</v>
      </c>
      <c r="AG606" t="s">
        <v>71</v>
      </c>
      <c r="AH606" t="s">
        <v>71</v>
      </c>
      <c r="AI606" t="s">
        <v>71</v>
      </c>
      <c r="AJ606" t="s">
        <v>71</v>
      </c>
      <c r="AK606" t="s">
        <v>71</v>
      </c>
      <c r="AL606" t="s">
        <v>71</v>
      </c>
      <c r="AM606" t="s">
        <v>423</v>
      </c>
      <c r="AN606" t="s">
        <v>715</v>
      </c>
      <c r="AO606" t="s">
        <v>71</v>
      </c>
      <c r="AP606" t="s">
        <v>71</v>
      </c>
      <c r="AQ606" t="s">
        <v>71</v>
      </c>
      <c r="AR606" t="s">
        <v>1392</v>
      </c>
      <c r="AS606">
        <v>2008</v>
      </c>
      <c r="AT606">
        <v>159</v>
      </c>
      <c r="AU606">
        <v>23</v>
      </c>
      <c r="AV606" t="s">
        <v>71</v>
      </c>
      <c r="AW606" t="s">
        <v>71</v>
      </c>
      <c r="AX606" t="s">
        <v>71</v>
      </c>
      <c r="AY606" t="s">
        <v>71</v>
      </c>
      <c r="AZ606">
        <v>3091</v>
      </c>
      <c r="BA606">
        <v>3131</v>
      </c>
      <c r="BB606" t="s">
        <v>71</v>
      </c>
      <c r="BC606" t="s">
        <v>5668</v>
      </c>
      <c r="BD606" t="str">
        <f>HYPERLINK("http://dx.doi.org/10.1016/j.fss.2008.05.016","http://dx.doi.org/10.1016/j.fss.2008.05.016")</f>
        <v>http://dx.doi.org/10.1016/j.fss.2008.05.016</v>
      </c>
      <c r="BE606" t="s">
        <v>71</v>
      </c>
      <c r="BF606" t="s">
        <v>71</v>
      </c>
      <c r="BG606" t="s">
        <v>71</v>
      </c>
      <c r="BH606" t="s">
        <v>71</v>
      </c>
      <c r="BI606" t="s">
        <v>71</v>
      </c>
      <c r="BJ606" t="s">
        <v>71</v>
      </c>
      <c r="BK606" t="s">
        <v>71</v>
      </c>
      <c r="BL606" t="s">
        <v>71</v>
      </c>
      <c r="BM606" t="s">
        <v>71</v>
      </c>
      <c r="BN606" t="s">
        <v>71</v>
      </c>
      <c r="BO606" t="s">
        <v>71</v>
      </c>
      <c r="BP606" t="s">
        <v>71</v>
      </c>
      <c r="BQ606" t="s">
        <v>5669</v>
      </c>
      <c r="BR606" t="str">
        <f>HYPERLINK("https%3A%2F%2Fwww.webofscience.com%2Fwos%2Fwoscc%2Ffull-record%2FWOS:000260713000001","View Full Record in Web of Science")</f>
        <v>View Full Record in Web of Science</v>
      </c>
    </row>
    <row r="607" spans="1:70" x14ac:dyDescent="0.25">
      <c r="A607" t="s">
        <v>83</v>
      </c>
      <c r="B607" t="s">
        <v>5670</v>
      </c>
      <c r="C607" t="s">
        <v>71</v>
      </c>
      <c r="D607" t="s">
        <v>71</v>
      </c>
      <c r="E607" t="s">
        <v>102</v>
      </c>
      <c r="F607" t="s">
        <v>5671</v>
      </c>
      <c r="G607" t="s">
        <v>71</v>
      </c>
      <c r="H607" t="s">
        <v>71</v>
      </c>
      <c r="I607" s="1" t="s">
        <v>5672</v>
      </c>
      <c r="J607" s="6" t="s">
        <v>8590</v>
      </c>
      <c r="K607" t="s">
        <v>5673</v>
      </c>
      <c r="L607" t="s">
        <v>71</v>
      </c>
      <c r="M607" t="s">
        <v>5674</v>
      </c>
      <c r="N607" t="s">
        <v>5675</v>
      </c>
      <c r="O607" t="s">
        <v>5676</v>
      </c>
      <c r="P607" t="s">
        <v>5677</v>
      </c>
      <c r="Q607" t="s">
        <v>5678</v>
      </c>
      <c r="R607" t="s">
        <v>71</v>
      </c>
      <c r="S607" t="s">
        <v>71</v>
      </c>
      <c r="T607" t="s">
        <v>5679</v>
      </c>
      <c r="U607" t="s">
        <v>71</v>
      </c>
      <c r="V607" t="s">
        <v>71</v>
      </c>
      <c r="W607" t="s">
        <v>71</v>
      </c>
      <c r="X607" t="s">
        <v>71</v>
      </c>
      <c r="Y607" t="s">
        <v>5680</v>
      </c>
      <c r="Z607" t="s">
        <v>5681</v>
      </c>
      <c r="AA607" t="s">
        <v>71</v>
      </c>
      <c r="AB607" t="s">
        <v>71</v>
      </c>
      <c r="AC607" t="s">
        <v>71</v>
      </c>
      <c r="AD607" t="s">
        <v>71</v>
      </c>
      <c r="AE607" t="s">
        <v>71</v>
      </c>
      <c r="AF607" t="s">
        <v>71</v>
      </c>
      <c r="AG607" t="s">
        <v>71</v>
      </c>
      <c r="AH607" t="s">
        <v>71</v>
      </c>
      <c r="AI607" t="s">
        <v>71</v>
      </c>
      <c r="AJ607" t="s">
        <v>71</v>
      </c>
      <c r="AK607" t="s">
        <v>71</v>
      </c>
      <c r="AL607" t="s">
        <v>71</v>
      </c>
      <c r="AM607" t="s">
        <v>71</v>
      </c>
      <c r="AN607" t="s">
        <v>71</v>
      </c>
      <c r="AO607" t="s">
        <v>5682</v>
      </c>
      <c r="AP607" t="s">
        <v>71</v>
      </c>
      <c r="AQ607" t="s">
        <v>71</v>
      </c>
      <c r="AR607" t="s">
        <v>71</v>
      </c>
      <c r="AS607">
        <v>2016</v>
      </c>
      <c r="AT607" t="s">
        <v>71</v>
      </c>
      <c r="AU607" t="s">
        <v>71</v>
      </c>
      <c r="AV607" t="s">
        <v>71</v>
      </c>
      <c r="AW607" t="s">
        <v>71</v>
      </c>
      <c r="AX607" t="s">
        <v>71</v>
      </c>
      <c r="AY607" t="s">
        <v>71</v>
      </c>
      <c r="AZ607">
        <v>17</v>
      </c>
      <c r="BA607">
        <v>22</v>
      </c>
      <c r="BB607" t="s">
        <v>71</v>
      </c>
      <c r="BC607" t="s">
        <v>71</v>
      </c>
      <c r="BD607" t="s">
        <v>71</v>
      </c>
      <c r="BE607" t="s">
        <v>71</v>
      </c>
      <c r="BF607" t="s">
        <v>71</v>
      </c>
      <c r="BG607" t="s">
        <v>71</v>
      </c>
      <c r="BH607" t="s">
        <v>71</v>
      </c>
      <c r="BI607" t="s">
        <v>71</v>
      </c>
      <c r="BJ607" t="s">
        <v>71</v>
      </c>
      <c r="BK607" t="s">
        <v>71</v>
      </c>
      <c r="BL607" t="s">
        <v>71</v>
      </c>
      <c r="BM607" t="s">
        <v>71</v>
      </c>
      <c r="BN607" t="s">
        <v>71</v>
      </c>
      <c r="BO607" t="s">
        <v>71</v>
      </c>
      <c r="BP607" t="s">
        <v>71</v>
      </c>
      <c r="BQ607" t="s">
        <v>5683</v>
      </c>
      <c r="BR607" t="str">
        <f>HYPERLINK("https%3A%2F%2Fwww.webofscience.com%2Fwos%2Fwoscc%2Ffull-record%2FWOS:000391239500004","View Full Record in Web of Science")</f>
        <v>View Full Record in Web of Science</v>
      </c>
    </row>
    <row r="608" spans="1:70" x14ac:dyDescent="0.25">
      <c r="A608" t="s">
        <v>69</v>
      </c>
      <c r="B608" t="s">
        <v>5684</v>
      </c>
      <c r="C608" t="s">
        <v>71</v>
      </c>
      <c r="D608" t="s">
        <v>71</v>
      </c>
      <c r="E608" t="s">
        <v>71</v>
      </c>
      <c r="F608" t="s">
        <v>5685</v>
      </c>
      <c r="G608" t="s">
        <v>71</v>
      </c>
      <c r="H608" t="s">
        <v>71</v>
      </c>
      <c r="I608" s="1" t="s">
        <v>5686</v>
      </c>
      <c r="J608" s="6" t="s">
        <v>8590</v>
      </c>
      <c r="K608" t="s">
        <v>2308</v>
      </c>
      <c r="L608" t="s">
        <v>71</v>
      </c>
      <c r="M608" t="s">
        <v>71</v>
      </c>
      <c r="N608" t="s">
        <v>71</v>
      </c>
      <c r="O608" t="s">
        <v>71</v>
      </c>
      <c r="P608" t="s">
        <v>71</v>
      </c>
      <c r="Q608" t="s">
        <v>71</v>
      </c>
      <c r="R608" t="s">
        <v>71</v>
      </c>
      <c r="S608" t="s">
        <v>71</v>
      </c>
      <c r="T608" t="s">
        <v>5687</v>
      </c>
      <c r="U608" t="s">
        <v>71</v>
      </c>
      <c r="V608" t="s">
        <v>71</v>
      </c>
      <c r="W608" t="s">
        <v>71</v>
      </c>
      <c r="X608" t="s">
        <v>71</v>
      </c>
      <c r="Y608" t="s">
        <v>2808</v>
      </c>
      <c r="Z608" t="s">
        <v>2809</v>
      </c>
      <c r="AA608" t="s">
        <v>71</v>
      </c>
      <c r="AB608" t="s">
        <v>71</v>
      </c>
      <c r="AC608" t="s">
        <v>71</v>
      </c>
      <c r="AD608" t="s">
        <v>71</v>
      </c>
      <c r="AE608" t="s">
        <v>71</v>
      </c>
      <c r="AF608" t="s">
        <v>71</v>
      </c>
      <c r="AG608" t="s">
        <v>71</v>
      </c>
      <c r="AH608" t="s">
        <v>71</v>
      </c>
      <c r="AI608" t="s">
        <v>71</v>
      </c>
      <c r="AJ608" t="s">
        <v>71</v>
      </c>
      <c r="AK608" t="s">
        <v>71</v>
      </c>
      <c r="AL608" t="s">
        <v>71</v>
      </c>
      <c r="AM608" t="s">
        <v>2312</v>
      </c>
      <c r="AN608" t="s">
        <v>2313</v>
      </c>
      <c r="AO608" t="s">
        <v>71</v>
      </c>
      <c r="AP608" t="s">
        <v>71</v>
      </c>
      <c r="AQ608" t="s">
        <v>71</v>
      </c>
      <c r="AR608" t="s">
        <v>129</v>
      </c>
      <c r="AS608">
        <v>2013</v>
      </c>
      <c r="AT608">
        <v>26</v>
      </c>
      <c r="AU608">
        <v>7</v>
      </c>
      <c r="AV608" t="s">
        <v>71</v>
      </c>
      <c r="AW608" t="s">
        <v>71</v>
      </c>
      <c r="AX608" t="s">
        <v>71</v>
      </c>
      <c r="AY608" t="s">
        <v>71</v>
      </c>
      <c r="AZ608">
        <v>1772</v>
      </c>
      <c r="BA608">
        <v>1779</v>
      </c>
      <c r="BB608" t="s">
        <v>71</v>
      </c>
      <c r="BC608" t="s">
        <v>5688</v>
      </c>
      <c r="BD608" t="str">
        <f>HYPERLINK("http://dx.doi.org/10.1016/j.engappai.2012.12.008","http://dx.doi.org/10.1016/j.engappai.2012.12.008")</f>
        <v>http://dx.doi.org/10.1016/j.engappai.2012.12.008</v>
      </c>
      <c r="BE608" t="s">
        <v>71</v>
      </c>
      <c r="BF608" t="s">
        <v>71</v>
      </c>
      <c r="BG608" t="s">
        <v>71</v>
      </c>
      <c r="BH608" t="s">
        <v>71</v>
      </c>
      <c r="BI608" t="s">
        <v>71</v>
      </c>
      <c r="BJ608" t="s">
        <v>71</v>
      </c>
      <c r="BK608" t="s">
        <v>71</v>
      </c>
      <c r="BL608" t="s">
        <v>71</v>
      </c>
      <c r="BM608" t="s">
        <v>71</v>
      </c>
      <c r="BN608" t="s">
        <v>71</v>
      </c>
      <c r="BO608" t="s">
        <v>71</v>
      </c>
      <c r="BP608" t="s">
        <v>71</v>
      </c>
      <c r="BQ608" t="s">
        <v>5689</v>
      </c>
      <c r="BR608" t="str">
        <f>HYPERLINK("https%3A%2F%2Fwww.webofscience.com%2Fwos%2Fwoscc%2Ffull-record%2FWOS:000320744200014","View Full Record in Web of Science")</f>
        <v>View Full Record in Web of Science</v>
      </c>
    </row>
    <row r="609" spans="1:70" x14ac:dyDescent="0.25">
      <c r="A609" t="s">
        <v>83</v>
      </c>
      <c r="B609" t="s">
        <v>5690</v>
      </c>
      <c r="C609" t="s">
        <v>71</v>
      </c>
      <c r="D609" t="s">
        <v>3512</v>
      </c>
      <c r="E609" t="s">
        <v>71</v>
      </c>
      <c r="F609" t="s">
        <v>5691</v>
      </c>
      <c r="G609" t="s">
        <v>71</v>
      </c>
      <c r="H609" t="s">
        <v>71</v>
      </c>
      <c r="I609" s="1" t="s">
        <v>5692</v>
      </c>
      <c r="J609" s="6" t="s">
        <v>8590</v>
      </c>
      <c r="K609" t="s">
        <v>4362</v>
      </c>
      <c r="L609" t="s">
        <v>601</v>
      </c>
      <c r="M609" t="s">
        <v>3515</v>
      </c>
      <c r="N609" t="s">
        <v>3516</v>
      </c>
      <c r="O609" t="s">
        <v>3517</v>
      </c>
      <c r="P609" t="s">
        <v>3518</v>
      </c>
      <c r="Q609" t="s">
        <v>71</v>
      </c>
      <c r="R609" t="s">
        <v>71</v>
      </c>
      <c r="S609" t="s">
        <v>71</v>
      </c>
      <c r="T609" t="s">
        <v>5693</v>
      </c>
      <c r="U609" t="s">
        <v>71</v>
      </c>
      <c r="V609" t="s">
        <v>71</v>
      </c>
      <c r="W609" t="s">
        <v>71</v>
      </c>
      <c r="X609" t="s">
        <v>71</v>
      </c>
      <c r="Y609" t="s">
        <v>5694</v>
      </c>
      <c r="Z609" t="s">
        <v>5695</v>
      </c>
      <c r="AA609" t="s">
        <v>71</v>
      </c>
      <c r="AB609" t="s">
        <v>71</v>
      </c>
      <c r="AC609" t="s">
        <v>71</v>
      </c>
      <c r="AD609" t="s">
        <v>71</v>
      </c>
      <c r="AE609" t="s">
        <v>71</v>
      </c>
      <c r="AF609" t="s">
        <v>71</v>
      </c>
      <c r="AG609" t="s">
        <v>71</v>
      </c>
      <c r="AH609" t="s">
        <v>71</v>
      </c>
      <c r="AI609" t="s">
        <v>71</v>
      </c>
      <c r="AJ609" t="s">
        <v>71</v>
      </c>
      <c r="AK609" t="s">
        <v>71</v>
      </c>
      <c r="AL609" t="s">
        <v>71</v>
      </c>
      <c r="AM609" t="s">
        <v>606</v>
      </c>
      <c r="AN609" t="s">
        <v>607</v>
      </c>
      <c r="AO609" t="s">
        <v>4366</v>
      </c>
      <c r="AP609" t="s">
        <v>71</v>
      </c>
      <c r="AQ609" t="s">
        <v>71</v>
      </c>
      <c r="AR609" t="s">
        <v>71</v>
      </c>
      <c r="AS609">
        <v>2018</v>
      </c>
      <c r="AT609">
        <v>642</v>
      </c>
      <c r="AU609" t="s">
        <v>71</v>
      </c>
      <c r="AV609" t="s">
        <v>71</v>
      </c>
      <c r="AW609" t="s">
        <v>71</v>
      </c>
      <c r="AX609" t="s">
        <v>71</v>
      </c>
      <c r="AY609" t="s">
        <v>71</v>
      </c>
      <c r="AZ609">
        <v>200</v>
      </c>
      <c r="BA609">
        <v>212</v>
      </c>
      <c r="BB609" t="s">
        <v>71</v>
      </c>
      <c r="BC609" t="s">
        <v>5696</v>
      </c>
      <c r="BD609" t="str">
        <f>HYPERLINK("http://dx.doi.org/10.1007/978-3-319-66824-6_18","http://dx.doi.org/10.1007/978-3-319-66824-6_18")</f>
        <v>http://dx.doi.org/10.1007/978-3-319-66824-6_18</v>
      </c>
      <c r="BE609" t="s">
        <v>71</v>
      </c>
      <c r="BF609" t="s">
        <v>71</v>
      </c>
      <c r="BG609" t="s">
        <v>71</v>
      </c>
      <c r="BH609" t="s">
        <v>71</v>
      </c>
      <c r="BI609" t="s">
        <v>71</v>
      </c>
      <c r="BJ609" t="s">
        <v>71</v>
      </c>
      <c r="BK609" t="s">
        <v>71</v>
      </c>
      <c r="BL609" t="s">
        <v>71</v>
      </c>
      <c r="BM609" t="s">
        <v>71</v>
      </c>
      <c r="BN609" t="s">
        <v>71</v>
      </c>
      <c r="BO609" t="s">
        <v>71</v>
      </c>
      <c r="BP609" t="s">
        <v>71</v>
      </c>
      <c r="BQ609" t="s">
        <v>5697</v>
      </c>
      <c r="BR609" t="str">
        <f>HYPERLINK("https%3A%2F%2Fwww.webofscience.com%2Fwos%2Fwoscc%2Ffull-record%2FWOS:000432807900018","View Full Record in Web of Science")</f>
        <v>View Full Record in Web of Science</v>
      </c>
    </row>
    <row r="610" spans="1:70" x14ac:dyDescent="0.25">
      <c r="A610" t="s">
        <v>460</v>
      </c>
      <c r="B610" t="s">
        <v>5698</v>
      </c>
      <c r="C610" t="s">
        <v>71</v>
      </c>
      <c r="D610" t="s">
        <v>5699</v>
      </c>
      <c r="E610" t="s">
        <v>71</v>
      </c>
      <c r="F610" t="s">
        <v>5700</v>
      </c>
      <c r="G610" t="s">
        <v>71</v>
      </c>
      <c r="H610" t="s">
        <v>71</v>
      </c>
      <c r="I610" s="1" t="s">
        <v>5701</v>
      </c>
      <c r="J610" s="6" t="s">
        <v>8590</v>
      </c>
      <c r="K610" t="s">
        <v>5702</v>
      </c>
      <c r="L610" t="s">
        <v>526</v>
      </c>
      <c r="M610" t="s">
        <v>71</v>
      </c>
      <c r="N610" t="s">
        <v>71</v>
      </c>
      <c r="O610" t="s">
        <v>71</v>
      </c>
      <c r="P610" t="s">
        <v>71</v>
      </c>
      <c r="Q610" t="s">
        <v>71</v>
      </c>
      <c r="R610" t="s">
        <v>71</v>
      </c>
      <c r="S610" t="s">
        <v>71</v>
      </c>
      <c r="T610" t="s">
        <v>5703</v>
      </c>
      <c r="U610" t="s">
        <v>71</v>
      </c>
      <c r="V610" t="s">
        <v>71</v>
      </c>
      <c r="W610" t="s">
        <v>71</v>
      </c>
      <c r="X610" t="s">
        <v>71</v>
      </c>
      <c r="Y610" t="s">
        <v>5704</v>
      </c>
      <c r="Z610" t="s">
        <v>5705</v>
      </c>
      <c r="AA610" t="s">
        <v>71</v>
      </c>
      <c r="AB610" t="s">
        <v>71</v>
      </c>
      <c r="AC610" t="s">
        <v>71</v>
      </c>
      <c r="AD610" t="s">
        <v>71</v>
      </c>
      <c r="AE610" t="s">
        <v>71</v>
      </c>
      <c r="AF610" t="s">
        <v>71</v>
      </c>
      <c r="AG610" t="s">
        <v>71</v>
      </c>
      <c r="AH610" t="s">
        <v>71</v>
      </c>
      <c r="AI610" t="s">
        <v>71</v>
      </c>
      <c r="AJ610" t="s">
        <v>71</v>
      </c>
      <c r="AK610" t="s">
        <v>71</v>
      </c>
      <c r="AL610" t="s">
        <v>71</v>
      </c>
      <c r="AM610" t="s">
        <v>530</v>
      </c>
      <c r="AN610" t="s">
        <v>531</v>
      </c>
      <c r="AO610" t="s">
        <v>5706</v>
      </c>
      <c r="AP610" t="s">
        <v>71</v>
      </c>
      <c r="AQ610" t="s">
        <v>71</v>
      </c>
      <c r="AR610" t="s">
        <v>71</v>
      </c>
      <c r="AS610">
        <v>2008</v>
      </c>
      <c r="AT610">
        <v>96</v>
      </c>
      <c r="AU610" t="s">
        <v>71</v>
      </c>
      <c r="AV610" t="s">
        <v>71</v>
      </c>
      <c r="AW610" t="s">
        <v>71</v>
      </c>
      <c r="AX610" t="s">
        <v>71</v>
      </c>
      <c r="AY610" t="s">
        <v>71</v>
      </c>
      <c r="AZ610">
        <v>3</v>
      </c>
      <c r="BA610">
        <v>49</v>
      </c>
      <c r="BB610" t="s">
        <v>71</v>
      </c>
      <c r="BC610" t="s">
        <v>71</v>
      </c>
      <c r="BD610" t="s">
        <v>71</v>
      </c>
      <c r="BE610" t="s">
        <v>5707</v>
      </c>
      <c r="BF610" t="s">
        <v>71</v>
      </c>
      <c r="BG610" t="s">
        <v>71</v>
      </c>
      <c r="BH610" t="s">
        <v>71</v>
      </c>
      <c r="BI610" t="s">
        <v>71</v>
      </c>
      <c r="BJ610" t="s">
        <v>71</v>
      </c>
      <c r="BK610" t="s">
        <v>71</v>
      </c>
      <c r="BL610" t="s">
        <v>71</v>
      </c>
      <c r="BM610" t="s">
        <v>71</v>
      </c>
      <c r="BN610" t="s">
        <v>71</v>
      </c>
      <c r="BO610" t="s">
        <v>71</v>
      </c>
      <c r="BP610" t="s">
        <v>71</v>
      </c>
      <c r="BQ610" t="s">
        <v>5708</v>
      </c>
      <c r="BR610" t="str">
        <f>HYPERLINK("https%3A%2F%2Fwww.webofscience.com%2Fwos%2Fwoscc%2Ffull-record%2FWOS:000271430000001","View Full Record in Web of Science")</f>
        <v>View Full Record in Web of Science</v>
      </c>
    </row>
    <row r="611" spans="1:70" x14ac:dyDescent="0.25">
      <c r="A611" t="s">
        <v>83</v>
      </c>
      <c r="B611" t="s">
        <v>5709</v>
      </c>
      <c r="C611" t="s">
        <v>71</v>
      </c>
      <c r="D611" t="s">
        <v>71</v>
      </c>
      <c r="E611" t="s">
        <v>102</v>
      </c>
      <c r="F611" t="s">
        <v>5710</v>
      </c>
      <c r="G611" t="s">
        <v>71</v>
      </c>
      <c r="H611" t="s">
        <v>71</v>
      </c>
      <c r="I611" s="1" t="s">
        <v>5711</v>
      </c>
      <c r="J611" s="6" t="s">
        <v>8590</v>
      </c>
      <c r="K611" t="s">
        <v>5712</v>
      </c>
      <c r="L611" t="s">
        <v>5713</v>
      </c>
      <c r="M611" t="s">
        <v>5714</v>
      </c>
      <c r="N611" t="s">
        <v>5715</v>
      </c>
      <c r="O611" t="s">
        <v>5716</v>
      </c>
      <c r="P611" t="s">
        <v>5717</v>
      </c>
      <c r="Q611" t="s">
        <v>5718</v>
      </c>
      <c r="R611" t="s">
        <v>71</v>
      </c>
      <c r="S611" t="s">
        <v>71</v>
      </c>
      <c r="T611" t="s">
        <v>5719</v>
      </c>
      <c r="U611" t="s">
        <v>71</v>
      </c>
      <c r="V611" t="s">
        <v>71</v>
      </c>
      <c r="W611" t="s">
        <v>71</v>
      </c>
      <c r="X611" t="s">
        <v>71</v>
      </c>
      <c r="Y611" t="s">
        <v>71</v>
      </c>
      <c r="Z611" t="s">
        <v>71</v>
      </c>
      <c r="AA611" t="s">
        <v>71</v>
      </c>
      <c r="AB611" t="s">
        <v>71</v>
      </c>
      <c r="AC611" t="s">
        <v>71</v>
      </c>
      <c r="AD611" t="s">
        <v>71</v>
      </c>
      <c r="AE611" t="s">
        <v>71</v>
      </c>
      <c r="AF611" t="s">
        <v>71</v>
      </c>
      <c r="AG611" t="s">
        <v>71</v>
      </c>
      <c r="AH611" t="s">
        <v>71</v>
      </c>
      <c r="AI611" t="s">
        <v>71</v>
      </c>
      <c r="AJ611" t="s">
        <v>71</v>
      </c>
      <c r="AK611" t="s">
        <v>71</v>
      </c>
      <c r="AL611" t="s">
        <v>71</v>
      </c>
      <c r="AM611" t="s">
        <v>5720</v>
      </c>
      <c r="AN611" t="s">
        <v>71</v>
      </c>
      <c r="AO611" t="s">
        <v>5721</v>
      </c>
      <c r="AP611" t="s">
        <v>71</v>
      </c>
      <c r="AQ611" t="s">
        <v>71</v>
      </c>
      <c r="AR611" t="s">
        <v>71</v>
      </c>
      <c r="AS611">
        <v>2009</v>
      </c>
      <c r="AT611" t="s">
        <v>71</v>
      </c>
      <c r="AU611" t="s">
        <v>71</v>
      </c>
      <c r="AV611" t="s">
        <v>71</v>
      </c>
      <c r="AW611" t="s">
        <v>71</v>
      </c>
      <c r="AX611" t="s">
        <v>71</v>
      </c>
      <c r="AY611" t="s">
        <v>71</v>
      </c>
      <c r="AZ611">
        <v>146</v>
      </c>
      <c r="BA611" t="s">
        <v>99</v>
      </c>
      <c r="BB611" t="s">
        <v>71</v>
      </c>
      <c r="BC611" t="s">
        <v>5722</v>
      </c>
      <c r="BD611" t="str">
        <f>HYPERLINK("http://dx.doi.org/10.1109/ISDA.2009.37","http://dx.doi.org/10.1109/ISDA.2009.37")</f>
        <v>http://dx.doi.org/10.1109/ISDA.2009.37</v>
      </c>
      <c r="BE611" t="s">
        <v>71</v>
      </c>
      <c r="BF611" t="s">
        <v>71</v>
      </c>
      <c r="BG611" t="s">
        <v>71</v>
      </c>
      <c r="BH611" t="s">
        <v>71</v>
      </c>
      <c r="BI611" t="s">
        <v>71</v>
      </c>
      <c r="BJ611" t="s">
        <v>71</v>
      </c>
      <c r="BK611" t="s">
        <v>71</v>
      </c>
      <c r="BL611" t="s">
        <v>71</v>
      </c>
      <c r="BM611" t="s">
        <v>71</v>
      </c>
      <c r="BN611" t="s">
        <v>71</v>
      </c>
      <c r="BO611" t="s">
        <v>71</v>
      </c>
      <c r="BP611" t="s">
        <v>71</v>
      </c>
      <c r="BQ611" t="s">
        <v>5723</v>
      </c>
      <c r="BR611" t="str">
        <f>HYPERLINK("https%3A%2F%2Fwww.webofscience.com%2Fwos%2Fwoscc%2Ffull-record%2FWOS:000288405800025","View Full Record in Web of Science")</f>
        <v>View Full Record in Web of Science</v>
      </c>
    </row>
    <row r="612" spans="1:70" x14ac:dyDescent="0.25">
      <c r="A612" t="s">
        <v>69</v>
      </c>
      <c r="B612" t="s">
        <v>5724</v>
      </c>
      <c r="C612" t="s">
        <v>71</v>
      </c>
      <c r="D612" t="s">
        <v>71</v>
      </c>
      <c r="E612" t="s">
        <v>71</v>
      </c>
      <c r="F612" t="s">
        <v>5724</v>
      </c>
      <c r="G612" t="s">
        <v>71</v>
      </c>
      <c r="H612" t="s">
        <v>71</v>
      </c>
      <c r="I612" s="1" t="s">
        <v>5725</v>
      </c>
      <c r="J612" s="6" t="s">
        <v>8590</v>
      </c>
      <c r="K612" t="s">
        <v>1857</v>
      </c>
      <c r="L612" t="s">
        <v>71</v>
      </c>
      <c r="M612" t="s">
        <v>71</v>
      </c>
      <c r="N612" t="s">
        <v>71</v>
      </c>
      <c r="O612" t="s">
        <v>71</v>
      </c>
      <c r="P612" t="s">
        <v>71</v>
      </c>
      <c r="Q612" t="s">
        <v>71</v>
      </c>
      <c r="R612" t="s">
        <v>71</v>
      </c>
      <c r="S612" t="s">
        <v>71</v>
      </c>
      <c r="T612" t="s">
        <v>5726</v>
      </c>
      <c r="U612" t="s">
        <v>71</v>
      </c>
      <c r="V612" t="s">
        <v>71</v>
      </c>
      <c r="W612" t="s">
        <v>71</v>
      </c>
      <c r="X612" t="s">
        <v>71</v>
      </c>
      <c r="Y612" t="s">
        <v>71</v>
      </c>
      <c r="Z612" t="s">
        <v>71</v>
      </c>
      <c r="AA612" t="s">
        <v>71</v>
      </c>
      <c r="AB612" t="s">
        <v>71</v>
      </c>
      <c r="AC612" t="s">
        <v>71</v>
      </c>
      <c r="AD612" t="s">
        <v>71</v>
      </c>
      <c r="AE612" t="s">
        <v>71</v>
      </c>
      <c r="AF612" t="s">
        <v>71</v>
      </c>
      <c r="AG612" t="s">
        <v>71</v>
      </c>
      <c r="AH612" t="s">
        <v>71</v>
      </c>
      <c r="AI612" t="s">
        <v>71</v>
      </c>
      <c r="AJ612" t="s">
        <v>71</v>
      </c>
      <c r="AK612" t="s">
        <v>71</v>
      </c>
      <c r="AL612" t="s">
        <v>71</v>
      </c>
      <c r="AM612" t="s">
        <v>1861</v>
      </c>
      <c r="AN612" t="s">
        <v>71</v>
      </c>
      <c r="AO612" t="s">
        <v>71</v>
      </c>
      <c r="AP612" t="s">
        <v>71</v>
      </c>
      <c r="AQ612" t="s">
        <v>71</v>
      </c>
      <c r="AR612" t="s">
        <v>479</v>
      </c>
      <c r="AS612">
        <v>2005</v>
      </c>
      <c r="AT612">
        <v>32</v>
      </c>
      <c r="AU612">
        <v>10</v>
      </c>
      <c r="AV612" t="s">
        <v>71</v>
      </c>
      <c r="AW612" t="s">
        <v>71</v>
      </c>
      <c r="AX612" t="s">
        <v>71</v>
      </c>
      <c r="AY612" t="s">
        <v>71</v>
      </c>
      <c r="AZ612">
        <v>2583</v>
      </c>
      <c r="BA612">
        <v>2594</v>
      </c>
      <c r="BB612" t="s">
        <v>71</v>
      </c>
      <c r="BC612" t="s">
        <v>5727</v>
      </c>
      <c r="BD612" t="str">
        <f>HYPERLINK("http://dx.doi.org/10.1016/j.cor.2004.03.018","http://dx.doi.org/10.1016/j.cor.2004.03.018")</f>
        <v>http://dx.doi.org/10.1016/j.cor.2004.03.018</v>
      </c>
      <c r="BE612" t="s">
        <v>71</v>
      </c>
      <c r="BF612" t="s">
        <v>71</v>
      </c>
      <c r="BG612" t="s">
        <v>71</v>
      </c>
      <c r="BH612" t="s">
        <v>71</v>
      </c>
      <c r="BI612" t="s">
        <v>71</v>
      </c>
      <c r="BJ612" t="s">
        <v>71</v>
      </c>
      <c r="BK612" t="s">
        <v>71</v>
      </c>
      <c r="BL612" t="s">
        <v>71</v>
      </c>
      <c r="BM612" t="s">
        <v>71</v>
      </c>
      <c r="BN612" t="s">
        <v>71</v>
      </c>
      <c r="BO612" t="s">
        <v>71</v>
      </c>
      <c r="BP612" t="s">
        <v>71</v>
      </c>
      <c r="BQ612" t="s">
        <v>5728</v>
      </c>
      <c r="BR612" t="str">
        <f>HYPERLINK("https%3A%2F%2Fwww.webofscience.com%2Fwos%2Fwoscc%2Ffull-record%2FWOS:000228207700007","View Full Record in Web of Science")</f>
        <v>View Full Record in Web of Science</v>
      </c>
    </row>
    <row r="613" spans="1:70" x14ac:dyDescent="0.25">
      <c r="A613" t="s">
        <v>69</v>
      </c>
      <c r="B613" t="s">
        <v>5729</v>
      </c>
      <c r="C613" t="s">
        <v>71</v>
      </c>
      <c r="D613" t="s">
        <v>71</v>
      </c>
      <c r="E613" t="s">
        <v>71</v>
      </c>
      <c r="F613" t="s">
        <v>5729</v>
      </c>
      <c r="G613" t="s">
        <v>71</v>
      </c>
      <c r="H613" t="s">
        <v>71</v>
      </c>
      <c r="I613" s="1" t="s">
        <v>5730</v>
      </c>
      <c r="J613" s="6" t="s">
        <v>8596</v>
      </c>
      <c r="K613" t="s">
        <v>3775</v>
      </c>
      <c r="L613" t="s">
        <v>71</v>
      </c>
      <c r="M613" t="s">
        <v>71</v>
      </c>
      <c r="N613" t="s">
        <v>71</v>
      </c>
      <c r="O613" t="s">
        <v>71</v>
      </c>
      <c r="P613" t="s">
        <v>71</v>
      </c>
      <c r="Q613" t="s">
        <v>71</v>
      </c>
      <c r="R613" t="s">
        <v>71</v>
      </c>
      <c r="S613" t="s">
        <v>71</v>
      </c>
      <c r="T613" t="s">
        <v>5731</v>
      </c>
      <c r="U613" t="s">
        <v>71</v>
      </c>
      <c r="V613" t="s">
        <v>71</v>
      </c>
      <c r="W613" t="s">
        <v>71</v>
      </c>
      <c r="X613" t="s">
        <v>71</v>
      </c>
      <c r="Y613" t="s">
        <v>71</v>
      </c>
      <c r="Z613" t="s">
        <v>71</v>
      </c>
      <c r="AA613" t="s">
        <v>71</v>
      </c>
      <c r="AB613" t="s">
        <v>71</v>
      </c>
      <c r="AC613" t="s">
        <v>71</v>
      </c>
      <c r="AD613" t="s">
        <v>71</v>
      </c>
      <c r="AE613" t="s">
        <v>71</v>
      </c>
      <c r="AF613" t="s">
        <v>71</v>
      </c>
      <c r="AG613" t="s">
        <v>71</v>
      </c>
      <c r="AH613" t="s">
        <v>71</v>
      </c>
      <c r="AI613" t="s">
        <v>71</v>
      </c>
      <c r="AJ613" t="s">
        <v>71</v>
      </c>
      <c r="AK613" t="s">
        <v>71</v>
      </c>
      <c r="AL613" t="s">
        <v>71</v>
      </c>
      <c r="AM613" t="s">
        <v>695</v>
      </c>
      <c r="AN613" t="s">
        <v>71</v>
      </c>
      <c r="AO613" t="s">
        <v>71</v>
      </c>
      <c r="AP613" t="s">
        <v>71</v>
      </c>
      <c r="AQ613" t="s">
        <v>71</v>
      </c>
      <c r="AR613" t="s">
        <v>71</v>
      </c>
      <c r="AS613">
        <v>1991</v>
      </c>
      <c r="AT613">
        <v>521</v>
      </c>
      <c r="AU613" t="s">
        <v>71</v>
      </c>
      <c r="AV613" t="s">
        <v>71</v>
      </c>
      <c r="AW613" t="s">
        <v>71</v>
      </c>
      <c r="AX613" t="s">
        <v>71</v>
      </c>
      <c r="AY613" t="s">
        <v>71</v>
      </c>
      <c r="AZ613">
        <v>58</v>
      </c>
      <c r="BA613">
        <v>67</v>
      </c>
      <c r="BB613" t="s">
        <v>71</v>
      </c>
      <c r="BC613" t="s">
        <v>71</v>
      </c>
      <c r="BD613" t="s">
        <v>71</v>
      </c>
      <c r="BE613" t="s">
        <v>71</v>
      </c>
      <c r="BF613" t="s">
        <v>71</v>
      </c>
      <c r="BG613" t="s">
        <v>71</v>
      </c>
      <c r="BH613" t="s">
        <v>71</v>
      </c>
      <c r="BI613" t="s">
        <v>71</v>
      </c>
      <c r="BJ613" t="s">
        <v>71</v>
      </c>
      <c r="BK613" t="s">
        <v>71</v>
      </c>
      <c r="BL613" t="s">
        <v>71</v>
      </c>
      <c r="BM613" t="s">
        <v>71</v>
      </c>
      <c r="BN613" t="s">
        <v>71</v>
      </c>
      <c r="BO613" t="s">
        <v>71</v>
      </c>
      <c r="BP613" t="s">
        <v>71</v>
      </c>
      <c r="BQ613" t="s">
        <v>5732</v>
      </c>
      <c r="BR613" t="str">
        <f>HYPERLINK("https%3A%2F%2Fwww.webofscience.com%2Fwos%2Fwoscc%2Ffull-record%2FWOS:A1991KQ17600007","View Full Record in Web of Science")</f>
        <v>View Full Record in Web of Science</v>
      </c>
    </row>
    <row r="614" spans="1:70" x14ac:dyDescent="0.25">
      <c r="A614" t="s">
        <v>69</v>
      </c>
      <c r="B614" t="s">
        <v>5733</v>
      </c>
      <c r="C614" t="s">
        <v>71</v>
      </c>
      <c r="D614" t="s">
        <v>71</v>
      </c>
      <c r="E614" t="s">
        <v>71</v>
      </c>
      <c r="F614" t="s">
        <v>5734</v>
      </c>
      <c r="G614" t="s">
        <v>71</v>
      </c>
      <c r="H614" t="s">
        <v>71</v>
      </c>
      <c r="I614" s="1" t="s">
        <v>5735</v>
      </c>
      <c r="J614" s="6" t="s">
        <v>8590</v>
      </c>
      <c r="K614" t="s">
        <v>3069</v>
      </c>
      <c r="L614" t="s">
        <v>71</v>
      </c>
      <c r="M614" t="s">
        <v>71</v>
      </c>
      <c r="N614" t="s">
        <v>71</v>
      </c>
      <c r="O614" t="s">
        <v>71</v>
      </c>
      <c r="P614" t="s">
        <v>71</v>
      </c>
      <c r="Q614" t="s">
        <v>71</v>
      </c>
      <c r="R614" t="s">
        <v>71</v>
      </c>
      <c r="S614" t="s">
        <v>71</v>
      </c>
      <c r="T614" t="s">
        <v>5736</v>
      </c>
      <c r="U614" t="s">
        <v>71</v>
      </c>
      <c r="V614" t="s">
        <v>71</v>
      </c>
      <c r="W614" t="s">
        <v>71</v>
      </c>
      <c r="X614" t="s">
        <v>71</v>
      </c>
      <c r="Y614" t="s">
        <v>5737</v>
      </c>
      <c r="Z614" t="s">
        <v>5738</v>
      </c>
      <c r="AA614" t="s">
        <v>71</v>
      </c>
      <c r="AB614" t="s">
        <v>71</v>
      </c>
      <c r="AC614" t="s">
        <v>71</v>
      </c>
      <c r="AD614" t="s">
        <v>71</v>
      </c>
      <c r="AE614" t="s">
        <v>71</v>
      </c>
      <c r="AF614" t="s">
        <v>71</v>
      </c>
      <c r="AG614" t="s">
        <v>71</v>
      </c>
      <c r="AH614" t="s">
        <v>71</v>
      </c>
      <c r="AI614" t="s">
        <v>71</v>
      </c>
      <c r="AJ614" t="s">
        <v>71</v>
      </c>
      <c r="AK614" t="s">
        <v>71</v>
      </c>
      <c r="AL614" t="s">
        <v>71</v>
      </c>
      <c r="AM614" t="s">
        <v>3073</v>
      </c>
      <c r="AN614" t="s">
        <v>3074</v>
      </c>
      <c r="AO614" t="s">
        <v>71</v>
      </c>
      <c r="AP614" t="s">
        <v>71</v>
      </c>
      <c r="AQ614" t="s">
        <v>71</v>
      </c>
      <c r="AR614" t="s">
        <v>71</v>
      </c>
      <c r="AS614">
        <v>2011</v>
      </c>
      <c r="AT614">
        <v>111</v>
      </c>
      <c r="AU614" t="s">
        <v>567</v>
      </c>
      <c r="AV614" t="s">
        <v>71</v>
      </c>
      <c r="AW614" t="s">
        <v>71</v>
      </c>
      <c r="AX614" t="s">
        <v>71</v>
      </c>
      <c r="AY614" t="s">
        <v>71</v>
      </c>
      <c r="AZ614">
        <v>869</v>
      </c>
      <c r="BA614">
        <v>889</v>
      </c>
      <c r="BB614" t="s">
        <v>71</v>
      </c>
      <c r="BC614" t="s">
        <v>5739</v>
      </c>
      <c r="BD614" t="str">
        <f>HYPERLINK("http://dx.doi.org/10.1108/02635571111144955","http://dx.doi.org/10.1108/02635571111144955")</f>
        <v>http://dx.doi.org/10.1108/02635571111144955</v>
      </c>
      <c r="BE614" t="s">
        <v>71</v>
      </c>
      <c r="BF614" t="s">
        <v>71</v>
      </c>
      <c r="BG614" t="s">
        <v>71</v>
      </c>
      <c r="BH614" t="s">
        <v>71</v>
      </c>
      <c r="BI614" t="s">
        <v>71</v>
      </c>
      <c r="BJ614" t="s">
        <v>71</v>
      </c>
      <c r="BK614" t="s">
        <v>71</v>
      </c>
      <c r="BL614" t="s">
        <v>71</v>
      </c>
      <c r="BM614" t="s">
        <v>71</v>
      </c>
      <c r="BN614" t="s">
        <v>71</v>
      </c>
      <c r="BO614" t="s">
        <v>71</v>
      </c>
      <c r="BP614" t="s">
        <v>71</v>
      </c>
      <c r="BQ614" t="s">
        <v>5740</v>
      </c>
      <c r="BR614" t="str">
        <f>HYPERLINK("https%3A%2F%2Fwww.webofscience.com%2Fwos%2Fwoscc%2Ffull-record%2FWOS:000294378200012","View Full Record in Web of Science")</f>
        <v>View Full Record in Web of Science</v>
      </c>
    </row>
    <row r="615" spans="1:70" x14ac:dyDescent="0.25">
      <c r="A615" t="s">
        <v>69</v>
      </c>
      <c r="B615" t="s">
        <v>5741</v>
      </c>
      <c r="C615" t="s">
        <v>71</v>
      </c>
      <c r="D615" t="s">
        <v>71</v>
      </c>
      <c r="E615" t="s">
        <v>71</v>
      </c>
      <c r="F615" t="s">
        <v>5742</v>
      </c>
      <c r="G615" t="s">
        <v>71</v>
      </c>
      <c r="H615" t="s">
        <v>71</v>
      </c>
      <c r="I615" s="1" t="s">
        <v>5743</v>
      </c>
      <c r="J615" s="6" t="s">
        <v>8590</v>
      </c>
      <c r="K615" t="s">
        <v>4838</v>
      </c>
      <c r="L615" t="s">
        <v>71</v>
      </c>
      <c r="M615" t="s">
        <v>71</v>
      </c>
      <c r="N615" t="s">
        <v>71</v>
      </c>
      <c r="O615" t="s">
        <v>71</v>
      </c>
      <c r="P615" t="s">
        <v>71</v>
      </c>
      <c r="Q615" t="s">
        <v>71</v>
      </c>
      <c r="R615" t="s">
        <v>71</v>
      </c>
      <c r="S615" t="s">
        <v>71</v>
      </c>
      <c r="T615" t="s">
        <v>5744</v>
      </c>
      <c r="U615" t="s">
        <v>71</v>
      </c>
      <c r="V615" t="s">
        <v>71</v>
      </c>
      <c r="W615" t="s">
        <v>71</v>
      </c>
      <c r="X615" t="s">
        <v>71</v>
      </c>
      <c r="Y615" t="s">
        <v>5745</v>
      </c>
      <c r="Z615" t="s">
        <v>5746</v>
      </c>
      <c r="AA615" t="s">
        <v>71</v>
      </c>
      <c r="AB615" t="s">
        <v>71</v>
      </c>
      <c r="AC615" t="s">
        <v>71</v>
      </c>
      <c r="AD615" t="s">
        <v>71</v>
      </c>
      <c r="AE615" t="s">
        <v>71</v>
      </c>
      <c r="AF615" t="s">
        <v>71</v>
      </c>
      <c r="AG615" t="s">
        <v>71</v>
      </c>
      <c r="AH615" t="s">
        <v>71</v>
      </c>
      <c r="AI615" t="s">
        <v>71</v>
      </c>
      <c r="AJ615" t="s">
        <v>71</v>
      </c>
      <c r="AK615" t="s">
        <v>71</v>
      </c>
      <c r="AL615" t="s">
        <v>71</v>
      </c>
      <c r="AM615" t="s">
        <v>4841</v>
      </c>
      <c r="AN615" t="s">
        <v>4842</v>
      </c>
      <c r="AO615" t="s">
        <v>71</v>
      </c>
      <c r="AP615" t="s">
        <v>71</v>
      </c>
      <c r="AQ615" t="s">
        <v>71</v>
      </c>
      <c r="AR615" t="s">
        <v>794</v>
      </c>
      <c r="AS615">
        <v>2021</v>
      </c>
      <c r="AT615">
        <v>65</v>
      </c>
      <c r="AU615" t="s">
        <v>71</v>
      </c>
      <c r="AV615" t="s">
        <v>71</v>
      </c>
      <c r="AW615" t="s">
        <v>71</v>
      </c>
      <c r="AX615" t="s">
        <v>71</v>
      </c>
      <c r="AY615" t="s">
        <v>71</v>
      </c>
      <c r="AZ615">
        <v>165</v>
      </c>
      <c r="BA615">
        <v>178</v>
      </c>
      <c r="BB615" t="s">
        <v>71</v>
      </c>
      <c r="BC615" t="s">
        <v>5747</v>
      </c>
      <c r="BD615" t="str">
        <f>HYPERLINK("http://dx.doi.org/10.1016/j.inffus.2020.08.018","http://dx.doi.org/10.1016/j.inffus.2020.08.018")</f>
        <v>http://dx.doi.org/10.1016/j.inffus.2020.08.018</v>
      </c>
      <c r="BE615" t="s">
        <v>71</v>
      </c>
      <c r="BF615" t="s">
        <v>71</v>
      </c>
      <c r="BG615" t="s">
        <v>71</v>
      </c>
      <c r="BH615" t="s">
        <v>71</v>
      </c>
      <c r="BI615" t="s">
        <v>71</v>
      </c>
      <c r="BJ615" t="s">
        <v>71</v>
      </c>
      <c r="BK615" t="s">
        <v>71</v>
      </c>
      <c r="BL615" t="s">
        <v>71</v>
      </c>
      <c r="BM615" t="s">
        <v>71</v>
      </c>
      <c r="BN615" t="s">
        <v>71</v>
      </c>
      <c r="BO615" t="s">
        <v>71</v>
      </c>
      <c r="BP615" t="s">
        <v>71</v>
      </c>
      <c r="BQ615" t="s">
        <v>5748</v>
      </c>
      <c r="BR615" t="str">
        <f>HYPERLINK("https%3A%2F%2Fwww.webofscience.com%2Fwos%2Fwoscc%2Ffull-record%2FWOS:000587595900014","View Full Record in Web of Science")</f>
        <v>View Full Record in Web of Science</v>
      </c>
    </row>
    <row r="616" spans="1:70" x14ac:dyDescent="0.25">
      <c r="A616" t="s">
        <v>83</v>
      </c>
      <c r="B616" t="s">
        <v>5749</v>
      </c>
      <c r="C616" t="s">
        <v>71</v>
      </c>
      <c r="D616" t="s">
        <v>5750</v>
      </c>
      <c r="E616" t="s">
        <v>71</v>
      </c>
      <c r="F616" t="s">
        <v>5751</v>
      </c>
      <c r="G616" t="s">
        <v>71</v>
      </c>
      <c r="H616" t="s">
        <v>71</v>
      </c>
      <c r="I616" s="1" t="s">
        <v>5752</v>
      </c>
      <c r="J616" s="6" t="s">
        <v>8590</v>
      </c>
      <c r="K616" t="s">
        <v>5753</v>
      </c>
      <c r="L616" t="s">
        <v>5754</v>
      </c>
      <c r="M616" t="s">
        <v>5755</v>
      </c>
      <c r="N616" t="s">
        <v>5756</v>
      </c>
      <c r="O616" t="s">
        <v>5286</v>
      </c>
      <c r="P616" t="s">
        <v>71</v>
      </c>
      <c r="Q616" t="s">
        <v>71</v>
      </c>
      <c r="R616" t="s">
        <v>71</v>
      </c>
      <c r="S616" t="s">
        <v>71</v>
      </c>
      <c r="T616" t="s">
        <v>5757</v>
      </c>
      <c r="U616" t="s">
        <v>71</v>
      </c>
      <c r="V616" t="s">
        <v>71</v>
      </c>
      <c r="W616" t="s">
        <v>71</v>
      </c>
      <c r="X616" t="s">
        <v>71</v>
      </c>
      <c r="Y616" t="s">
        <v>5758</v>
      </c>
      <c r="Z616" t="s">
        <v>71</v>
      </c>
      <c r="AA616" t="s">
        <v>71</v>
      </c>
      <c r="AB616" t="s">
        <v>71</v>
      </c>
      <c r="AC616" t="s">
        <v>71</v>
      </c>
      <c r="AD616" t="s">
        <v>71</v>
      </c>
      <c r="AE616" t="s">
        <v>71</v>
      </c>
      <c r="AF616" t="s">
        <v>71</v>
      </c>
      <c r="AG616" t="s">
        <v>71</v>
      </c>
      <c r="AH616" t="s">
        <v>71</v>
      </c>
      <c r="AI616" t="s">
        <v>71</v>
      </c>
      <c r="AJ616" t="s">
        <v>71</v>
      </c>
      <c r="AK616" t="s">
        <v>71</v>
      </c>
      <c r="AL616" t="s">
        <v>71</v>
      </c>
      <c r="AM616" t="s">
        <v>5759</v>
      </c>
      <c r="AN616" t="s">
        <v>71</v>
      </c>
      <c r="AO616" t="s">
        <v>71</v>
      </c>
      <c r="AP616" t="s">
        <v>71</v>
      </c>
      <c r="AQ616" t="s">
        <v>71</v>
      </c>
      <c r="AR616" t="s">
        <v>71</v>
      </c>
      <c r="AS616">
        <v>2012</v>
      </c>
      <c r="AT616">
        <v>1</v>
      </c>
      <c r="AU616" t="s">
        <v>71</v>
      </c>
      <c r="AV616" t="s">
        <v>71</v>
      </c>
      <c r="AW616" t="s">
        <v>71</v>
      </c>
      <c r="AX616" t="s">
        <v>71</v>
      </c>
      <c r="AY616" t="s">
        <v>71</v>
      </c>
      <c r="AZ616">
        <v>92</v>
      </c>
      <c r="BA616">
        <v>99</v>
      </c>
      <c r="BB616" t="s">
        <v>71</v>
      </c>
      <c r="BC616" t="s">
        <v>5760</v>
      </c>
      <c r="BD616" t="str">
        <f>HYPERLINK("http://dx.doi.org/10.1016/j.aasri.2012.06.017","http://dx.doi.org/10.1016/j.aasri.2012.06.017")</f>
        <v>http://dx.doi.org/10.1016/j.aasri.2012.06.017</v>
      </c>
      <c r="BE616" t="s">
        <v>71</v>
      </c>
      <c r="BF616" t="s">
        <v>71</v>
      </c>
      <c r="BG616" t="s">
        <v>71</v>
      </c>
      <c r="BH616" t="s">
        <v>71</v>
      </c>
      <c r="BI616" t="s">
        <v>71</v>
      </c>
      <c r="BJ616" t="s">
        <v>71</v>
      </c>
      <c r="BK616" t="s">
        <v>71</v>
      </c>
      <c r="BL616" t="s">
        <v>71</v>
      </c>
      <c r="BM616" t="s">
        <v>71</v>
      </c>
      <c r="BN616" t="s">
        <v>71</v>
      </c>
      <c r="BO616" t="s">
        <v>71</v>
      </c>
      <c r="BP616" t="s">
        <v>71</v>
      </c>
      <c r="BQ616" t="s">
        <v>5761</v>
      </c>
      <c r="BR616" t="str">
        <f>HYPERLINK("https%3A%2F%2Fwww.webofscience.com%2Fwos%2Fwoscc%2Ffull-record%2FWOS:000314108200016","View Full Record in Web of Science")</f>
        <v>View Full Record in Web of Science</v>
      </c>
    </row>
    <row r="617" spans="1:70" x14ac:dyDescent="0.25">
      <c r="A617" t="s">
        <v>83</v>
      </c>
      <c r="B617" t="s">
        <v>5762</v>
      </c>
      <c r="C617" t="s">
        <v>71</v>
      </c>
      <c r="D617" t="s">
        <v>5763</v>
      </c>
      <c r="E617" t="s">
        <v>71</v>
      </c>
      <c r="F617" t="s">
        <v>5762</v>
      </c>
      <c r="G617" t="s">
        <v>71</v>
      </c>
      <c r="H617" t="s">
        <v>71</v>
      </c>
      <c r="I617" s="1" t="s">
        <v>5764</v>
      </c>
      <c r="J617" s="6" t="s">
        <v>8590</v>
      </c>
      <c r="K617" t="s">
        <v>5765</v>
      </c>
      <c r="L617" t="s">
        <v>71</v>
      </c>
      <c r="M617" t="s">
        <v>5766</v>
      </c>
      <c r="N617" t="s">
        <v>5767</v>
      </c>
      <c r="O617" t="s">
        <v>5768</v>
      </c>
      <c r="P617" t="s">
        <v>5769</v>
      </c>
      <c r="Q617" t="s">
        <v>71</v>
      </c>
      <c r="R617" t="s">
        <v>71</v>
      </c>
      <c r="S617" t="s">
        <v>71</v>
      </c>
      <c r="T617" t="s">
        <v>5770</v>
      </c>
      <c r="U617" t="s">
        <v>71</v>
      </c>
      <c r="V617" t="s">
        <v>71</v>
      </c>
      <c r="W617" t="s">
        <v>71</v>
      </c>
      <c r="X617" t="s">
        <v>71</v>
      </c>
      <c r="Y617" t="s">
        <v>71</v>
      </c>
      <c r="Z617" t="s">
        <v>71</v>
      </c>
      <c r="AA617" t="s">
        <v>71</v>
      </c>
      <c r="AB617" t="s">
        <v>71</v>
      </c>
      <c r="AC617" t="s">
        <v>71</v>
      </c>
      <c r="AD617" t="s">
        <v>71</v>
      </c>
      <c r="AE617" t="s">
        <v>71</v>
      </c>
      <c r="AF617" t="s">
        <v>71</v>
      </c>
      <c r="AG617" t="s">
        <v>71</v>
      </c>
      <c r="AH617" t="s">
        <v>71</v>
      </c>
      <c r="AI617" t="s">
        <v>71</v>
      </c>
      <c r="AJ617" t="s">
        <v>71</v>
      </c>
      <c r="AK617" t="s">
        <v>71</v>
      </c>
      <c r="AL617" t="s">
        <v>71</v>
      </c>
      <c r="AM617" t="s">
        <v>71</v>
      </c>
      <c r="AN617" t="s">
        <v>71</v>
      </c>
      <c r="AO617" t="s">
        <v>71</v>
      </c>
      <c r="AP617" t="s">
        <v>71</v>
      </c>
      <c r="AQ617" t="s">
        <v>71</v>
      </c>
      <c r="AR617" t="s">
        <v>71</v>
      </c>
      <c r="AS617">
        <v>1999</v>
      </c>
      <c r="AT617" t="s">
        <v>71</v>
      </c>
      <c r="AU617" t="s">
        <v>71</v>
      </c>
      <c r="AV617" t="s">
        <v>71</v>
      </c>
      <c r="AW617" t="s">
        <v>71</v>
      </c>
      <c r="AX617" t="s">
        <v>71</v>
      </c>
      <c r="AY617" t="s">
        <v>71</v>
      </c>
      <c r="AZ617">
        <v>58</v>
      </c>
      <c r="BA617">
        <v>60</v>
      </c>
      <c r="BB617" t="s">
        <v>71</v>
      </c>
      <c r="BC617" t="s">
        <v>71</v>
      </c>
      <c r="BD617" t="s">
        <v>71</v>
      </c>
      <c r="BE617" t="s">
        <v>71</v>
      </c>
      <c r="BF617" t="s">
        <v>71</v>
      </c>
      <c r="BG617" t="s">
        <v>71</v>
      </c>
      <c r="BH617" t="s">
        <v>71</v>
      </c>
      <c r="BI617" t="s">
        <v>71</v>
      </c>
      <c r="BJ617" t="s">
        <v>71</v>
      </c>
      <c r="BK617" t="s">
        <v>71</v>
      </c>
      <c r="BL617" t="s">
        <v>71</v>
      </c>
      <c r="BM617" t="s">
        <v>71</v>
      </c>
      <c r="BN617" t="s">
        <v>71</v>
      </c>
      <c r="BO617" t="s">
        <v>71</v>
      </c>
      <c r="BP617" t="s">
        <v>71</v>
      </c>
      <c r="BQ617" t="s">
        <v>5771</v>
      </c>
      <c r="BR617" t="str">
        <f>HYPERLINK("https%3A%2F%2Fwww.webofscience.com%2Fwos%2Fwoscc%2Ffull-record%2FWOS:000086012100020","View Full Record in Web of Science")</f>
        <v>View Full Record in Web of Science</v>
      </c>
    </row>
    <row r="618" spans="1:70" x14ac:dyDescent="0.25">
      <c r="A618" t="s">
        <v>69</v>
      </c>
      <c r="B618" t="s">
        <v>5772</v>
      </c>
      <c r="C618" t="s">
        <v>71</v>
      </c>
      <c r="D618" t="s">
        <v>71</v>
      </c>
      <c r="E618" t="s">
        <v>71</v>
      </c>
      <c r="F618" t="s">
        <v>5773</v>
      </c>
      <c r="G618" t="s">
        <v>71</v>
      </c>
      <c r="H618" t="s">
        <v>71</v>
      </c>
      <c r="I618" s="1" t="s">
        <v>5774</v>
      </c>
      <c r="J618" s="6" t="s">
        <v>8590</v>
      </c>
      <c r="K618" t="s">
        <v>269</v>
      </c>
      <c r="L618" t="s">
        <v>71</v>
      </c>
      <c r="M618" t="s">
        <v>71</v>
      </c>
      <c r="N618" t="s">
        <v>71</v>
      </c>
      <c r="O618" t="s">
        <v>71</v>
      </c>
      <c r="P618" t="s">
        <v>71</v>
      </c>
      <c r="Q618" t="s">
        <v>71</v>
      </c>
      <c r="R618" t="s">
        <v>71</v>
      </c>
      <c r="S618" t="s">
        <v>71</v>
      </c>
      <c r="T618" t="s">
        <v>5775</v>
      </c>
      <c r="U618" t="s">
        <v>71</v>
      </c>
      <c r="V618" t="s">
        <v>71</v>
      </c>
      <c r="W618" t="s">
        <v>71</v>
      </c>
      <c r="X618" t="s">
        <v>71</v>
      </c>
      <c r="Y618" t="s">
        <v>71</v>
      </c>
      <c r="Z618" t="s">
        <v>5776</v>
      </c>
      <c r="AA618" t="s">
        <v>71</v>
      </c>
      <c r="AB618" t="s">
        <v>71</v>
      </c>
      <c r="AC618" t="s">
        <v>71</v>
      </c>
      <c r="AD618" t="s">
        <v>71</v>
      </c>
      <c r="AE618" t="s">
        <v>71</v>
      </c>
      <c r="AF618" t="s">
        <v>71</v>
      </c>
      <c r="AG618" t="s">
        <v>71</v>
      </c>
      <c r="AH618" t="s">
        <v>71</v>
      </c>
      <c r="AI618" t="s">
        <v>71</v>
      </c>
      <c r="AJ618" t="s">
        <v>71</v>
      </c>
      <c r="AK618" t="s">
        <v>71</v>
      </c>
      <c r="AL618" t="s">
        <v>71</v>
      </c>
      <c r="AM618" t="s">
        <v>271</v>
      </c>
      <c r="AN618" t="s">
        <v>71</v>
      </c>
      <c r="AO618" t="s">
        <v>71</v>
      </c>
      <c r="AP618" t="s">
        <v>71</v>
      </c>
      <c r="AQ618" t="s">
        <v>71</v>
      </c>
      <c r="AR618" t="s">
        <v>71</v>
      </c>
      <c r="AS618">
        <v>2021</v>
      </c>
      <c r="AT618">
        <v>9</v>
      </c>
      <c r="AU618" t="s">
        <v>71</v>
      </c>
      <c r="AV618" t="s">
        <v>71</v>
      </c>
      <c r="AW618" t="s">
        <v>71</v>
      </c>
      <c r="AX618" t="s">
        <v>71</v>
      </c>
      <c r="AY618" t="s">
        <v>71</v>
      </c>
      <c r="AZ618">
        <v>56523</v>
      </c>
      <c r="BA618">
        <v>56538</v>
      </c>
      <c r="BB618" t="s">
        <v>71</v>
      </c>
      <c r="BC618" t="s">
        <v>5777</v>
      </c>
      <c r="BD618" t="str">
        <f>HYPERLINK("http://dx.doi.org/10.1109/ACCESS.2021.3072239","http://dx.doi.org/10.1109/ACCESS.2021.3072239")</f>
        <v>http://dx.doi.org/10.1109/ACCESS.2021.3072239</v>
      </c>
      <c r="BE618" t="s">
        <v>71</v>
      </c>
      <c r="BF618" t="s">
        <v>71</v>
      </c>
      <c r="BG618" t="s">
        <v>71</v>
      </c>
      <c r="BH618" t="s">
        <v>71</v>
      </c>
      <c r="BI618" t="s">
        <v>71</v>
      </c>
      <c r="BJ618" t="s">
        <v>71</v>
      </c>
      <c r="BK618" t="s">
        <v>71</v>
      </c>
      <c r="BL618" t="s">
        <v>71</v>
      </c>
      <c r="BM618" t="s">
        <v>71</v>
      </c>
      <c r="BN618" t="s">
        <v>71</v>
      </c>
      <c r="BO618" t="s">
        <v>71</v>
      </c>
      <c r="BP618" t="s">
        <v>71</v>
      </c>
      <c r="BQ618" t="s">
        <v>5778</v>
      </c>
      <c r="BR618" t="str">
        <f>HYPERLINK("https%3A%2F%2Fwww.webofscience.com%2Fwos%2Fwoscc%2Ffull-record%2FWOS:000641939300001","View Full Record in Web of Science")</f>
        <v>View Full Record in Web of Science</v>
      </c>
    </row>
    <row r="619" spans="1:70" x14ac:dyDescent="0.25">
      <c r="A619" t="s">
        <v>83</v>
      </c>
      <c r="B619" t="s">
        <v>5779</v>
      </c>
      <c r="C619" t="s">
        <v>71</v>
      </c>
      <c r="D619" t="s">
        <v>5780</v>
      </c>
      <c r="E619" t="s">
        <v>71</v>
      </c>
      <c r="F619" t="s">
        <v>5781</v>
      </c>
      <c r="G619" t="s">
        <v>71</v>
      </c>
      <c r="H619" t="s">
        <v>71</v>
      </c>
      <c r="I619" s="1" t="s">
        <v>5782</v>
      </c>
      <c r="J619" s="6" t="s">
        <v>8590</v>
      </c>
      <c r="K619" t="s">
        <v>5783</v>
      </c>
      <c r="L619" t="s">
        <v>1179</v>
      </c>
      <c r="M619" t="s">
        <v>5784</v>
      </c>
      <c r="N619" t="s">
        <v>5785</v>
      </c>
      <c r="O619" t="s">
        <v>5786</v>
      </c>
      <c r="P619" t="s">
        <v>3531</v>
      </c>
      <c r="Q619" t="s">
        <v>71</v>
      </c>
      <c r="R619" t="s">
        <v>71</v>
      </c>
      <c r="S619" t="s">
        <v>71</v>
      </c>
      <c r="T619" t="s">
        <v>5787</v>
      </c>
      <c r="U619" t="s">
        <v>71</v>
      </c>
      <c r="V619" t="s">
        <v>71</v>
      </c>
      <c r="W619" t="s">
        <v>71</v>
      </c>
      <c r="X619" t="s">
        <v>71</v>
      </c>
      <c r="Y619" t="s">
        <v>71</v>
      </c>
      <c r="Z619" t="s">
        <v>71</v>
      </c>
      <c r="AA619" t="s">
        <v>71</v>
      </c>
      <c r="AB619" t="s">
        <v>71</v>
      </c>
      <c r="AC619" t="s">
        <v>71</v>
      </c>
      <c r="AD619" t="s">
        <v>71</v>
      </c>
      <c r="AE619" t="s">
        <v>71</v>
      </c>
      <c r="AF619" t="s">
        <v>71</v>
      </c>
      <c r="AG619" t="s">
        <v>71</v>
      </c>
      <c r="AH619" t="s">
        <v>71</v>
      </c>
      <c r="AI619" t="s">
        <v>71</v>
      </c>
      <c r="AJ619" t="s">
        <v>71</v>
      </c>
      <c r="AK619" t="s">
        <v>71</v>
      </c>
      <c r="AL619" t="s">
        <v>71</v>
      </c>
      <c r="AM619" t="s">
        <v>1187</v>
      </c>
      <c r="AN619" t="s">
        <v>71</v>
      </c>
      <c r="AO619" t="s">
        <v>71</v>
      </c>
      <c r="AP619" t="s">
        <v>71</v>
      </c>
      <c r="AQ619" t="s">
        <v>71</v>
      </c>
      <c r="AR619" t="s">
        <v>71</v>
      </c>
      <c r="AS619">
        <v>2021</v>
      </c>
      <c r="AT619">
        <v>192</v>
      </c>
      <c r="AU619" t="s">
        <v>71</v>
      </c>
      <c r="AV619" t="s">
        <v>71</v>
      </c>
      <c r="AW619" t="s">
        <v>71</v>
      </c>
      <c r="AX619" t="s">
        <v>71</v>
      </c>
      <c r="AY619" t="s">
        <v>71</v>
      </c>
      <c r="AZ619">
        <v>3979</v>
      </c>
      <c r="BA619">
        <v>3986</v>
      </c>
      <c r="BB619" t="s">
        <v>71</v>
      </c>
      <c r="BC619" t="s">
        <v>5788</v>
      </c>
      <c r="BD619" t="str">
        <f>HYPERLINK("http://dx.doi.org/10.1016/j.procs.2021.09.172","http://dx.doi.org/10.1016/j.procs.2021.09.172")</f>
        <v>http://dx.doi.org/10.1016/j.procs.2021.09.172</v>
      </c>
      <c r="BE619" t="s">
        <v>71</v>
      </c>
      <c r="BF619" t="s">
        <v>71</v>
      </c>
      <c r="BG619" t="s">
        <v>71</v>
      </c>
      <c r="BH619" t="s">
        <v>71</v>
      </c>
      <c r="BI619" t="s">
        <v>71</v>
      </c>
      <c r="BJ619" t="s">
        <v>71</v>
      </c>
      <c r="BK619" t="s">
        <v>71</v>
      </c>
      <c r="BL619" t="s">
        <v>71</v>
      </c>
      <c r="BM619" t="s">
        <v>71</v>
      </c>
      <c r="BN619" t="s">
        <v>71</v>
      </c>
      <c r="BO619" t="s">
        <v>71</v>
      </c>
      <c r="BP619" t="s">
        <v>71</v>
      </c>
      <c r="BQ619" t="s">
        <v>5789</v>
      </c>
      <c r="BR619" t="str">
        <f>HYPERLINK("https%3A%2F%2Fwww.webofscience.com%2Fwos%2Fwoscc%2Ffull-record%2FWOS:000720289004004","View Full Record in Web of Science")</f>
        <v>View Full Record in Web of Science</v>
      </c>
    </row>
    <row r="620" spans="1:70" x14ac:dyDescent="0.25">
      <c r="A620" t="s">
        <v>83</v>
      </c>
      <c r="B620" t="s">
        <v>5790</v>
      </c>
      <c r="C620" t="s">
        <v>71</v>
      </c>
      <c r="D620" t="s">
        <v>5791</v>
      </c>
      <c r="E620" t="s">
        <v>71</v>
      </c>
      <c r="F620" t="s">
        <v>5792</v>
      </c>
      <c r="G620" t="s">
        <v>71</v>
      </c>
      <c r="H620" t="s">
        <v>71</v>
      </c>
      <c r="I620" s="1" t="s">
        <v>5793</v>
      </c>
      <c r="J620" s="6" t="s">
        <v>8590</v>
      </c>
      <c r="K620" t="s">
        <v>5794</v>
      </c>
      <c r="L620" t="s">
        <v>71</v>
      </c>
      <c r="M620" t="s">
        <v>5795</v>
      </c>
      <c r="N620" t="s">
        <v>5796</v>
      </c>
      <c r="O620" t="s">
        <v>5797</v>
      </c>
      <c r="P620" t="s">
        <v>5798</v>
      </c>
      <c r="Q620" t="s">
        <v>71</v>
      </c>
      <c r="R620" t="s">
        <v>71</v>
      </c>
      <c r="S620" t="s">
        <v>71</v>
      </c>
      <c r="T620" t="s">
        <v>5799</v>
      </c>
      <c r="U620" t="s">
        <v>71</v>
      </c>
      <c r="V620" t="s">
        <v>71</v>
      </c>
      <c r="W620" t="s">
        <v>71</v>
      </c>
      <c r="X620" t="s">
        <v>71</v>
      </c>
      <c r="Y620" t="s">
        <v>71</v>
      </c>
      <c r="Z620" t="s">
        <v>71</v>
      </c>
      <c r="AA620" t="s">
        <v>71</v>
      </c>
      <c r="AB620" t="s">
        <v>71</v>
      </c>
      <c r="AC620" t="s">
        <v>71</v>
      </c>
      <c r="AD620" t="s">
        <v>71</v>
      </c>
      <c r="AE620" t="s">
        <v>71</v>
      </c>
      <c r="AF620" t="s">
        <v>71</v>
      </c>
      <c r="AG620" t="s">
        <v>71</v>
      </c>
      <c r="AH620" t="s">
        <v>71</v>
      </c>
      <c r="AI620" t="s">
        <v>71</v>
      </c>
      <c r="AJ620" t="s">
        <v>71</v>
      </c>
      <c r="AK620" t="s">
        <v>71</v>
      </c>
      <c r="AL620" t="s">
        <v>71</v>
      </c>
      <c r="AM620" t="s">
        <v>71</v>
      </c>
      <c r="AN620" t="s">
        <v>71</v>
      </c>
      <c r="AO620" t="s">
        <v>5800</v>
      </c>
      <c r="AP620" t="s">
        <v>71</v>
      </c>
      <c r="AQ620" t="s">
        <v>71</v>
      </c>
      <c r="AR620" t="s">
        <v>71</v>
      </c>
      <c r="AS620">
        <v>2018</v>
      </c>
      <c r="AT620" t="s">
        <v>71</v>
      </c>
      <c r="AU620" t="s">
        <v>71</v>
      </c>
      <c r="AV620" t="s">
        <v>71</v>
      </c>
      <c r="AW620" t="s">
        <v>71</v>
      </c>
      <c r="AX620" t="s">
        <v>71</v>
      </c>
      <c r="AY620" t="s">
        <v>71</v>
      </c>
      <c r="AZ620">
        <v>3996</v>
      </c>
      <c r="BA620">
        <v>4005</v>
      </c>
      <c r="BB620" t="s">
        <v>71</v>
      </c>
      <c r="BC620" t="s">
        <v>71</v>
      </c>
      <c r="BD620" t="s">
        <v>71</v>
      </c>
      <c r="BE620" t="s">
        <v>71</v>
      </c>
      <c r="BF620" t="s">
        <v>71</v>
      </c>
      <c r="BG620" t="s">
        <v>71</v>
      </c>
      <c r="BH620" t="s">
        <v>71</v>
      </c>
      <c r="BI620" t="s">
        <v>71</v>
      </c>
      <c r="BJ620" t="s">
        <v>71</v>
      </c>
      <c r="BK620" t="s">
        <v>71</v>
      </c>
      <c r="BL620" t="s">
        <v>71</v>
      </c>
      <c r="BM620" t="s">
        <v>71</v>
      </c>
      <c r="BN620" t="s">
        <v>71</v>
      </c>
      <c r="BO620" t="s">
        <v>71</v>
      </c>
      <c r="BP620" t="s">
        <v>71</v>
      </c>
      <c r="BQ620" t="s">
        <v>5801</v>
      </c>
      <c r="BR620" t="str">
        <f>HYPERLINK("https%3A%2F%2Fwww.webofscience.com%2Fwos%2Fwoscc%2Ffull-record%2FWOS:000625208504010","View Full Record in Web of Science")</f>
        <v>View Full Record in Web of Science</v>
      </c>
    </row>
    <row r="621" spans="1:70" x14ac:dyDescent="0.25">
      <c r="A621" t="s">
        <v>69</v>
      </c>
      <c r="B621" t="s">
        <v>5802</v>
      </c>
      <c r="C621" t="s">
        <v>71</v>
      </c>
      <c r="D621" t="s">
        <v>71</v>
      </c>
      <c r="E621" t="s">
        <v>71</v>
      </c>
      <c r="F621" t="s">
        <v>5803</v>
      </c>
      <c r="G621" t="s">
        <v>71</v>
      </c>
      <c r="H621" t="s">
        <v>5804</v>
      </c>
      <c r="I621" s="1" t="s">
        <v>5805</v>
      </c>
      <c r="J621" s="6" t="s">
        <v>8590</v>
      </c>
      <c r="K621" t="s">
        <v>257</v>
      </c>
      <c r="L621" t="s">
        <v>71</v>
      </c>
      <c r="M621" t="s">
        <v>71</v>
      </c>
      <c r="N621" t="s">
        <v>71</v>
      </c>
      <c r="O621" t="s">
        <v>71</v>
      </c>
      <c r="P621" t="s">
        <v>71</v>
      </c>
      <c r="Q621" t="s">
        <v>71</v>
      </c>
      <c r="R621" t="s">
        <v>71</v>
      </c>
      <c r="S621" t="s">
        <v>71</v>
      </c>
      <c r="T621" t="s">
        <v>5806</v>
      </c>
      <c r="U621" t="s">
        <v>71</v>
      </c>
      <c r="V621" t="s">
        <v>71</v>
      </c>
      <c r="W621" t="s">
        <v>71</v>
      </c>
      <c r="X621" t="s">
        <v>71</v>
      </c>
      <c r="Y621" t="s">
        <v>5807</v>
      </c>
      <c r="Z621" t="s">
        <v>5808</v>
      </c>
      <c r="AA621" t="s">
        <v>71</v>
      </c>
      <c r="AB621" t="s">
        <v>71</v>
      </c>
      <c r="AC621" t="s">
        <v>71</v>
      </c>
      <c r="AD621" t="s">
        <v>71</v>
      </c>
      <c r="AE621" t="s">
        <v>71</v>
      </c>
      <c r="AF621" t="s">
        <v>71</v>
      </c>
      <c r="AG621" t="s">
        <v>71</v>
      </c>
      <c r="AH621" t="s">
        <v>71</v>
      </c>
      <c r="AI621" t="s">
        <v>71</v>
      </c>
      <c r="AJ621" t="s">
        <v>71</v>
      </c>
      <c r="AK621" t="s">
        <v>71</v>
      </c>
      <c r="AL621" t="s">
        <v>71</v>
      </c>
      <c r="AM621" t="s">
        <v>261</v>
      </c>
      <c r="AN621" t="s">
        <v>262</v>
      </c>
      <c r="AO621" t="s">
        <v>71</v>
      </c>
      <c r="AP621" t="s">
        <v>71</v>
      </c>
      <c r="AQ621" t="s">
        <v>71</v>
      </c>
      <c r="AR621" t="s">
        <v>479</v>
      </c>
      <c r="AS621">
        <v>2014</v>
      </c>
      <c r="AT621">
        <v>55</v>
      </c>
      <c r="AU621">
        <v>7</v>
      </c>
      <c r="AV621" t="s">
        <v>71</v>
      </c>
      <c r="AW621" t="s">
        <v>71</v>
      </c>
      <c r="AX621" t="s">
        <v>180</v>
      </c>
      <c r="AY621" t="s">
        <v>71</v>
      </c>
      <c r="AZ621">
        <v>1487</v>
      </c>
      <c r="BA621">
        <v>1501</v>
      </c>
      <c r="BB621" t="s">
        <v>71</v>
      </c>
      <c r="BC621" t="s">
        <v>5809</v>
      </c>
      <c r="BD621" t="str">
        <f>HYPERLINK("http://dx.doi.org/10.1016/j.ijar.2013.09.020","http://dx.doi.org/10.1016/j.ijar.2013.09.020")</f>
        <v>http://dx.doi.org/10.1016/j.ijar.2013.09.020</v>
      </c>
      <c r="BE621" t="s">
        <v>71</v>
      </c>
      <c r="BF621" t="s">
        <v>71</v>
      </c>
      <c r="BG621" t="s">
        <v>71</v>
      </c>
      <c r="BH621" t="s">
        <v>71</v>
      </c>
      <c r="BI621" t="s">
        <v>71</v>
      </c>
      <c r="BJ621" t="s">
        <v>71</v>
      </c>
      <c r="BK621" t="s">
        <v>71</v>
      </c>
      <c r="BL621" t="s">
        <v>71</v>
      </c>
      <c r="BM621" t="s">
        <v>71</v>
      </c>
      <c r="BN621" t="s">
        <v>71</v>
      </c>
      <c r="BO621" t="s">
        <v>71</v>
      </c>
      <c r="BP621" t="s">
        <v>71</v>
      </c>
      <c r="BQ621" t="s">
        <v>5810</v>
      </c>
      <c r="BR621" t="str">
        <f>HYPERLINK("https%3A%2F%2Fwww.webofscience.com%2Fwos%2Fwoscc%2Ffull-record%2FWOS:000340692200002","View Full Record in Web of Science")</f>
        <v>View Full Record in Web of Science</v>
      </c>
    </row>
    <row r="622" spans="1:70" x14ac:dyDescent="0.25">
      <c r="A622" t="s">
        <v>83</v>
      </c>
      <c r="B622" t="s">
        <v>5811</v>
      </c>
      <c r="C622" t="s">
        <v>71</v>
      </c>
      <c r="D622" t="s">
        <v>5812</v>
      </c>
      <c r="E622" t="s">
        <v>71</v>
      </c>
      <c r="F622" t="s">
        <v>5813</v>
      </c>
      <c r="G622" t="s">
        <v>71</v>
      </c>
      <c r="H622" t="s">
        <v>71</v>
      </c>
      <c r="I622" s="1" t="s">
        <v>5814</v>
      </c>
      <c r="J622" s="6" t="s">
        <v>8590</v>
      </c>
      <c r="K622" t="s">
        <v>5815</v>
      </c>
      <c r="L622" t="s">
        <v>5816</v>
      </c>
      <c r="M622" t="s">
        <v>5817</v>
      </c>
      <c r="N622" t="s">
        <v>5818</v>
      </c>
      <c r="O622" t="s">
        <v>3160</v>
      </c>
      <c r="P622" t="s">
        <v>71</v>
      </c>
      <c r="Q622" t="s">
        <v>71</v>
      </c>
      <c r="R622" t="s">
        <v>71</v>
      </c>
      <c r="S622" t="s">
        <v>71</v>
      </c>
      <c r="T622" t="s">
        <v>5819</v>
      </c>
      <c r="U622" t="s">
        <v>71</v>
      </c>
      <c r="V622" t="s">
        <v>71</v>
      </c>
      <c r="W622" t="s">
        <v>71</v>
      </c>
      <c r="X622" t="s">
        <v>71</v>
      </c>
      <c r="Y622" t="s">
        <v>71</v>
      </c>
      <c r="Z622" t="s">
        <v>71</v>
      </c>
      <c r="AA622" t="s">
        <v>71</v>
      </c>
      <c r="AB622" t="s">
        <v>71</v>
      </c>
      <c r="AC622" t="s">
        <v>71</v>
      </c>
      <c r="AD622" t="s">
        <v>71</v>
      </c>
      <c r="AE622" t="s">
        <v>71</v>
      </c>
      <c r="AF622" t="s">
        <v>71</v>
      </c>
      <c r="AG622" t="s">
        <v>71</v>
      </c>
      <c r="AH622" t="s">
        <v>71</v>
      </c>
      <c r="AI622" t="s">
        <v>71</v>
      </c>
      <c r="AJ622" t="s">
        <v>71</v>
      </c>
      <c r="AK622" t="s">
        <v>71</v>
      </c>
      <c r="AL622" t="s">
        <v>71</v>
      </c>
      <c r="AM622" t="s">
        <v>5820</v>
      </c>
      <c r="AN622" t="s">
        <v>71</v>
      </c>
      <c r="AO622" t="s">
        <v>71</v>
      </c>
      <c r="AP622" t="s">
        <v>71</v>
      </c>
      <c r="AQ622" t="s">
        <v>71</v>
      </c>
      <c r="AR622" t="s">
        <v>71</v>
      </c>
      <c r="AS622">
        <v>2011</v>
      </c>
      <c r="AT622">
        <v>11</v>
      </c>
      <c r="AU622" t="s">
        <v>71</v>
      </c>
      <c r="AV622" t="s">
        <v>1968</v>
      </c>
      <c r="AW622" t="s">
        <v>71</v>
      </c>
      <c r="AX622" t="s">
        <v>71</v>
      </c>
      <c r="AY622" t="s">
        <v>71</v>
      </c>
      <c r="AZ622">
        <v>452</v>
      </c>
      <c r="BA622">
        <v>459</v>
      </c>
      <c r="BB622" t="s">
        <v>71</v>
      </c>
      <c r="BC622" t="s">
        <v>5821</v>
      </c>
      <c r="BD622" t="str">
        <f>HYPERLINK("http://dx.doi.org/10.1016/j.proenv.2011.12.072","http://dx.doi.org/10.1016/j.proenv.2011.12.072")</f>
        <v>http://dx.doi.org/10.1016/j.proenv.2011.12.072</v>
      </c>
      <c r="BE622" t="s">
        <v>71</v>
      </c>
      <c r="BF622" t="s">
        <v>71</v>
      </c>
      <c r="BG622" t="s">
        <v>71</v>
      </c>
      <c r="BH622" t="s">
        <v>71</v>
      </c>
      <c r="BI622" t="s">
        <v>71</v>
      </c>
      <c r="BJ622" t="s">
        <v>71</v>
      </c>
      <c r="BK622" t="s">
        <v>71</v>
      </c>
      <c r="BL622" t="s">
        <v>71</v>
      </c>
      <c r="BM622" t="s">
        <v>71</v>
      </c>
      <c r="BN622" t="s">
        <v>71</v>
      </c>
      <c r="BO622" t="s">
        <v>71</v>
      </c>
      <c r="BP622" t="s">
        <v>71</v>
      </c>
      <c r="BQ622" t="s">
        <v>5822</v>
      </c>
      <c r="BR622" t="str">
        <f>HYPERLINK("https%3A%2F%2Fwww.webofscience.com%2Fwos%2Fwoscc%2Ffull-record%2FWOS:000312367700071","View Full Record in Web of Science")</f>
        <v>View Full Record in Web of Science</v>
      </c>
    </row>
    <row r="623" spans="1:70" x14ac:dyDescent="0.25">
      <c r="A623" t="s">
        <v>83</v>
      </c>
      <c r="B623" t="s">
        <v>5823</v>
      </c>
      <c r="C623" t="s">
        <v>71</v>
      </c>
      <c r="D623" t="s">
        <v>5824</v>
      </c>
      <c r="E623" t="s">
        <v>71</v>
      </c>
      <c r="F623" t="s">
        <v>5825</v>
      </c>
      <c r="G623" t="s">
        <v>71</v>
      </c>
      <c r="H623" t="s">
        <v>71</v>
      </c>
      <c r="I623" s="1" t="s">
        <v>5826</v>
      </c>
      <c r="J623" s="6" t="s">
        <v>8588</v>
      </c>
      <c r="K623" t="s">
        <v>5827</v>
      </c>
      <c r="L623" t="s">
        <v>71</v>
      </c>
      <c r="M623" t="s">
        <v>5828</v>
      </c>
      <c r="N623" t="s">
        <v>5829</v>
      </c>
      <c r="O623" t="s">
        <v>5830</v>
      </c>
      <c r="P623" t="s">
        <v>5831</v>
      </c>
      <c r="Q623" t="s">
        <v>71</v>
      </c>
      <c r="R623" t="s">
        <v>71</v>
      </c>
      <c r="S623" t="s">
        <v>71</v>
      </c>
      <c r="T623" s="10" t="s">
        <v>5832</v>
      </c>
      <c r="U623" t="s">
        <v>71</v>
      </c>
      <c r="V623" t="s">
        <v>71</v>
      </c>
      <c r="W623" t="s">
        <v>71</v>
      </c>
      <c r="X623" t="s">
        <v>71</v>
      </c>
      <c r="Y623" t="s">
        <v>71</v>
      </c>
      <c r="Z623" t="s">
        <v>71</v>
      </c>
      <c r="AA623" t="s">
        <v>71</v>
      </c>
      <c r="AB623" t="s">
        <v>71</v>
      </c>
      <c r="AC623" t="s">
        <v>71</v>
      </c>
      <c r="AD623" t="s">
        <v>71</v>
      </c>
      <c r="AE623" t="s">
        <v>71</v>
      </c>
      <c r="AF623" t="s">
        <v>71</v>
      </c>
      <c r="AG623" t="s">
        <v>71</v>
      </c>
      <c r="AH623" t="s">
        <v>71</v>
      </c>
      <c r="AI623" t="s">
        <v>71</v>
      </c>
      <c r="AJ623" t="s">
        <v>71</v>
      </c>
      <c r="AK623" t="s">
        <v>71</v>
      </c>
      <c r="AL623" t="s">
        <v>71</v>
      </c>
      <c r="AM623" t="s">
        <v>71</v>
      </c>
      <c r="AN623" t="s">
        <v>71</v>
      </c>
      <c r="AO623" t="s">
        <v>5833</v>
      </c>
      <c r="AP623" t="s">
        <v>71</v>
      </c>
      <c r="AQ623" t="s">
        <v>71</v>
      </c>
      <c r="AR623" t="s">
        <v>71</v>
      </c>
      <c r="AS623">
        <v>2007</v>
      </c>
      <c r="AT623" t="s">
        <v>71</v>
      </c>
      <c r="AU623" t="s">
        <v>71</v>
      </c>
      <c r="AV623" t="s">
        <v>71</v>
      </c>
      <c r="AW623" t="s">
        <v>71</v>
      </c>
      <c r="AX623" t="s">
        <v>71</v>
      </c>
      <c r="AY623" t="s">
        <v>71</v>
      </c>
      <c r="AZ623">
        <v>547</v>
      </c>
      <c r="BA623">
        <v>552</v>
      </c>
      <c r="BB623" t="s">
        <v>71</v>
      </c>
      <c r="BC623" t="s">
        <v>71</v>
      </c>
      <c r="BD623" t="s">
        <v>71</v>
      </c>
      <c r="BE623" t="s">
        <v>71</v>
      </c>
      <c r="BF623" t="s">
        <v>71</v>
      </c>
      <c r="BG623" t="s">
        <v>71</v>
      </c>
      <c r="BH623" t="s">
        <v>71</v>
      </c>
      <c r="BI623" t="s">
        <v>71</v>
      </c>
      <c r="BJ623" t="s">
        <v>71</v>
      </c>
      <c r="BK623" t="s">
        <v>71</v>
      </c>
      <c r="BL623" t="s">
        <v>71</v>
      </c>
      <c r="BM623" t="s">
        <v>71</v>
      </c>
      <c r="BN623" t="s">
        <v>71</v>
      </c>
      <c r="BO623" t="s">
        <v>71</v>
      </c>
      <c r="BP623" t="s">
        <v>71</v>
      </c>
      <c r="BQ623" t="s">
        <v>5834</v>
      </c>
      <c r="BR623" t="str">
        <f>HYPERLINK("https%3A%2F%2Fwww.webofscience.com%2Fwos%2Fwoscc%2Ffull-record%2FWOS:000252984300108","View Full Record in Web of Science")</f>
        <v>View Full Record in Web of Science</v>
      </c>
    </row>
    <row r="624" spans="1:70" x14ac:dyDescent="0.25">
      <c r="A624" t="s">
        <v>69</v>
      </c>
      <c r="B624" t="s">
        <v>5835</v>
      </c>
      <c r="C624" t="s">
        <v>71</v>
      </c>
      <c r="D624" t="s">
        <v>71</v>
      </c>
      <c r="E624" t="s">
        <v>71</v>
      </c>
      <c r="F624" t="s">
        <v>5835</v>
      </c>
      <c r="G624" t="s">
        <v>71</v>
      </c>
      <c r="H624" t="s">
        <v>71</v>
      </c>
      <c r="I624" s="1" t="s">
        <v>5836</v>
      </c>
      <c r="J624" s="6" t="s">
        <v>8588</v>
      </c>
      <c r="K624" t="s">
        <v>421</v>
      </c>
      <c r="L624" t="s">
        <v>71</v>
      </c>
      <c r="M624" t="s">
        <v>71</v>
      </c>
      <c r="N624" t="s">
        <v>71</v>
      </c>
      <c r="O624" t="s">
        <v>71</v>
      </c>
      <c r="P624" t="s">
        <v>71</v>
      </c>
      <c r="Q624" t="s">
        <v>71</v>
      </c>
      <c r="R624" t="s">
        <v>71</v>
      </c>
      <c r="S624" t="s">
        <v>71</v>
      </c>
      <c r="T624" t="s">
        <v>5837</v>
      </c>
      <c r="U624" t="s">
        <v>71</v>
      </c>
      <c r="V624" t="s">
        <v>71</v>
      </c>
      <c r="W624" t="s">
        <v>71</v>
      </c>
      <c r="X624" t="s">
        <v>71</v>
      </c>
      <c r="Y624" t="s">
        <v>71</v>
      </c>
      <c r="Z624" t="s">
        <v>71</v>
      </c>
      <c r="AA624" t="s">
        <v>71</v>
      </c>
      <c r="AB624" t="s">
        <v>71</v>
      </c>
      <c r="AC624" t="s">
        <v>71</v>
      </c>
      <c r="AD624" t="s">
        <v>71</v>
      </c>
      <c r="AE624" t="s">
        <v>71</v>
      </c>
      <c r="AF624" t="s">
        <v>71</v>
      </c>
      <c r="AG624" t="s">
        <v>71</v>
      </c>
      <c r="AH624" t="s">
        <v>71</v>
      </c>
      <c r="AI624" t="s">
        <v>71</v>
      </c>
      <c r="AJ624" t="s">
        <v>71</v>
      </c>
      <c r="AK624" t="s">
        <v>71</v>
      </c>
      <c r="AL624" t="s">
        <v>71</v>
      </c>
      <c r="AM624" t="s">
        <v>423</v>
      </c>
      <c r="AN624" t="s">
        <v>71</v>
      </c>
      <c r="AO624" t="s">
        <v>71</v>
      </c>
      <c r="AP624" t="s">
        <v>71</v>
      </c>
      <c r="AQ624" t="s">
        <v>71</v>
      </c>
      <c r="AR624" t="s">
        <v>5838</v>
      </c>
      <c r="AS624">
        <v>1992</v>
      </c>
      <c r="AT624">
        <v>51</v>
      </c>
      <c r="AU624">
        <v>2</v>
      </c>
      <c r="AV624" t="s">
        <v>71</v>
      </c>
      <c r="AW624" t="s">
        <v>71</v>
      </c>
      <c r="AX624" t="s">
        <v>71</v>
      </c>
      <c r="AY624" t="s">
        <v>71</v>
      </c>
      <c r="AZ624">
        <v>131</v>
      </c>
      <c r="BA624">
        <v>146</v>
      </c>
      <c r="BB624" t="s">
        <v>71</v>
      </c>
      <c r="BC624" t="s">
        <v>5839</v>
      </c>
      <c r="BD624" t="str">
        <f>HYPERLINK("http://dx.doi.org/10.1016/0165-0114(92)90186-8","http://dx.doi.org/10.1016/0165-0114(92)90186-8")</f>
        <v>http://dx.doi.org/10.1016/0165-0114(92)90186-8</v>
      </c>
      <c r="BE624" t="s">
        <v>71</v>
      </c>
      <c r="BF624" t="s">
        <v>71</v>
      </c>
      <c r="BG624" t="s">
        <v>71</v>
      </c>
      <c r="BH624" t="s">
        <v>71</v>
      </c>
      <c r="BI624" t="s">
        <v>71</v>
      </c>
      <c r="BJ624" t="s">
        <v>71</v>
      </c>
      <c r="BK624" t="s">
        <v>71</v>
      </c>
      <c r="BL624" t="s">
        <v>71</v>
      </c>
      <c r="BM624" t="s">
        <v>71</v>
      </c>
      <c r="BN624" t="s">
        <v>71</v>
      </c>
      <c r="BO624" t="s">
        <v>71</v>
      </c>
      <c r="BP624" t="s">
        <v>71</v>
      </c>
      <c r="BQ624" t="s">
        <v>5840</v>
      </c>
      <c r="BR624" t="str">
        <f>HYPERLINK("https%3A%2F%2Fwww.webofscience.com%2Fwos%2Fwoscc%2Ffull-record%2FWOS:A1992KA54700001","View Full Record in Web of Science")</f>
        <v>View Full Record in Web of Science</v>
      </c>
    </row>
    <row r="625" spans="1:70" x14ac:dyDescent="0.25">
      <c r="A625" t="s">
        <v>69</v>
      </c>
      <c r="B625" t="s">
        <v>5841</v>
      </c>
      <c r="C625" t="s">
        <v>71</v>
      </c>
      <c r="D625" t="s">
        <v>71</v>
      </c>
      <c r="E625" t="s">
        <v>71</v>
      </c>
      <c r="F625" t="s">
        <v>5842</v>
      </c>
      <c r="G625" t="s">
        <v>71</v>
      </c>
      <c r="H625" t="s">
        <v>71</v>
      </c>
      <c r="I625" s="1" t="s">
        <v>5843</v>
      </c>
      <c r="J625" s="6" t="s">
        <v>8590</v>
      </c>
      <c r="K625" t="s">
        <v>174</v>
      </c>
      <c r="L625" t="s">
        <v>71</v>
      </c>
      <c r="M625" t="s">
        <v>71</v>
      </c>
      <c r="N625" t="s">
        <v>71</v>
      </c>
      <c r="O625" t="s">
        <v>71</v>
      </c>
      <c r="P625" t="s">
        <v>71</v>
      </c>
      <c r="Q625" t="s">
        <v>71</v>
      </c>
      <c r="R625" t="s">
        <v>71</v>
      </c>
      <c r="S625" t="s">
        <v>71</v>
      </c>
      <c r="T625" s="10" t="s">
        <v>5844</v>
      </c>
      <c r="U625" t="s">
        <v>71</v>
      </c>
      <c r="V625" t="s">
        <v>71</v>
      </c>
      <c r="W625" t="s">
        <v>71</v>
      </c>
      <c r="X625" t="s">
        <v>71</v>
      </c>
      <c r="Y625" t="s">
        <v>71</v>
      </c>
      <c r="Z625" t="s">
        <v>71</v>
      </c>
      <c r="AA625" t="s">
        <v>71</v>
      </c>
      <c r="AB625" t="s">
        <v>71</v>
      </c>
      <c r="AC625" t="s">
        <v>71</v>
      </c>
      <c r="AD625" t="s">
        <v>71</v>
      </c>
      <c r="AE625" t="s">
        <v>71</v>
      </c>
      <c r="AF625" t="s">
        <v>71</v>
      </c>
      <c r="AG625" t="s">
        <v>71</v>
      </c>
      <c r="AH625" t="s">
        <v>71</v>
      </c>
      <c r="AI625" t="s">
        <v>71</v>
      </c>
      <c r="AJ625" t="s">
        <v>71</v>
      </c>
      <c r="AK625" t="s">
        <v>71</v>
      </c>
      <c r="AL625" t="s">
        <v>71</v>
      </c>
      <c r="AM625" t="s">
        <v>178</v>
      </c>
      <c r="AN625" t="s">
        <v>179</v>
      </c>
      <c r="AO625" t="s">
        <v>71</v>
      </c>
      <c r="AP625" t="s">
        <v>71</v>
      </c>
      <c r="AQ625" t="s">
        <v>71</v>
      </c>
      <c r="AR625" t="s">
        <v>71</v>
      </c>
      <c r="AS625">
        <v>2021</v>
      </c>
      <c r="AT625">
        <v>41</v>
      </c>
      <c r="AU625">
        <v>1</v>
      </c>
      <c r="AV625" t="s">
        <v>71</v>
      </c>
      <c r="AW625" t="s">
        <v>71</v>
      </c>
      <c r="AX625" t="s">
        <v>71</v>
      </c>
      <c r="AY625" t="s">
        <v>71</v>
      </c>
      <c r="AZ625">
        <v>1499</v>
      </c>
      <c r="BA625">
        <v>1508</v>
      </c>
      <c r="BB625" t="s">
        <v>71</v>
      </c>
      <c r="BC625" t="s">
        <v>5845</v>
      </c>
      <c r="BD625" t="str">
        <f>HYPERLINK("http://dx.doi.org/10.3233/JIFS-210366","http://dx.doi.org/10.3233/JIFS-210366")</f>
        <v>http://dx.doi.org/10.3233/JIFS-210366</v>
      </c>
      <c r="BE625" t="s">
        <v>71</v>
      </c>
      <c r="BF625" t="s">
        <v>71</v>
      </c>
      <c r="BG625" t="s">
        <v>71</v>
      </c>
      <c r="BH625" t="s">
        <v>71</v>
      </c>
      <c r="BI625" t="s">
        <v>71</v>
      </c>
      <c r="BJ625" t="s">
        <v>71</v>
      </c>
      <c r="BK625" t="s">
        <v>71</v>
      </c>
      <c r="BL625" t="s">
        <v>71</v>
      </c>
      <c r="BM625" t="s">
        <v>71</v>
      </c>
      <c r="BN625" t="s">
        <v>71</v>
      </c>
      <c r="BO625" t="s">
        <v>71</v>
      </c>
      <c r="BP625" t="s">
        <v>71</v>
      </c>
      <c r="BQ625" t="s">
        <v>5846</v>
      </c>
      <c r="BR625" t="str">
        <f>HYPERLINK("https%3A%2F%2Fwww.webofscience.com%2Fwos%2Fwoscc%2Ffull-record%2FWOS:000685896700090","View Full Record in Web of Science")</f>
        <v>View Full Record in Web of Science</v>
      </c>
    </row>
    <row r="626" spans="1:70" x14ac:dyDescent="0.25">
      <c r="A626" t="s">
        <v>83</v>
      </c>
      <c r="B626" t="s">
        <v>5847</v>
      </c>
      <c r="C626" t="s">
        <v>71</v>
      </c>
      <c r="D626" t="s">
        <v>5848</v>
      </c>
      <c r="E626" t="s">
        <v>71</v>
      </c>
      <c r="F626" t="s">
        <v>5849</v>
      </c>
      <c r="G626" t="s">
        <v>71</v>
      </c>
      <c r="H626" t="s">
        <v>71</v>
      </c>
      <c r="I626" s="1" t="s">
        <v>5850</v>
      </c>
      <c r="J626" s="6" t="s">
        <v>8590</v>
      </c>
      <c r="K626" t="s">
        <v>5851</v>
      </c>
      <c r="L626" t="s">
        <v>71</v>
      </c>
      <c r="M626" t="s">
        <v>5852</v>
      </c>
      <c r="N626" t="s">
        <v>5853</v>
      </c>
      <c r="O626" t="s">
        <v>5854</v>
      </c>
      <c r="P626" t="s">
        <v>5855</v>
      </c>
      <c r="Q626" t="s">
        <v>71</v>
      </c>
      <c r="R626" t="s">
        <v>71</v>
      </c>
      <c r="S626" t="s">
        <v>71</v>
      </c>
      <c r="T626" t="s">
        <v>5856</v>
      </c>
      <c r="U626" t="s">
        <v>71</v>
      </c>
      <c r="V626" t="s">
        <v>71</v>
      </c>
      <c r="W626" t="s">
        <v>71</v>
      </c>
      <c r="X626" t="s">
        <v>71</v>
      </c>
      <c r="Y626" t="s">
        <v>5857</v>
      </c>
      <c r="Z626" t="s">
        <v>5858</v>
      </c>
      <c r="AA626" t="s">
        <v>71</v>
      </c>
      <c r="AB626" t="s">
        <v>71</v>
      </c>
      <c r="AC626" t="s">
        <v>71</v>
      </c>
      <c r="AD626" t="s">
        <v>71</v>
      </c>
      <c r="AE626" t="s">
        <v>71</v>
      </c>
      <c r="AF626" t="s">
        <v>71</v>
      </c>
      <c r="AG626" t="s">
        <v>71</v>
      </c>
      <c r="AH626" t="s">
        <v>71</v>
      </c>
      <c r="AI626" t="s">
        <v>71</v>
      </c>
      <c r="AJ626" t="s">
        <v>71</v>
      </c>
      <c r="AK626" t="s">
        <v>71</v>
      </c>
      <c r="AL626" t="s">
        <v>71</v>
      </c>
      <c r="AM626" t="s">
        <v>71</v>
      </c>
      <c r="AN626" t="s">
        <v>71</v>
      </c>
      <c r="AO626" t="s">
        <v>5859</v>
      </c>
      <c r="AP626" t="s">
        <v>71</v>
      </c>
      <c r="AQ626" t="s">
        <v>71</v>
      </c>
      <c r="AR626" t="s">
        <v>71</v>
      </c>
      <c r="AS626">
        <v>2019</v>
      </c>
      <c r="AT626" t="s">
        <v>71</v>
      </c>
      <c r="AU626" t="s">
        <v>71</v>
      </c>
      <c r="AV626" t="s">
        <v>71</v>
      </c>
      <c r="AW626" t="s">
        <v>71</v>
      </c>
      <c r="AX626" t="s">
        <v>71</v>
      </c>
      <c r="AY626" t="s">
        <v>71</v>
      </c>
      <c r="AZ626">
        <v>509</v>
      </c>
      <c r="BA626">
        <v>514</v>
      </c>
      <c r="BB626" t="s">
        <v>71</v>
      </c>
      <c r="BC626" t="s">
        <v>71</v>
      </c>
      <c r="BD626" t="s">
        <v>71</v>
      </c>
      <c r="BE626" t="s">
        <v>71</v>
      </c>
      <c r="BF626" t="s">
        <v>71</v>
      </c>
      <c r="BG626" t="s">
        <v>71</v>
      </c>
      <c r="BH626" t="s">
        <v>71</v>
      </c>
      <c r="BI626" t="s">
        <v>71</v>
      </c>
      <c r="BJ626" t="s">
        <v>71</v>
      </c>
      <c r="BK626" t="s">
        <v>71</v>
      </c>
      <c r="BL626" t="s">
        <v>71</v>
      </c>
      <c r="BM626" t="s">
        <v>71</v>
      </c>
      <c r="BN626" t="s">
        <v>71</v>
      </c>
      <c r="BO626" t="s">
        <v>71</v>
      </c>
      <c r="BP626" t="s">
        <v>71</v>
      </c>
      <c r="BQ626" t="s">
        <v>5860</v>
      </c>
      <c r="BR626" t="str">
        <f>HYPERLINK("https%3A%2F%2Fwww.webofscience.com%2Fwos%2Fwoscc%2Ffull-record%2FWOS:000542980800093","View Full Record in Web of Science")</f>
        <v>View Full Record in Web of Science</v>
      </c>
    </row>
    <row r="627" spans="1:70" x14ac:dyDescent="0.25">
      <c r="A627" t="s">
        <v>69</v>
      </c>
      <c r="B627" t="s">
        <v>5444</v>
      </c>
      <c r="C627" t="s">
        <v>71</v>
      </c>
      <c r="D627" t="s">
        <v>71</v>
      </c>
      <c r="E627" t="s">
        <v>71</v>
      </c>
      <c r="F627" t="s">
        <v>5444</v>
      </c>
      <c r="G627" t="s">
        <v>71</v>
      </c>
      <c r="H627" t="s">
        <v>71</v>
      </c>
      <c r="I627" s="1" t="s">
        <v>5446</v>
      </c>
      <c r="J627" s="6" t="s">
        <v>8590</v>
      </c>
      <c r="K627" t="s">
        <v>510</v>
      </c>
      <c r="L627" t="s">
        <v>71</v>
      </c>
      <c r="M627" t="s">
        <v>71</v>
      </c>
      <c r="N627" t="s">
        <v>71</v>
      </c>
      <c r="O627" t="s">
        <v>71</v>
      </c>
      <c r="P627" t="s">
        <v>71</v>
      </c>
      <c r="Q627" t="s">
        <v>71</v>
      </c>
      <c r="R627" t="s">
        <v>71</v>
      </c>
      <c r="S627" t="s">
        <v>71</v>
      </c>
      <c r="T627" t="s">
        <v>5861</v>
      </c>
      <c r="U627" t="s">
        <v>71</v>
      </c>
      <c r="V627" t="s">
        <v>71</v>
      </c>
      <c r="W627" t="s">
        <v>71</v>
      </c>
      <c r="X627" t="s">
        <v>71</v>
      </c>
      <c r="Y627" t="s">
        <v>71</v>
      </c>
      <c r="Z627" t="s">
        <v>71</v>
      </c>
      <c r="AA627" t="s">
        <v>71</v>
      </c>
      <c r="AB627" t="s">
        <v>71</v>
      </c>
      <c r="AC627" t="s">
        <v>71</v>
      </c>
      <c r="AD627" t="s">
        <v>71</v>
      </c>
      <c r="AE627" t="s">
        <v>71</v>
      </c>
      <c r="AF627" t="s">
        <v>71</v>
      </c>
      <c r="AG627" t="s">
        <v>71</v>
      </c>
      <c r="AH627" t="s">
        <v>71</v>
      </c>
      <c r="AI627" t="s">
        <v>71</v>
      </c>
      <c r="AJ627" t="s">
        <v>71</v>
      </c>
      <c r="AK627" t="s">
        <v>71</v>
      </c>
      <c r="AL627" t="s">
        <v>71</v>
      </c>
      <c r="AM627" t="s">
        <v>512</v>
      </c>
      <c r="AN627" t="s">
        <v>71</v>
      </c>
      <c r="AO627" t="s">
        <v>71</v>
      </c>
      <c r="AP627" t="s">
        <v>71</v>
      </c>
      <c r="AQ627" t="s">
        <v>71</v>
      </c>
      <c r="AR627" t="s">
        <v>71</v>
      </c>
      <c r="AS627">
        <v>1999</v>
      </c>
      <c r="AT627">
        <v>28</v>
      </c>
      <c r="AU627" t="s">
        <v>5862</v>
      </c>
      <c r="AV627" t="s">
        <v>71</v>
      </c>
      <c r="AW627" t="s">
        <v>71</v>
      </c>
      <c r="AX627" t="s">
        <v>71</v>
      </c>
      <c r="AY627" t="s">
        <v>71</v>
      </c>
      <c r="AZ627">
        <v>515</v>
      </c>
      <c r="BA627">
        <v>526</v>
      </c>
      <c r="BB627" t="s">
        <v>71</v>
      </c>
      <c r="BC627" t="s">
        <v>5863</v>
      </c>
      <c r="BD627" t="str">
        <f>HYPERLINK("http://dx.doi.org/10.1108/03684929910277742","http://dx.doi.org/10.1108/03684929910277742")</f>
        <v>http://dx.doi.org/10.1108/03684929910277742</v>
      </c>
      <c r="BE627" t="s">
        <v>71</v>
      </c>
      <c r="BF627" t="s">
        <v>71</v>
      </c>
      <c r="BG627" t="s">
        <v>71</v>
      </c>
      <c r="BH627" t="s">
        <v>71</v>
      </c>
      <c r="BI627" t="s">
        <v>71</v>
      </c>
      <c r="BJ627" t="s">
        <v>71</v>
      </c>
      <c r="BK627" t="s">
        <v>71</v>
      </c>
      <c r="BL627" t="s">
        <v>71</v>
      </c>
      <c r="BM627" t="s">
        <v>71</v>
      </c>
      <c r="BN627" t="s">
        <v>71</v>
      </c>
      <c r="BO627" t="s">
        <v>71</v>
      </c>
      <c r="BP627" t="s">
        <v>71</v>
      </c>
      <c r="BQ627" t="s">
        <v>5864</v>
      </c>
      <c r="BR627" t="str">
        <f>HYPERLINK("https%3A%2F%2Fwww.webofscience.com%2Fwos%2Fwoscc%2Ffull-record%2FWOS:000081952300012","View Full Record in Web of Science")</f>
        <v>View Full Record in Web of Science</v>
      </c>
    </row>
    <row r="628" spans="1:70" x14ac:dyDescent="0.25">
      <c r="A628" t="s">
        <v>83</v>
      </c>
      <c r="B628" t="s">
        <v>5865</v>
      </c>
      <c r="C628" t="s">
        <v>71</v>
      </c>
      <c r="D628" t="s">
        <v>71</v>
      </c>
      <c r="E628" t="s">
        <v>102</v>
      </c>
      <c r="F628" t="s">
        <v>5866</v>
      </c>
      <c r="G628" t="s">
        <v>71</v>
      </c>
      <c r="H628" t="s">
        <v>71</v>
      </c>
      <c r="I628" s="1" t="s">
        <v>5867</v>
      </c>
      <c r="J628" s="6" t="s">
        <v>8590</v>
      </c>
      <c r="K628" t="s">
        <v>5868</v>
      </c>
      <c r="L628" t="s">
        <v>4779</v>
      </c>
      <c r="M628" t="s">
        <v>5869</v>
      </c>
      <c r="N628" t="s">
        <v>5870</v>
      </c>
      <c r="O628" t="s">
        <v>5871</v>
      </c>
      <c r="P628" t="s">
        <v>5872</v>
      </c>
      <c r="Q628" t="s">
        <v>71</v>
      </c>
      <c r="R628" t="s">
        <v>71</v>
      </c>
      <c r="S628" t="s">
        <v>71</v>
      </c>
      <c r="T628" t="s">
        <v>5873</v>
      </c>
      <c r="U628" t="s">
        <v>71</v>
      </c>
      <c r="V628" t="s">
        <v>71</v>
      </c>
      <c r="W628" t="s">
        <v>71</v>
      </c>
      <c r="X628" t="s">
        <v>71</v>
      </c>
      <c r="Y628" t="s">
        <v>71</v>
      </c>
      <c r="Z628" t="s">
        <v>71</v>
      </c>
      <c r="AA628" t="s">
        <v>71</v>
      </c>
      <c r="AB628" t="s">
        <v>71</v>
      </c>
      <c r="AC628" t="s">
        <v>71</v>
      </c>
      <c r="AD628" t="s">
        <v>71</v>
      </c>
      <c r="AE628" t="s">
        <v>71</v>
      </c>
      <c r="AF628" t="s">
        <v>71</v>
      </c>
      <c r="AG628" t="s">
        <v>71</v>
      </c>
      <c r="AH628" t="s">
        <v>71</v>
      </c>
      <c r="AI628" t="s">
        <v>71</v>
      </c>
      <c r="AJ628" t="s">
        <v>71</v>
      </c>
      <c r="AK628" t="s">
        <v>71</v>
      </c>
      <c r="AL628" t="s">
        <v>71</v>
      </c>
      <c r="AM628" t="s">
        <v>4786</v>
      </c>
      <c r="AN628" t="s">
        <v>71</v>
      </c>
      <c r="AO628" t="s">
        <v>5874</v>
      </c>
      <c r="AP628" t="s">
        <v>71</v>
      </c>
      <c r="AQ628" t="s">
        <v>71</v>
      </c>
      <c r="AR628" t="s">
        <v>71</v>
      </c>
      <c r="AS628">
        <v>2017</v>
      </c>
      <c r="AT628" t="s">
        <v>71</v>
      </c>
      <c r="AU628" t="s">
        <v>71</v>
      </c>
      <c r="AV628" t="s">
        <v>71</v>
      </c>
      <c r="AW628" t="s">
        <v>71</v>
      </c>
      <c r="AX628" t="s">
        <v>71</v>
      </c>
      <c r="AY628" t="s">
        <v>71</v>
      </c>
      <c r="AZ628" t="s">
        <v>71</v>
      </c>
      <c r="BA628" t="s">
        <v>71</v>
      </c>
      <c r="BB628" t="s">
        <v>71</v>
      </c>
      <c r="BC628" t="s">
        <v>71</v>
      </c>
      <c r="BD628" t="s">
        <v>71</v>
      </c>
      <c r="BE628" t="s">
        <v>71</v>
      </c>
      <c r="BF628" t="s">
        <v>71</v>
      </c>
      <c r="BG628" t="s">
        <v>71</v>
      </c>
      <c r="BH628" t="s">
        <v>71</v>
      </c>
      <c r="BI628" t="s">
        <v>71</v>
      </c>
      <c r="BJ628" t="s">
        <v>71</v>
      </c>
      <c r="BK628" t="s">
        <v>71</v>
      </c>
      <c r="BL628" t="s">
        <v>71</v>
      </c>
      <c r="BM628" t="s">
        <v>71</v>
      </c>
      <c r="BN628" t="s">
        <v>71</v>
      </c>
      <c r="BO628" t="s">
        <v>71</v>
      </c>
      <c r="BP628" t="s">
        <v>71</v>
      </c>
      <c r="BQ628" t="s">
        <v>5875</v>
      </c>
      <c r="BR628" t="str">
        <f>HYPERLINK("https%3A%2F%2Fwww.webofscience.com%2Fwos%2Fwoscc%2Ffull-record%2FWOS:000427063700134","View Full Record in Web of Science")</f>
        <v>View Full Record in Web of Science</v>
      </c>
    </row>
    <row r="629" spans="1:70" x14ac:dyDescent="0.25">
      <c r="A629" t="s">
        <v>69</v>
      </c>
      <c r="B629" t="s">
        <v>5876</v>
      </c>
      <c r="C629" t="s">
        <v>71</v>
      </c>
      <c r="D629" t="s">
        <v>71</v>
      </c>
      <c r="E629" t="s">
        <v>71</v>
      </c>
      <c r="F629" t="s">
        <v>5877</v>
      </c>
      <c r="G629" t="s">
        <v>71</v>
      </c>
      <c r="H629" t="s">
        <v>71</v>
      </c>
      <c r="I629" s="1" t="s">
        <v>5878</v>
      </c>
      <c r="J629" s="6" t="s">
        <v>8590</v>
      </c>
      <c r="K629" t="s">
        <v>421</v>
      </c>
      <c r="L629" t="s">
        <v>71</v>
      </c>
      <c r="M629" t="s">
        <v>5879</v>
      </c>
      <c r="N629" t="s">
        <v>5880</v>
      </c>
      <c r="O629" t="s">
        <v>5881</v>
      </c>
      <c r="P629" t="s">
        <v>71</v>
      </c>
      <c r="Q629" t="s">
        <v>71</v>
      </c>
      <c r="R629" t="s">
        <v>71</v>
      </c>
      <c r="S629" t="s">
        <v>71</v>
      </c>
      <c r="T629" t="s">
        <v>5882</v>
      </c>
      <c r="U629" t="s">
        <v>71</v>
      </c>
      <c r="V629" t="s">
        <v>71</v>
      </c>
      <c r="W629" t="s">
        <v>71</v>
      </c>
      <c r="X629" t="s">
        <v>71</v>
      </c>
      <c r="Y629" t="s">
        <v>71</v>
      </c>
      <c r="Z629" t="s">
        <v>5883</v>
      </c>
      <c r="AA629" t="s">
        <v>71</v>
      </c>
      <c r="AB629" t="s">
        <v>71</v>
      </c>
      <c r="AC629" t="s">
        <v>71</v>
      </c>
      <c r="AD629" t="s">
        <v>71</v>
      </c>
      <c r="AE629" t="s">
        <v>71</v>
      </c>
      <c r="AF629" t="s">
        <v>71</v>
      </c>
      <c r="AG629" t="s">
        <v>71</v>
      </c>
      <c r="AH629" t="s">
        <v>71</v>
      </c>
      <c r="AI629" t="s">
        <v>71</v>
      </c>
      <c r="AJ629" t="s">
        <v>71</v>
      </c>
      <c r="AK629" t="s">
        <v>71</v>
      </c>
      <c r="AL629" t="s">
        <v>71</v>
      </c>
      <c r="AM629" t="s">
        <v>423</v>
      </c>
      <c r="AN629" t="s">
        <v>715</v>
      </c>
      <c r="AO629" t="s">
        <v>71</v>
      </c>
      <c r="AP629" t="s">
        <v>71</v>
      </c>
      <c r="AQ629" t="s">
        <v>71</v>
      </c>
      <c r="AR629" t="s">
        <v>5884</v>
      </c>
      <c r="AS629">
        <v>2010</v>
      </c>
      <c r="AT629">
        <v>161</v>
      </c>
      <c r="AU629">
        <v>2</v>
      </c>
      <c r="AV629" t="s">
        <v>71</v>
      </c>
      <c r="AW629" t="s">
        <v>71</v>
      </c>
      <c r="AX629" t="s">
        <v>71</v>
      </c>
      <c r="AY629" t="s">
        <v>71</v>
      </c>
      <c r="AZ629">
        <v>202</v>
      </c>
      <c r="BA629">
        <v>215</v>
      </c>
      <c r="BB629" t="s">
        <v>71</v>
      </c>
      <c r="BC629" t="s">
        <v>5885</v>
      </c>
      <c r="BD629" t="str">
        <f>HYPERLINK("http://dx.doi.org/10.1016/j.fss.2009.08.011","http://dx.doi.org/10.1016/j.fss.2009.08.011")</f>
        <v>http://dx.doi.org/10.1016/j.fss.2009.08.011</v>
      </c>
      <c r="BE629" t="s">
        <v>71</v>
      </c>
      <c r="BF629" t="s">
        <v>71</v>
      </c>
      <c r="BG629" t="s">
        <v>71</v>
      </c>
      <c r="BH629" t="s">
        <v>71</v>
      </c>
      <c r="BI629" t="s">
        <v>71</v>
      </c>
      <c r="BJ629" t="s">
        <v>71</v>
      </c>
      <c r="BK629" t="s">
        <v>71</v>
      </c>
      <c r="BL629" t="s">
        <v>71</v>
      </c>
      <c r="BM629" t="s">
        <v>71</v>
      </c>
      <c r="BN629" t="s">
        <v>71</v>
      </c>
      <c r="BO629" t="s">
        <v>71</v>
      </c>
      <c r="BP629" t="s">
        <v>71</v>
      </c>
      <c r="BQ629" t="s">
        <v>5886</v>
      </c>
      <c r="BR629" t="str">
        <f>HYPERLINK("https%3A%2F%2Fwww.webofscience.com%2Fwos%2Fwoscc%2Ffull-record%2FWOS:000273171500005","View Full Record in Web of Science")</f>
        <v>View Full Record in Web of Science</v>
      </c>
    </row>
    <row r="630" spans="1:70" x14ac:dyDescent="0.25">
      <c r="A630" t="s">
        <v>83</v>
      </c>
      <c r="B630" t="s">
        <v>5887</v>
      </c>
      <c r="C630" t="s">
        <v>71</v>
      </c>
      <c r="D630" t="s">
        <v>5888</v>
      </c>
      <c r="E630" t="s">
        <v>71</v>
      </c>
      <c r="F630" t="s">
        <v>5887</v>
      </c>
      <c r="G630" t="s">
        <v>71</v>
      </c>
      <c r="H630" t="s">
        <v>71</v>
      </c>
      <c r="I630" s="1" t="s">
        <v>5889</v>
      </c>
      <c r="J630" s="6" t="s">
        <v>8590</v>
      </c>
      <c r="K630" t="s">
        <v>5890</v>
      </c>
      <c r="L630" t="s">
        <v>71</v>
      </c>
      <c r="M630" t="s">
        <v>5891</v>
      </c>
      <c r="N630" t="s">
        <v>5892</v>
      </c>
      <c r="O630" t="s">
        <v>5893</v>
      </c>
      <c r="P630" t="s">
        <v>5894</v>
      </c>
      <c r="Q630" t="s">
        <v>71</v>
      </c>
      <c r="R630" t="s">
        <v>71</v>
      </c>
      <c r="S630" t="s">
        <v>71</v>
      </c>
      <c r="T630" t="s">
        <v>5895</v>
      </c>
      <c r="U630" t="s">
        <v>71</v>
      </c>
      <c r="V630" t="s">
        <v>71</v>
      </c>
      <c r="W630" t="s">
        <v>71</v>
      </c>
      <c r="X630" t="s">
        <v>71</v>
      </c>
      <c r="Y630" t="s">
        <v>71</v>
      </c>
      <c r="Z630" t="s">
        <v>71</v>
      </c>
      <c r="AA630" t="s">
        <v>71</v>
      </c>
      <c r="AB630" t="s">
        <v>71</v>
      </c>
      <c r="AC630" t="s">
        <v>71</v>
      </c>
      <c r="AD630" t="s">
        <v>71</v>
      </c>
      <c r="AE630" t="s">
        <v>71</v>
      </c>
      <c r="AF630" t="s">
        <v>71</v>
      </c>
      <c r="AG630" t="s">
        <v>71</v>
      </c>
      <c r="AH630" t="s">
        <v>71</v>
      </c>
      <c r="AI630" t="s">
        <v>71</v>
      </c>
      <c r="AJ630" t="s">
        <v>71</v>
      </c>
      <c r="AK630" t="s">
        <v>71</v>
      </c>
      <c r="AL630" t="s">
        <v>71</v>
      </c>
      <c r="AM630" t="s">
        <v>71</v>
      </c>
      <c r="AN630" t="s">
        <v>71</v>
      </c>
      <c r="AO630" t="s">
        <v>5896</v>
      </c>
      <c r="AP630" t="s">
        <v>71</v>
      </c>
      <c r="AQ630" t="s">
        <v>71</v>
      </c>
      <c r="AR630" t="s">
        <v>71</v>
      </c>
      <c r="AS630">
        <v>2005</v>
      </c>
      <c r="AT630" t="s">
        <v>71</v>
      </c>
      <c r="AU630" t="s">
        <v>71</v>
      </c>
      <c r="AV630" t="s">
        <v>71</v>
      </c>
      <c r="AW630" t="s">
        <v>71</v>
      </c>
      <c r="AX630" t="s">
        <v>71</v>
      </c>
      <c r="AY630" t="s">
        <v>71</v>
      </c>
      <c r="AZ630">
        <v>113</v>
      </c>
      <c r="BA630">
        <v>116</v>
      </c>
      <c r="BB630" t="s">
        <v>71</v>
      </c>
      <c r="BC630" t="s">
        <v>71</v>
      </c>
      <c r="BD630" t="s">
        <v>71</v>
      </c>
      <c r="BE630" t="s">
        <v>71</v>
      </c>
      <c r="BF630" t="s">
        <v>71</v>
      </c>
      <c r="BG630" t="s">
        <v>71</v>
      </c>
      <c r="BH630" t="s">
        <v>71</v>
      </c>
      <c r="BI630" t="s">
        <v>71</v>
      </c>
      <c r="BJ630" t="s">
        <v>71</v>
      </c>
      <c r="BK630" t="s">
        <v>71</v>
      </c>
      <c r="BL630" t="s">
        <v>71</v>
      </c>
      <c r="BM630" t="s">
        <v>71</v>
      </c>
      <c r="BN630" t="s">
        <v>71</v>
      </c>
      <c r="BO630" t="s">
        <v>71</v>
      </c>
      <c r="BP630" t="s">
        <v>71</v>
      </c>
      <c r="BQ630" t="s">
        <v>5897</v>
      </c>
      <c r="BR630" t="str">
        <f>HYPERLINK("https%3A%2F%2Fwww.webofscience.com%2Fwos%2Fwoscc%2Ffull-record%2FWOS:000234475300026","View Full Record in Web of Science")</f>
        <v>View Full Record in Web of Science</v>
      </c>
    </row>
    <row r="631" spans="1:70" x14ac:dyDescent="0.25">
      <c r="A631" t="s">
        <v>83</v>
      </c>
      <c r="B631" t="s">
        <v>5898</v>
      </c>
      <c r="C631" t="s">
        <v>71</v>
      </c>
      <c r="D631" t="s">
        <v>5899</v>
      </c>
      <c r="E631" t="s">
        <v>71</v>
      </c>
      <c r="F631" t="s">
        <v>5900</v>
      </c>
      <c r="G631" t="s">
        <v>71</v>
      </c>
      <c r="H631" t="s">
        <v>71</v>
      </c>
      <c r="I631" s="1" t="s">
        <v>5901</v>
      </c>
      <c r="J631" s="6" t="s">
        <v>8596</v>
      </c>
      <c r="K631" t="s">
        <v>5902</v>
      </c>
      <c r="L631" t="s">
        <v>601</v>
      </c>
      <c r="M631" t="s">
        <v>5903</v>
      </c>
      <c r="N631" t="s">
        <v>5904</v>
      </c>
      <c r="O631" t="s">
        <v>3992</v>
      </c>
      <c r="P631" t="s">
        <v>5905</v>
      </c>
      <c r="Q631" t="s">
        <v>71</v>
      </c>
      <c r="R631" t="s">
        <v>71</v>
      </c>
      <c r="S631" t="s">
        <v>71</v>
      </c>
      <c r="T631" s="10" t="s">
        <v>5906</v>
      </c>
      <c r="U631" t="s">
        <v>71</v>
      </c>
      <c r="V631" t="s">
        <v>71</v>
      </c>
      <c r="W631" t="s">
        <v>71</v>
      </c>
      <c r="X631" t="s">
        <v>71</v>
      </c>
      <c r="Y631" t="s">
        <v>5907</v>
      </c>
      <c r="Z631" t="s">
        <v>5908</v>
      </c>
      <c r="AA631" t="s">
        <v>71</v>
      </c>
      <c r="AB631" t="s">
        <v>71</v>
      </c>
      <c r="AC631" t="s">
        <v>71</v>
      </c>
      <c r="AD631" t="s">
        <v>71</v>
      </c>
      <c r="AE631" t="s">
        <v>71</v>
      </c>
      <c r="AF631" t="s">
        <v>71</v>
      </c>
      <c r="AG631" t="s">
        <v>71</v>
      </c>
      <c r="AH631" t="s">
        <v>71</v>
      </c>
      <c r="AI631" t="s">
        <v>71</v>
      </c>
      <c r="AJ631" t="s">
        <v>71</v>
      </c>
      <c r="AK631" t="s">
        <v>71</v>
      </c>
      <c r="AL631" t="s">
        <v>71</v>
      </c>
      <c r="AM631" t="s">
        <v>606</v>
      </c>
      <c r="AN631" t="s">
        <v>607</v>
      </c>
      <c r="AO631" t="s">
        <v>5909</v>
      </c>
      <c r="AP631" t="s">
        <v>71</v>
      </c>
      <c r="AQ631" t="s">
        <v>71</v>
      </c>
      <c r="AR631" t="s">
        <v>71</v>
      </c>
      <c r="AS631">
        <v>2014</v>
      </c>
      <c r="AT631">
        <v>247</v>
      </c>
      <c r="AU631" t="s">
        <v>71</v>
      </c>
      <c r="AV631" t="s">
        <v>71</v>
      </c>
      <c r="AW631" t="s">
        <v>71</v>
      </c>
      <c r="AX631" t="s">
        <v>71</v>
      </c>
      <c r="AY631" t="s">
        <v>71</v>
      </c>
      <c r="AZ631">
        <v>401</v>
      </c>
      <c r="BA631">
        <v>408</v>
      </c>
      <c r="BB631" t="s">
        <v>71</v>
      </c>
      <c r="BC631" t="s">
        <v>5910</v>
      </c>
      <c r="BD631" t="str">
        <f>HYPERLINK("http://dx.doi.org/10.1007/978-3-319-02931-3_45","http://dx.doi.org/10.1007/978-3-319-02931-3_45")</f>
        <v>http://dx.doi.org/10.1007/978-3-319-02931-3_45</v>
      </c>
      <c r="BE631" t="s">
        <v>71</v>
      </c>
      <c r="BF631" t="s">
        <v>71</v>
      </c>
      <c r="BG631" t="s">
        <v>71</v>
      </c>
      <c r="BH631" t="s">
        <v>71</v>
      </c>
      <c r="BI631" t="s">
        <v>71</v>
      </c>
      <c r="BJ631" t="s">
        <v>71</v>
      </c>
      <c r="BK631" t="s">
        <v>71</v>
      </c>
      <c r="BL631" t="s">
        <v>71</v>
      </c>
      <c r="BM631" t="s">
        <v>71</v>
      </c>
      <c r="BN631" t="s">
        <v>71</v>
      </c>
      <c r="BO631" t="s">
        <v>71</v>
      </c>
      <c r="BP631" t="s">
        <v>71</v>
      </c>
      <c r="BQ631" t="s">
        <v>5911</v>
      </c>
      <c r="BR631" t="str">
        <f>HYPERLINK("https%3A%2F%2Fwww.webofscience.com%2Fwos%2Fwoscc%2Ffull-record%2FWOS:000339490600045","View Full Record in Web of Science")</f>
        <v>View Full Record in Web of Science</v>
      </c>
    </row>
    <row r="632" spans="1:70" x14ac:dyDescent="0.25">
      <c r="A632" t="s">
        <v>83</v>
      </c>
      <c r="B632" t="s">
        <v>5912</v>
      </c>
      <c r="C632" t="s">
        <v>71</v>
      </c>
      <c r="D632" t="s">
        <v>5913</v>
      </c>
      <c r="E632" t="s">
        <v>71</v>
      </c>
      <c r="F632" t="s">
        <v>5914</v>
      </c>
      <c r="G632" t="s">
        <v>71</v>
      </c>
      <c r="H632" t="s">
        <v>71</v>
      </c>
      <c r="I632" s="1" t="s">
        <v>5915</v>
      </c>
      <c r="J632" s="6" t="s">
        <v>8590</v>
      </c>
      <c r="K632" t="s">
        <v>5916</v>
      </c>
      <c r="L632" t="s">
        <v>5917</v>
      </c>
      <c r="M632" t="s">
        <v>5918</v>
      </c>
      <c r="N632" t="s">
        <v>5919</v>
      </c>
      <c r="O632" t="s">
        <v>577</v>
      </c>
      <c r="P632" t="s">
        <v>5920</v>
      </c>
      <c r="Q632" t="s">
        <v>71</v>
      </c>
      <c r="R632" t="s">
        <v>71</v>
      </c>
      <c r="S632" t="s">
        <v>71</v>
      </c>
      <c r="T632" t="s">
        <v>5921</v>
      </c>
      <c r="U632" t="s">
        <v>71</v>
      </c>
      <c r="V632" t="s">
        <v>71</v>
      </c>
      <c r="W632" t="s">
        <v>71</v>
      </c>
      <c r="X632" t="s">
        <v>71</v>
      </c>
      <c r="Y632" t="s">
        <v>5922</v>
      </c>
      <c r="Z632" t="s">
        <v>71</v>
      </c>
      <c r="AA632" t="s">
        <v>71</v>
      </c>
      <c r="AB632" t="s">
        <v>71</v>
      </c>
      <c r="AC632" t="s">
        <v>71</v>
      </c>
      <c r="AD632" t="s">
        <v>71</v>
      </c>
      <c r="AE632" t="s">
        <v>71</v>
      </c>
      <c r="AF632" t="s">
        <v>71</v>
      </c>
      <c r="AG632" t="s">
        <v>71</v>
      </c>
      <c r="AH632" t="s">
        <v>71</v>
      </c>
      <c r="AI632" t="s">
        <v>71</v>
      </c>
      <c r="AJ632" t="s">
        <v>71</v>
      </c>
      <c r="AK632" t="s">
        <v>71</v>
      </c>
      <c r="AL632" t="s">
        <v>71</v>
      </c>
      <c r="AM632" t="s">
        <v>3954</v>
      </c>
      <c r="AN632" t="s">
        <v>5923</v>
      </c>
      <c r="AO632" t="s">
        <v>5924</v>
      </c>
      <c r="AP632" t="s">
        <v>71</v>
      </c>
      <c r="AQ632" t="s">
        <v>71</v>
      </c>
      <c r="AR632" t="s">
        <v>71</v>
      </c>
      <c r="AS632">
        <v>2009</v>
      </c>
      <c r="AT632">
        <v>7146</v>
      </c>
      <c r="AU632" t="s">
        <v>71</v>
      </c>
      <c r="AV632" t="s">
        <v>71</v>
      </c>
      <c r="AW632" t="s">
        <v>71</v>
      </c>
      <c r="AX632" t="s">
        <v>71</v>
      </c>
      <c r="AY632" t="s">
        <v>71</v>
      </c>
      <c r="AZ632" t="s">
        <v>71</v>
      </c>
      <c r="BA632" t="s">
        <v>71</v>
      </c>
      <c r="BB632">
        <v>714616</v>
      </c>
      <c r="BC632" t="s">
        <v>5925</v>
      </c>
      <c r="BD632" t="str">
        <f>HYPERLINK("http://dx.doi.org/10.1117/12.813133","http://dx.doi.org/10.1117/12.813133")</f>
        <v>http://dx.doi.org/10.1117/12.813133</v>
      </c>
      <c r="BE632" t="s">
        <v>71</v>
      </c>
      <c r="BF632" t="s">
        <v>71</v>
      </c>
      <c r="BG632" t="s">
        <v>71</v>
      </c>
      <c r="BH632" t="s">
        <v>71</v>
      </c>
      <c r="BI632" t="s">
        <v>71</v>
      </c>
      <c r="BJ632" t="s">
        <v>71</v>
      </c>
      <c r="BK632" t="s">
        <v>71</v>
      </c>
      <c r="BL632" t="s">
        <v>71</v>
      </c>
      <c r="BM632" t="s">
        <v>71</v>
      </c>
      <c r="BN632" t="s">
        <v>71</v>
      </c>
      <c r="BO632" t="s">
        <v>71</v>
      </c>
      <c r="BP632" t="s">
        <v>71</v>
      </c>
      <c r="BQ632" t="s">
        <v>5926</v>
      </c>
      <c r="BR632" t="str">
        <f>HYPERLINK("https%3A%2F%2Fwww.webofscience.com%2Fwos%2Fwoscc%2Ffull-record%2FWOS:000285716400041","View Full Record in Web of Science")</f>
        <v>View Full Record in Web of Science</v>
      </c>
    </row>
    <row r="633" spans="1:70" x14ac:dyDescent="0.25">
      <c r="A633" t="s">
        <v>69</v>
      </c>
      <c r="B633" t="s">
        <v>5927</v>
      </c>
      <c r="C633" t="s">
        <v>71</v>
      </c>
      <c r="D633" t="s">
        <v>71</v>
      </c>
      <c r="E633" t="s">
        <v>71</v>
      </c>
      <c r="F633" t="s">
        <v>5927</v>
      </c>
      <c r="G633" t="s">
        <v>71</v>
      </c>
      <c r="H633" t="s">
        <v>71</v>
      </c>
      <c r="I633" s="1" t="s">
        <v>5928</v>
      </c>
      <c r="J633" s="6" t="s">
        <v>8590</v>
      </c>
      <c r="K633" t="s">
        <v>4001</v>
      </c>
      <c r="L633" t="s">
        <v>71</v>
      </c>
      <c r="M633" t="s">
        <v>71</v>
      </c>
      <c r="N633" t="s">
        <v>71</v>
      </c>
      <c r="O633" t="s">
        <v>71</v>
      </c>
      <c r="P633" t="s">
        <v>71</v>
      </c>
      <c r="Q633" t="s">
        <v>71</v>
      </c>
      <c r="R633" t="s">
        <v>71</v>
      </c>
      <c r="S633" t="s">
        <v>71</v>
      </c>
      <c r="T633" t="s">
        <v>5929</v>
      </c>
      <c r="U633" t="s">
        <v>71</v>
      </c>
      <c r="V633" t="s">
        <v>71</v>
      </c>
      <c r="W633" t="s">
        <v>71</v>
      </c>
      <c r="X633" t="s">
        <v>71</v>
      </c>
      <c r="Y633" t="s">
        <v>71</v>
      </c>
      <c r="Z633" t="s">
        <v>71</v>
      </c>
      <c r="AA633" t="s">
        <v>71</v>
      </c>
      <c r="AB633" t="s">
        <v>71</v>
      </c>
      <c r="AC633" t="s">
        <v>71</v>
      </c>
      <c r="AD633" t="s">
        <v>71</v>
      </c>
      <c r="AE633" t="s">
        <v>71</v>
      </c>
      <c r="AF633" t="s">
        <v>71</v>
      </c>
      <c r="AG633" t="s">
        <v>71</v>
      </c>
      <c r="AH633" t="s">
        <v>71</v>
      </c>
      <c r="AI633" t="s">
        <v>71</v>
      </c>
      <c r="AJ633" t="s">
        <v>71</v>
      </c>
      <c r="AK633" t="s">
        <v>71</v>
      </c>
      <c r="AL633" t="s">
        <v>71</v>
      </c>
      <c r="AM633" t="s">
        <v>4003</v>
      </c>
      <c r="AN633" t="s">
        <v>4004</v>
      </c>
      <c r="AO633" t="s">
        <v>71</v>
      </c>
      <c r="AP633" t="s">
        <v>71</v>
      </c>
      <c r="AQ633" t="s">
        <v>71</v>
      </c>
      <c r="AR633" t="s">
        <v>129</v>
      </c>
      <c r="AS633">
        <v>2000</v>
      </c>
      <c r="AT633">
        <v>30</v>
      </c>
      <c r="AU633">
        <v>3</v>
      </c>
      <c r="AV633" t="s">
        <v>71</v>
      </c>
      <c r="AW633" t="s">
        <v>71</v>
      </c>
      <c r="AX633" t="s">
        <v>71</v>
      </c>
      <c r="AY633" t="s">
        <v>71</v>
      </c>
      <c r="AZ633">
        <v>329</v>
      </c>
      <c r="BA633">
        <v>339</v>
      </c>
      <c r="BB633" t="s">
        <v>71</v>
      </c>
      <c r="BC633" t="s">
        <v>71</v>
      </c>
      <c r="BD633" t="s">
        <v>71</v>
      </c>
      <c r="BE633" t="s">
        <v>71</v>
      </c>
      <c r="BF633" t="s">
        <v>71</v>
      </c>
      <c r="BG633" t="s">
        <v>71</v>
      </c>
      <c r="BH633" t="s">
        <v>71</v>
      </c>
      <c r="BI633" t="s">
        <v>71</v>
      </c>
      <c r="BJ633" t="s">
        <v>71</v>
      </c>
      <c r="BK633" t="s">
        <v>71</v>
      </c>
      <c r="BL633" t="s">
        <v>71</v>
      </c>
      <c r="BM633" t="s">
        <v>71</v>
      </c>
      <c r="BN633" t="s">
        <v>71</v>
      </c>
      <c r="BO633" t="s">
        <v>71</v>
      </c>
      <c r="BP633" t="s">
        <v>71</v>
      </c>
      <c r="BQ633" t="s">
        <v>5930</v>
      </c>
      <c r="BR633" t="str">
        <f>HYPERLINK("https%3A%2F%2Fwww.webofscience.com%2Fwos%2Fwoscc%2Ffull-record%2FWOS:000165458600004","View Full Record in Web of Science")</f>
        <v>View Full Record in Web of Science</v>
      </c>
    </row>
    <row r="634" spans="1:70" x14ac:dyDescent="0.25">
      <c r="A634" t="s">
        <v>83</v>
      </c>
      <c r="B634" t="s">
        <v>5931</v>
      </c>
      <c r="C634" t="s">
        <v>71</v>
      </c>
      <c r="D634" t="s">
        <v>5932</v>
      </c>
      <c r="E634" t="s">
        <v>71</v>
      </c>
      <c r="F634" t="s">
        <v>5933</v>
      </c>
      <c r="G634" t="s">
        <v>71</v>
      </c>
      <c r="H634" t="s">
        <v>71</v>
      </c>
      <c r="I634" s="1" t="s">
        <v>5934</v>
      </c>
      <c r="J634" s="6" t="s">
        <v>8590</v>
      </c>
      <c r="K634" t="s">
        <v>5935</v>
      </c>
      <c r="L634" t="s">
        <v>71</v>
      </c>
      <c r="M634" t="s">
        <v>5936</v>
      </c>
      <c r="N634" t="s">
        <v>5937</v>
      </c>
      <c r="O634" t="s">
        <v>5938</v>
      </c>
      <c r="P634" t="s">
        <v>5939</v>
      </c>
      <c r="Q634" t="s">
        <v>5940</v>
      </c>
      <c r="R634" t="s">
        <v>71</v>
      </c>
      <c r="S634" t="s">
        <v>71</v>
      </c>
      <c r="T634" t="s">
        <v>5941</v>
      </c>
      <c r="U634" t="s">
        <v>71</v>
      </c>
      <c r="V634" t="s">
        <v>71</v>
      </c>
      <c r="W634" t="s">
        <v>71</v>
      </c>
      <c r="X634" t="s">
        <v>71</v>
      </c>
      <c r="Y634" t="s">
        <v>5942</v>
      </c>
      <c r="Z634" t="s">
        <v>5943</v>
      </c>
      <c r="AA634" t="s">
        <v>71</v>
      </c>
      <c r="AB634" t="s">
        <v>71</v>
      </c>
      <c r="AC634" t="s">
        <v>71</v>
      </c>
      <c r="AD634" t="s">
        <v>71</v>
      </c>
      <c r="AE634" t="s">
        <v>71</v>
      </c>
      <c r="AF634" t="s">
        <v>71</v>
      </c>
      <c r="AG634" t="s">
        <v>71</v>
      </c>
      <c r="AH634" t="s">
        <v>71</v>
      </c>
      <c r="AI634" t="s">
        <v>71</v>
      </c>
      <c r="AJ634" t="s">
        <v>71</v>
      </c>
      <c r="AK634" t="s">
        <v>71</v>
      </c>
      <c r="AL634" t="s">
        <v>71</v>
      </c>
      <c r="AM634" t="s">
        <v>71</v>
      </c>
      <c r="AN634" t="s">
        <v>71</v>
      </c>
      <c r="AO634" t="s">
        <v>5944</v>
      </c>
      <c r="AP634" t="s">
        <v>71</v>
      </c>
      <c r="AQ634" t="s">
        <v>71</v>
      </c>
      <c r="AR634" t="s">
        <v>71</v>
      </c>
      <c r="AS634">
        <v>2013</v>
      </c>
      <c r="AT634" t="s">
        <v>71</v>
      </c>
      <c r="AU634" t="s">
        <v>71</v>
      </c>
      <c r="AV634" t="s">
        <v>71</v>
      </c>
      <c r="AW634" t="s">
        <v>71</v>
      </c>
      <c r="AX634" t="s">
        <v>71</v>
      </c>
      <c r="AY634" t="s">
        <v>71</v>
      </c>
      <c r="AZ634">
        <v>95</v>
      </c>
      <c r="BA634">
        <v>101</v>
      </c>
      <c r="BB634" t="s">
        <v>71</v>
      </c>
      <c r="BC634" t="s">
        <v>71</v>
      </c>
      <c r="BD634" t="s">
        <v>71</v>
      </c>
      <c r="BE634" t="s">
        <v>71</v>
      </c>
      <c r="BF634" t="s">
        <v>71</v>
      </c>
      <c r="BG634" t="s">
        <v>71</v>
      </c>
      <c r="BH634" t="s">
        <v>71</v>
      </c>
      <c r="BI634" t="s">
        <v>71</v>
      </c>
      <c r="BJ634" t="s">
        <v>71</v>
      </c>
      <c r="BK634" t="s">
        <v>71</v>
      </c>
      <c r="BL634" t="s">
        <v>71</v>
      </c>
      <c r="BM634" t="s">
        <v>71</v>
      </c>
      <c r="BN634" t="s">
        <v>71</v>
      </c>
      <c r="BO634" t="s">
        <v>71</v>
      </c>
      <c r="BP634" t="s">
        <v>71</v>
      </c>
      <c r="BQ634" t="s">
        <v>5945</v>
      </c>
      <c r="BR634" t="str">
        <f>HYPERLINK("https%3A%2F%2Fwww.webofscience.com%2Fwos%2Fwoscc%2Ffull-record%2FWOS:000350165500022","View Full Record in Web of Science")</f>
        <v>View Full Record in Web of Science</v>
      </c>
    </row>
    <row r="635" spans="1:70" x14ac:dyDescent="0.25">
      <c r="A635" t="s">
        <v>83</v>
      </c>
      <c r="B635" t="s">
        <v>5946</v>
      </c>
      <c r="C635" t="s">
        <v>71</v>
      </c>
      <c r="D635" t="s">
        <v>5947</v>
      </c>
      <c r="E635" t="s">
        <v>71</v>
      </c>
      <c r="F635" t="s">
        <v>5948</v>
      </c>
      <c r="G635" t="s">
        <v>71</v>
      </c>
      <c r="H635" t="s">
        <v>71</v>
      </c>
      <c r="I635" s="1" t="s">
        <v>5949</v>
      </c>
      <c r="J635" s="6" t="s">
        <v>8590</v>
      </c>
      <c r="K635" t="s">
        <v>5950</v>
      </c>
      <c r="L635" t="s">
        <v>71</v>
      </c>
      <c r="M635" t="s">
        <v>5951</v>
      </c>
      <c r="N635" t="s">
        <v>5952</v>
      </c>
      <c r="O635" t="s">
        <v>5953</v>
      </c>
      <c r="P635" t="s">
        <v>5954</v>
      </c>
      <c r="Q635" t="s">
        <v>5955</v>
      </c>
      <c r="R635" t="s">
        <v>71</v>
      </c>
      <c r="S635" t="s">
        <v>71</v>
      </c>
      <c r="T635" t="s">
        <v>5956</v>
      </c>
      <c r="U635" t="s">
        <v>71</v>
      </c>
      <c r="V635" t="s">
        <v>71</v>
      </c>
      <c r="W635" t="s">
        <v>71</v>
      </c>
      <c r="X635" t="s">
        <v>71</v>
      </c>
      <c r="Y635" t="s">
        <v>5957</v>
      </c>
      <c r="Z635" t="s">
        <v>5958</v>
      </c>
      <c r="AA635" t="s">
        <v>71</v>
      </c>
      <c r="AB635" t="s">
        <v>71</v>
      </c>
      <c r="AC635" t="s">
        <v>71</v>
      </c>
      <c r="AD635" t="s">
        <v>71</v>
      </c>
      <c r="AE635" t="s">
        <v>71</v>
      </c>
      <c r="AF635" t="s">
        <v>71</v>
      </c>
      <c r="AG635" t="s">
        <v>71</v>
      </c>
      <c r="AH635" t="s">
        <v>71</v>
      </c>
      <c r="AI635" t="s">
        <v>71</v>
      </c>
      <c r="AJ635" t="s">
        <v>71</v>
      </c>
      <c r="AK635" t="s">
        <v>71</v>
      </c>
      <c r="AL635" t="s">
        <v>71</v>
      </c>
      <c r="AM635" t="s">
        <v>71</v>
      </c>
      <c r="AN635" t="s">
        <v>71</v>
      </c>
      <c r="AO635" t="s">
        <v>5959</v>
      </c>
      <c r="AP635" t="s">
        <v>71</v>
      </c>
      <c r="AQ635" t="s">
        <v>71</v>
      </c>
      <c r="AR635" t="s">
        <v>71</v>
      </c>
      <c r="AS635">
        <v>2012</v>
      </c>
      <c r="AT635" t="s">
        <v>71</v>
      </c>
      <c r="AU635" t="s">
        <v>71</v>
      </c>
      <c r="AV635" t="s">
        <v>71</v>
      </c>
      <c r="AW635" t="s">
        <v>71</v>
      </c>
      <c r="AX635" t="s">
        <v>71</v>
      </c>
      <c r="AY635" t="s">
        <v>71</v>
      </c>
      <c r="AZ635">
        <v>51</v>
      </c>
      <c r="BA635">
        <v>55</v>
      </c>
      <c r="BB635" t="s">
        <v>71</v>
      </c>
      <c r="BC635" t="s">
        <v>71</v>
      </c>
      <c r="BD635" t="s">
        <v>71</v>
      </c>
      <c r="BE635" t="s">
        <v>71</v>
      </c>
      <c r="BF635" t="s">
        <v>71</v>
      </c>
      <c r="BG635" t="s">
        <v>71</v>
      </c>
      <c r="BH635" t="s">
        <v>71</v>
      </c>
      <c r="BI635" t="s">
        <v>71</v>
      </c>
      <c r="BJ635" t="s">
        <v>71</v>
      </c>
      <c r="BK635" t="s">
        <v>71</v>
      </c>
      <c r="BL635" t="s">
        <v>71</v>
      </c>
      <c r="BM635" t="s">
        <v>71</v>
      </c>
      <c r="BN635" t="s">
        <v>71</v>
      </c>
      <c r="BO635" t="s">
        <v>71</v>
      </c>
      <c r="BP635" t="s">
        <v>71</v>
      </c>
      <c r="BQ635" t="s">
        <v>5960</v>
      </c>
      <c r="BR635" t="str">
        <f>HYPERLINK("https%3A%2F%2Fwww.webofscience.com%2Fwos%2Fwoscc%2Ffull-record%2FWOS:000344909600007","View Full Record in Web of Science")</f>
        <v>View Full Record in Web of Science</v>
      </c>
    </row>
    <row r="636" spans="1:70" x14ac:dyDescent="0.25">
      <c r="A636" t="s">
        <v>69</v>
      </c>
      <c r="B636" t="s">
        <v>5961</v>
      </c>
      <c r="C636" t="s">
        <v>71</v>
      </c>
      <c r="D636" t="s">
        <v>71</v>
      </c>
      <c r="E636" t="s">
        <v>71</v>
      </c>
      <c r="F636" t="s">
        <v>5961</v>
      </c>
      <c r="G636" t="s">
        <v>71</v>
      </c>
      <c r="H636" t="s">
        <v>71</v>
      </c>
      <c r="I636" s="1" t="s">
        <v>5962</v>
      </c>
      <c r="J636" s="6" t="s">
        <v>8590</v>
      </c>
      <c r="K636" t="s">
        <v>5963</v>
      </c>
      <c r="L636" t="s">
        <v>71</v>
      </c>
      <c r="M636" t="s">
        <v>71</v>
      </c>
      <c r="N636" t="s">
        <v>71</v>
      </c>
      <c r="O636" t="s">
        <v>71</v>
      </c>
      <c r="P636" t="s">
        <v>71</v>
      </c>
      <c r="Q636" t="s">
        <v>71</v>
      </c>
      <c r="R636" t="s">
        <v>71</v>
      </c>
      <c r="S636" t="s">
        <v>71</v>
      </c>
      <c r="T636" t="s">
        <v>5964</v>
      </c>
      <c r="U636" t="s">
        <v>71</v>
      </c>
      <c r="V636" t="s">
        <v>71</v>
      </c>
      <c r="W636" t="s">
        <v>71</v>
      </c>
      <c r="X636" t="s">
        <v>71</v>
      </c>
      <c r="Y636" t="s">
        <v>71</v>
      </c>
      <c r="Z636" t="s">
        <v>71</v>
      </c>
      <c r="AA636" t="s">
        <v>71</v>
      </c>
      <c r="AB636" t="s">
        <v>71</v>
      </c>
      <c r="AC636" t="s">
        <v>71</v>
      </c>
      <c r="AD636" t="s">
        <v>71</v>
      </c>
      <c r="AE636" t="s">
        <v>71</v>
      </c>
      <c r="AF636" t="s">
        <v>71</v>
      </c>
      <c r="AG636" t="s">
        <v>71</v>
      </c>
      <c r="AH636" t="s">
        <v>71</v>
      </c>
      <c r="AI636" t="s">
        <v>71</v>
      </c>
      <c r="AJ636" t="s">
        <v>71</v>
      </c>
      <c r="AK636" t="s">
        <v>71</v>
      </c>
      <c r="AL636" t="s">
        <v>71</v>
      </c>
      <c r="AM636" t="s">
        <v>5965</v>
      </c>
      <c r="AN636" t="s">
        <v>71</v>
      </c>
      <c r="AO636" t="s">
        <v>71</v>
      </c>
      <c r="AP636" t="s">
        <v>71</v>
      </c>
      <c r="AQ636" t="s">
        <v>71</v>
      </c>
      <c r="AR636" t="s">
        <v>960</v>
      </c>
      <c r="AS636">
        <v>1993</v>
      </c>
      <c r="AT636">
        <v>7</v>
      </c>
      <c r="AU636">
        <v>2</v>
      </c>
      <c r="AV636" t="s">
        <v>71</v>
      </c>
      <c r="AW636" t="s">
        <v>71</v>
      </c>
      <c r="AX636" t="s">
        <v>71</v>
      </c>
      <c r="AY636" t="s">
        <v>71</v>
      </c>
      <c r="AZ636">
        <v>115</v>
      </c>
      <c r="BA636">
        <v>137</v>
      </c>
      <c r="BB636" t="s">
        <v>71</v>
      </c>
      <c r="BC636" t="s">
        <v>5966</v>
      </c>
      <c r="BD636" t="str">
        <f>HYPERLINK("http://dx.doi.org/10.1007/BF01257815","http://dx.doi.org/10.1007/BF01257815")</f>
        <v>http://dx.doi.org/10.1007/BF01257815</v>
      </c>
      <c r="BE636" t="s">
        <v>71</v>
      </c>
      <c r="BF636" t="s">
        <v>71</v>
      </c>
      <c r="BG636" t="s">
        <v>71</v>
      </c>
      <c r="BH636" t="s">
        <v>71</v>
      </c>
      <c r="BI636" t="s">
        <v>71</v>
      </c>
      <c r="BJ636" t="s">
        <v>71</v>
      </c>
      <c r="BK636" t="s">
        <v>71</v>
      </c>
      <c r="BL636" t="s">
        <v>71</v>
      </c>
      <c r="BM636" t="s">
        <v>71</v>
      </c>
      <c r="BN636" t="s">
        <v>71</v>
      </c>
      <c r="BO636" t="s">
        <v>71</v>
      </c>
      <c r="BP636" t="s">
        <v>71</v>
      </c>
      <c r="BQ636" t="s">
        <v>5967</v>
      </c>
      <c r="BR636" t="str">
        <f>HYPERLINK("https%3A%2F%2Fwww.webofscience.com%2Fwos%2Fwoscc%2Ffull-record%2FWOS:A1993KQ70800001","View Full Record in Web of Science")</f>
        <v>View Full Record in Web of Science</v>
      </c>
    </row>
    <row r="637" spans="1:70" x14ac:dyDescent="0.25">
      <c r="A637" t="s">
        <v>83</v>
      </c>
      <c r="B637" t="s">
        <v>5968</v>
      </c>
      <c r="C637" t="s">
        <v>71</v>
      </c>
      <c r="D637" t="s">
        <v>4811</v>
      </c>
      <c r="E637" t="s">
        <v>71</v>
      </c>
      <c r="F637" t="s">
        <v>5969</v>
      </c>
      <c r="G637" t="s">
        <v>71</v>
      </c>
      <c r="H637" t="s">
        <v>71</v>
      </c>
      <c r="I637" s="1" t="s">
        <v>5970</v>
      </c>
      <c r="J637" s="6" t="s">
        <v>8590</v>
      </c>
      <c r="K637" t="s">
        <v>5971</v>
      </c>
      <c r="L637" t="s">
        <v>2884</v>
      </c>
      <c r="M637" t="s">
        <v>4815</v>
      </c>
      <c r="N637" t="s">
        <v>4816</v>
      </c>
      <c r="O637" t="s">
        <v>4817</v>
      </c>
      <c r="P637" t="s">
        <v>71</v>
      </c>
      <c r="Q637" t="s">
        <v>71</v>
      </c>
      <c r="R637" t="s">
        <v>71</v>
      </c>
      <c r="S637" t="s">
        <v>71</v>
      </c>
      <c r="T637" t="s">
        <v>5972</v>
      </c>
      <c r="U637" t="s">
        <v>71</v>
      </c>
      <c r="V637" t="s">
        <v>71</v>
      </c>
      <c r="W637" t="s">
        <v>71</v>
      </c>
      <c r="X637" t="s">
        <v>71</v>
      </c>
      <c r="Y637" t="s">
        <v>5973</v>
      </c>
      <c r="Z637" t="s">
        <v>5974</v>
      </c>
      <c r="AA637" t="s">
        <v>71</v>
      </c>
      <c r="AB637" t="s">
        <v>71</v>
      </c>
      <c r="AC637" t="s">
        <v>71</v>
      </c>
      <c r="AD637" t="s">
        <v>71</v>
      </c>
      <c r="AE637" t="s">
        <v>71</v>
      </c>
      <c r="AF637" t="s">
        <v>71</v>
      </c>
      <c r="AG637" t="s">
        <v>71</v>
      </c>
      <c r="AH637" t="s">
        <v>71</v>
      </c>
      <c r="AI637" t="s">
        <v>71</v>
      </c>
      <c r="AJ637" t="s">
        <v>71</v>
      </c>
      <c r="AK637" t="s">
        <v>71</v>
      </c>
      <c r="AL637" t="s">
        <v>71</v>
      </c>
      <c r="AM637" t="s">
        <v>2889</v>
      </c>
      <c r="AN637" t="s">
        <v>2890</v>
      </c>
      <c r="AO637" t="s">
        <v>5975</v>
      </c>
      <c r="AP637" t="s">
        <v>71</v>
      </c>
      <c r="AQ637" t="s">
        <v>71</v>
      </c>
      <c r="AR637" t="s">
        <v>71</v>
      </c>
      <c r="AS637">
        <v>2018</v>
      </c>
      <c r="AT637">
        <v>854</v>
      </c>
      <c r="AU637" t="s">
        <v>71</v>
      </c>
      <c r="AV637" t="s">
        <v>5976</v>
      </c>
      <c r="AW637" t="s">
        <v>71</v>
      </c>
      <c r="AX637" t="s">
        <v>71</v>
      </c>
      <c r="AY637" t="s">
        <v>71</v>
      </c>
      <c r="AZ637">
        <v>583</v>
      </c>
      <c r="BA637">
        <v>595</v>
      </c>
      <c r="BB637" t="s">
        <v>71</v>
      </c>
      <c r="BC637" t="s">
        <v>5977</v>
      </c>
      <c r="BD637" t="str">
        <f>HYPERLINK("http://dx.doi.org/10.1007/978-3-319-91476-3_48","http://dx.doi.org/10.1007/978-3-319-91476-3_48")</f>
        <v>http://dx.doi.org/10.1007/978-3-319-91476-3_48</v>
      </c>
      <c r="BE637" t="s">
        <v>71</v>
      </c>
      <c r="BF637" t="s">
        <v>71</v>
      </c>
      <c r="BG637" t="s">
        <v>71</v>
      </c>
      <c r="BH637" t="s">
        <v>71</v>
      </c>
      <c r="BI637" t="s">
        <v>71</v>
      </c>
      <c r="BJ637" t="s">
        <v>71</v>
      </c>
      <c r="BK637" t="s">
        <v>71</v>
      </c>
      <c r="BL637" t="s">
        <v>71</v>
      </c>
      <c r="BM637" t="s">
        <v>71</v>
      </c>
      <c r="BN637" t="s">
        <v>71</v>
      </c>
      <c r="BO637" t="s">
        <v>71</v>
      </c>
      <c r="BP637" t="s">
        <v>71</v>
      </c>
      <c r="BQ637" t="s">
        <v>5978</v>
      </c>
      <c r="BR637" t="str">
        <f>HYPERLINK("https%3A%2F%2Fwww.webofscience.com%2Fwos%2Fwoscc%2Ffull-record%2FWOS:000481660000047","View Full Record in Web of Science")</f>
        <v>View Full Record in Web of Science</v>
      </c>
    </row>
    <row r="638" spans="1:70" x14ac:dyDescent="0.25">
      <c r="A638" t="s">
        <v>69</v>
      </c>
      <c r="B638" t="s">
        <v>5979</v>
      </c>
      <c r="C638" t="s">
        <v>71</v>
      </c>
      <c r="D638" t="s">
        <v>71</v>
      </c>
      <c r="E638" t="s">
        <v>71</v>
      </c>
      <c r="F638" t="s">
        <v>5980</v>
      </c>
      <c r="G638" t="s">
        <v>71</v>
      </c>
      <c r="H638" t="s">
        <v>71</v>
      </c>
      <c r="I638" s="1" t="s">
        <v>5981</v>
      </c>
      <c r="J638" s="6" t="s">
        <v>8590</v>
      </c>
      <c r="K638" t="s">
        <v>288</v>
      </c>
      <c r="L638" t="s">
        <v>71</v>
      </c>
      <c r="M638" t="s">
        <v>71</v>
      </c>
      <c r="N638" t="s">
        <v>71</v>
      </c>
      <c r="O638" t="s">
        <v>71</v>
      </c>
      <c r="P638" t="s">
        <v>71</v>
      </c>
      <c r="Q638" t="s">
        <v>71</v>
      </c>
      <c r="R638" t="s">
        <v>71</v>
      </c>
      <c r="S638" t="s">
        <v>71</v>
      </c>
      <c r="T638" t="s">
        <v>5982</v>
      </c>
      <c r="U638" t="s">
        <v>71</v>
      </c>
      <c r="V638" t="s">
        <v>71</v>
      </c>
      <c r="W638" t="s">
        <v>71</v>
      </c>
      <c r="X638" t="s">
        <v>71</v>
      </c>
      <c r="Y638" t="s">
        <v>71</v>
      </c>
      <c r="Z638" t="s">
        <v>71</v>
      </c>
      <c r="AA638" t="s">
        <v>71</v>
      </c>
      <c r="AB638" t="s">
        <v>71</v>
      </c>
      <c r="AC638" t="s">
        <v>71</v>
      </c>
      <c r="AD638" t="s">
        <v>71</v>
      </c>
      <c r="AE638" t="s">
        <v>71</v>
      </c>
      <c r="AF638" t="s">
        <v>71</v>
      </c>
      <c r="AG638" t="s">
        <v>71</v>
      </c>
      <c r="AH638" t="s">
        <v>71</v>
      </c>
      <c r="AI638" t="s">
        <v>71</v>
      </c>
      <c r="AJ638" t="s">
        <v>71</v>
      </c>
      <c r="AK638" t="s">
        <v>71</v>
      </c>
      <c r="AL638" t="s">
        <v>71</v>
      </c>
      <c r="AM638" t="s">
        <v>291</v>
      </c>
      <c r="AN638" t="s">
        <v>292</v>
      </c>
      <c r="AO638" t="s">
        <v>71</v>
      </c>
      <c r="AP638" t="s">
        <v>71</v>
      </c>
      <c r="AQ638" t="s">
        <v>71</v>
      </c>
      <c r="AR638" t="s">
        <v>794</v>
      </c>
      <c r="AS638">
        <v>2023</v>
      </c>
      <c r="AT638">
        <v>211</v>
      </c>
      <c r="AU638" t="s">
        <v>71</v>
      </c>
      <c r="AV638" t="s">
        <v>71</v>
      </c>
      <c r="AW638" t="s">
        <v>71</v>
      </c>
      <c r="AX638" t="s">
        <v>71</v>
      </c>
      <c r="AY638" t="s">
        <v>71</v>
      </c>
      <c r="AZ638" t="s">
        <v>71</v>
      </c>
      <c r="BA638" t="s">
        <v>71</v>
      </c>
      <c r="BB638">
        <v>118497</v>
      </c>
      <c r="BC638" t="s">
        <v>5983</v>
      </c>
      <c r="BD638" t="str">
        <f>HYPERLINK("http://dx.doi.org/10.1016/j.eswa.2022.118497","http://dx.doi.org/10.1016/j.eswa.2022.118497")</f>
        <v>http://dx.doi.org/10.1016/j.eswa.2022.118497</v>
      </c>
      <c r="BE638" t="s">
        <v>71</v>
      </c>
      <c r="BF638" t="s">
        <v>71</v>
      </c>
      <c r="BG638" t="s">
        <v>71</v>
      </c>
      <c r="BH638" t="s">
        <v>71</v>
      </c>
      <c r="BI638" t="s">
        <v>71</v>
      </c>
      <c r="BJ638" t="s">
        <v>71</v>
      </c>
      <c r="BK638" t="s">
        <v>71</v>
      </c>
      <c r="BL638" t="s">
        <v>71</v>
      </c>
      <c r="BM638" t="s">
        <v>71</v>
      </c>
      <c r="BN638" t="s">
        <v>71</v>
      </c>
      <c r="BO638" t="s">
        <v>71</v>
      </c>
      <c r="BP638" t="s">
        <v>71</v>
      </c>
      <c r="BQ638" t="s">
        <v>5984</v>
      </c>
      <c r="BR638" t="str">
        <f>HYPERLINK("https%3A%2F%2Fwww.webofscience.com%2Fwos%2Fwoscc%2Ffull-record%2FWOS:000884679500006","View Full Record in Web of Science")</f>
        <v>View Full Record in Web of Science</v>
      </c>
    </row>
    <row r="639" spans="1:70" x14ac:dyDescent="0.25">
      <c r="A639" t="s">
        <v>69</v>
      </c>
      <c r="B639" t="s">
        <v>5985</v>
      </c>
      <c r="C639" t="s">
        <v>71</v>
      </c>
      <c r="D639" t="s">
        <v>71</v>
      </c>
      <c r="E639" t="s">
        <v>71</v>
      </c>
      <c r="F639" t="s">
        <v>5986</v>
      </c>
      <c r="G639" t="s">
        <v>71</v>
      </c>
      <c r="H639" t="s">
        <v>71</v>
      </c>
      <c r="I639" s="1" t="s">
        <v>5987</v>
      </c>
      <c r="J639" s="6" t="s">
        <v>8590</v>
      </c>
      <c r="K639" t="s">
        <v>233</v>
      </c>
      <c r="L639" t="s">
        <v>71</v>
      </c>
      <c r="M639" t="s">
        <v>71</v>
      </c>
      <c r="N639" t="s">
        <v>71</v>
      </c>
      <c r="O639" t="s">
        <v>71</v>
      </c>
      <c r="P639" t="s">
        <v>71</v>
      </c>
      <c r="Q639" t="s">
        <v>71</v>
      </c>
      <c r="R639" t="s">
        <v>71</v>
      </c>
      <c r="S639" t="s">
        <v>71</v>
      </c>
      <c r="T639" t="s">
        <v>5988</v>
      </c>
      <c r="U639" t="s">
        <v>71</v>
      </c>
      <c r="V639" t="s">
        <v>71</v>
      </c>
      <c r="W639" t="s">
        <v>71</v>
      </c>
      <c r="X639" t="s">
        <v>71</v>
      </c>
      <c r="Y639" t="s">
        <v>71</v>
      </c>
      <c r="Z639" t="s">
        <v>71</v>
      </c>
      <c r="AA639" t="s">
        <v>71</v>
      </c>
      <c r="AB639" t="s">
        <v>71</v>
      </c>
      <c r="AC639" t="s">
        <v>71</v>
      </c>
      <c r="AD639" t="s">
        <v>71</v>
      </c>
      <c r="AE639" t="s">
        <v>71</v>
      </c>
      <c r="AF639" t="s">
        <v>71</v>
      </c>
      <c r="AG639" t="s">
        <v>71</v>
      </c>
      <c r="AH639" t="s">
        <v>71</v>
      </c>
      <c r="AI639" t="s">
        <v>71</v>
      </c>
      <c r="AJ639" t="s">
        <v>71</v>
      </c>
      <c r="AK639" t="s">
        <v>71</v>
      </c>
      <c r="AL639" t="s">
        <v>71</v>
      </c>
      <c r="AM639" t="s">
        <v>237</v>
      </c>
      <c r="AN639" t="s">
        <v>238</v>
      </c>
      <c r="AO639" t="s">
        <v>71</v>
      </c>
      <c r="AP639" t="s">
        <v>71</v>
      </c>
      <c r="AQ639" t="s">
        <v>71</v>
      </c>
      <c r="AR639" t="s">
        <v>960</v>
      </c>
      <c r="AS639">
        <v>2014</v>
      </c>
      <c r="AT639">
        <v>22</v>
      </c>
      <c r="AU639">
        <v>2</v>
      </c>
      <c r="AV639" t="s">
        <v>71</v>
      </c>
      <c r="AW639" t="s">
        <v>71</v>
      </c>
      <c r="AX639" t="s">
        <v>71</v>
      </c>
      <c r="AY639" t="s">
        <v>71</v>
      </c>
      <c r="AZ639">
        <v>465</v>
      </c>
      <c r="BA639" t="s">
        <v>99</v>
      </c>
      <c r="BB639" t="s">
        <v>71</v>
      </c>
      <c r="BC639" t="s">
        <v>5989</v>
      </c>
      <c r="BD639" t="str">
        <f>HYPERLINK("http://dx.doi.org/10.1109/TFUZZ.2013.2258160","http://dx.doi.org/10.1109/TFUZZ.2013.2258160")</f>
        <v>http://dx.doi.org/10.1109/TFUZZ.2013.2258160</v>
      </c>
      <c r="BE639" t="s">
        <v>71</v>
      </c>
      <c r="BF639" t="s">
        <v>71</v>
      </c>
      <c r="BG639" t="s">
        <v>71</v>
      </c>
      <c r="BH639" t="s">
        <v>71</v>
      </c>
      <c r="BI639" t="s">
        <v>71</v>
      </c>
      <c r="BJ639" t="s">
        <v>71</v>
      </c>
      <c r="BK639" t="s">
        <v>71</v>
      </c>
      <c r="BL639" t="s">
        <v>71</v>
      </c>
      <c r="BM639" t="s">
        <v>71</v>
      </c>
      <c r="BN639" t="s">
        <v>71</v>
      </c>
      <c r="BO639" t="s">
        <v>71</v>
      </c>
      <c r="BP639" t="s">
        <v>71</v>
      </c>
      <c r="BQ639" t="s">
        <v>5990</v>
      </c>
      <c r="BR639" t="str">
        <f>HYPERLINK("https%3A%2F%2Fwww.webofscience.com%2Fwos%2Fwoscc%2Ffull-record%2FWOS:000334178800019","View Full Record in Web of Science")</f>
        <v>View Full Record in Web of Science</v>
      </c>
    </row>
    <row r="640" spans="1:70" x14ac:dyDescent="0.25">
      <c r="A640" t="s">
        <v>460</v>
      </c>
      <c r="B640" t="s">
        <v>5991</v>
      </c>
      <c r="C640" t="s">
        <v>71</v>
      </c>
      <c r="D640" t="s">
        <v>1324</v>
      </c>
      <c r="E640" t="s">
        <v>71</v>
      </c>
      <c r="F640" t="s">
        <v>5992</v>
      </c>
      <c r="G640" t="s">
        <v>71</v>
      </c>
      <c r="H640" t="s">
        <v>71</v>
      </c>
      <c r="I640" s="1" t="s">
        <v>5993</v>
      </c>
      <c r="J640" s="6" t="s">
        <v>8590</v>
      </c>
      <c r="K640" t="s">
        <v>1327</v>
      </c>
      <c r="L640" t="s">
        <v>466</v>
      </c>
      <c r="M640" t="s">
        <v>71</v>
      </c>
      <c r="N640" t="s">
        <v>71</v>
      </c>
      <c r="O640" t="s">
        <v>71</v>
      </c>
      <c r="P640" t="s">
        <v>71</v>
      </c>
      <c r="Q640" t="s">
        <v>71</v>
      </c>
      <c r="R640" t="s">
        <v>71</v>
      </c>
      <c r="S640" t="s">
        <v>71</v>
      </c>
      <c r="T640" t="s">
        <v>5994</v>
      </c>
      <c r="U640" t="s">
        <v>71</v>
      </c>
      <c r="V640" t="s">
        <v>71</v>
      </c>
      <c r="W640" t="s">
        <v>71</v>
      </c>
      <c r="X640" t="s">
        <v>71</v>
      </c>
      <c r="Y640" t="s">
        <v>5995</v>
      </c>
      <c r="Z640" t="s">
        <v>5996</v>
      </c>
      <c r="AA640" t="s">
        <v>71</v>
      </c>
      <c r="AB640" t="s">
        <v>71</v>
      </c>
      <c r="AC640" t="s">
        <v>71</v>
      </c>
      <c r="AD640" t="s">
        <v>71</v>
      </c>
      <c r="AE640" t="s">
        <v>71</v>
      </c>
      <c r="AF640" t="s">
        <v>71</v>
      </c>
      <c r="AG640" t="s">
        <v>71</v>
      </c>
      <c r="AH640" t="s">
        <v>71</v>
      </c>
      <c r="AI640" t="s">
        <v>71</v>
      </c>
      <c r="AJ640" t="s">
        <v>71</v>
      </c>
      <c r="AK640" t="s">
        <v>71</v>
      </c>
      <c r="AL640" t="s">
        <v>71</v>
      </c>
      <c r="AM640" t="s">
        <v>468</v>
      </c>
      <c r="AN640" t="s">
        <v>71</v>
      </c>
      <c r="AO640" t="s">
        <v>1330</v>
      </c>
      <c r="AP640" t="s">
        <v>71</v>
      </c>
      <c r="AQ640" t="s">
        <v>71</v>
      </c>
      <c r="AR640" t="s">
        <v>71</v>
      </c>
      <c r="AS640">
        <v>2007</v>
      </c>
      <c r="AT640">
        <v>215</v>
      </c>
      <c r="AU640" t="s">
        <v>71</v>
      </c>
      <c r="AV640" t="s">
        <v>71</v>
      </c>
      <c r="AW640" t="s">
        <v>71</v>
      </c>
      <c r="AX640" t="s">
        <v>71</v>
      </c>
      <c r="AY640" t="s">
        <v>71</v>
      </c>
      <c r="AZ640">
        <v>193</v>
      </c>
      <c r="BA640">
        <v>218</v>
      </c>
      <c r="BB640" t="s">
        <v>71</v>
      </c>
      <c r="BC640" t="s">
        <v>71</v>
      </c>
      <c r="BD640" t="s">
        <v>71</v>
      </c>
      <c r="BE640" t="s">
        <v>1331</v>
      </c>
      <c r="BF640" t="s">
        <v>71</v>
      </c>
      <c r="BG640" t="s">
        <v>71</v>
      </c>
      <c r="BH640" t="s">
        <v>71</v>
      </c>
      <c r="BI640" t="s">
        <v>71</v>
      </c>
      <c r="BJ640" t="s">
        <v>71</v>
      </c>
      <c r="BK640" t="s">
        <v>71</v>
      </c>
      <c r="BL640" t="s">
        <v>71</v>
      </c>
      <c r="BM640" t="s">
        <v>71</v>
      </c>
      <c r="BN640" t="s">
        <v>71</v>
      </c>
      <c r="BO640" t="s">
        <v>71</v>
      </c>
      <c r="BP640" t="s">
        <v>71</v>
      </c>
      <c r="BQ640" t="s">
        <v>5997</v>
      </c>
      <c r="BR640" t="str">
        <f>HYPERLINK("https%3A%2F%2Fwww.webofscience.com%2Fwos%2Fwoscc%2Ffull-record%2FWOS:000271338800012","View Full Record in Web of Science")</f>
        <v>View Full Record in Web of Science</v>
      </c>
    </row>
    <row r="641" spans="1:70" x14ac:dyDescent="0.25">
      <c r="A641" t="s">
        <v>69</v>
      </c>
      <c r="B641" t="s">
        <v>5998</v>
      </c>
      <c r="C641" t="s">
        <v>71</v>
      </c>
      <c r="D641" t="s">
        <v>71</v>
      </c>
      <c r="E641" t="s">
        <v>71</v>
      </c>
      <c r="F641" t="s">
        <v>5999</v>
      </c>
      <c r="G641" t="s">
        <v>71</v>
      </c>
      <c r="H641" t="s">
        <v>71</v>
      </c>
      <c r="I641" s="1" t="s">
        <v>6000</v>
      </c>
      <c r="J641" s="6" t="s">
        <v>8590</v>
      </c>
      <c r="K641" t="s">
        <v>563</v>
      </c>
      <c r="L641" t="s">
        <v>71</v>
      </c>
      <c r="M641" t="s">
        <v>71</v>
      </c>
      <c r="N641" t="s">
        <v>71</v>
      </c>
      <c r="O641" t="s">
        <v>71</v>
      </c>
      <c r="P641" t="s">
        <v>71</v>
      </c>
      <c r="Q641" t="s">
        <v>71</v>
      </c>
      <c r="R641" t="s">
        <v>71</v>
      </c>
      <c r="S641" t="s">
        <v>71</v>
      </c>
      <c r="T641" t="s">
        <v>6001</v>
      </c>
      <c r="U641" t="s">
        <v>71</v>
      </c>
      <c r="V641" t="s">
        <v>71</v>
      </c>
      <c r="W641" t="s">
        <v>71</v>
      </c>
      <c r="X641" t="s">
        <v>71</v>
      </c>
      <c r="Y641" t="s">
        <v>6002</v>
      </c>
      <c r="Z641" t="s">
        <v>6003</v>
      </c>
      <c r="AA641" t="s">
        <v>71</v>
      </c>
      <c r="AB641" t="s">
        <v>71</v>
      </c>
      <c r="AC641" t="s">
        <v>71</v>
      </c>
      <c r="AD641" t="s">
        <v>71</v>
      </c>
      <c r="AE641" t="s">
        <v>71</v>
      </c>
      <c r="AF641" t="s">
        <v>71</v>
      </c>
      <c r="AG641" t="s">
        <v>71</v>
      </c>
      <c r="AH641" t="s">
        <v>71</v>
      </c>
      <c r="AI641" t="s">
        <v>71</v>
      </c>
      <c r="AJ641" t="s">
        <v>71</v>
      </c>
      <c r="AK641" t="s">
        <v>71</v>
      </c>
      <c r="AL641" t="s">
        <v>71</v>
      </c>
      <c r="AM641" t="s">
        <v>565</v>
      </c>
      <c r="AN641" t="s">
        <v>71</v>
      </c>
      <c r="AO641" t="s">
        <v>71</v>
      </c>
      <c r="AP641" t="s">
        <v>71</v>
      </c>
      <c r="AQ641" t="s">
        <v>71</v>
      </c>
      <c r="AR641" t="s">
        <v>71</v>
      </c>
      <c r="AS641">
        <v>2009</v>
      </c>
      <c r="AT641">
        <v>15</v>
      </c>
      <c r="AU641">
        <v>1</v>
      </c>
      <c r="AV641" t="s">
        <v>71</v>
      </c>
      <c r="AW641" t="s">
        <v>71</v>
      </c>
      <c r="AX641" t="s">
        <v>71</v>
      </c>
      <c r="AY641" t="s">
        <v>71</v>
      </c>
      <c r="AZ641">
        <v>65</v>
      </c>
      <c r="BA641">
        <v>79</v>
      </c>
      <c r="BB641" t="s">
        <v>71</v>
      </c>
      <c r="BC641" t="s">
        <v>71</v>
      </c>
      <c r="BD641" t="s">
        <v>71</v>
      </c>
      <c r="BE641" t="s">
        <v>71</v>
      </c>
      <c r="BF641" t="s">
        <v>71</v>
      </c>
      <c r="BG641" t="s">
        <v>71</v>
      </c>
      <c r="BH641" t="s">
        <v>71</v>
      </c>
      <c r="BI641" t="s">
        <v>71</v>
      </c>
      <c r="BJ641" t="s">
        <v>71</v>
      </c>
      <c r="BK641" t="s">
        <v>71</v>
      </c>
      <c r="BL641" t="s">
        <v>71</v>
      </c>
      <c r="BM641" t="s">
        <v>71</v>
      </c>
      <c r="BN641" t="s">
        <v>71</v>
      </c>
      <c r="BO641" t="s">
        <v>71</v>
      </c>
      <c r="BP641" t="s">
        <v>71</v>
      </c>
      <c r="BQ641" t="s">
        <v>6004</v>
      </c>
      <c r="BR641" t="str">
        <f>HYPERLINK("https%3A%2F%2Fwww.webofscience.com%2Fwos%2Fwoscc%2Ffull-record%2FWOS:000266447000005","View Full Record in Web of Science")</f>
        <v>View Full Record in Web of Science</v>
      </c>
    </row>
    <row r="642" spans="1:70" x14ac:dyDescent="0.25">
      <c r="A642" t="s">
        <v>83</v>
      </c>
      <c r="B642" t="s">
        <v>6005</v>
      </c>
      <c r="C642" t="s">
        <v>71</v>
      </c>
      <c r="D642" t="s">
        <v>71</v>
      </c>
      <c r="E642" t="s">
        <v>102</v>
      </c>
      <c r="F642" t="s">
        <v>6006</v>
      </c>
      <c r="G642" t="s">
        <v>71</v>
      </c>
      <c r="H642" t="s">
        <v>71</v>
      </c>
      <c r="I642" s="1" t="s">
        <v>6007</v>
      </c>
      <c r="J642" s="6" t="s">
        <v>8588</v>
      </c>
      <c r="K642" t="s">
        <v>3292</v>
      </c>
      <c r="L642" t="s">
        <v>817</v>
      </c>
      <c r="M642" t="s">
        <v>3293</v>
      </c>
      <c r="N642" t="s">
        <v>3294</v>
      </c>
      <c r="O642" t="s">
        <v>3295</v>
      </c>
      <c r="P642" t="s">
        <v>3296</v>
      </c>
      <c r="Q642" t="s">
        <v>71</v>
      </c>
      <c r="R642" t="s">
        <v>71</v>
      </c>
      <c r="S642" t="s">
        <v>71</v>
      </c>
      <c r="T642" t="s">
        <v>6008</v>
      </c>
      <c r="U642" t="s">
        <v>71</v>
      </c>
      <c r="V642" t="s">
        <v>71</v>
      </c>
      <c r="W642" t="s">
        <v>71</v>
      </c>
      <c r="X642" t="s">
        <v>71</v>
      </c>
      <c r="Y642" t="s">
        <v>71</v>
      </c>
      <c r="Z642" t="s">
        <v>71</v>
      </c>
      <c r="AA642" t="s">
        <v>71</v>
      </c>
      <c r="AB642" t="s">
        <v>71</v>
      </c>
      <c r="AC642" t="s">
        <v>71</v>
      </c>
      <c r="AD642" t="s">
        <v>71</v>
      </c>
      <c r="AE642" t="s">
        <v>71</v>
      </c>
      <c r="AF642" t="s">
        <v>71</v>
      </c>
      <c r="AG642" t="s">
        <v>71</v>
      </c>
      <c r="AH642" t="s">
        <v>71</v>
      </c>
      <c r="AI642" t="s">
        <v>71</v>
      </c>
      <c r="AJ642" t="s">
        <v>71</v>
      </c>
      <c r="AK642" t="s">
        <v>71</v>
      </c>
      <c r="AL642" t="s">
        <v>71</v>
      </c>
      <c r="AM642" t="s">
        <v>824</v>
      </c>
      <c r="AN642" t="s">
        <v>71</v>
      </c>
      <c r="AO642" t="s">
        <v>3298</v>
      </c>
      <c r="AP642" t="s">
        <v>71</v>
      </c>
      <c r="AQ642" t="s">
        <v>71</v>
      </c>
      <c r="AR642" t="s">
        <v>71</v>
      </c>
      <c r="AS642">
        <v>2010</v>
      </c>
      <c r="AT642" t="s">
        <v>71</v>
      </c>
      <c r="AU642" t="s">
        <v>71</v>
      </c>
      <c r="AV642" t="s">
        <v>71</v>
      </c>
      <c r="AW642" t="s">
        <v>71</v>
      </c>
      <c r="AX642" t="s">
        <v>71</v>
      </c>
      <c r="AY642" t="s">
        <v>71</v>
      </c>
      <c r="AZ642" t="s">
        <v>71</v>
      </c>
      <c r="BA642" t="s">
        <v>71</v>
      </c>
      <c r="BB642" t="s">
        <v>71</v>
      </c>
      <c r="BC642" t="s">
        <v>71</v>
      </c>
      <c r="BD642" t="s">
        <v>71</v>
      </c>
      <c r="BE642" t="s">
        <v>71</v>
      </c>
      <c r="BF642" t="s">
        <v>71</v>
      </c>
      <c r="BG642" t="s">
        <v>71</v>
      </c>
      <c r="BH642" t="s">
        <v>71</v>
      </c>
      <c r="BI642" t="s">
        <v>71</v>
      </c>
      <c r="BJ642" t="s">
        <v>71</v>
      </c>
      <c r="BK642" t="s">
        <v>71</v>
      </c>
      <c r="BL642" t="s">
        <v>71</v>
      </c>
      <c r="BM642" t="s">
        <v>71</v>
      </c>
      <c r="BN642" t="s">
        <v>71</v>
      </c>
      <c r="BO642" t="s">
        <v>71</v>
      </c>
      <c r="BP642" t="s">
        <v>71</v>
      </c>
      <c r="BQ642" t="s">
        <v>6009</v>
      </c>
      <c r="BR642" t="str">
        <f>HYPERLINK("https%3A%2F%2Fwww.webofscience.com%2Fwos%2Fwoscc%2Ffull-record%2FWOS:000287453603037","View Full Record in Web of Science")</f>
        <v>View Full Record in Web of Science</v>
      </c>
    </row>
    <row r="643" spans="1:70" x14ac:dyDescent="0.25">
      <c r="A643" t="s">
        <v>69</v>
      </c>
      <c r="B643" t="s">
        <v>6010</v>
      </c>
      <c r="C643" t="s">
        <v>71</v>
      </c>
      <c r="D643" t="s">
        <v>71</v>
      </c>
      <c r="E643" t="s">
        <v>71</v>
      </c>
      <c r="F643" t="s">
        <v>6011</v>
      </c>
      <c r="G643" t="s">
        <v>71</v>
      </c>
      <c r="H643" t="s">
        <v>71</v>
      </c>
      <c r="I643" s="1" t="s">
        <v>6012</v>
      </c>
      <c r="J643" s="6" t="s">
        <v>8588</v>
      </c>
      <c r="K643" t="s">
        <v>6013</v>
      </c>
      <c r="L643" t="s">
        <v>71</v>
      </c>
      <c r="M643" t="s">
        <v>6014</v>
      </c>
      <c r="N643" t="s">
        <v>6015</v>
      </c>
      <c r="O643" t="s">
        <v>6016</v>
      </c>
      <c r="P643" t="s">
        <v>6017</v>
      </c>
      <c r="Q643" t="s">
        <v>71</v>
      </c>
      <c r="R643" t="s">
        <v>71</v>
      </c>
      <c r="S643" t="s">
        <v>71</v>
      </c>
      <c r="T643" t="s">
        <v>6018</v>
      </c>
      <c r="U643" t="s">
        <v>71</v>
      </c>
      <c r="V643" t="s">
        <v>71</v>
      </c>
      <c r="W643" t="s">
        <v>71</v>
      </c>
      <c r="X643" t="s">
        <v>71</v>
      </c>
      <c r="Y643" t="s">
        <v>6019</v>
      </c>
      <c r="Z643" t="s">
        <v>6020</v>
      </c>
      <c r="AA643" t="s">
        <v>71</v>
      </c>
      <c r="AB643" t="s">
        <v>71</v>
      </c>
      <c r="AC643" t="s">
        <v>71</v>
      </c>
      <c r="AD643" t="s">
        <v>71</v>
      </c>
      <c r="AE643" t="s">
        <v>71</v>
      </c>
      <c r="AF643" t="s">
        <v>71</v>
      </c>
      <c r="AG643" t="s">
        <v>71</v>
      </c>
      <c r="AH643" t="s">
        <v>71</v>
      </c>
      <c r="AI643" t="s">
        <v>71</v>
      </c>
      <c r="AJ643" t="s">
        <v>71</v>
      </c>
      <c r="AK643" t="s">
        <v>71</v>
      </c>
      <c r="AL643" t="s">
        <v>71</v>
      </c>
      <c r="AM643" t="s">
        <v>6021</v>
      </c>
      <c r="AN643" t="s">
        <v>6022</v>
      </c>
      <c r="AO643" t="s">
        <v>71</v>
      </c>
      <c r="AP643" t="s">
        <v>71</v>
      </c>
      <c r="AQ643" t="s">
        <v>71</v>
      </c>
      <c r="AR643" t="s">
        <v>1454</v>
      </c>
      <c r="AS643">
        <v>2006</v>
      </c>
      <c r="AT643">
        <v>36</v>
      </c>
      <c r="AU643">
        <v>4</v>
      </c>
      <c r="AV643" t="s">
        <v>71</v>
      </c>
      <c r="AW643" t="s">
        <v>71</v>
      </c>
      <c r="AX643" t="s">
        <v>71</v>
      </c>
      <c r="AY643" t="s">
        <v>71</v>
      </c>
      <c r="AZ643">
        <v>804</v>
      </c>
      <c r="BA643">
        <v>822</v>
      </c>
      <c r="BB643" t="s">
        <v>71</v>
      </c>
      <c r="BC643" t="s">
        <v>6023</v>
      </c>
      <c r="BD643" t="str">
        <f>HYPERLINK("http://dx.doi.org/10.1109/TSMCA.2005.855778","http://dx.doi.org/10.1109/TSMCA.2005.855778")</f>
        <v>http://dx.doi.org/10.1109/TSMCA.2005.855778</v>
      </c>
      <c r="BE643" t="s">
        <v>71</v>
      </c>
      <c r="BF643" t="s">
        <v>71</v>
      </c>
      <c r="BG643" t="s">
        <v>71</v>
      </c>
      <c r="BH643" t="s">
        <v>71</v>
      </c>
      <c r="BI643" t="s">
        <v>71</v>
      </c>
      <c r="BJ643" t="s">
        <v>71</v>
      </c>
      <c r="BK643" t="s">
        <v>71</v>
      </c>
      <c r="BL643" t="s">
        <v>71</v>
      </c>
      <c r="BM643" t="s">
        <v>71</v>
      </c>
      <c r="BN643" t="s">
        <v>71</v>
      </c>
      <c r="BO643" t="s">
        <v>71</v>
      </c>
      <c r="BP643" t="s">
        <v>71</v>
      </c>
      <c r="BQ643" t="s">
        <v>6024</v>
      </c>
      <c r="BR643" t="str">
        <f>HYPERLINK("https%3A%2F%2Fwww.webofscience.com%2Fwos%2Fwoscc%2Ffull-record%2FWOS:000238321700015","View Full Record in Web of Science")</f>
        <v>View Full Record in Web of Science</v>
      </c>
    </row>
    <row r="644" spans="1:70" x14ac:dyDescent="0.25">
      <c r="A644" t="s">
        <v>83</v>
      </c>
      <c r="B644" t="s">
        <v>624</v>
      </c>
      <c r="C644" t="s">
        <v>71</v>
      </c>
      <c r="D644" t="s">
        <v>6025</v>
      </c>
      <c r="E644" t="s">
        <v>71</v>
      </c>
      <c r="F644" t="s">
        <v>624</v>
      </c>
      <c r="G644" t="s">
        <v>71</v>
      </c>
      <c r="H644" t="s">
        <v>71</v>
      </c>
      <c r="I644" s="1" t="s">
        <v>6026</v>
      </c>
      <c r="J644" s="6" t="s">
        <v>8588</v>
      </c>
      <c r="K644" t="s">
        <v>6027</v>
      </c>
      <c r="L644" t="s">
        <v>71</v>
      </c>
      <c r="M644" t="s">
        <v>6028</v>
      </c>
      <c r="N644" t="s">
        <v>6029</v>
      </c>
      <c r="O644" t="s">
        <v>6030</v>
      </c>
      <c r="P644" t="s">
        <v>6031</v>
      </c>
      <c r="Q644" t="s">
        <v>71</v>
      </c>
      <c r="R644" t="s">
        <v>71</v>
      </c>
      <c r="S644" t="s">
        <v>71</v>
      </c>
      <c r="T644" t="s">
        <v>6032</v>
      </c>
      <c r="U644" t="s">
        <v>71</v>
      </c>
      <c r="V644" t="s">
        <v>71</v>
      </c>
      <c r="W644" t="s">
        <v>71</v>
      </c>
      <c r="X644" t="s">
        <v>71</v>
      </c>
      <c r="Y644" t="s">
        <v>71</v>
      </c>
      <c r="Z644" t="s">
        <v>71</v>
      </c>
      <c r="AA644" t="s">
        <v>71</v>
      </c>
      <c r="AB644" t="s">
        <v>71</v>
      </c>
      <c r="AC644" t="s">
        <v>71</v>
      </c>
      <c r="AD644" t="s">
        <v>71</v>
      </c>
      <c r="AE644" t="s">
        <v>71</v>
      </c>
      <c r="AF644" t="s">
        <v>71</v>
      </c>
      <c r="AG644" t="s">
        <v>71</v>
      </c>
      <c r="AH644" t="s">
        <v>71</v>
      </c>
      <c r="AI644" t="s">
        <v>71</v>
      </c>
      <c r="AJ644" t="s">
        <v>71</v>
      </c>
      <c r="AK644" t="s">
        <v>71</v>
      </c>
      <c r="AL644" t="s">
        <v>71</v>
      </c>
      <c r="AM644" t="s">
        <v>71</v>
      </c>
      <c r="AN644" t="s">
        <v>71</v>
      </c>
      <c r="AO644" t="s">
        <v>6033</v>
      </c>
      <c r="AP644" t="s">
        <v>71</v>
      </c>
      <c r="AQ644" t="s">
        <v>71</v>
      </c>
      <c r="AR644" t="s">
        <v>71</v>
      </c>
      <c r="AS644">
        <v>2002</v>
      </c>
      <c r="AT644" t="s">
        <v>71</v>
      </c>
      <c r="AU644" t="s">
        <v>71</v>
      </c>
      <c r="AV644" t="s">
        <v>71</v>
      </c>
      <c r="AW644" t="s">
        <v>71</v>
      </c>
      <c r="AX644" t="s">
        <v>71</v>
      </c>
      <c r="AY644" t="s">
        <v>71</v>
      </c>
      <c r="AZ644">
        <v>23</v>
      </c>
      <c r="BA644">
        <v>24</v>
      </c>
      <c r="BB644" t="s">
        <v>71</v>
      </c>
      <c r="BC644" t="s">
        <v>6034</v>
      </c>
      <c r="BD644" t="str">
        <f>HYPERLINK("http://dx.doi.org/10.1142/9789812777102_0003","http://dx.doi.org/10.1142/9789812777102_0003")</f>
        <v>http://dx.doi.org/10.1142/9789812777102_0003</v>
      </c>
      <c r="BE644" t="s">
        <v>71</v>
      </c>
      <c r="BF644" t="s">
        <v>71</v>
      </c>
      <c r="BG644" t="s">
        <v>71</v>
      </c>
      <c r="BH644" t="s">
        <v>71</v>
      </c>
      <c r="BI644" t="s">
        <v>71</v>
      </c>
      <c r="BJ644" t="s">
        <v>71</v>
      </c>
      <c r="BK644" t="s">
        <v>71</v>
      </c>
      <c r="BL644" t="s">
        <v>71</v>
      </c>
      <c r="BM644" t="s">
        <v>71</v>
      </c>
      <c r="BN644" t="s">
        <v>71</v>
      </c>
      <c r="BO644" t="s">
        <v>71</v>
      </c>
      <c r="BP644" t="s">
        <v>71</v>
      </c>
      <c r="BQ644" t="s">
        <v>6035</v>
      </c>
      <c r="BR644" t="str">
        <f>HYPERLINK("https%3A%2F%2Fwww.webofscience.com%2Fwos%2Fwoscc%2Ffull-record%2FWOS:000186233300003","View Full Record in Web of Science")</f>
        <v>View Full Record in Web of Science</v>
      </c>
    </row>
    <row r="645" spans="1:70" x14ac:dyDescent="0.25">
      <c r="A645" t="s">
        <v>83</v>
      </c>
      <c r="B645" t="s">
        <v>6036</v>
      </c>
      <c r="C645" t="s">
        <v>71</v>
      </c>
      <c r="D645" t="s">
        <v>71</v>
      </c>
      <c r="E645" t="s">
        <v>102</v>
      </c>
      <c r="F645" t="s">
        <v>6037</v>
      </c>
      <c r="G645" t="s">
        <v>71</v>
      </c>
      <c r="H645" t="s">
        <v>71</v>
      </c>
      <c r="I645" s="1" t="s">
        <v>6038</v>
      </c>
      <c r="J645" s="6" t="s">
        <v>8588</v>
      </c>
      <c r="K645" t="s">
        <v>6039</v>
      </c>
      <c r="L645" t="s">
        <v>71</v>
      </c>
      <c r="M645" t="s">
        <v>6040</v>
      </c>
      <c r="N645" t="s">
        <v>6041</v>
      </c>
      <c r="O645" t="s">
        <v>6042</v>
      </c>
      <c r="P645" t="s">
        <v>71</v>
      </c>
      <c r="Q645" t="s">
        <v>6043</v>
      </c>
      <c r="R645" t="s">
        <v>71</v>
      </c>
      <c r="S645" t="s">
        <v>71</v>
      </c>
      <c r="T645" t="s">
        <v>6044</v>
      </c>
      <c r="U645" t="s">
        <v>71</v>
      </c>
      <c r="V645" t="s">
        <v>71</v>
      </c>
      <c r="W645" t="s">
        <v>71</v>
      </c>
      <c r="X645" t="s">
        <v>71</v>
      </c>
      <c r="Y645" t="s">
        <v>71</v>
      </c>
      <c r="Z645" t="s">
        <v>71</v>
      </c>
      <c r="AA645" t="s">
        <v>71</v>
      </c>
      <c r="AB645" t="s">
        <v>71</v>
      </c>
      <c r="AC645" t="s">
        <v>71</v>
      </c>
      <c r="AD645" t="s">
        <v>71</v>
      </c>
      <c r="AE645" t="s">
        <v>71</v>
      </c>
      <c r="AF645" t="s">
        <v>71</v>
      </c>
      <c r="AG645" t="s">
        <v>71</v>
      </c>
      <c r="AH645" t="s">
        <v>71</v>
      </c>
      <c r="AI645" t="s">
        <v>71</v>
      </c>
      <c r="AJ645" t="s">
        <v>71</v>
      </c>
      <c r="AK645" t="s">
        <v>71</v>
      </c>
      <c r="AL645" t="s">
        <v>71</v>
      </c>
      <c r="AM645" t="s">
        <v>71</v>
      </c>
      <c r="AN645" t="s">
        <v>71</v>
      </c>
      <c r="AO645" t="s">
        <v>6045</v>
      </c>
      <c r="AP645" t="s">
        <v>71</v>
      </c>
      <c r="AQ645" t="s">
        <v>71</v>
      </c>
      <c r="AR645" t="s">
        <v>71</v>
      </c>
      <c r="AS645">
        <v>2017</v>
      </c>
      <c r="AT645" t="s">
        <v>71</v>
      </c>
      <c r="AU645" t="s">
        <v>71</v>
      </c>
      <c r="AV645" t="s">
        <v>71</v>
      </c>
      <c r="AW645" t="s">
        <v>71</v>
      </c>
      <c r="AX645" t="s">
        <v>71</v>
      </c>
      <c r="AY645" t="s">
        <v>71</v>
      </c>
      <c r="AZ645">
        <v>93</v>
      </c>
      <c r="BA645">
        <v>96</v>
      </c>
      <c r="BB645" t="s">
        <v>71</v>
      </c>
      <c r="BC645" t="s">
        <v>71</v>
      </c>
      <c r="BD645" t="s">
        <v>71</v>
      </c>
      <c r="BE645" t="s">
        <v>71</v>
      </c>
      <c r="BF645" t="s">
        <v>71</v>
      </c>
      <c r="BG645" t="s">
        <v>71</v>
      </c>
      <c r="BH645" t="s">
        <v>71</v>
      </c>
      <c r="BI645" t="s">
        <v>71</v>
      </c>
      <c r="BJ645" t="s">
        <v>71</v>
      </c>
      <c r="BK645" t="s">
        <v>71</v>
      </c>
      <c r="BL645" t="s">
        <v>71</v>
      </c>
      <c r="BM645" t="s">
        <v>71</v>
      </c>
      <c r="BN645" t="s">
        <v>71</v>
      </c>
      <c r="BO645" t="s">
        <v>71</v>
      </c>
      <c r="BP645" t="s">
        <v>71</v>
      </c>
      <c r="BQ645" t="s">
        <v>6046</v>
      </c>
      <c r="BR645" t="str">
        <f>HYPERLINK("https%3A%2F%2Fwww.webofscience.com%2Fwos%2Fwoscc%2Ffull-record%2FWOS:000403387400018","View Full Record in Web of Science")</f>
        <v>View Full Record in Web of Science</v>
      </c>
    </row>
    <row r="646" spans="1:70" x14ac:dyDescent="0.25">
      <c r="A646" t="s">
        <v>69</v>
      </c>
      <c r="B646" t="s">
        <v>6047</v>
      </c>
      <c r="C646" t="s">
        <v>71</v>
      </c>
      <c r="D646" t="s">
        <v>71</v>
      </c>
      <c r="E646" t="s">
        <v>71</v>
      </c>
      <c r="F646" t="s">
        <v>6048</v>
      </c>
      <c r="G646" t="s">
        <v>71</v>
      </c>
      <c r="H646" t="s">
        <v>71</v>
      </c>
      <c r="I646" s="1" t="s">
        <v>6049</v>
      </c>
      <c r="J646" s="6" t="s">
        <v>8588</v>
      </c>
      <c r="K646" t="s">
        <v>74</v>
      </c>
      <c r="L646" t="s">
        <v>71</v>
      </c>
      <c r="M646" t="s">
        <v>6050</v>
      </c>
      <c r="N646" t="s">
        <v>6051</v>
      </c>
      <c r="O646" t="s">
        <v>6052</v>
      </c>
      <c r="P646" t="s">
        <v>71</v>
      </c>
      <c r="Q646" t="s">
        <v>6053</v>
      </c>
      <c r="R646" t="s">
        <v>71</v>
      </c>
      <c r="S646" t="s">
        <v>71</v>
      </c>
      <c r="T646" t="s">
        <v>6054</v>
      </c>
      <c r="U646" t="s">
        <v>71</v>
      </c>
      <c r="V646" t="s">
        <v>71</v>
      </c>
      <c r="W646" t="s">
        <v>71</v>
      </c>
      <c r="X646" t="s">
        <v>71</v>
      </c>
      <c r="Y646" t="s">
        <v>6055</v>
      </c>
      <c r="Z646" t="s">
        <v>6056</v>
      </c>
      <c r="AA646" t="s">
        <v>71</v>
      </c>
      <c r="AB646" t="s">
        <v>71</v>
      </c>
      <c r="AC646" t="s">
        <v>71</v>
      </c>
      <c r="AD646" t="s">
        <v>71</v>
      </c>
      <c r="AE646" t="s">
        <v>71</v>
      </c>
      <c r="AF646" t="s">
        <v>71</v>
      </c>
      <c r="AG646" t="s">
        <v>71</v>
      </c>
      <c r="AH646" t="s">
        <v>71</v>
      </c>
      <c r="AI646" t="s">
        <v>71</v>
      </c>
      <c r="AJ646" t="s">
        <v>71</v>
      </c>
      <c r="AK646" t="s">
        <v>71</v>
      </c>
      <c r="AL646" t="s">
        <v>71</v>
      </c>
      <c r="AM646" t="s">
        <v>77</v>
      </c>
      <c r="AN646" t="s">
        <v>78</v>
      </c>
      <c r="AO646" t="s">
        <v>71</v>
      </c>
      <c r="AP646" t="s">
        <v>71</v>
      </c>
      <c r="AQ646" t="s">
        <v>71</v>
      </c>
      <c r="AR646" t="s">
        <v>794</v>
      </c>
      <c r="AS646">
        <v>2008</v>
      </c>
      <c r="AT646">
        <v>12</v>
      </c>
      <c r="AU646">
        <v>2</v>
      </c>
      <c r="AV646" t="s">
        <v>71</v>
      </c>
      <c r="AW646" t="s">
        <v>71</v>
      </c>
      <c r="AX646" t="s">
        <v>71</v>
      </c>
      <c r="AY646" t="s">
        <v>71</v>
      </c>
      <c r="AZ646">
        <v>177</v>
      </c>
      <c r="BA646">
        <v>182</v>
      </c>
      <c r="BB646" t="s">
        <v>71</v>
      </c>
      <c r="BC646" t="s">
        <v>6057</v>
      </c>
      <c r="BD646" t="str">
        <f>HYPERLINK("http://dx.doi.org/10.1007/s00500-007-0188-5","http://dx.doi.org/10.1007/s00500-007-0188-5")</f>
        <v>http://dx.doi.org/10.1007/s00500-007-0188-5</v>
      </c>
      <c r="BE646" t="s">
        <v>71</v>
      </c>
      <c r="BF646" t="s">
        <v>71</v>
      </c>
      <c r="BG646" t="s">
        <v>71</v>
      </c>
      <c r="BH646" t="s">
        <v>71</v>
      </c>
      <c r="BI646" t="s">
        <v>71</v>
      </c>
      <c r="BJ646" t="s">
        <v>71</v>
      </c>
      <c r="BK646" t="s">
        <v>71</v>
      </c>
      <c r="BL646" t="s">
        <v>71</v>
      </c>
      <c r="BM646" t="s">
        <v>71</v>
      </c>
      <c r="BN646" t="s">
        <v>71</v>
      </c>
      <c r="BO646" t="s">
        <v>71</v>
      </c>
      <c r="BP646" t="s">
        <v>71</v>
      </c>
      <c r="BQ646" t="s">
        <v>6058</v>
      </c>
      <c r="BR646" t="str">
        <f>HYPERLINK("https%3A%2F%2Fwww.webofscience.com%2Fwos%2Fwoscc%2Ffull-record%2FWOS:000249312300009","View Full Record in Web of Science")</f>
        <v>View Full Record in Web of Science</v>
      </c>
    </row>
    <row r="647" spans="1:70" x14ac:dyDescent="0.25">
      <c r="A647" t="s">
        <v>69</v>
      </c>
      <c r="B647" t="s">
        <v>6059</v>
      </c>
      <c r="C647" t="s">
        <v>71</v>
      </c>
      <c r="D647" t="s">
        <v>71</v>
      </c>
      <c r="E647" t="s">
        <v>71</v>
      </c>
      <c r="F647" t="s">
        <v>6060</v>
      </c>
      <c r="G647" t="s">
        <v>71</v>
      </c>
      <c r="H647" t="s">
        <v>71</v>
      </c>
      <c r="I647" s="1" t="s">
        <v>6061</v>
      </c>
      <c r="J647" s="6" t="s">
        <v>8588</v>
      </c>
      <c r="K647" t="s">
        <v>510</v>
      </c>
      <c r="L647" t="s">
        <v>71</v>
      </c>
      <c r="M647" t="s">
        <v>71</v>
      </c>
      <c r="N647" t="s">
        <v>71</v>
      </c>
      <c r="O647" t="s">
        <v>71</v>
      </c>
      <c r="P647" t="s">
        <v>71</v>
      </c>
      <c r="Q647" t="s">
        <v>71</v>
      </c>
      <c r="R647" t="s">
        <v>71</v>
      </c>
      <c r="S647" t="s">
        <v>71</v>
      </c>
      <c r="T647" t="s">
        <v>6062</v>
      </c>
      <c r="U647" t="s">
        <v>71</v>
      </c>
      <c r="V647" t="s">
        <v>71</v>
      </c>
      <c r="W647" t="s">
        <v>71</v>
      </c>
      <c r="X647" t="s">
        <v>71</v>
      </c>
      <c r="Y647" t="s">
        <v>6063</v>
      </c>
      <c r="Z647" t="s">
        <v>6064</v>
      </c>
      <c r="AA647" t="s">
        <v>71</v>
      </c>
      <c r="AB647" t="s">
        <v>71</v>
      </c>
      <c r="AC647" t="s">
        <v>71</v>
      </c>
      <c r="AD647" t="s">
        <v>71</v>
      </c>
      <c r="AE647" t="s">
        <v>71</v>
      </c>
      <c r="AF647" t="s">
        <v>71</v>
      </c>
      <c r="AG647" t="s">
        <v>71</v>
      </c>
      <c r="AH647" t="s">
        <v>71</v>
      </c>
      <c r="AI647" t="s">
        <v>71</v>
      </c>
      <c r="AJ647" t="s">
        <v>71</v>
      </c>
      <c r="AK647" t="s">
        <v>71</v>
      </c>
      <c r="AL647" t="s">
        <v>71</v>
      </c>
      <c r="AM647" t="s">
        <v>512</v>
      </c>
      <c r="AN647" t="s">
        <v>513</v>
      </c>
      <c r="AO647" t="s">
        <v>71</v>
      </c>
      <c r="AP647" t="s">
        <v>71</v>
      </c>
      <c r="AQ647" t="s">
        <v>71</v>
      </c>
      <c r="AR647" t="s">
        <v>6065</v>
      </c>
      <c r="AS647">
        <v>2019</v>
      </c>
      <c r="AT647">
        <v>49</v>
      </c>
      <c r="AU647">
        <v>6</v>
      </c>
      <c r="AV647" t="s">
        <v>71</v>
      </c>
      <c r="AW647" t="s">
        <v>71</v>
      </c>
      <c r="AX647" t="s">
        <v>71</v>
      </c>
      <c r="AY647" t="s">
        <v>71</v>
      </c>
      <c r="AZ647">
        <v>1741</v>
      </c>
      <c r="BA647">
        <v>1765</v>
      </c>
      <c r="BB647" t="s">
        <v>71</v>
      </c>
      <c r="BC647" t="s">
        <v>6066</v>
      </c>
      <c r="BD647" t="str">
        <f>HYPERLINK("http://dx.doi.org/10.1108/K-05-2019-0345","http://dx.doi.org/10.1108/K-05-2019-0345")</f>
        <v>http://dx.doi.org/10.1108/K-05-2019-0345</v>
      </c>
      <c r="BE647" t="s">
        <v>71</v>
      </c>
      <c r="BF647" t="s">
        <v>6067</v>
      </c>
      <c r="BG647" t="s">
        <v>71</v>
      </c>
      <c r="BH647" t="s">
        <v>71</v>
      </c>
      <c r="BI647" t="s">
        <v>71</v>
      </c>
      <c r="BJ647" t="s">
        <v>71</v>
      </c>
      <c r="BK647" t="s">
        <v>71</v>
      </c>
      <c r="BL647" t="s">
        <v>71</v>
      </c>
      <c r="BM647" t="s">
        <v>71</v>
      </c>
      <c r="BN647" t="s">
        <v>71</v>
      </c>
      <c r="BO647" t="s">
        <v>71</v>
      </c>
      <c r="BP647" t="s">
        <v>71</v>
      </c>
      <c r="BQ647" t="s">
        <v>6068</v>
      </c>
      <c r="BR647" t="str">
        <f>HYPERLINK("https%3A%2F%2Fwww.webofscience.com%2Fwos%2Fwoscc%2Ffull-record%2FWOS:000501914100001","View Full Record in Web of Science")</f>
        <v>View Full Record in Web of Science</v>
      </c>
    </row>
    <row r="648" spans="1:70" x14ac:dyDescent="0.25">
      <c r="A648" t="s">
        <v>83</v>
      </c>
      <c r="B648" t="s">
        <v>6069</v>
      </c>
      <c r="C648" t="s">
        <v>71</v>
      </c>
      <c r="D648" t="s">
        <v>6070</v>
      </c>
      <c r="E648" t="s">
        <v>71</v>
      </c>
      <c r="F648" t="s">
        <v>6071</v>
      </c>
      <c r="G648" t="s">
        <v>71</v>
      </c>
      <c r="H648" t="s">
        <v>71</v>
      </c>
      <c r="I648" s="1" t="s">
        <v>6072</v>
      </c>
      <c r="J648" s="6" t="s">
        <v>8588</v>
      </c>
      <c r="K648" t="s">
        <v>6073</v>
      </c>
      <c r="L648" t="s">
        <v>1280</v>
      </c>
      <c r="M648" t="s">
        <v>6074</v>
      </c>
      <c r="N648" t="s">
        <v>6075</v>
      </c>
      <c r="O648" t="s">
        <v>1292</v>
      </c>
      <c r="P648" t="s">
        <v>71</v>
      </c>
      <c r="Q648" t="s">
        <v>71</v>
      </c>
      <c r="R648" t="s">
        <v>71</v>
      </c>
      <c r="S648" t="s">
        <v>71</v>
      </c>
      <c r="T648" t="s">
        <v>6076</v>
      </c>
      <c r="U648" t="s">
        <v>71</v>
      </c>
      <c r="V648" t="s">
        <v>71</v>
      </c>
      <c r="W648" t="s">
        <v>71</v>
      </c>
      <c r="X648" t="s">
        <v>71</v>
      </c>
      <c r="Y648" t="s">
        <v>6077</v>
      </c>
      <c r="Z648" t="s">
        <v>71</v>
      </c>
      <c r="AA648" t="s">
        <v>71</v>
      </c>
      <c r="AB648" t="s">
        <v>71</v>
      </c>
      <c r="AC648" t="s">
        <v>71</v>
      </c>
      <c r="AD648" t="s">
        <v>71</v>
      </c>
      <c r="AE648" t="s">
        <v>71</v>
      </c>
      <c r="AF648" t="s">
        <v>71</v>
      </c>
      <c r="AG648" t="s">
        <v>71</v>
      </c>
      <c r="AH648" t="s">
        <v>71</v>
      </c>
      <c r="AI648" t="s">
        <v>71</v>
      </c>
      <c r="AJ648" t="s">
        <v>71</v>
      </c>
      <c r="AK648" t="s">
        <v>71</v>
      </c>
      <c r="AL648" t="s">
        <v>71</v>
      </c>
      <c r="AM648" t="s">
        <v>695</v>
      </c>
      <c r="AN648" t="s">
        <v>71</v>
      </c>
      <c r="AO648" t="s">
        <v>6078</v>
      </c>
      <c r="AP648" t="s">
        <v>71</v>
      </c>
      <c r="AQ648" t="s">
        <v>71</v>
      </c>
      <c r="AR648" t="s">
        <v>71</v>
      </c>
      <c r="AS648">
        <v>2010</v>
      </c>
      <c r="AT648">
        <v>6146</v>
      </c>
      <c r="AU648" t="s">
        <v>71</v>
      </c>
      <c r="AV648" t="s">
        <v>71</v>
      </c>
      <c r="AW648" t="s">
        <v>71</v>
      </c>
      <c r="AX648" t="s">
        <v>71</v>
      </c>
      <c r="AY648" t="s">
        <v>71</v>
      </c>
      <c r="AZ648">
        <v>77</v>
      </c>
      <c r="BA648" t="s">
        <v>99</v>
      </c>
      <c r="BB648" t="s">
        <v>71</v>
      </c>
      <c r="BC648" t="s">
        <v>71</v>
      </c>
      <c r="BD648" t="s">
        <v>71</v>
      </c>
      <c r="BE648" t="s">
        <v>71</v>
      </c>
      <c r="BF648" t="s">
        <v>71</v>
      </c>
      <c r="BG648" t="s">
        <v>71</v>
      </c>
      <c r="BH648" t="s">
        <v>71</v>
      </c>
      <c r="BI648" t="s">
        <v>71</v>
      </c>
      <c r="BJ648" t="s">
        <v>71</v>
      </c>
      <c r="BK648" t="s">
        <v>71</v>
      </c>
      <c r="BL648" t="s">
        <v>71</v>
      </c>
      <c r="BM648" t="s">
        <v>71</v>
      </c>
      <c r="BN648" t="s">
        <v>71</v>
      </c>
      <c r="BO648" t="s">
        <v>71</v>
      </c>
      <c r="BP648" t="s">
        <v>71</v>
      </c>
      <c r="BQ648" t="s">
        <v>6079</v>
      </c>
      <c r="BR648" t="str">
        <f>HYPERLINK("https%3A%2F%2Fwww.webofscience.com%2Fwos%2Fwoscc%2Ffull-record%2FWOS:000280407000011","View Full Record in Web of Science")</f>
        <v>View Full Record in Web of Science</v>
      </c>
    </row>
    <row r="649" spans="1:70" x14ac:dyDescent="0.25">
      <c r="A649" t="s">
        <v>69</v>
      </c>
      <c r="B649" t="s">
        <v>6080</v>
      </c>
      <c r="C649" t="s">
        <v>71</v>
      </c>
      <c r="D649" t="s">
        <v>71</v>
      </c>
      <c r="E649" t="s">
        <v>71</v>
      </c>
      <c r="F649" t="s">
        <v>6081</v>
      </c>
      <c r="G649" t="s">
        <v>71</v>
      </c>
      <c r="H649" t="s">
        <v>71</v>
      </c>
      <c r="I649" s="1" t="s">
        <v>6082</v>
      </c>
      <c r="J649" s="6" t="s">
        <v>8588</v>
      </c>
      <c r="K649" t="s">
        <v>4838</v>
      </c>
      <c r="L649" t="s">
        <v>71</v>
      </c>
      <c r="M649" t="s">
        <v>71</v>
      </c>
      <c r="N649" t="s">
        <v>71</v>
      </c>
      <c r="O649" t="s">
        <v>71</v>
      </c>
      <c r="P649" t="s">
        <v>71</v>
      </c>
      <c r="Q649" t="s">
        <v>71</v>
      </c>
      <c r="R649" t="s">
        <v>71</v>
      </c>
      <c r="S649" t="s">
        <v>71</v>
      </c>
      <c r="T649" t="s">
        <v>6083</v>
      </c>
      <c r="U649" t="s">
        <v>71</v>
      </c>
      <c r="V649" t="s">
        <v>71</v>
      </c>
      <c r="W649" t="s">
        <v>71</v>
      </c>
      <c r="X649" t="s">
        <v>71</v>
      </c>
      <c r="Y649" t="s">
        <v>6084</v>
      </c>
      <c r="Z649" t="s">
        <v>6085</v>
      </c>
      <c r="AA649" t="s">
        <v>71</v>
      </c>
      <c r="AB649" t="s">
        <v>71</v>
      </c>
      <c r="AC649" t="s">
        <v>71</v>
      </c>
      <c r="AD649" t="s">
        <v>71</v>
      </c>
      <c r="AE649" t="s">
        <v>71</v>
      </c>
      <c r="AF649" t="s">
        <v>71</v>
      </c>
      <c r="AG649" t="s">
        <v>71</v>
      </c>
      <c r="AH649" t="s">
        <v>71</v>
      </c>
      <c r="AI649" t="s">
        <v>71</v>
      </c>
      <c r="AJ649" t="s">
        <v>71</v>
      </c>
      <c r="AK649" t="s">
        <v>71</v>
      </c>
      <c r="AL649" t="s">
        <v>71</v>
      </c>
      <c r="AM649" t="s">
        <v>4841</v>
      </c>
      <c r="AN649" t="s">
        <v>4842</v>
      </c>
      <c r="AO649" t="s">
        <v>71</v>
      </c>
      <c r="AP649" t="s">
        <v>71</v>
      </c>
      <c r="AQ649" t="s">
        <v>71</v>
      </c>
      <c r="AR649" t="s">
        <v>1454</v>
      </c>
      <c r="AS649">
        <v>2009</v>
      </c>
      <c r="AT649">
        <v>10</v>
      </c>
      <c r="AU649">
        <v>3</v>
      </c>
      <c r="AV649" t="s">
        <v>71</v>
      </c>
      <c r="AW649" t="s">
        <v>71</v>
      </c>
      <c r="AX649" t="s">
        <v>180</v>
      </c>
      <c r="AY649" t="s">
        <v>71</v>
      </c>
      <c r="AZ649">
        <v>211</v>
      </c>
      <c r="BA649">
        <v>216</v>
      </c>
      <c r="BB649" t="s">
        <v>71</v>
      </c>
      <c r="BC649" t="s">
        <v>6086</v>
      </c>
      <c r="BD649" t="str">
        <f>HYPERLINK("http://dx.doi.org/10.1016/j.inffus.2008.12.002","http://dx.doi.org/10.1016/j.inffus.2008.12.002")</f>
        <v>http://dx.doi.org/10.1016/j.inffus.2008.12.002</v>
      </c>
      <c r="BE649" t="s">
        <v>71</v>
      </c>
      <c r="BF649" t="s">
        <v>71</v>
      </c>
      <c r="BG649" t="s">
        <v>71</v>
      </c>
      <c r="BH649" t="s">
        <v>71</v>
      </c>
      <c r="BI649" t="s">
        <v>71</v>
      </c>
      <c r="BJ649" t="s">
        <v>71</v>
      </c>
      <c r="BK649" t="s">
        <v>71</v>
      </c>
      <c r="BL649" t="s">
        <v>71</v>
      </c>
      <c r="BM649" t="s">
        <v>71</v>
      </c>
      <c r="BN649" t="s">
        <v>71</v>
      </c>
      <c r="BO649" t="s">
        <v>71</v>
      </c>
      <c r="BP649" t="s">
        <v>71</v>
      </c>
      <c r="BQ649" t="s">
        <v>6087</v>
      </c>
      <c r="BR649" t="str">
        <f>HYPERLINK("https%3A%2F%2Fwww.webofscience.com%2Fwos%2Fwoscc%2Ffull-record%2FWOS:000265165700003","View Full Record in Web of Science")</f>
        <v>View Full Record in Web of Science</v>
      </c>
    </row>
    <row r="650" spans="1:70" x14ac:dyDescent="0.25">
      <c r="A650" t="s">
        <v>69</v>
      </c>
      <c r="B650" t="s">
        <v>6088</v>
      </c>
      <c r="C650" t="s">
        <v>71</v>
      </c>
      <c r="D650" t="s">
        <v>71</v>
      </c>
      <c r="E650" t="s">
        <v>71</v>
      </c>
      <c r="F650" t="s">
        <v>6089</v>
      </c>
      <c r="G650" t="s">
        <v>71</v>
      </c>
      <c r="H650" t="s">
        <v>71</v>
      </c>
      <c r="I650" s="1" t="s">
        <v>6090</v>
      </c>
      <c r="J650" s="6" t="s">
        <v>8588</v>
      </c>
      <c r="K650" t="s">
        <v>194</v>
      </c>
      <c r="L650" t="s">
        <v>71</v>
      </c>
      <c r="M650" t="s">
        <v>71</v>
      </c>
      <c r="N650" t="s">
        <v>71</v>
      </c>
      <c r="O650" t="s">
        <v>71</v>
      </c>
      <c r="P650" t="s">
        <v>71</v>
      </c>
      <c r="Q650" t="s">
        <v>71</v>
      </c>
      <c r="R650" t="s">
        <v>71</v>
      </c>
      <c r="S650" t="s">
        <v>71</v>
      </c>
      <c r="T650" t="s">
        <v>6091</v>
      </c>
      <c r="U650" t="s">
        <v>71</v>
      </c>
      <c r="V650" t="s">
        <v>71</v>
      </c>
      <c r="W650" t="s">
        <v>71</v>
      </c>
      <c r="X650" t="s">
        <v>71</v>
      </c>
      <c r="Y650" t="s">
        <v>6092</v>
      </c>
      <c r="Z650" t="s">
        <v>6093</v>
      </c>
      <c r="AA650" t="s">
        <v>71</v>
      </c>
      <c r="AB650" t="s">
        <v>71</v>
      </c>
      <c r="AC650" t="s">
        <v>71</v>
      </c>
      <c r="AD650" t="s">
        <v>71</v>
      </c>
      <c r="AE650" t="s">
        <v>71</v>
      </c>
      <c r="AF650" t="s">
        <v>71</v>
      </c>
      <c r="AG650" t="s">
        <v>71</v>
      </c>
      <c r="AH650" t="s">
        <v>71</v>
      </c>
      <c r="AI650" t="s">
        <v>71</v>
      </c>
      <c r="AJ650" t="s">
        <v>71</v>
      </c>
      <c r="AK650" t="s">
        <v>71</v>
      </c>
      <c r="AL650" t="s">
        <v>71</v>
      </c>
      <c r="AM650" t="s">
        <v>198</v>
      </c>
      <c r="AN650" t="s">
        <v>199</v>
      </c>
      <c r="AO650" t="s">
        <v>71</v>
      </c>
      <c r="AP650" t="s">
        <v>71</v>
      </c>
      <c r="AQ650" t="s">
        <v>71</v>
      </c>
      <c r="AR650" t="s">
        <v>71</v>
      </c>
      <c r="AS650">
        <v>2018</v>
      </c>
      <c r="AT650">
        <v>11</v>
      </c>
      <c r="AU650">
        <v>1</v>
      </c>
      <c r="AV650" t="s">
        <v>71</v>
      </c>
      <c r="AW650" t="s">
        <v>71</v>
      </c>
      <c r="AX650" t="s">
        <v>71</v>
      </c>
      <c r="AY650" t="s">
        <v>71</v>
      </c>
      <c r="AZ650">
        <v>575</v>
      </c>
      <c r="BA650">
        <v>590</v>
      </c>
      <c r="BB650" t="s">
        <v>71</v>
      </c>
      <c r="BC650" t="s">
        <v>6094</v>
      </c>
      <c r="BD650" t="str">
        <f>HYPERLINK("http://dx.doi.org/10.2991/ijcis.11.1.43","http://dx.doi.org/10.2991/ijcis.11.1.43")</f>
        <v>http://dx.doi.org/10.2991/ijcis.11.1.43</v>
      </c>
      <c r="BE650" t="s">
        <v>71</v>
      </c>
      <c r="BF650" t="s">
        <v>71</v>
      </c>
      <c r="BG650" t="s">
        <v>71</v>
      </c>
      <c r="BH650" t="s">
        <v>71</v>
      </c>
      <c r="BI650" t="s">
        <v>71</v>
      </c>
      <c r="BJ650" t="s">
        <v>71</v>
      </c>
      <c r="BK650" t="s">
        <v>71</v>
      </c>
      <c r="BL650" t="s">
        <v>71</v>
      </c>
      <c r="BM650" t="s">
        <v>71</v>
      </c>
      <c r="BN650" t="s">
        <v>71</v>
      </c>
      <c r="BO650" t="s">
        <v>71</v>
      </c>
      <c r="BP650" t="s">
        <v>71</v>
      </c>
      <c r="BQ650" t="s">
        <v>6095</v>
      </c>
      <c r="BR650" t="str">
        <f>HYPERLINK("https%3A%2F%2Fwww.webofscience.com%2Fwos%2Fwoscc%2Ffull-record%2FWOS:000430620000043","View Full Record in Web of Science")</f>
        <v>View Full Record in Web of Science</v>
      </c>
    </row>
    <row r="651" spans="1:70" x14ac:dyDescent="0.25">
      <c r="A651" t="s">
        <v>69</v>
      </c>
      <c r="B651" t="s">
        <v>6096</v>
      </c>
      <c r="C651" t="s">
        <v>71</v>
      </c>
      <c r="D651" t="s">
        <v>71</v>
      </c>
      <c r="E651" t="s">
        <v>71</v>
      </c>
      <c r="F651" t="s">
        <v>6097</v>
      </c>
      <c r="G651" t="s">
        <v>71</v>
      </c>
      <c r="H651" t="s">
        <v>71</v>
      </c>
      <c r="I651" s="1" t="s">
        <v>6098</v>
      </c>
      <c r="J651" s="6" t="s">
        <v>8588</v>
      </c>
      <c r="K651" t="s">
        <v>6099</v>
      </c>
      <c r="L651" t="s">
        <v>71</v>
      </c>
      <c r="M651" t="s">
        <v>71</v>
      </c>
      <c r="N651" t="s">
        <v>71</v>
      </c>
      <c r="O651" t="s">
        <v>71</v>
      </c>
      <c r="P651" t="s">
        <v>71</v>
      </c>
      <c r="Q651" t="s">
        <v>71</v>
      </c>
      <c r="R651" t="s">
        <v>71</v>
      </c>
      <c r="S651" t="s">
        <v>71</v>
      </c>
      <c r="T651" t="s">
        <v>6100</v>
      </c>
      <c r="U651" t="s">
        <v>71</v>
      </c>
      <c r="V651" t="s">
        <v>71</v>
      </c>
      <c r="W651" t="s">
        <v>71</v>
      </c>
      <c r="X651" t="s">
        <v>71</v>
      </c>
      <c r="Y651" t="s">
        <v>6101</v>
      </c>
      <c r="Z651" t="s">
        <v>6102</v>
      </c>
      <c r="AA651" t="s">
        <v>71</v>
      </c>
      <c r="AB651" t="s">
        <v>71</v>
      </c>
      <c r="AC651" t="s">
        <v>71</v>
      </c>
      <c r="AD651" t="s">
        <v>71</v>
      </c>
      <c r="AE651" t="s">
        <v>71</v>
      </c>
      <c r="AF651" t="s">
        <v>71</v>
      </c>
      <c r="AG651" t="s">
        <v>71</v>
      </c>
      <c r="AH651" t="s">
        <v>71</v>
      </c>
      <c r="AI651" t="s">
        <v>71</v>
      </c>
      <c r="AJ651" t="s">
        <v>71</v>
      </c>
      <c r="AK651" t="s">
        <v>71</v>
      </c>
      <c r="AL651" t="s">
        <v>71</v>
      </c>
      <c r="AM651" t="s">
        <v>6103</v>
      </c>
      <c r="AN651" t="s">
        <v>6104</v>
      </c>
      <c r="AO651" t="s">
        <v>71</v>
      </c>
      <c r="AP651" t="s">
        <v>71</v>
      </c>
      <c r="AQ651" t="s">
        <v>71</v>
      </c>
      <c r="AR651" t="s">
        <v>71</v>
      </c>
      <c r="AS651" t="s">
        <v>71</v>
      </c>
      <c r="AT651" t="s">
        <v>71</v>
      </c>
      <c r="AU651" t="s">
        <v>71</v>
      </c>
      <c r="AV651" t="s">
        <v>71</v>
      </c>
      <c r="AW651" t="s">
        <v>71</v>
      </c>
      <c r="AX651" t="s">
        <v>71</v>
      </c>
      <c r="AY651" t="s">
        <v>71</v>
      </c>
      <c r="AZ651" t="s">
        <v>71</v>
      </c>
      <c r="BA651" t="s">
        <v>71</v>
      </c>
      <c r="BB651" t="s">
        <v>71</v>
      </c>
      <c r="BC651" t="s">
        <v>6105</v>
      </c>
      <c r="BD651" t="str">
        <f>HYPERLINK("http://dx.doi.org/10.1007/s10796-022-10242-z","http://dx.doi.org/10.1007/s10796-022-10242-z")</f>
        <v>http://dx.doi.org/10.1007/s10796-022-10242-z</v>
      </c>
      <c r="BE651" t="s">
        <v>71</v>
      </c>
      <c r="BF651" t="s">
        <v>1054</v>
      </c>
      <c r="BG651" t="s">
        <v>71</v>
      </c>
      <c r="BH651" t="s">
        <v>71</v>
      </c>
      <c r="BI651" t="s">
        <v>71</v>
      </c>
      <c r="BJ651" t="s">
        <v>71</v>
      </c>
      <c r="BK651" t="s">
        <v>71</v>
      </c>
      <c r="BL651">
        <v>35068999</v>
      </c>
      <c r="BM651" t="s">
        <v>71</v>
      </c>
      <c r="BN651" t="s">
        <v>71</v>
      </c>
      <c r="BO651" t="s">
        <v>71</v>
      </c>
      <c r="BP651" t="s">
        <v>71</v>
      </c>
      <c r="BQ651" t="s">
        <v>6106</v>
      </c>
      <c r="BR651" t="str">
        <f>HYPERLINK("https%3A%2F%2Fwww.webofscience.com%2Fwos%2Fwoscc%2Ffull-record%2FWOS:000745775000001","View Full Record in Web of Science")</f>
        <v>View Full Record in Web of Science</v>
      </c>
    </row>
    <row r="652" spans="1:70" x14ac:dyDescent="0.25">
      <c r="A652" t="s">
        <v>69</v>
      </c>
      <c r="B652" t="s">
        <v>6107</v>
      </c>
      <c r="C652" t="s">
        <v>71</v>
      </c>
      <c r="D652" t="s">
        <v>71</v>
      </c>
      <c r="E652" t="s">
        <v>71</v>
      </c>
      <c r="F652" t="s">
        <v>6108</v>
      </c>
      <c r="G652" t="s">
        <v>71</v>
      </c>
      <c r="H652" t="s">
        <v>71</v>
      </c>
      <c r="I652" s="1" t="s">
        <v>6109</v>
      </c>
      <c r="J652" s="6" t="s">
        <v>8588</v>
      </c>
      <c r="K652" t="s">
        <v>563</v>
      </c>
      <c r="L652" t="s">
        <v>71</v>
      </c>
      <c r="M652" t="s">
        <v>71</v>
      </c>
      <c r="N652" t="s">
        <v>71</v>
      </c>
      <c r="O652" t="s">
        <v>71</v>
      </c>
      <c r="P652" t="s">
        <v>71</v>
      </c>
      <c r="Q652" t="s">
        <v>71</v>
      </c>
      <c r="R652" t="s">
        <v>71</v>
      </c>
      <c r="S652" t="s">
        <v>71</v>
      </c>
      <c r="T652" t="s">
        <v>6110</v>
      </c>
      <c r="U652" t="s">
        <v>71</v>
      </c>
      <c r="V652" t="s">
        <v>71</v>
      </c>
      <c r="W652" t="s">
        <v>71</v>
      </c>
      <c r="X652" t="s">
        <v>71</v>
      </c>
      <c r="Y652" t="s">
        <v>6111</v>
      </c>
      <c r="Z652" t="s">
        <v>6112</v>
      </c>
      <c r="AA652" t="s">
        <v>71</v>
      </c>
      <c r="AB652" t="s">
        <v>71</v>
      </c>
      <c r="AC652" t="s">
        <v>71</v>
      </c>
      <c r="AD652" t="s">
        <v>71</v>
      </c>
      <c r="AE652" t="s">
        <v>71</v>
      </c>
      <c r="AF652" t="s">
        <v>71</v>
      </c>
      <c r="AG652" t="s">
        <v>71</v>
      </c>
      <c r="AH652" t="s">
        <v>71</v>
      </c>
      <c r="AI652" t="s">
        <v>71</v>
      </c>
      <c r="AJ652" t="s">
        <v>71</v>
      </c>
      <c r="AK652" t="s">
        <v>71</v>
      </c>
      <c r="AL652" t="s">
        <v>71</v>
      </c>
      <c r="AM652" t="s">
        <v>565</v>
      </c>
      <c r="AN652" t="s">
        <v>566</v>
      </c>
      <c r="AO652" t="s">
        <v>71</v>
      </c>
      <c r="AP652" t="s">
        <v>71</v>
      </c>
      <c r="AQ652" t="s">
        <v>71</v>
      </c>
      <c r="AR652" t="s">
        <v>71</v>
      </c>
      <c r="AS652">
        <v>2021</v>
      </c>
      <c r="AT652">
        <v>37</v>
      </c>
      <c r="AU652" t="s">
        <v>862</v>
      </c>
      <c r="AV652" t="s">
        <v>71</v>
      </c>
      <c r="AW652" t="s">
        <v>71</v>
      </c>
      <c r="AX652" t="s">
        <v>71</v>
      </c>
      <c r="AY652" t="s">
        <v>71</v>
      </c>
      <c r="AZ652">
        <v>151</v>
      </c>
      <c r="BA652">
        <v>167</v>
      </c>
      <c r="BB652" t="s">
        <v>71</v>
      </c>
      <c r="BC652" t="s">
        <v>71</v>
      </c>
      <c r="BD652" t="s">
        <v>71</v>
      </c>
      <c r="BE652" t="s">
        <v>71</v>
      </c>
      <c r="BF652" t="s">
        <v>71</v>
      </c>
      <c r="BG652" t="s">
        <v>71</v>
      </c>
      <c r="BH652" t="s">
        <v>71</v>
      </c>
      <c r="BI652" t="s">
        <v>71</v>
      </c>
      <c r="BJ652" t="s">
        <v>71</v>
      </c>
      <c r="BK652" t="s">
        <v>71</v>
      </c>
      <c r="BL652" t="s">
        <v>71</v>
      </c>
      <c r="BM652" t="s">
        <v>71</v>
      </c>
      <c r="BN652" t="s">
        <v>71</v>
      </c>
      <c r="BO652" t="s">
        <v>71</v>
      </c>
      <c r="BP652" t="s">
        <v>71</v>
      </c>
      <c r="BQ652" t="s">
        <v>6113</v>
      </c>
      <c r="BR652" t="str">
        <f>HYPERLINK("https%3A%2F%2Fwww.webofscience.com%2Fwos%2Fwoscc%2Ffull-record%2FWOS:000664458800007","View Full Record in Web of Science")</f>
        <v>View Full Record in Web of Science</v>
      </c>
    </row>
    <row r="653" spans="1:70" x14ac:dyDescent="0.25">
      <c r="A653" t="s">
        <v>69</v>
      </c>
      <c r="B653" t="s">
        <v>1377</v>
      </c>
      <c r="C653" t="s">
        <v>71</v>
      </c>
      <c r="D653" t="s">
        <v>71</v>
      </c>
      <c r="E653" t="s">
        <v>71</v>
      </c>
      <c r="F653" t="s">
        <v>1377</v>
      </c>
      <c r="G653" t="s">
        <v>71</v>
      </c>
      <c r="H653" t="s">
        <v>71</v>
      </c>
      <c r="I653" s="1" t="s">
        <v>6114</v>
      </c>
      <c r="J653" s="6" t="s">
        <v>8588</v>
      </c>
      <c r="K653" t="s">
        <v>421</v>
      </c>
      <c r="L653" t="s">
        <v>71</v>
      </c>
      <c r="M653" t="s">
        <v>71</v>
      </c>
      <c r="N653" t="s">
        <v>71</v>
      </c>
      <c r="O653" t="s">
        <v>71</v>
      </c>
      <c r="P653" t="s">
        <v>71</v>
      </c>
      <c r="Q653" t="s">
        <v>71</v>
      </c>
      <c r="R653" t="s">
        <v>71</v>
      </c>
      <c r="S653" t="s">
        <v>71</v>
      </c>
      <c r="T653" t="s">
        <v>6115</v>
      </c>
      <c r="U653" t="s">
        <v>71</v>
      </c>
      <c r="V653" t="s">
        <v>71</v>
      </c>
      <c r="W653" t="s">
        <v>71</v>
      </c>
      <c r="X653" t="s">
        <v>71</v>
      </c>
      <c r="Y653" t="s">
        <v>71</v>
      </c>
      <c r="Z653" t="s">
        <v>71</v>
      </c>
      <c r="AA653" t="s">
        <v>71</v>
      </c>
      <c r="AB653" t="s">
        <v>71</v>
      </c>
      <c r="AC653" t="s">
        <v>71</v>
      </c>
      <c r="AD653" t="s">
        <v>71</v>
      </c>
      <c r="AE653" t="s">
        <v>71</v>
      </c>
      <c r="AF653" t="s">
        <v>71</v>
      </c>
      <c r="AG653" t="s">
        <v>71</v>
      </c>
      <c r="AH653" t="s">
        <v>71</v>
      </c>
      <c r="AI653" t="s">
        <v>71</v>
      </c>
      <c r="AJ653" t="s">
        <v>71</v>
      </c>
      <c r="AK653" t="s">
        <v>71</v>
      </c>
      <c r="AL653" t="s">
        <v>71</v>
      </c>
      <c r="AM653" t="s">
        <v>423</v>
      </c>
      <c r="AN653" t="s">
        <v>71</v>
      </c>
      <c r="AO653" t="s">
        <v>71</v>
      </c>
      <c r="AP653" t="s">
        <v>71</v>
      </c>
      <c r="AQ653" t="s">
        <v>71</v>
      </c>
      <c r="AR653" t="s">
        <v>6116</v>
      </c>
      <c r="AS653">
        <v>1995</v>
      </c>
      <c r="AT653">
        <v>75</v>
      </c>
      <c r="AU653">
        <v>2</v>
      </c>
      <c r="AV653" t="s">
        <v>71</v>
      </c>
      <c r="AW653" t="s">
        <v>71</v>
      </c>
      <c r="AX653" t="s">
        <v>71</v>
      </c>
      <c r="AY653" t="s">
        <v>71</v>
      </c>
      <c r="AZ653">
        <v>119</v>
      </c>
      <c r="BA653">
        <v>134</v>
      </c>
      <c r="BB653" t="s">
        <v>71</v>
      </c>
      <c r="BC653" t="s">
        <v>6117</v>
      </c>
      <c r="BD653" t="str">
        <f>HYPERLINK("http://dx.doi.org/10.1016/0165-0114(95)00105-T","http://dx.doi.org/10.1016/0165-0114(95)00105-T")</f>
        <v>http://dx.doi.org/10.1016/0165-0114(95)00105-T</v>
      </c>
      <c r="BE653" t="s">
        <v>71</v>
      </c>
      <c r="BF653" t="s">
        <v>71</v>
      </c>
      <c r="BG653" t="s">
        <v>71</v>
      </c>
      <c r="BH653" t="s">
        <v>71</v>
      </c>
      <c r="BI653" t="s">
        <v>71</v>
      </c>
      <c r="BJ653" t="s">
        <v>71</v>
      </c>
      <c r="BK653" t="s">
        <v>71</v>
      </c>
      <c r="BL653" t="s">
        <v>71</v>
      </c>
      <c r="BM653" t="s">
        <v>71</v>
      </c>
      <c r="BN653" t="s">
        <v>71</v>
      </c>
      <c r="BO653" t="s">
        <v>71</v>
      </c>
      <c r="BP653" t="s">
        <v>71</v>
      </c>
      <c r="BQ653" t="s">
        <v>6118</v>
      </c>
      <c r="BR653" t="str">
        <f>HYPERLINK("https%3A%2F%2Fwww.webofscience.com%2Fwos%2Fwoscc%2Ffull-record%2FWOS:A1995RZ02900002","View Full Record in Web of Science")</f>
        <v>View Full Record in Web of Science</v>
      </c>
    </row>
    <row r="654" spans="1:70" x14ac:dyDescent="0.25">
      <c r="A654" t="s">
        <v>83</v>
      </c>
      <c r="B654" t="s">
        <v>6119</v>
      </c>
      <c r="C654" t="s">
        <v>71</v>
      </c>
      <c r="D654" t="s">
        <v>6120</v>
      </c>
      <c r="E654" t="s">
        <v>71</v>
      </c>
      <c r="F654" t="s">
        <v>6121</v>
      </c>
      <c r="G654" t="s">
        <v>71</v>
      </c>
      <c r="H654" t="s">
        <v>71</v>
      </c>
      <c r="I654" s="1" t="s">
        <v>6122</v>
      </c>
      <c r="J654" s="6" t="s">
        <v>8588</v>
      </c>
      <c r="K654" t="s">
        <v>6123</v>
      </c>
      <c r="L654" t="s">
        <v>71</v>
      </c>
      <c r="M654" t="s">
        <v>6124</v>
      </c>
      <c r="N654" t="s">
        <v>6125</v>
      </c>
      <c r="O654" t="s">
        <v>5286</v>
      </c>
      <c r="P654" t="s">
        <v>6126</v>
      </c>
      <c r="Q654" t="s">
        <v>71</v>
      </c>
      <c r="R654" t="s">
        <v>71</v>
      </c>
      <c r="S654" t="s">
        <v>71</v>
      </c>
      <c r="T654" t="s">
        <v>6127</v>
      </c>
      <c r="U654" t="s">
        <v>71</v>
      </c>
      <c r="V654" t="s">
        <v>71</v>
      </c>
      <c r="W654" t="s">
        <v>71</v>
      </c>
      <c r="X654" t="s">
        <v>71</v>
      </c>
      <c r="Y654" t="s">
        <v>6128</v>
      </c>
      <c r="Z654" t="s">
        <v>6129</v>
      </c>
      <c r="AA654" t="s">
        <v>71</v>
      </c>
      <c r="AB654" t="s">
        <v>71</v>
      </c>
      <c r="AC654" t="s">
        <v>71</v>
      </c>
      <c r="AD654" t="s">
        <v>71</v>
      </c>
      <c r="AE654" t="s">
        <v>71</v>
      </c>
      <c r="AF654" t="s">
        <v>71</v>
      </c>
      <c r="AG654" t="s">
        <v>71</v>
      </c>
      <c r="AH654" t="s">
        <v>71</v>
      </c>
      <c r="AI654" t="s">
        <v>71</v>
      </c>
      <c r="AJ654" t="s">
        <v>71</v>
      </c>
      <c r="AK654" t="s">
        <v>71</v>
      </c>
      <c r="AL654" t="s">
        <v>71</v>
      </c>
      <c r="AM654" t="s">
        <v>71</v>
      </c>
      <c r="AN654" t="s">
        <v>71</v>
      </c>
      <c r="AO654" t="s">
        <v>6130</v>
      </c>
      <c r="AP654" t="s">
        <v>71</v>
      </c>
      <c r="AQ654" t="s">
        <v>71</v>
      </c>
      <c r="AR654" t="s">
        <v>71</v>
      </c>
      <c r="AS654">
        <v>2009</v>
      </c>
      <c r="AT654" t="s">
        <v>71</v>
      </c>
      <c r="AU654" t="s">
        <v>71</v>
      </c>
      <c r="AV654" t="s">
        <v>71</v>
      </c>
      <c r="AW654" t="s">
        <v>71</v>
      </c>
      <c r="AX654" t="s">
        <v>71</v>
      </c>
      <c r="AY654" t="s">
        <v>71</v>
      </c>
      <c r="AZ654">
        <v>80</v>
      </c>
      <c r="BA654" t="s">
        <v>99</v>
      </c>
      <c r="BB654" t="s">
        <v>71</v>
      </c>
      <c r="BC654" t="s">
        <v>71</v>
      </c>
      <c r="BD654" t="s">
        <v>71</v>
      </c>
      <c r="BE654" t="s">
        <v>71</v>
      </c>
      <c r="BF654" t="s">
        <v>71</v>
      </c>
      <c r="BG654" t="s">
        <v>71</v>
      </c>
      <c r="BH654" t="s">
        <v>71</v>
      </c>
      <c r="BI654" t="s">
        <v>71</v>
      </c>
      <c r="BJ654" t="s">
        <v>71</v>
      </c>
      <c r="BK654" t="s">
        <v>71</v>
      </c>
      <c r="BL654" t="s">
        <v>71</v>
      </c>
      <c r="BM654" t="s">
        <v>71</v>
      </c>
      <c r="BN654" t="s">
        <v>71</v>
      </c>
      <c r="BO654" t="s">
        <v>71</v>
      </c>
      <c r="BP654" t="s">
        <v>71</v>
      </c>
      <c r="BQ654" t="s">
        <v>6131</v>
      </c>
      <c r="BR654" t="str">
        <f>HYPERLINK("https%3A%2F%2Fwww.webofscience.com%2Fwos%2Fwoscc%2Ffull-record%2FWOS:000271282600015","View Full Record in Web of Science")</f>
        <v>View Full Record in Web of Science</v>
      </c>
    </row>
    <row r="655" spans="1:70" x14ac:dyDescent="0.25">
      <c r="A655" t="s">
        <v>460</v>
      </c>
      <c r="B655" t="s">
        <v>1035</v>
      </c>
      <c r="C655" t="s">
        <v>71</v>
      </c>
      <c r="D655" t="s">
        <v>1035</v>
      </c>
      <c r="E655" t="s">
        <v>71</v>
      </c>
      <c r="F655" t="s">
        <v>6132</v>
      </c>
      <c r="G655" t="s">
        <v>71</v>
      </c>
      <c r="H655" t="s">
        <v>71</v>
      </c>
      <c r="I655" s="1" t="s">
        <v>6133</v>
      </c>
      <c r="J655" s="6" t="s">
        <v>8588</v>
      </c>
      <c r="K655" t="s">
        <v>6134</v>
      </c>
      <c r="L655" t="s">
        <v>466</v>
      </c>
      <c r="M655" t="s">
        <v>71</v>
      </c>
      <c r="N655" t="s">
        <v>71</v>
      </c>
      <c r="O655" t="s">
        <v>71</v>
      </c>
      <c r="P655" t="s">
        <v>71</v>
      </c>
      <c r="Q655" t="s">
        <v>71</v>
      </c>
      <c r="R655" t="s">
        <v>71</v>
      </c>
      <c r="S655" t="s">
        <v>71</v>
      </c>
      <c r="T655" t="s">
        <v>6135</v>
      </c>
      <c r="U655" t="s">
        <v>71</v>
      </c>
      <c r="V655" t="s">
        <v>71</v>
      </c>
      <c r="W655" t="s">
        <v>71</v>
      </c>
      <c r="X655" t="s">
        <v>71</v>
      </c>
      <c r="Y655" t="s">
        <v>6136</v>
      </c>
      <c r="Z655" t="s">
        <v>6137</v>
      </c>
      <c r="AA655" t="s">
        <v>71</v>
      </c>
      <c r="AB655" t="s">
        <v>71</v>
      </c>
      <c r="AC655" t="s">
        <v>71</v>
      </c>
      <c r="AD655" t="s">
        <v>71</v>
      </c>
      <c r="AE655" t="s">
        <v>71</v>
      </c>
      <c r="AF655" t="s">
        <v>71</v>
      </c>
      <c r="AG655" t="s">
        <v>71</v>
      </c>
      <c r="AH655" t="s">
        <v>71</v>
      </c>
      <c r="AI655" t="s">
        <v>71</v>
      </c>
      <c r="AJ655" t="s">
        <v>71</v>
      </c>
      <c r="AK655" t="s">
        <v>71</v>
      </c>
      <c r="AL655" t="s">
        <v>71</v>
      </c>
      <c r="AM655" t="s">
        <v>468</v>
      </c>
      <c r="AN655" t="s">
        <v>71</v>
      </c>
      <c r="AO655" t="s">
        <v>1042</v>
      </c>
      <c r="AP655" t="s">
        <v>71</v>
      </c>
      <c r="AQ655" t="s">
        <v>71</v>
      </c>
      <c r="AR655" t="s">
        <v>71</v>
      </c>
      <c r="AS655">
        <v>2016</v>
      </c>
      <c r="AT655">
        <v>343</v>
      </c>
      <c r="AU655" t="s">
        <v>71</v>
      </c>
      <c r="AV655" t="s">
        <v>71</v>
      </c>
      <c r="AW655" t="s">
        <v>71</v>
      </c>
      <c r="AX655" t="s">
        <v>71</v>
      </c>
      <c r="AY655" t="s">
        <v>71</v>
      </c>
      <c r="AZ655">
        <v>1</v>
      </c>
      <c r="BA655">
        <v>12</v>
      </c>
      <c r="BB655" t="s">
        <v>71</v>
      </c>
      <c r="BC655" t="s">
        <v>6138</v>
      </c>
      <c r="BD655" t="str">
        <f>HYPERLINK("http://dx.doi.org/10.1007/978-3-319-39014-7_1","http://dx.doi.org/10.1007/978-3-319-39014-7_1")</f>
        <v>http://dx.doi.org/10.1007/978-3-319-39014-7_1</v>
      </c>
      <c r="BE655" t="s">
        <v>1044</v>
      </c>
      <c r="BF655" t="s">
        <v>71</v>
      </c>
      <c r="BG655" t="s">
        <v>71</v>
      </c>
      <c r="BH655" t="s">
        <v>71</v>
      </c>
      <c r="BI655" t="s">
        <v>71</v>
      </c>
      <c r="BJ655" t="s">
        <v>71</v>
      </c>
      <c r="BK655" t="s">
        <v>71</v>
      </c>
      <c r="BL655" t="s">
        <v>71</v>
      </c>
      <c r="BM655" t="s">
        <v>71</v>
      </c>
      <c r="BN655" t="s">
        <v>71</v>
      </c>
      <c r="BO655" t="s">
        <v>71</v>
      </c>
      <c r="BP655" t="s">
        <v>71</v>
      </c>
      <c r="BQ655" t="s">
        <v>6139</v>
      </c>
      <c r="BR655" t="str">
        <f>HYPERLINK("https%3A%2F%2Fwww.webofscience.com%2Fwos%2Fwoscc%2Ffull-record%2FWOS:000389034800002","View Full Record in Web of Science")</f>
        <v>View Full Record in Web of Science</v>
      </c>
    </row>
    <row r="656" spans="1:70" x14ac:dyDescent="0.25">
      <c r="A656" t="s">
        <v>83</v>
      </c>
      <c r="B656" t="s">
        <v>6140</v>
      </c>
      <c r="C656" t="s">
        <v>71</v>
      </c>
      <c r="D656" t="s">
        <v>1687</v>
      </c>
      <c r="E656" t="s">
        <v>71</v>
      </c>
      <c r="F656" t="s">
        <v>6141</v>
      </c>
      <c r="G656" t="s">
        <v>71</v>
      </c>
      <c r="H656" t="s">
        <v>71</v>
      </c>
      <c r="I656" s="1" t="s">
        <v>6142</v>
      </c>
      <c r="J656" s="6" t="s">
        <v>8588</v>
      </c>
      <c r="K656" t="s">
        <v>1690</v>
      </c>
      <c r="L656" t="s">
        <v>71</v>
      </c>
      <c r="M656" t="s">
        <v>1691</v>
      </c>
      <c r="N656" t="s">
        <v>1692</v>
      </c>
      <c r="O656" t="s">
        <v>1693</v>
      </c>
      <c r="P656" t="s">
        <v>1694</v>
      </c>
      <c r="Q656" t="s">
        <v>71</v>
      </c>
      <c r="R656" t="s">
        <v>71</v>
      </c>
      <c r="S656" t="s">
        <v>71</v>
      </c>
      <c r="T656" t="s">
        <v>6143</v>
      </c>
      <c r="U656" t="s">
        <v>71</v>
      </c>
      <c r="V656" t="s">
        <v>71</v>
      </c>
      <c r="W656" t="s">
        <v>71</v>
      </c>
      <c r="X656" t="s">
        <v>71</v>
      </c>
      <c r="Y656" t="s">
        <v>71</v>
      </c>
      <c r="Z656" t="s">
        <v>71</v>
      </c>
      <c r="AA656" t="s">
        <v>71</v>
      </c>
      <c r="AB656" t="s">
        <v>71</v>
      </c>
      <c r="AC656" t="s">
        <v>71</v>
      </c>
      <c r="AD656" t="s">
        <v>71</v>
      </c>
      <c r="AE656" t="s">
        <v>71</v>
      </c>
      <c r="AF656" t="s">
        <v>71</v>
      </c>
      <c r="AG656" t="s">
        <v>71</v>
      </c>
      <c r="AH656" t="s">
        <v>71</v>
      </c>
      <c r="AI656" t="s">
        <v>71</v>
      </c>
      <c r="AJ656" t="s">
        <v>71</v>
      </c>
      <c r="AK656" t="s">
        <v>71</v>
      </c>
      <c r="AL656" t="s">
        <v>71</v>
      </c>
      <c r="AM656" t="s">
        <v>71</v>
      </c>
      <c r="AN656" t="s">
        <v>71</v>
      </c>
      <c r="AO656" t="s">
        <v>1696</v>
      </c>
      <c r="AP656" t="s">
        <v>71</v>
      </c>
      <c r="AQ656" t="s">
        <v>71</v>
      </c>
      <c r="AR656" t="s">
        <v>71</v>
      </c>
      <c r="AS656">
        <v>2008</v>
      </c>
      <c r="AT656" t="s">
        <v>71</v>
      </c>
      <c r="AU656" t="s">
        <v>71</v>
      </c>
      <c r="AV656" t="s">
        <v>71</v>
      </c>
      <c r="AW656" t="s">
        <v>71</v>
      </c>
      <c r="AX656" t="s">
        <v>71</v>
      </c>
      <c r="AY656" t="s">
        <v>71</v>
      </c>
      <c r="AZ656">
        <v>34</v>
      </c>
      <c r="BA656">
        <v>38</v>
      </c>
      <c r="BB656" t="s">
        <v>71</v>
      </c>
      <c r="BC656" t="s">
        <v>6144</v>
      </c>
      <c r="BD656" t="str">
        <f>HYPERLINK("http://dx.doi.org/10.1109/FSKD.2008.9","http://dx.doi.org/10.1109/FSKD.2008.9")</f>
        <v>http://dx.doi.org/10.1109/FSKD.2008.9</v>
      </c>
      <c r="BE656" t="s">
        <v>71</v>
      </c>
      <c r="BF656" t="s">
        <v>71</v>
      </c>
      <c r="BG656" t="s">
        <v>71</v>
      </c>
      <c r="BH656" t="s">
        <v>71</v>
      </c>
      <c r="BI656" t="s">
        <v>71</v>
      </c>
      <c r="BJ656" t="s">
        <v>71</v>
      </c>
      <c r="BK656" t="s">
        <v>71</v>
      </c>
      <c r="BL656" t="s">
        <v>71</v>
      </c>
      <c r="BM656" t="s">
        <v>71</v>
      </c>
      <c r="BN656" t="s">
        <v>71</v>
      </c>
      <c r="BO656" t="s">
        <v>71</v>
      </c>
      <c r="BP656" t="s">
        <v>71</v>
      </c>
      <c r="BQ656" t="s">
        <v>6145</v>
      </c>
      <c r="BR656" t="str">
        <f>HYPERLINK("https%3A%2F%2Fwww.webofscience.com%2Fwos%2Fwoscc%2Ffull-record%2FWOS:000264270500007","View Full Record in Web of Science")</f>
        <v>View Full Record in Web of Science</v>
      </c>
    </row>
    <row r="657" spans="1:70" x14ac:dyDescent="0.25">
      <c r="A657" t="s">
        <v>69</v>
      </c>
      <c r="B657" t="s">
        <v>6146</v>
      </c>
      <c r="C657" t="s">
        <v>71</v>
      </c>
      <c r="D657" t="s">
        <v>71</v>
      </c>
      <c r="E657" t="s">
        <v>71</v>
      </c>
      <c r="F657" t="s">
        <v>6146</v>
      </c>
      <c r="G657" t="s">
        <v>71</v>
      </c>
      <c r="H657" t="s">
        <v>71</v>
      </c>
      <c r="I657" s="1" t="s">
        <v>6147</v>
      </c>
      <c r="J657" s="6" t="s">
        <v>8588</v>
      </c>
      <c r="K657" t="s">
        <v>421</v>
      </c>
      <c r="L657" t="s">
        <v>71</v>
      </c>
      <c r="M657" t="s">
        <v>71</v>
      </c>
      <c r="N657" t="s">
        <v>71</v>
      </c>
      <c r="O657" t="s">
        <v>71</v>
      </c>
      <c r="P657" t="s">
        <v>71</v>
      </c>
      <c r="Q657" t="s">
        <v>71</v>
      </c>
      <c r="R657" t="s">
        <v>71</v>
      </c>
      <c r="S657" t="s">
        <v>71</v>
      </c>
      <c r="T657" t="s">
        <v>6148</v>
      </c>
      <c r="U657" t="s">
        <v>71</v>
      </c>
      <c r="V657" t="s">
        <v>71</v>
      </c>
      <c r="W657" t="s">
        <v>71</v>
      </c>
      <c r="X657" t="s">
        <v>71</v>
      </c>
      <c r="Y657" t="s">
        <v>3937</v>
      </c>
      <c r="Z657" t="s">
        <v>3938</v>
      </c>
      <c r="AA657" t="s">
        <v>71</v>
      </c>
      <c r="AB657" t="s">
        <v>71</v>
      </c>
      <c r="AC657" t="s">
        <v>71</v>
      </c>
      <c r="AD657" t="s">
        <v>71</v>
      </c>
      <c r="AE657" t="s">
        <v>71</v>
      </c>
      <c r="AF657" t="s">
        <v>71</v>
      </c>
      <c r="AG657" t="s">
        <v>71</v>
      </c>
      <c r="AH657" t="s">
        <v>71</v>
      </c>
      <c r="AI657" t="s">
        <v>71</v>
      </c>
      <c r="AJ657" t="s">
        <v>71</v>
      </c>
      <c r="AK657" t="s">
        <v>71</v>
      </c>
      <c r="AL657" t="s">
        <v>71</v>
      </c>
      <c r="AM657" t="s">
        <v>423</v>
      </c>
      <c r="AN657" t="s">
        <v>71</v>
      </c>
      <c r="AO657" t="s">
        <v>71</v>
      </c>
      <c r="AP657" t="s">
        <v>71</v>
      </c>
      <c r="AQ657" t="s">
        <v>71</v>
      </c>
      <c r="AR657" t="s">
        <v>1073</v>
      </c>
      <c r="AS657">
        <v>1998</v>
      </c>
      <c r="AT657">
        <v>100</v>
      </c>
      <c r="AU657" t="s">
        <v>401</v>
      </c>
      <c r="AV657" t="s">
        <v>71</v>
      </c>
      <c r="AW657" t="s">
        <v>71</v>
      </c>
      <c r="AX657" t="s">
        <v>71</v>
      </c>
      <c r="AY657" t="s">
        <v>71</v>
      </c>
      <c r="AZ657">
        <v>217</v>
      </c>
      <c r="BA657">
        <v>228</v>
      </c>
      <c r="BB657" t="s">
        <v>71</v>
      </c>
      <c r="BC657" t="s">
        <v>6149</v>
      </c>
      <c r="BD657" t="str">
        <f>HYPERLINK("http://dx.doi.org/10.1016/S0165-0114(97)00121-8","http://dx.doi.org/10.1016/S0165-0114(97)00121-8")</f>
        <v>http://dx.doi.org/10.1016/S0165-0114(97)00121-8</v>
      </c>
      <c r="BE657" t="s">
        <v>71</v>
      </c>
      <c r="BF657" t="s">
        <v>71</v>
      </c>
      <c r="BG657" t="s">
        <v>71</v>
      </c>
      <c r="BH657" t="s">
        <v>71</v>
      </c>
      <c r="BI657" t="s">
        <v>71</v>
      </c>
      <c r="BJ657" t="s">
        <v>71</v>
      </c>
      <c r="BK657" t="s">
        <v>71</v>
      </c>
      <c r="BL657" t="s">
        <v>71</v>
      </c>
      <c r="BM657" t="s">
        <v>71</v>
      </c>
      <c r="BN657" t="s">
        <v>71</v>
      </c>
      <c r="BO657" t="s">
        <v>71</v>
      </c>
      <c r="BP657" t="s">
        <v>71</v>
      </c>
      <c r="BQ657" t="s">
        <v>6150</v>
      </c>
      <c r="BR657" t="str">
        <f>HYPERLINK("https%3A%2F%2Fwww.webofscience.com%2Fwos%2Fwoscc%2Ffull-record%2FWOS:000077238100017","View Full Record in Web of Science")</f>
        <v>View Full Record in Web of Science</v>
      </c>
    </row>
    <row r="658" spans="1:70" x14ac:dyDescent="0.25">
      <c r="A658" t="s">
        <v>83</v>
      </c>
      <c r="B658" t="s">
        <v>6151</v>
      </c>
      <c r="C658" t="s">
        <v>71</v>
      </c>
      <c r="D658" t="s">
        <v>71</v>
      </c>
      <c r="E658" t="s">
        <v>5769</v>
      </c>
      <c r="F658" t="s">
        <v>6152</v>
      </c>
      <c r="G658" t="s">
        <v>71</v>
      </c>
      <c r="H658" t="s">
        <v>71</v>
      </c>
      <c r="I658" s="1" t="s">
        <v>6153</v>
      </c>
      <c r="J658" s="6" t="s">
        <v>8588</v>
      </c>
      <c r="K658" t="s">
        <v>6154</v>
      </c>
      <c r="L658" t="s">
        <v>71</v>
      </c>
      <c r="M658" t="s">
        <v>6155</v>
      </c>
      <c r="N658" t="s">
        <v>6156</v>
      </c>
      <c r="O658" t="s">
        <v>1661</v>
      </c>
      <c r="P658" t="s">
        <v>5769</v>
      </c>
      <c r="Q658" t="s">
        <v>71</v>
      </c>
      <c r="R658" t="s">
        <v>71</v>
      </c>
      <c r="S658" t="s">
        <v>71</v>
      </c>
      <c r="T658" t="s">
        <v>6157</v>
      </c>
      <c r="U658" t="s">
        <v>71</v>
      </c>
      <c r="V658" t="s">
        <v>71</v>
      </c>
      <c r="W658" t="s">
        <v>71</v>
      </c>
      <c r="X658" t="s">
        <v>71</v>
      </c>
      <c r="Y658" t="s">
        <v>6158</v>
      </c>
      <c r="Z658" t="s">
        <v>6159</v>
      </c>
      <c r="AA658" t="s">
        <v>71</v>
      </c>
      <c r="AB658" t="s">
        <v>71</v>
      </c>
      <c r="AC658" t="s">
        <v>71</v>
      </c>
      <c r="AD658" t="s">
        <v>71</v>
      </c>
      <c r="AE658" t="s">
        <v>71</v>
      </c>
      <c r="AF658" t="s">
        <v>71</v>
      </c>
      <c r="AG658" t="s">
        <v>71</v>
      </c>
      <c r="AH658" t="s">
        <v>71</v>
      </c>
      <c r="AI658" t="s">
        <v>71</v>
      </c>
      <c r="AJ658" t="s">
        <v>71</v>
      </c>
      <c r="AK658" t="s">
        <v>71</v>
      </c>
      <c r="AL658" t="s">
        <v>71</v>
      </c>
      <c r="AM658" t="s">
        <v>71</v>
      </c>
      <c r="AN658" t="s">
        <v>71</v>
      </c>
      <c r="AO658" t="s">
        <v>6160</v>
      </c>
      <c r="AP658" t="s">
        <v>71</v>
      </c>
      <c r="AQ658" t="s">
        <v>71</v>
      </c>
      <c r="AR658" t="s">
        <v>71</v>
      </c>
      <c r="AS658">
        <v>2020</v>
      </c>
      <c r="AT658" t="s">
        <v>71</v>
      </c>
      <c r="AU658" t="s">
        <v>71</v>
      </c>
      <c r="AV658" t="s">
        <v>71</v>
      </c>
      <c r="AW658" t="s">
        <v>71</v>
      </c>
      <c r="AX658" t="s">
        <v>71</v>
      </c>
      <c r="AY658" t="s">
        <v>71</v>
      </c>
      <c r="AZ658" t="s">
        <v>71</v>
      </c>
      <c r="BA658" t="s">
        <v>71</v>
      </c>
      <c r="BB658" t="s">
        <v>71</v>
      </c>
      <c r="BC658" t="s">
        <v>71</v>
      </c>
      <c r="BD658" t="s">
        <v>71</v>
      </c>
      <c r="BE658" t="s">
        <v>71</v>
      </c>
      <c r="BF658" t="s">
        <v>71</v>
      </c>
      <c r="BG658" t="s">
        <v>71</v>
      </c>
      <c r="BH658" t="s">
        <v>71</v>
      </c>
      <c r="BI658" t="s">
        <v>71</v>
      </c>
      <c r="BJ658" t="s">
        <v>71</v>
      </c>
      <c r="BK658" t="s">
        <v>71</v>
      </c>
      <c r="BL658" t="s">
        <v>71</v>
      </c>
      <c r="BM658" t="s">
        <v>71</v>
      </c>
      <c r="BN658" t="s">
        <v>71</v>
      </c>
      <c r="BO658" t="s">
        <v>71</v>
      </c>
      <c r="BP658" t="s">
        <v>71</v>
      </c>
      <c r="BQ658" t="s">
        <v>6161</v>
      </c>
      <c r="BR658" t="str">
        <f>HYPERLINK("https%3A%2F%2Fwww.webofscience.com%2Fwos%2Fwoscc%2Ffull-record%2FWOS:000559924502038","View Full Record in Web of Science")</f>
        <v>View Full Record in Web of Science</v>
      </c>
    </row>
    <row r="659" spans="1:70" x14ac:dyDescent="0.25">
      <c r="A659" t="s">
        <v>83</v>
      </c>
      <c r="B659" t="s">
        <v>6162</v>
      </c>
      <c r="C659" t="s">
        <v>71</v>
      </c>
      <c r="D659" t="s">
        <v>71</v>
      </c>
      <c r="E659" t="s">
        <v>102</v>
      </c>
      <c r="F659" t="s">
        <v>6162</v>
      </c>
      <c r="G659" t="s">
        <v>71</v>
      </c>
      <c r="H659" t="s">
        <v>71</v>
      </c>
      <c r="I659" s="1" t="s">
        <v>6163</v>
      </c>
      <c r="J659" s="6" t="s">
        <v>8588</v>
      </c>
      <c r="K659" t="s">
        <v>6164</v>
      </c>
      <c r="L659" t="s">
        <v>71</v>
      </c>
      <c r="M659" t="s">
        <v>6165</v>
      </c>
      <c r="N659" t="s">
        <v>6166</v>
      </c>
      <c r="O659" t="s">
        <v>6167</v>
      </c>
      <c r="P659" t="s">
        <v>6168</v>
      </c>
      <c r="Q659" t="s">
        <v>71</v>
      </c>
      <c r="R659" t="s">
        <v>71</v>
      </c>
      <c r="S659" t="s">
        <v>71</v>
      </c>
      <c r="T659" t="s">
        <v>6169</v>
      </c>
      <c r="U659" t="s">
        <v>71</v>
      </c>
      <c r="V659" t="s">
        <v>71</v>
      </c>
      <c r="W659" t="s">
        <v>71</v>
      </c>
      <c r="X659" t="s">
        <v>71</v>
      </c>
      <c r="Y659" t="s">
        <v>71</v>
      </c>
      <c r="Z659" t="s">
        <v>71</v>
      </c>
      <c r="AA659" t="s">
        <v>71</v>
      </c>
      <c r="AB659" t="s">
        <v>71</v>
      </c>
      <c r="AC659" t="s">
        <v>71</v>
      </c>
      <c r="AD659" t="s">
        <v>71</v>
      </c>
      <c r="AE659" t="s">
        <v>71</v>
      </c>
      <c r="AF659" t="s">
        <v>71</v>
      </c>
      <c r="AG659" t="s">
        <v>71</v>
      </c>
      <c r="AH659" t="s">
        <v>71</v>
      </c>
      <c r="AI659" t="s">
        <v>71</v>
      </c>
      <c r="AJ659" t="s">
        <v>71</v>
      </c>
      <c r="AK659" t="s">
        <v>71</v>
      </c>
      <c r="AL659" t="s">
        <v>71</v>
      </c>
      <c r="AM659" t="s">
        <v>71</v>
      </c>
      <c r="AN659" t="s">
        <v>71</v>
      </c>
      <c r="AO659" t="s">
        <v>6170</v>
      </c>
      <c r="AP659" t="s">
        <v>71</v>
      </c>
      <c r="AQ659" t="s">
        <v>71</v>
      </c>
      <c r="AR659" t="s">
        <v>71</v>
      </c>
      <c r="AS659">
        <v>2004</v>
      </c>
      <c r="AT659" t="s">
        <v>71</v>
      </c>
      <c r="AU659" t="s">
        <v>71</v>
      </c>
      <c r="AV659" t="s">
        <v>71</v>
      </c>
      <c r="AW659" t="s">
        <v>71</v>
      </c>
      <c r="AX659" t="s">
        <v>71</v>
      </c>
      <c r="AY659" t="s">
        <v>71</v>
      </c>
      <c r="AZ659">
        <v>379</v>
      </c>
      <c r="BA659">
        <v>384</v>
      </c>
      <c r="BB659" t="s">
        <v>71</v>
      </c>
      <c r="BC659" t="s">
        <v>71</v>
      </c>
      <c r="BD659" t="s">
        <v>71</v>
      </c>
      <c r="BE659" t="s">
        <v>71</v>
      </c>
      <c r="BF659" t="s">
        <v>71</v>
      </c>
      <c r="BG659" t="s">
        <v>71</v>
      </c>
      <c r="BH659" t="s">
        <v>71</v>
      </c>
      <c r="BI659" t="s">
        <v>71</v>
      </c>
      <c r="BJ659" t="s">
        <v>71</v>
      </c>
      <c r="BK659" t="s">
        <v>71</v>
      </c>
      <c r="BL659" t="s">
        <v>71</v>
      </c>
      <c r="BM659" t="s">
        <v>71</v>
      </c>
      <c r="BN659" t="s">
        <v>71</v>
      </c>
      <c r="BO659" t="s">
        <v>71</v>
      </c>
      <c r="BP659" t="s">
        <v>71</v>
      </c>
      <c r="BQ659" t="s">
        <v>6171</v>
      </c>
      <c r="BR659" t="str">
        <f>HYPERLINK("https%3A%2F%2Fwww.webofscience.com%2Fwos%2Fwoscc%2Ffull-record%2FWOS:000189435100074","View Full Record in Web of Science")</f>
        <v>View Full Record in Web of Science</v>
      </c>
    </row>
    <row r="660" spans="1:70" x14ac:dyDescent="0.25">
      <c r="A660" t="s">
        <v>83</v>
      </c>
      <c r="B660" t="s">
        <v>6172</v>
      </c>
      <c r="C660" t="s">
        <v>71</v>
      </c>
      <c r="D660" t="s">
        <v>6173</v>
      </c>
      <c r="E660" t="s">
        <v>71</v>
      </c>
      <c r="F660" t="s">
        <v>6174</v>
      </c>
      <c r="G660" t="s">
        <v>71</v>
      </c>
      <c r="H660" t="s">
        <v>71</v>
      </c>
      <c r="I660" s="1" t="s">
        <v>6175</v>
      </c>
      <c r="J660" s="6" t="s">
        <v>8588</v>
      </c>
      <c r="K660" t="s">
        <v>6176</v>
      </c>
      <c r="L660" t="s">
        <v>1179</v>
      </c>
      <c r="M660" t="s">
        <v>6177</v>
      </c>
      <c r="N660" t="s">
        <v>6178</v>
      </c>
      <c r="O660" t="s">
        <v>6179</v>
      </c>
      <c r="P660" t="s">
        <v>6180</v>
      </c>
      <c r="Q660" t="s">
        <v>6181</v>
      </c>
      <c r="R660" t="s">
        <v>71</v>
      </c>
      <c r="S660" t="s">
        <v>71</v>
      </c>
      <c r="T660" t="s">
        <v>6182</v>
      </c>
      <c r="U660" t="s">
        <v>71</v>
      </c>
      <c r="V660" t="s">
        <v>71</v>
      </c>
      <c r="W660" t="s">
        <v>71</v>
      </c>
      <c r="X660" t="s">
        <v>71</v>
      </c>
      <c r="Y660" t="s">
        <v>71</v>
      </c>
      <c r="Z660" t="s">
        <v>71</v>
      </c>
      <c r="AA660" t="s">
        <v>71</v>
      </c>
      <c r="AB660" t="s">
        <v>71</v>
      </c>
      <c r="AC660" t="s">
        <v>71</v>
      </c>
      <c r="AD660" t="s">
        <v>71</v>
      </c>
      <c r="AE660" t="s">
        <v>71</v>
      </c>
      <c r="AF660" t="s">
        <v>71</v>
      </c>
      <c r="AG660" t="s">
        <v>71</v>
      </c>
      <c r="AH660" t="s">
        <v>71</v>
      </c>
      <c r="AI660" t="s">
        <v>71</v>
      </c>
      <c r="AJ660" t="s">
        <v>71</v>
      </c>
      <c r="AK660" t="s">
        <v>71</v>
      </c>
      <c r="AL660" t="s">
        <v>71</v>
      </c>
      <c r="AM660" t="s">
        <v>1187</v>
      </c>
      <c r="AN660" t="s">
        <v>71</v>
      </c>
      <c r="AO660" t="s">
        <v>71</v>
      </c>
      <c r="AP660" t="s">
        <v>71</v>
      </c>
      <c r="AQ660" t="s">
        <v>71</v>
      </c>
      <c r="AR660" t="s">
        <v>71</v>
      </c>
      <c r="AS660">
        <v>2019</v>
      </c>
      <c r="AT660">
        <v>150</v>
      </c>
      <c r="AU660" t="s">
        <v>71</v>
      </c>
      <c r="AV660" t="s">
        <v>71</v>
      </c>
      <c r="AW660" t="s">
        <v>71</v>
      </c>
      <c r="AX660" t="s">
        <v>71</v>
      </c>
      <c r="AY660" t="s">
        <v>71</v>
      </c>
      <c r="AZ660">
        <v>193</v>
      </c>
      <c r="BA660">
        <v>200</v>
      </c>
      <c r="BB660" t="s">
        <v>71</v>
      </c>
      <c r="BC660" t="s">
        <v>6183</v>
      </c>
      <c r="BD660" t="str">
        <f>HYPERLINK("http://dx.doi.org/10.1016/j.procs.2019.02.038","http://dx.doi.org/10.1016/j.procs.2019.02.038")</f>
        <v>http://dx.doi.org/10.1016/j.procs.2019.02.038</v>
      </c>
      <c r="BE660" t="s">
        <v>71</v>
      </c>
      <c r="BF660" t="s">
        <v>71</v>
      </c>
      <c r="BG660" t="s">
        <v>71</v>
      </c>
      <c r="BH660" t="s">
        <v>71</v>
      </c>
      <c r="BI660" t="s">
        <v>71</v>
      </c>
      <c r="BJ660" t="s">
        <v>71</v>
      </c>
      <c r="BK660" t="s">
        <v>71</v>
      </c>
      <c r="BL660" t="s">
        <v>71</v>
      </c>
      <c r="BM660" t="s">
        <v>71</v>
      </c>
      <c r="BN660" t="s">
        <v>71</v>
      </c>
      <c r="BO660" t="s">
        <v>71</v>
      </c>
      <c r="BP660" t="s">
        <v>71</v>
      </c>
      <c r="BQ660" t="s">
        <v>6184</v>
      </c>
      <c r="BR660" t="str">
        <f>HYPERLINK("https%3A%2F%2Fwww.webofscience.com%2Fwos%2Fwoscc%2Ffull-record%2FWOS:000560432200024","View Full Record in Web of Science")</f>
        <v>View Full Record in Web of Science</v>
      </c>
    </row>
    <row r="661" spans="1:70" x14ac:dyDescent="0.25">
      <c r="A661" t="s">
        <v>83</v>
      </c>
      <c r="B661" t="s">
        <v>6185</v>
      </c>
      <c r="C661" t="s">
        <v>71</v>
      </c>
      <c r="D661" t="s">
        <v>71</v>
      </c>
      <c r="E661" t="s">
        <v>102</v>
      </c>
      <c r="F661" t="s">
        <v>6186</v>
      </c>
      <c r="G661" t="s">
        <v>71</v>
      </c>
      <c r="H661" t="s">
        <v>71</v>
      </c>
      <c r="I661" s="1" t="s">
        <v>6187</v>
      </c>
      <c r="J661" s="6" t="s">
        <v>8588</v>
      </c>
      <c r="K661" t="s">
        <v>6188</v>
      </c>
      <c r="L661" t="s">
        <v>71</v>
      </c>
      <c r="M661" t="s">
        <v>6189</v>
      </c>
      <c r="N661" t="s">
        <v>6190</v>
      </c>
      <c r="O661" t="s">
        <v>6191</v>
      </c>
      <c r="P661" t="s">
        <v>71</v>
      </c>
      <c r="Q661" t="s">
        <v>6192</v>
      </c>
      <c r="R661" t="s">
        <v>71</v>
      </c>
      <c r="S661" t="s">
        <v>71</v>
      </c>
      <c r="T661" t="s">
        <v>6193</v>
      </c>
      <c r="U661" t="s">
        <v>71</v>
      </c>
      <c r="V661" t="s">
        <v>71</v>
      </c>
      <c r="W661" t="s">
        <v>71</v>
      </c>
      <c r="X661" t="s">
        <v>71</v>
      </c>
      <c r="Y661" t="s">
        <v>6194</v>
      </c>
      <c r="Z661" t="s">
        <v>6195</v>
      </c>
      <c r="AA661" t="s">
        <v>71</v>
      </c>
      <c r="AB661" t="s">
        <v>71</v>
      </c>
      <c r="AC661" t="s">
        <v>71</v>
      </c>
      <c r="AD661" t="s">
        <v>71</v>
      </c>
      <c r="AE661" t="s">
        <v>71</v>
      </c>
      <c r="AF661" t="s">
        <v>71</v>
      </c>
      <c r="AG661" t="s">
        <v>71</v>
      </c>
      <c r="AH661" t="s">
        <v>71</v>
      </c>
      <c r="AI661" t="s">
        <v>71</v>
      </c>
      <c r="AJ661" t="s">
        <v>71</v>
      </c>
      <c r="AK661" t="s">
        <v>71</v>
      </c>
      <c r="AL661" t="s">
        <v>71</v>
      </c>
      <c r="AM661" t="s">
        <v>71</v>
      </c>
      <c r="AN661" t="s">
        <v>71</v>
      </c>
      <c r="AO661" t="s">
        <v>6196</v>
      </c>
      <c r="AP661" t="s">
        <v>71</v>
      </c>
      <c r="AQ661" t="s">
        <v>71</v>
      </c>
      <c r="AR661" t="s">
        <v>71</v>
      </c>
      <c r="AS661">
        <v>2015</v>
      </c>
      <c r="AT661" t="s">
        <v>71</v>
      </c>
      <c r="AU661" t="s">
        <v>71</v>
      </c>
      <c r="AV661" t="s">
        <v>71</v>
      </c>
      <c r="AW661" t="s">
        <v>71</v>
      </c>
      <c r="AX661" t="s">
        <v>71</v>
      </c>
      <c r="AY661" t="s">
        <v>71</v>
      </c>
      <c r="AZ661">
        <v>98</v>
      </c>
      <c r="BA661">
        <v>103</v>
      </c>
      <c r="BB661" t="s">
        <v>71</v>
      </c>
      <c r="BC661" t="s">
        <v>71</v>
      </c>
      <c r="BD661" t="s">
        <v>71</v>
      </c>
      <c r="BE661" t="s">
        <v>71</v>
      </c>
      <c r="BF661" t="s">
        <v>71</v>
      </c>
      <c r="BG661" t="s">
        <v>71</v>
      </c>
      <c r="BH661" t="s">
        <v>71</v>
      </c>
      <c r="BI661" t="s">
        <v>71</v>
      </c>
      <c r="BJ661" t="s">
        <v>71</v>
      </c>
      <c r="BK661" t="s">
        <v>71</v>
      </c>
      <c r="BL661" t="s">
        <v>71</v>
      </c>
      <c r="BM661" t="s">
        <v>71</v>
      </c>
      <c r="BN661" t="s">
        <v>71</v>
      </c>
      <c r="BO661" t="s">
        <v>71</v>
      </c>
      <c r="BP661" t="s">
        <v>71</v>
      </c>
      <c r="BQ661" t="s">
        <v>6197</v>
      </c>
      <c r="BR661" t="str">
        <f>HYPERLINK("https%3A%2F%2Fwww.webofscience.com%2Fwos%2Fwoscc%2Ffull-record%2FWOS:000380439600020","View Full Record in Web of Science")</f>
        <v>View Full Record in Web of Science</v>
      </c>
    </row>
    <row r="662" spans="1:70" x14ac:dyDescent="0.25">
      <c r="A662" t="s">
        <v>83</v>
      </c>
      <c r="B662" t="s">
        <v>6198</v>
      </c>
      <c r="C662" t="s">
        <v>71</v>
      </c>
      <c r="D662" t="s">
        <v>71</v>
      </c>
      <c r="E662" t="s">
        <v>6199</v>
      </c>
      <c r="F662" t="s">
        <v>6198</v>
      </c>
      <c r="G662" t="s">
        <v>71</v>
      </c>
      <c r="H662" t="s">
        <v>71</v>
      </c>
      <c r="I662" s="1" t="s">
        <v>6200</v>
      </c>
      <c r="J662" s="6" t="s">
        <v>8588</v>
      </c>
      <c r="K662" t="s">
        <v>6201</v>
      </c>
      <c r="L662" t="s">
        <v>71</v>
      </c>
      <c r="M662" t="s">
        <v>6202</v>
      </c>
      <c r="N662" t="s">
        <v>6203</v>
      </c>
      <c r="O662" t="s">
        <v>6204</v>
      </c>
      <c r="P662" t="s">
        <v>6205</v>
      </c>
      <c r="Q662" t="s">
        <v>71</v>
      </c>
      <c r="R662" t="s">
        <v>71</v>
      </c>
      <c r="S662" t="s">
        <v>71</v>
      </c>
      <c r="T662" t="s">
        <v>6206</v>
      </c>
      <c r="U662" t="s">
        <v>71</v>
      </c>
      <c r="V662" t="s">
        <v>71</v>
      </c>
      <c r="W662" t="s">
        <v>71</v>
      </c>
      <c r="X662" t="s">
        <v>71</v>
      </c>
      <c r="Y662" t="s">
        <v>6207</v>
      </c>
      <c r="Z662" t="s">
        <v>6208</v>
      </c>
      <c r="AA662" t="s">
        <v>71</v>
      </c>
      <c r="AB662" t="s">
        <v>71</v>
      </c>
      <c r="AC662" t="s">
        <v>71</v>
      </c>
      <c r="AD662" t="s">
        <v>71</v>
      </c>
      <c r="AE662" t="s">
        <v>71</v>
      </c>
      <c r="AF662" t="s">
        <v>71</v>
      </c>
      <c r="AG662" t="s">
        <v>71</v>
      </c>
      <c r="AH662" t="s">
        <v>71</v>
      </c>
      <c r="AI662" t="s">
        <v>71</v>
      </c>
      <c r="AJ662" t="s">
        <v>71</v>
      </c>
      <c r="AK662" t="s">
        <v>71</v>
      </c>
      <c r="AL662" t="s">
        <v>71</v>
      </c>
      <c r="AM662" t="s">
        <v>71</v>
      </c>
      <c r="AN662" t="s">
        <v>71</v>
      </c>
      <c r="AO662" t="s">
        <v>6209</v>
      </c>
      <c r="AP662" t="s">
        <v>71</v>
      </c>
      <c r="AQ662" t="s">
        <v>71</v>
      </c>
      <c r="AR662" t="s">
        <v>71</v>
      </c>
      <c r="AS662">
        <v>2002</v>
      </c>
      <c r="AT662" t="s">
        <v>71</v>
      </c>
      <c r="AU662" t="s">
        <v>71</v>
      </c>
      <c r="AV662" t="s">
        <v>71</v>
      </c>
      <c r="AW662" t="s">
        <v>71</v>
      </c>
      <c r="AX662" t="s">
        <v>71</v>
      </c>
      <c r="AY662" t="s">
        <v>71</v>
      </c>
      <c r="AZ662">
        <v>1194</v>
      </c>
      <c r="BA662">
        <v>1199</v>
      </c>
      <c r="BB662" t="s">
        <v>71</v>
      </c>
      <c r="BC662" t="s">
        <v>71</v>
      </c>
      <c r="BD662" t="s">
        <v>71</v>
      </c>
      <c r="BE662" t="s">
        <v>71</v>
      </c>
      <c r="BF662" t="s">
        <v>71</v>
      </c>
      <c r="BG662" t="s">
        <v>71</v>
      </c>
      <c r="BH662" t="s">
        <v>71</v>
      </c>
      <c r="BI662" t="s">
        <v>71</v>
      </c>
      <c r="BJ662" t="s">
        <v>71</v>
      </c>
      <c r="BK662" t="s">
        <v>71</v>
      </c>
      <c r="BL662" t="s">
        <v>71</v>
      </c>
      <c r="BM662" t="s">
        <v>71</v>
      </c>
      <c r="BN662" t="s">
        <v>71</v>
      </c>
      <c r="BO662" t="s">
        <v>71</v>
      </c>
      <c r="BP662" t="s">
        <v>71</v>
      </c>
      <c r="BQ662" t="s">
        <v>6210</v>
      </c>
      <c r="BR662" t="str">
        <f>HYPERLINK("https%3A%2F%2Fwww.webofscience.com%2Fwos%2Fwoscc%2Ffull-record%2FWOS:000179017500255","View Full Record in Web of Science")</f>
        <v>View Full Record in Web of Science</v>
      </c>
    </row>
    <row r="663" spans="1:70" x14ac:dyDescent="0.25">
      <c r="A663" t="s">
        <v>69</v>
      </c>
      <c r="B663" t="s">
        <v>6211</v>
      </c>
      <c r="C663" t="s">
        <v>71</v>
      </c>
      <c r="D663" t="s">
        <v>71</v>
      </c>
      <c r="E663" t="s">
        <v>71</v>
      </c>
      <c r="F663" t="s">
        <v>6212</v>
      </c>
      <c r="G663" t="s">
        <v>71</v>
      </c>
      <c r="H663" t="s">
        <v>71</v>
      </c>
      <c r="I663" s="1" t="s">
        <v>6213</v>
      </c>
      <c r="J663" s="6" t="s">
        <v>8588</v>
      </c>
      <c r="K663" t="s">
        <v>123</v>
      </c>
      <c r="L663" t="s">
        <v>71</v>
      </c>
      <c r="M663" t="s">
        <v>71</v>
      </c>
      <c r="N663" t="s">
        <v>71</v>
      </c>
      <c r="O663" t="s">
        <v>71</v>
      </c>
      <c r="P663" t="s">
        <v>71</v>
      </c>
      <c r="Q663" t="s">
        <v>71</v>
      </c>
      <c r="R663" t="s">
        <v>71</v>
      </c>
      <c r="S663" t="s">
        <v>71</v>
      </c>
      <c r="T663" t="s">
        <v>6214</v>
      </c>
      <c r="U663" t="s">
        <v>71</v>
      </c>
      <c r="V663" t="s">
        <v>71</v>
      </c>
      <c r="W663" t="s">
        <v>71</v>
      </c>
      <c r="X663" t="s">
        <v>71</v>
      </c>
      <c r="Y663" t="s">
        <v>6215</v>
      </c>
      <c r="Z663" t="s">
        <v>6216</v>
      </c>
      <c r="AA663" t="s">
        <v>71</v>
      </c>
      <c r="AB663" t="s">
        <v>71</v>
      </c>
      <c r="AC663" t="s">
        <v>71</v>
      </c>
      <c r="AD663" t="s">
        <v>71</v>
      </c>
      <c r="AE663" t="s">
        <v>71</v>
      </c>
      <c r="AF663" t="s">
        <v>71</v>
      </c>
      <c r="AG663" t="s">
        <v>71</v>
      </c>
      <c r="AH663" t="s">
        <v>71</v>
      </c>
      <c r="AI663" t="s">
        <v>71</v>
      </c>
      <c r="AJ663" t="s">
        <v>71</v>
      </c>
      <c r="AK663" t="s">
        <v>71</v>
      </c>
      <c r="AL663" t="s">
        <v>71</v>
      </c>
      <c r="AM663" t="s">
        <v>127</v>
      </c>
      <c r="AN663" t="s">
        <v>128</v>
      </c>
      <c r="AO663" t="s">
        <v>71</v>
      </c>
      <c r="AP663" t="s">
        <v>71</v>
      </c>
      <c r="AQ663" t="s">
        <v>71</v>
      </c>
      <c r="AR663" t="s">
        <v>5044</v>
      </c>
      <c r="AS663">
        <v>2016</v>
      </c>
      <c r="AT663">
        <v>329</v>
      </c>
      <c r="AU663" t="s">
        <v>71</v>
      </c>
      <c r="AV663" t="s">
        <v>71</v>
      </c>
      <c r="AW663" t="s">
        <v>71</v>
      </c>
      <c r="AX663" t="s">
        <v>180</v>
      </c>
      <c r="AY663" t="s">
        <v>71</v>
      </c>
      <c r="AZ663">
        <v>736</v>
      </c>
      <c r="BA663">
        <v>752</v>
      </c>
      <c r="BB663" t="s">
        <v>71</v>
      </c>
      <c r="BC663" t="s">
        <v>6217</v>
      </c>
      <c r="BD663" t="str">
        <f>HYPERLINK("http://dx.doi.org/10.1016/j.ins.2015.09.042","http://dx.doi.org/10.1016/j.ins.2015.09.042")</f>
        <v>http://dx.doi.org/10.1016/j.ins.2015.09.042</v>
      </c>
      <c r="BE663" t="s">
        <v>71</v>
      </c>
      <c r="BF663" t="s">
        <v>71</v>
      </c>
      <c r="BG663" t="s">
        <v>71</v>
      </c>
      <c r="BH663" t="s">
        <v>71</v>
      </c>
      <c r="BI663" t="s">
        <v>71</v>
      </c>
      <c r="BJ663" t="s">
        <v>71</v>
      </c>
      <c r="BK663" t="s">
        <v>71</v>
      </c>
      <c r="BL663" t="s">
        <v>71</v>
      </c>
      <c r="BM663" t="s">
        <v>71</v>
      </c>
      <c r="BN663" t="s">
        <v>71</v>
      </c>
      <c r="BO663" t="s">
        <v>71</v>
      </c>
      <c r="BP663" t="s">
        <v>71</v>
      </c>
      <c r="BQ663" t="s">
        <v>6218</v>
      </c>
      <c r="BR663" t="str">
        <f>HYPERLINK("https%3A%2F%2Fwww.webofscience.com%2Fwos%2Fwoscc%2Ffull-record%2FWOS:000367485000046","View Full Record in Web of Science")</f>
        <v>View Full Record in Web of Science</v>
      </c>
    </row>
    <row r="664" spans="1:70" x14ac:dyDescent="0.25">
      <c r="A664" t="s">
        <v>83</v>
      </c>
      <c r="B664" t="s">
        <v>6219</v>
      </c>
      <c r="C664" t="s">
        <v>71</v>
      </c>
      <c r="D664" t="s">
        <v>71</v>
      </c>
      <c r="E664" t="s">
        <v>102</v>
      </c>
      <c r="F664" t="s">
        <v>6220</v>
      </c>
      <c r="G664" t="s">
        <v>71</v>
      </c>
      <c r="H664" t="s">
        <v>71</v>
      </c>
      <c r="I664" s="1" t="s">
        <v>6221</v>
      </c>
      <c r="J664" s="6" t="s">
        <v>8588</v>
      </c>
      <c r="K664" t="s">
        <v>6222</v>
      </c>
      <c r="L664" t="s">
        <v>71</v>
      </c>
      <c r="M664" t="s">
        <v>6223</v>
      </c>
      <c r="N664" t="s">
        <v>6224</v>
      </c>
      <c r="O664" t="s">
        <v>6225</v>
      </c>
      <c r="P664" t="s">
        <v>102</v>
      </c>
      <c r="Q664" t="s">
        <v>71</v>
      </c>
      <c r="R664" t="s">
        <v>71</v>
      </c>
      <c r="S664" t="s">
        <v>71</v>
      </c>
      <c r="T664" t="s">
        <v>6226</v>
      </c>
      <c r="U664" t="s">
        <v>71</v>
      </c>
      <c r="V664" t="s">
        <v>71</v>
      </c>
      <c r="W664" t="s">
        <v>71</v>
      </c>
      <c r="X664" t="s">
        <v>71</v>
      </c>
      <c r="Y664" t="s">
        <v>6227</v>
      </c>
      <c r="Z664" t="s">
        <v>6228</v>
      </c>
      <c r="AA664" t="s">
        <v>71</v>
      </c>
      <c r="AB664" t="s">
        <v>71</v>
      </c>
      <c r="AC664" t="s">
        <v>71</v>
      </c>
      <c r="AD664" t="s">
        <v>71</v>
      </c>
      <c r="AE664" t="s">
        <v>71</v>
      </c>
      <c r="AF664" t="s">
        <v>71</v>
      </c>
      <c r="AG664" t="s">
        <v>71</v>
      </c>
      <c r="AH664" t="s">
        <v>71</v>
      </c>
      <c r="AI664" t="s">
        <v>71</v>
      </c>
      <c r="AJ664" t="s">
        <v>71</v>
      </c>
      <c r="AK664" t="s">
        <v>71</v>
      </c>
      <c r="AL664" t="s">
        <v>71</v>
      </c>
      <c r="AM664" t="s">
        <v>71</v>
      </c>
      <c r="AN664" t="s">
        <v>71</v>
      </c>
      <c r="AO664" t="s">
        <v>6229</v>
      </c>
      <c r="AP664" t="s">
        <v>71</v>
      </c>
      <c r="AQ664" t="s">
        <v>71</v>
      </c>
      <c r="AR664" t="s">
        <v>71</v>
      </c>
      <c r="AS664">
        <v>2017</v>
      </c>
      <c r="AT664" t="s">
        <v>71</v>
      </c>
      <c r="AU664" t="s">
        <v>71</v>
      </c>
      <c r="AV664" t="s">
        <v>71</v>
      </c>
      <c r="AW664" t="s">
        <v>71</v>
      </c>
      <c r="AX664" t="s">
        <v>71</v>
      </c>
      <c r="AY664" t="s">
        <v>71</v>
      </c>
      <c r="AZ664">
        <v>140</v>
      </c>
      <c r="BA664">
        <v>144</v>
      </c>
      <c r="BB664" t="s">
        <v>71</v>
      </c>
      <c r="BC664" t="s">
        <v>71</v>
      </c>
      <c r="BD664" t="s">
        <v>71</v>
      </c>
      <c r="BE664" t="s">
        <v>71</v>
      </c>
      <c r="BF664" t="s">
        <v>71</v>
      </c>
      <c r="BG664" t="s">
        <v>71</v>
      </c>
      <c r="BH664" t="s">
        <v>71</v>
      </c>
      <c r="BI664" t="s">
        <v>71</v>
      </c>
      <c r="BJ664" t="s">
        <v>71</v>
      </c>
      <c r="BK664" t="s">
        <v>71</v>
      </c>
      <c r="BL664" t="s">
        <v>71</v>
      </c>
      <c r="BM664" t="s">
        <v>71</v>
      </c>
      <c r="BN664" t="s">
        <v>71</v>
      </c>
      <c r="BO664" t="s">
        <v>71</v>
      </c>
      <c r="BP664" t="s">
        <v>71</v>
      </c>
      <c r="BQ664" t="s">
        <v>6230</v>
      </c>
      <c r="BR664" t="str">
        <f>HYPERLINK("https%3A%2F%2Fwww.webofscience.com%2Fwos%2Fwoscc%2Ffull-record%2FWOS:000426730100022","View Full Record in Web of Science")</f>
        <v>View Full Record in Web of Science</v>
      </c>
    </row>
    <row r="665" spans="1:70" x14ac:dyDescent="0.25">
      <c r="A665" t="s">
        <v>83</v>
      </c>
      <c r="B665" t="s">
        <v>6231</v>
      </c>
      <c r="C665" t="s">
        <v>71</v>
      </c>
      <c r="D665" t="s">
        <v>71</v>
      </c>
      <c r="E665" t="s">
        <v>102</v>
      </c>
      <c r="F665" t="s">
        <v>6232</v>
      </c>
      <c r="G665" t="s">
        <v>71</v>
      </c>
      <c r="H665" t="s">
        <v>71</v>
      </c>
      <c r="I665" s="1" t="s">
        <v>6233</v>
      </c>
      <c r="J665" s="6" t="s">
        <v>8588</v>
      </c>
      <c r="K665" t="s">
        <v>6234</v>
      </c>
      <c r="L665" t="s">
        <v>71</v>
      </c>
      <c r="M665" t="s">
        <v>4801</v>
      </c>
      <c r="N665" t="s">
        <v>6235</v>
      </c>
      <c r="O665" t="s">
        <v>6236</v>
      </c>
      <c r="P665" t="s">
        <v>6237</v>
      </c>
      <c r="Q665" t="s">
        <v>6238</v>
      </c>
      <c r="R665" t="s">
        <v>71</v>
      </c>
      <c r="S665" t="s">
        <v>71</v>
      </c>
      <c r="T665" t="s">
        <v>6239</v>
      </c>
      <c r="U665" t="s">
        <v>71</v>
      </c>
      <c r="V665" t="s">
        <v>71</v>
      </c>
      <c r="W665" t="s">
        <v>71</v>
      </c>
      <c r="X665" t="s">
        <v>71</v>
      </c>
      <c r="Y665" t="s">
        <v>71</v>
      </c>
      <c r="Z665" t="s">
        <v>71</v>
      </c>
      <c r="AA665" t="s">
        <v>71</v>
      </c>
      <c r="AB665" t="s">
        <v>71</v>
      </c>
      <c r="AC665" t="s">
        <v>71</v>
      </c>
      <c r="AD665" t="s">
        <v>71</v>
      </c>
      <c r="AE665" t="s">
        <v>71</v>
      </c>
      <c r="AF665" t="s">
        <v>71</v>
      </c>
      <c r="AG665" t="s">
        <v>71</v>
      </c>
      <c r="AH665" t="s">
        <v>71</v>
      </c>
      <c r="AI665" t="s">
        <v>71</v>
      </c>
      <c r="AJ665" t="s">
        <v>71</v>
      </c>
      <c r="AK665" t="s">
        <v>71</v>
      </c>
      <c r="AL665" t="s">
        <v>71</v>
      </c>
      <c r="AM665" t="s">
        <v>71</v>
      </c>
      <c r="AN665" t="s">
        <v>71</v>
      </c>
      <c r="AO665" t="s">
        <v>6240</v>
      </c>
      <c r="AP665" t="s">
        <v>71</v>
      </c>
      <c r="AQ665" t="s">
        <v>71</v>
      </c>
      <c r="AR665" t="s">
        <v>71</v>
      </c>
      <c r="AS665">
        <v>2012</v>
      </c>
      <c r="AT665" t="s">
        <v>71</v>
      </c>
      <c r="AU665" t="s">
        <v>71</v>
      </c>
      <c r="AV665" t="s">
        <v>71</v>
      </c>
      <c r="AW665" t="s">
        <v>71</v>
      </c>
      <c r="AX665" t="s">
        <v>71</v>
      </c>
      <c r="AY665" t="s">
        <v>71</v>
      </c>
      <c r="AZ665">
        <v>348</v>
      </c>
      <c r="BA665">
        <v>353</v>
      </c>
      <c r="BB665" t="s">
        <v>71</v>
      </c>
      <c r="BC665" t="s">
        <v>71</v>
      </c>
      <c r="BD665" t="s">
        <v>71</v>
      </c>
      <c r="BE665" t="s">
        <v>71</v>
      </c>
      <c r="BF665" t="s">
        <v>71</v>
      </c>
      <c r="BG665" t="s">
        <v>71</v>
      </c>
      <c r="BH665" t="s">
        <v>71</v>
      </c>
      <c r="BI665" t="s">
        <v>71</v>
      </c>
      <c r="BJ665" t="s">
        <v>71</v>
      </c>
      <c r="BK665" t="s">
        <v>71</v>
      </c>
      <c r="BL665" t="s">
        <v>71</v>
      </c>
      <c r="BM665" t="s">
        <v>71</v>
      </c>
      <c r="BN665" t="s">
        <v>71</v>
      </c>
      <c r="BO665" t="s">
        <v>71</v>
      </c>
      <c r="BP665" t="s">
        <v>71</v>
      </c>
      <c r="BQ665" t="s">
        <v>6241</v>
      </c>
      <c r="BR665" t="str">
        <f>HYPERLINK("https%3A%2F%2Fwww.webofscience.com%2Fwos%2Fwoscc%2Ffull-record%2FWOS:000326810700062","View Full Record in Web of Science")</f>
        <v>View Full Record in Web of Science</v>
      </c>
    </row>
    <row r="666" spans="1:70" x14ac:dyDescent="0.25">
      <c r="A666" t="s">
        <v>83</v>
      </c>
      <c r="B666" t="s">
        <v>6242</v>
      </c>
      <c r="C666" t="s">
        <v>71</v>
      </c>
      <c r="D666" t="s">
        <v>71</v>
      </c>
      <c r="E666" t="s">
        <v>102</v>
      </c>
      <c r="F666" t="s">
        <v>6243</v>
      </c>
      <c r="G666" t="s">
        <v>71</v>
      </c>
      <c r="H666" t="s">
        <v>71</v>
      </c>
      <c r="I666" s="1" t="s">
        <v>6244</v>
      </c>
      <c r="J666" s="6" t="s">
        <v>8588</v>
      </c>
      <c r="K666" t="s">
        <v>6245</v>
      </c>
      <c r="L666" t="s">
        <v>71</v>
      </c>
      <c r="M666" t="s">
        <v>6246</v>
      </c>
      <c r="N666" t="s">
        <v>6247</v>
      </c>
      <c r="O666" t="s">
        <v>1350</v>
      </c>
      <c r="P666" t="s">
        <v>6248</v>
      </c>
      <c r="Q666" t="s">
        <v>71</v>
      </c>
      <c r="R666" t="s">
        <v>71</v>
      </c>
      <c r="S666" t="s">
        <v>71</v>
      </c>
      <c r="T666" t="s">
        <v>6249</v>
      </c>
      <c r="U666" t="s">
        <v>71</v>
      </c>
      <c r="V666" t="s">
        <v>71</v>
      </c>
      <c r="W666" t="s">
        <v>71</v>
      </c>
      <c r="X666" t="s">
        <v>71</v>
      </c>
      <c r="Y666" t="s">
        <v>71</v>
      </c>
      <c r="Z666" t="s">
        <v>71</v>
      </c>
      <c r="AA666" t="s">
        <v>71</v>
      </c>
      <c r="AB666" t="s">
        <v>71</v>
      </c>
      <c r="AC666" t="s">
        <v>71</v>
      </c>
      <c r="AD666" t="s">
        <v>71</v>
      </c>
      <c r="AE666" t="s">
        <v>71</v>
      </c>
      <c r="AF666" t="s">
        <v>71</v>
      </c>
      <c r="AG666" t="s">
        <v>71</v>
      </c>
      <c r="AH666" t="s">
        <v>71</v>
      </c>
      <c r="AI666" t="s">
        <v>71</v>
      </c>
      <c r="AJ666" t="s">
        <v>71</v>
      </c>
      <c r="AK666" t="s">
        <v>71</v>
      </c>
      <c r="AL666" t="s">
        <v>71</v>
      </c>
      <c r="AM666" t="s">
        <v>71</v>
      </c>
      <c r="AN666" t="s">
        <v>71</v>
      </c>
      <c r="AO666" t="s">
        <v>6250</v>
      </c>
      <c r="AP666" t="s">
        <v>71</v>
      </c>
      <c r="AQ666" t="s">
        <v>71</v>
      </c>
      <c r="AR666" t="s">
        <v>71</v>
      </c>
      <c r="AS666">
        <v>2009</v>
      </c>
      <c r="AT666" t="s">
        <v>71</v>
      </c>
      <c r="AU666" t="s">
        <v>71</v>
      </c>
      <c r="AV666" t="s">
        <v>71</v>
      </c>
      <c r="AW666" t="s">
        <v>71</v>
      </c>
      <c r="AX666" t="s">
        <v>71</v>
      </c>
      <c r="AY666" t="s">
        <v>71</v>
      </c>
      <c r="AZ666">
        <v>7</v>
      </c>
      <c r="BA666" t="s">
        <v>99</v>
      </c>
      <c r="BB666" t="s">
        <v>71</v>
      </c>
      <c r="BC666" t="s">
        <v>6251</v>
      </c>
      <c r="BD666" t="str">
        <f>HYPERLINK("http://dx.doi.org/10.1109/AICI.2009.67","http://dx.doi.org/10.1109/AICI.2009.67")</f>
        <v>http://dx.doi.org/10.1109/AICI.2009.67</v>
      </c>
      <c r="BE666" t="s">
        <v>71</v>
      </c>
      <c r="BF666" t="s">
        <v>71</v>
      </c>
      <c r="BG666" t="s">
        <v>71</v>
      </c>
      <c r="BH666" t="s">
        <v>71</v>
      </c>
      <c r="BI666" t="s">
        <v>71</v>
      </c>
      <c r="BJ666" t="s">
        <v>71</v>
      </c>
      <c r="BK666" t="s">
        <v>71</v>
      </c>
      <c r="BL666" t="s">
        <v>71</v>
      </c>
      <c r="BM666" t="s">
        <v>71</v>
      </c>
      <c r="BN666" t="s">
        <v>71</v>
      </c>
      <c r="BO666" t="s">
        <v>71</v>
      </c>
      <c r="BP666" t="s">
        <v>71</v>
      </c>
      <c r="BQ666" t="s">
        <v>6252</v>
      </c>
      <c r="BR666" t="str">
        <f>HYPERLINK("https%3A%2F%2Fwww.webofscience.com%2Fwos%2Fwoscc%2Ffull-record%2FWOS:000276224200002","View Full Record in Web of Science")</f>
        <v>View Full Record in Web of Science</v>
      </c>
    </row>
    <row r="667" spans="1:70" x14ac:dyDescent="0.25">
      <c r="A667" t="s">
        <v>69</v>
      </c>
      <c r="B667" t="s">
        <v>6253</v>
      </c>
      <c r="C667" t="s">
        <v>71</v>
      </c>
      <c r="D667" t="s">
        <v>71</v>
      </c>
      <c r="E667" t="s">
        <v>71</v>
      </c>
      <c r="F667" t="s">
        <v>6253</v>
      </c>
      <c r="G667" t="s">
        <v>71</v>
      </c>
      <c r="H667" t="s">
        <v>71</v>
      </c>
      <c r="I667" s="1" t="s">
        <v>6254</v>
      </c>
      <c r="J667" s="6" t="s">
        <v>8588</v>
      </c>
      <c r="K667" t="s">
        <v>1471</v>
      </c>
      <c r="L667" t="s">
        <v>71</v>
      </c>
      <c r="M667" t="s">
        <v>71</v>
      </c>
      <c r="N667" t="s">
        <v>71</v>
      </c>
      <c r="O667" t="s">
        <v>71</v>
      </c>
      <c r="P667" t="s">
        <v>71</v>
      </c>
      <c r="Q667" t="s">
        <v>71</v>
      </c>
      <c r="R667" t="s">
        <v>71</v>
      </c>
      <c r="S667" t="s">
        <v>71</v>
      </c>
      <c r="T667" t="s">
        <v>6255</v>
      </c>
      <c r="U667" t="s">
        <v>71</v>
      </c>
      <c r="V667" t="s">
        <v>71</v>
      </c>
      <c r="W667" t="s">
        <v>71</v>
      </c>
      <c r="X667" t="s">
        <v>71</v>
      </c>
      <c r="Y667" t="s">
        <v>71</v>
      </c>
      <c r="Z667" t="s">
        <v>71</v>
      </c>
      <c r="AA667" t="s">
        <v>71</v>
      </c>
      <c r="AB667" t="s">
        <v>71</v>
      </c>
      <c r="AC667" t="s">
        <v>71</v>
      </c>
      <c r="AD667" t="s">
        <v>71</v>
      </c>
      <c r="AE667" t="s">
        <v>71</v>
      </c>
      <c r="AF667" t="s">
        <v>71</v>
      </c>
      <c r="AG667" t="s">
        <v>71</v>
      </c>
      <c r="AH667" t="s">
        <v>71</v>
      </c>
      <c r="AI667" t="s">
        <v>71</v>
      </c>
      <c r="AJ667" t="s">
        <v>71</v>
      </c>
      <c r="AK667" t="s">
        <v>71</v>
      </c>
      <c r="AL667" t="s">
        <v>71</v>
      </c>
      <c r="AM667" t="s">
        <v>1475</v>
      </c>
      <c r="AN667" t="s">
        <v>1476</v>
      </c>
      <c r="AO667" t="s">
        <v>71</v>
      </c>
      <c r="AP667" t="s">
        <v>71</v>
      </c>
      <c r="AQ667" t="s">
        <v>71</v>
      </c>
      <c r="AR667" t="s">
        <v>1454</v>
      </c>
      <c r="AS667">
        <v>2003</v>
      </c>
      <c r="AT667">
        <v>36</v>
      </c>
      <c r="AU667">
        <v>7</v>
      </c>
      <c r="AV667" t="s">
        <v>71</v>
      </c>
      <c r="AW667" t="s">
        <v>71</v>
      </c>
      <c r="AX667" t="s">
        <v>71</v>
      </c>
      <c r="AY667" t="s">
        <v>71</v>
      </c>
      <c r="AZ667">
        <v>1563</v>
      </c>
      <c r="BA667">
        <v>1582</v>
      </c>
      <c r="BB667" t="s">
        <v>6256</v>
      </c>
      <c r="BC667" t="s">
        <v>6257</v>
      </c>
      <c r="BD667" t="str">
        <f>HYPERLINK("http://dx.doi.org/10.1016/S0031-3203(02)00263-7","http://dx.doi.org/10.1016/S0031-3203(02)00263-7")</f>
        <v>http://dx.doi.org/10.1016/S0031-3203(02)00263-7</v>
      </c>
      <c r="BE667" t="s">
        <v>71</v>
      </c>
      <c r="BF667" t="s">
        <v>71</v>
      </c>
      <c r="BG667" t="s">
        <v>71</v>
      </c>
      <c r="BH667" t="s">
        <v>71</v>
      </c>
      <c r="BI667" t="s">
        <v>71</v>
      </c>
      <c r="BJ667" t="s">
        <v>71</v>
      </c>
      <c r="BK667" t="s">
        <v>71</v>
      </c>
      <c r="BL667" t="s">
        <v>71</v>
      </c>
      <c r="BM667" t="s">
        <v>71</v>
      </c>
      <c r="BN667" t="s">
        <v>71</v>
      </c>
      <c r="BO667" t="s">
        <v>71</v>
      </c>
      <c r="BP667" t="s">
        <v>71</v>
      </c>
      <c r="BQ667" t="s">
        <v>6258</v>
      </c>
      <c r="BR667" t="str">
        <f>HYPERLINK("https%3A%2F%2Fwww.webofscience.com%2Fwos%2Fwoscc%2Ffull-record%2FWOS:000182303300009","View Full Record in Web of Science")</f>
        <v>View Full Record in Web of Science</v>
      </c>
    </row>
    <row r="668" spans="1:70" x14ac:dyDescent="0.25">
      <c r="A668" t="s">
        <v>83</v>
      </c>
      <c r="B668" t="s">
        <v>6259</v>
      </c>
      <c r="C668" t="s">
        <v>71</v>
      </c>
      <c r="D668" t="s">
        <v>2729</v>
      </c>
      <c r="E668" t="s">
        <v>71</v>
      </c>
      <c r="F668" t="s">
        <v>6259</v>
      </c>
      <c r="G668" t="s">
        <v>71</v>
      </c>
      <c r="H668" t="s">
        <v>71</v>
      </c>
      <c r="I668" s="1" t="s">
        <v>6260</v>
      </c>
      <c r="J668" s="6" t="s">
        <v>8588</v>
      </c>
      <c r="K668" t="s">
        <v>2731</v>
      </c>
      <c r="L668" t="s">
        <v>71</v>
      </c>
      <c r="M668" t="s">
        <v>2732</v>
      </c>
      <c r="N668" t="s">
        <v>2733</v>
      </c>
      <c r="O668" t="s">
        <v>2073</v>
      </c>
      <c r="P668" t="s">
        <v>2734</v>
      </c>
      <c r="Q668" t="s">
        <v>71</v>
      </c>
      <c r="R668" t="s">
        <v>71</v>
      </c>
      <c r="S668" t="s">
        <v>71</v>
      </c>
      <c r="T668" t="s">
        <v>6261</v>
      </c>
      <c r="U668" t="s">
        <v>71</v>
      </c>
      <c r="V668" t="s">
        <v>71</v>
      </c>
      <c r="W668" t="s">
        <v>71</v>
      </c>
      <c r="X668" t="s">
        <v>71</v>
      </c>
      <c r="Y668" t="s">
        <v>71</v>
      </c>
      <c r="Z668" t="s">
        <v>71</v>
      </c>
      <c r="AA668" t="s">
        <v>71</v>
      </c>
      <c r="AB668" t="s">
        <v>71</v>
      </c>
      <c r="AC668" t="s">
        <v>71</v>
      </c>
      <c r="AD668" t="s">
        <v>71</v>
      </c>
      <c r="AE668" t="s">
        <v>71</v>
      </c>
      <c r="AF668" t="s">
        <v>71</v>
      </c>
      <c r="AG668" t="s">
        <v>71</v>
      </c>
      <c r="AH668" t="s">
        <v>71</v>
      </c>
      <c r="AI668" t="s">
        <v>71</v>
      </c>
      <c r="AJ668" t="s">
        <v>71</v>
      </c>
      <c r="AK668" t="s">
        <v>71</v>
      </c>
      <c r="AL668" t="s">
        <v>71</v>
      </c>
      <c r="AM668" t="s">
        <v>71</v>
      </c>
      <c r="AN668" t="s">
        <v>71</v>
      </c>
      <c r="AO668" t="s">
        <v>2736</v>
      </c>
      <c r="AP668" t="s">
        <v>71</v>
      </c>
      <c r="AQ668" t="s">
        <v>71</v>
      </c>
      <c r="AR668" t="s">
        <v>71</v>
      </c>
      <c r="AS668">
        <v>1998</v>
      </c>
      <c r="AT668" t="s">
        <v>71</v>
      </c>
      <c r="AU668" t="s">
        <v>71</v>
      </c>
      <c r="AV668" t="s">
        <v>71</v>
      </c>
      <c r="AW668" t="s">
        <v>71</v>
      </c>
      <c r="AX668" t="s">
        <v>71</v>
      </c>
      <c r="AY668" t="s">
        <v>71</v>
      </c>
      <c r="AZ668">
        <v>725</v>
      </c>
      <c r="BA668">
        <v>732</v>
      </c>
      <c r="BB668" t="s">
        <v>71</v>
      </c>
      <c r="BC668" t="s">
        <v>71</v>
      </c>
      <c r="BD668" t="s">
        <v>71</v>
      </c>
      <c r="BE668" t="s">
        <v>71</v>
      </c>
      <c r="BF668" t="s">
        <v>71</v>
      </c>
      <c r="BG668" t="s">
        <v>71</v>
      </c>
      <c r="BH668" t="s">
        <v>71</v>
      </c>
      <c r="BI668" t="s">
        <v>71</v>
      </c>
      <c r="BJ668" t="s">
        <v>71</v>
      </c>
      <c r="BK668" t="s">
        <v>71</v>
      </c>
      <c r="BL668" t="s">
        <v>71</v>
      </c>
      <c r="BM668" t="s">
        <v>71</v>
      </c>
      <c r="BN668" t="s">
        <v>71</v>
      </c>
      <c r="BO668" t="s">
        <v>71</v>
      </c>
      <c r="BP668" t="s">
        <v>71</v>
      </c>
      <c r="BQ668" t="s">
        <v>6262</v>
      </c>
      <c r="BR668" t="str">
        <f>HYPERLINK("https%3A%2F%2Fwww.webofscience.com%2Fwos%2Fwoscc%2Ffull-record%2FWOS:000167662000105","View Full Record in Web of Science")</f>
        <v>View Full Record in Web of Science</v>
      </c>
    </row>
    <row r="669" spans="1:70" x14ac:dyDescent="0.25">
      <c r="A669" t="s">
        <v>69</v>
      </c>
      <c r="B669" t="s">
        <v>6263</v>
      </c>
      <c r="C669" t="s">
        <v>71</v>
      </c>
      <c r="D669" t="s">
        <v>71</v>
      </c>
      <c r="E669" t="s">
        <v>71</v>
      </c>
      <c r="F669" t="s">
        <v>6264</v>
      </c>
      <c r="G669" t="s">
        <v>71</v>
      </c>
      <c r="H669" t="s">
        <v>71</v>
      </c>
      <c r="I669" s="1" t="s">
        <v>6265</v>
      </c>
      <c r="J669" s="6" t="s">
        <v>8588</v>
      </c>
      <c r="K669" t="s">
        <v>174</v>
      </c>
      <c r="L669" t="s">
        <v>71</v>
      </c>
      <c r="M669" t="s">
        <v>71</v>
      </c>
      <c r="N669" t="s">
        <v>71</v>
      </c>
      <c r="O669" t="s">
        <v>71</v>
      </c>
      <c r="P669" t="s">
        <v>71</v>
      </c>
      <c r="Q669" t="s">
        <v>71</v>
      </c>
      <c r="R669" t="s">
        <v>71</v>
      </c>
      <c r="S669" t="s">
        <v>71</v>
      </c>
      <c r="T669" t="s">
        <v>6266</v>
      </c>
      <c r="U669" t="s">
        <v>71</v>
      </c>
      <c r="V669" t="s">
        <v>71</v>
      </c>
      <c r="W669" t="s">
        <v>71</v>
      </c>
      <c r="X669" t="s">
        <v>71</v>
      </c>
      <c r="Y669" t="s">
        <v>71</v>
      </c>
      <c r="Z669" t="s">
        <v>6267</v>
      </c>
      <c r="AA669" t="s">
        <v>71</v>
      </c>
      <c r="AB669" t="s">
        <v>71</v>
      </c>
      <c r="AC669" t="s">
        <v>71</v>
      </c>
      <c r="AD669" t="s">
        <v>71</v>
      </c>
      <c r="AE669" t="s">
        <v>71</v>
      </c>
      <c r="AF669" t="s">
        <v>71</v>
      </c>
      <c r="AG669" t="s">
        <v>71</v>
      </c>
      <c r="AH669" t="s">
        <v>71</v>
      </c>
      <c r="AI669" t="s">
        <v>71</v>
      </c>
      <c r="AJ669" t="s">
        <v>71</v>
      </c>
      <c r="AK669" t="s">
        <v>71</v>
      </c>
      <c r="AL669" t="s">
        <v>71</v>
      </c>
      <c r="AM669" t="s">
        <v>178</v>
      </c>
      <c r="AN669" t="s">
        <v>179</v>
      </c>
      <c r="AO669" t="s">
        <v>71</v>
      </c>
      <c r="AP669" t="s">
        <v>71</v>
      </c>
      <c r="AQ669" t="s">
        <v>71</v>
      </c>
      <c r="AR669" t="s">
        <v>71</v>
      </c>
      <c r="AS669">
        <v>2019</v>
      </c>
      <c r="AT669">
        <v>37</v>
      </c>
      <c r="AU669">
        <v>1</v>
      </c>
      <c r="AV669" t="s">
        <v>71</v>
      </c>
      <c r="AW669" t="s">
        <v>71</v>
      </c>
      <c r="AX669" t="s">
        <v>71</v>
      </c>
      <c r="AY669" t="s">
        <v>71</v>
      </c>
      <c r="AZ669">
        <v>1223</v>
      </c>
      <c r="BA669">
        <v>1232</v>
      </c>
      <c r="BB669" t="s">
        <v>71</v>
      </c>
      <c r="BC669" t="s">
        <v>6268</v>
      </c>
      <c r="BD669" t="str">
        <f>HYPERLINK("http://dx.doi.org/10.3233/JIFS-182681","http://dx.doi.org/10.3233/JIFS-182681")</f>
        <v>http://dx.doi.org/10.3233/JIFS-182681</v>
      </c>
      <c r="BE669" t="s">
        <v>71</v>
      </c>
      <c r="BF669" t="s">
        <v>71</v>
      </c>
      <c r="BG669" t="s">
        <v>71</v>
      </c>
      <c r="BH669" t="s">
        <v>71</v>
      </c>
      <c r="BI669" t="s">
        <v>71</v>
      </c>
      <c r="BJ669" t="s">
        <v>71</v>
      </c>
      <c r="BK669" t="s">
        <v>71</v>
      </c>
      <c r="BL669" t="s">
        <v>71</v>
      </c>
      <c r="BM669" t="s">
        <v>71</v>
      </c>
      <c r="BN669" t="s">
        <v>71</v>
      </c>
      <c r="BO669" t="s">
        <v>71</v>
      </c>
      <c r="BP669" t="s">
        <v>71</v>
      </c>
      <c r="BQ669" t="s">
        <v>6269</v>
      </c>
      <c r="BR669" t="str">
        <f>HYPERLINK("https%3A%2F%2Fwww.webofscience.com%2Fwos%2Fwoscc%2Ffull-record%2FWOS:000474715000103","View Full Record in Web of Science")</f>
        <v>View Full Record in Web of Science</v>
      </c>
    </row>
    <row r="670" spans="1:70" x14ac:dyDescent="0.25">
      <c r="A670" t="s">
        <v>69</v>
      </c>
      <c r="B670" t="s">
        <v>6270</v>
      </c>
      <c r="C670" t="s">
        <v>71</v>
      </c>
      <c r="D670" t="s">
        <v>71</v>
      </c>
      <c r="E670" t="s">
        <v>71</v>
      </c>
      <c r="F670" t="s">
        <v>6271</v>
      </c>
      <c r="G670" t="s">
        <v>71</v>
      </c>
      <c r="H670" t="s">
        <v>71</v>
      </c>
      <c r="I670" s="1" t="s">
        <v>6272</v>
      </c>
      <c r="J670" s="6" t="s">
        <v>8590</v>
      </c>
      <c r="K670" t="s">
        <v>338</v>
      </c>
      <c r="L670" t="s">
        <v>71</v>
      </c>
      <c r="M670" t="s">
        <v>71</v>
      </c>
      <c r="N670" t="s">
        <v>71</v>
      </c>
      <c r="O670" t="s">
        <v>71</v>
      </c>
      <c r="P670" t="s">
        <v>71</v>
      </c>
      <c r="Q670" t="s">
        <v>71</v>
      </c>
      <c r="R670" t="s">
        <v>71</v>
      </c>
      <c r="S670" t="s">
        <v>71</v>
      </c>
      <c r="T670" t="s">
        <v>6273</v>
      </c>
      <c r="U670" t="s">
        <v>71</v>
      </c>
      <c r="V670" t="s">
        <v>71</v>
      </c>
      <c r="W670" t="s">
        <v>71</v>
      </c>
      <c r="X670" t="s">
        <v>71</v>
      </c>
      <c r="Y670" t="s">
        <v>6274</v>
      </c>
      <c r="Z670" t="s">
        <v>6275</v>
      </c>
      <c r="AA670" t="s">
        <v>71</v>
      </c>
      <c r="AB670" t="s">
        <v>71</v>
      </c>
      <c r="AC670" t="s">
        <v>71</v>
      </c>
      <c r="AD670" t="s">
        <v>71</v>
      </c>
      <c r="AE670" t="s">
        <v>71</v>
      </c>
      <c r="AF670" t="s">
        <v>71</v>
      </c>
      <c r="AG670" t="s">
        <v>71</v>
      </c>
      <c r="AH670" t="s">
        <v>71</v>
      </c>
      <c r="AI670" t="s">
        <v>71</v>
      </c>
      <c r="AJ670" t="s">
        <v>71</v>
      </c>
      <c r="AK670" t="s">
        <v>71</v>
      </c>
      <c r="AL670" t="s">
        <v>71</v>
      </c>
      <c r="AM670" t="s">
        <v>342</v>
      </c>
      <c r="AN670" t="s">
        <v>343</v>
      </c>
      <c r="AO670" t="s">
        <v>71</v>
      </c>
      <c r="AP670" t="s">
        <v>71</v>
      </c>
      <c r="AQ670" t="s">
        <v>71</v>
      </c>
      <c r="AR670" t="s">
        <v>344</v>
      </c>
      <c r="AS670">
        <v>2017</v>
      </c>
      <c r="AT670">
        <v>19</v>
      </c>
      <c r="AU670">
        <v>3</v>
      </c>
      <c r="AV670" t="s">
        <v>71</v>
      </c>
      <c r="AW670" t="s">
        <v>71</v>
      </c>
      <c r="AX670" t="s">
        <v>71</v>
      </c>
      <c r="AY670" t="s">
        <v>71</v>
      </c>
      <c r="AZ670">
        <v>788</v>
      </c>
      <c r="BA670">
        <v>798</v>
      </c>
      <c r="BB670" t="s">
        <v>71</v>
      </c>
      <c r="BC670" t="s">
        <v>6276</v>
      </c>
      <c r="BD670" t="str">
        <f>HYPERLINK("http://dx.doi.org/10.1007/s40815-016-0278-6","http://dx.doi.org/10.1007/s40815-016-0278-6")</f>
        <v>http://dx.doi.org/10.1007/s40815-016-0278-6</v>
      </c>
      <c r="BE670" t="s">
        <v>71</v>
      </c>
      <c r="BF670" t="s">
        <v>71</v>
      </c>
      <c r="BG670" t="s">
        <v>71</v>
      </c>
      <c r="BH670" t="s">
        <v>71</v>
      </c>
      <c r="BI670" t="s">
        <v>71</v>
      </c>
      <c r="BJ670" t="s">
        <v>71</v>
      </c>
      <c r="BK670" t="s">
        <v>71</v>
      </c>
      <c r="BL670" t="s">
        <v>71</v>
      </c>
      <c r="BM670" t="s">
        <v>71</v>
      </c>
      <c r="BN670" t="s">
        <v>71</v>
      </c>
      <c r="BO670" t="s">
        <v>71</v>
      </c>
      <c r="BP670" t="s">
        <v>71</v>
      </c>
      <c r="BQ670" t="s">
        <v>6277</v>
      </c>
      <c r="BR670" t="str">
        <f>HYPERLINK("https%3A%2F%2Fwww.webofscience.com%2Fwos%2Fwoscc%2Ffull-record%2FWOS:000400823600014","View Full Record in Web of Science")</f>
        <v>View Full Record in Web of Science</v>
      </c>
    </row>
    <row r="671" spans="1:70" x14ac:dyDescent="0.25">
      <c r="A671" t="s">
        <v>69</v>
      </c>
      <c r="B671" t="s">
        <v>6278</v>
      </c>
      <c r="C671" t="s">
        <v>71</v>
      </c>
      <c r="D671" t="s">
        <v>71</v>
      </c>
      <c r="E671" t="s">
        <v>71</v>
      </c>
      <c r="F671" t="s">
        <v>6279</v>
      </c>
      <c r="G671" t="s">
        <v>71</v>
      </c>
      <c r="H671" t="s">
        <v>71</v>
      </c>
      <c r="I671" s="13" t="s">
        <v>6280</v>
      </c>
      <c r="J671" s="6"/>
      <c r="K671" t="s">
        <v>174</v>
      </c>
      <c r="L671" t="s">
        <v>71</v>
      </c>
      <c r="M671" t="s">
        <v>71</v>
      </c>
      <c r="N671" t="s">
        <v>71</v>
      </c>
      <c r="O671" t="s">
        <v>71</v>
      </c>
      <c r="P671" t="s">
        <v>71</v>
      </c>
      <c r="Q671" t="s">
        <v>71</v>
      </c>
      <c r="R671" t="s">
        <v>71</v>
      </c>
      <c r="S671" t="s">
        <v>71</v>
      </c>
      <c r="T671" t="s">
        <v>6281</v>
      </c>
      <c r="U671" t="s">
        <v>71</v>
      </c>
      <c r="V671" t="s">
        <v>71</v>
      </c>
      <c r="W671" t="s">
        <v>71</v>
      </c>
      <c r="X671" t="s">
        <v>71</v>
      </c>
      <c r="Y671" t="s">
        <v>6282</v>
      </c>
      <c r="Z671" t="s">
        <v>6283</v>
      </c>
      <c r="AA671" t="s">
        <v>71</v>
      </c>
      <c r="AB671" t="s">
        <v>71</v>
      </c>
      <c r="AC671" t="s">
        <v>71</v>
      </c>
      <c r="AD671" t="s">
        <v>71</v>
      </c>
      <c r="AE671" t="s">
        <v>71</v>
      </c>
      <c r="AF671" t="s">
        <v>71</v>
      </c>
      <c r="AG671" t="s">
        <v>71</v>
      </c>
      <c r="AH671" t="s">
        <v>71</v>
      </c>
      <c r="AI671" t="s">
        <v>71</v>
      </c>
      <c r="AJ671" t="s">
        <v>71</v>
      </c>
      <c r="AK671" t="s">
        <v>71</v>
      </c>
      <c r="AL671" t="s">
        <v>71</v>
      </c>
      <c r="AM671" t="s">
        <v>178</v>
      </c>
      <c r="AN671" t="s">
        <v>179</v>
      </c>
      <c r="AO671" t="s">
        <v>71</v>
      </c>
      <c r="AP671" t="s">
        <v>71</v>
      </c>
      <c r="AQ671" t="s">
        <v>71</v>
      </c>
      <c r="AR671" t="s">
        <v>71</v>
      </c>
      <c r="AS671">
        <v>2017</v>
      </c>
      <c r="AT671">
        <v>32</v>
      </c>
      <c r="AU671">
        <v>3</v>
      </c>
      <c r="AV671" t="s">
        <v>71</v>
      </c>
      <c r="AW671" t="s">
        <v>71</v>
      </c>
      <c r="AX671" t="s">
        <v>71</v>
      </c>
      <c r="AY671" t="s">
        <v>71</v>
      </c>
      <c r="AZ671">
        <v>2033</v>
      </c>
      <c r="BA671">
        <v>2050</v>
      </c>
      <c r="BB671" t="s">
        <v>71</v>
      </c>
      <c r="BC671" t="s">
        <v>6284</v>
      </c>
      <c r="BD671" t="str">
        <f>HYPERLINK("http://dx.doi.org/10.3233/JIFS-161640","http://dx.doi.org/10.3233/JIFS-161640")</f>
        <v>http://dx.doi.org/10.3233/JIFS-161640</v>
      </c>
      <c r="BE671" t="s">
        <v>71</v>
      </c>
      <c r="BF671" t="s">
        <v>71</v>
      </c>
      <c r="BG671" t="s">
        <v>71</v>
      </c>
      <c r="BH671" t="s">
        <v>71</v>
      </c>
      <c r="BI671" t="s">
        <v>71</v>
      </c>
      <c r="BJ671" t="s">
        <v>71</v>
      </c>
      <c r="BK671" t="s">
        <v>71</v>
      </c>
      <c r="BL671" t="s">
        <v>71</v>
      </c>
      <c r="BM671" t="s">
        <v>71</v>
      </c>
      <c r="BN671" t="s">
        <v>71</v>
      </c>
      <c r="BO671" t="s">
        <v>71</v>
      </c>
      <c r="BP671" t="s">
        <v>71</v>
      </c>
      <c r="BQ671" t="s">
        <v>6285</v>
      </c>
      <c r="BR671" t="str">
        <f>HYPERLINK("https%3A%2F%2Fwww.webofscience.com%2Fwos%2Fwoscc%2Ffull-record%2FWOS:000395904400033","View Full Record in Web of Science")</f>
        <v>View Full Record in Web of Science</v>
      </c>
    </row>
    <row r="672" spans="1:70" x14ac:dyDescent="0.25">
      <c r="A672" t="s">
        <v>83</v>
      </c>
      <c r="B672" t="s">
        <v>6286</v>
      </c>
      <c r="C672" t="s">
        <v>71</v>
      </c>
      <c r="D672" t="s">
        <v>71</v>
      </c>
      <c r="E672" t="s">
        <v>102</v>
      </c>
      <c r="F672" t="s">
        <v>6287</v>
      </c>
      <c r="G672" t="s">
        <v>71</v>
      </c>
      <c r="H672" t="s">
        <v>71</v>
      </c>
      <c r="I672" s="1" t="s">
        <v>6288</v>
      </c>
      <c r="J672" s="6" t="s">
        <v>8590</v>
      </c>
      <c r="K672" t="s">
        <v>1269</v>
      </c>
      <c r="L672" t="s">
        <v>817</v>
      </c>
      <c r="M672" t="s">
        <v>818</v>
      </c>
      <c r="N672" t="s">
        <v>1270</v>
      </c>
      <c r="O672" t="s">
        <v>1271</v>
      </c>
      <c r="P672" t="s">
        <v>1272</v>
      </c>
      <c r="Q672" t="s">
        <v>71</v>
      </c>
      <c r="R672" t="s">
        <v>71</v>
      </c>
      <c r="S672" t="s">
        <v>71</v>
      </c>
      <c r="T672" t="s">
        <v>6289</v>
      </c>
      <c r="U672" t="s">
        <v>71</v>
      </c>
      <c r="V672" t="s">
        <v>71</v>
      </c>
      <c r="W672" t="s">
        <v>71</v>
      </c>
      <c r="X672" t="s">
        <v>71</v>
      </c>
      <c r="Y672" t="s">
        <v>5468</v>
      </c>
      <c r="Z672" t="s">
        <v>6290</v>
      </c>
      <c r="AA672" t="s">
        <v>71</v>
      </c>
      <c r="AB672" t="s">
        <v>71</v>
      </c>
      <c r="AC672" t="s">
        <v>71</v>
      </c>
      <c r="AD672" t="s">
        <v>71</v>
      </c>
      <c r="AE672" t="s">
        <v>71</v>
      </c>
      <c r="AF672" t="s">
        <v>71</v>
      </c>
      <c r="AG672" t="s">
        <v>71</v>
      </c>
      <c r="AH672" t="s">
        <v>71</v>
      </c>
      <c r="AI672" t="s">
        <v>71</v>
      </c>
      <c r="AJ672" t="s">
        <v>71</v>
      </c>
      <c r="AK672" t="s">
        <v>71</v>
      </c>
      <c r="AL672" t="s">
        <v>71</v>
      </c>
      <c r="AM672" t="s">
        <v>824</v>
      </c>
      <c r="AN672" t="s">
        <v>71</v>
      </c>
      <c r="AO672" t="s">
        <v>1274</v>
      </c>
      <c r="AP672" t="s">
        <v>71</v>
      </c>
      <c r="AQ672" t="s">
        <v>71</v>
      </c>
      <c r="AR672" t="s">
        <v>71</v>
      </c>
      <c r="AS672">
        <v>2017</v>
      </c>
      <c r="AT672" t="s">
        <v>71</v>
      </c>
      <c r="AU672" t="s">
        <v>71</v>
      </c>
      <c r="AV672" t="s">
        <v>71</v>
      </c>
      <c r="AW672" t="s">
        <v>71</v>
      </c>
      <c r="AX672" t="s">
        <v>71</v>
      </c>
      <c r="AY672" t="s">
        <v>71</v>
      </c>
      <c r="AZ672" t="s">
        <v>71</v>
      </c>
      <c r="BA672" t="s">
        <v>71</v>
      </c>
      <c r="BB672" t="s">
        <v>71</v>
      </c>
      <c r="BC672" t="s">
        <v>71</v>
      </c>
      <c r="BD672" t="s">
        <v>71</v>
      </c>
      <c r="BE672" t="s">
        <v>71</v>
      </c>
      <c r="BF672" t="s">
        <v>71</v>
      </c>
      <c r="BG672" t="s">
        <v>71</v>
      </c>
      <c r="BH672" t="s">
        <v>71</v>
      </c>
      <c r="BI672" t="s">
        <v>71</v>
      </c>
      <c r="BJ672" t="s">
        <v>71</v>
      </c>
      <c r="BK672" t="s">
        <v>71</v>
      </c>
      <c r="BL672" t="s">
        <v>71</v>
      </c>
      <c r="BM672" t="s">
        <v>71</v>
      </c>
      <c r="BN672" t="s">
        <v>71</v>
      </c>
      <c r="BO672" t="s">
        <v>71</v>
      </c>
      <c r="BP672" t="s">
        <v>71</v>
      </c>
      <c r="BQ672" t="s">
        <v>6291</v>
      </c>
      <c r="BR672" t="str">
        <f>HYPERLINK("https%3A%2F%2Fwww.webofscience.com%2Fwos%2Fwoscc%2Ffull-record%2FWOS:000426449100148","View Full Record in Web of Science")</f>
        <v>View Full Record in Web of Science</v>
      </c>
    </row>
    <row r="673" spans="1:70" x14ac:dyDescent="0.25">
      <c r="A673" t="s">
        <v>83</v>
      </c>
      <c r="B673" t="s">
        <v>6292</v>
      </c>
      <c r="C673" t="s">
        <v>71</v>
      </c>
      <c r="D673" t="s">
        <v>71</v>
      </c>
      <c r="E673" t="s">
        <v>102</v>
      </c>
      <c r="F673" t="s">
        <v>6293</v>
      </c>
      <c r="G673" t="s">
        <v>71</v>
      </c>
      <c r="H673" t="s">
        <v>71</v>
      </c>
      <c r="I673" s="1" t="s">
        <v>6294</v>
      </c>
      <c r="J673" s="6" t="s">
        <v>8590</v>
      </c>
      <c r="K673" t="s">
        <v>3292</v>
      </c>
      <c r="L673" t="s">
        <v>817</v>
      </c>
      <c r="M673" t="s">
        <v>3293</v>
      </c>
      <c r="N673" t="s">
        <v>3294</v>
      </c>
      <c r="O673" t="s">
        <v>3295</v>
      </c>
      <c r="P673" t="s">
        <v>3296</v>
      </c>
      <c r="Q673" t="s">
        <v>71</v>
      </c>
      <c r="R673" t="s">
        <v>71</v>
      </c>
      <c r="S673" t="s">
        <v>71</v>
      </c>
      <c r="T673" t="s">
        <v>6295</v>
      </c>
      <c r="U673" t="s">
        <v>71</v>
      </c>
      <c r="V673" t="s">
        <v>71</v>
      </c>
      <c r="W673" t="s">
        <v>71</v>
      </c>
      <c r="X673" t="s">
        <v>71</v>
      </c>
      <c r="Y673" t="s">
        <v>6296</v>
      </c>
      <c r="Z673" t="s">
        <v>71</v>
      </c>
      <c r="AA673" t="s">
        <v>71</v>
      </c>
      <c r="AB673" t="s">
        <v>71</v>
      </c>
      <c r="AC673" t="s">
        <v>71</v>
      </c>
      <c r="AD673" t="s">
        <v>71</v>
      </c>
      <c r="AE673" t="s">
        <v>71</v>
      </c>
      <c r="AF673" t="s">
        <v>71</v>
      </c>
      <c r="AG673" t="s">
        <v>71</v>
      </c>
      <c r="AH673" t="s">
        <v>71</v>
      </c>
      <c r="AI673" t="s">
        <v>71</v>
      </c>
      <c r="AJ673" t="s">
        <v>71</v>
      </c>
      <c r="AK673" t="s">
        <v>71</v>
      </c>
      <c r="AL673" t="s">
        <v>71</v>
      </c>
      <c r="AM673" t="s">
        <v>824</v>
      </c>
      <c r="AN673" t="s">
        <v>71</v>
      </c>
      <c r="AO673" t="s">
        <v>3298</v>
      </c>
      <c r="AP673" t="s">
        <v>71</v>
      </c>
      <c r="AQ673" t="s">
        <v>71</v>
      </c>
      <c r="AR673" t="s">
        <v>71</v>
      </c>
      <c r="AS673">
        <v>2010</v>
      </c>
      <c r="AT673" t="s">
        <v>71</v>
      </c>
      <c r="AU673" t="s">
        <v>71</v>
      </c>
      <c r="AV673" t="s">
        <v>71</v>
      </c>
      <c r="AW673" t="s">
        <v>71</v>
      </c>
      <c r="AX673" t="s">
        <v>71</v>
      </c>
      <c r="AY673" t="s">
        <v>71</v>
      </c>
      <c r="AZ673" t="s">
        <v>71</v>
      </c>
      <c r="BA673" t="s">
        <v>71</v>
      </c>
      <c r="BB673" t="s">
        <v>71</v>
      </c>
      <c r="BC673" t="s">
        <v>71</v>
      </c>
      <c r="BD673" t="s">
        <v>71</v>
      </c>
      <c r="BE673" t="s">
        <v>71</v>
      </c>
      <c r="BF673" t="s">
        <v>71</v>
      </c>
      <c r="BG673" t="s">
        <v>71</v>
      </c>
      <c r="BH673" t="s">
        <v>71</v>
      </c>
      <c r="BI673" t="s">
        <v>71</v>
      </c>
      <c r="BJ673" t="s">
        <v>71</v>
      </c>
      <c r="BK673" t="s">
        <v>71</v>
      </c>
      <c r="BL673" t="s">
        <v>71</v>
      </c>
      <c r="BM673" t="s">
        <v>71</v>
      </c>
      <c r="BN673" t="s">
        <v>71</v>
      </c>
      <c r="BO673" t="s">
        <v>71</v>
      </c>
      <c r="BP673" t="s">
        <v>71</v>
      </c>
      <c r="BQ673" t="s">
        <v>6297</v>
      </c>
      <c r="BR673" t="str">
        <f>HYPERLINK("https%3A%2F%2Fwww.webofscience.com%2Fwos%2Fwoscc%2Ffull-record%2FWOS:000287453602020","View Full Record in Web of Science")</f>
        <v>View Full Record in Web of Science</v>
      </c>
    </row>
    <row r="674" spans="1:70" x14ac:dyDescent="0.25">
      <c r="A674" t="s">
        <v>69</v>
      </c>
      <c r="B674" t="s">
        <v>6298</v>
      </c>
      <c r="C674" t="s">
        <v>71</v>
      </c>
      <c r="D674" t="s">
        <v>71</v>
      </c>
      <c r="E674" t="s">
        <v>71</v>
      </c>
      <c r="F674" t="s">
        <v>6299</v>
      </c>
      <c r="G674" t="s">
        <v>71</v>
      </c>
      <c r="H674" t="s">
        <v>71</v>
      </c>
      <c r="I674" s="1" t="s">
        <v>6300</v>
      </c>
      <c r="J674" s="6" t="s">
        <v>8590</v>
      </c>
      <c r="K674" t="s">
        <v>6301</v>
      </c>
      <c r="L674" t="s">
        <v>71</v>
      </c>
      <c r="M674" t="s">
        <v>71</v>
      </c>
      <c r="N674" t="s">
        <v>71</v>
      </c>
      <c r="O674" t="s">
        <v>71</v>
      </c>
      <c r="P674" t="s">
        <v>71</v>
      </c>
      <c r="Q674" t="s">
        <v>71</v>
      </c>
      <c r="R674" t="s">
        <v>71</v>
      </c>
      <c r="S674" t="s">
        <v>71</v>
      </c>
      <c r="T674" t="s">
        <v>6302</v>
      </c>
      <c r="U674" t="s">
        <v>71</v>
      </c>
      <c r="V674" t="s">
        <v>71</v>
      </c>
      <c r="W674" t="s">
        <v>71</v>
      </c>
      <c r="X674" t="s">
        <v>71</v>
      </c>
      <c r="Y674" t="s">
        <v>71</v>
      </c>
      <c r="Z674" t="s">
        <v>71</v>
      </c>
      <c r="AA674" t="s">
        <v>71</v>
      </c>
      <c r="AB674" t="s">
        <v>71</v>
      </c>
      <c r="AC674" t="s">
        <v>71</v>
      </c>
      <c r="AD674" t="s">
        <v>71</v>
      </c>
      <c r="AE674" t="s">
        <v>71</v>
      </c>
      <c r="AF674" t="s">
        <v>71</v>
      </c>
      <c r="AG674" t="s">
        <v>71</v>
      </c>
      <c r="AH674" t="s">
        <v>71</v>
      </c>
      <c r="AI674" t="s">
        <v>71</v>
      </c>
      <c r="AJ674" t="s">
        <v>71</v>
      </c>
      <c r="AK674" t="s">
        <v>71</v>
      </c>
      <c r="AL674" t="s">
        <v>71</v>
      </c>
      <c r="AM674" t="s">
        <v>6303</v>
      </c>
      <c r="AN674" t="s">
        <v>6304</v>
      </c>
      <c r="AO674" t="s">
        <v>71</v>
      </c>
      <c r="AP674" t="s">
        <v>71</v>
      </c>
      <c r="AQ674" t="s">
        <v>71</v>
      </c>
      <c r="AR674" t="s">
        <v>728</v>
      </c>
      <c r="AS674">
        <v>2018</v>
      </c>
      <c r="AT674">
        <v>20</v>
      </c>
      <c r="AU674" t="s">
        <v>71</v>
      </c>
      <c r="AV674" t="s">
        <v>71</v>
      </c>
      <c r="AW674" t="s">
        <v>71</v>
      </c>
      <c r="AX674" t="s">
        <v>71</v>
      </c>
      <c r="AY674" t="s">
        <v>71</v>
      </c>
      <c r="AZ674">
        <v>192</v>
      </c>
      <c r="BA674">
        <v>202</v>
      </c>
      <c r="BB674" t="s">
        <v>71</v>
      </c>
      <c r="BC674" t="s">
        <v>6305</v>
      </c>
      <c r="BD674" t="str">
        <f>HYPERLINK("http://dx.doi.org/10.1016/j.suscom.2017.10.010","http://dx.doi.org/10.1016/j.suscom.2017.10.010")</f>
        <v>http://dx.doi.org/10.1016/j.suscom.2017.10.010</v>
      </c>
      <c r="BE674" t="s">
        <v>71</v>
      </c>
      <c r="BF674" t="s">
        <v>71</v>
      </c>
      <c r="BG674" t="s">
        <v>71</v>
      </c>
      <c r="BH674" t="s">
        <v>71</v>
      </c>
      <c r="BI674" t="s">
        <v>71</v>
      </c>
      <c r="BJ674" t="s">
        <v>71</v>
      </c>
      <c r="BK674" t="s">
        <v>71</v>
      </c>
      <c r="BL674" t="s">
        <v>71</v>
      </c>
      <c r="BM674" t="s">
        <v>71</v>
      </c>
      <c r="BN674" t="s">
        <v>71</v>
      </c>
      <c r="BO674" t="s">
        <v>71</v>
      </c>
      <c r="BP674" t="s">
        <v>71</v>
      </c>
      <c r="BQ674" t="s">
        <v>6306</v>
      </c>
      <c r="BR674" t="str">
        <f>HYPERLINK("https%3A%2F%2Fwww.webofscience.com%2Fwos%2Fwoscc%2Ffull-record%2FWOS:000451756100018","View Full Record in Web of Science")</f>
        <v>View Full Record in Web of Science</v>
      </c>
    </row>
    <row r="675" spans="1:70" x14ac:dyDescent="0.25">
      <c r="A675" t="s">
        <v>2847</v>
      </c>
      <c r="B675" t="s">
        <v>6307</v>
      </c>
      <c r="C675" t="s">
        <v>6308</v>
      </c>
      <c r="D675" t="s">
        <v>71</v>
      </c>
      <c r="E675" t="s">
        <v>71</v>
      </c>
      <c r="F675" t="s">
        <v>6309</v>
      </c>
      <c r="G675" t="s">
        <v>6308</v>
      </c>
      <c r="H675" t="s">
        <v>71</v>
      </c>
      <c r="I675" s="1" t="s">
        <v>6310</v>
      </c>
      <c r="J675" s="6" t="s">
        <v>8590</v>
      </c>
      <c r="K675" t="s">
        <v>6311</v>
      </c>
      <c r="L675" t="s">
        <v>71</v>
      </c>
      <c r="M675" t="s">
        <v>71</v>
      </c>
      <c r="N675" t="s">
        <v>71</v>
      </c>
      <c r="O675" t="s">
        <v>71</v>
      </c>
      <c r="P675" t="s">
        <v>71</v>
      </c>
      <c r="Q675" t="s">
        <v>71</v>
      </c>
      <c r="R675" t="s">
        <v>71</v>
      </c>
      <c r="S675" t="s">
        <v>71</v>
      </c>
      <c r="T675" t="s">
        <v>6312</v>
      </c>
      <c r="U675" t="s">
        <v>71</v>
      </c>
      <c r="V675" t="s">
        <v>71</v>
      </c>
      <c r="W675" t="s">
        <v>71</v>
      </c>
      <c r="X675" t="s">
        <v>71</v>
      </c>
      <c r="Y675" t="s">
        <v>71</v>
      </c>
      <c r="Z675" t="s">
        <v>71</v>
      </c>
      <c r="AA675" t="s">
        <v>71</v>
      </c>
      <c r="AB675" t="s">
        <v>71</v>
      </c>
      <c r="AC675" t="s">
        <v>71</v>
      </c>
      <c r="AD675" t="s">
        <v>71</v>
      </c>
      <c r="AE675" t="s">
        <v>71</v>
      </c>
      <c r="AF675" t="s">
        <v>71</v>
      </c>
      <c r="AG675" t="s">
        <v>71</v>
      </c>
      <c r="AH675" t="s">
        <v>71</v>
      </c>
      <c r="AI675" t="s">
        <v>71</v>
      </c>
      <c r="AJ675" t="s">
        <v>71</v>
      </c>
      <c r="AK675" t="s">
        <v>71</v>
      </c>
      <c r="AL675" t="s">
        <v>71</v>
      </c>
      <c r="AM675" t="s">
        <v>71</v>
      </c>
      <c r="AN675" t="s">
        <v>71</v>
      </c>
      <c r="AO675" t="s">
        <v>6313</v>
      </c>
      <c r="AP675" t="s">
        <v>71</v>
      </c>
      <c r="AQ675" t="s">
        <v>71</v>
      </c>
      <c r="AR675" t="s">
        <v>71</v>
      </c>
      <c r="AS675">
        <v>2012</v>
      </c>
      <c r="AT675" t="s">
        <v>71</v>
      </c>
      <c r="AU675" t="s">
        <v>71</v>
      </c>
      <c r="AV675" t="s">
        <v>71</v>
      </c>
      <c r="AW675" t="s">
        <v>71</v>
      </c>
      <c r="AX675" t="s">
        <v>71</v>
      </c>
      <c r="AY675" t="s">
        <v>71</v>
      </c>
      <c r="AZ675">
        <v>312</v>
      </c>
      <c r="BA675">
        <v>331</v>
      </c>
      <c r="BB675" t="s">
        <v>71</v>
      </c>
      <c r="BC675" t="s">
        <v>6314</v>
      </c>
      <c r="BD675" t="str">
        <f>HYPERLINK("http://dx.doi.org/10.4018/978-1-4666-0095-9.ch014","http://dx.doi.org/10.4018/978-1-4666-0095-9.ch014")</f>
        <v>http://dx.doi.org/10.4018/978-1-4666-0095-9.ch014</v>
      </c>
      <c r="BE675" t="s">
        <v>6315</v>
      </c>
      <c r="BF675" t="s">
        <v>71</v>
      </c>
      <c r="BG675" t="s">
        <v>71</v>
      </c>
      <c r="BH675" t="s">
        <v>71</v>
      </c>
      <c r="BI675" t="s">
        <v>71</v>
      </c>
      <c r="BJ675" t="s">
        <v>71</v>
      </c>
      <c r="BK675" t="s">
        <v>71</v>
      </c>
      <c r="BL675" t="s">
        <v>71</v>
      </c>
      <c r="BM675" t="s">
        <v>71</v>
      </c>
      <c r="BN675" t="s">
        <v>71</v>
      </c>
      <c r="BO675" t="s">
        <v>71</v>
      </c>
      <c r="BP675" t="s">
        <v>71</v>
      </c>
      <c r="BQ675" t="s">
        <v>6316</v>
      </c>
      <c r="BR675" t="str">
        <f>HYPERLINK("https%3A%2F%2Fwww.webofscience.com%2Fwos%2Fwoscc%2Ffull-record%2FWOS:000363560200016","View Full Record in Web of Science")</f>
        <v>View Full Record in Web of Science</v>
      </c>
    </row>
    <row r="676" spans="1:70" x14ac:dyDescent="0.25">
      <c r="A676" t="s">
        <v>69</v>
      </c>
      <c r="B676" t="s">
        <v>6317</v>
      </c>
      <c r="C676" t="s">
        <v>71</v>
      </c>
      <c r="D676" t="s">
        <v>71</v>
      </c>
      <c r="E676" t="s">
        <v>71</v>
      </c>
      <c r="F676" t="s">
        <v>6317</v>
      </c>
      <c r="G676" t="s">
        <v>71</v>
      </c>
      <c r="H676" t="s">
        <v>71</v>
      </c>
      <c r="I676" s="1" t="s">
        <v>6318</v>
      </c>
      <c r="J676" s="6" t="s">
        <v>8590</v>
      </c>
      <c r="K676" t="s">
        <v>1471</v>
      </c>
      <c r="L676" t="s">
        <v>71</v>
      </c>
      <c r="M676" t="s">
        <v>71</v>
      </c>
      <c r="N676" t="s">
        <v>71</v>
      </c>
      <c r="O676" t="s">
        <v>71</v>
      </c>
      <c r="P676" t="s">
        <v>71</v>
      </c>
      <c r="Q676" t="s">
        <v>71</v>
      </c>
      <c r="R676" t="s">
        <v>71</v>
      </c>
      <c r="S676" t="s">
        <v>71</v>
      </c>
      <c r="T676" t="s">
        <v>6319</v>
      </c>
      <c r="U676" t="s">
        <v>71</v>
      </c>
      <c r="V676" t="s">
        <v>71</v>
      </c>
      <c r="W676" t="s">
        <v>71</v>
      </c>
      <c r="X676" t="s">
        <v>71</v>
      </c>
      <c r="Y676" t="s">
        <v>6320</v>
      </c>
      <c r="Z676" t="s">
        <v>71</v>
      </c>
      <c r="AA676" t="s">
        <v>71</v>
      </c>
      <c r="AB676" t="s">
        <v>71</v>
      </c>
      <c r="AC676" t="s">
        <v>71</v>
      </c>
      <c r="AD676" t="s">
        <v>71</v>
      </c>
      <c r="AE676" t="s">
        <v>71</v>
      </c>
      <c r="AF676" t="s">
        <v>71</v>
      </c>
      <c r="AG676" t="s">
        <v>71</v>
      </c>
      <c r="AH676" t="s">
        <v>71</v>
      </c>
      <c r="AI676" t="s">
        <v>71</v>
      </c>
      <c r="AJ676" t="s">
        <v>71</v>
      </c>
      <c r="AK676" t="s">
        <v>71</v>
      </c>
      <c r="AL676" t="s">
        <v>71</v>
      </c>
      <c r="AM676" t="s">
        <v>1475</v>
      </c>
      <c r="AN676" t="s">
        <v>1476</v>
      </c>
      <c r="AO676" t="s">
        <v>71</v>
      </c>
      <c r="AP676" t="s">
        <v>71</v>
      </c>
      <c r="AQ676" t="s">
        <v>71</v>
      </c>
      <c r="AR676" t="s">
        <v>728</v>
      </c>
      <c r="AS676">
        <v>2001</v>
      </c>
      <c r="AT676">
        <v>34</v>
      </c>
      <c r="AU676">
        <v>12</v>
      </c>
      <c r="AV676" t="s">
        <v>71</v>
      </c>
      <c r="AW676" t="s">
        <v>71</v>
      </c>
      <c r="AX676" t="s">
        <v>71</v>
      </c>
      <c r="AY676" t="s">
        <v>71</v>
      </c>
      <c r="AZ676">
        <v>2259</v>
      </c>
      <c r="BA676">
        <v>2281</v>
      </c>
      <c r="BB676" t="s">
        <v>71</v>
      </c>
      <c r="BC676" t="s">
        <v>6321</v>
      </c>
      <c r="BD676" t="str">
        <f>HYPERLINK("http://dx.doi.org/10.1016/S0031-3203(00)00149-7","http://dx.doi.org/10.1016/S0031-3203(00)00149-7")</f>
        <v>http://dx.doi.org/10.1016/S0031-3203(00)00149-7</v>
      </c>
      <c r="BE676" t="s">
        <v>71</v>
      </c>
      <c r="BF676" t="s">
        <v>71</v>
      </c>
      <c r="BG676" t="s">
        <v>71</v>
      </c>
      <c r="BH676" t="s">
        <v>71</v>
      </c>
      <c r="BI676" t="s">
        <v>71</v>
      </c>
      <c r="BJ676" t="s">
        <v>71</v>
      </c>
      <c r="BK676" t="s">
        <v>71</v>
      </c>
      <c r="BL676" t="s">
        <v>71</v>
      </c>
      <c r="BM676" t="s">
        <v>71</v>
      </c>
      <c r="BN676" t="s">
        <v>71</v>
      </c>
      <c r="BO676" t="s">
        <v>71</v>
      </c>
      <c r="BP676" t="s">
        <v>71</v>
      </c>
      <c r="BQ676" t="s">
        <v>6322</v>
      </c>
      <c r="BR676" t="str">
        <f>HYPERLINK("https%3A%2F%2Fwww.webofscience.com%2Fwos%2Fwoscc%2Ffull-record%2FWOS:000171558500001","View Full Record in Web of Science")</f>
        <v>View Full Record in Web of Science</v>
      </c>
    </row>
    <row r="677" spans="1:70" x14ac:dyDescent="0.25">
      <c r="A677" t="s">
        <v>69</v>
      </c>
      <c r="B677" t="s">
        <v>6323</v>
      </c>
      <c r="C677" t="s">
        <v>71</v>
      </c>
      <c r="D677" t="s">
        <v>71</v>
      </c>
      <c r="E677" t="s">
        <v>71</v>
      </c>
      <c r="F677" t="s">
        <v>6324</v>
      </c>
      <c r="G677" t="s">
        <v>71</v>
      </c>
      <c r="H677" t="s">
        <v>71</v>
      </c>
      <c r="I677" s="1" t="s">
        <v>6325</v>
      </c>
      <c r="J677" s="6" t="s">
        <v>8590</v>
      </c>
      <c r="K677" t="s">
        <v>563</v>
      </c>
      <c r="L677" t="s">
        <v>71</v>
      </c>
      <c r="M677" t="s">
        <v>71</v>
      </c>
      <c r="N677" t="s">
        <v>71</v>
      </c>
      <c r="O677" t="s">
        <v>71</v>
      </c>
      <c r="P677" t="s">
        <v>71</v>
      </c>
      <c r="Q677" t="s">
        <v>71</v>
      </c>
      <c r="R677" t="s">
        <v>71</v>
      </c>
      <c r="S677" t="s">
        <v>71</v>
      </c>
      <c r="T677" t="s">
        <v>6326</v>
      </c>
      <c r="U677" t="s">
        <v>71</v>
      </c>
      <c r="V677" t="s">
        <v>71</v>
      </c>
      <c r="W677" t="s">
        <v>71</v>
      </c>
      <c r="X677" t="s">
        <v>71</v>
      </c>
      <c r="Y677" t="s">
        <v>71</v>
      </c>
      <c r="Z677" t="s">
        <v>71</v>
      </c>
      <c r="AA677" t="s">
        <v>71</v>
      </c>
      <c r="AB677" t="s">
        <v>71</v>
      </c>
      <c r="AC677" t="s">
        <v>71</v>
      </c>
      <c r="AD677" t="s">
        <v>71</v>
      </c>
      <c r="AE677" t="s">
        <v>71</v>
      </c>
      <c r="AF677" t="s">
        <v>71</v>
      </c>
      <c r="AG677" t="s">
        <v>71</v>
      </c>
      <c r="AH677" t="s">
        <v>71</v>
      </c>
      <c r="AI677" t="s">
        <v>71</v>
      </c>
      <c r="AJ677" t="s">
        <v>71</v>
      </c>
      <c r="AK677" t="s">
        <v>71</v>
      </c>
      <c r="AL677" t="s">
        <v>71</v>
      </c>
      <c r="AM677" t="s">
        <v>565</v>
      </c>
      <c r="AN677" t="s">
        <v>566</v>
      </c>
      <c r="AO677" t="s">
        <v>71</v>
      </c>
      <c r="AP677" t="s">
        <v>71</v>
      </c>
      <c r="AQ677" t="s">
        <v>71</v>
      </c>
      <c r="AR677" t="s">
        <v>71</v>
      </c>
      <c r="AS677">
        <v>2020</v>
      </c>
      <c r="AT677">
        <v>35</v>
      </c>
      <c r="AU677" t="s">
        <v>862</v>
      </c>
      <c r="AV677" t="s">
        <v>71</v>
      </c>
      <c r="AW677" t="s">
        <v>71</v>
      </c>
      <c r="AX677" t="s">
        <v>180</v>
      </c>
      <c r="AY677" t="s">
        <v>71</v>
      </c>
      <c r="AZ677">
        <v>113</v>
      </c>
      <c r="BA677">
        <v>124</v>
      </c>
      <c r="BB677" t="s">
        <v>71</v>
      </c>
      <c r="BC677" t="s">
        <v>71</v>
      </c>
      <c r="BD677" t="s">
        <v>71</v>
      </c>
      <c r="BE677" t="s">
        <v>71</v>
      </c>
      <c r="BF677" t="s">
        <v>71</v>
      </c>
      <c r="BG677" t="s">
        <v>71</v>
      </c>
      <c r="BH677" t="s">
        <v>71</v>
      </c>
      <c r="BI677" t="s">
        <v>71</v>
      </c>
      <c r="BJ677" t="s">
        <v>71</v>
      </c>
      <c r="BK677" t="s">
        <v>71</v>
      </c>
      <c r="BL677" t="s">
        <v>71</v>
      </c>
      <c r="BM677" t="s">
        <v>71</v>
      </c>
      <c r="BN677" t="s">
        <v>71</v>
      </c>
      <c r="BO677" t="s">
        <v>71</v>
      </c>
      <c r="BP677" t="s">
        <v>71</v>
      </c>
      <c r="BQ677" t="s">
        <v>6327</v>
      </c>
      <c r="BR677" t="str">
        <f>HYPERLINK("https%3A%2F%2Fwww.webofscience.com%2Fwos%2Fwoscc%2Ffull-record%2FWOS:000607198200007","View Full Record in Web of Science")</f>
        <v>View Full Record in Web of Science</v>
      </c>
    </row>
    <row r="678" spans="1:70" x14ac:dyDescent="0.25">
      <c r="A678" t="s">
        <v>460</v>
      </c>
      <c r="B678" t="s">
        <v>6328</v>
      </c>
      <c r="C678" t="s">
        <v>71</v>
      </c>
      <c r="D678" t="s">
        <v>1035</v>
      </c>
      <c r="E678" t="s">
        <v>71</v>
      </c>
      <c r="F678" t="s">
        <v>6329</v>
      </c>
      <c r="G678" t="s">
        <v>71</v>
      </c>
      <c r="H678" t="s">
        <v>71</v>
      </c>
      <c r="I678" s="1" t="s">
        <v>6330</v>
      </c>
      <c r="J678" s="6" t="s">
        <v>8590</v>
      </c>
      <c r="K678" t="s">
        <v>6134</v>
      </c>
      <c r="L678" t="s">
        <v>466</v>
      </c>
      <c r="M678" t="s">
        <v>71</v>
      </c>
      <c r="N678" t="s">
        <v>71</v>
      </c>
      <c r="O678" t="s">
        <v>71</v>
      </c>
      <c r="P678" t="s">
        <v>71</v>
      </c>
      <c r="Q678" t="s">
        <v>71</v>
      </c>
      <c r="R678" t="s">
        <v>71</v>
      </c>
      <c r="S678" t="s">
        <v>71</v>
      </c>
      <c r="T678" t="s">
        <v>6331</v>
      </c>
      <c r="U678" t="s">
        <v>71</v>
      </c>
      <c r="V678" t="s">
        <v>71</v>
      </c>
      <c r="W678" t="s">
        <v>71</v>
      </c>
      <c r="X678" t="s">
        <v>71</v>
      </c>
      <c r="Y678" t="s">
        <v>6332</v>
      </c>
      <c r="Z678" t="s">
        <v>6333</v>
      </c>
      <c r="AA678" t="s">
        <v>71</v>
      </c>
      <c r="AB678" t="s">
        <v>71</v>
      </c>
      <c r="AC678" t="s">
        <v>71</v>
      </c>
      <c r="AD678" t="s">
        <v>71</v>
      </c>
      <c r="AE678" t="s">
        <v>71</v>
      </c>
      <c r="AF678" t="s">
        <v>71</v>
      </c>
      <c r="AG678" t="s">
        <v>71</v>
      </c>
      <c r="AH678" t="s">
        <v>71</v>
      </c>
      <c r="AI678" t="s">
        <v>71</v>
      </c>
      <c r="AJ678" t="s">
        <v>71</v>
      </c>
      <c r="AK678" t="s">
        <v>71</v>
      </c>
      <c r="AL678" t="s">
        <v>71</v>
      </c>
      <c r="AM678" t="s">
        <v>468</v>
      </c>
      <c r="AN678" t="s">
        <v>71</v>
      </c>
      <c r="AO678" t="s">
        <v>1042</v>
      </c>
      <c r="AP678" t="s">
        <v>71</v>
      </c>
      <c r="AQ678" t="s">
        <v>71</v>
      </c>
      <c r="AR678" t="s">
        <v>71</v>
      </c>
      <c r="AS678">
        <v>2016</v>
      </c>
      <c r="AT678">
        <v>343</v>
      </c>
      <c r="AU678" t="s">
        <v>71</v>
      </c>
      <c r="AV678" t="s">
        <v>71</v>
      </c>
      <c r="AW678" t="s">
        <v>71</v>
      </c>
      <c r="AX678" t="s">
        <v>71</v>
      </c>
      <c r="AY678" t="s">
        <v>71</v>
      </c>
      <c r="AZ678">
        <v>329</v>
      </c>
      <c r="BA678">
        <v>354</v>
      </c>
      <c r="BB678" t="s">
        <v>71</v>
      </c>
      <c r="BC678" t="s">
        <v>6334</v>
      </c>
      <c r="BD678" t="str">
        <f>HYPERLINK("http://dx.doi.org/10.1007/978-3-319-39014-7_18","http://dx.doi.org/10.1007/978-3-319-39014-7_18")</f>
        <v>http://dx.doi.org/10.1007/978-3-319-39014-7_18</v>
      </c>
      <c r="BE678" t="s">
        <v>1044</v>
      </c>
      <c r="BF678" t="s">
        <v>71</v>
      </c>
      <c r="BG678" t="s">
        <v>71</v>
      </c>
      <c r="BH678" t="s">
        <v>71</v>
      </c>
      <c r="BI678" t="s">
        <v>71</v>
      </c>
      <c r="BJ678" t="s">
        <v>71</v>
      </c>
      <c r="BK678" t="s">
        <v>71</v>
      </c>
      <c r="BL678" t="s">
        <v>71</v>
      </c>
      <c r="BM678" t="s">
        <v>71</v>
      </c>
      <c r="BN678" t="s">
        <v>71</v>
      </c>
      <c r="BO678" t="s">
        <v>71</v>
      </c>
      <c r="BP678" t="s">
        <v>71</v>
      </c>
      <c r="BQ678" t="s">
        <v>6335</v>
      </c>
      <c r="BR678" t="str">
        <f>HYPERLINK("https%3A%2F%2Fwww.webofscience.com%2Fwos%2Fwoscc%2Ffull-record%2FWOS:000389034800019","View Full Record in Web of Science")</f>
        <v>View Full Record in Web of Science</v>
      </c>
    </row>
    <row r="679" spans="1:70" x14ac:dyDescent="0.25">
      <c r="A679" t="s">
        <v>83</v>
      </c>
      <c r="B679" t="s">
        <v>6336</v>
      </c>
      <c r="C679" t="s">
        <v>71</v>
      </c>
      <c r="D679" t="s">
        <v>71</v>
      </c>
      <c r="E679" t="s">
        <v>102</v>
      </c>
      <c r="F679" t="s">
        <v>6337</v>
      </c>
      <c r="G679" t="s">
        <v>71</v>
      </c>
      <c r="H679" t="s">
        <v>71</v>
      </c>
      <c r="I679" s="1" t="s">
        <v>6338</v>
      </c>
      <c r="J679" s="6" t="s">
        <v>8590</v>
      </c>
      <c r="K679" t="s">
        <v>6339</v>
      </c>
      <c r="L679" t="s">
        <v>71</v>
      </c>
      <c r="M679" t="s">
        <v>6340</v>
      </c>
      <c r="N679" t="s">
        <v>6341</v>
      </c>
      <c r="O679" t="s">
        <v>1661</v>
      </c>
      <c r="P679" t="s">
        <v>6342</v>
      </c>
      <c r="Q679" t="s">
        <v>71</v>
      </c>
      <c r="R679" t="s">
        <v>71</v>
      </c>
      <c r="S679" t="s">
        <v>71</v>
      </c>
      <c r="T679" t="s">
        <v>6343</v>
      </c>
      <c r="U679" t="s">
        <v>71</v>
      </c>
      <c r="V679" t="s">
        <v>71</v>
      </c>
      <c r="W679" t="s">
        <v>71</v>
      </c>
      <c r="X679" t="s">
        <v>71</v>
      </c>
      <c r="Y679" t="s">
        <v>6344</v>
      </c>
      <c r="Z679" t="s">
        <v>6345</v>
      </c>
      <c r="AA679" t="s">
        <v>71</v>
      </c>
      <c r="AB679" t="s">
        <v>71</v>
      </c>
      <c r="AC679" t="s">
        <v>71</v>
      </c>
      <c r="AD679" t="s">
        <v>71</v>
      </c>
      <c r="AE679" t="s">
        <v>71</v>
      </c>
      <c r="AF679" t="s">
        <v>71</v>
      </c>
      <c r="AG679" t="s">
        <v>71</v>
      </c>
      <c r="AH679" t="s">
        <v>71</v>
      </c>
      <c r="AI679" t="s">
        <v>71</v>
      </c>
      <c r="AJ679" t="s">
        <v>71</v>
      </c>
      <c r="AK679" t="s">
        <v>71</v>
      </c>
      <c r="AL679" t="s">
        <v>71</v>
      </c>
      <c r="AM679" t="s">
        <v>71</v>
      </c>
      <c r="AN679" t="s">
        <v>71</v>
      </c>
      <c r="AO679" t="s">
        <v>6346</v>
      </c>
      <c r="AP679" t="s">
        <v>71</v>
      </c>
      <c r="AQ679" t="s">
        <v>71</v>
      </c>
      <c r="AR679" t="s">
        <v>71</v>
      </c>
      <c r="AS679">
        <v>2022</v>
      </c>
      <c r="AT679" t="s">
        <v>71</v>
      </c>
      <c r="AU679" t="s">
        <v>71</v>
      </c>
      <c r="AV679" t="s">
        <v>71</v>
      </c>
      <c r="AW679" t="s">
        <v>71</v>
      </c>
      <c r="AX679" t="s">
        <v>71</v>
      </c>
      <c r="AY679" t="s">
        <v>71</v>
      </c>
      <c r="AZ679">
        <v>95</v>
      </c>
      <c r="BA679">
        <v>100</v>
      </c>
      <c r="BB679" t="s">
        <v>71</v>
      </c>
      <c r="BC679" t="s">
        <v>6347</v>
      </c>
      <c r="BD679" t="str">
        <f>HYPERLINK("http://dx.doi.org/10.1109/IRI54793.2022.00032","http://dx.doi.org/10.1109/IRI54793.2022.00032")</f>
        <v>http://dx.doi.org/10.1109/IRI54793.2022.00032</v>
      </c>
      <c r="BE679" t="s">
        <v>71</v>
      </c>
      <c r="BF679" t="s">
        <v>71</v>
      </c>
      <c r="BG679" t="s">
        <v>71</v>
      </c>
      <c r="BH679" t="s">
        <v>71</v>
      </c>
      <c r="BI679" t="s">
        <v>71</v>
      </c>
      <c r="BJ679" t="s">
        <v>71</v>
      </c>
      <c r="BK679" t="s">
        <v>71</v>
      </c>
      <c r="BL679" t="s">
        <v>71</v>
      </c>
      <c r="BM679" t="s">
        <v>71</v>
      </c>
      <c r="BN679" t="s">
        <v>71</v>
      </c>
      <c r="BO679" t="s">
        <v>71</v>
      </c>
      <c r="BP679" t="s">
        <v>71</v>
      </c>
      <c r="BQ679" t="s">
        <v>6348</v>
      </c>
      <c r="BR679" t="str">
        <f>HYPERLINK("https%3A%2F%2Fwww.webofscience.com%2Fwos%2Fwoscc%2Ffull-record%2FWOS:000864174800018","View Full Record in Web of Science")</f>
        <v>View Full Record in Web of Science</v>
      </c>
    </row>
    <row r="680" spans="1:70" x14ac:dyDescent="0.25">
      <c r="A680" t="s">
        <v>83</v>
      </c>
      <c r="B680" t="s">
        <v>6349</v>
      </c>
      <c r="C680" t="s">
        <v>71</v>
      </c>
      <c r="D680" t="s">
        <v>5113</v>
      </c>
      <c r="E680" t="s">
        <v>71</v>
      </c>
      <c r="F680" t="s">
        <v>6350</v>
      </c>
      <c r="G680" t="s">
        <v>71</v>
      </c>
      <c r="H680" t="s">
        <v>71</v>
      </c>
      <c r="I680" s="1" t="s">
        <v>6351</v>
      </c>
      <c r="J680" s="6" t="s">
        <v>8593</v>
      </c>
      <c r="K680" t="s">
        <v>5116</v>
      </c>
      <c r="L680" t="s">
        <v>71</v>
      </c>
      <c r="M680" t="s">
        <v>5117</v>
      </c>
      <c r="N680" t="s">
        <v>5118</v>
      </c>
      <c r="O680" t="s">
        <v>5119</v>
      </c>
      <c r="P680" t="s">
        <v>5120</v>
      </c>
      <c r="Q680" t="s">
        <v>71</v>
      </c>
      <c r="R680" t="s">
        <v>71</v>
      </c>
      <c r="S680" t="s">
        <v>71</v>
      </c>
      <c r="T680" t="s">
        <v>6352</v>
      </c>
      <c r="U680" t="s">
        <v>71</v>
      </c>
      <c r="V680" t="s">
        <v>71</v>
      </c>
      <c r="W680" t="s">
        <v>71</v>
      </c>
      <c r="X680" t="s">
        <v>71</v>
      </c>
      <c r="Y680" t="s">
        <v>71</v>
      </c>
      <c r="Z680" t="s">
        <v>71</v>
      </c>
      <c r="AA680" t="s">
        <v>71</v>
      </c>
      <c r="AB680" t="s">
        <v>71</v>
      </c>
      <c r="AC680" t="s">
        <v>71</v>
      </c>
      <c r="AD680" t="s">
        <v>71</v>
      </c>
      <c r="AE680" t="s">
        <v>71</v>
      </c>
      <c r="AF680" t="s">
        <v>71</v>
      </c>
      <c r="AG680" t="s">
        <v>71</v>
      </c>
      <c r="AH680" t="s">
        <v>71</v>
      </c>
      <c r="AI680" t="s">
        <v>71</v>
      </c>
      <c r="AJ680" t="s">
        <v>71</v>
      </c>
      <c r="AK680" t="s">
        <v>71</v>
      </c>
      <c r="AL680" t="s">
        <v>71</v>
      </c>
      <c r="AM680" t="s">
        <v>71</v>
      </c>
      <c r="AN680" t="s">
        <v>71</v>
      </c>
      <c r="AO680" t="s">
        <v>5124</v>
      </c>
      <c r="AP680" t="s">
        <v>71</v>
      </c>
      <c r="AQ680" t="s">
        <v>71</v>
      </c>
      <c r="AR680" t="s">
        <v>71</v>
      </c>
      <c r="AS680">
        <v>2013</v>
      </c>
      <c r="AT680" t="s">
        <v>71</v>
      </c>
      <c r="AU680" t="s">
        <v>71</v>
      </c>
      <c r="AV680" t="s">
        <v>71</v>
      </c>
      <c r="AW680" t="s">
        <v>71</v>
      </c>
      <c r="AX680" t="s">
        <v>71</v>
      </c>
      <c r="AY680" t="s">
        <v>71</v>
      </c>
      <c r="AZ680">
        <v>374</v>
      </c>
      <c r="BA680">
        <v>379</v>
      </c>
      <c r="BB680" t="s">
        <v>71</v>
      </c>
      <c r="BC680" t="s">
        <v>71</v>
      </c>
      <c r="BD680" t="s">
        <v>71</v>
      </c>
      <c r="BE680" t="s">
        <v>71</v>
      </c>
      <c r="BF680" t="s">
        <v>71</v>
      </c>
      <c r="BG680" t="s">
        <v>71</v>
      </c>
      <c r="BH680" t="s">
        <v>71</v>
      </c>
      <c r="BI680" t="s">
        <v>71</v>
      </c>
      <c r="BJ680" t="s">
        <v>71</v>
      </c>
      <c r="BK680" t="s">
        <v>71</v>
      </c>
      <c r="BL680" t="s">
        <v>71</v>
      </c>
      <c r="BM680" t="s">
        <v>71</v>
      </c>
      <c r="BN680" t="s">
        <v>71</v>
      </c>
      <c r="BO680" t="s">
        <v>71</v>
      </c>
      <c r="BP680" t="s">
        <v>71</v>
      </c>
      <c r="BQ680" t="s">
        <v>6353</v>
      </c>
      <c r="BR680" t="str">
        <f>HYPERLINK("https%3A%2F%2Fwww.webofscience.com%2Fwos%2Fwoscc%2Ffull-record%2FWOS:000333960300065","View Full Record in Web of Science")</f>
        <v>View Full Record in Web of Science</v>
      </c>
    </row>
    <row r="681" spans="1:70" x14ac:dyDescent="0.25">
      <c r="A681" t="s">
        <v>69</v>
      </c>
      <c r="B681" t="s">
        <v>6354</v>
      </c>
      <c r="C681" t="s">
        <v>71</v>
      </c>
      <c r="D681" t="s">
        <v>71</v>
      </c>
      <c r="E681" t="s">
        <v>71</v>
      </c>
      <c r="F681" t="s">
        <v>6355</v>
      </c>
      <c r="G681" t="s">
        <v>71</v>
      </c>
      <c r="H681" t="s">
        <v>71</v>
      </c>
      <c r="I681" s="1" t="s">
        <v>6356</v>
      </c>
      <c r="J681" s="6" t="s">
        <v>8593</v>
      </c>
      <c r="K681" t="s">
        <v>3102</v>
      </c>
      <c r="L681" t="s">
        <v>71</v>
      </c>
      <c r="M681" t="s">
        <v>6357</v>
      </c>
      <c r="N681" t="s">
        <v>6358</v>
      </c>
      <c r="O681" t="s">
        <v>6359</v>
      </c>
      <c r="P681" t="s">
        <v>6360</v>
      </c>
      <c r="Q681" t="s">
        <v>71</v>
      </c>
      <c r="R681" t="s">
        <v>71</v>
      </c>
      <c r="S681" t="s">
        <v>71</v>
      </c>
      <c r="T681" t="s">
        <v>6361</v>
      </c>
      <c r="U681" t="s">
        <v>71</v>
      </c>
      <c r="V681" t="s">
        <v>71</v>
      </c>
      <c r="W681" t="s">
        <v>71</v>
      </c>
      <c r="X681" t="s">
        <v>71</v>
      </c>
      <c r="Y681" t="s">
        <v>71</v>
      </c>
      <c r="Z681" t="s">
        <v>71</v>
      </c>
      <c r="AA681" t="s">
        <v>71</v>
      </c>
      <c r="AB681" t="s">
        <v>71</v>
      </c>
      <c r="AC681" t="s">
        <v>71</v>
      </c>
      <c r="AD681" t="s">
        <v>71</v>
      </c>
      <c r="AE681" t="s">
        <v>71</v>
      </c>
      <c r="AF681" t="s">
        <v>71</v>
      </c>
      <c r="AG681" t="s">
        <v>71</v>
      </c>
      <c r="AH681" t="s">
        <v>71</v>
      </c>
      <c r="AI681" t="s">
        <v>71</v>
      </c>
      <c r="AJ681" t="s">
        <v>71</v>
      </c>
      <c r="AK681" t="s">
        <v>71</v>
      </c>
      <c r="AL681" t="s">
        <v>71</v>
      </c>
      <c r="AM681" t="s">
        <v>3107</v>
      </c>
      <c r="AN681" t="s">
        <v>71</v>
      </c>
      <c r="AO681" t="s">
        <v>71</v>
      </c>
      <c r="AP681" t="s">
        <v>71</v>
      </c>
      <c r="AQ681" t="s">
        <v>71</v>
      </c>
      <c r="AR681" t="s">
        <v>794</v>
      </c>
      <c r="AS681">
        <v>2008</v>
      </c>
      <c r="AT681">
        <v>4</v>
      </c>
      <c r="AU681">
        <v>1</v>
      </c>
      <c r="AV681" t="s">
        <v>71</v>
      </c>
      <c r="AW681" t="s">
        <v>71</v>
      </c>
      <c r="AX681" t="s">
        <v>71</v>
      </c>
      <c r="AY681" t="s">
        <v>71</v>
      </c>
      <c r="AZ681">
        <v>1</v>
      </c>
      <c r="BA681">
        <v>14</v>
      </c>
      <c r="BB681" t="s">
        <v>71</v>
      </c>
      <c r="BC681" t="s">
        <v>71</v>
      </c>
      <c r="BD681" t="s">
        <v>71</v>
      </c>
      <c r="BE681" t="s">
        <v>71</v>
      </c>
      <c r="BF681" t="s">
        <v>71</v>
      </c>
      <c r="BG681" t="s">
        <v>71</v>
      </c>
      <c r="BH681" t="s">
        <v>71</v>
      </c>
      <c r="BI681" t="s">
        <v>71</v>
      </c>
      <c r="BJ681" t="s">
        <v>71</v>
      </c>
      <c r="BK681" t="s">
        <v>71</v>
      </c>
      <c r="BL681" t="s">
        <v>71</v>
      </c>
      <c r="BM681" t="s">
        <v>71</v>
      </c>
      <c r="BN681" t="s">
        <v>71</v>
      </c>
      <c r="BO681" t="s">
        <v>71</v>
      </c>
      <c r="BP681" t="s">
        <v>71</v>
      </c>
      <c r="BQ681" t="s">
        <v>6362</v>
      </c>
      <c r="BR681" t="str">
        <f>HYPERLINK("https%3A%2F%2Fwww.webofscience.com%2Fwos%2Fwoscc%2Ffull-record%2FWOS:000252827700002","View Full Record in Web of Science")</f>
        <v>View Full Record in Web of Science</v>
      </c>
    </row>
    <row r="682" spans="1:70" x14ac:dyDescent="0.25">
      <c r="A682" t="s">
        <v>69</v>
      </c>
      <c r="B682" t="s">
        <v>6363</v>
      </c>
      <c r="C682" t="s">
        <v>71</v>
      </c>
      <c r="D682" t="s">
        <v>71</v>
      </c>
      <c r="E682" t="s">
        <v>71</v>
      </c>
      <c r="F682" t="s">
        <v>6364</v>
      </c>
      <c r="G682" t="s">
        <v>71</v>
      </c>
      <c r="H682" t="s">
        <v>71</v>
      </c>
      <c r="I682" s="1" t="s">
        <v>6365</v>
      </c>
      <c r="J682" s="6" t="s">
        <v>8588</v>
      </c>
      <c r="K682" t="s">
        <v>74</v>
      </c>
      <c r="L682" t="s">
        <v>71</v>
      </c>
      <c r="M682" t="s">
        <v>71</v>
      </c>
      <c r="N682" t="s">
        <v>71</v>
      </c>
      <c r="O682" t="s">
        <v>71</v>
      </c>
      <c r="P682" t="s">
        <v>71</v>
      </c>
      <c r="Q682" t="s">
        <v>71</v>
      </c>
      <c r="R682" t="s">
        <v>71</v>
      </c>
      <c r="S682" t="s">
        <v>71</v>
      </c>
      <c r="T682" t="s">
        <v>6366</v>
      </c>
      <c r="U682" t="s">
        <v>71</v>
      </c>
      <c r="V682" t="s">
        <v>71</v>
      </c>
      <c r="W682" t="s">
        <v>71</v>
      </c>
      <c r="X682" t="s">
        <v>71</v>
      </c>
      <c r="Y682" t="s">
        <v>71</v>
      </c>
      <c r="Z682" t="s">
        <v>6367</v>
      </c>
      <c r="AA682" t="s">
        <v>71</v>
      </c>
      <c r="AB682" t="s">
        <v>71</v>
      </c>
      <c r="AC682" t="s">
        <v>71</v>
      </c>
      <c r="AD682" t="s">
        <v>71</v>
      </c>
      <c r="AE682" t="s">
        <v>71</v>
      </c>
      <c r="AF682" t="s">
        <v>71</v>
      </c>
      <c r="AG682" t="s">
        <v>71</v>
      </c>
      <c r="AH682" t="s">
        <v>71</v>
      </c>
      <c r="AI682" t="s">
        <v>71</v>
      </c>
      <c r="AJ682" t="s">
        <v>71</v>
      </c>
      <c r="AK682" t="s">
        <v>71</v>
      </c>
      <c r="AL682" t="s">
        <v>71</v>
      </c>
      <c r="AM682" t="s">
        <v>77</v>
      </c>
      <c r="AN682" t="s">
        <v>78</v>
      </c>
      <c r="AO682" t="s">
        <v>71</v>
      </c>
      <c r="AP682" t="s">
        <v>71</v>
      </c>
      <c r="AQ682" t="s">
        <v>71</v>
      </c>
      <c r="AR682" t="s">
        <v>1454</v>
      </c>
      <c r="AS682">
        <v>2010</v>
      </c>
      <c r="AT682">
        <v>14</v>
      </c>
      <c r="AU682">
        <v>9</v>
      </c>
      <c r="AV682" t="s">
        <v>71</v>
      </c>
      <c r="AW682" t="s">
        <v>71</v>
      </c>
      <c r="AX682" t="s">
        <v>71</v>
      </c>
      <c r="AY682" t="s">
        <v>71</v>
      </c>
      <c r="AZ682">
        <v>995</v>
      </c>
      <c r="BA682">
        <v>1010</v>
      </c>
      <c r="BB682" t="s">
        <v>71</v>
      </c>
      <c r="BC682" t="s">
        <v>6368</v>
      </c>
      <c r="BD682" t="str">
        <f>HYPERLINK("http://dx.doi.org/10.1007/s00500-009-0490-5","http://dx.doi.org/10.1007/s00500-009-0490-5")</f>
        <v>http://dx.doi.org/10.1007/s00500-009-0490-5</v>
      </c>
      <c r="BE682" t="s">
        <v>71</v>
      </c>
      <c r="BF682" t="s">
        <v>71</v>
      </c>
      <c r="BG682" t="s">
        <v>71</v>
      </c>
      <c r="BH682" t="s">
        <v>71</v>
      </c>
      <c r="BI682" t="s">
        <v>71</v>
      </c>
      <c r="BJ682" t="s">
        <v>71</v>
      </c>
      <c r="BK682" t="s">
        <v>71</v>
      </c>
      <c r="BL682" t="s">
        <v>71</v>
      </c>
      <c r="BM682" t="s">
        <v>71</v>
      </c>
      <c r="BN682" t="s">
        <v>71</v>
      </c>
      <c r="BO682" t="s">
        <v>71</v>
      </c>
      <c r="BP682" t="s">
        <v>71</v>
      </c>
      <c r="BQ682" t="s">
        <v>6369</v>
      </c>
      <c r="BR682" t="str">
        <f>HYPERLINK("https%3A%2F%2Fwww.webofscience.com%2Fwos%2Fwoscc%2Ffull-record%2FWOS:000277013200008","View Full Record in Web of Science")</f>
        <v>View Full Record in Web of Science</v>
      </c>
    </row>
    <row r="683" spans="1:70" x14ac:dyDescent="0.25">
      <c r="A683" t="s">
        <v>69</v>
      </c>
      <c r="B683" t="s">
        <v>6370</v>
      </c>
      <c r="C683" t="s">
        <v>71</v>
      </c>
      <c r="D683" t="s">
        <v>71</v>
      </c>
      <c r="E683" t="s">
        <v>71</v>
      </c>
      <c r="F683" t="s">
        <v>6370</v>
      </c>
      <c r="G683" t="s">
        <v>71</v>
      </c>
      <c r="H683" t="s">
        <v>71</v>
      </c>
      <c r="I683" s="1" t="s">
        <v>6371</v>
      </c>
      <c r="J683" s="6" t="s">
        <v>8588</v>
      </c>
      <c r="K683" t="s">
        <v>2308</v>
      </c>
      <c r="L683" t="s">
        <v>71</v>
      </c>
      <c r="M683" t="s">
        <v>71</v>
      </c>
      <c r="N683" t="s">
        <v>71</v>
      </c>
      <c r="O683" t="s">
        <v>71</v>
      </c>
      <c r="P683" t="s">
        <v>71</v>
      </c>
      <c r="Q683" t="s">
        <v>71</v>
      </c>
      <c r="R683" t="s">
        <v>71</v>
      </c>
      <c r="S683" t="s">
        <v>71</v>
      </c>
      <c r="T683" t="s">
        <v>6372</v>
      </c>
      <c r="U683" t="s">
        <v>71</v>
      </c>
      <c r="V683" t="s">
        <v>71</v>
      </c>
      <c r="W683" t="s">
        <v>71</v>
      </c>
      <c r="X683" t="s">
        <v>71</v>
      </c>
      <c r="Y683" t="s">
        <v>71</v>
      </c>
      <c r="Z683" t="s">
        <v>71</v>
      </c>
      <c r="AA683" t="s">
        <v>71</v>
      </c>
      <c r="AB683" t="s">
        <v>71</v>
      </c>
      <c r="AC683" t="s">
        <v>71</v>
      </c>
      <c r="AD683" t="s">
        <v>71</v>
      </c>
      <c r="AE683" t="s">
        <v>71</v>
      </c>
      <c r="AF683" t="s">
        <v>71</v>
      </c>
      <c r="AG683" t="s">
        <v>71</v>
      </c>
      <c r="AH683" t="s">
        <v>71</v>
      </c>
      <c r="AI683" t="s">
        <v>71</v>
      </c>
      <c r="AJ683" t="s">
        <v>71</v>
      </c>
      <c r="AK683" t="s">
        <v>71</v>
      </c>
      <c r="AL683" t="s">
        <v>71</v>
      </c>
      <c r="AM683" t="s">
        <v>2312</v>
      </c>
      <c r="AN683" t="s">
        <v>2313</v>
      </c>
      <c r="AO683" t="s">
        <v>71</v>
      </c>
      <c r="AP683" t="s">
        <v>71</v>
      </c>
      <c r="AQ683" t="s">
        <v>71</v>
      </c>
      <c r="AR683" t="s">
        <v>129</v>
      </c>
      <c r="AS683">
        <v>2004</v>
      </c>
      <c r="AT683">
        <v>17</v>
      </c>
      <c r="AU683">
        <v>5</v>
      </c>
      <c r="AV683" t="s">
        <v>71</v>
      </c>
      <c r="AW683" t="s">
        <v>71</v>
      </c>
      <c r="AX683" t="s">
        <v>71</v>
      </c>
      <c r="AY683" t="s">
        <v>71</v>
      </c>
      <c r="AZ683">
        <v>457</v>
      </c>
      <c r="BA683">
        <v>467</v>
      </c>
      <c r="BB683" t="s">
        <v>71</v>
      </c>
      <c r="BC683" t="s">
        <v>6373</v>
      </c>
      <c r="BD683" t="str">
        <f>HYPERLINK("http://dx.doi.org/10.1016/j.engappai.2004.04.019","http://dx.doi.org/10.1016/j.engappai.2004.04.019")</f>
        <v>http://dx.doi.org/10.1016/j.engappai.2004.04.019</v>
      </c>
      <c r="BE683" t="s">
        <v>71</v>
      </c>
      <c r="BF683" t="s">
        <v>71</v>
      </c>
      <c r="BG683" t="s">
        <v>71</v>
      </c>
      <c r="BH683" t="s">
        <v>71</v>
      </c>
      <c r="BI683" t="s">
        <v>71</v>
      </c>
      <c r="BJ683" t="s">
        <v>71</v>
      </c>
      <c r="BK683" t="s">
        <v>71</v>
      </c>
      <c r="BL683" t="s">
        <v>71</v>
      </c>
      <c r="BM683" t="s">
        <v>71</v>
      </c>
      <c r="BN683" t="s">
        <v>71</v>
      </c>
      <c r="BO683" t="s">
        <v>71</v>
      </c>
      <c r="BP683" t="s">
        <v>71</v>
      </c>
      <c r="BQ683" t="s">
        <v>6374</v>
      </c>
      <c r="BR683" t="str">
        <f>HYPERLINK("https%3A%2F%2Fwww.webofscience.com%2Fwos%2Fwoscc%2Ffull-record%2FWOS:000223290000002","View Full Record in Web of Science")</f>
        <v>View Full Record in Web of Science</v>
      </c>
    </row>
    <row r="684" spans="1:70" x14ac:dyDescent="0.25">
      <c r="A684" t="s">
        <v>83</v>
      </c>
      <c r="B684" t="s">
        <v>6375</v>
      </c>
      <c r="C684" t="s">
        <v>71</v>
      </c>
      <c r="D684" t="s">
        <v>71</v>
      </c>
      <c r="E684" t="s">
        <v>102</v>
      </c>
      <c r="F684" t="s">
        <v>6376</v>
      </c>
      <c r="G684" t="s">
        <v>71</v>
      </c>
      <c r="H684" t="s">
        <v>71</v>
      </c>
      <c r="I684" s="1" t="s">
        <v>6377</v>
      </c>
      <c r="J684" s="6" t="s">
        <v>8588</v>
      </c>
      <c r="K684" t="s">
        <v>6378</v>
      </c>
      <c r="L684" t="s">
        <v>71</v>
      </c>
      <c r="M684" t="s">
        <v>6379</v>
      </c>
      <c r="N684" t="s">
        <v>6380</v>
      </c>
      <c r="O684" t="s">
        <v>6381</v>
      </c>
      <c r="P684" t="s">
        <v>6382</v>
      </c>
      <c r="Q684" t="s">
        <v>71</v>
      </c>
      <c r="R684" t="s">
        <v>71</v>
      </c>
      <c r="S684" t="s">
        <v>71</v>
      </c>
      <c r="T684" t="s">
        <v>6383</v>
      </c>
      <c r="U684" t="s">
        <v>71</v>
      </c>
      <c r="V684" t="s">
        <v>71</v>
      </c>
      <c r="W684" t="s">
        <v>71</v>
      </c>
      <c r="X684" t="s">
        <v>71</v>
      </c>
      <c r="Y684" t="s">
        <v>71</v>
      </c>
      <c r="Z684" t="s">
        <v>71</v>
      </c>
      <c r="AA684" t="s">
        <v>71</v>
      </c>
      <c r="AB684" t="s">
        <v>71</v>
      </c>
      <c r="AC684" t="s">
        <v>71</v>
      </c>
      <c r="AD684" t="s">
        <v>71</v>
      </c>
      <c r="AE684" t="s">
        <v>71</v>
      </c>
      <c r="AF684" t="s">
        <v>71</v>
      </c>
      <c r="AG684" t="s">
        <v>71</v>
      </c>
      <c r="AH684" t="s">
        <v>71</v>
      </c>
      <c r="AI684" t="s">
        <v>71</v>
      </c>
      <c r="AJ684" t="s">
        <v>71</v>
      </c>
      <c r="AK684" t="s">
        <v>71</v>
      </c>
      <c r="AL684" t="s">
        <v>71</v>
      </c>
      <c r="AM684" t="s">
        <v>71</v>
      </c>
      <c r="AN684" t="s">
        <v>71</v>
      </c>
      <c r="AO684" t="s">
        <v>6384</v>
      </c>
      <c r="AP684" t="s">
        <v>71</v>
      </c>
      <c r="AQ684" t="s">
        <v>71</v>
      </c>
      <c r="AR684" t="s">
        <v>71</v>
      </c>
      <c r="AS684">
        <v>2015</v>
      </c>
      <c r="AT684" t="s">
        <v>71</v>
      </c>
      <c r="AU684" t="s">
        <v>71</v>
      </c>
      <c r="AV684" t="s">
        <v>71</v>
      </c>
      <c r="AW684" t="s">
        <v>71</v>
      </c>
      <c r="AX684" t="s">
        <v>71</v>
      </c>
      <c r="AY684" t="s">
        <v>71</v>
      </c>
      <c r="AZ684" t="s">
        <v>71</v>
      </c>
      <c r="BA684" t="s">
        <v>71</v>
      </c>
      <c r="BB684" t="s">
        <v>71</v>
      </c>
      <c r="BC684" t="s">
        <v>71</v>
      </c>
      <c r="BD684" t="s">
        <v>71</v>
      </c>
      <c r="BE684" t="s">
        <v>71</v>
      </c>
      <c r="BF684" t="s">
        <v>71</v>
      </c>
      <c r="BG684" t="s">
        <v>71</v>
      </c>
      <c r="BH684" t="s">
        <v>71</v>
      </c>
      <c r="BI684" t="s">
        <v>71</v>
      </c>
      <c r="BJ684" t="s">
        <v>71</v>
      </c>
      <c r="BK684" t="s">
        <v>71</v>
      </c>
      <c r="BL684" t="s">
        <v>71</v>
      </c>
      <c r="BM684" t="s">
        <v>71</v>
      </c>
      <c r="BN684" t="s">
        <v>71</v>
      </c>
      <c r="BO684" t="s">
        <v>71</v>
      </c>
      <c r="BP684" t="s">
        <v>71</v>
      </c>
      <c r="BQ684" t="s">
        <v>6385</v>
      </c>
      <c r="BR684" t="str">
        <f>HYPERLINK("https%3A%2F%2Fwww.webofscience.com%2Fwos%2Fwoscc%2Ffull-record%2FWOS:000380438700036","View Full Record in Web of Science")</f>
        <v>View Full Record in Web of Science</v>
      </c>
    </row>
    <row r="685" spans="1:70" x14ac:dyDescent="0.25">
      <c r="A685" t="s">
        <v>69</v>
      </c>
      <c r="B685" t="s">
        <v>6386</v>
      </c>
      <c r="C685" t="s">
        <v>71</v>
      </c>
      <c r="D685" t="s">
        <v>71</v>
      </c>
      <c r="E685" t="s">
        <v>71</v>
      </c>
      <c r="F685" t="s">
        <v>6387</v>
      </c>
      <c r="G685" t="s">
        <v>71</v>
      </c>
      <c r="H685" t="s">
        <v>71</v>
      </c>
      <c r="I685" s="1" t="s">
        <v>6388</v>
      </c>
      <c r="J685" s="6" t="s">
        <v>8588</v>
      </c>
      <c r="K685" t="s">
        <v>186</v>
      </c>
      <c r="L685" t="s">
        <v>71</v>
      </c>
      <c r="M685" t="s">
        <v>71</v>
      </c>
      <c r="N685" t="s">
        <v>71</v>
      </c>
      <c r="O685" t="s">
        <v>71</v>
      </c>
      <c r="P685" t="s">
        <v>71</v>
      </c>
      <c r="Q685" t="s">
        <v>71</v>
      </c>
      <c r="R685" t="s">
        <v>71</v>
      </c>
      <c r="S685" t="s">
        <v>71</v>
      </c>
      <c r="T685" t="s">
        <v>6389</v>
      </c>
      <c r="U685" t="s">
        <v>71</v>
      </c>
      <c r="V685" t="s">
        <v>71</v>
      </c>
      <c r="W685" t="s">
        <v>71</v>
      </c>
      <c r="X685" t="s">
        <v>71</v>
      </c>
      <c r="Y685" t="s">
        <v>6390</v>
      </c>
      <c r="Z685" t="s">
        <v>6391</v>
      </c>
      <c r="AA685" t="s">
        <v>71</v>
      </c>
      <c r="AB685" t="s">
        <v>71</v>
      </c>
      <c r="AC685" t="s">
        <v>71</v>
      </c>
      <c r="AD685" t="s">
        <v>71</v>
      </c>
      <c r="AE685" t="s">
        <v>71</v>
      </c>
      <c r="AF685" t="s">
        <v>71</v>
      </c>
      <c r="AG685" t="s">
        <v>71</v>
      </c>
      <c r="AH685" t="s">
        <v>71</v>
      </c>
      <c r="AI685" t="s">
        <v>71</v>
      </c>
      <c r="AJ685" t="s">
        <v>71</v>
      </c>
      <c r="AK685" t="s">
        <v>71</v>
      </c>
      <c r="AL685" t="s">
        <v>71</v>
      </c>
      <c r="AM685" t="s">
        <v>188</v>
      </c>
      <c r="AN685" t="s">
        <v>71</v>
      </c>
      <c r="AO685" t="s">
        <v>71</v>
      </c>
      <c r="AP685" t="s">
        <v>71</v>
      </c>
      <c r="AQ685" t="s">
        <v>71</v>
      </c>
      <c r="AR685" t="s">
        <v>239</v>
      </c>
      <c r="AS685">
        <v>2012</v>
      </c>
      <c r="AT685">
        <v>20</v>
      </c>
      <c r="AU685">
        <v>1</v>
      </c>
      <c r="AV685" t="s">
        <v>71</v>
      </c>
      <c r="AW685" t="s">
        <v>71</v>
      </c>
      <c r="AX685" t="s">
        <v>71</v>
      </c>
      <c r="AY685" t="s">
        <v>71</v>
      </c>
      <c r="AZ685">
        <v>59</v>
      </c>
      <c r="BA685">
        <v>76</v>
      </c>
      <c r="BB685" t="s">
        <v>71</v>
      </c>
      <c r="BC685" t="s">
        <v>6392</v>
      </c>
      <c r="BD685" t="str">
        <f>HYPERLINK("http://dx.doi.org/10.1142/S0218488512500043","http://dx.doi.org/10.1142/S0218488512500043")</f>
        <v>http://dx.doi.org/10.1142/S0218488512500043</v>
      </c>
      <c r="BE685" t="s">
        <v>71</v>
      </c>
      <c r="BF685" t="s">
        <v>71</v>
      </c>
      <c r="BG685" t="s">
        <v>71</v>
      </c>
      <c r="BH685" t="s">
        <v>71</v>
      </c>
      <c r="BI685" t="s">
        <v>71</v>
      </c>
      <c r="BJ685" t="s">
        <v>71</v>
      </c>
      <c r="BK685" t="s">
        <v>71</v>
      </c>
      <c r="BL685" t="s">
        <v>71</v>
      </c>
      <c r="BM685" t="s">
        <v>71</v>
      </c>
      <c r="BN685" t="s">
        <v>71</v>
      </c>
      <c r="BO685" t="s">
        <v>71</v>
      </c>
      <c r="BP685" t="s">
        <v>71</v>
      </c>
      <c r="BQ685" t="s">
        <v>6393</v>
      </c>
      <c r="BR685" t="str">
        <f>HYPERLINK("https%3A%2F%2Fwww.webofscience.com%2Fwos%2Fwoscc%2Ffull-record%2FWOS:000302473700004","View Full Record in Web of Science")</f>
        <v>View Full Record in Web of Science</v>
      </c>
    </row>
    <row r="686" spans="1:70" x14ac:dyDescent="0.25">
      <c r="A686" t="s">
        <v>69</v>
      </c>
      <c r="B686" t="s">
        <v>6394</v>
      </c>
      <c r="C686" t="s">
        <v>71</v>
      </c>
      <c r="D686" t="s">
        <v>71</v>
      </c>
      <c r="E686" t="s">
        <v>71</v>
      </c>
      <c r="F686" t="s">
        <v>6395</v>
      </c>
      <c r="G686" t="s">
        <v>71</v>
      </c>
      <c r="H686" t="s">
        <v>71</v>
      </c>
      <c r="I686" s="1" t="s">
        <v>6396</v>
      </c>
      <c r="J686" s="6" t="s">
        <v>8588</v>
      </c>
      <c r="K686" t="s">
        <v>2583</v>
      </c>
      <c r="L686" t="s">
        <v>71</v>
      </c>
      <c r="M686" t="s">
        <v>71</v>
      </c>
      <c r="N686" t="s">
        <v>71</v>
      </c>
      <c r="O686" t="s">
        <v>71</v>
      </c>
      <c r="P686" t="s">
        <v>71</v>
      </c>
      <c r="Q686" t="s">
        <v>71</v>
      </c>
      <c r="R686" t="s">
        <v>71</v>
      </c>
      <c r="S686" t="s">
        <v>71</v>
      </c>
      <c r="T686" t="s">
        <v>6397</v>
      </c>
      <c r="U686" t="s">
        <v>71</v>
      </c>
      <c r="V686" t="s">
        <v>71</v>
      </c>
      <c r="W686" t="s">
        <v>71</v>
      </c>
      <c r="X686" t="s">
        <v>71</v>
      </c>
      <c r="Y686" t="s">
        <v>6398</v>
      </c>
      <c r="Z686" t="s">
        <v>6399</v>
      </c>
      <c r="AA686" t="s">
        <v>71</v>
      </c>
      <c r="AB686" t="s">
        <v>71</v>
      </c>
      <c r="AC686" t="s">
        <v>71</v>
      </c>
      <c r="AD686" t="s">
        <v>71</v>
      </c>
      <c r="AE686" t="s">
        <v>71</v>
      </c>
      <c r="AF686" t="s">
        <v>71</v>
      </c>
      <c r="AG686" t="s">
        <v>71</v>
      </c>
      <c r="AH686" t="s">
        <v>71</v>
      </c>
      <c r="AI686" t="s">
        <v>71</v>
      </c>
      <c r="AJ686" t="s">
        <v>71</v>
      </c>
      <c r="AK686" t="s">
        <v>71</v>
      </c>
      <c r="AL686" t="s">
        <v>71</v>
      </c>
      <c r="AM686" t="s">
        <v>2587</v>
      </c>
      <c r="AN686" t="s">
        <v>2588</v>
      </c>
      <c r="AO686" t="s">
        <v>71</v>
      </c>
      <c r="AP686" t="s">
        <v>71</v>
      </c>
      <c r="AQ686" t="s">
        <v>71</v>
      </c>
      <c r="AR686" t="s">
        <v>71</v>
      </c>
      <c r="AS686" t="s">
        <v>71</v>
      </c>
      <c r="AT686" t="s">
        <v>71</v>
      </c>
      <c r="AU686" t="s">
        <v>71</v>
      </c>
      <c r="AV686" t="s">
        <v>71</v>
      </c>
      <c r="AW686" t="s">
        <v>71</v>
      </c>
      <c r="AX686" t="s">
        <v>71</v>
      </c>
      <c r="AY686" t="s">
        <v>71</v>
      </c>
      <c r="AZ686" t="s">
        <v>71</v>
      </c>
      <c r="BA686" t="s">
        <v>71</v>
      </c>
      <c r="BB686" t="s">
        <v>71</v>
      </c>
      <c r="BC686" t="s">
        <v>6400</v>
      </c>
      <c r="BD686" t="str">
        <f>HYPERLINK("http://dx.doi.org/10.1007/s12652-021-03466-5","http://dx.doi.org/10.1007/s12652-021-03466-5")</f>
        <v>http://dx.doi.org/10.1007/s12652-021-03466-5</v>
      </c>
      <c r="BE686" t="s">
        <v>71</v>
      </c>
      <c r="BF686" t="s">
        <v>3223</v>
      </c>
      <c r="BG686" t="s">
        <v>71</v>
      </c>
      <c r="BH686" t="s">
        <v>71</v>
      </c>
      <c r="BI686" t="s">
        <v>71</v>
      </c>
      <c r="BJ686" t="s">
        <v>71</v>
      </c>
      <c r="BK686" t="s">
        <v>71</v>
      </c>
      <c r="BL686" t="s">
        <v>71</v>
      </c>
      <c r="BM686" t="s">
        <v>71</v>
      </c>
      <c r="BN686" t="s">
        <v>71</v>
      </c>
      <c r="BO686" t="s">
        <v>71</v>
      </c>
      <c r="BP686" t="s">
        <v>71</v>
      </c>
      <c r="BQ686" t="s">
        <v>6401</v>
      </c>
      <c r="BR686" t="str">
        <f>HYPERLINK("https%3A%2F%2Fwww.webofscience.com%2Fwos%2Fwoscc%2Ffull-record%2FWOS:000697094200002","View Full Record in Web of Science")</f>
        <v>View Full Record in Web of Science</v>
      </c>
    </row>
    <row r="687" spans="1:70" x14ac:dyDescent="0.25">
      <c r="A687" t="s">
        <v>83</v>
      </c>
      <c r="B687" t="s">
        <v>6402</v>
      </c>
      <c r="C687" t="s">
        <v>71</v>
      </c>
      <c r="D687" t="s">
        <v>6403</v>
      </c>
      <c r="E687" t="s">
        <v>71</v>
      </c>
      <c r="F687" t="s">
        <v>6404</v>
      </c>
      <c r="G687" t="s">
        <v>71</v>
      </c>
      <c r="H687" t="s">
        <v>71</v>
      </c>
      <c r="I687" s="1" t="s">
        <v>6405</v>
      </c>
      <c r="J687" s="6" t="s">
        <v>8588</v>
      </c>
      <c r="K687" t="s">
        <v>6406</v>
      </c>
      <c r="L687" t="s">
        <v>1179</v>
      </c>
      <c r="M687" t="s">
        <v>6407</v>
      </c>
      <c r="N687" t="s">
        <v>6408</v>
      </c>
      <c r="O687" t="s">
        <v>6409</v>
      </c>
      <c r="P687" t="s">
        <v>6410</v>
      </c>
      <c r="Q687" t="s">
        <v>71</v>
      </c>
      <c r="R687" t="s">
        <v>71</v>
      </c>
      <c r="S687" t="s">
        <v>71</v>
      </c>
      <c r="T687" t="s">
        <v>6411</v>
      </c>
      <c r="U687" t="s">
        <v>71</v>
      </c>
      <c r="V687" t="s">
        <v>71</v>
      </c>
      <c r="W687" t="s">
        <v>71</v>
      </c>
      <c r="X687" t="s">
        <v>71</v>
      </c>
      <c r="Y687" t="s">
        <v>71</v>
      </c>
      <c r="Z687" t="s">
        <v>6412</v>
      </c>
      <c r="AA687" t="s">
        <v>71</v>
      </c>
      <c r="AB687" t="s">
        <v>71</v>
      </c>
      <c r="AC687" t="s">
        <v>71</v>
      </c>
      <c r="AD687" t="s">
        <v>71</v>
      </c>
      <c r="AE687" t="s">
        <v>71</v>
      </c>
      <c r="AF687" t="s">
        <v>71</v>
      </c>
      <c r="AG687" t="s">
        <v>71</v>
      </c>
      <c r="AH687" t="s">
        <v>71</v>
      </c>
      <c r="AI687" t="s">
        <v>71</v>
      </c>
      <c r="AJ687" t="s">
        <v>71</v>
      </c>
      <c r="AK687" t="s">
        <v>71</v>
      </c>
      <c r="AL687" t="s">
        <v>71</v>
      </c>
      <c r="AM687" t="s">
        <v>1187</v>
      </c>
      <c r="AN687" t="s">
        <v>71</v>
      </c>
      <c r="AO687" t="s">
        <v>71</v>
      </c>
      <c r="AP687" t="s">
        <v>71</v>
      </c>
      <c r="AQ687" t="s">
        <v>71</v>
      </c>
      <c r="AR687" t="s">
        <v>71</v>
      </c>
      <c r="AS687">
        <v>2019</v>
      </c>
      <c r="AT687">
        <v>162</v>
      </c>
      <c r="AU687" t="s">
        <v>71</v>
      </c>
      <c r="AV687" t="s">
        <v>71</v>
      </c>
      <c r="AW687" t="s">
        <v>71</v>
      </c>
      <c r="AX687" t="s">
        <v>71</v>
      </c>
      <c r="AY687" t="s">
        <v>71</v>
      </c>
      <c r="AZ687">
        <v>215</v>
      </c>
      <c r="BA687">
        <v>226</v>
      </c>
      <c r="BB687" t="s">
        <v>71</v>
      </c>
      <c r="BC687" t="s">
        <v>6413</v>
      </c>
      <c r="BD687" t="str">
        <f>HYPERLINK("http://dx.doi.org/10.1016/j.procs.2019.11.278","http://dx.doi.org/10.1016/j.procs.2019.11.278")</f>
        <v>http://dx.doi.org/10.1016/j.procs.2019.11.278</v>
      </c>
      <c r="BE687" t="s">
        <v>71</v>
      </c>
      <c r="BF687" t="s">
        <v>71</v>
      </c>
      <c r="BG687" t="s">
        <v>71</v>
      </c>
      <c r="BH687" t="s">
        <v>71</v>
      </c>
      <c r="BI687" t="s">
        <v>71</v>
      </c>
      <c r="BJ687" t="s">
        <v>71</v>
      </c>
      <c r="BK687" t="s">
        <v>71</v>
      </c>
      <c r="BL687" t="s">
        <v>71</v>
      </c>
      <c r="BM687" t="s">
        <v>71</v>
      </c>
      <c r="BN687" t="s">
        <v>71</v>
      </c>
      <c r="BO687" t="s">
        <v>71</v>
      </c>
      <c r="BP687" t="s">
        <v>71</v>
      </c>
      <c r="BQ687" t="s">
        <v>6414</v>
      </c>
      <c r="BR687" t="str">
        <f>HYPERLINK("https%3A%2F%2Fwww.webofscience.com%2Fwos%2Fwoscc%2Ffull-record%2FWOS:000514081500028","View Full Record in Web of Science")</f>
        <v>View Full Record in Web of Science</v>
      </c>
    </row>
    <row r="688" spans="1:70" x14ac:dyDescent="0.25">
      <c r="A688" t="s">
        <v>69</v>
      </c>
      <c r="B688" t="s">
        <v>6415</v>
      </c>
      <c r="C688" t="s">
        <v>71</v>
      </c>
      <c r="D688" t="s">
        <v>71</v>
      </c>
      <c r="E688" t="s">
        <v>71</v>
      </c>
      <c r="F688" t="s">
        <v>6416</v>
      </c>
      <c r="G688" t="s">
        <v>71</v>
      </c>
      <c r="H688" t="s">
        <v>71</v>
      </c>
      <c r="I688" s="1" t="s">
        <v>6417</v>
      </c>
      <c r="J688" s="6" t="s">
        <v>8588</v>
      </c>
      <c r="K688" t="s">
        <v>673</v>
      </c>
      <c r="L688" t="s">
        <v>71</v>
      </c>
      <c r="M688" t="s">
        <v>71</v>
      </c>
      <c r="N688" t="s">
        <v>71</v>
      </c>
      <c r="O688" t="s">
        <v>71</v>
      </c>
      <c r="P688" t="s">
        <v>71</v>
      </c>
      <c r="Q688" t="s">
        <v>71</v>
      </c>
      <c r="R688" t="s">
        <v>71</v>
      </c>
      <c r="S688" t="s">
        <v>71</v>
      </c>
      <c r="T688" t="s">
        <v>6418</v>
      </c>
      <c r="U688" t="s">
        <v>71</v>
      </c>
      <c r="V688" t="s">
        <v>71</v>
      </c>
      <c r="W688" t="s">
        <v>71</v>
      </c>
      <c r="X688" t="s">
        <v>71</v>
      </c>
      <c r="Y688" t="s">
        <v>6419</v>
      </c>
      <c r="Z688" t="s">
        <v>6420</v>
      </c>
      <c r="AA688" t="s">
        <v>71</v>
      </c>
      <c r="AB688" t="s">
        <v>71</v>
      </c>
      <c r="AC688" t="s">
        <v>71</v>
      </c>
      <c r="AD688" t="s">
        <v>71</v>
      </c>
      <c r="AE688" t="s">
        <v>71</v>
      </c>
      <c r="AF688" t="s">
        <v>71</v>
      </c>
      <c r="AG688" t="s">
        <v>71</v>
      </c>
      <c r="AH688" t="s">
        <v>71</v>
      </c>
      <c r="AI688" t="s">
        <v>71</v>
      </c>
      <c r="AJ688" t="s">
        <v>71</v>
      </c>
      <c r="AK688" t="s">
        <v>71</v>
      </c>
      <c r="AL688" t="s">
        <v>71</v>
      </c>
      <c r="AM688" t="s">
        <v>677</v>
      </c>
      <c r="AN688" t="s">
        <v>678</v>
      </c>
      <c r="AO688" t="s">
        <v>71</v>
      </c>
      <c r="AP688" t="s">
        <v>71</v>
      </c>
      <c r="AQ688" t="s">
        <v>71</v>
      </c>
      <c r="AR688" t="s">
        <v>777</v>
      </c>
      <c r="AS688">
        <v>2017</v>
      </c>
      <c r="AT688">
        <v>123</v>
      </c>
      <c r="AU688" t="s">
        <v>71</v>
      </c>
      <c r="AV688" t="s">
        <v>71</v>
      </c>
      <c r="AW688" t="s">
        <v>71</v>
      </c>
      <c r="AX688" t="s">
        <v>71</v>
      </c>
      <c r="AY688" t="s">
        <v>71</v>
      </c>
      <c r="AZ688">
        <v>13</v>
      </c>
      <c r="BA688">
        <v>30</v>
      </c>
      <c r="BB688" t="s">
        <v>71</v>
      </c>
      <c r="BC688" t="s">
        <v>6421</v>
      </c>
      <c r="BD688" t="str">
        <f>HYPERLINK("http://dx.doi.org/10.1016/j.knosys.2017.02.011","http://dx.doi.org/10.1016/j.knosys.2017.02.011")</f>
        <v>http://dx.doi.org/10.1016/j.knosys.2017.02.011</v>
      </c>
      <c r="BE688" t="s">
        <v>71</v>
      </c>
      <c r="BF688" t="s">
        <v>71</v>
      </c>
      <c r="BG688" t="s">
        <v>71</v>
      </c>
      <c r="BH688" t="s">
        <v>71</v>
      </c>
      <c r="BI688" t="s">
        <v>71</v>
      </c>
      <c r="BJ688" t="s">
        <v>71</v>
      </c>
      <c r="BK688" t="s">
        <v>71</v>
      </c>
      <c r="BL688" t="s">
        <v>71</v>
      </c>
      <c r="BM688" t="s">
        <v>71</v>
      </c>
      <c r="BN688" t="s">
        <v>71</v>
      </c>
      <c r="BO688" t="s">
        <v>71</v>
      </c>
      <c r="BP688" t="s">
        <v>71</v>
      </c>
      <c r="BQ688" t="s">
        <v>6422</v>
      </c>
      <c r="BR688" t="str">
        <f>HYPERLINK("https%3A%2F%2Fwww.webofscience.com%2Fwos%2Fwoscc%2Ffull-record%2FWOS:000399632500002","View Full Record in Web of Science")</f>
        <v>View Full Record in Web of Science</v>
      </c>
    </row>
    <row r="689" spans="1:70" x14ac:dyDescent="0.25">
      <c r="A689" t="s">
        <v>83</v>
      </c>
      <c r="B689" t="s">
        <v>6423</v>
      </c>
      <c r="C689" t="s">
        <v>71</v>
      </c>
      <c r="D689" t="s">
        <v>6424</v>
      </c>
      <c r="E689" t="s">
        <v>71</v>
      </c>
      <c r="F689" t="s">
        <v>6425</v>
      </c>
      <c r="G689" t="s">
        <v>71</v>
      </c>
      <c r="H689" t="s">
        <v>71</v>
      </c>
      <c r="I689" s="1" t="s">
        <v>6426</v>
      </c>
      <c r="J689" s="6" t="s">
        <v>8588</v>
      </c>
      <c r="K689" t="s">
        <v>6427</v>
      </c>
      <c r="L689" t="s">
        <v>687</v>
      </c>
      <c r="M689" t="s">
        <v>2790</v>
      </c>
      <c r="N689" t="s">
        <v>6428</v>
      </c>
      <c r="O689" t="s">
        <v>6429</v>
      </c>
      <c r="P689" t="s">
        <v>6430</v>
      </c>
      <c r="Q689" t="s">
        <v>6431</v>
      </c>
      <c r="R689" t="s">
        <v>71</v>
      </c>
      <c r="S689" t="s">
        <v>71</v>
      </c>
      <c r="T689" t="s">
        <v>6432</v>
      </c>
      <c r="U689" t="s">
        <v>71</v>
      </c>
      <c r="V689" t="s">
        <v>71</v>
      </c>
      <c r="W689" t="s">
        <v>71</v>
      </c>
      <c r="X689" t="s">
        <v>71</v>
      </c>
      <c r="Y689" t="s">
        <v>6433</v>
      </c>
      <c r="Z689" t="s">
        <v>6434</v>
      </c>
      <c r="AA689" t="s">
        <v>71</v>
      </c>
      <c r="AB689" t="s">
        <v>71</v>
      </c>
      <c r="AC689" t="s">
        <v>71</v>
      </c>
      <c r="AD689" t="s">
        <v>71</v>
      </c>
      <c r="AE689" t="s">
        <v>71</v>
      </c>
      <c r="AF689" t="s">
        <v>71</v>
      </c>
      <c r="AG689" t="s">
        <v>71</v>
      </c>
      <c r="AH689" t="s">
        <v>71</v>
      </c>
      <c r="AI689" t="s">
        <v>71</v>
      </c>
      <c r="AJ689" t="s">
        <v>71</v>
      </c>
      <c r="AK689" t="s">
        <v>71</v>
      </c>
      <c r="AL689" t="s">
        <v>71</v>
      </c>
      <c r="AM689" t="s">
        <v>695</v>
      </c>
      <c r="AN689" t="s">
        <v>1283</v>
      </c>
      <c r="AO689" t="s">
        <v>6435</v>
      </c>
      <c r="AP689" t="s">
        <v>71</v>
      </c>
      <c r="AQ689" t="s">
        <v>71</v>
      </c>
      <c r="AR689" t="s">
        <v>71</v>
      </c>
      <c r="AS689">
        <v>2017</v>
      </c>
      <c r="AT689">
        <v>10313</v>
      </c>
      <c r="AU689" t="s">
        <v>71</v>
      </c>
      <c r="AV689" t="s">
        <v>71</v>
      </c>
      <c r="AW689" t="s">
        <v>71</v>
      </c>
      <c r="AX689" t="s">
        <v>71</v>
      </c>
      <c r="AY689" t="s">
        <v>71</v>
      </c>
      <c r="AZ689">
        <v>25</v>
      </c>
      <c r="BA689">
        <v>33</v>
      </c>
      <c r="BB689" t="s">
        <v>71</v>
      </c>
      <c r="BC689" t="s">
        <v>6436</v>
      </c>
      <c r="BD689" t="str">
        <f>HYPERLINK("http://dx.doi.org/10.1007/978-3-319-60837-2_3","http://dx.doi.org/10.1007/978-3-319-60837-2_3")</f>
        <v>http://dx.doi.org/10.1007/978-3-319-60837-2_3</v>
      </c>
      <c r="BE689" t="s">
        <v>71</v>
      </c>
      <c r="BF689" t="s">
        <v>71</v>
      </c>
      <c r="BG689" t="s">
        <v>71</v>
      </c>
      <c r="BH689" t="s">
        <v>71</v>
      </c>
      <c r="BI689" t="s">
        <v>71</v>
      </c>
      <c r="BJ689" t="s">
        <v>71</v>
      </c>
      <c r="BK689" t="s">
        <v>71</v>
      </c>
      <c r="BL689" t="s">
        <v>71</v>
      </c>
      <c r="BM689" t="s">
        <v>71</v>
      </c>
      <c r="BN689" t="s">
        <v>71</v>
      </c>
      <c r="BO689" t="s">
        <v>71</v>
      </c>
      <c r="BP689" t="s">
        <v>71</v>
      </c>
      <c r="BQ689" t="s">
        <v>6437</v>
      </c>
      <c r="BR689" t="str">
        <f>HYPERLINK("https%3A%2F%2Fwww.webofscience.com%2Fwos%2Fwoscc%2Ffull-record%2FWOS:000432916800003","View Full Record in Web of Science")</f>
        <v>View Full Record in Web of Science</v>
      </c>
    </row>
    <row r="690" spans="1:70" x14ac:dyDescent="0.25">
      <c r="A690" t="s">
        <v>83</v>
      </c>
      <c r="B690" t="s">
        <v>6438</v>
      </c>
      <c r="C690" t="s">
        <v>71</v>
      </c>
      <c r="D690" t="s">
        <v>6439</v>
      </c>
      <c r="E690" t="s">
        <v>71</v>
      </c>
      <c r="F690" t="s">
        <v>6440</v>
      </c>
      <c r="G690" t="s">
        <v>71</v>
      </c>
      <c r="H690" t="s">
        <v>71</v>
      </c>
      <c r="I690" s="1" t="s">
        <v>6441</v>
      </c>
      <c r="J690" s="6" t="s">
        <v>8588</v>
      </c>
      <c r="K690" t="s">
        <v>6442</v>
      </c>
      <c r="L690" t="s">
        <v>6443</v>
      </c>
      <c r="M690" t="s">
        <v>6444</v>
      </c>
      <c r="N690" t="s">
        <v>6445</v>
      </c>
      <c r="O690" t="s">
        <v>6446</v>
      </c>
      <c r="P690" t="s">
        <v>6447</v>
      </c>
      <c r="Q690" t="s">
        <v>71</v>
      </c>
      <c r="R690" t="s">
        <v>71</v>
      </c>
      <c r="S690" t="s">
        <v>71</v>
      </c>
      <c r="T690" t="s">
        <v>6448</v>
      </c>
      <c r="U690" t="s">
        <v>71</v>
      </c>
      <c r="V690" t="s">
        <v>71</v>
      </c>
      <c r="W690" t="s">
        <v>71</v>
      </c>
      <c r="X690" t="s">
        <v>71</v>
      </c>
      <c r="Y690" t="s">
        <v>6449</v>
      </c>
      <c r="Z690" t="s">
        <v>6450</v>
      </c>
      <c r="AA690" t="s">
        <v>71</v>
      </c>
      <c r="AB690" t="s">
        <v>71</v>
      </c>
      <c r="AC690" t="s">
        <v>71</v>
      </c>
      <c r="AD690" t="s">
        <v>71</v>
      </c>
      <c r="AE690" t="s">
        <v>71</v>
      </c>
      <c r="AF690" t="s">
        <v>71</v>
      </c>
      <c r="AG690" t="s">
        <v>71</v>
      </c>
      <c r="AH690" t="s">
        <v>71</v>
      </c>
      <c r="AI690" t="s">
        <v>71</v>
      </c>
      <c r="AJ690" t="s">
        <v>71</v>
      </c>
      <c r="AK690" t="s">
        <v>71</v>
      </c>
      <c r="AL690" t="s">
        <v>71</v>
      </c>
      <c r="AM690" t="s">
        <v>6451</v>
      </c>
      <c r="AN690" t="s">
        <v>71</v>
      </c>
      <c r="AO690" t="s">
        <v>6452</v>
      </c>
      <c r="AP690" t="s">
        <v>71</v>
      </c>
      <c r="AQ690" t="s">
        <v>71</v>
      </c>
      <c r="AR690" t="s">
        <v>71</v>
      </c>
      <c r="AS690">
        <v>2016</v>
      </c>
      <c r="AT690" t="s">
        <v>71</v>
      </c>
      <c r="AU690" t="s">
        <v>71</v>
      </c>
      <c r="AV690" t="s">
        <v>71</v>
      </c>
      <c r="AW690" t="s">
        <v>71</v>
      </c>
      <c r="AX690" t="s">
        <v>71</v>
      </c>
      <c r="AY690" t="s">
        <v>71</v>
      </c>
      <c r="AZ690">
        <v>708</v>
      </c>
      <c r="BA690">
        <v>712</v>
      </c>
      <c r="BB690" t="s">
        <v>71</v>
      </c>
      <c r="BC690" t="s">
        <v>71</v>
      </c>
      <c r="BD690" t="s">
        <v>71</v>
      </c>
      <c r="BE690" t="s">
        <v>71</v>
      </c>
      <c r="BF690" t="s">
        <v>71</v>
      </c>
      <c r="BG690" t="s">
        <v>71</v>
      </c>
      <c r="BH690" t="s">
        <v>71</v>
      </c>
      <c r="BI690" t="s">
        <v>71</v>
      </c>
      <c r="BJ690" t="s">
        <v>71</v>
      </c>
      <c r="BK690" t="s">
        <v>71</v>
      </c>
      <c r="BL690" t="s">
        <v>71</v>
      </c>
      <c r="BM690" t="s">
        <v>71</v>
      </c>
      <c r="BN690" t="s">
        <v>71</v>
      </c>
      <c r="BO690" t="s">
        <v>71</v>
      </c>
      <c r="BP690" t="s">
        <v>71</v>
      </c>
      <c r="BQ690" t="s">
        <v>6453</v>
      </c>
      <c r="BR690" t="str">
        <f>HYPERLINK("https%3A%2F%2Fwww.webofscience.com%2Fwos%2Fwoscc%2Ffull-record%2FWOS:000389830100093","View Full Record in Web of Science")</f>
        <v>View Full Record in Web of Science</v>
      </c>
    </row>
    <row r="691" spans="1:70" x14ac:dyDescent="0.25">
      <c r="A691" t="s">
        <v>460</v>
      </c>
      <c r="B691" t="s">
        <v>6454</v>
      </c>
      <c r="C691" t="s">
        <v>71</v>
      </c>
      <c r="D691" t="s">
        <v>6455</v>
      </c>
      <c r="E691" t="s">
        <v>71</v>
      </c>
      <c r="F691" t="s">
        <v>6456</v>
      </c>
      <c r="G691" t="s">
        <v>71</v>
      </c>
      <c r="H691" t="s">
        <v>71</v>
      </c>
      <c r="I691" s="1" t="s">
        <v>6457</v>
      </c>
      <c r="J691" s="6" t="s">
        <v>8588</v>
      </c>
      <c r="K691" t="s">
        <v>6458</v>
      </c>
      <c r="L691" t="s">
        <v>526</v>
      </c>
      <c r="M691" t="s">
        <v>71</v>
      </c>
      <c r="N691" t="s">
        <v>71</v>
      </c>
      <c r="O691" t="s">
        <v>71</v>
      </c>
      <c r="P691" t="s">
        <v>71</v>
      </c>
      <c r="Q691" t="s">
        <v>71</v>
      </c>
      <c r="R691" t="s">
        <v>71</v>
      </c>
      <c r="S691" t="s">
        <v>71</v>
      </c>
      <c r="T691" t="s">
        <v>6459</v>
      </c>
      <c r="U691" t="s">
        <v>71</v>
      </c>
      <c r="V691" t="s">
        <v>71</v>
      </c>
      <c r="W691" t="s">
        <v>71</v>
      </c>
      <c r="X691" t="s">
        <v>71</v>
      </c>
      <c r="Y691" t="s">
        <v>2659</v>
      </c>
      <c r="Z691" t="s">
        <v>6460</v>
      </c>
      <c r="AA691" t="s">
        <v>71</v>
      </c>
      <c r="AB691" t="s">
        <v>71</v>
      </c>
      <c r="AC691" t="s">
        <v>71</v>
      </c>
      <c r="AD691" t="s">
        <v>71</v>
      </c>
      <c r="AE691" t="s">
        <v>71</v>
      </c>
      <c r="AF691" t="s">
        <v>71</v>
      </c>
      <c r="AG691" t="s">
        <v>71</v>
      </c>
      <c r="AH691" t="s">
        <v>71</v>
      </c>
      <c r="AI691" t="s">
        <v>71</v>
      </c>
      <c r="AJ691" t="s">
        <v>71</v>
      </c>
      <c r="AK691" t="s">
        <v>71</v>
      </c>
      <c r="AL691" t="s">
        <v>71</v>
      </c>
      <c r="AM691" t="s">
        <v>530</v>
      </c>
      <c r="AN691" t="s">
        <v>531</v>
      </c>
      <c r="AO691" t="s">
        <v>6461</v>
      </c>
      <c r="AP691" t="s">
        <v>71</v>
      </c>
      <c r="AQ691" t="s">
        <v>71</v>
      </c>
      <c r="AR691" t="s">
        <v>71</v>
      </c>
      <c r="AS691">
        <v>2016</v>
      </c>
      <c r="AT691">
        <v>634</v>
      </c>
      <c r="AU691" t="s">
        <v>71</v>
      </c>
      <c r="AV691" t="s">
        <v>71</v>
      </c>
      <c r="AW691" t="s">
        <v>71</v>
      </c>
      <c r="AX691" t="s">
        <v>71</v>
      </c>
      <c r="AY691" t="s">
        <v>71</v>
      </c>
      <c r="AZ691">
        <v>59</v>
      </c>
      <c r="BA691">
        <v>74</v>
      </c>
      <c r="BB691" t="s">
        <v>71</v>
      </c>
      <c r="BC691" t="s">
        <v>6462</v>
      </c>
      <c r="BD691" t="str">
        <f>HYPERLINK("http://dx.doi.org/10.1007/978-3-319-30165-5_4","http://dx.doi.org/10.1007/978-3-319-30165-5_4")</f>
        <v>http://dx.doi.org/10.1007/978-3-319-30165-5_4</v>
      </c>
      <c r="BE691" t="s">
        <v>6463</v>
      </c>
      <c r="BF691" t="s">
        <v>71</v>
      </c>
      <c r="BG691" t="s">
        <v>71</v>
      </c>
      <c r="BH691" t="s">
        <v>71</v>
      </c>
      <c r="BI691" t="s">
        <v>71</v>
      </c>
      <c r="BJ691" t="s">
        <v>71</v>
      </c>
      <c r="BK691" t="s">
        <v>71</v>
      </c>
      <c r="BL691" t="s">
        <v>71</v>
      </c>
      <c r="BM691" t="s">
        <v>71</v>
      </c>
      <c r="BN691" t="s">
        <v>71</v>
      </c>
      <c r="BO691" t="s">
        <v>71</v>
      </c>
      <c r="BP691" t="s">
        <v>71</v>
      </c>
      <c r="BQ691" t="s">
        <v>6464</v>
      </c>
      <c r="BR691" t="str">
        <f>HYPERLINK("https%3A%2F%2Fwww.webofscience.com%2Fwos%2Fwoscc%2Ffull-record%2FWOS:000376609200005","View Full Record in Web of Science")</f>
        <v>View Full Record in Web of Science</v>
      </c>
    </row>
    <row r="692" spans="1:70" x14ac:dyDescent="0.25">
      <c r="A692" t="s">
        <v>83</v>
      </c>
      <c r="B692" t="s">
        <v>6465</v>
      </c>
      <c r="C692" t="s">
        <v>71</v>
      </c>
      <c r="D692" t="s">
        <v>6466</v>
      </c>
      <c r="E692" t="s">
        <v>71</v>
      </c>
      <c r="F692" t="s">
        <v>6467</v>
      </c>
      <c r="G692" t="s">
        <v>71</v>
      </c>
      <c r="H692" t="s">
        <v>71</v>
      </c>
      <c r="I692" s="1" t="s">
        <v>6468</v>
      </c>
      <c r="J692" s="6" t="s">
        <v>8588</v>
      </c>
      <c r="K692" t="s">
        <v>6469</v>
      </c>
      <c r="L692" t="s">
        <v>1280</v>
      </c>
      <c r="M692" t="s">
        <v>6470</v>
      </c>
      <c r="N692" t="s">
        <v>6471</v>
      </c>
      <c r="O692" t="s">
        <v>6472</v>
      </c>
      <c r="P692" t="s">
        <v>6473</v>
      </c>
      <c r="Q692" t="s">
        <v>71</v>
      </c>
      <c r="R692" t="s">
        <v>71</v>
      </c>
      <c r="S692" t="s">
        <v>71</v>
      </c>
      <c r="T692" t="s">
        <v>6474</v>
      </c>
      <c r="U692" t="s">
        <v>71</v>
      </c>
      <c r="V692" t="s">
        <v>71</v>
      </c>
      <c r="W692" t="s">
        <v>71</v>
      </c>
      <c r="X692" t="s">
        <v>71</v>
      </c>
      <c r="Y692" t="s">
        <v>6475</v>
      </c>
      <c r="Z692" t="s">
        <v>6476</v>
      </c>
      <c r="AA692" t="s">
        <v>71</v>
      </c>
      <c r="AB692" t="s">
        <v>71</v>
      </c>
      <c r="AC692" t="s">
        <v>71</v>
      </c>
      <c r="AD692" t="s">
        <v>71</v>
      </c>
      <c r="AE692" t="s">
        <v>71</v>
      </c>
      <c r="AF692" t="s">
        <v>71</v>
      </c>
      <c r="AG692" t="s">
        <v>71</v>
      </c>
      <c r="AH692" t="s">
        <v>71</v>
      </c>
      <c r="AI692" t="s">
        <v>71</v>
      </c>
      <c r="AJ692" t="s">
        <v>71</v>
      </c>
      <c r="AK692" t="s">
        <v>71</v>
      </c>
      <c r="AL692" t="s">
        <v>71</v>
      </c>
      <c r="AM692" t="s">
        <v>695</v>
      </c>
      <c r="AN692" t="s">
        <v>1283</v>
      </c>
      <c r="AO692" t="s">
        <v>6477</v>
      </c>
      <c r="AP692" t="s">
        <v>71</v>
      </c>
      <c r="AQ692" t="s">
        <v>71</v>
      </c>
      <c r="AR692" t="s">
        <v>71</v>
      </c>
      <c r="AS692">
        <v>2016</v>
      </c>
      <c r="AT692">
        <v>9844</v>
      </c>
      <c r="AU692" t="s">
        <v>71</v>
      </c>
      <c r="AV692" t="s">
        <v>71</v>
      </c>
      <c r="AW692" t="s">
        <v>71</v>
      </c>
      <c r="AX692" t="s">
        <v>71</v>
      </c>
      <c r="AY692" t="s">
        <v>71</v>
      </c>
      <c r="AZ692">
        <v>371</v>
      </c>
      <c r="BA692">
        <v>386</v>
      </c>
      <c r="BB692" t="s">
        <v>71</v>
      </c>
      <c r="BC692" t="s">
        <v>6478</v>
      </c>
      <c r="BD692" t="str">
        <f>HYPERLINK("http://dx.doi.org/10.1007/978-3-319-45234-0_34","http://dx.doi.org/10.1007/978-3-319-45234-0_34")</f>
        <v>http://dx.doi.org/10.1007/978-3-319-45234-0_34</v>
      </c>
      <c r="BE692" t="s">
        <v>71</v>
      </c>
      <c r="BF692" t="s">
        <v>71</v>
      </c>
      <c r="BG692" t="s">
        <v>71</v>
      </c>
      <c r="BH692" t="s">
        <v>71</v>
      </c>
      <c r="BI692" t="s">
        <v>71</v>
      </c>
      <c r="BJ692" t="s">
        <v>71</v>
      </c>
      <c r="BK692" t="s">
        <v>71</v>
      </c>
      <c r="BL692" t="s">
        <v>71</v>
      </c>
      <c r="BM692" t="s">
        <v>71</v>
      </c>
      <c r="BN692" t="s">
        <v>71</v>
      </c>
      <c r="BO692" t="s">
        <v>71</v>
      </c>
      <c r="BP692" t="s">
        <v>71</v>
      </c>
      <c r="BQ692" t="s">
        <v>6479</v>
      </c>
      <c r="BR692" t="str">
        <f>HYPERLINK("https%3A%2F%2Fwww.webofscience.com%2Fwos%2Fwoscc%2Ffull-record%2FWOS:000389719600034","View Full Record in Web of Science")</f>
        <v>View Full Record in Web of Science</v>
      </c>
    </row>
    <row r="693" spans="1:70" x14ac:dyDescent="0.25">
      <c r="A693" t="s">
        <v>69</v>
      </c>
      <c r="B693" t="s">
        <v>6480</v>
      </c>
      <c r="C693" t="s">
        <v>71</v>
      </c>
      <c r="D693" t="s">
        <v>71</v>
      </c>
      <c r="E693" t="s">
        <v>71</v>
      </c>
      <c r="F693" t="s">
        <v>6481</v>
      </c>
      <c r="G693" t="s">
        <v>71</v>
      </c>
      <c r="H693" t="s">
        <v>71</v>
      </c>
      <c r="I693" s="1" t="s">
        <v>6482</v>
      </c>
      <c r="J693" s="6" t="s">
        <v>8588</v>
      </c>
      <c r="K693" t="s">
        <v>288</v>
      </c>
      <c r="L693" t="s">
        <v>71</v>
      </c>
      <c r="M693" t="s">
        <v>71</v>
      </c>
      <c r="N693" t="s">
        <v>71</v>
      </c>
      <c r="O693" t="s">
        <v>71</v>
      </c>
      <c r="P693" t="s">
        <v>71</v>
      </c>
      <c r="Q693" t="s">
        <v>71</v>
      </c>
      <c r="R693" t="s">
        <v>71</v>
      </c>
      <c r="S693" t="s">
        <v>71</v>
      </c>
      <c r="T693" t="s">
        <v>6483</v>
      </c>
      <c r="U693" t="s">
        <v>71</v>
      </c>
      <c r="V693" t="s">
        <v>71</v>
      </c>
      <c r="W693" t="s">
        <v>71</v>
      </c>
      <c r="X693" t="s">
        <v>71</v>
      </c>
      <c r="Y693" t="s">
        <v>71</v>
      </c>
      <c r="Z693" t="s">
        <v>71</v>
      </c>
      <c r="AA693" t="s">
        <v>71</v>
      </c>
      <c r="AB693" t="s">
        <v>71</v>
      </c>
      <c r="AC693" t="s">
        <v>71</v>
      </c>
      <c r="AD693" t="s">
        <v>71</v>
      </c>
      <c r="AE693" t="s">
        <v>71</v>
      </c>
      <c r="AF693" t="s">
        <v>71</v>
      </c>
      <c r="AG693" t="s">
        <v>71</v>
      </c>
      <c r="AH693" t="s">
        <v>71</v>
      </c>
      <c r="AI693" t="s">
        <v>71</v>
      </c>
      <c r="AJ693" t="s">
        <v>71</v>
      </c>
      <c r="AK693" t="s">
        <v>71</v>
      </c>
      <c r="AL693" t="s">
        <v>71</v>
      </c>
      <c r="AM693" t="s">
        <v>291</v>
      </c>
      <c r="AN693" t="s">
        <v>71</v>
      </c>
      <c r="AO693" t="s">
        <v>71</v>
      </c>
      <c r="AP693" t="s">
        <v>71</v>
      </c>
      <c r="AQ693" t="s">
        <v>71</v>
      </c>
      <c r="AR693" t="s">
        <v>79</v>
      </c>
      <c r="AS693">
        <v>2011</v>
      </c>
      <c r="AT693">
        <v>38</v>
      </c>
      <c r="AU693">
        <v>9</v>
      </c>
      <c r="AV693" t="s">
        <v>71</v>
      </c>
      <c r="AW693" t="s">
        <v>71</v>
      </c>
      <c r="AX693" t="s">
        <v>71</v>
      </c>
      <c r="AY693" t="s">
        <v>71</v>
      </c>
      <c r="AZ693">
        <v>11624</v>
      </c>
      <c r="BA693">
        <v>11629</v>
      </c>
      <c r="BB693" t="s">
        <v>71</v>
      </c>
      <c r="BC693" t="s">
        <v>6484</v>
      </c>
      <c r="BD693" t="str">
        <f>HYPERLINK("http://dx.doi.org/10.1016/j.eswa.2011.03.040","http://dx.doi.org/10.1016/j.eswa.2011.03.040")</f>
        <v>http://dx.doi.org/10.1016/j.eswa.2011.03.040</v>
      </c>
      <c r="BE693" t="s">
        <v>71</v>
      </c>
      <c r="BF693" t="s">
        <v>71</v>
      </c>
      <c r="BG693" t="s">
        <v>71</v>
      </c>
      <c r="BH693" t="s">
        <v>71</v>
      </c>
      <c r="BI693" t="s">
        <v>71</v>
      </c>
      <c r="BJ693" t="s">
        <v>71</v>
      </c>
      <c r="BK693" t="s">
        <v>71</v>
      </c>
      <c r="BL693" t="s">
        <v>71</v>
      </c>
      <c r="BM693" t="s">
        <v>71</v>
      </c>
      <c r="BN693" t="s">
        <v>71</v>
      </c>
      <c r="BO693" t="s">
        <v>71</v>
      </c>
      <c r="BP693" t="s">
        <v>71</v>
      </c>
      <c r="BQ693" t="s">
        <v>6485</v>
      </c>
      <c r="BR693" t="str">
        <f>HYPERLINK("https%3A%2F%2Fwww.webofscience.com%2Fwos%2Fwoscc%2Ffull-record%2FWOS:000291118500101","View Full Record in Web of Science")</f>
        <v>View Full Record in Web of Science</v>
      </c>
    </row>
    <row r="694" spans="1:70" x14ac:dyDescent="0.25">
      <c r="A694" t="s">
        <v>69</v>
      </c>
      <c r="B694" t="s">
        <v>6486</v>
      </c>
      <c r="C694" t="s">
        <v>71</v>
      </c>
      <c r="D694" t="s">
        <v>71</v>
      </c>
      <c r="E694" t="s">
        <v>71</v>
      </c>
      <c r="F694" t="s">
        <v>6487</v>
      </c>
      <c r="G694" t="s">
        <v>71</v>
      </c>
      <c r="H694" t="s">
        <v>71</v>
      </c>
      <c r="I694" s="1" t="s">
        <v>6488</v>
      </c>
      <c r="J694" s="6" t="s">
        <v>8588</v>
      </c>
      <c r="K694" t="s">
        <v>1358</v>
      </c>
      <c r="L694" t="s">
        <v>71</v>
      </c>
      <c r="M694" t="s">
        <v>71</v>
      </c>
      <c r="N694" t="s">
        <v>71</v>
      </c>
      <c r="O694" t="s">
        <v>71</v>
      </c>
      <c r="P694" t="s">
        <v>71</v>
      </c>
      <c r="Q694" t="s">
        <v>71</v>
      </c>
      <c r="R694" t="s">
        <v>71</v>
      </c>
      <c r="S694" t="s">
        <v>71</v>
      </c>
      <c r="T694" t="s">
        <v>6489</v>
      </c>
      <c r="U694" t="s">
        <v>71</v>
      </c>
      <c r="V694" t="s">
        <v>71</v>
      </c>
      <c r="W694" t="s">
        <v>71</v>
      </c>
      <c r="X694" t="s">
        <v>71</v>
      </c>
      <c r="Y694" t="s">
        <v>71</v>
      </c>
      <c r="Z694" t="s">
        <v>71</v>
      </c>
      <c r="AA694" t="s">
        <v>71</v>
      </c>
      <c r="AB694" t="s">
        <v>71</v>
      </c>
      <c r="AC694" t="s">
        <v>71</v>
      </c>
      <c r="AD694" t="s">
        <v>71</v>
      </c>
      <c r="AE694" t="s">
        <v>71</v>
      </c>
      <c r="AF694" t="s">
        <v>71</v>
      </c>
      <c r="AG694" t="s">
        <v>71</v>
      </c>
      <c r="AH694" t="s">
        <v>71</v>
      </c>
      <c r="AI694" t="s">
        <v>71</v>
      </c>
      <c r="AJ694" t="s">
        <v>71</v>
      </c>
      <c r="AK694" t="s">
        <v>71</v>
      </c>
      <c r="AL694" t="s">
        <v>71</v>
      </c>
      <c r="AM694" t="s">
        <v>1361</v>
      </c>
      <c r="AN694" t="s">
        <v>1362</v>
      </c>
      <c r="AO694" t="s">
        <v>71</v>
      </c>
      <c r="AP694" t="s">
        <v>71</v>
      </c>
      <c r="AQ694" t="s">
        <v>71</v>
      </c>
      <c r="AR694" t="s">
        <v>3656</v>
      </c>
      <c r="AS694">
        <v>2011</v>
      </c>
      <c r="AT694">
        <v>1</v>
      </c>
      <c r="AU694">
        <v>1</v>
      </c>
      <c r="AV694" t="s">
        <v>71</v>
      </c>
      <c r="AW694" t="s">
        <v>71</v>
      </c>
      <c r="AX694" t="s">
        <v>71</v>
      </c>
      <c r="AY694" t="s">
        <v>71</v>
      </c>
      <c r="AZ694">
        <v>64</v>
      </c>
      <c r="BA694">
        <v>72</v>
      </c>
      <c r="BB694" t="s">
        <v>71</v>
      </c>
      <c r="BC694" t="s">
        <v>6490</v>
      </c>
      <c r="BD694" t="str">
        <f>HYPERLINK("http://dx.doi.org/10.1002/widm.16","http://dx.doi.org/10.1002/widm.16")</f>
        <v>http://dx.doi.org/10.1002/widm.16</v>
      </c>
      <c r="BE694" t="s">
        <v>71</v>
      </c>
      <c r="BF694" t="s">
        <v>71</v>
      </c>
      <c r="BG694" t="s">
        <v>71</v>
      </c>
      <c r="BH694" t="s">
        <v>71</v>
      </c>
      <c r="BI694" t="s">
        <v>71</v>
      </c>
      <c r="BJ694" t="s">
        <v>71</v>
      </c>
      <c r="BK694" t="s">
        <v>71</v>
      </c>
      <c r="BL694" t="s">
        <v>71</v>
      </c>
      <c r="BM694" t="s">
        <v>71</v>
      </c>
      <c r="BN694" t="s">
        <v>71</v>
      </c>
      <c r="BO694" t="s">
        <v>71</v>
      </c>
      <c r="BP694" t="s">
        <v>71</v>
      </c>
      <c r="BQ694" t="s">
        <v>6491</v>
      </c>
      <c r="BR694" t="str">
        <f>HYPERLINK("https%3A%2F%2Fwww.webofscience.com%2Fwos%2Fwoscc%2Ffull-record%2FWOS:000304257400007","View Full Record in Web of Science")</f>
        <v>View Full Record in Web of Science</v>
      </c>
    </row>
    <row r="695" spans="1:70" x14ac:dyDescent="0.25">
      <c r="A695" t="s">
        <v>69</v>
      </c>
      <c r="B695" t="s">
        <v>6492</v>
      </c>
      <c r="C695" t="s">
        <v>71</v>
      </c>
      <c r="D695" t="s">
        <v>71</v>
      </c>
      <c r="E695" t="s">
        <v>71</v>
      </c>
      <c r="F695" t="s">
        <v>6493</v>
      </c>
      <c r="G695" t="s">
        <v>71</v>
      </c>
      <c r="H695" t="s">
        <v>71</v>
      </c>
      <c r="I695" s="1" t="s">
        <v>6494</v>
      </c>
      <c r="J695" s="6" t="s">
        <v>8596</v>
      </c>
      <c r="K695" t="s">
        <v>2188</v>
      </c>
      <c r="L695" t="s">
        <v>71</v>
      </c>
      <c r="M695" t="s">
        <v>71</v>
      </c>
      <c r="N695" t="s">
        <v>71</v>
      </c>
      <c r="O695" t="s">
        <v>71</v>
      </c>
      <c r="P695" t="s">
        <v>71</v>
      </c>
      <c r="Q695" t="s">
        <v>71</v>
      </c>
      <c r="R695" t="s">
        <v>71</v>
      </c>
      <c r="S695" t="s">
        <v>71</v>
      </c>
      <c r="T695" t="s">
        <v>6495</v>
      </c>
      <c r="U695" t="s">
        <v>71</v>
      </c>
      <c r="V695" t="s">
        <v>71</v>
      </c>
      <c r="W695" t="s">
        <v>71</v>
      </c>
      <c r="X695" t="s">
        <v>71</v>
      </c>
      <c r="Y695" t="s">
        <v>6496</v>
      </c>
      <c r="Z695" t="s">
        <v>6497</v>
      </c>
      <c r="AA695" t="s">
        <v>71</v>
      </c>
      <c r="AB695" t="s">
        <v>71</v>
      </c>
      <c r="AC695" t="s">
        <v>71</v>
      </c>
      <c r="AD695" t="s">
        <v>71</v>
      </c>
      <c r="AE695" t="s">
        <v>71</v>
      </c>
      <c r="AF695" t="s">
        <v>71</v>
      </c>
      <c r="AG695" t="s">
        <v>71</v>
      </c>
      <c r="AH695" t="s">
        <v>71</v>
      </c>
      <c r="AI695" t="s">
        <v>71</v>
      </c>
      <c r="AJ695" t="s">
        <v>71</v>
      </c>
      <c r="AK695" t="s">
        <v>71</v>
      </c>
      <c r="AL695" t="s">
        <v>71</v>
      </c>
      <c r="AM695" t="s">
        <v>2192</v>
      </c>
      <c r="AN695" t="s">
        <v>2193</v>
      </c>
      <c r="AO695" t="s">
        <v>71</v>
      </c>
      <c r="AP695" t="s">
        <v>71</v>
      </c>
      <c r="AQ695" t="s">
        <v>71</v>
      </c>
      <c r="AR695" t="s">
        <v>728</v>
      </c>
      <c r="AS695">
        <v>2009</v>
      </c>
      <c r="AT695">
        <v>8</v>
      </c>
      <c r="AU695">
        <v>4</v>
      </c>
      <c r="AV695" t="s">
        <v>71</v>
      </c>
      <c r="AW695" t="s">
        <v>71</v>
      </c>
      <c r="AX695" t="s">
        <v>71</v>
      </c>
      <c r="AY695" t="s">
        <v>71</v>
      </c>
      <c r="AZ695">
        <v>337</v>
      </c>
      <c r="BA695">
        <v>364</v>
      </c>
      <c r="BB695" t="s">
        <v>71</v>
      </c>
      <c r="BC695" t="s">
        <v>6498</v>
      </c>
      <c r="BD695" t="str">
        <f>HYPERLINK("http://dx.doi.org/10.1007/s10700-009-9065-2","http://dx.doi.org/10.1007/s10700-009-9065-2")</f>
        <v>http://dx.doi.org/10.1007/s10700-009-9065-2</v>
      </c>
      <c r="BE695" t="s">
        <v>71</v>
      </c>
      <c r="BF695" t="s">
        <v>71</v>
      </c>
      <c r="BG695" t="s">
        <v>71</v>
      </c>
      <c r="BH695" t="s">
        <v>71</v>
      </c>
      <c r="BI695" t="s">
        <v>71</v>
      </c>
      <c r="BJ695" t="s">
        <v>71</v>
      </c>
      <c r="BK695" t="s">
        <v>71</v>
      </c>
      <c r="BL695" t="s">
        <v>71</v>
      </c>
      <c r="BM695" t="s">
        <v>71</v>
      </c>
      <c r="BN695" t="s">
        <v>71</v>
      </c>
      <c r="BO695" t="s">
        <v>71</v>
      </c>
      <c r="BP695" t="s">
        <v>71</v>
      </c>
      <c r="BQ695" t="s">
        <v>6499</v>
      </c>
      <c r="BR695" t="str">
        <f>HYPERLINK("https%3A%2F%2Fwww.webofscience.com%2Fwos%2Fwoscc%2Ffull-record%2FWOS:000272615800003","View Full Record in Web of Science")</f>
        <v>View Full Record in Web of Science</v>
      </c>
    </row>
    <row r="696" spans="1:70" x14ac:dyDescent="0.25">
      <c r="A696" t="s">
        <v>69</v>
      </c>
      <c r="B696" t="s">
        <v>6500</v>
      </c>
      <c r="C696" t="s">
        <v>71</v>
      </c>
      <c r="D696" t="s">
        <v>71</v>
      </c>
      <c r="E696" t="s">
        <v>71</v>
      </c>
      <c r="F696" t="s">
        <v>6500</v>
      </c>
      <c r="G696" t="s">
        <v>71</v>
      </c>
      <c r="H696" t="s">
        <v>71</v>
      </c>
      <c r="I696" s="1" t="s">
        <v>6501</v>
      </c>
      <c r="J696" s="6" t="s">
        <v>8590</v>
      </c>
      <c r="K696" t="s">
        <v>6502</v>
      </c>
      <c r="L696" t="s">
        <v>71</v>
      </c>
      <c r="M696" t="s">
        <v>71</v>
      </c>
      <c r="N696" t="s">
        <v>71</v>
      </c>
      <c r="O696" t="s">
        <v>71</v>
      </c>
      <c r="P696" t="s">
        <v>71</v>
      </c>
      <c r="Q696" t="s">
        <v>71</v>
      </c>
      <c r="R696" t="s">
        <v>71</v>
      </c>
      <c r="S696" t="s">
        <v>71</v>
      </c>
      <c r="T696" t="s">
        <v>6503</v>
      </c>
      <c r="U696" t="s">
        <v>71</v>
      </c>
      <c r="V696" t="s">
        <v>71</v>
      </c>
      <c r="W696" t="s">
        <v>71</v>
      </c>
      <c r="X696" t="s">
        <v>71</v>
      </c>
      <c r="Y696" t="s">
        <v>71</v>
      </c>
      <c r="Z696" t="s">
        <v>71</v>
      </c>
      <c r="AA696" t="s">
        <v>71</v>
      </c>
      <c r="AB696" t="s">
        <v>71</v>
      </c>
      <c r="AC696" t="s">
        <v>71</v>
      </c>
      <c r="AD696" t="s">
        <v>71</v>
      </c>
      <c r="AE696" t="s">
        <v>71</v>
      </c>
      <c r="AF696" t="s">
        <v>71</v>
      </c>
      <c r="AG696" t="s">
        <v>71</v>
      </c>
      <c r="AH696" t="s">
        <v>71</v>
      </c>
      <c r="AI696" t="s">
        <v>71</v>
      </c>
      <c r="AJ696" t="s">
        <v>71</v>
      </c>
      <c r="AK696" t="s">
        <v>71</v>
      </c>
      <c r="AL696" t="s">
        <v>71</v>
      </c>
      <c r="AM696" t="s">
        <v>6504</v>
      </c>
      <c r="AN696" t="s">
        <v>71</v>
      </c>
      <c r="AO696" t="s">
        <v>71</v>
      </c>
      <c r="AP696" t="s">
        <v>71</v>
      </c>
      <c r="AQ696" t="s">
        <v>71</v>
      </c>
      <c r="AR696" t="s">
        <v>1363</v>
      </c>
      <c r="AS696">
        <v>2000</v>
      </c>
      <c r="AT696">
        <v>39</v>
      </c>
      <c r="AU696">
        <v>5</v>
      </c>
      <c r="AV696" t="s">
        <v>71</v>
      </c>
      <c r="AW696" t="s">
        <v>71</v>
      </c>
      <c r="AX696" t="s">
        <v>71</v>
      </c>
      <c r="AY696" t="s">
        <v>71</v>
      </c>
      <c r="AZ696">
        <v>673</v>
      </c>
      <c r="BA696">
        <v>684</v>
      </c>
      <c r="BB696" t="s">
        <v>71</v>
      </c>
      <c r="BC696" t="s">
        <v>71</v>
      </c>
      <c r="BD696" t="s">
        <v>71</v>
      </c>
      <c r="BE696" t="s">
        <v>71</v>
      </c>
      <c r="BF696" t="s">
        <v>71</v>
      </c>
      <c r="BG696" t="s">
        <v>71</v>
      </c>
      <c r="BH696" t="s">
        <v>71</v>
      </c>
      <c r="BI696" t="s">
        <v>71</v>
      </c>
      <c r="BJ696" t="s">
        <v>71</v>
      </c>
      <c r="BK696" t="s">
        <v>71</v>
      </c>
      <c r="BL696" t="s">
        <v>71</v>
      </c>
      <c r="BM696" t="s">
        <v>71</v>
      </c>
      <c r="BN696" t="s">
        <v>71</v>
      </c>
      <c r="BO696" t="s">
        <v>71</v>
      </c>
      <c r="BP696" t="s">
        <v>71</v>
      </c>
      <c r="BQ696" t="s">
        <v>6505</v>
      </c>
      <c r="BR696" t="str">
        <f>HYPERLINK("https%3A%2F%2Fwww.webofscience.com%2Fwos%2Fwoscc%2Ffull-record%2FWOS:000089912600001","View Full Record in Web of Science")</f>
        <v>View Full Record in Web of Science</v>
      </c>
    </row>
    <row r="697" spans="1:70" x14ac:dyDescent="0.25">
      <c r="A697" t="s">
        <v>69</v>
      </c>
      <c r="B697" t="s">
        <v>6506</v>
      </c>
      <c r="C697" t="s">
        <v>71</v>
      </c>
      <c r="D697" t="s">
        <v>71</v>
      </c>
      <c r="E697" t="s">
        <v>71</v>
      </c>
      <c r="F697" t="s">
        <v>6507</v>
      </c>
      <c r="G697" t="s">
        <v>71</v>
      </c>
      <c r="H697" t="s">
        <v>71</v>
      </c>
      <c r="I697" s="1" t="s">
        <v>6508</v>
      </c>
      <c r="J697" s="6" t="s">
        <v>8590</v>
      </c>
      <c r="K697" t="s">
        <v>269</v>
      </c>
      <c r="L697" t="s">
        <v>71</v>
      </c>
      <c r="M697" t="s">
        <v>71</v>
      </c>
      <c r="N697" t="s">
        <v>71</v>
      </c>
      <c r="O697" t="s">
        <v>71</v>
      </c>
      <c r="P697" t="s">
        <v>71</v>
      </c>
      <c r="Q697" t="s">
        <v>71</v>
      </c>
      <c r="R697" t="s">
        <v>71</v>
      </c>
      <c r="S697" t="s">
        <v>71</v>
      </c>
      <c r="T697" t="s">
        <v>6509</v>
      </c>
      <c r="U697" t="s">
        <v>71</v>
      </c>
      <c r="V697" t="s">
        <v>71</v>
      </c>
      <c r="W697" t="s">
        <v>71</v>
      </c>
      <c r="X697" t="s">
        <v>71</v>
      </c>
      <c r="Y697" t="s">
        <v>6510</v>
      </c>
      <c r="Z697" t="s">
        <v>6511</v>
      </c>
      <c r="AA697" t="s">
        <v>71</v>
      </c>
      <c r="AB697" t="s">
        <v>71</v>
      </c>
      <c r="AC697" t="s">
        <v>71</v>
      </c>
      <c r="AD697" t="s">
        <v>71</v>
      </c>
      <c r="AE697" t="s">
        <v>71</v>
      </c>
      <c r="AF697" t="s">
        <v>71</v>
      </c>
      <c r="AG697" t="s">
        <v>71</v>
      </c>
      <c r="AH697" t="s">
        <v>71</v>
      </c>
      <c r="AI697" t="s">
        <v>71</v>
      </c>
      <c r="AJ697" t="s">
        <v>71</v>
      </c>
      <c r="AK697" t="s">
        <v>71</v>
      </c>
      <c r="AL697" t="s">
        <v>71</v>
      </c>
      <c r="AM697" t="s">
        <v>271</v>
      </c>
      <c r="AN697" t="s">
        <v>71</v>
      </c>
      <c r="AO697" t="s">
        <v>71</v>
      </c>
      <c r="AP697" t="s">
        <v>71</v>
      </c>
      <c r="AQ697" t="s">
        <v>71</v>
      </c>
      <c r="AR697" t="s">
        <v>71</v>
      </c>
      <c r="AS697">
        <v>2017</v>
      </c>
      <c r="AT697">
        <v>5</v>
      </c>
      <c r="AU697" t="s">
        <v>71</v>
      </c>
      <c r="AV697" t="s">
        <v>71</v>
      </c>
      <c r="AW697" t="s">
        <v>71</v>
      </c>
      <c r="AX697" t="s">
        <v>71</v>
      </c>
      <c r="AY697" t="s">
        <v>71</v>
      </c>
      <c r="AZ697">
        <v>4671</v>
      </c>
      <c r="BA697">
        <v>4689</v>
      </c>
      <c r="BB697" t="s">
        <v>71</v>
      </c>
      <c r="BC697" t="s">
        <v>6512</v>
      </c>
      <c r="BD697" t="str">
        <f>HYPERLINK("http://dx.doi.org/10.1109/ACCESS.2017.2682231","http://dx.doi.org/10.1109/ACCESS.2017.2682231")</f>
        <v>http://dx.doi.org/10.1109/ACCESS.2017.2682231</v>
      </c>
      <c r="BE697" t="s">
        <v>71</v>
      </c>
      <c r="BF697" t="s">
        <v>71</v>
      </c>
      <c r="BG697" t="s">
        <v>71</v>
      </c>
      <c r="BH697" t="s">
        <v>71</v>
      </c>
      <c r="BI697" t="s">
        <v>71</v>
      </c>
      <c r="BJ697" t="s">
        <v>71</v>
      </c>
      <c r="BK697" t="s">
        <v>71</v>
      </c>
      <c r="BL697" t="s">
        <v>71</v>
      </c>
      <c r="BM697" t="s">
        <v>71</v>
      </c>
      <c r="BN697" t="s">
        <v>71</v>
      </c>
      <c r="BO697" t="s">
        <v>71</v>
      </c>
      <c r="BP697" t="s">
        <v>71</v>
      </c>
      <c r="BQ697" t="s">
        <v>6513</v>
      </c>
      <c r="BR697" t="str">
        <f>HYPERLINK("https%3A%2F%2Fwww.webofscience.com%2Fwos%2Fwoscc%2Ffull-record%2FWOS:000402940400082","View Full Record in Web of Science")</f>
        <v>View Full Record in Web of Science</v>
      </c>
    </row>
    <row r="698" spans="1:70" x14ac:dyDescent="0.25">
      <c r="A698" t="s">
        <v>69</v>
      </c>
      <c r="B698" t="s">
        <v>6514</v>
      </c>
      <c r="C698" t="s">
        <v>71</v>
      </c>
      <c r="D698" t="s">
        <v>71</v>
      </c>
      <c r="E698" t="s">
        <v>71</v>
      </c>
      <c r="F698" t="s">
        <v>6515</v>
      </c>
      <c r="G698" t="s">
        <v>71</v>
      </c>
      <c r="H698" t="s">
        <v>71</v>
      </c>
      <c r="I698" s="1" t="s">
        <v>6516</v>
      </c>
      <c r="J698" s="6" t="s">
        <v>8590</v>
      </c>
      <c r="K698" t="s">
        <v>6517</v>
      </c>
      <c r="L698" t="s">
        <v>71</v>
      </c>
      <c r="M698" t="s">
        <v>71</v>
      </c>
      <c r="N698" t="s">
        <v>71</v>
      </c>
      <c r="O698" t="s">
        <v>71</v>
      </c>
      <c r="P698" t="s">
        <v>71</v>
      </c>
      <c r="Q698" t="s">
        <v>71</v>
      </c>
      <c r="R698" t="s">
        <v>71</v>
      </c>
      <c r="S698" t="s">
        <v>71</v>
      </c>
      <c r="T698" t="s">
        <v>6518</v>
      </c>
      <c r="U698" t="s">
        <v>71</v>
      </c>
      <c r="V698" t="s">
        <v>71</v>
      </c>
      <c r="W698" t="s">
        <v>71</v>
      </c>
      <c r="X698" t="s">
        <v>71</v>
      </c>
      <c r="Y698" t="s">
        <v>6519</v>
      </c>
      <c r="Z698" t="s">
        <v>6520</v>
      </c>
      <c r="AA698" t="s">
        <v>71</v>
      </c>
      <c r="AB698" t="s">
        <v>71</v>
      </c>
      <c r="AC698" t="s">
        <v>71</v>
      </c>
      <c r="AD698" t="s">
        <v>71</v>
      </c>
      <c r="AE698" t="s">
        <v>71</v>
      </c>
      <c r="AF698" t="s">
        <v>71</v>
      </c>
      <c r="AG698" t="s">
        <v>71</v>
      </c>
      <c r="AH698" t="s">
        <v>71</v>
      </c>
      <c r="AI698" t="s">
        <v>71</v>
      </c>
      <c r="AJ698" t="s">
        <v>71</v>
      </c>
      <c r="AK698" t="s">
        <v>71</v>
      </c>
      <c r="AL698" t="s">
        <v>71</v>
      </c>
      <c r="AM698" t="s">
        <v>6521</v>
      </c>
      <c r="AN698" t="s">
        <v>6522</v>
      </c>
      <c r="AO698" t="s">
        <v>71</v>
      </c>
      <c r="AP698" t="s">
        <v>71</v>
      </c>
      <c r="AQ698" t="s">
        <v>71</v>
      </c>
      <c r="AR698" t="s">
        <v>960</v>
      </c>
      <c r="AS698">
        <v>2014</v>
      </c>
      <c r="AT698">
        <v>32</v>
      </c>
      <c r="AU698">
        <v>4</v>
      </c>
      <c r="AV698" t="s">
        <v>71</v>
      </c>
      <c r="AW698" t="s">
        <v>71</v>
      </c>
      <c r="AX698" t="s">
        <v>71</v>
      </c>
      <c r="AY698" t="s">
        <v>71</v>
      </c>
      <c r="AZ698">
        <v>174</v>
      </c>
      <c r="BA698">
        <v>181</v>
      </c>
      <c r="BB698" t="s">
        <v>71</v>
      </c>
      <c r="BC698" t="s">
        <v>6523</v>
      </c>
      <c r="BD698" t="str">
        <f>HYPERLINK("http://dx.doi.org/10.1097/CIN.0000000000000031","http://dx.doi.org/10.1097/CIN.0000000000000031")</f>
        <v>http://dx.doi.org/10.1097/CIN.0000000000000031</v>
      </c>
      <c r="BE698" t="s">
        <v>71</v>
      </c>
      <c r="BF698" t="s">
        <v>71</v>
      </c>
      <c r="BG698" t="s">
        <v>71</v>
      </c>
      <c r="BH698" t="s">
        <v>71</v>
      </c>
      <c r="BI698" t="s">
        <v>71</v>
      </c>
      <c r="BJ698" t="s">
        <v>71</v>
      </c>
      <c r="BK698" t="s">
        <v>71</v>
      </c>
      <c r="BL698">
        <v>24469556</v>
      </c>
      <c r="BM698" t="s">
        <v>71</v>
      </c>
      <c r="BN698" t="s">
        <v>71</v>
      </c>
      <c r="BO698" t="s">
        <v>71</v>
      </c>
      <c r="BP698" t="s">
        <v>71</v>
      </c>
      <c r="BQ698" t="s">
        <v>6524</v>
      </c>
      <c r="BR698" t="str">
        <f>HYPERLINK("https%3A%2F%2Fwww.webofscience.com%2Fwos%2Fwoscc%2Ffull-record%2FWOS:000338984400004","View Full Record in Web of Science")</f>
        <v>View Full Record in Web of Science</v>
      </c>
    </row>
    <row r="699" spans="1:70" x14ac:dyDescent="0.25">
      <c r="A699" t="s">
        <v>69</v>
      </c>
      <c r="B699" t="s">
        <v>6525</v>
      </c>
      <c r="C699" t="s">
        <v>71</v>
      </c>
      <c r="D699" t="s">
        <v>71</v>
      </c>
      <c r="E699" t="s">
        <v>71</v>
      </c>
      <c r="F699" t="s">
        <v>6525</v>
      </c>
      <c r="G699" t="s">
        <v>71</v>
      </c>
      <c r="H699" t="s">
        <v>71</v>
      </c>
      <c r="I699" s="1" t="s">
        <v>6526</v>
      </c>
      <c r="J699" s="6" t="s">
        <v>8590</v>
      </c>
      <c r="K699" t="s">
        <v>115</v>
      </c>
      <c r="L699" t="s">
        <v>71</v>
      </c>
      <c r="M699" t="s">
        <v>71</v>
      </c>
      <c r="N699" t="s">
        <v>71</v>
      </c>
      <c r="O699" t="s">
        <v>71</v>
      </c>
      <c r="P699" t="s">
        <v>71</v>
      </c>
      <c r="Q699" t="s">
        <v>71</v>
      </c>
      <c r="R699" t="s">
        <v>71</v>
      </c>
      <c r="S699" t="s">
        <v>71</v>
      </c>
      <c r="T699" t="s">
        <v>6527</v>
      </c>
      <c r="U699" t="s">
        <v>71</v>
      </c>
      <c r="V699" t="s">
        <v>71</v>
      </c>
      <c r="W699" t="s">
        <v>71</v>
      </c>
      <c r="X699" t="s">
        <v>71</v>
      </c>
      <c r="Y699" t="s">
        <v>125</v>
      </c>
      <c r="Z699" t="s">
        <v>126</v>
      </c>
      <c r="AA699" t="s">
        <v>71</v>
      </c>
      <c r="AB699" t="s">
        <v>71</v>
      </c>
      <c r="AC699" t="s">
        <v>71</v>
      </c>
      <c r="AD699" t="s">
        <v>71</v>
      </c>
      <c r="AE699" t="s">
        <v>71</v>
      </c>
      <c r="AF699" t="s">
        <v>71</v>
      </c>
      <c r="AG699" t="s">
        <v>71</v>
      </c>
      <c r="AH699" t="s">
        <v>71</v>
      </c>
      <c r="AI699" t="s">
        <v>71</v>
      </c>
      <c r="AJ699" t="s">
        <v>71</v>
      </c>
      <c r="AK699" t="s">
        <v>71</v>
      </c>
      <c r="AL699" t="s">
        <v>71</v>
      </c>
      <c r="AM699" t="s">
        <v>117</v>
      </c>
      <c r="AN699" t="s">
        <v>71</v>
      </c>
      <c r="AO699" t="s">
        <v>71</v>
      </c>
      <c r="AP699" t="s">
        <v>71</v>
      </c>
      <c r="AQ699" t="s">
        <v>71</v>
      </c>
      <c r="AR699" t="s">
        <v>71</v>
      </c>
      <c r="AS699">
        <v>1994</v>
      </c>
      <c r="AT699">
        <v>23</v>
      </c>
      <c r="AU699">
        <v>1</v>
      </c>
      <c r="AV699" t="s">
        <v>71</v>
      </c>
      <c r="AW699" t="s">
        <v>71</v>
      </c>
      <c r="AX699" t="s">
        <v>71</v>
      </c>
      <c r="AY699" t="s">
        <v>71</v>
      </c>
      <c r="AZ699">
        <v>59</v>
      </c>
      <c r="BA699">
        <v>83</v>
      </c>
      <c r="BB699" t="s">
        <v>71</v>
      </c>
      <c r="BC699" t="s">
        <v>6528</v>
      </c>
      <c r="BD699" t="str">
        <f>HYPERLINK("http://dx.doi.org/10.1080/03081079408908030","http://dx.doi.org/10.1080/03081079408908030")</f>
        <v>http://dx.doi.org/10.1080/03081079408908030</v>
      </c>
      <c r="BE699" t="s">
        <v>71</v>
      </c>
      <c r="BF699" t="s">
        <v>71</v>
      </c>
      <c r="BG699" t="s">
        <v>71</v>
      </c>
      <c r="BH699" t="s">
        <v>71</v>
      </c>
      <c r="BI699" t="s">
        <v>71</v>
      </c>
      <c r="BJ699" t="s">
        <v>71</v>
      </c>
      <c r="BK699" t="s">
        <v>71</v>
      </c>
      <c r="BL699" t="s">
        <v>71</v>
      </c>
      <c r="BM699" t="s">
        <v>71</v>
      </c>
      <c r="BN699" t="s">
        <v>71</v>
      </c>
      <c r="BO699" t="s">
        <v>71</v>
      </c>
      <c r="BP699" t="s">
        <v>71</v>
      </c>
      <c r="BQ699" t="s">
        <v>6529</v>
      </c>
      <c r="BR699" t="str">
        <f>HYPERLINK("https%3A%2F%2Fwww.webofscience.com%2Fwos%2Fwoscc%2Ffull-record%2FWOS:A1994RX07800005","View Full Record in Web of Science")</f>
        <v>View Full Record in Web of Science</v>
      </c>
    </row>
    <row r="700" spans="1:70" x14ac:dyDescent="0.25">
      <c r="A700" t="s">
        <v>69</v>
      </c>
      <c r="B700" t="s">
        <v>6530</v>
      </c>
      <c r="C700" t="s">
        <v>71</v>
      </c>
      <c r="D700" t="s">
        <v>71</v>
      </c>
      <c r="E700" t="s">
        <v>71</v>
      </c>
      <c r="F700" t="s">
        <v>6531</v>
      </c>
      <c r="G700" t="s">
        <v>71</v>
      </c>
      <c r="H700" t="s">
        <v>71</v>
      </c>
      <c r="I700" s="1" t="s">
        <v>6532</v>
      </c>
      <c r="J700" s="6" t="s">
        <v>8590</v>
      </c>
      <c r="K700" t="s">
        <v>269</v>
      </c>
      <c r="L700" t="s">
        <v>71</v>
      </c>
      <c r="M700" t="s">
        <v>71</v>
      </c>
      <c r="N700" t="s">
        <v>71</v>
      </c>
      <c r="O700" t="s">
        <v>71</v>
      </c>
      <c r="P700" t="s">
        <v>71</v>
      </c>
      <c r="Q700" t="s">
        <v>71</v>
      </c>
      <c r="R700" t="s">
        <v>71</v>
      </c>
      <c r="S700" t="s">
        <v>71</v>
      </c>
      <c r="T700" t="s">
        <v>6533</v>
      </c>
      <c r="U700" t="s">
        <v>71</v>
      </c>
      <c r="V700" t="s">
        <v>71</v>
      </c>
      <c r="W700" t="s">
        <v>71</v>
      </c>
      <c r="X700" t="s">
        <v>71</v>
      </c>
      <c r="Y700" t="s">
        <v>6534</v>
      </c>
      <c r="Z700" t="s">
        <v>6535</v>
      </c>
      <c r="AA700" t="s">
        <v>71</v>
      </c>
      <c r="AB700" t="s">
        <v>71</v>
      </c>
      <c r="AC700" t="s">
        <v>71</v>
      </c>
      <c r="AD700" t="s">
        <v>71</v>
      </c>
      <c r="AE700" t="s">
        <v>71</v>
      </c>
      <c r="AF700" t="s">
        <v>71</v>
      </c>
      <c r="AG700" t="s">
        <v>71</v>
      </c>
      <c r="AH700" t="s">
        <v>71</v>
      </c>
      <c r="AI700" t="s">
        <v>71</v>
      </c>
      <c r="AJ700" t="s">
        <v>71</v>
      </c>
      <c r="AK700" t="s">
        <v>71</v>
      </c>
      <c r="AL700" t="s">
        <v>71</v>
      </c>
      <c r="AM700" t="s">
        <v>271</v>
      </c>
      <c r="AN700" t="s">
        <v>71</v>
      </c>
      <c r="AO700" t="s">
        <v>71</v>
      </c>
      <c r="AP700" t="s">
        <v>71</v>
      </c>
      <c r="AQ700" t="s">
        <v>71</v>
      </c>
      <c r="AR700" t="s">
        <v>71</v>
      </c>
      <c r="AS700">
        <v>2021</v>
      </c>
      <c r="AT700">
        <v>9</v>
      </c>
      <c r="AU700" t="s">
        <v>71</v>
      </c>
      <c r="AV700" t="s">
        <v>71</v>
      </c>
      <c r="AW700" t="s">
        <v>71</v>
      </c>
      <c r="AX700" t="s">
        <v>71</v>
      </c>
      <c r="AY700" t="s">
        <v>71</v>
      </c>
      <c r="AZ700">
        <v>62195</v>
      </c>
      <c r="BA700">
        <v>62211</v>
      </c>
      <c r="BB700" t="s">
        <v>71</v>
      </c>
      <c r="BC700" t="s">
        <v>6536</v>
      </c>
      <c r="BD700" t="str">
        <f>HYPERLINK("http://dx.doi.org/10.1109/ACCESS.2021.3074245","http://dx.doi.org/10.1109/ACCESS.2021.3074245")</f>
        <v>http://dx.doi.org/10.1109/ACCESS.2021.3074245</v>
      </c>
      <c r="BE700" t="s">
        <v>71</v>
      </c>
      <c r="BF700" t="s">
        <v>71</v>
      </c>
      <c r="BG700" t="s">
        <v>71</v>
      </c>
      <c r="BH700" t="s">
        <v>71</v>
      </c>
      <c r="BI700" t="s">
        <v>71</v>
      </c>
      <c r="BJ700" t="s">
        <v>71</v>
      </c>
      <c r="BK700" t="s">
        <v>71</v>
      </c>
      <c r="BL700" t="s">
        <v>71</v>
      </c>
      <c r="BM700" t="s">
        <v>71</v>
      </c>
      <c r="BN700" t="s">
        <v>71</v>
      </c>
      <c r="BO700" t="s">
        <v>71</v>
      </c>
      <c r="BP700" t="s">
        <v>71</v>
      </c>
      <c r="BQ700" t="s">
        <v>6537</v>
      </c>
      <c r="BR700" t="str">
        <f>HYPERLINK("https%3A%2F%2Fwww.webofscience.com%2Fwos%2Fwoscc%2Ffull-record%2FWOS:000645034600001","View Full Record in Web of Science")</f>
        <v>View Full Record in Web of Science</v>
      </c>
    </row>
    <row r="701" spans="1:70" x14ac:dyDescent="0.25">
      <c r="A701" t="s">
        <v>69</v>
      </c>
      <c r="B701" t="s">
        <v>6538</v>
      </c>
      <c r="C701" t="s">
        <v>71</v>
      </c>
      <c r="D701" t="s">
        <v>71</v>
      </c>
      <c r="E701" t="s">
        <v>71</v>
      </c>
      <c r="F701" t="s">
        <v>6539</v>
      </c>
      <c r="G701" t="s">
        <v>71</v>
      </c>
      <c r="H701" t="s">
        <v>71</v>
      </c>
      <c r="I701" s="1" t="s">
        <v>6540</v>
      </c>
      <c r="J701" s="6" t="s">
        <v>8590</v>
      </c>
      <c r="K701" t="s">
        <v>2308</v>
      </c>
      <c r="L701" t="s">
        <v>71</v>
      </c>
      <c r="M701" t="s">
        <v>71</v>
      </c>
      <c r="N701" t="s">
        <v>71</v>
      </c>
      <c r="O701" t="s">
        <v>71</v>
      </c>
      <c r="P701" t="s">
        <v>71</v>
      </c>
      <c r="Q701" t="s">
        <v>71</v>
      </c>
      <c r="R701" t="s">
        <v>71</v>
      </c>
      <c r="S701" t="s">
        <v>71</v>
      </c>
      <c r="T701" t="s">
        <v>6541</v>
      </c>
      <c r="U701" t="s">
        <v>71</v>
      </c>
      <c r="V701" t="s">
        <v>71</v>
      </c>
      <c r="W701" t="s">
        <v>71</v>
      </c>
      <c r="X701" t="s">
        <v>71</v>
      </c>
      <c r="Y701" t="s">
        <v>6542</v>
      </c>
      <c r="Z701" t="s">
        <v>6543</v>
      </c>
      <c r="AA701" t="s">
        <v>71</v>
      </c>
      <c r="AB701" t="s">
        <v>71</v>
      </c>
      <c r="AC701" t="s">
        <v>71</v>
      </c>
      <c r="AD701" t="s">
        <v>71</v>
      </c>
      <c r="AE701" t="s">
        <v>71</v>
      </c>
      <c r="AF701" t="s">
        <v>71</v>
      </c>
      <c r="AG701" t="s">
        <v>71</v>
      </c>
      <c r="AH701" t="s">
        <v>71</v>
      </c>
      <c r="AI701" t="s">
        <v>71</v>
      </c>
      <c r="AJ701" t="s">
        <v>71</v>
      </c>
      <c r="AK701" t="s">
        <v>71</v>
      </c>
      <c r="AL701" t="s">
        <v>71</v>
      </c>
      <c r="AM701" t="s">
        <v>2312</v>
      </c>
      <c r="AN701" t="s">
        <v>2313</v>
      </c>
      <c r="AO701" t="s">
        <v>71</v>
      </c>
      <c r="AP701" t="s">
        <v>71</v>
      </c>
      <c r="AQ701" t="s">
        <v>71</v>
      </c>
      <c r="AR701" t="s">
        <v>263</v>
      </c>
      <c r="AS701">
        <v>2020</v>
      </c>
      <c r="AT701">
        <v>96</v>
      </c>
      <c r="AU701" t="s">
        <v>71</v>
      </c>
      <c r="AV701" t="s">
        <v>71</v>
      </c>
      <c r="AW701" t="s">
        <v>71</v>
      </c>
      <c r="AX701" t="s">
        <v>71</v>
      </c>
      <c r="AY701" t="s">
        <v>71</v>
      </c>
      <c r="AZ701" t="s">
        <v>71</v>
      </c>
      <c r="BA701" t="s">
        <v>71</v>
      </c>
      <c r="BB701">
        <v>103924</v>
      </c>
      <c r="BC701" t="s">
        <v>6544</v>
      </c>
      <c r="BD701" t="str">
        <f>HYPERLINK("http://dx.doi.org/10.1016/j.engappai.2020.103924","http://dx.doi.org/10.1016/j.engappai.2020.103924")</f>
        <v>http://dx.doi.org/10.1016/j.engappai.2020.103924</v>
      </c>
      <c r="BE701" t="s">
        <v>71</v>
      </c>
      <c r="BF701" t="s">
        <v>71</v>
      </c>
      <c r="BG701" t="s">
        <v>71</v>
      </c>
      <c r="BH701" t="s">
        <v>71</v>
      </c>
      <c r="BI701" t="s">
        <v>71</v>
      </c>
      <c r="BJ701" t="s">
        <v>71</v>
      </c>
      <c r="BK701" t="s">
        <v>71</v>
      </c>
      <c r="BL701" t="s">
        <v>71</v>
      </c>
      <c r="BM701" t="s">
        <v>71</v>
      </c>
      <c r="BN701" t="s">
        <v>71</v>
      </c>
      <c r="BO701" t="s">
        <v>71</v>
      </c>
      <c r="BP701" t="s">
        <v>71</v>
      </c>
      <c r="BQ701" t="s">
        <v>6545</v>
      </c>
      <c r="BR701" t="str">
        <f>HYPERLINK("https%3A%2F%2Fwww.webofscience.com%2Fwos%2Fwoscc%2Ffull-record%2FWOS:000582708400004","View Full Record in Web of Science")</f>
        <v>View Full Record in Web of Science</v>
      </c>
    </row>
    <row r="702" spans="1:70" x14ac:dyDescent="0.25">
      <c r="A702" t="s">
        <v>69</v>
      </c>
      <c r="B702" t="s">
        <v>6546</v>
      </c>
      <c r="C702" t="s">
        <v>71</v>
      </c>
      <c r="D702" t="s">
        <v>71</v>
      </c>
      <c r="E702" t="s">
        <v>71</v>
      </c>
      <c r="F702" t="s">
        <v>6547</v>
      </c>
      <c r="G702" t="s">
        <v>71</v>
      </c>
      <c r="H702" t="s">
        <v>71</v>
      </c>
      <c r="I702" s="1" t="s">
        <v>6548</v>
      </c>
      <c r="J702" s="6" t="s">
        <v>8590</v>
      </c>
      <c r="K702" t="s">
        <v>2629</v>
      </c>
      <c r="L702" t="s">
        <v>71</v>
      </c>
      <c r="M702" t="s">
        <v>71</v>
      </c>
      <c r="N702" t="s">
        <v>71</v>
      </c>
      <c r="O702" t="s">
        <v>71</v>
      </c>
      <c r="P702" t="s">
        <v>71</v>
      </c>
      <c r="Q702" t="s">
        <v>71</v>
      </c>
      <c r="R702" t="s">
        <v>71</v>
      </c>
      <c r="S702" t="s">
        <v>71</v>
      </c>
      <c r="T702" t="s">
        <v>6549</v>
      </c>
      <c r="U702" t="s">
        <v>71</v>
      </c>
      <c r="V702" t="s">
        <v>71</v>
      </c>
      <c r="W702" t="s">
        <v>71</v>
      </c>
      <c r="X702" t="s">
        <v>71</v>
      </c>
      <c r="Y702" t="s">
        <v>6550</v>
      </c>
      <c r="Z702" t="s">
        <v>6551</v>
      </c>
      <c r="AA702" t="s">
        <v>71</v>
      </c>
      <c r="AB702" t="s">
        <v>71</v>
      </c>
      <c r="AC702" t="s">
        <v>71</v>
      </c>
      <c r="AD702" t="s">
        <v>71</v>
      </c>
      <c r="AE702" t="s">
        <v>71</v>
      </c>
      <c r="AF702" t="s">
        <v>71</v>
      </c>
      <c r="AG702" t="s">
        <v>71</v>
      </c>
      <c r="AH702" t="s">
        <v>71</v>
      </c>
      <c r="AI702" t="s">
        <v>71</v>
      </c>
      <c r="AJ702" t="s">
        <v>71</v>
      </c>
      <c r="AK702" t="s">
        <v>71</v>
      </c>
      <c r="AL702" t="s">
        <v>71</v>
      </c>
      <c r="AM702" t="s">
        <v>2633</v>
      </c>
      <c r="AN702" t="s">
        <v>2634</v>
      </c>
      <c r="AO702" t="s">
        <v>71</v>
      </c>
      <c r="AP702" t="s">
        <v>71</v>
      </c>
      <c r="AQ702" t="s">
        <v>71</v>
      </c>
      <c r="AR702" t="s">
        <v>479</v>
      </c>
      <c r="AS702">
        <v>2019</v>
      </c>
      <c r="AT702">
        <v>49</v>
      </c>
      <c r="AU702">
        <v>10</v>
      </c>
      <c r="AV702" t="s">
        <v>71</v>
      </c>
      <c r="AW702" t="s">
        <v>71</v>
      </c>
      <c r="AX702" t="s">
        <v>71</v>
      </c>
      <c r="AY702" t="s">
        <v>71</v>
      </c>
      <c r="AZ702">
        <v>1993</v>
      </c>
      <c r="BA702">
        <v>2004</v>
      </c>
      <c r="BB702" t="s">
        <v>71</v>
      </c>
      <c r="BC702" t="s">
        <v>6552</v>
      </c>
      <c r="BD702" t="str">
        <f>HYPERLINK("http://dx.doi.org/10.1109/TSMC.2018.2875163","http://dx.doi.org/10.1109/TSMC.2018.2875163")</f>
        <v>http://dx.doi.org/10.1109/TSMC.2018.2875163</v>
      </c>
      <c r="BE702" t="s">
        <v>71</v>
      </c>
      <c r="BF702" t="s">
        <v>71</v>
      </c>
      <c r="BG702" t="s">
        <v>71</v>
      </c>
      <c r="BH702" t="s">
        <v>71</v>
      </c>
      <c r="BI702" t="s">
        <v>71</v>
      </c>
      <c r="BJ702" t="s">
        <v>71</v>
      </c>
      <c r="BK702" t="s">
        <v>71</v>
      </c>
      <c r="BL702" t="s">
        <v>71</v>
      </c>
      <c r="BM702" t="s">
        <v>71</v>
      </c>
      <c r="BN702" t="s">
        <v>71</v>
      </c>
      <c r="BO702" t="s">
        <v>71</v>
      </c>
      <c r="BP702" t="s">
        <v>71</v>
      </c>
      <c r="BQ702" t="s">
        <v>6553</v>
      </c>
      <c r="BR702" t="str">
        <f>HYPERLINK("https%3A%2F%2Fwww.webofscience.com%2Fwos%2Fwoscc%2Ffull-record%2FWOS:000487059800007","View Full Record in Web of Science")</f>
        <v>View Full Record in Web of Science</v>
      </c>
    </row>
    <row r="703" spans="1:70" x14ac:dyDescent="0.25">
      <c r="A703" t="s">
        <v>69</v>
      </c>
      <c r="B703" t="s">
        <v>6554</v>
      </c>
      <c r="C703" t="s">
        <v>71</v>
      </c>
      <c r="D703" t="s">
        <v>71</v>
      </c>
      <c r="E703" t="s">
        <v>71</v>
      </c>
      <c r="F703" t="s">
        <v>6555</v>
      </c>
      <c r="G703" t="s">
        <v>71</v>
      </c>
      <c r="H703" t="s">
        <v>71</v>
      </c>
      <c r="I703" s="1" t="s">
        <v>6556</v>
      </c>
      <c r="J703" s="6" t="s">
        <v>8590</v>
      </c>
      <c r="K703" t="s">
        <v>6557</v>
      </c>
      <c r="L703" t="s">
        <v>71</v>
      </c>
      <c r="M703" t="s">
        <v>71</v>
      </c>
      <c r="N703" t="s">
        <v>71</v>
      </c>
      <c r="O703" t="s">
        <v>71</v>
      </c>
      <c r="P703" t="s">
        <v>71</v>
      </c>
      <c r="Q703" t="s">
        <v>71</v>
      </c>
      <c r="R703" t="s">
        <v>71</v>
      </c>
      <c r="S703" t="s">
        <v>71</v>
      </c>
      <c r="T703" t="s">
        <v>6558</v>
      </c>
      <c r="U703" t="s">
        <v>71</v>
      </c>
      <c r="V703" t="s">
        <v>71</v>
      </c>
      <c r="W703" t="s">
        <v>71</v>
      </c>
      <c r="X703" t="s">
        <v>71</v>
      </c>
      <c r="Y703" t="s">
        <v>6559</v>
      </c>
      <c r="Z703" t="s">
        <v>6560</v>
      </c>
      <c r="AA703" t="s">
        <v>71</v>
      </c>
      <c r="AB703" t="s">
        <v>71</v>
      </c>
      <c r="AC703" t="s">
        <v>71</v>
      </c>
      <c r="AD703" t="s">
        <v>71</v>
      </c>
      <c r="AE703" t="s">
        <v>71</v>
      </c>
      <c r="AF703" t="s">
        <v>71</v>
      </c>
      <c r="AG703" t="s">
        <v>71</v>
      </c>
      <c r="AH703" t="s">
        <v>71</v>
      </c>
      <c r="AI703" t="s">
        <v>71</v>
      </c>
      <c r="AJ703" t="s">
        <v>71</v>
      </c>
      <c r="AK703" t="s">
        <v>71</v>
      </c>
      <c r="AL703" t="s">
        <v>71</v>
      </c>
      <c r="AM703" t="s">
        <v>6561</v>
      </c>
      <c r="AN703" t="s">
        <v>71</v>
      </c>
      <c r="AO703" t="s">
        <v>71</v>
      </c>
      <c r="AP703" t="s">
        <v>71</v>
      </c>
      <c r="AQ703" t="s">
        <v>71</v>
      </c>
      <c r="AR703" t="s">
        <v>71</v>
      </c>
      <c r="AS703">
        <v>2010</v>
      </c>
      <c r="AT703">
        <v>20</v>
      </c>
      <c r="AU703">
        <v>7</v>
      </c>
      <c r="AV703" t="s">
        <v>71</v>
      </c>
      <c r="AW703" t="s">
        <v>71</v>
      </c>
      <c r="AX703" t="s">
        <v>180</v>
      </c>
      <c r="AY703" t="s">
        <v>71</v>
      </c>
      <c r="AZ703">
        <v>825</v>
      </c>
      <c r="BA703">
        <v>838</v>
      </c>
      <c r="BB703" t="s">
        <v>71</v>
      </c>
      <c r="BC703" t="s">
        <v>71</v>
      </c>
      <c r="BD703" t="s">
        <v>71</v>
      </c>
      <c r="BE703" t="s">
        <v>71</v>
      </c>
      <c r="BF703" t="s">
        <v>71</v>
      </c>
      <c r="BG703" t="s">
        <v>71</v>
      </c>
      <c r="BH703" t="s">
        <v>71</v>
      </c>
      <c r="BI703" t="s">
        <v>71</v>
      </c>
      <c r="BJ703" t="s">
        <v>71</v>
      </c>
      <c r="BK703" t="s">
        <v>71</v>
      </c>
      <c r="BL703" t="s">
        <v>71</v>
      </c>
      <c r="BM703" t="s">
        <v>71</v>
      </c>
      <c r="BN703" t="s">
        <v>71</v>
      </c>
      <c r="BO703" t="s">
        <v>71</v>
      </c>
      <c r="BP703" t="s">
        <v>71</v>
      </c>
      <c r="BQ703" t="s">
        <v>6562</v>
      </c>
      <c r="BR703" t="str">
        <f>HYPERLINK("https%3A%2F%2Fwww.webofscience.com%2Fwos%2Fwoscc%2Ffull-record%2FWOS:000287783300003","View Full Record in Web of Science")</f>
        <v>View Full Record in Web of Science</v>
      </c>
    </row>
    <row r="704" spans="1:70" x14ac:dyDescent="0.25">
      <c r="A704" t="s">
        <v>69</v>
      </c>
      <c r="B704" t="s">
        <v>6563</v>
      </c>
      <c r="C704" t="s">
        <v>71</v>
      </c>
      <c r="D704" t="s">
        <v>71</v>
      </c>
      <c r="E704" t="s">
        <v>71</v>
      </c>
      <c r="F704" t="s">
        <v>6563</v>
      </c>
      <c r="G704" t="s">
        <v>71</v>
      </c>
      <c r="H704" t="s">
        <v>71</v>
      </c>
      <c r="I704" s="1" t="s">
        <v>6564</v>
      </c>
      <c r="J704" s="6" t="s">
        <v>8590</v>
      </c>
      <c r="K704" t="s">
        <v>233</v>
      </c>
      <c r="L704" t="s">
        <v>71</v>
      </c>
      <c r="M704" t="s">
        <v>71</v>
      </c>
      <c r="N704" t="s">
        <v>71</v>
      </c>
      <c r="O704" t="s">
        <v>71</v>
      </c>
      <c r="P704" t="s">
        <v>71</v>
      </c>
      <c r="Q704" t="s">
        <v>71</v>
      </c>
      <c r="R704" t="s">
        <v>71</v>
      </c>
      <c r="S704" t="s">
        <v>71</v>
      </c>
      <c r="T704" t="s">
        <v>6565</v>
      </c>
      <c r="U704" t="s">
        <v>71</v>
      </c>
      <c r="V704" t="s">
        <v>71</v>
      </c>
      <c r="W704" t="s">
        <v>71</v>
      </c>
      <c r="X704" t="s">
        <v>71</v>
      </c>
      <c r="Y704" t="s">
        <v>71</v>
      </c>
      <c r="Z704" t="s">
        <v>71</v>
      </c>
      <c r="AA704" t="s">
        <v>71</v>
      </c>
      <c r="AB704" t="s">
        <v>71</v>
      </c>
      <c r="AC704" t="s">
        <v>71</v>
      </c>
      <c r="AD704" t="s">
        <v>71</v>
      </c>
      <c r="AE704" t="s">
        <v>71</v>
      </c>
      <c r="AF704" t="s">
        <v>71</v>
      </c>
      <c r="AG704" t="s">
        <v>71</v>
      </c>
      <c r="AH704" t="s">
        <v>71</v>
      </c>
      <c r="AI704" t="s">
        <v>71</v>
      </c>
      <c r="AJ704" t="s">
        <v>71</v>
      </c>
      <c r="AK704" t="s">
        <v>71</v>
      </c>
      <c r="AL704" t="s">
        <v>71</v>
      </c>
      <c r="AM704" t="s">
        <v>237</v>
      </c>
      <c r="AN704" t="s">
        <v>71</v>
      </c>
      <c r="AO704" t="s">
        <v>71</v>
      </c>
      <c r="AP704" t="s">
        <v>71</v>
      </c>
      <c r="AQ704" t="s">
        <v>71</v>
      </c>
      <c r="AR704" t="s">
        <v>129</v>
      </c>
      <c r="AS704">
        <v>2001</v>
      </c>
      <c r="AT704">
        <v>9</v>
      </c>
      <c r="AU704">
        <v>4</v>
      </c>
      <c r="AV704" t="s">
        <v>71</v>
      </c>
      <c r="AW704" t="s">
        <v>71</v>
      </c>
      <c r="AX704" t="s">
        <v>71</v>
      </c>
      <c r="AY704" t="s">
        <v>71</v>
      </c>
      <c r="AZ704">
        <v>483</v>
      </c>
      <c r="BA704">
        <v>496</v>
      </c>
      <c r="BB704" t="s">
        <v>71</v>
      </c>
      <c r="BC704" t="s">
        <v>6566</v>
      </c>
      <c r="BD704" t="str">
        <f>HYPERLINK("http://dx.doi.org/10.1109/91.940962","http://dx.doi.org/10.1109/91.940962")</f>
        <v>http://dx.doi.org/10.1109/91.940962</v>
      </c>
      <c r="BE704" t="s">
        <v>71</v>
      </c>
      <c r="BF704" t="s">
        <v>71</v>
      </c>
      <c r="BG704" t="s">
        <v>71</v>
      </c>
      <c r="BH704" t="s">
        <v>71</v>
      </c>
      <c r="BI704" t="s">
        <v>71</v>
      </c>
      <c r="BJ704" t="s">
        <v>71</v>
      </c>
      <c r="BK704" t="s">
        <v>71</v>
      </c>
      <c r="BL704" t="s">
        <v>71</v>
      </c>
      <c r="BM704" t="s">
        <v>71</v>
      </c>
      <c r="BN704" t="s">
        <v>71</v>
      </c>
      <c r="BO704" t="s">
        <v>71</v>
      </c>
      <c r="BP704" t="s">
        <v>71</v>
      </c>
      <c r="BQ704" t="s">
        <v>6567</v>
      </c>
      <c r="BR704" t="str">
        <f>HYPERLINK("https%3A%2F%2Fwww.webofscience.com%2Fwos%2Fwoscc%2Ffull-record%2FWOS:000170526400002","View Full Record in Web of Science")</f>
        <v>View Full Record in Web of Science</v>
      </c>
    </row>
    <row r="705" spans="1:70" x14ac:dyDescent="0.25">
      <c r="A705" t="s">
        <v>69</v>
      </c>
      <c r="B705" t="s">
        <v>6568</v>
      </c>
      <c r="C705" t="s">
        <v>71</v>
      </c>
      <c r="D705" t="s">
        <v>71</v>
      </c>
      <c r="E705" t="s">
        <v>71</v>
      </c>
      <c r="F705" t="s">
        <v>6569</v>
      </c>
      <c r="G705" t="s">
        <v>71</v>
      </c>
      <c r="H705" t="s">
        <v>71</v>
      </c>
      <c r="I705" s="1" t="s">
        <v>6570</v>
      </c>
      <c r="J705" s="6" t="s">
        <v>8590</v>
      </c>
      <c r="K705" t="s">
        <v>74</v>
      </c>
      <c r="L705" t="s">
        <v>71</v>
      </c>
      <c r="M705" t="s">
        <v>71</v>
      </c>
      <c r="N705" t="s">
        <v>71</v>
      </c>
      <c r="O705" t="s">
        <v>71</v>
      </c>
      <c r="P705" t="s">
        <v>71</v>
      </c>
      <c r="Q705" t="s">
        <v>71</v>
      </c>
      <c r="R705" t="s">
        <v>71</v>
      </c>
      <c r="S705" t="s">
        <v>71</v>
      </c>
      <c r="T705" t="s">
        <v>6571</v>
      </c>
      <c r="U705" t="s">
        <v>71</v>
      </c>
      <c r="V705" t="s">
        <v>71</v>
      </c>
      <c r="W705" t="s">
        <v>71</v>
      </c>
      <c r="X705" t="s">
        <v>71</v>
      </c>
      <c r="Y705" t="s">
        <v>6572</v>
      </c>
      <c r="Z705" t="s">
        <v>6573</v>
      </c>
      <c r="AA705" t="s">
        <v>71</v>
      </c>
      <c r="AB705" t="s">
        <v>71</v>
      </c>
      <c r="AC705" t="s">
        <v>71</v>
      </c>
      <c r="AD705" t="s">
        <v>71</v>
      </c>
      <c r="AE705" t="s">
        <v>71</v>
      </c>
      <c r="AF705" t="s">
        <v>71</v>
      </c>
      <c r="AG705" t="s">
        <v>71</v>
      </c>
      <c r="AH705" t="s">
        <v>71</v>
      </c>
      <c r="AI705" t="s">
        <v>71</v>
      </c>
      <c r="AJ705" t="s">
        <v>71</v>
      </c>
      <c r="AK705" t="s">
        <v>71</v>
      </c>
      <c r="AL705" t="s">
        <v>71</v>
      </c>
      <c r="AM705" t="s">
        <v>77</v>
      </c>
      <c r="AN705" t="s">
        <v>78</v>
      </c>
      <c r="AO705" t="s">
        <v>71</v>
      </c>
      <c r="AP705" t="s">
        <v>71</v>
      </c>
      <c r="AQ705" t="s">
        <v>71</v>
      </c>
      <c r="AR705" t="s">
        <v>960</v>
      </c>
      <c r="AS705">
        <v>2016</v>
      </c>
      <c r="AT705">
        <v>20</v>
      </c>
      <c r="AU705">
        <v>4</v>
      </c>
      <c r="AV705" t="s">
        <v>71</v>
      </c>
      <c r="AW705" t="s">
        <v>71</v>
      </c>
      <c r="AX705" t="s">
        <v>71</v>
      </c>
      <c r="AY705" t="s">
        <v>71</v>
      </c>
      <c r="AZ705">
        <v>1621</v>
      </c>
      <c r="BA705">
        <v>1633</v>
      </c>
      <c r="BB705" t="s">
        <v>71</v>
      </c>
      <c r="BC705" t="s">
        <v>6574</v>
      </c>
      <c r="BD705" t="str">
        <f>HYPERLINK("http://dx.doi.org/10.1007/s00500-015-1609-5","http://dx.doi.org/10.1007/s00500-015-1609-5")</f>
        <v>http://dx.doi.org/10.1007/s00500-015-1609-5</v>
      </c>
      <c r="BE705" t="s">
        <v>71</v>
      </c>
      <c r="BF705" t="s">
        <v>71</v>
      </c>
      <c r="BG705" t="s">
        <v>71</v>
      </c>
      <c r="BH705" t="s">
        <v>71</v>
      </c>
      <c r="BI705" t="s">
        <v>71</v>
      </c>
      <c r="BJ705" t="s">
        <v>71</v>
      </c>
      <c r="BK705" t="s">
        <v>71</v>
      </c>
      <c r="BL705" t="s">
        <v>71</v>
      </c>
      <c r="BM705" t="s">
        <v>71</v>
      </c>
      <c r="BN705" t="s">
        <v>71</v>
      </c>
      <c r="BO705" t="s">
        <v>71</v>
      </c>
      <c r="BP705" t="s">
        <v>71</v>
      </c>
      <c r="BQ705" t="s">
        <v>6575</v>
      </c>
      <c r="BR705" t="str">
        <f>HYPERLINK("https%3A%2F%2Fwww.webofscience.com%2Fwos%2Fwoscc%2Ffull-record%2FWOS:000372299100024","View Full Record in Web of Science")</f>
        <v>View Full Record in Web of Science</v>
      </c>
    </row>
    <row r="706" spans="1:70" x14ac:dyDescent="0.25">
      <c r="A706" t="s">
        <v>69</v>
      </c>
      <c r="B706" t="s">
        <v>6576</v>
      </c>
      <c r="C706" t="s">
        <v>71</v>
      </c>
      <c r="D706" t="s">
        <v>71</v>
      </c>
      <c r="E706" t="s">
        <v>71</v>
      </c>
      <c r="F706" t="s">
        <v>6577</v>
      </c>
      <c r="G706" t="s">
        <v>71</v>
      </c>
      <c r="H706" t="s">
        <v>71</v>
      </c>
      <c r="I706" s="1" t="s">
        <v>6578</v>
      </c>
      <c r="J706" s="6" t="s">
        <v>8590</v>
      </c>
      <c r="K706" t="s">
        <v>3392</v>
      </c>
      <c r="L706" t="s">
        <v>71</v>
      </c>
      <c r="M706" t="s">
        <v>71</v>
      </c>
      <c r="N706" t="s">
        <v>71</v>
      </c>
      <c r="O706" t="s">
        <v>71</v>
      </c>
      <c r="P706" t="s">
        <v>71</v>
      </c>
      <c r="Q706" t="s">
        <v>71</v>
      </c>
      <c r="R706" t="s">
        <v>71</v>
      </c>
      <c r="S706" t="s">
        <v>71</v>
      </c>
      <c r="T706" t="s">
        <v>6579</v>
      </c>
      <c r="U706" t="s">
        <v>71</v>
      </c>
      <c r="V706" t="s">
        <v>71</v>
      </c>
      <c r="W706" t="s">
        <v>71</v>
      </c>
      <c r="X706" t="s">
        <v>71</v>
      </c>
      <c r="Y706" t="s">
        <v>6580</v>
      </c>
      <c r="Z706" t="s">
        <v>6581</v>
      </c>
      <c r="AA706" t="s">
        <v>71</v>
      </c>
      <c r="AB706" t="s">
        <v>71</v>
      </c>
      <c r="AC706" t="s">
        <v>71</v>
      </c>
      <c r="AD706" t="s">
        <v>71</v>
      </c>
      <c r="AE706" t="s">
        <v>71</v>
      </c>
      <c r="AF706" t="s">
        <v>71</v>
      </c>
      <c r="AG706" t="s">
        <v>71</v>
      </c>
      <c r="AH706" t="s">
        <v>71</v>
      </c>
      <c r="AI706" t="s">
        <v>71</v>
      </c>
      <c r="AJ706" t="s">
        <v>71</v>
      </c>
      <c r="AK706" t="s">
        <v>71</v>
      </c>
      <c r="AL706" t="s">
        <v>71</v>
      </c>
      <c r="AM706" t="s">
        <v>3396</v>
      </c>
      <c r="AN706" t="s">
        <v>3397</v>
      </c>
      <c r="AO706" t="s">
        <v>71</v>
      </c>
      <c r="AP706" t="s">
        <v>71</v>
      </c>
      <c r="AQ706" t="s">
        <v>71</v>
      </c>
      <c r="AR706" t="s">
        <v>263</v>
      </c>
      <c r="AS706">
        <v>2009</v>
      </c>
      <c r="AT706">
        <v>13</v>
      </c>
      <c r="AU706">
        <v>6</v>
      </c>
      <c r="AV706" t="s">
        <v>71</v>
      </c>
      <c r="AW706" t="s">
        <v>71</v>
      </c>
      <c r="AX706" t="s">
        <v>71</v>
      </c>
      <c r="AY706" t="s">
        <v>71</v>
      </c>
      <c r="AZ706">
        <v>955</v>
      </c>
      <c r="BA706">
        <v>968</v>
      </c>
      <c r="BB706" t="s">
        <v>71</v>
      </c>
      <c r="BC706" t="s">
        <v>6582</v>
      </c>
      <c r="BD706" t="str">
        <f>HYPERLINK("http://dx.doi.org/10.1109/TITB.2009.2017017","http://dx.doi.org/10.1109/TITB.2009.2017017")</f>
        <v>http://dx.doi.org/10.1109/TITB.2009.2017017</v>
      </c>
      <c r="BE706" t="s">
        <v>71</v>
      </c>
      <c r="BF706" t="s">
        <v>71</v>
      </c>
      <c r="BG706" t="s">
        <v>71</v>
      </c>
      <c r="BH706" t="s">
        <v>71</v>
      </c>
      <c r="BI706" t="s">
        <v>71</v>
      </c>
      <c r="BJ706" t="s">
        <v>71</v>
      </c>
      <c r="BK706" t="s">
        <v>71</v>
      </c>
      <c r="BL706">
        <v>19304490</v>
      </c>
      <c r="BM706" t="s">
        <v>71</v>
      </c>
      <c r="BN706" t="s">
        <v>71</v>
      </c>
      <c r="BO706" t="s">
        <v>71</v>
      </c>
      <c r="BP706" t="s">
        <v>71</v>
      </c>
      <c r="BQ706" t="s">
        <v>6583</v>
      </c>
      <c r="BR706" t="str">
        <f>HYPERLINK("https%3A%2F%2Fwww.webofscience.com%2Fwos%2Fwoscc%2Ffull-record%2FWOS:000271481300013","View Full Record in Web of Science")</f>
        <v>View Full Record in Web of Science</v>
      </c>
    </row>
    <row r="707" spans="1:70" x14ac:dyDescent="0.25">
      <c r="A707" t="s">
        <v>69</v>
      </c>
      <c r="B707" t="s">
        <v>6584</v>
      </c>
      <c r="C707" t="s">
        <v>71</v>
      </c>
      <c r="D707" t="s">
        <v>71</v>
      </c>
      <c r="E707" t="s">
        <v>71</v>
      </c>
      <c r="F707" t="s">
        <v>6584</v>
      </c>
      <c r="G707" t="s">
        <v>71</v>
      </c>
      <c r="H707" t="s">
        <v>71</v>
      </c>
      <c r="I707" s="1" t="s">
        <v>6585</v>
      </c>
      <c r="J707" s="6" t="s">
        <v>8590</v>
      </c>
      <c r="K707" t="s">
        <v>421</v>
      </c>
      <c r="L707" t="s">
        <v>71</v>
      </c>
      <c r="M707" t="s">
        <v>71</v>
      </c>
      <c r="N707" t="s">
        <v>71</v>
      </c>
      <c r="O707" t="s">
        <v>71</v>
      </c>
      <c r="P707" t="s">
        <v>71</v>
      </c>
      <c r="Q707" t="s">
        <v>71</v>
      </c>
      <c r="R707" t="s">
        <v>71</v>
      </c>
      <c r="S707" t="s">
        <v>71</v>
      </c>
      <c r="T707" t="s">
        <v>6586</v>
      </c>
      <c r="U707" t="s">
        <v>71</v>
      </c>
      <c r="V707" t="s">
        <v>71</v>
      </c>
      <c r="W707" t="s">
        <v>71</v>
      </c>
      <c r="X707" t="s">
        <v>71</v>
      </c>
      <c r="Y707" t="s">
        <v>71</v>
      </c>
      <c r="Z707" t="s">
        <v>71</v>
      </c>
      <c r="AA707" t="s">
        <v>71</v>
      </c>
      <c r="AB707" t="s">
        <v>71</v>
      </c>
      <c r="AC707" t="s">
        <v>71</v>
      </c>
      <c r="AD707" t="s">
        <v>71</v>
      </c>
      <c r="AE707" t="s">
        <v>71</v>
      </c>
      <c r="AF707" t="s">
        <v>71</v>
      </c>
      <c r="AG707" t="s">
        <v>71</v>
      </c>
      <c r="AH707" t="s">
        <v>71</v>
      </c>
      <c r="AI707" t="s">
        <v>71</v>
      </c>
      <c r="AJ707" t="s">
        <v>71</v>
      </c>
      <c r="AK707" t="s">
        <v>71</v>
      </c>
      <c r="AL707" t="s">
        <v>71</v>
      </c>
      <c r="AM707" t="s">
        <v>423</v>
      </c>
      <c r="AN707" t="s">
        <v>71</v>
      </c>
      <c r="AO707" t="s">
        <v>71</v>
      </c>
      <c r="AP707" t="s">
        <v>71</v>
      </c>
      <c r="AQ707" t="s">
        <v>71</v>
      </c>
      <c r="AR707" t="s">
        <v>801</v>
      </c>
      <c r="AS707">
        <v>2000</v>
      </c>
      <c r="AT707">
        <v>115</v>
      </c>
      <c r="AU707">
        <v>1</v>
      </c>
      <c r="AV707" t="s">
        <v>71</v>
      </c>
      <c r="AW707" t="s">
        <v>71</v>
      </c>
      <c r="AX707" t="s">
        <v>71</v>
      </c>
      <c r="AY707" t="s">
        <v>71</v>
      </c>
      <c r="AZ707">
        <v>35</v>
      </c>
      <c r="BA707">
        <v>44</v>
      </c>
      <c r="BB707" t="s">
        <v>71</v>
      </c>
      <c r="BC707" t="s">
        <v>6587</v>
      </c>
      <c r="BD707" t="str">
        <f>HYPERLINK("http://dx.doi.org/10.1016/S0165-0114(99)00025-1","http://dx.doi.org/10.1016/S0165-0114(99)00025-1")</f>
        <v>http://dx.doi.org/10.1016/S0165-0114(99)00025-1</v>
      </c>
      <c r="BE707" t="s">
        <v>71</v>
      </c>
      <c r="BF707" t="s">
        <v>71</v>
      </c>
      <c r="BG707" t="s">
        <v>71</v>
      </c>
      <c r="BH707" t="s">
        <v>71</v>
      </c>
      <c r="BI707" t="s">
        <v>71</v>
      </c>
      <c r="BJ707" t="s">
        <v>71</v>
      </c>
      <c r="BK707" t="s">
        <v>71</v>
      </c>
      <c r="BL707" t="s">
        <v>71</v>
      </c>
      <c r="BM707" t="s">
        <v>71</v>
      </c>
      <c r="BN707" t="s">
        <v>71</v>
      </c>
      <c r="BO707" t="s">
        <v>71</v>
      </c>
      <c r="BP707" t="s">
        <v>71</v>
      </c>
      <c r="BQ707" t="s">
        <v>6588</v>
      </c>
      <c r="BR707" t="str">
        <f>HYPERLINK("https%3A%2F%2Fwww.webofscience.com%2Fwos%2Fwoscc%2Ffull-record%2FWOS:000088643600004","View Full Record in Web of Science")</f>
        <v>View Full Record in Web of Science</v>
      </c>
    </row>
    <row r="708" spans="1:70" x14ac:dyDescent="0.25">
      <c r="A708" t="s">
        <v>69</v>
      </c>
      <c r="B708" t="s">
        <v>6589</v>
      </c>
      <c r="C708" t="s">
        <v>71</v>
      </c>
      <c r="D708" t="s">
        <v>71</v>
      </c>
      <c r="E708" t="s">
        <v>71</v>
      </c>
      <c r="F708" t="s">
        <v>6590</v>
      </c>
      <c r="G708" t="s">
        <v>71</v>
      </c>
      <c r="H708" t="s">
        <v>71</v>
      </c>
      <c r="I708" s="1" t="s">
        <v>6591</v>
      </c>
      <c r="J708" s="6" t="s">
        <v>8590</v>
      </c>
      <c r="K708" t="s">
        <v>788</v>
      </c>
      <c r="L708" t="s">
        <v>71</v>
      </c>
      <c r="M708" t="s">
        <v>71</v>
      </c>
      <c r="N708" t="s">
        <v>71</v>
      </c>
      <c r="O708" t="s">
        <v>71</v>
      </c>
      <c r="P708" t="s">
        <v>71</v>
      </c>
      <c r="Q708" t="s">
        <v>71</v>
      </c>
      <c r="R708" t="s">
        <v>71</v>
      </c>
      <c r="S708" t="s">
        <v>71</v>
      </c>
      <c r="T708" t="s">
        <v>6592</v>
      </c>
      <c r="U708" t="s">
        <v>71</v>
      </c>
      <c r="V708" t="s">
        <v>71</v>
      </c>
      <c r="W708" t="s">
        <v>71</v>
      </c>
      <c r="X708" t="s">
        <v>71</v>
      </c>
      <c r="Y708" t="s">
        <v>71</v>
      </c>
      <c r="Z708" t="s">
        <v>71</v>
      </c>
      <c r="AA708" t="s">
        <v>71</v>
      </c>
      <c r="AB708" t="s">
        <v>71</v>
      </c>
      <c r="AC708" t="s">
        <v>71</v>
      </c>
      <c r="AD708" t="s">
        <v>71</v>
      </c>
      <c r="AE708" t="s">
        <v>71</v>
      </c>
      <c r="AF708" t="s">
        <v>71</v>
      </c>
      <c r="AG708" t="s">
        <v>71</v>
      </c>
      <c r="AH708" t="s">
        <v>71</v>
      </c>
      <c r="AI708" t="s">
        <v>71</v>
      </c>
      <c r="AJ708" t="s">
        <v>71</v>
      </c>
      <c r="AK708" t="s">
        <v>71</v>
      </c>
      <c r="AL708" t="s">
        <v>71</v>
      </c>
      <c r="AM708" t="s">
        <v>792</v>
      </c>
      <c r="AN708" t="s">
        <v>793</v>
      </c>
      <c r="AO708" t="s">
        <v>71</v>
      </c>
      <c r="AP708" t="s">
        <v>71</v>
      </c>
      <c r="AQ708" t="s">
        <v>71</v>
      </c>
      <c r="AR708" t="s">
        <v>794</v>
      </c>
      <c r="AS708">
        <v>2020</v>
      </c>
      <c r="AT708">
        <v>5</v>
      </c>
      <c r="AU708">
        <v>1</v>
      </c>
      <c r="AV708" t="s">
        <v>71</v>
      </c>
      <c r="AW708" t="s">
        <v>71</v>
      </c>
      <c r="AX708" t="s">
        <v>71</v>
      </c>
      <c r="AY708" t="s">
        <v>71</v>
      </c>
      <c r="AZ708">
        <v>29</v>
      </c>
      <c r="BA708">
        <v>35</v>
      </c>
      <c r="BB708" t="s">
        <v>71</v>
      </c>
      <c r="BC708" t="s">
        <v>6593</v>
      </c>
      <c r="BD708" t="str">
        <f>HYPERLINK("http://dx.doi.org/10.1007/s41066-018-0135-0","http://dx.doi.org/10.1007/s41066-018-0135-0")</f>
        <v>http://dx.doi.org/10.1007/s41066-018-0135-0</v>
      </c>
      <c r="BE708" t="s">
        <v>71</v>
      </c>
      <c r="BF708" t="s">
        <v>71</v>
      </c>
      <c r="BG708" t="s">
        <v>71</v>
      </c>
      <c r="BH708" t="s">
        <v>71</v>
      </c>
      <c r="BI708" t="s">
        <v>71</v>
      </c>
      <c r="BJ708" t="s">
        <v>71</v>
      </c>
      <c r="BK708" t="s">
        <v>71</v>
      </c>
      <c r="BL708" t="s">
        <v>71</v>
      </c>
      <c r="BM708" t="s">
        <v>71</v>
      </c>
      <c r="BN708" t="s">
        <v>71</v>
      </c>
      <c r="BO708" t="s">
        <v>71</v>
      </c>
      <c r="BP708" t="s">
        <v>71</v>
      </c>
      <c r="BQ708" t="s">
        <v>6594</v>
      </c>
      <c r="BR708" t="str">
        <f>HYPERLINK("https%3A%2F%2Fwww.webofscience.com%2Fwos%2Fwoscc%2Ffull-record%2FWOS:000668984200003","View Full Record in Web of Science")</f>
        <v>View Full Record in Web of Science</v>
      </c>
    </row>
    <row r="709" spans="1:70" x14ac:dyDescent="0.25">
      <c r="A709" t="s">
        <v>69</v>
      </c>
      <c r="B709" t="s">
        <v>6595</v>
      </c>
      <c r="C709" t="s">
        <v>71</v>
      </c>
      <c r="D709" t="s">
        <v>71</v>
      </c>
      <c r="E709" t="s">
        <v>71</v>
      </c>
      <c r="F709" t="s">
        <v>6596</v>
      </c>
      <c r="G709" t="s">
        <v>71</v>
      </c>
      <c r="H709" t="s">
        <v>71</v>
      </c>
      <c r="I709" s="1" t="s">
        <v>6597</v>
      </c>
      <c r="J709" s="6" t="s">
        <v>8590</v>
      </c>
      <c r="K709" t="s">
        <v>194</v>
      </c>
      <c r="L709" t="s">
        <v>71</v>
      </c>
      <c r="M709" t="s">
        <v>71</v>
      </c>
      <c r="N709" t="s">
        <v>71</v>
      </c>
      <c r="O709" t="s">
        <v>71</v>
      </c>
      <c r="P709" t="s">
        <v>71</v>
      </c>
      <c r="Q709" t="s">
        <v>71</v>
      </c>
      <c r="R709" t="s">
        <v>71</v>
      </c>
      <c r="S709" t="s">
        <v>71</v>
      </c>
      <c r="T709" t="s">
        <v>6598</v>
      </c>
      <c r="U709" t="s">
        <v>71</v>
      </c>
      <c r="V709" t="s">
        <v>71</v>
      </c>
      <c r="W709" t="s">
        <v>71</v>
      </c>
      <c r="X709" t="s">
        <v>71</v>
      </c>
      <c r="Y709" t="s">
        <v>6599</v>
      </c>
      <c r="Z709" t="s">
        <v>6600</v>
      </c>
      <c r="AA709" t="s">
        <v>71</v>
      </c>
      <c r="AB709" t="s">
        <v>71</v>
      </c>
      <c r="AC709" t="s">
        <v>71</v>
      </c>
      <c r="AD709" t="s">
        <v>71</v>
      </c>
      <c r="AE709" t="s">
        <v>71</v>
      </c>
      <c r="AF709" t="s">
        <v>71</v>
      </c>
      <c r="AG709" t="s">
        <v>71</v>
      </c>
      <c r="AH709" t="s">
        <v>71</v>
      </c>
      <c r="AI709" t="s">
        <v>71</v>
      </c>
      <c r="AJ709" t="s">
        <v>71</v>
      </c>
      <c r="AK709" t="s">
        <v>71</v>
      </c>
      <c r="AL709" t="s">
        <v>71</v>
      </c>
      <c r="AM709" t="s">
        <v>198</v>
      </c>
      <c r="AN709" t="s">
        <v>199</v>
      </c>
      <c r="AO709" t="s">
        <v>71</v>
      </c>
      <c r="AP709" t="s">
        <v>71</v>
      </c>
      <c r="AQ709" t="s">
        <v>71</v>
      </c>
      <c r="AR709" t="s">
        <v>6601</v>
      </c>
      <c r="AS709">
        <v>2016</v>
      </c>
      <c r="AT709">
        <v>9</v>
      </c>
      <c r="AU709">
        <v>3</v>
      </c>
      <c r="AV709" t="s">
        <v>71</v>
      </c>
      <c r="AW709" t="s">
        <v>71</v>
      </c>
      <c r="AX709" t="s">
        <v>71</v>
      </c>
      <c r="AY709" t="s">
        <v>71</v>
      </c>
      <c r="AZ709">
        <v>450</v>
      </c>
      <c r="BA709">
        <v>467</v>
      </c>
      <c r="BB709" t="s">
        <v>71</v>
      </c>
      <c r="BC709" t="s">
        <v>6602</v>
      </c>
      <c r="BD709" t="str">
        <f>HYPERLINK("http://dx.doi.org/10.1080/18756891.2016.1175811","http://dx.doi.org/10.1080/18756891.2016.1175811")</f>
        <v>http://dx.doi.org/10.1080/18756891.2016.1175811</v>
      </c>
      <c r="BE709" t="s">
        <v>71</v>
      </c>
      <c r="BF709" t="s">
        <v>71</v>
      </c>
      <c r="BG709" t="s">
        <v>71</v>
      </c>
      <c r="BH709" t="s">
        <v>71</v>
      </c>
      <c r="BI709" t="s">
        <v>71</v>
      </c>
      <c r="BJ709" t="s">
        <v>71</v>
      </c>
      <c r="BK709" t="s">
        <v>71</v>
      </c>
      <c r="BL709" t="s">
        <v>71</v>
      </c>
      <c r="BM709" t="s">
        <v>71</v>
      </c>
      <c r="BN709" t="s">
        <v>71</v>
      </c>
      <c r="BO709" t="s">
        <v>71</v>
      </c>
      <c r="BP709" t="s">
        <v>71</v>
      </c>
      <c r="BQ709" t="s">
        <v>6603</v>
      </c>
      <c r="BR709" t="str">
        <f>HYPERLINK("https%3A%2F%2Fwww.webofscience.com%2Fwos%2Fwoscc%2Ffull-record%2FWOS:000373756900004","View Full Record in Web of Science")</f>
        <v>View Full Record in Web of Science</v>
      </c>
    </row>
    <row r="710" spans="1:70" x14ac:dyDescent="0.25">
      <c r="A710" t="s">
        <v>83</v>
      </c>
      <c r="B710" t="s">
        <v>6604</v>
      </c>
      <c r="C710" t="s">
        <v>71</v>
      </c>
      <c r="D710" t="s">
        <v>6605</v>
      </c>
      <c r="E710" t="s">
        <v>71</v>
      </c>
      <c r="F710" t="s">
        <v>6604</v>
      </c>
      <c r="G710" t="s">
        <v>71</v>
      </c>
      <c r="H710" t="s">
        <v>71</v>
      </c>
      <c r="I710" s="1" t="s">
        <v>6606</v>
      </c>
      <c r="J710" s="6" t="s">
        <v>8590</v>
      </c>
      <c r="K710" t="s">
        <v>6607</v>
      </c>
      <c r="L710" t="s">
        <v>71</v>
      </c>
      <c r="M710" t="s">
        <v>6608</v>
      </c>
      <c r="N710" t="s">
        <v>6609</v>
      </c>
      <c r="O710" t="s">
        <v>4829</v>
      </c>
      <c r="P710" t="s">
        <v>6610</v>
      </c>
      <c r="Q710" t="s">
        <v>71</v>
      </c>
      <c r="R710" t="s">
        <v>71</v>
      </c>
      <c r="S710" t="s">
        <v>71</v>
      </c>
      <c r="T710" t="s">
        <v>6611</v>
      </c>
      <c r="U710" t="s">
        <v>71</v>
      </c>
      <c r="V710" t="s">
        <v>71</v>
      </c>
      <c r="W710" t="s">
        <v>71</v>
      </c>
      <c r="X710" t="s">
        <v>71</v>
      </c>
      <c r="Y710" t="s">
        <v>71</v>
      </c>
      <c r="Z710" t="s">
        <v>71</v>
      </c>
      <c r="AA710" t="s">
        <v>71</v>
      </c>
      <c r="AB710" t="s">
        <v>71</v>
      </c>
      <c r="AC710" t="s">
        <v>71</v>
      </c>
      <c r="AD710" t="s">
        <v>71</v>
      </c>
      <c r="AE710" t="s">
        <v>71</v>
      </c>
      <c r="AF710" t="s">
        <v>71</v>
      </c>
      <c r="AG710" t="s">
        <v>71</v>
      </c>
      <c r="AH710" t="s">
        <v>71</v>
      </c>
      <c r="AI710" t="s">
        <v>71</v>
      </c>
      <c r="AJ710" t="s">
        <v>71</v>
      </c>
      <c r="AK710" t="s">
        <v>71</v>
      </c>
      <c r="AL710" t="s">
        <v>71</v>
      </c>
      <c r="AM710" t="s">
        <v>71</v>
      </c>
      <c r="AN710" t="s">
        <v>71</v>
      </c>
      <c r="AO710" t="s">
        <v>71</v>
      </c>
      <c r="AP710" t="s">
        <v>71</v>
      </c>
      <c r="AQ710" t="s">
        <v>71</v>
      </c>
      <c r="AR710" t="s">
        <v>71</v>
      </c>
      <c r="AS710">
        <v>2005</v>
      </c>
      <c r="AT710" t="s">
        <v>71</v>
      </c>
      <c r="AU710" t="s">
        <v>71</v>
      </c>
      <c r="AV710" t="s">
        <v>71</v>
      </c>
      <c r="AW710" t="s">
        <v>71</v>
      </c>
      <c r="AX710" t="s">
        <v>71</v>
      </c>
      <c r="AY710" t="s">
        <v>71</v>
      </c>
      <c r="AZ710">
        <v>245</v>
      </c>
      <c r="BA710">
        <v>251</v>
      </c>
      <c r="BB710" t="s">
        <v>71</v>
      </c>
      <c r="BC710" t="s">
        <v>71</v>
      </c>
      <c r="BD710" t="s">
        <v>71</v>
      </c>
      <c r="BE710" t="s">
        <v>71</v>
      </c>
      <c r="BF710" t="s">
        <v>71</v>
      </c>
      <c r="BG710" t="s">
        <v>71</v>
      </c>
      <c r="BH710" t="s">
        <v>71</v>
      </c>
      <c r="BI710" t="s">
        <v>71</v>
      </c>
      <c r="BJ710" t="s">
        <v>71</v>
      </c>
      <c r="BK710" t="s">
        <v>71</v>
      </c>
      <c r="BL710" t="s">
        <v>71</v>
      </c>
      <c r="BM710" t="s">
        <v>71</v>
      </c>
      <c r="BN710" t="s">
        <v>71</v>
      </c>
      <c r="BO710" t="s">
        <v>71</v>
      </c>
      <c r="BP710" t="s">
        <v>71</v>
      </c>
      <c r="BQ710" t="s">
        <v>6612</v>
      </c>
      <c r="BR710" t="str">
        <f>HYPERLINK("https%3A%2F%2Fwww.webofscience.com%2Fwos%2Fwoscc%2Ffull-record%2FWOS:000236397300034","View Full Record in Web of Science")</f>
        <v>View Full Record in Web of Science</v>
      </c>
    </row>
    <row r="711" spans="1:70" x14ac:dyDescent="0.25">
      <c r="A711" t="s">
        <v>83</v>
      </c>
      <c r="B711" t="s">
        <v>6613</v>
      </c>
      <c r="C711" t="s">
        <v>71</v>
      </c>
      <c r="D711" t="s">
        <v>71</v>
      </c>
      <c r="E711" t="s">
        <v>102</v>
      </c>
      <c r="F711" t="s">
        <v>6614</v>
      </c>
      <c r="G711" t="s">
        <v>71</v>
      </c>
      <c r="H711" t="s">
        <v>71</v>
      </c>
      <c r="I711" s="8" t="s">
        <v>6615</v>
      </c>
      <c r="K711" t="s">
        <v>6616</v>
      </c>
      <c r="L711" t="s">
        <v>71</v>
      </c>
      <c r="M711" t="s">
        <v>602</v>
      </c>
      <c r="N711" t="s">
        <v>6617</v>
      </c>
      <c r="O711" t="s">
        <v>6618</v>
      </c>
      <c r="P711" t="s">
        <v>6619</v>
      </c>
      <c r="Q711" t="s">
        <v>6620</v>
      </c>
      <c r="R711" t="s">
        <v>71</v>
      </c>
      <c r="S711" t="s">
        <v>71</v>
      </c>
      <c r="T711" s="10" t="s">
        <v>6621</v>
      </c>
      <c r="U711" t="s">
        <v>71</v>
      </c>
      <c r="V711" t="s">
        <v>71</v>
      </c>
      <c r="W711" t="s">
        <v>71</v>
      </c>
      <c r="X711" t="s">
        <v>71</v>
      </c>
      <c r="Y711" t="s">
        <v>6282</v>
      </c>
      <c r="Z711" t="s">
        <v>6283</v>
      </c>
      <c r="AA711" t="s">
        <v>71</v>
      </c>
      <c r="AB711" t="s">
        <v>71</v>
      </c>
      <c r="AC711" t="s">
        <v>71</v>
      </c>
      <c r="AD711" t="s">
        <v>71</v>
      </c>
      <c r="AE711" t="s">
        <v>71</v>
      </c>
      <c r="AF711" t="s">
        <v>71</v>
      </c>
      <c r="AG711" t="s">
        <v>71</v>
      </c>
      <c r="AH711" t="s">
        <v>71</v>
      </c>
      <c r="AI711" t="s">
        <v>71</v>
      </c>
      <c r="AJ711" t="s">
        <v>71</v>
      </c>
      <c r="AK711" t="s">
        <v>71</v>
      </c>
      <c r="AL711" t="s">
        <v>71</v>
      </c>
      <c r="AM711" t="s">
        <v>71</v>
      </c>
      <c r="AN711" t="s">
        <v>71</v>
      </c>
      <c r="AO711" t="s">
        <v>6622</v>
      </c>
      <c r="AP711" t="s">
        <v>71</v>
      </c>
      <c r="AQ711" t="s">
        <v>71</v>
      </c>
      <c r="AR711" t="s">
        <v>71</v>
      </c>
      <c r="AS711">
        <v>2016</v>
      </c>
      <c r="AT711" t="s">
        <v>71</v>
      </c>
      <c r="AU711" t="s">
        <v>71</v>
      </c>
      <c r="AV711" t="s">
        <v>71</v>
      </c>
      <c r="AW711" t="s">
        <v>71</v>
      </c>
      <c r="AX711" t="s">
        <v>71</v>
      </c>
      <c r="AY711" t="s">
        <v>71</v>
      </c>
      <c r="AZ711" t="s">
        <v>71</v>
      </c>
      <c r="BA711" t="s">
        <v>71</v>
      </c>
      <c r="BB711" t="s">
        <v>71</v>
      </c>
      <c r="BC711" t="s">
        <v>71</v>
      </c>
      <c r="BD711" t="s">
        <v>71</v>
      </c>
      <c r="BE711" t="s">
        <v>71</v>
      </c>
      <c r="BF711" t="s">
        <v>71</v>
      </c>
      <c r="BG711" t="s">
        <v>71</v>
      </c>
      <c r="BH711" t="s">
        <v>71</v>
      </c>
      <c r="BI711" t="s">
        <v>71</v>
      </c>
      <c r="BJ711" t="s">
        <v>71</v>
      </c>
      <c r="BK711" t="s">
        <v>71</v>
      </c>
      <c r="BL711" t="s">
        <v>71</v>
      </c>
      <c r="BM711" t="s">
        <v>71</v>
      </c>
      <c r="BN711" t="s">
        <v>71</v>
      </c>
      <c r="BO711" t="s">
        <v>71</v>
      </c>
      <c r="BP711" t="s">
        <v>71</v>
      </c>
      <c r="BQ711" t="s">
        <v>6623</v>
      </c>
      <c r="BR711" t="str">
        <f>HYPERLINK("https%3A%2F%2Fwww.webofscience.com%2Fwos%2Fwoscc%2Ffull-record%2FWOS:000400375500009","View Full Record in Web of Science")</f>
        <v>View Full Record in Web of Science</v>
      </c>
    </row>
    <row r="712" spans="1:70" x14ac:dyDescent="0.25">
      <c r="A712" t="s">
        <v>69</v>
      </c>
      <c r="B712" t="s">
        <v>6624</v>
      </c>
      <c r="C712" t="s">
        <v>71</v>
      </c>
      <c r="D712" t="s">
        <v>71</v>
      </c>
      <c r="E712" t="s">
        <v>71</v>
      </c>
      <c r="F712" t="s">
        <v>6625</v>
      </c>
      <c r="G712" t="s">
        <v>71</v>
      </c>
      <c r="H712" t="s">
        <v>71</v>
      </c>
      <c r="I712" s="1" t="s">
        <v>6626</v>
      </c>
      <c r="J712" s="6" t="s">
        <v>8590</v>
      </c>
      <c r="K712" t="s">
        <v>955</v>
      </c>
      <c r="L712" t="s">
        <v>71</v>
      </c>
      <c r="M712" t="s">
        <v>71</v>
      </c>
      <c r="N712" t="s">
        <v>71</v>
      </c>
      <c r="O712" t="s">
        <v>71</v>
      </c>
      <c r="P712" t="s">
        <v>71</v>
      </c>
      <c r="Q712" t="s">
        <v>71</v>
      </c>
      <c r="R712" t="s">
        <v>71</v>
      </c>
      <c r="S712" t="s">
        <v>71</v>
      </c>
      <c r="T712" t="s">
        <v>6627</v>
      </c>
      <c r="U712" t="s">
        <v>71</v>
      </c>
      <c r="V712" t="s">
        <v>71</v>
      </c>
      <c r="W712" t="s">
        <v>71</v>
      </c>
      <c r="X712" t="s">
        <v>71</v>
      </c>
      <c r="Y712" t="s">
        <v>71</v>
      </c>
      <c r="Z712" t="s">
        <v>71</v>
      </c>
      <c r="AA712" t="s">
        <v>71</v>
      </c>
      <c r="AB712" t="s">
        <v>71</v>
      </c>
      <c r="AC712" t="s">
        <v>71</v>
      </c>
      <c r="AD712" t="s">
        <v>71</v>
      </c>
      <c r="AE712" t="s">
        <v>71</v>
      </c>
      <c r="AF712" t="s">
        <v>71</v>
      </c>
      <c r="AG712" t="s">
        <v>71</v>
      </c>
      <c r="AH712" t="s">
        <v>71</v>
      </c>
      <c r="AI712" t="s">
        <v>71</v>
      </c>
      <c r="AJ712" t="s">
        <v>71</v>
      </c>
      <c r="AK712" t="s">
        <v>71</v>
      </c>
      <c r="AL712" t="s">
        <v>71</v>
      </c>
      <c r="AM712" t="s">
        <v>958</v>
      </c>
      <c r="AN712" t="s">
        <v>959</v>
      </c>
      <c r="AO712" t="s">
        <v>71</v>
      </c>
      <c r="AP712" t="s">
        <v>71</v>
      </c>
      <c r="AQ712" t="s">
        <v>71</v>
      </c>
      <c r="AR712" t="s">
        <v>960</v>
      </c>
      <c r="AS712">
        <v>2015</v>
      </c>
      <c r="AT712">
        <v>43</v>
      </c>
      <c r="AU712">
        <v>4</v>
      </c>
      <c r="AV712" t="s">
        <v>71</v>
      </c>
      <c r="AW712" t="s">
        <v>71</v>
      </c>
      <c r="AX712" t="s">
        <v>71</v>
      </c>
      <c r="AY712" t="s">
        <v>71</v>
      </c>
      <c r="AZ712">
        <v>565</v>
      </c>
      <c r="BA712">
        <v>577</v>
      </c>
      <c r="BB712" t="s">
        <v>71</v>
      </c>
      <c r="BC712" t="s">
        <v>6628</v>
      </c>
      <c r="BD712" t="str">
        <f>HYPERLINK("http://dx.doi.org/10.1007/s10462-013-9393-z","http://dx.doi.org/10.1007/s10462-013-9393-z")</f>
        <v>http://dx.doi.org/10.1007/s10462-013-9393-z</v>
      </c>
      <c r="BE712" t="s">
        <v>71</v>
      </c>
      <c r="BF712" t="s">
        <v>71</v>
      </c>
      <c r="BG712" t="s">
        <v>71</v>
      </c>
      <c r="BH712" t="s">
        <v>71</v>
      </c>
      <c r="BI712" t="s">
        <v>71</v>
      </c>
      <c r="BJ712" t="s">
        <v>71</v>
      </c>
      <c r="BK712" t="s">
        <v>71</v>
      </c>
      <c r="BL712" t="s">
        <v>71</v>
      </c>
      <c r="BM712" t="s">
        <v>71</v>
      </c>
      <c r="BN712" t="s">
        <v>71</v>
      </c>
      <c r="BO712" t="s">
        <v>71</v>
      </c>
      <c r="BP712" t="s">
        <v>71</v>
      </c>
      <c r="BQ712" t="s">
        <v>6629</v>
      </c>
      <c r="BR712" t="str">
        <f>HYPERLINK("https%3A%2F%2Fwww.webofscience.com%2Fwos%2Fwoscc%2Ffull-record%2FWOS:000351112300005","View Full Record in Web of Science")</f>
        <v>View Full Record in Web of Science</v>
      </c>
    </row>
    <row r="713" spans="1:70" x14ac:dyDescent="0.25">
      <c r="A713" t="s">
        <v>83</v>
      </c>
      <c r="B713" t="s">
        <v>6630</v>
      </c>
      <c r="C713" t="s">
        <v>71</v>
      </c>
      <c r="D713" t="s">
        <v>6631</v>
      </c>
      <c r="E713" t="s">
        <v>71</v>
      </c>
      <c r="F713" t="s">
        <v>6632</v>
      </c>
      <c r="G713" t="s">
        <v>71</v>
      </c>
      <c r="H713" t="s">
        <v>71</v>
      </c>
      <c r="I713" s="1" t="s">
        <v>6633</v>
      </c>
      <c r="J713" s="6" t="s">
        <v>8590</v>
      </c>
      <c r="K713" t="s">
        <v>6634</v>
      </c>
      <c r="L713" t="s">
        <v>687</v>
      </c>
      <c r="M713" t="s">
        <v>6635</v>
      </c>
      <c r="N713" t="s">
        <v>2791</v>
      </c>
      <c r="O713" t="s">
        <v>2792</v>
      </c>
      <c r="P713" t="s">
        <v>71</v>
      </c>
      <c r="Q713" t="s">
        <v>71</v>
      </c>
      <c r="R713" t="s">
        <v>71</v>
      </c>
      <c r="S713" t="s">
        <v>71</v>
      </c>
      <c r="T713" t="s">
        <v>6636</v>
      </c>
      <c r="U713" t="s">
        <v>71</v>
      </c>
      <c r="V713" t="s">
        <v>71</v>
      </c>
      <c r="W713" t="s">
        <v>71</v>
      </c>
      <c r="X713" t="s">
        <v>71</v>
      </c>
      <c r="Y713" t="s">
        <v>6637</v>
      </c>
      <c r="Z713" t="s">
        <v>6638</v>
      </c>
      <c r="AA713" t="s">
        <v>71</v>
      </c>
      <c r="AB713" t="s">
        <v>71</v>
      </c>
      <c r="AC713" t="s">
        <v>71</v>
      </c>
      <c r="AD713" t="s">
        <v>71</v>
      </c>
      <c r="AE713" t="s">
        <v>71</v>
      </c>
      <c r="AF713" t="s">
        <v>71</v>
      </c>
      <c r="AG713" t="s">
        <v>71</v>
      </c>
      <c r="AH713" t="s">
        <v>71</v>
      </c>
      <c r="AI713" t="s">
        <v>71</v>
      </c>
      <c r="AJ713" t="s">
        <v>71</v>
      </c>
      <c r="AK713" t="s">
        <v>71</v>
      </c>
      <c r="AL713" t="s">
        <v>71</v>
      </c>
      <c r="AM713" t="s">
        <v>695</v>
      </c>
      <c r="AN713" t="s">
        <v>1283</v>
      </c>
      <c r="AO713" t="s">
        <v>6639</v>
      </c>
      <c r="AP713" t="s">
        <v>71</v>
      </c>
      <c r="AQ713" t="s">
        <v>71</v>
      </c>
      <c r="AR713" t="s">
        <v>71</v>
      </c>
      <c r="AS713">
        <v>2021</v>
      </c>
      <c r="AT713">
        <v>12871</v>
      </c>
      <c r="AU713" t="s">
        <v>71</v>
      </c>
      <c r="AV713" t="s">
        <v>71</v>
      </c>
      <c r="AW713" t="s">
        <v>71</v>
      </c>
      <c r="AX713" t="s">
        <v>71</v>
      </c>
      <c r="AY713" t="s">
        <v>71</v>
      </c>
      <c r="AZ713">
        <v>209</v>
      </c>
      <c r="BA713">
        <v>222</v>
      </c>
      <c r="BB713" t="s">
        <v>71</v>
      </c>
      <c r="BC713" t="s">
        <v>6640</v>
      </c>
      <c r="BD713" t="str">
        <f>HYPERLINK("http://dx.doi.org/10.1007/978-3-030-86967-0_16","http://dx.doi.org/10.1007/978-3-030-86967-0_16")</f>
        <v>http://dx.doi.org/10.1007/978-3-030-86967-0_16</v>
      </c>
      <c r="BE713" t="s">
        <v>71</v>
      </c>
      <c r="BF713" t="s">
        <v>71</v>
      </c>
      <c r="BG713" t="s">
        <v>71</v>
      </c>
      <c r="BH713" t="s">
        <v>71</v>
      </c>
      <c r="BI713" t="s">
        <v>71</v>
      </c>
      <c r="BJ713" t="s">
        <v>71</v>
      </c>
      <c r="BK713" t="s">
        <v>71</v>
      </c>
      <c r="BL713" t="s">
        <v>71</v>
      </c>
      <c r="BM713" t="s">
        <v>71</v>
      </c>
      <c r="BN713" t="s">
        <v>71</v>
      </c>
      <c r="BO713" t="s">
        <v>71</v>
      </c>
      <c r="BP713" t="s">
        <v>71</v>
      </c>
      <c r="BQ713" t="s">
        <v>6641</v>
      </c>
      <c r="BR713" t="str">
        <f>HYPERLINK("https%3A%2F%2Fwww.webofscience.com%2Fwos%2Fwoscc%2Ffull-record%2FWOS:000711830100016","View Full Record in Web of Science")</f>
        <v>View Full Record in Web of Science</v>
      </c>
    </row>
    <row r="714" spans="1:70" x14ac:dyDescent="0.25">
      <c r="A714" t="s">
        <v>83</v>
      </c>
      <c r="B714" t="s">
        <v>6642</v>
      </c>
      <c r="C714" t="s">
        <v>71</v>
      </c>
      <c r="D714" t="s">
        <v>5780</v>
      </c>
      <c r="E714" t="s">
        <v>71</v>
      </c>
      <c r="F714" t="s">
        <v>6643</v>
      </c>
      <c r="G714" t="s">
        <v>71</v>
      </c>
      <c r="H714" t="s">
        <v>71</v>
      </c>
      <c r="I714" s="1" t="s">
        <v>6644</v>
      </c>
      <c r="J714" s="6" t="s">
        <v>8590</v>
      </c>
      <c r="K714" t="s">
        <v>5783</v>
      </c>
      <c r="L714" t="s">
        <v>1179</v>
      </c>
      <c r="M714" t="s">
        <v>5784</v>
      </c>
      <c r="N714" t="s">
        <v>5785</v>
      </c>
      <c r="O714" t="s">
        <v>5786</v>
      </c>
      <c r="P714" t="s">
        <v>3531</v>
      </c>
      <c r="Q714" t="s">
        <v>71</v>
      </c>
      <c r="R714" t="s">
        <v>71</v>
      </c>
      <c r="S714" t="s">
        <v>71</v>
      </c>
      <c r="T714" t="s">
        <v>6645</v>
      </c>
      <c r="U714" t="s">
        <v>71</v>
      </c>
      <c r="V714" t="s">
        <v>71</v>
      </c>
      <c r="W714" t="s">
        <v>71</v>
      </c>
      <c r="X714" t="s">
        <v>71</v>
      </c>
      <c r="Y714" t="s">
        <v>71</v>
      </c>
      <c r="Z714" t="s">
        <v>71</v>
      </c>
      <c r="AA714" t="s">
        <v>71</v>
      </c>
      <c r="AB714" t="s">
        <v>71</v>
      </c>
      <c r="AC714" t="s">
        <v>71</v>
      </c>
      <c r="AD714" t="s">
        <v>71</v>
      </c>
      <c r="AE714" t="s">
        <v>71</v>
      </c>
      <c r="AF714" t="s">
        <v>71</v>
      </c>
      <c r="AG714" t="s">
        <v>71</v>
      </c>
      <c r="AH714" t="s">
        <v>71</v>
      </c>
      <c r="AI714" t="s">
        <v>71</v>
      </c>
      <c r="AJ714" t="s">
        <v>71</v>
      </c>
      <c r="AK714" t="s">
        <v>71</v>
      </c>
      <c r="AL714" t="s">
        <v>71</v>
      </c>
      <c r="AM714" t="s">
        <v>1187</v>
      </c>
      <c r="AN714" t="s">
        <v>71</v>
      </c>
      <c r="AO714" t="s">
        <v>71</v>
      </c>
      <c r="AP714" t="s">
        <v>71</v>
      </c>
      <c r="AQ714" t="s">
        <v>71</v>
      </c>
      <c r="AR714" t="s">
        <v>71</v>
      </c>
      <c r="AS714">
        <v>2021</v>
      </c>
      <c r="AT714">
        <v>192</v>
      </c>
      <c r="AU714" t="s">
        <v>71</v>
      </c>
      <c r="AV714" t="s">
        <v>71</v>
      </c>
      <c r="AW714" t="s">
        <v>71</v>
      </c>
      <c r="AX714" t="s">
        <v>71</v>
      </c>
      <c r="AY714" t="s">
        <v>71</v>
      </c>
      <c r="AZ714">
        <v>80</v>
      </c>
      <c r="BA714">
        <v>89</v>
      </c>
      <c r="BB714" t="s">
        <v>71</v>
      </c>
      <c r="BC714" t="s">
        <v>6646</v>
      </c>
      <c r="BD714" t="str">
        <f>HYPERLINK("http://dx.doi.org/10.1016/j.procs.2021.08.009","http://dx.doi.org/10.1016/j.procs.2021.08.009")</f>
        <v>http://dx.doi.org/10.1016/j.procs.2021.08.009</v>
      </c>
      <c r="BE714" t="s">
        <v>71</v>
      </c>
      <c r="BF714" t="s">
        <v>71</v>
      </c>
      <c r="BG714" t="s">
        <v>71</v>
      </c>
      <c r="BH714" t="s">
        <v>71</v>
      </c>
      <c r="BI714" t="s">
        <v>71</v>
      </c>
      <c r="BJ714" t="s">
        <v>71</v>
      </c>
      <c r="BK714" t="s">
        <v>71</v>
      </c>
      <c r="BL714" t="s">
        <v>71</v>
      </c>
      <c r="BM714" t="s">
        <v>71</v>
      </c>
      <c r="BN714" t="s">
        <v>71</v>
      </c>
      <c r="BO714" t="s">
        <v>71</v>
      </c>
      <c r="BP714" t="s">
        <v>71</v>
      </c>
      <c r="BQ714" t="s">
        <v>6647</v>
      </c>
      <c r="BR714" t="str">
        <f>HYPERLINK("https%3A%2F%2Fwww.webofscience.com%2Fwos%2Fwoscc%2Ffull-record%2FWOS:000720289000008","View Full Record in Web of Science")</f>
        <v>View Full Record in Web of Science</v>
      </c>
    </row>
    <row r="715" spans="1:70" x14ac:dyDescent="0.25">
      <c r="A715" t="s">
        <v>69</v>
      </c>
      <c r="B715" t="s">
        <v>6648</v>
      </c>
      <c r="C715" t="s">
        <v>71</v>
      </c>
      <c r="D715" t="s">
        <v>71</v>
      </c>
      <c r="E715" t="s">
        <v>71</v>
      </c>
      <c r="F715" t="s">
        <v>6648</v>
      </c>
      <c r="G715" t="s">
        <v>71</v>
      </c>
      <c r="H715" t="s">
        <v>71</v>
      </c>
      <c r="I715" s="1" t="s">
        <v>6649</v>
      </c>
      <c r="J715" s="6" t="s">
        <v>8590</v>
      </c>
      <c r="K715" t="s">
        <v>6650</v>
      </c>
      <c r="L715" t="s">
        <v>71</v>
      </c>
      <c r="M715" t="s">
        <v>71</v>
      </c>
      <c r="N715" t="s">
        <v>71</v>
      </c>
      <c r="O715" t="s">
        <v>71</v>
      </c>
      <c r="P715" t="s">
        <v>71</v>
      </c>
      <c r="Q715" t="s">
        <v>71</v>
      </c>
      <c r="R715" t="s">
        <v>71</v>
      </c>
      <c r="S715" t="s">
        <v>71</v>
      </c>
      <c r="T715" t="s">
        <v>6651</v>
      </c>
      <c r="U715" t="s">
        <v>71</v>
      </c>
      <c r="V715" t="s">
        <v>71</v>
      </c>
      <c r="W715" t="s">
        <v>71</v>
      </c>
      <c r="X715" t="s">
        <v>71</v>
      </c>
      <c r="Y715" t="s">
        <v>71</v>
      </c>
      <c r="Z715" t="s">
        <v>1072</v>
      </c>
      <c r="AA715" t="s">
        <v>71</v>
      </c>
      <c r="AB715" t="s">
        <v>71</v>
      </c>
      <c r="AC715" t="s">
        <v>71</v>
      </c>
      <c r="AD715" t="s">
        <v>71</v>
      </c>
      <c r="AE715" t="s">
        <v>71</v>
      </c>
      <c r="AF715" t="s">
        <v>71</v>
      </c>
      <c r="AG715" t="s">
        <v>71</v>
      </c>
      <c r="AH715" t="s">
        <v>71</v>
      </c>
      <c r="AI715" t="s">
        <v>71</v>
      </c>
      <c r="AJ715" t="s">
        <v>71</v>
      </c>
      <c r="AK715" t="s">
        <v>71</v>
      </c>
      <c r="AL715" t="s">
        <v>71</v>
      </c>
      <c r="AM715" t="s">
        <v>6652</v>
      </c>
      <c r="AN715" t="s">
        <v>6653</v>
      </c>
      <c r="AO715" t="s">
        <v>71</v>
      </c>
      <c r="AP715" t="s">
        <v>71</v>
      </c>
      <c r="AQ715" t="s">
        <v>71</v>
      </c>
      <c r="AR715" t="s">
        <v>794</v>
      </c>
      <c r="AS715">
        <v>2002</v>
      </c>
      <c r="AT715">
        <v>13</v>
      </c>
      <c r="AU715">
        <v>1</v>
      </c>
      <c r="AV715" t="s">
        <v>71</v>
      </c>
      <c r="AW715" t="s">
        <v>71</v>
      </c>
      <c r="AX715" t="s">
        <v>71</v>
      </c>
      <c r="AY715" t="s">
        <v>71</v>
      </c>
      <c r="AZ715">
        <v>3</v>
      </c>
      <c r="BA715">
        <v>14</v>
      </c>
      <c r="BB715" t="s">
        <v>71</v>
      </c>
      <c r="BC715" t="s">
        <v>6654</v>
      </c>
      <c r="BD715" t="str">
        <f>HYPERLINK("http://dx.doi.org/10.1109/72.977258","http://dx.doi.org/10.1109/72.977258")</f>
        <v>http://dx.doi.org/10.1109/72.977258</v>
      </c>
      <c r="BE715" t="s">
        <v>71</v>
      </c>
      <c r="BF715" t="s">
        <v>71</v>
      </c>
      <c r="BG715" t="s">
        <v>71</v>
      </c>
      <c r="BH715" t="s">
        <v>71</v>
      </c>
      <c r="BI715" t="s">
        <v>71</v>
      </c>
      <c r="BJ715" t="s">
        <v>71</v>
      </c>
      <c r="BK715" t="s">
        <v>71</v>
      </c>
      <c r="BL715">
        <v>18244404</v>
      </c>
      <c r="BM715" t="s">
        <v>71</v>
      </c>
      <c r="BN715" t="s">
        <v>71</v>
      </c>
      <c r="BO715" t="s">
        <v>71</v>
      </c>
      <c r="BP715" t="s">
        <v>71</v>
      </c>
      <c r="BQ715" t="s">
        <v>6655</v>
      </c>
      <c r="BR715" t="str">
        <f>HYPERLINK("https%3A%2F%2Fwww.webofscience.com%2Fwos%2Fwoscc%2Ffull-record%2FWOS:000173440100002","View Full Record in Web of Science")</f>
        <v>View Full Record in Web of Science</v>
      </c>
    </row>
    <row r="716" spans="1:70" x14ac:dyDescent="0.25">
      <c r="A716" t="s">
        <v>69</v>
      </c>
      <c r="B716" t="s">
        <v>6656</v>
      </c>
      <c r="C716" t="s">
        <v>71</v>
      </c>
      <c r="D716" t="s">
        <v>71</v>
      </c>
      <c r="E716" t="s">
        <v>71</v>
      </c>
      <c r="F716" t="s">
        <v>6657</v>
      </c>
      <c r="G716" t="s">
        <v>71</v>
      </c>
      <c r="H716" t="s">
        <v>71</v>
      </c>
      <c r="I716" s="1" t="s">
        <v>6658</v>
      </c>
      <c r="J716" s="6" t="s">
        <v>8590</v>
      </c>
      <c r="K716" t="s">
        <v>3303</v>
      </c>
      <c r="L716" t="s">
        <v>71</v>
      </c>
      <c r="M716" t="s">
        <v>71</v>
      </c>
      <c r="N716" t="s">
        <v>71</v>
      </c>
      <c r="O716" t="s">
        <v>71</v>
      </c>
      <c r="P716" t="s">
        <v>71</v>
      </c>
      <c r="Q716" t="s">
        <v>71</v>
      </c>
      <c r="R716" t="s">
        <v>71</v>
      </c>
      <c r="S716" t="s">
        <v>71</v>
      </c>
      <c r="T716" t="s">
        <v>6659</v>
      </c>
      <c r="U716" t="s">
        <v>71</v>
      </c>
      <c r="V716" t="s">
        <v>71</v>
      </c>
      <c r="W716" t="s">
        <v>71</v>
      </c>
      <c r="X716" t="s">
        <v>71</v>
      </c>
      <c r="Y716" t="s">
        <v>6660</v>
      </c>
      <c r="Z716" t="s">
        <v>6661</v>
      </c>
      <c r="AA716" t="s">
        <v>71</v>
      </c>
      <c r="AB716" t="s">
        <v>71</v>
      </c>
      <c r="AC716" t="s">
        <v>71</v>
      </c>
      <c r="AD716" t="s">
        <v>71</v>
      </c>
      <c r="AE716" t="s">
        <v>71</v>
      </c>
      <c r="AF716" t="s">
        <v>71</v>
      </c>
      <c r="AG716" t="s">
        <v>71</v>
      </c>
      <c r="AH716" t="s">
        <v>71</v>
      </c>
      <c r="AI716" t="s">
        <v>71</v>
      </c>
      <c r="AJ716" t="s">
        <v>71</v>
      </c>
      <c r="AK716" t="s">
        <v>71</v>
      </c>
      <c r="AL716" t="s">
        <v>71</v>
      </c>
      <c r="AM716" t="s">
        <v>3305</v>
      </c>
      <c r="AN716" t="s">
        <v>3306</v>
      </c>
      <c r="AO716" t="s">
        <v>71</v>
      </c>
      <c r="AP716" t="s">
        <v>71</v>
      </c>
      <c r="AQ716" t="s">
        <v>71</v>
      </c>
      <c r="AR716" t="s">
        <v>6662</v>
      </c>
      <c r="AS716">
        <v>2019</v>
      </c>
      <c r="AT716">
        <v>32</v>
      </c>
      <c r="AU716">
        <v>6</v>
      </c>
      <c r="AV716" t="s">
        <v>71</v>
      </c>
      <c r="AW716" t="s">
        <v>71</v>
      </c>
      <c r="AX716" t="s">
        <v>71</v>
      </c>
      <c r="AY716" t="s">
        <v>71</v>
      </c>
      <c r="AZ716">
        <v>964</v>
      </c>
      <c r="BA716">
        <v>992</v>
      </c>
      <c r="BB716" t="s">
        <v>71</v>
      </c>
      <c r="BC716" t="s">
        <v>6663</v>
      </c>
      <c r="BD716" t="str">
        <f>HYPERLINK("http://dx.doi.org/10.1108/JEIM-10-2018-0236","http://dx.doi.org/10.1108/JEIM-10-2018-0236")</f>
        <v>http://dx.doi.org/10.1108/JEIM-10-2018-0236</v>
      </c>
      <c r="BE716" t="s">
        <v>71</v>
      </c>
      <c r="BF716" t="s">
        <v>71</v>
      </c>
      <c r="BG716" t="s">
        <v>71</v>
      </c>
      <c r="BH716" t="s">
        <v>71</v>
      </c>
      <c r="BI716" t="s">
        <v>71</v>
      </c>
      <c r="BJ716" t="s">
        <v>71</v>
      </c>
      <c r="BK716" t="s">
        <v>71</v>
      </c>
      <c r="BL716" t="s">
        <v>71</v>
      </c>
      <c r="BM716" t="s">
        <v>71</v>
      </c>
      <c r="BN716" t="s">
        <v>71</v>
      </c>
      <c r="BO716" t="s">
        <v>71</v>
      </c>
      <c r="BP716" t="s">
        <v>71</v>
      </c>
      <c r="BQ716" t="s">
        <v>6664</v>
      </c>
      <c r="BR716" t="str">
        <f>HYPERLINK("https%3A%2F%2Fwww.webofscience.com%2Fwos%2Fwoscc%2Ffull-record%2FWOS:000488473800003","View Full Record in Web of Science")</f>
        <v>View Full Record in Web of Science</v>
      </c>
    </row>
    <row r="717" spans="1:70" x14ac:dyDescent="0.25">
      <c r="A717" t="s">
        <v>69</v>
      </c>
      <c r="B717" t="s">
        <v>6665</v>
      </c>
      <c r="C717" t="s">
        <v>71</v>
      </c>
      <c r="D717" t="s">
        <v>71</v>
      </c>
      <c r="E717" t="s">
        <v>71</v>
      </c>
      <c r="F717" t="s">
        <v>6666</v>
      </c>
      <c r="G717" t="s">
        <v>71</v>
      </c>
      <c r="H717" t="s">
        <v>71</v>
      </c>
      <c r="I717" s="1" t="s">
        <v>6667</v>
      </c>
      <c r="J717" s="6" t="s">
        <v>8590</v>
      </c>
      <c r="K717" t="s">
        <v>6668</v>
      </c>
      <c r="L717" t="s">
        <v>71</v>
      </c>
      <c r="M717" t="s">
        <v>71</v>
      </c>
      <c r="N717" t="s">
        <v>71</v>
      </c>
      <c r="O717" t="s">
        <v>71</v>
      </c>
      <c r="P717" t="s">
        <v>71</v>
      </c>
      <c r="Q717" t="s">
        <v>71</v>
      </c>
      <c r="R717" t="s">
        <v>71</v>
      </c>
      <c r="S717" t="s">
        <v>71</v>
      </c>
      <c r="T717" t="s">
        <v>6669</v>
      </c>
      <c r="U717" t="s">
        <v>71</v>
      </c>
      <c r="V717" t="s">
        <v>71</v>
      </c>
      <c r="W717" t="s">
        <v>71</v>
      </c>
      <c r="X717" t="s">
        <v>71</v>
      </c>
      <c r="Y717" t="s">
        <v>6670</v>
      </c>
      <c r="Z717" t="s">
        <v>6671</v>
      </c>
      <c r="AA717" t="s">
        <v>71</v>
      </c>
      <c r="AB717" t="s">
        <v>71</v>
      </c>
      <c r="AC717" t="s">
        <v>71</v>
      </c>
      <c r="AD717" t="s">
        <v>71</v>
      </c>
      <c r="AE717" t="s">
        <v>71</v>
      </c>
      <c r="AF717" t="s">
        <v>71</v>
      </c>
      <c r="AG717" t="s">
        <v>71</v>
      </c>
      <c r="AH717" t="s">
        <v>71</v>
      </c>
      <c r="AI717" t="s">
        <v>71</v>
      </c>
      <c r="AJ717" t="s">
        <v>71</v>
      </c>
      <c r="AK717" t="s">
        <v>71</v>
      </c>
      <c r="AL717" t="s">
        <v>71</v>
      </c>
      <c r="AM717" t="s">
        <v>6672</v>
      </c>
      <c r="AN717" t="s">
        <v>6673</v>
      </c>
      <c r="AO717" t="s">
        <v>71</v>
      </c>
      <c r="AP717" t="s">
        <v>71</v>
      </c>
      <c r="AQ717" t="s">
        <v>71</v>
      </c>
      <c r="AR717" t="s">
        <v>794</v>
      </c>
      <c r="AS717">
        <v>2015</v>
      </c>
      <c r="AT717">
        <v>33</v>
      </c>
      <c r="AU717">
        <v>1</v>
      </c>
      <c r="AV717" t="s">
        <v>71</v>
      </c>
      <c r="AW717" t="s">
        <v>71</v>
      </c>
      <c r="AX717" t="s">
        <v>71</v>
      </c>
      <c r="AY717" t="s">
        <v>71</v>
      </c>
      <c r="AZ717">
        <v>1</v>
      </c>
      <c r="BA717">
        <v>31</v>
      </c>
      <c r="BB717" t="s">
        <v>71</v>
      </c>
      <c r="BC717" t="s">
        <v>6674</v>
      </c>
      <c r="BD717" t="str">
        <f>HYPERLINK("http://dx.doi.org/10.1007/s00354-015-0101-1","http://dx.doi.org/10.1007/s00354-015-0101-1")</f>
        <v>http://dx.doi.org/10.1007/s00354-015-0101-1</v>
      </c>
      <c r="BE717" t="s">
        <v>71</v>
      </c>
      <c r="BF717" t="s">
        <v>71</v>
      </c>
      <c r="BG717" t="s">
        <v>71</v>
      </c>
      <c r="BH717" t="s">
        <v>71</v>
      </c>
      <c r="BI717" t="s">
        <v>71</v>
      </c>
      <c r="BJ717" t="s">
        <v>71</v>
      </c>
      <c r="BK717" t="s">
        <v>71</v>
      </c>
      <c r="BL717" t="s">
        <v>71</v>
      </c>
      <c r="BM717" t="s">
        <v>71</v>
      </c>
      <c r="BN717" t="s">
        <v>71</v>
      </c>
      <c r="BO717" t="s">
        <v>71</v>
      </c>
      <c r="BP717" t="s">
        <v>71</v>
      </c>
      <c r="BQ717" t="s">
        <v>6675</v>
      </c>
      <c r="BR717" t="str">
        <f>HYPERLINK("https%3A%2F%2Fwww.webofscience.com%2Fwos%2Fwoscc%2Ffull-record%2FWOS:000348984300001","View Full Record in Web of Science")</f>
        <v>View Full Record in Web of Science</v>
      </c>
    </row>
    <row r="718" spans="1:70" x14ac:dyDescent="0.25">
      <c r="A718" t="s">
        <v>69</v>
      </c>
      <c r="B718" t="s">
        <v>6676</v>
      </c>
      <c r="C718" t="s">
        <v>71</v>
      </c>
      <c r="D718" t="s">
        <v>71</v>
      </c>
      <c r="E718" t="s">
        <v>71</v>
      </c>
      <c r="F718" t="s">
        <v>6677</v>
      </c>
      <c r="G718" t="s">
        <v>71</v>
      </c>
      <c r="H718" t="s">
        <v>71</v>
      </c>
      <c r="I718" s="1" t="s">
        <v>6678</v>
      </c>
      <c r="J718" s="6" t="s">
        <v>8590</v>
      </c>
      <c r="K718" t="s">
        <v>6679</v>
      </c>
      <c r="L718" t="s">
        <v>71</v>
      </c>
      <c r="M718" t="s">
        <v>6680</v>
      </c>
      <c r="N718" t="s">
        <v>6681</v>
      </c>
      <c r="O718" t="s">
        <v>6016</v>
      </c>
      <c r="P718" t="s">
        <v>71</v>
      </c>
      <c r="Q718" t="s">
        <v>71</v>
      </c>
      <c r="R718" t="s">
        <v>71</v>
      </c>
      <c r="S718" t="s">
        <v>71</v>
      </c>
      <c r="T718" t="s">
        <v>6682</v>
      </c>
      <c r="U718" t="s">
        <v>71</v>
      </c>
      <c r="V718" t="s">
        <v>71</v>
      </c>
      <c r="W718" t="s">
        <v>71</v>
      </c>
      <c r="X718" t="s">
        <v>71</v>
      </c>
      <c r="Y718" t="s">
        <v>71</v>
      </c>
      <c r="Z718" t="s">
        <v>71</v>
      </c>
      <c r="AA718" t="s">
        <v>71</v>
      </c>
      <c r="AB718" t="s">
        <v>71</v>
      </c>
      <c r="AC718" t="s">
        <v>71</v>
      </c>
      <c r="AD718" t="s">
        <v>71</v>
      </c>
      <c r="AE718" t="s">
        <v>71</v>
      </c>
      <c r="AF718" t="s">
        <v>71</v>
      </c>
      <c r="AG718" t="s">
        <v>71</v>
      </c>
      <c r="AH718" t="s">
        <v>71</v>
      </c>
      <c r="AI718" t="s">
        <v>71</v>
      </c>
      <c r="AJ718" t="s">
        <v>71</v>
      </c>
      <c r="AK718" t="s">
        <v>71</v>
      </c>
      <c r="AL718" t="s">
        <v>71</v>
      </c>
      <c r="AM718" t="s">
        <v>6683</v>
      </c>
      <c r="AN718" t="s">
        <v>6684</v>
      </c>
      <c r="AO718" t="s">
        <v>71</v>
      </c>
      <c r="AP718" t="s">
        <v>71</v>
      </c>
      <c r="AQ718" t="s">
        <v>71</v>
      </c>
      <c r="AR718" t="s">
        <v>728</v>
      </c>
      <c r="AS718">
        <v>2009</v>
      </c>
      <c r="AT718">
        <v>24</v>
      </c>
      <c r="AU718">
        <v>12</v>
      </c>
      <c r="AV718" t="s">
        <v>71</v>
      </c>
      <c r="AW718" t="s">
        <v>71</v>
      </c>
      <c r="AX718" t="s">
        <v>180</v>
      </c>
      <c r="AY718" t="s">
        <v>71</v>
      </c>
      <c r="AZ718">
        <v>1381</v>
      </c>
      <c r="BA718">
        <v>1390</v>
      </c>
      <c r="BB718" t="s">
        <v>71</v>
      </c>
      <c r="BC718" t="s">
        <v>6685</v>
      </c>
      <c r="BD718" t="str">
        <f>HYPERLINK("http://dx.doi.org/10.1016/j.envsoft.2009.07.004","http://dx.doi.org/10.1016/j.envsoft.2009.07.004")</f>
        <v>http://dx.doi.org/10.1016/j.envsoft.2009.07.004</v>
      </c>
      <c r="BE718" t="s">
        <v>71</v>
      </c>
      <c r="BF718" t="s">
        <v>71</v>
      </c>
      <c r="BG718" t="s">
        <v>71</v>
      </c>
      <c r="BH718" t="s">
        <v>71</v>
      </c>
      <c r="BI718" t="s">
        <v>71</v>
      </c>
      <c r="BJ718" t="s">
        <v>71</v>
      </c>
      <c r="BK718" t="s">
        <v>71</v>
      </c>
      <c r="BL718" t="s">
        <v>71</v>
      </c>
      <c r="BM718" t="s">
        <v>71</v>
      </c>
      <c r="BN718" t="s">
        <v>71</v>
      </c>
      <c r="BO718" t="s">
        <v>71</v>
      </c>
      <c r="BP718" t="s">
        <v>71</v>
      </c>
      <c r="BQ718" t="s">
        <v>6686</v>
      </c>
      <c r="BR718" t="str">
        <f>HYPERLINK("https%3A%2F%2Fwww.webofscience.com%2Fwos%2Fwoscc%2Ffull-record%2FWOS:000270611200005","View Full Record in Web of Science")</f>
        <v>View Full Record in Web of Science</v>
      </c>
    </row>
    <row r="719" spans="1:70" x14ac:dyDescent="0.25">
      <c r="A719" t="s">
        <v>83</v>
      </c>
      <c r="B719" t="s">
        <v>6687</v>
      </c>
      <c r="C719" t="s">
        <v>71</v>
      </c>
      <c r="D719" t="s">
        <v>6688</v>
      </c>
      <c r="E719" t="s">
        <v>71</v>
      </c>
      <c r="F719" t="s">
        <v>6689</v>
      </c>
      <c r="G719" t="s">
        <v>71</v>
      </c>
      <c r="H719" t="s">
        <v>71</v>
      </c>
      <c r="I719" s="1" t="s">
        <v>6690</v>
      </c>
      <c r="J719" s="6" t="s">
        <v>8590</v>
      </c>
      <c r="K719" t="s">
        <v>6691</v>
      </c>
      <c r="L719" t="s">
        <v>71</v>
      </c>
      <c r="M719" t="s">
        <v>6692</v>
      </c>
      <c r="N719" t="s">
        <v>6693</v>
      </c>
      <c r="O719" t="s">
        <v>6225</v>
      </c>
      <c r="P719" t="s">
        <v>6694</v>
      </c>
      <c r="Q719" t="s">
        <v>71</v>
      </c>
      <c r="R719" t="s">
        <v>71</v>
      </c>
      <c r="S719" t="s">
        <v>71</v>
      </c>
      <c r="T719" t="s">
        <v>6695</v>
      </c>
      <c r="U719" t="s">
        <v>71</v>
      </c>
      <c r="V719" t="s">
        <v>71</v>
      </c>
      <c r="W719" t="s">
        <v>71</v>
      </c>
      <c r="X719" t="s">
        <v>71</v>
      </c>
      <c r="Y719" t="s">
        <v>6696</v>
      </c>
      <c r="Z719" t="s">
        <v>6697</v>
      </c>
      <c r="AA719" t="s">
        <v>71</v>
      </c>
      <c r="AB719" t="s">
        <v>71</v>
      </c>
      <c r="AC719" t="s">
        <v>71</v>
      </c>
      <c r="AD719" t="s">
        <v>71</v>
      </c>
      <c r="AE719" t="s">
        <v>71</v>
      </c>
      <c r="AF719" t="s">
        <v>71</v>
      </c>
      <c r="AG719" t="s">
        <v>71</v>
      </c>
      <c r="AH719" t="s">
        <v>71</v>
      </c>
      <c r="AI719" t="s">
        <v>71</v>
      </c>
      <c r="AJ719" t="s">
        <v>71</v>
      </c>
      <c r="AK719" t="s">
        <v>71</v>
      </c>
      <c r="AL719" t="s">
        <v>71</v>
      </c>
      <c r="AM719" t="s">
        <v>71</v>
      </c>
      <c r="AN719" t="s">
        <v>71</v>
      </c>
      <c r="AO719" t="s">
        <v>6698</v>
      </c>
      <c r="AP719" t="s">
        <v>71</v>
      </c>
      <c r="AQ719" t="s">
        <v>71</v>
      </c>
      <c r="AR719" t="s">
        <v>71</v>
      </c>
      <c r="AS719">
        <v>2012</v>
      </c>
      <c r="AT719" t="s">
        <v>71</v>
      </c>
      <c r="AU719" t="s">
        <v>71</v>
      </c>
      <c r="AV719" t="s">
        <v>71</v>
      </c>
      <c r="AW719" t="s">
        <v>71</v>
      </c>
      <c r="AX719" t="s">
        <v>71</v>
      </c>
      <c r="AY719" t="s">
        <v>71</v>
      </c>
      <c r="AZ719">
        <v>709</v>
      </c>
      <c r="BA719">
        <v>714</v>
      </c>
      <c r="BB719" t="s">
        <v>71</v>
      </c>
      <c r="BC719" t="s">
        <v>71</v>
      </c>
      <c r="BD719" t="s">
        <v>71</v>
      </c>
      <c r="BE719" t="s">
        <v>71</v>
      </c>
      <c r="BF719" t="s">
        <v>71</v>
      </c>
      <c r="BG719" t="s">
        <v>71</v>
      </c>
      <c r="BH719" t="s">
        <v>71</v>
      </c>
      <c r="BI719" t="s">
        <v>71</v>
      </c>
      <c r="BJ719" t="s">
        <v>71</v>
      </c>
      <c r="BK719" t="s">
        <v>71</v>
      </c>
      <c r="BL719" t="s">
        <v>71</v>
      </c>
      <c r="BM719" t="s">
        <v>71</v>
      </c>
      <c r="BN719" t="s">
        <v>71</v>
      </c>
      <c r="BO719" t="s">
        <v>71</v>
      </c>
      <c r="BP719" t="s">
        <v>71</v>
      </c>
      <c r="BQ719" t="s">
        <v>6699</v>
      </c>
      <c r="BR719" t="str">
        <f>HYPERLINK("https%3A%2F%2Fwww.webofscience.com%2Fwos%2Fwoscc%2Ffull-record%2FWOS:000320196400128","View Full Record in Web of Science")</f>
        <v>View Full Record in Web of Science</v>
      </c>
    </row>
    <row r="720" spans="1:70" x14ac:dyDescent="0.25">
      <c r="A720" t="s">
        <v>83</v>
      </c>
      <c r="B720" t="s">
        <v>6700</v>
      </c>
      <c r="C720" t="s">
        <v>71</v>
      </c>
      <c r="D720" t="s">
        <v>71</v>
      </c>
      <c r="E720" t="s">
        <v>102</v>
      </c>
      <c r="F720" t="s">
        <v>6701</v>
      </c>
      <c r="G720" t="s">
        <v>71</v>
      </c>
      <c r="H720" t="s">
        <v>71</v>
      </c>
      <c r="I720" s="1" t="s">
        <v>6702</v>
      </c>
      <c r="J720" s="6" t="s">
        <v>8590</v>
      </c>
      <c r="K720" t="s">
        <v>6703</v>
      </c>
      <c r="L720" t="s">
        <v>71</v>
      </c>
      <c r="M720" t="s">
        <v>6704</v>
      </c>
      <c r="N720" t="s">
        <v>6705</v>
      </c>
      <c r="O720" t="s">
        <v>5476</v>
      </c>
      <c r="P720" t="s">
        <v>6706</v>
      </c>
      <c r="Q720" t="s">
        <v>71</v>
      </c>
      <c r="R720" t="s">
        <v>71</v>
      </c>
      <c r="S720" t="s">
        <v>71</v>
      </c>
      <c r="T720" t="s">
        <v>6707</v>
      </c>
      <c r="U720" t="s">
        <v>71</v>
      </c>
      <c r="V720" t="s">
        <v>71</v>
      </c>
      <c r="W720" t="s">
        <v>71</v>
      </c>
      <c r="X720" t="s">
        <v>71</v>
      </c>
      <c r="Y720" t="s">
        <v>71</v>
      </c>
      <c r="Z720" t="s">
        <v>71</v>
      </c>
      <c r="AA720" t="s">
        <v>71</v>
      </c>
      <c r="AB720" t="s">
        <v>71</v>
      </c>
      <c r="AC720" t="s">
        <v>71</v>
      </c>
      <c r="AD720" t="s">
        <v>71</v>
      </c>
      <c r="AE720" t="s">
        <v>71</v>
      </c>
      <c r="AF720" t="s">
        <v>71</v>
      </c>
      <c r="AG720" t="s">
        <v>71</v>
      </c>
      <c r="AH720" t="s">
        <v>71</v>
      </c>
      <c r="AI720" t="s">
        <v>71</v>
      </c>
      <c r="AJ720" t="s">
        <v>71</v>
      </c>
      <c r="AK720" t="s">
        <v>71</v>
      </c>
      <c r="AL720" t="s">
        <v>71</v>
      </c>
      <c r="AM720" t="s">
        <v>71</v>
      </c>
      <c r="AN720" t="s">
        <v>71</v>
      </c>
      <c r="AO720" t="s">
        <v>6708</v>
      </c>
      <c r="AP720" t="s">
        <v>71</v>
      </c>
      <c r="AQ720" t="s">
        <v>71</v>
      </c>
      <c r="AR720" t="s">
        <v>71</v>
      </c>
      <c r="AS720">
        <v>2021</v>
      </c>
      <c r="AT720" t="s">
        <v>71</v>
      </c>
      <c r="AU720" t="s">
        <v>71</v>
      </c>
      <c r="AV720" t="s">
        <v>71</v>
      </c>
      <c r="AW720" t="s">
        <v>71</v>
      </c>
      <c r="AX720" t="s">
        <v>71</v>
      </c>
      <c r="AY720" t="s">
        <v>71</v>
      </c>
      <c r="AZ720">
        <v>178</v>
      </c>
      <c r="BA720">
        <v>183</v>
      </c>
      <c r="BB720" t="s">
        <v>71</v>
      </c>
      <c r="BC720" t="s">
        <v>6709</v>
      </c>
      <c r="BD720" t="str">
        <f>HYPERLINK("http://dx.doi.org/10.1109/ICID54526.2021.00042","http://dx.doi.org/10.1109/ICID54526.2021.00042")</f>
        <v>http://dx.doi.org/10.1109/ICID54526.2021.00042</v>
      </c>
      <c r="BE720" t="s">
        <v>71</v>
      </c>
      <c r="BF720" t="s">
        <v>71</v>
      </c>
      <c r="BG720" t="s">
        <v>71</v>
      </c>
      <c r="BH720" t="s">
        <v>71</v>
      </c>
      <c r="BI720" t="s">
        <v>71</v>
      </c>
      <c r="BJ720" t="s">
        <v>71</v>
      </c>
      <c r="BK720" t="s">
        <v>71</v>
      </c>
      <c r="BL720" t="s">
        <v>71</v>
      </c>
      <c r="BM720" t="s">
        <v>71</v>
      </c>
      <c r="BN720" t="s">
        <v>71</v>
      </c>
      <c r="BO720" t="s">
        <v>71</v>
      </c>
      <c r="BP720" t="s">
        <v>71</v>
      </c>
      <c r="BQ720" t="s">
        <v>6710</v>
      </c>
      <c r="BR720" t="str">
        <f>HYPERLINK("https%3A%2F%2Fwww.webofscience.com%2Fwos%2Fwoscc%2Ffull-record%2FWOS:000778880700035","View Full Record in Web of Science")</f>
        <v>View Full Record in Web of Science</v>
      </c>
    </row>
    <row r="721" spans="1:70" x14ac:dyDescent="0.25">
      <c r="A721" t="s">
        <v>69</v>
      </c>
      <c r="B721" t="s">
        <v>6711</v>
      </c>
      <c r="C721" t="s">
        <v>71</v>
      </c>
      <c r="D721" t="s">
        <v>71</v>
      </c>
      <c r="E721" t="s">
        <v>71</v>
      </c>
      <c r="F721" t="s">
        <v>6712</v>
      </c>
      <c r="G721" t="s">
        <v>71</v>
      </c>
      <c r="H721" t="s">
        <v>71</v>
      </c>
      <c r="I721" s="1" t="s">
        <v>6713</v>
      </c>
      <c r="J721" s="6" t="s">
        <v>8590</v>
      </c>
      <c r="K721" t="s">
        <v>766</v>
      </c>
      <c r="L721" t="s">
        <v>71</v>
      </c>
      <c r="M721" t="s">
        <v>71</v>
      </c>
      <c r="N721" t="s">
        <v>71</v>
      </c>
      <c r="O721" t="s">
        <v>71</v>
      </c>
      <c r="P721" t="s">
        <v>71</v>
      </c>
      <c r="Q721" t="s">
        <v>71</v>
      </c>
      <c r="R721" t="s">
        <v>71</v>
      </c>
      <c r="S721" t="s">
        <v>71</v>
      </c>
      <c r="T721" t="s">
        <v>6714</v>
      </c>
      <c r="U721" t="s">
        <v>71</v>
      </c>
      <c r="V721" t="s">
        <v>71</v>
      </c>
      <c r="W721" t="s">
        <v>71</v>
      </c>
      <c r="X721" t="s">
        <v>71</v>
      </c>
      <c r="Y721" t="s">
        <v>6715</v>
      </c>
      <c r="Z721" t="s">
        <v>6716</v>
      </c>
      <c r="AA721" t="s">
        <v>71</v>
      </c>
      <c r="AB721" t="s">
        <v>71</v>
      </c>
      <c r="AC721" t="s">
        <v>71</v>
      </c>
      <c r="AD721" t="s">
        <v>71</v>
      </c>
      <c r="AE721" t="s">
        <v>71</v>
      </c>
      <c r="AF721" t="s">
        <v>71</v>
      </c>
      <c r="AG721" t="s">
        <v>71</v>
      </c>
      <c r="AH721" t="s">
        <v>71</v>
      </c>
      <c r="AI721" t="s">
        <v>71</v>
      </c>
      <c r="AJ721" t="s">
        <v>71</v>
      </c>
      <c r="AK721" t="s">
        <v>71</v>
      </c>
      <c r="AL721" t="s">
        <v>71</v>
      </c>
      <c r="AM721" t="s">
        <v>768</v>
      </c>
      <c r="AN721" t="s">
        <v>769</v>
      </c>
      <c r="AO721" t="s">
        <v>71</v>
      </c>
      <c r="AP721" t="s">
        <v>71</v>
      </c>
      <c r="AQ721" t="s">
        <v>71</v>
      </c>
      <c r="AR721" t="s">
        <v>794</v>
      </c>
      <c r="AS721">
        <v>2009</v>
      </c>
      <c r="AT721">
        <v>9</v>
      </c>
      <c r="AU721">
        <v>1</v>
      </c>
      <c r="AV721" t="s">
        <v>71</v>
      </c>
      <c r="AW721" t="s">
        <v>71</v>
      </c>
      <c r="AX721" t="s">
        <v>71</v>
      </c>
      <c r="AY721" t="s">
        <v>71</v>
      </c>
      <c r="AZ721">
        <v>1</v>
      </c>
      <c r="BA721">
        <v>12</v>
      </c>
      <c r="BB721" t="s">
        <v>71</v>
      </c>
      <c r="BC721" t="s">
        <v>6717</v>
      </c>
      <c r="BD721" t="str">
        <f>HYPERLINK("http://dx.doi.org/10.1016/j.asoc.2008.05.006","http://dx.doi.org/10.1016/j.asoc.2008.05.006")</f>
        <v>http://dx.doi.org/10.1016/j.asoc.2008.05.006</v>
      </c>
      <c r="BE721" t="s">
        <v>71</v>
      </c>
      <c r="BF721" t="s">
        <v>71</v>
      </c>
      <c r="BG721" t="s">
        <v>71</v>
      </c>
      <c r="BH721" t="s">
        <v>71</v>
      </c>
      <c r="BI721" t="s">
        <v>71</v>
      </c>
      <c r="BJ721" t="s">
        <v>71</v>
      </c>
      <c r="BK721" t="s">
        <v>71</v>
      </c>
      <c r="BL721" t="s">
        <v>71</v>
      </c>
      <c r="BM721" t="s">
        <v>71</v>
      </c>
      <c r="BN721" t="s">
        <v>71</v>
      </c>
      <c r="BO721" t="s">
        <v>71</v>
      </c>
      <c r="BP721" t="s">
        <v>71</v>
      </c>
      <c r="BQ721" t="s">
        <v>6718</v>
      </c>
      <c r="BR721" t="str">
        <f>HYPERLINK("https%3A%2F%2Fwww.webofscience.com%2Fwos%2Fwoscc%2Ffull-record%2FWOS:000260152400001","View Full Record in Web of Science")</f>
        <v>View Full Record in Web of Science</v>
      </c>
    </row>
    <row r="722" spans="1:70" x14ac:dyDescent="0.25">
      <c r="A722" t="s">
        <v>69</v>
      </c>
      <c r="B722" t="s">
        <v>6719</v>
      </c>
      <c r="C722" t="s">
        <v>71</v>
      </c>
      <c r="D722" t="s">
        <v>71</v>
      </c>
      <c r="E722" t="s">
        <v>71</v>
      </c>
      <c r="F722" t="s">
        <v>6719</v>
      </c>
      <c r="G722" t="s">
        <v>71</v>
      </c>
      <c r="H722" t="s">
        <v>71</v>
      </c>
      <c r="I722" s="1" t="s">
        <v>6720</v>
      </c>
      <c r="J722" s="6" t="s">
        <v>8590</v>
      </c>
      <c r="K722" t="s">
        <v>6721</v>
      </c>
      <c r="L722" t="s">
        <v>71</v>
      </c>
      <c r="M722" t="s">
        <v>71</v>
      </c>
      <c r="N722" t="s">
        <v>71</v>
      </c>
      <c r="O722" t="s">
        <v>71</v>
      </c>
      <c r="P722" t="s">
        <v>71</v>
      </c>
      <c r="Q722" t="s">
        <v>71</v>
      </c>
      <c r="R722" t="s">
        <v>71</v>
      </c>
      <c r="S722" t="s">
        <v>71</v>
      </c>
      <c r="T722" t="s">
        <v>6722</v>
      </c>
      <c r="U722" t="s">
        <v>71</v>
      </c>
      <c r="V722" t="s">
        <v>71</v>
      </c>
      <c r="W722" t="s">
        <v>71</v>
      </c>
      <c r="X722" t="s">
        <v>71</v>
      </c>
      <c r="Y722" t="s">
        <v>3937</v>
      </c>
      <c r="Z722" t="s">
        <v>3938</v>
      </c>
      <c r="AA722" t="s">
        <v>71</v>
      </c>
      <c r="AB722" t="s">
        <v>71</v>
      </c>
      <c r="AC722" t="s">
        <v>71</v>
      </c>
      <c r="AD722" t="s">
        <v>71</v>
      </c>
      <c r="AE722" t="s">
        <v>71</v>
      </c>
      <c r="AF722" t="s">
        <v>71</v>
      </c>
      <c r="AG722" t="s">
        <v>71</v>
      </c>
      <c r="AH722" t="s">
        <v>71</v>
      </c>
      <c r="AI722" t="s">
        <v>71</v>
      </c>
      <c r="AJ722" t="s">
        <v>71</v>
      </c>
      <c r="AK722" t="s">
        <v>71</v>
      </c>
      <c r="AL722" t="s">
        <v>71</v>
      </c>
      <c r="AM722" t="s">
        <v>6723</v>
      </c>
      <c r="AN722" t="s">
        <v>71</v>
      </c>
      <c r="AO722" t="s">
        <v>71</v>
      </c>
      <c r="AP722" t="s">
        <v>71</v>
      </c>
      <c r="AQ722" t="s">
        <v>71</v>
      </c>
      <c r="AR722" t="s">
        <v>728</v>
      </c>
      <c r="AS722">
        <v>2001</v>
      </c>
      <c r="AT722">
        <v>31</v>
      </c>
      <c r="AU722">
        <v>6</v>
      </c>
      <c r="AV722" t="s">
        <v>71</v>
      </c>
      <c r="AW722" t="s">
        <v>71</v>
      </c>
      <c r="AX722" t="s">
        <v>71</v>
      </c>
      <c r="AY722" t="s">
        <v>71</v>
      </c>
      <c r="AZ722">
        <v>930</v>
      </c>
      <c r="BA722">
        <v>937</v>
      </c>
      <c r="BB722" t="s">
        <v>71</v>
      </c>
      <c r="BC722" t="s">
        <v>6724</v>
      </c>
      <c r="BD722" t="str">
        <f>HYPERLINK("http://dx.doi.org/10.1109/3477.969496","http://dx.doi.org/10.1109/3477.969496")</f>
        <v>http://dx.doi.org/10.1109/3477.969496</v>
      </c>
      <c r="BE722" t="s">
        <v>71</v>
      </c>
      <c r="BF722" t="s">
        <v>71</v>
      </c>
      <c r="BG722" t="s">
        <v>71</v>
      </c>
      <c r="BH722" t="s">
        <v>71</v>
      </c>
      <c r="BI722" t="s">
        <v>71</v>
      </c>
      <c r="BJ722" t="s">
        <v>71</v>
      </c>
      <c r="BK722" t="s">
        <v>71</v>
      </c>
      <c r="BL722">
        <v>18244858</v>
      </c>
      <c r="BM722" t="s">
        <v>71</v>
      </c>
      <c r="BN722" t="s">
        <v>71</v>
      </c>
      <c r="BO722" t="s">
        <v>71</v>
      </c>
      <c r="BP722" t="s">
        <v>71</v>
      </c>
      <c r="BQ722" t="s">
        <v>6725</v>
      </c>
      <c r="BR722" t="str">
        <f>HYPERLINK("https%3A%2F%2Fwww.webofscience.com%2Fwos%2Fwoscc%2Ffull-record%2FWOS:000172566600008","View Full Record in Web of Science")</f>
        <v>View Full Record in Web of Science</v>
      </c>
    </row>
    <row r="723" spans="1:70" x14ac:dyDescent="0.25">
      <c r="A723" t="s">
        <v>83</v>
      </c>
      <c r="B723" t="s">
        <v>6726</v>
      </c>
      <c r="C723" t="s">
        <v>71</v>
      </c>
      <c r="D723" t="s">
        <v>71</v>
      </c>
      <c r="E723" t="s">
        <v>102</v>
      </c>
      <c r="F723" t="s">
        <v>6727</v>
      </c>
      <c r="G723" t="s">
        <v>71</v>
      </c>
      <c r="H723" t="s">
        <v>71</v>
      </c>
      <c r="I723" s="1" t="s">
        <v>6728</v>
      </c>
      <c r="J723" s="6" t="s">
        <v>8590</v>
      </c>
      <c r="K723" t="s">
        <v>6729</v>
      </c>
      <c r="L723" t="s">
        <v>6730</v>
      </c>
      <c r="M723" t="s">
        <v>6731</v>
      </c>
      <c r="N723" t="s">
        <v>6732</v>
      </c>
      <c r="O723" t="s">
        <v>1463</v>
      </c>
      <c r="P723" t="s">
        <v>102</v>
      </c>
      <c r="Q723" t="s">
        <v>71</v>
      </c>
      <c r="R723" t="s">
        <v>71</v>
      </c>
      <c r="S723" t="s">
        <v>71</v>
      </c>
      <c r="T723" t="s">
        <v>6733</v>
      </c>
      <c r="U723" t="s">
        <v>71</v>
      </c>
      <c r="V723" t="s">
        <v>71</v>
      </c>
      <c r="W723" t="s">
        <v>71</v>
      </c>
      <c r="X723" t="s">
        <v>71</v>
      </c>
      <c r="Y723" t="s">
        <v>71</v>
      </c>
      <c r="Z723" t="s">
        <v>71</v>
      </c>
      <c r="AA723" t="s">
        <v>71</v>
      </c>
      <c r="AB723" t="s">
        <v>71</v>
      </c>
      <c r="AC723" t="s">
        <v>71</v>
      </c>
      <c r="AD723" t="s">
        <v>71</v>
      </c>
      <c r="AE723" t="s">
        <v>71</v>
      </c>
      <c r="AF723" t="s">
        <v>71</v>
      </c>
      <c r="AG723" t="s">
        <v>71</v>
      </c>
      <c r="AH723" t="s">
        <v>71</v>
      </c>
      <c r="AI723" t="s">
        <v>71</v>
      </c>
      <c r="AJ723" t="s">
        <v>71</v>
      </c>
      <c r="AK723" t="s">
        <v>71</v>
      </c>
      <c r="AL723" t="s">
        <v>71</v>
      </c>
      <c r="AM723" t="s">
        <v>6734</v>
      </c>
      <c r="AN723" t="s">
        <v>71</v>
      </c>
      <c r="AO723" t="s">
        <v>6735</v>
      </c>
      <c r="AP723" t="s">
        <v>71</v>
      </c>
      <c r="AQ723" t="s">
        <v>71</v>
      </c>
      <c r="AR723" t="s">
        <v>71</v>
      </c>
      <c r="AS723">
        <v>2007</v>
      </c>
      <c r="AT723" t="s">
        <v>71</v>
      </c>
      <c r="AU723" t="s">
        <v>71</v>
      </c>
      <c r="AV723" t="s">
        <v>71</v>
      </c>
      <c r="AW723" t="s">
        <v>71</v>
      </c>
      <c r="AX723" t="s">
        <v>71</v>
      </c>
      <c r="AY723" t="s">
        <v>71</v>
      </c>
      <c r="AZ723">
        <v>784</v>
      </c>
      <c r="BA723">
        <v>787</v>
      </c>
      <c r="BB723" t="s">
        <v>71</v>
      </c>
      <c r="BC723" t="s">
        <v>71</v>
      </c>
      <c r="BD723" t="s">
        <v>71</v>
      </c>
      <c r="BE723" t="s">
        <v>71</v>
      </c>
      <c r="BF723" t="s">
        <v>71</v>
      </c>
      <c r="BG723" t="s">
        <v>71</v>
      </c>
      <c r="BH723" t="s">
        <v>71</v>
      </c>
      <c r="BI723" t="s">
        <v>71</v>
      </c>
      <c r="BJ723" t="s">
        <v>71</v>
      </c>
      <c r="BK723" t="s">
        <v>71</v>
      </c>
      <c r="BL723" t="s">
        <v>71</v>
      </c>
      <c r="BM723" t="s">
        <v>71</v>
      </c>
      <c r="BN723" t="s">
        <v>71</v>
      </c>
      <c r="BO723" t="s">
        <v>71</v>
      </c>
      <c r="BP723" t="s">
        <v>71</v>
      </c>
      <c r="BQ723" t="s">
        <v>6736</v>
      </c>
      <c r="BR723" t="str">
        <f>HYPERLINK("https%3A%2F%2Fwww.webofscience.com%2Fwos%2Fwoscc%2Ffull-record%2FWOS:000259117300194","View Full Record in Web of Science")</f>
        <v>View Full Record in Web of Science</v>
      </c>
    </row>
    <row r="724" spans="1:70" x14ac:dyDescent="0.25">
      <c r="A724" t="s">
        <v>83</v>
      </c>
      <c r="B724" t="s">
        <v>6737</v>
      </c>
      <c r="C724" t="s">
        <v>71</v>
      </c>
      <c r="D724" t="s">
        <v>6738</v>
      </c>
      <c r="E724" t="s">
        <v>71</v>
      </c>
      <c r="F724" t="s">
        <v>6739</v>
      </c>
      <c r="G724" t="s">
        <v>71</v>
      </c>
      <c r="H724" t="s">
        <v>71</v>
      </c>
      <c r="I724" s="1" t="s">
        <v>6740</v>
      </c>
      <c r="J724" s="6" t="s">
        <v>8590</v>
      </c>
      <c r="K724" t="s">
        <v>6741</v>
      </c>
      <c r="L724" t="s">
        <v>71</v>
      </c>
      <c r="M724" t="s">
        <v>6742</v>
      </c>
      <c r="N724" t="s">
        <v>6743</v>
      </c>
      <c r="O724" t="s">
        <v>6744</v>
      </c>
      <c r="P724" t="s">
        <v>6745</v>
      </c>
      <c r="Q724" t="s">
        <v>6746</v>
      </c>
      <c r="R724" t="s">
        <v>71</v>
      </c>
      <c r="S724" t="s">
        <v>71</v>
      </c>
      <c r="T724" t="s">
        <v>6747</v>
      </c>
      <c r="U724" t="s">
        <v>71</v>
      </c>
      <c r="V724" t="s">
        <v>71</v>
      </c>
      <c r="W724" t="s">
        <v>71</v>
      </c>
      <c r="X724" t="s">
        <v>71</v>
      </c>
      <c r="Y724" t="s">
        <v>71</v>
      </c>
      <c r="Z724" t="s">
        <v>71</v>
      </c>
      <c r="AA724" t="s">
        <v>71</v>
      </c>
      <c r="AB724" t="s">
        <v>71</v>
      </c>
      <c r="AC724" t="s">
        <v>71</v>
      </c>
      <c r="AD724" t="s">
        <v>71</v>
      </c>
      <c r="AE724" t="s">
        <v>71</v>
      </c>
      <c r="AF724" t="s">
        <v>71</v>
      </c>
      <c r="AG724" t="s">
        <v>71</v>
      </c>
      <c r="AH724" t="s">
        <v>71</v>
      </c>
      <c r="AI724" t="s">
        <v>71</v>
      </c>
      <c r="AJ724" t="s">
        <v>71</v>
      </c>
      <c r="AK724" t="s">
        <v>71</v>
      </c>
      <c r="AL724" t="s">
        <v>71</v>
      </c>
      <c r="AM724" t="s">
        <v>71</v>
      </c>
      <c r="AN724" t="s">
        <v>71</v>
      </c>
      <c r="AO724" t="s">
        <v>6748</v>
      </c>
      <c r="AP724" t="s">
        <v>71</v>
      </c>
      <c r="AQ724" t="s">
        <v>71</v>
      </c>
      <c r="AR724" t="s">
        <v>71</v>
      </c>
      <c r="AS724">
        <v>2020</v>
      </c>
      <c r="AT724" t="s">
        <v>71</v>
      </c>
      <c r="AU724" t="s">
        <v>71</v>
      </c>
      <c r="AV724" t="s">
        <v>71</v>
      </c>
      <c r="AW724" t="s">
        <v>71</v>
      </c>
      <c r="AX724" t="s">
        <v>71</v>
      </c>
      <c r="AY724" t="s">
        <v>71</v>
      </c>
      <c r="AZ724">
        <v>76</v>
      </c>
      <c r="BA724">
        <v>85</v>
      </c>
      <c r="BB724" t="s">
        <v>71</v>
      </c>
      <c r="BC724" t="s">
        <v>71</v>
      </c>
      <c r="BD724" t="s">
        <v>71</v>
      </c>
      <c r="BE724" t="s">
        <v>71</v>
      </c>
      <c r="BF724" t="s">
        <v>71</v>
      </c>
      <c r="BG724" t="s">
        <v>71</v>
      </c>
      <c r="BH724" t="s">
        <v>71</v>
      </c>
      <c r="BI724" t="s">
        <v>71</v>
      </c>
      <c r="BJ724" t="s">
        <v>71</v>
      </c>
      <c r="BK724" t="s">
        <v>71</v>
      </c>
      <c r="BL724" t="s">
        <v>71</v>
      </c>
      <c r="BM724" t="s">
        <v>71</v>
      </c>
      <c r="BN724" t="s">
        <v>71</v>
      </c>
      <c r="BO724" t="s">
        <v>71</v>
      </c>
      <c r="BP724" t="s">
        <v>71</v>
      </c>
      <c r="BQ724" t="s">
        <v>6749</v>
      </c>
      <c r="BR724" t="str">
        <f>HYPERLINK("https%3A%2F%2Fwww.webofscience.com%2Fwos%2Fwoscc%2Ffull-record%2FWOS:000652190900009","View Full Record in Web of Science")</f>
        <v>View Full Record in Web of Science</v>
      </c>
    </row>
    <row r="725" spans="1:70" x14ac:dyDescent="0.25">
      <c r="A725" t="s">
        <v>69</v>
      </c>
      <c r="B725" t="s">
        <v>6750</v>
      </c>
      <c r="C725" t="s">
        <v>71</v>
      </c>
      <c r="D725" t="s">
        <v>71</v>
      </c>
      <c r="E725" t="s">
        <v>71</v>
      </c>
      <c r="F725" t="s">
        <v>6750</v>
      </c>
      <c r="G725" t="s">
        <v>71</v>
      </c>
      <c r="H725" t="s">
        <v>71</v>
      </c>
      <c r="I725" s="1" t="s">
        <v>6751</v>
      </c>
      <c r="J725" s="6" t="s">
        <v>8590</v>
      </c>
      <c r="K725" t="s">
        <v>257</v>
      </c>
      <c r="L725" t="s">
        <v>71</v>
      </c>
      <c r="M725" t="s">
        <v>71</v>
      </c>
      <c r="N725" t="s">
        <v>71</v>
      </c>
      <c r="O725" t="s">
        <v>71</v>
      </c>
      <c r="P725" t="s">
        <v>71</v>
      </c>
      <c r="Q725" t="s">
        <v>71</v>
      </c>
      <c r="R725" t="s">
        <v>71</v>
      </c>
      <c r="S725" t="s">
        <v>71</v>
      </c>
      <c r="T725" t="s">
        <v>6752</v>
      </c>
      <c r="U725" t="s">
        <v>71</v>
      </c>
      <c r="V725" t="s">
        <v>71</v>
      </c>
      <c r="W725" t="s">
        <v>71</v>
      </c>
      <c r="X725" t="s">
        <v>71</v>
      </c>
      <c r="Y725" t="s">
        <v>6753</v>
      </c>
      <c r="Z725" t="s">
        <v>71</v>
      </c>
      <c r="AA725" t="s">
        <v>71</v>
      </c>
      <c r="AB725" t="s">
        <v>71</v>
      </c>
      <c r="AC725" t="s">
        <v>71</v>
      </c>
      <c r="AD725" t="s">
        <v>71</v>
      </c>
      <c r="AE725" t="s">
        <v>71</v>
      </c>
      <c r="AF725" t="s">
        <v>71</v>
      </c>
      <c r="AG725" t="s">
        <v>71</v>
      </c>
      <c r="AH725" t="s">
        <v>71</v>
      </c>
      <c r="AI725" t="s">
        <v>71</v>
      </c>
      <c r="AJ725" t="s">
        <v>71</v>
      </c>
      <c r="AK725" t="s">
        <v>71</v>
      </c>
      <c r="AL725" t="s">
        <v>71</v>
      </c>
      <c r="AM725" t="s">
        <v>261</v>
      </c>
      <c r="AN725" t="s">
        <v>71</v>
      </c>
      <c r="AO725" t="s">
        <v>71</v>
      </c>
      <c r="AP725" t="s">
        <v>71</v>
      </c>
      <c r="AQ725" t="s">
        <v>71</v>
      </c>
      <c r="AR725" t="s">
        <v>479</v>
      </c>
      <c r="AS725">
        <v>1993</v>
      </c>
      <c r="AT725">
        <v>9</v>
      </c>
      <c r="AU725">
        <v>3</v>
      </c>
      <c r="AV725" t="s">
        <v>71</v>
      </c>
      <c r="AW725" t="s">
        <v>71</v>
      </c>
      <c r="AX725" t="s">
        <v>71</v>
      </c>
      <c r="AY725" t="s">
        <v>71</v>
      </c>
      <c r="AZ725">
        <v>197</v>
      </c>
      <c r="BA725">
        <v>225</v>
      </c>
      <c r="BB725" t="s">
        <v>71</v>
      </c>
      <c r="BC725" t="s">
        <v>6754</v>
      </c>
      <c r="BD725" t="str">
        <f>HYPERLINK("http://dx.doi.org/10.1016/0888-613X(93)90010-B","http://dx.doi.org/10.1016/0888-613X(93)90010-B")</f>
        <v>http://dx.doi.org/10.1016/0888-613X(93)90010-B</v>
      </c>
      <c r="BE725" t="s">
        <v>71</v>
      </c>
      <c r="BF725" t="s">
        <v>71</v>
      </c>
      <c r="BG725" t="s">
        <v>71</v>
      </c>
      <c r="BH725" t="s">
        <v>71</v>
      </c>
      <c r="BI725" t="s">
        <v>71</v>
      </c>
      <c r="BJ725" t="s">
        <v>71</v>
      </c>
      <c r="BK725" t="s">
        <v>71</v>
      </c>
      <c r="BL725" t="s">
        <v>71</v>
      </c>
      <c r="BM725" t="s">
        <v>71</v>
      </c>
      <c r="BN725" t="s">
        <v>71</v>
      </c>
      <c r="BO725" t="s">
        <v>71</v>
      </c>
      <c r="BP725" t="s">
        <v>71</v>
      </c>
      <c r="BQ725" t="s">
        <v>6755</v>
      </c>
      <c r="BR725" t="str">
        <f>HYPERLINK("https%3A%2F%2Fwww.webofscience.com%2Fwos%2Fwoscc%2Ffull-record%2FWOS:A1993MA13800003","View Full Record in Web of Science")</f>
        <v>View Full Record in Web of Science</v>
      </c>
    </row>
    <row r="726" spans="1:70" x14ac:dyDescent="0.25">
      <c r="A726" t="s">
        <v>83</v>
      </c>
      <c r="B726" t="s">
        <v>6665</v>
      </c>
      <c r="C726" t="s">
        <v>71</v>
      </c>
      <c r="D726" t="s">
        <v>6756</v>
      </c>
      <c r="E726" t="s">
        <v>71</v>
      </c>
      <c r="F726" t="s">
        <v>6666</v>
      </c>
      <c r="G726" t="s">
        <v>71</v>
      </c>
      <c r="H726" t="s">
        <v>71</v>
      </c>
      <c r="I726" s="1" t="s">
        <v>6757</v>
      </c>
      <c r="J726" s="6" t="s">
        <v>8590</v>
      </c>
      <c r="K726" t="s">
        <v>6758</v>
      </c>
      <c r="L726" t="s">
        <v>71</v>
      </c>
      <c r="M726" t="s">
        <v>6759</v>
      </c>
      <c r="N726" t="s">
        <v>6760</v>
      </c>
      <c r="O726" t="s">
        <v>6761</v>
      </c>
      <c r="P726" t="s">
        <v>6762</v>
      </c>
      <c r="Q726" t="s">
        <v>6763</v>
      </c>
      <c r="R726" t="s">
        <v>71</v>
      </c>
      <c r="S726" t="s">
        <v>71</v>
      </c>
      <c r="T726" t="s">
        <v>6764</v>
      </c>
      <c r="U726" t="s">
        <v>71</v>
      </c>
      <c r="V726" t="s">
        <v>71</v>
      </c>
      <c r="W726" t="s">
        <v>71</v>
      </c>
      <c r="X726" t="s">
        <v>71</v>
      </c>
      <c r="Y726" t="s">
        <v>6670</v>
      </c>
      <c r="Z726" t="s">
        <v>6671</v>
      </c>
      <c r="AA726" t="s">
        <v>71</v>
      </c>
      <c r="AB726" t="s">
        <v>71</v>
      </c>
      <c r="AC726" t="s">
        <v>71</v>
      </c>
      <c r="AD726" t="s">
        <v>71</v>
      </c>
      <c r="AE726" t="s">
        <v>71</v>
      </c>
      <c r="AF726" t="s">
        <v>71</v>
      </c>
      <c r="AG726" t="s">
        <v>71</v>
      </c>
      <c r="AH726" t="s">
        <v>71</v>
      </c>
      <c r="AI726" t="s">
        <v>71</v>
      </c>
      <c r="AJ726" t="s">
        <v>71</v>
      </c>
      <c r="AK726" t="s">
        <v>71</v>
      </c>
      <c r="AL726" t="s">
        <v>71</v>
      </c>
      <c r="AM726" t="s">
        <v>71</v>
      </c>
      <c r="AN726" t="s">
        <v>71</v>
      </c>
      <c r="AO726" t="s">
        <v>6765</v>
      </c>
      <c r="AP726" t="s">
        <v>71</v>
      </c>
      <c r="AQ726" t="s">
        <v>71</v>
      </c>
      <c r="AR726" t="s">
        <v>71</v>
      </c>
      <c r="AS726">
        <v>2014</v>
      </c>
      <c r="AT726" t="s">
        <v>71</v>
      </c>
      <c r="AU726" t="s">
        <v>71</v>
      </c>
      <c r="AV726" t="s">
        <v>71</v>
      </c>
      <c r="AW726" t="s">
        <v>71</v>
      </c>
      <c r="AX726" t="s">
        <v>71</v>
      </c>
      <c r="AY726" t="s">
        <v>71</v>
      </c>
      <c r="AZ726">
        <v>634</v>
      </c>
      <c r="BA726">
        <v>639</v>
      </c>
      <c r="BB726" t="s">
        <v>71</v>
      </c>
      <c r="BC726" t="s">
        <v>71</v>
      </c>
      <c r="BD726" t="s">
        <v>71</v>
      </c>
      <c r="BE726" t="s">
        <v>71</v>
      </c>
      <c r="BF726" t="s">
        <v>71</v>
      </c>
      <c r="BG726" t="s">
        <v>71</v>
      </c>
      <c r="BH726" t="s">
        <v>71</v>
      </c>
      <c r="BI726" t="s">
        <v>71</v>
      </c>
      <c r="BJ726" t="s">
        <v>71</v>
      </c>
      <c r="BK726" t="s">
        <v>71</v>
      </c>
      <c r="BL726" t="s">
        <v>71</v>
      </c>
      <c r="BM726" t="s">
        <v>71</v>
      </c>
      <c r="BN726" t="s">
        <v>71</v>
      </c>
      <c r="BO726" t="s">
        <v>71</v>
      </c>
      <c r="BP726" t="s">
        <v>71</v>
      </c>
      <c r="BQ726" t="s">
        <v>6766</v>
      </c>
      <c r="BR726" t="str">
        <f>HYPERLINK("https%3A%2F%2Fwww.webofscience.com%2Fwos%2Fwoscc%2Ffull-record%2FWOS:000358866300113","View Full Record in Web of Science")</f>
        <v>View Full Record in Web of Science</v>
      </c>
    </row>
    <row r="727" spans="1:70" x14ac:dyDescent="0.25">
      <c r="A727" t="s">
        <v>83</v>
      </c>
      <c r="B727" t="s">
        <v>1251</v>
      </c>
      <c r="C727" t="s">
        <v>71</v>
      </c>
      <c r="D727" t="s">
        <v>71</v>
      </c>
      <c r="E727" t="s">
        <v>102</v>
      </c>
      <c r="F727" t="s">
        <v>1252</v>
      </c>
      <c r="G727" t="s">
        <v>71</v>
      </c>
      <c r="H727" t="s">
        <v>71</v>
      </c>
      <c r="I727" s="1" t="s">
        <v>6767</v>
      </c>
      <c r="J727" s="6" t="s">
        <v>8590</v>
      </c>
      <c r="K727" t="s">
        <v>4665</v>
      </c>
      <c r="L727" t="s">
        <v>71</v>
      </c>
      <c r="M727" t="s">
        <v>277</v>
      </c>
      <c r="N727" t="s">
        <v>4666</v>
      </c>
      <c r="O727" t="s">
        <v>4667</v>
      </c>
      <c r="P727" t="s">
        <v>280</v>
      </c>
      <c r="Q727" t="s">
        <v>71</v>
      </c>
      <c r="R727" t="s">
        <v>71</v>
      </c>
      <c r="S727" t="s">
        <v>71</v>
      </c>
      <c r="T727" t="s">
        <v>6768</v>
      </c>
      <c r="U727" t="s">
        <v>71</v>
      </c>
      <c r="V727" t="s">
        <v>71</v>
      </c>
      <c r="W727" t="s">
        <v>71</v>
      </c>
      <c r="X727" t="s">
        <v>71</v>
      </c>
      <c r="Y727" t="s">
        <v>71</v>
      </c>
      <c r="Z727" t="s">
        <v>71</v>
      </c>
      <c r="AA727" t="s">
        <v>71</v>
      </c>
      <c r="AB727" t="s">
        <v>71</v>
      </c>
      <c r="AC727" t="s">
        <v>71</v>
      </c>
      <c r="AD727" t="s">
        <v>71</v>
      </c>
      <c r="AE727" t="s">
        <v>71</v>
      </c>
      <c r="AF727" t="s">
        <v>71</v>
      </c>
      <c r="AG727" t="s">
        <v>71</v>
      </c>
      <c r="AH727" t="s">
        <v>71</v>
      </c>
      <c r="AI727" t="s">
        <v>71</v>
      </c>
      <c r="AJ727" t="s">
        <v>71</v>
      </c>
      <c r="AK727" t="s">
        <v>71</v>
      </c>
      <c r="AL727" t="s">
        <v>71</v>
      </c>
      <c r="AM727" t="s">
        <v>71</v>
      </c>
      <c r="AN727" t="s">
        <v>71</v>
      </c>
      <c r="AO727" t="s">
        <v>4669</v>
      </c>
      <c r="AP727" t="s">
        <v>71</v>
      </c>
      <c r="AQ727" t="s">
        <v>71</v>
      </c>
      <c r="AR727" t="s">
        <v>71</v>
      </c>
      <c r="AS727">
        <v>2008</v>
      </c>
      <c r="AT727" t="s">
        <v>71</v>
      </c>
      <c r="AU727" t="s">
        <v>71</v>
      </c>
      <c r="AV727" t="s">
        <v>71</v>
      </c>
      <c r="AW727" t="s">
        <v>71</v>
      </c>
      <c r="AX727" t="s">
        <v>71</v>
      </c>
      <c r="AY727" t="s">
        <v>71</v>
      </c>
      <c r="AZ727">
        <v>675</v>
      </c>
      <c r="BA727">
        <v>680</v>
      </c>
      <c r="BB727" t="s">
        <v>71</v>
      </c>
      <c r="BC727" t="s">
        <v>71</v>
      </c>
      <c r="BD727" t="s">
        <v>71</v>
      </c>
      <c r="BE727" t="s">
        <v>71</v>
      </c>
      <c r="BF727" t="s">
        <v>71</v>
      </c>
      <c r="BG727" t="s">
        <v>71</v>
      </c>
      <c r="BH727" t="s">
        <v>71</v>
      </c>
      <c r="BI727" t="s">
        <v>71</v>
      </c>
      <c r="BJ727" t="s">
        <v>71</v>
      </c>
      <c r="BK727" t="s">
        <v>71</v>
      </c>
      <c r="BL727" t="s">
        <v>71</v>
      </c>
      <c r="BM727" t="s">
        <v>71</v>
      </c>
      <c r="BN727" t="s">
        <v>71</v>
      </c>
      <c r="BO727" t="s">
        <v>71</v>
      </c>
      <c r="BP727" t="s">
        <v>71</v>
      </c>
      <c r="BQ727" t="s">
        <v>6769</v>
      </c>
      <c r="BR727" t="str">
        <f>HYPERLINK("https%3A%2F%2Fwww.webofscience.com%2Fwos%2Fwoscc%2Ffull-record%2FWOS:000258322800122","View Full Record in Web of Science")</f>
        <v>View Full Record in Web of Science</v>
      </c>
    </row>
    <row r="728" spans="1:70" x14ac:dyDescent="0.25">
      <c r="A728" t="s">
        <v>83</v>
      </c>
      <c r="B728" t="s">
        <v>6770</v>
      </c>
      <c r="C728" t="s">
        <v>71</v>
      </c>
      <c r="D728" t="s">
        <v>6771</v>
      </c>
      <c r="E728" t="s">
        <v>71</v>
      </c>
      <c r="F728" t="s">
        <v>6772</v>
      </c>
      <c r="G728" t="s">
        <v>71</v>
      </c>
      <c r="H728" t="s">
        <v>71</v>
      </c>
      <c r="I728" s="1" t="s">
        <v>6773</v>
      </c>
      <c r="J728" s="6" t="s">
        <v>8590</v>
      </c>
      <c r="K728" t="s">
        <v>6774</v>
      </c>
      <c r="L728" t="s">
        <v>601</v>
      </c>
      <c r="M728" t="s">
        <v>6775</v>
      </c>
      <c r="N728" t="s">
        <v>6776</v>
      </c>
      <c r="O728" t="s">
        <v>6777</v>
      </c>
      <c r="P728" t="s">
        <v>71</v>
      </c>
      <c r="Q728" t="s">
        <v>6778</v>
      </c>
      <c r="R728" t="s">
        <v>71</v>
      </c>
      <c r="S728" t="s">
        <v>71</v>
      </c>
      <c r="T728" t="s">
        <v>6779</v>
      </c>
      <c r="U728" t="s">
        <v>71</v>
      </c>
      <c r="V728" t="s">
        <v>71</v>
      </c>
      <c r="W728" t="s">
        <v>71</v>
      </c>
      <c r="X728" t="s">
        <v>71</v>
      </c>
      <c r="Y728" t="s">
        <v>6780</v>
      </c>
      <c r="Z728" t="s">
        <v>6781</v>
      </c>
      <c r="AA728" t="s">
        <v>71</v>
      </c>
      <c r="AB728" t="s">
        <v>71</v>
      </c>
      <c r="AC728" t="s">
        <v>71</v>
      </c>
      <c r="AD728" t="s">
        <v>71</v>
      </c>
      <c r="AE728" t="s">
        <v>71</v>
      </c>
      <c r="AF728" t="s">
        <v>71</v>
      </c>
      <c r="AG728" t="s">
        <v>71</v>
      </c>
      <c r="AH728" t="s">
        <v>71</v>
      </c>
      <c r="AI728" t="s">
        <v>71</v>
      </c>
      <c r="AJ728" t="s">
        <v>71</v>
      </c>
      <c r="AK728" t="s">
        <v>71</v>
      </c>
      <c r="AL728" t="s">
        <v>71</v>
      </c>
      <c r="AM728" t="s">
        <v>606</v>
      </c>
      <c r="AN728" t="s">
        <v>607</v>
      </c>
      <c r="AO728" t="s">
        <v>6782</v>
      </c>
      <c r="AP728" t="s">
        <v>71</v>
      </c>
      <c r="AQ728" t="s">
        <v>71</v>
      </c>
      <c r="AR728" t="s">
        <v>71</v>
      </c>
      <c r="AS728">
        <v>2020</v>
      </c>
      <c r="AT728">
        <v>1126</v>
      </c>
      <c r="AU728" t="s">
        <v>71</v>
      </c>
      <c r="AV728" t="s">
        <v>71</v>
      </c>
      <c r="AW728" t="s">
        <v>71</v>
      </c>
      <c r="AX728" t="s">
        <v>71</v>
      </c>
      <c r="AY728" t="s">
        <v>71</v>
      </c>
      <c r="AZ728">
        <v>481</v>
      </c>
      <c r="BA728">
        <v>490</v>
      </c>
      <c r="BB728" t="s">
        <v>71</v>
      </c>
      <c r="BC728" t="s">
        <v>6783</v>
      </c>
      <c r="BD728" t="str">
        <f>HYPERLINK("http://dx.doi.org/10.1007/978-3-030-39162-1_44","http://dx.doi.org/10.1007/978-3-030-39162-1_44")</f>
        <v>http://dx.doi.org/10.1007/978-3-030-39162-1_44</v>
      </c>
      <c r="BE728" t="s">
        <v>71</v>
      </c>
      <c r="BF728" t="s">
        <v>71</v>
      </c>
      <c r="BG728" t="s">
        <v>71</v>
      </c>
      <c r="BH728" t="s">
        <v>71</v>
      </c>
      <c r="BI728" t="s">
        <v>71</v>
      </c>
      <c r="BJ728" t="s">
        <v>71</v>
      </c>
      <c r="BK728" t="s">
        <v>71</v>
      </c>
      <c r="BL728" t="s">
        <v>71</v>
      </c>
      <c r="BM728" t="s">
        <v>71</v>
      </c>
      <c r="BN728" t="s">
        <v>71</v>
      </c>
      <c r="BO728" t="s">
        <v>71</v>
      </c>
      <c r="BP728" t="s">
        <v>71</v>
      </c>
      <c r="BQ728" t="s">
        <v>6784</v>
      </c>
      <c r="BR728" t="str">
        <f>HYPERLINK("https%3A%2F%2Fwww.webofscience.com%2Fwos%2Fwoscc%2Ffull-record%2FWOS:000659202300044","View Full Record in Web of Science")</f>
        <v>View Full Record in Web of Science</v>
      </c>
    </row>
    <row r="729" spans="1:70" x14ac:dyDescent="0.25">
      <c r="A729" t="s">
        <v>69</v>
      </c>
      <c r="B729" t="s">
        <v>6785</v>
      </c>
      <c r="C729" t="s">
        <v>71</v>
      </c>
      <c r="D729" t="s">
        <v>71</v>
      </c>
      <c r="E729" t="s">
        <v>71</v>
      </c>
      <c r="F729" t="s">
        <v>6786</v>
      </c>
      <c r="G729" t="s">
        <v>71</v>
      </c>
      <c r="H729" t="s">
        <v>71</v>
      </c>
      <c r="I729" s="1" t="s">
        <v>6787</v>
      </c>
      <c r="J729" s="6" t="s">
        <v>8590</v>
      </c>
      <c r="K729" t="s">
        <v>3061</v>
      </c>
      <c r="L729" t="s">
        <v>71</v>
      </c>
      <c r="M729" t="s">
        <v>71</v>
      </c>
      <c r="N729" t="s">
        <v>71</v>
      </c>
      <c r="O729" t="s">
        <v>71</v>
      </c>
      <c r="P729" t="s">
        <v>71</v>
      </c>
      <c r="Q729" t="s">
        <v>71</v>
      </c>
      <c r="R729" t="s">
        <v>71</v>
      </c>
      <c r="S729" t="s">
        <v>71</v>
      </c>
      <c r="T729" t="s">
        <v>6788</v>
      </c>
      <c r="U729" t="s">
        <v>71</v>
      </c>
      <c r="V729" t="s">
        <v>71</v>
      </c>
      <c r="W729" t="s">
        <v>71</v>
      </c>
      <c r="X729" t="s">
        <v>71</v>
      </c>
      <c r="Y729" t="s">
        <v>6789</v>
      </c>
      <c r="Z729" t="s">
        <v>6790</v>
      </c>
      <c r="AA729" t="s">
        <v>71</v>
      </c>
      <c r="AB729" t="s">
        <v>71</v>
      </c>
      <c r="AC729" t="s">
        <v>71</v>
      </c>
      <c r="AD729" t="s">
        <v>71</v>
      </c>
      <c r="AE729" t="s">
        <v>71</v>
      </c>
      <c r="AF729" t="s">
        <v>71</v>
      </c>
      <c r="AG729" t="s">
        <v>71</v>
      </c>
      <c r="AH729" t="s">
        <v>71</v>
      </c>
      <c r="AI729" t="s">
        <v>71</v>
      </c>
      <c r="AJ729" t="s">
        <v>71</v>
      </c>
      <c r="AK729" t="s">
        <v>71</v>
      </c>
      <c r="AL729" t="s">
        <v>71</v>
      </c>
      <c r="AM729" t="s">
        <v>3063</v>
      </c>
      <c r="AN729" t="s">
        <v>6791</v>
      </c>
      <c r="AO729" t="s">
        <v>71</v>
      </c>
      <c r="AP729" t="s">
        <v>71</v>
      </c>
      <c r="AQ729" t="s">
        <v>71</v>
      </c>
      <c r="AR729" t="s">
        <v>801</v>
      </c>
      <c r="AS729">
        <v>2013</v>
      </c>
      <c r="AT729">
        <v>27</v>
      </c>
      <c r="AU729">
        <v>10</v>
      </c>
      <c r="AV729" t="s">
        <v>71</v>
      </c>
      <c r="AW729" t="s">
        <v>71</v>
      </c>
      <c r="AX729" t="s">
        <v>71</v>
      </c>
      <c r="AY729" t="s">
        <v>71</v>
      </c>
      <c r="AZ729">
        <v>2077</v>
      </c>
      <c r="BA729">
        <v>2098</v>
      </c>
      <c r="BB729" t="s">
        <v>71</v>
      </c>
      <c r="BC729" t="s">
        <v>6792</v>
      </c>
      <c r="BD729" t="str">
        <f>HYPERLINK("http://dx.doi.org/10.1080/13658816.2013.805760","http://dx.doi.org/10.1080/13658816.2013.805760")</f>
        <v>http://dx.doi.org/10.1080/13658816.2013.805760</v>
      </c>
      <c r="BE729" t="s">
        <v>71</v>
      </c>
      <c r="BF729" t="s">
        <v>71</v>
      </c>
      <c r="BG729" t="s">
        <v>71</v>
      </c>
      <c r="BH729" t="s">
        <v>71</v>
      </c>
      <c r="BI729" t="s">
        <v>71</v>
      </c>
      <c r="BJ729" t="s">
        <v>71</v>
      </c>
      <c r="BK729" t="s">
        <v>71</v>
      </c>
      <c r="BL729" t="s">
        <v>71</v>
      </c>
      <c r="BM729" t="s">
        <v>71</v>
      </c>
      <c r="BN729" t="s">
        <v>71</v>
      </c>
      <c r="BO729" t="s">
        <v>71</v>
      </c>
      <c r="BP729" t="s">
        <v>71</v>
      </c>
      <c r="BQ729" t="s">
        <v>6793</v>
      </c>
      <c r="BR729" t="str">
        <f>HYPERLINK("https%3A%2F%2Fwww.webofscience.com%2Fwos%2Fwoscc%2Ffull-record%2FWOS:000325519900014","View Full Record in Web of Science")</f>
        <v>View Full Record in Web of Science</v>
      </c>
    </row>
    <row r="730" spans="1:70" x14ac:dyDescent="0.25">
      <c r="A730" t="s">
        <v>69</v>
      </c>
      <c r="B730" t="s">
        <v>6794</v>
      </c>
      <c r="C730" t="s">
        <v>71</v>
      </c>
      <c r="D730" t="s">
        <v>71</v>
      </c>
      <c r="E730" t="s">
        <v>71</v>
      </c>
      <c r="F730" t="s">
        <v>6795</v>
      </c>
      <c r="G730" t="s">
        <v>71</v>
      </c>
      <c r="H730" t="s">
        <v>71</v>
      </c>
      <c r="I730" s="1" t="s">
        <v>6796</v>
      </c>
      <c r="J730" s="6" t="s">
        <v>8590</v>
      </c>
      <c r="K730" t="s">
        <v>288</v>
      </c>
      <c r="L730" t="s">
        <v>71</v>
      </c>
      <c r="M730" t="s">
        <v>71</v>
      </c>
      <c r="N730" t="s">
        <v>71</v>
      </c>
      <c r="O730" t="s">
        <v>71</v>
      </c>
      <c r="P730" t="s">
        <v>71</v>
      </c>
      <c r="Q730" t="s">
        <v>71</v>
      </c>
      <c r="R730" t="s">
        <v>71</v>
      </c>
      <c r="S730" t="s">
        <v>71</v>
      </c>
      <c r="T730" t="s">
        <v>6797</v>
      </c>
      <c r="U730" t="s">
        <v>71</v>
      </c>
      <c r="V730" t="s">
        <v>71</v>
      </c>
      <c r="W730" t="s">
        <v>71</v>
      </c>
      <c r="X730" t="s">
        <v>71</v>
      </c>
      <c r="Y730" t="s">
        <v>71</v>
      </c>
      <c r="Z730" t="s">
        <v>71</v>
      </c>
      <c r="AA730" t="s">
        <v>71</v>
      </c>
      <c r="AB730" t="s">
        <v>71</v>
      </c>
      <c r="AC730" t="s">
        <v>71</v>
      </c>
      <c r="AD730" t="s">
        <v>71</v>
      </c>
      <c r="AE730" t="s">
        <v>71</v>
      </c>
      <c r="AF730" t="s">
        <v>71</v>
      </c>
      <c r="AG730" t="s">
        <v>71</v>
      </c>
      <c r="AH730" t="s">
        <v>71</v>
      </c>
      <c r="AI730" t="s">
        <v>71</v>
      </c>
      <c r="AJ730" t="s">
        <v>71</v>
      </c>
      <c r="AK730" t="s">
        <v>71</v>
      </c>
      <c r="AL730" t="s">
        <v>71</v>
      </c>
      <c r="AM730" t="s">
        <v>291</v>
      </c>
      <c r="AN730" t="s">
        <v>292</v>
      </c>
      <c r="AO730" t="s">
        <v>71</v>
      </c>
      <c r="AP730" t="s">
        <v>71</v>
      </c>
      <c r="AQ730" t="s">
        <v>71</v>
      </c>
      <c r="AR730" t="s">
        <v>777</v>
      </c>
      <c r="AS730">
        <v>2022</v>
      </c>
      <c r="AT730">
        <v>193</v>
      </c>
      <c r="AU730" t="s">
        <v>71</v>
      </c>
      <c r="AV730" t="s">
        <v>71</v>
      </c>
      <c r="AW730" t="s">
        <v>71</v>
      </c>
      <c r="AX730" t="s">
        <v>71</v>
      </c>
      <c r="AY730" t="s">
        <v>71</v>
      </c>
      <c r="AZ730" t="s">
        <v>71</v>
      </c>
      <c r="BA730" t="s">
        <v>71</v>
      </c>
      <c r="BB730">
        <v>116452</v>
      </c>
      <c r="BC730" t="s">
        <v>6798</v>
      </c>
      <c r="BD730" t="str">
        <f>HYPERLINK("http://dx.doi.org/10.1016/j.eswa.2021.116452","http://dx.doi.org/10.1016/j.eswa.2021.116452")</f>
        <v>http://dx.doi.org/10.1016/j.eswa.2021.116452</v>
      </c>
      <c r="BE730" t="s">
        <v>71</v>
      </c>
      <c r="BF730" t="s">
        <v>71</v>
      </c>
      <c r="BG730" t="s">
        <v>71</v>
      </c>
      <c r="BH730" t="s">
        <v>71</v>
      </c>
      <c r="BI730" t="s">
        <v>71</v>
      </c>
      <c r="BJ730" t="s">
        <v>71</v>
      </c>
      <c r="BK730" t="s">
        <v>71</v>
      </c>
      <c r="BL730" t="s">
        <v>71</v>
      </c>
      <c r="BM730" t="s">
        <v>71</v>
      </c>
      <c r="BN730" t="s">
        <v>71</v>
      </c>
      <c r="BO730" t="s">
        <v>71</v>
      </c>
      <c r="BP730" t="s">
        <v>71</v>
      </c>
      <c r="BQ730" t="s">
        <v>6799</v>
      </c>
      <c r="BR730" t="str">
        <f>HYPERLINK("https%3A%2F%2Fwww.webofscience.com%2Fwos%2Fwoscc%2Ffull-record%2FWOS:000761920400001","View Full Record in Web of Science")</f>
        <v>View Full Record in Web of Science</v>
      </c>
    </row>
    <row r="731" spans="1:70" x14ac:dyDescent="0.25">
      <c r="A731" t="s">
        <v>69</v>
      </c>
      <c r="B731" t="s">
        <v>6800</v>
      </c>
      <c r="C731" t="s">
        <v>71</v>
      </c>
      <c r="D731" t="s">
        <v>71</v>
      </c>
      <c r="E731" t="s">
        <v>71</v>
      </c>
      <c r="F731" t="s">
        <v>6801</v>
      </c>
      <c r="G731" t="s">
        <v>71</v>
      </c>
      <c r="H731" t="s">
        <v>71</v>
      </c>
      <c r="I731" s="1" t="s">
        <v>6802</v>
      </c>
      <c r="J731" s="6" t="s">
        <v>8590</v>
      </c>
      <c r="K731" t="s">
        <v>563</v>
      </c>
      <c r="L731" t="s">
        <v>71</v>
      </c>
      <c r="M731" t="s">
        <v>71</v>
      </c>
      <c r="N731" t="s">
        <v>71</v>
      </c>
      <c r="O731" t="s">
        <v>71</v>
      </c>
      <c r="P731" t="s">
        <v>71</v>
      </c>
      <c r="Q731" t="s">
        <v>71</v>
      </c>
      <c r="R731" t="s">
        <v>71</v>
      </c>
      <c r="S731" t="s">
        <v>71</v>
      </c>
      <c r="T731" t="s">
        <v>6803</v>
      </c>
      <c r="U731" t="s">
        <v>71</v>
      </c>
      <c r="V731" t="s">
        <v>71</v>
      </c>
      <c r="W731" t="s">
        <v>71</v>
      </c>
      <c r="X731" t="s">
        <v>71</v>
      </c>
      <c r="Y731" t="s">
        <v>6804</v>
      </c>
      <c r="Z731" t="s">
        <v>6805</v>
      </c>
      <c r="AA731" t="s">
        <v>71</v>
      </c>
      <c r="AB731" t="s">
        <v>71</v>
      </c>
      <c r="AC731" t="s">
        <v>71</v>
      </c>
      <c r="AD731" t="s">
        <v>71</v>
      </c>
      <c r="AE731" t="s">
        <v>71</v>
      </c>
      <c r="AF731" t="s">
        <v>71</v>
      </c>
      <c r="AG731" t="s">
        <v>71</v>
      </c>
      <c r="AH731" t="s">
        <v>71</v>
      </c>
      <c r="AI731" t="s">
        <v>71</v>
      </c>
      <c r="AJ731" t="s">
        <v>71</v>
      </c>
      <c r="AK731" t="s">
        <v>71</v>
      </c>
      <c r="AL731" t="s">
        <v>71</v>
      </c>
      <c r="AM731" t="s">
        <v>565</v>
      </c>
      <c r="AN731" t="s">
        <v>566</v>
      </c>
      <c r="AO731" t="s">
        <v>71</v>
      </c>
      <c r="AP731" t="s">
        <v>71</v>
      </c>
      <c r="AQ731" t="s">
        <v>71</v>
      </c>
      <c r="AR731" t="s">
        <v>71</v>
      </c>
      <c r="AS731">
        <v>2016</v>
      </c>
      <c r="AT731">
        <v>27</v>
      </c>
      <c r="AU731" t="s">
        <v>567</v>
      </c>
      <c r="AV731" t="s">
        <v>71</v>
      </c>
      <c r="AW731" t="s">
        <v>71</v>
      </c>
      <c r="AX731" t="s">
        <v>71</v>
      </c>
      <c r="AY731" t="s">
        <v>71</v>
      </c>
      <c r="AZ731">
        <v>595</v>
      </c>
      <c r="BA731">
        <v>623</v>
      </c>
      <c r="BB731" t="s">
        <v>71</v>
      </c>
      <c r="BC731" t="s">
        <v>71</v>
      </c>
      <c r="BD731" t="s">
        <v>71</v>
      </c>
      <c r="BE731" t="s">
        <v>71</v>
      </c>
      <c r="BF731" t="s">
        <v>71</v>
      </c>
      <c r="BG731" t="s">
        <v>71</v>
      </c>
      <c r="BH731" t="s">
        <v>71</v>
      </c>
      <c r="BI731" t="s">
        <v>71</v>
      </c>
      <c r="BJ731" t="s">
        <v>71</v>
      </c>
      <c r="BK731" t="s">
        <v>71</v>
      </c>
      <c r="BL731" t="s">
        <v>71</v>
      </c>
      <c r="BM731" t="s">
        <v>71</v>
      </c>
      <c r="BN731" t="s">
        <v>71</v>
      </c>
      <c r="BO731" t="s">
        <v>71</v>
      </c>
      <c r="BP731" t="s">
        <v>71</v>
      </c>
      <c r="BQ731" t="s">
        <v>6806</v>
      </c>
      <c r="BR731" t="str">
        <f>HYPERLINK("https%3A%2F%2Fwww.webofscience.com%2Fwos%2Fwoscc%2Ffull-record%2FWOS:000398887900007","View Full Record in Web of Science")</f>
        <v>View Full Record in Web of Science</v>
      </c>
    </row>
    <row r="732" spans="1:70" x14ac:dyDescent="0.25">
      <c r="A732" t="s">
        <v>69</v>
      </c>
      <c r="B732" t="s">
        <v>6807</v>
      </c>
      <c r="C732" t="s">
        <v>71</v>
      </c>
      <c r="D732" t="s">
        <v>71</v>
      </c>
      <c r="E732" t="s">
        <v>71</v>
      </c>
      <c r="F732" t="s">
        <v>6808</v>
      </c>
      <c r="G732" t="s">
        <v>71</v>
      </c>
      <c r="H732" t="s">
        <v>71</v>
      </c>
      <c r="I732" s="1" t="s">
        <v>6809</v>
      </c>
      <c r="J732" s="6" t="s">
        <v>8590</v>
      </c>
      <c r="K732" t="s">
        <v>123</v>
      </c>
      <c r="L732" t="s">
        <v>71</v>
      </c>
      <c r="M732" t="s">
        <v>71</v>
      </c>
      <c r="N732" t="s">
        <v>71</v>
      </c>
      <c r="O732" t="s">
        <v>71</v>
      </c>
      <c r="P732" t="s">
        <v>71</v>
      </c>
      <c r="Q732" t="s">
        <v>71</v>
      </c>
      <c r="R732" t="s">
        <v>71</v>
      </c>
      <c r="S732" t="s">
        <v>71</v>
      </c>
      <c r="T732" t="s">
        <v>6810</v>
      </c>
      <c r="U732" t="s">
        <v>71</v>
      </c>
      <c r="V732" t="s">
        <v>71</v>
      </c>
      <c r="W732" t="s">
        <v>71</v>
      </c>
      <c r="X732" t="s">
        <v>71</v>
      </c>
      <c r="Y732" t="s">
        <v>71</v>
      </c>
      <c r="Z732" t="s">
        <v>1072</v>
      </c>
      <c r="AA732" t="s">
        <v>71</v>
      </c>
      <c r="AB732" t="s">
        <v>71</v>
      </c>
      <c r="AC732" t="s">
        <v>71</v>
      </c>
      <c r="AD732" t="s">
        <v>71</v>
      </c>
      <c r="AE732" t="s">
        <v>71</v>
      </c>
      <c r="AF732" t="s">
        <v>71</v>
      </c>
      <c r="AG732" t="s">
        <v>71</v>
      </c>
      <c r="AH732" t="s">
        <v>71</v>
      </c>
      <c r="AI732" t="s">
        <v>71</v>
      </c>
      <c r="AJ732" t="s">
        <v>71</v>
      </c>
      <c r="AK732" t="s">
        <v>71</v>
      </c>
      <c r="AL732" t="s">
        <v>71</v>
      </c>
      <c r="AM732" t="s">
        <v>127</v>
      </c>
      <c r="AN732" t="s">
        <v>128</v>
      </c>
      <c r="AO732" t="s">
        <v>71</v>
      </c>
      <c r="AP732" t="s">
        <v>71</v>
      </c>
      <c r="AQ732" t="s">
        <v>71</v>
      </c>
      <c r="AR732" t="s">
        <v>1595</v>
      </c>
      <c r="AS732">
        <v>2015</v>
      </c>
      <c r="AT732">
        <v>306</v>
      </c>
      <c r="AU732" t="s">
        <v>71</v>
      </c>
      <c r="AV732" t="s">
        <v>71</v>
      </c>
      <c r="AW732" t="s">
        <v>71</v>
      </c>
      <c r="AX732" t="s">
        <v>71</v>
      </c>
      <c r="AY732" t="s">
        <v>71</v>
      </c>
      <c r="AZ732">
        <v>111</v>
      </c>
      <c r="BA732">
        <v>131</v>
      </c>
      <c r="BB732" t="s">
        <v>71</v>
      </c>
      <c r="BC732" t="s">
        <v>6811</v>
      </c>
      <c r="BD732" t="str">
        <f>HYPERLINK("http://dx.doi.org/10.1016/j.ins.2015.02.015","http://dx.doi.org/10.1016/j.ins.2015.02.015")</f>
        <v>http://dx.doi.org/10.1016/j.ins.2015.02.015</v>
      </c>
      <c r="BE732" t="s">
        <v>71</v>
      </c>
      <c r="BF732" t="s">
        <v>71</v>
      </c>
      <c r="BG732" t="s">
        <v>71</v>
      </c>
      <c r="BH732" t="s">
        <v>71</v>
      </c>
      <c r="BI732" t="s">
        <v>71</v>
      </c>
      <c r="BJ732" t="s">
        <v>71</v>
      </c>
      <c r="BK732" t="s">
        <v>71</v>
      </c>
      <c r="BL732" t="s">
        <v>71</v>
      </c>
      <c r="BM732" t="s">
        <v>71</v>
      </c>
      <c r="BN732" t="s">
        <v>71</v>
      </c>
      <c r="BO732" t="s">
        <v>71</v>
      </c>
      <c r="BP732" t="s">
        <v>71</v>
      </c>
      <c r="BQ732" t="s">
        <v>6812</v>
      </c>
      <c r="BR732" t="str">
        <f>HYPERLINK("https%3A%2F%2Fwww.webofscience.com%2Fwos%2Fwoscc%2Ffull-record%2FWOS:000351803800008","View Full Record in Web of Science")</f>
        <v>View Full Record in Web of Science</v>
      </c>
    </row>
    <row r="733" spans="1:70" x14ac:dyDescent="0.25">
      <c r="A733" t="s">
        <v>69</v>
      </c>
      <c r="B733" t="s">
        <v>6813</v>
      </c>
      <c r="C733" t="s">
        <v>71</v>
      </c>
      <c r="D733" t="s">
        <v>71</v>
      </c>
      <c r="E733" t="s">
        <v>71</v>
      </c>
      <c r="F733" t="s">
        <v>6814</v>
      </c>
      <c r="G733" t="s">
        <v>71</v>
      </c>
      <c r="H733" t="s">
        <v>71</v>
      </c>
      <c r="I733" s="1" t="s">
        <v>6815</v>
      </c>
      <c r="J733" s="6" t="s">
        <v>8590</v>
      </c>
      <c r="K733" t="s">
        <v>673</v>
      </c>
      <c r="L733" t="s">
        <v>71</v>
      </c>
      <c r="M733" t="s">
        <v>71</v>
      </c>
      <c r="N733" t="s">
        <v>71</v>
      </c>
      <c r="O733" t="s">
        <v>71</v>
      </c>
      <c r="P733" t="s">
        <v>71</v>
      </c>
      <c r="Q733" t="s">
        <v>71</v>
      </c>
      <c r="R733" t="s">
        <v>71</v>
      </c>
      <c r="S733" t="s">
        <v>71</v>
      </c>
      <c r="T733" t="s">
        <v>6816</v>
      </c>
      <c r="U733" t="s">
        <v>71</v>
      </c>
      <c r="V733" t="s">
        <v>71</v>
      </c>
      <c r="W733" t="s">
        <v>71</v>
      </c>
      <c r="X733" t="s">
        <v>71</v>
      </c>
      <c r="Y733" t="s">
        <v>4389</v>
      </c>
      <c r="Z733" t="s">
        <v>6817</v>
      </c>
      <c r="AA733" t="s">
        <v>71</v>
      </c>
      <c r="AB733" t="s">
        <v>71</v>
      </c>
      <c r="AC733" t="s">
        <v>71</v>
      </c>
      <c r="AD733" t="s">
        <v>71</v>
      </c>
      <c r="AE733" t="s">
        <v>71</v>
      </c>
      <c r="AF733" t="s">
        <v>71</v>
      </c>
      <c r="AG733" t="s">
        <v>71</v>
      </c>
      <c r="AH733" t="s">
        <v>71</v>
      </c>
      <c r="AI733" t="s">
        <v>71</v>
      </c>
      <c r="AJ733" t="s">
        <v>71</v>
      </c>
      <c r="AK733" t="s">
        <v>71</v>
      </c>
      <c r="AL733" t="s">
        <v>71</v>
      </c>
      <c r="AM733" t="s">
        <v>677</v>
      </c>
      <c r="AN733" t="s">
        <v>678</v>
      </c>
      <c r="AO733" t="s">
        <v>71</v>
      </c>
      <c r="AP733" t="s">
        <v>71</v>
      </c>
      <c r="AQ733" t="s">
        <v>71</v>
      </c>
      <c r="AR733" t="s">
        <v>1082</v>
      </c>
      <c r="AS733">
        <v>2015</v>
      </c>
      <c r="AT733">
        <v>80</v>
      </c>
      <c r="AU733" t="s">
        <v>71</v>
      </c>
      <c r="AV733" t="s">
        <v>71</v>
      </c>
      <c r="AW733" t="s">
        <v>71</v>
      </c>
      <c r="AX733" t="s">
        <v>180</v>
      </c>
      <c r="AY733" t="s">
        <v>71</v>
      </c>
      <c r="AZ733">
        <v>14</v>
      </c>
      <c r="BA733">
        <v>23</v>
      </c>
      <c r="BB733" t="s">
        <v>71</v>
      </c>
      <c r="BC733" t="s">
        <v>6818</v>
      </c>
      <c r="BD733" t="str">
        <f>HYPERLINK("http://dx.doi.org/10.1016/j.knosys.2015.01.010","http://dx.doi.org/10.1016/j.knosys.2015.01.010")</f>
        <v>http://dx.doi.org/10.1016/j.knosys.2015.01.010</v>
      </c>
      <c r="BE733" t="s">
        <v>71</v>
      </c>
      <c r="BF733" t="s">
        <v>71</v>
      </c>
      <c r="BG733" t="s">
        <v>71</v>
      </c>
      <c r="BH733" t="s">
        <v>71</v>
      </c>
      <c r="BI733" t="s">
        <v>71</v>
      </c>
      <c r="BJ733" t="s">
        <v>71</v>
      </c>
      <c r="BK733" t="s">
        <v>71</v>
      </c>
      <c r="BL733" t="s">
        <v>71</v>
      </c>
      <c r="BM733" t="s">
        <v>71</v>
      </c>
      <c r="BN733" t="s">
        <v>71</v>
      </c>
      <c r="BO733" t="s">
        <v>71</v>
      </c>
      <c r="BP733" t="s">
        <v>71</v>
      </c>
      <c r="BQ733" t="s">
        <v>6819</v>
      </c>
      <c r="BR733" t="str">
        <f>HYPERLINK("https%3A%2F%2Fwww.webofscience.com%2Fwos%2Fwoscc%2Ffull-record%2FWOS:000353853200003","View Full Record in Web of Science")</f>
        <v>View Full Record in Web of Science</v>
      </c>
    </row>
    <row r="734" spans="1:70" x14ac:dyDescent="0.25">
      <c r="A734" t="s">
        <v>69</v>
      </c>
      <c r="B734" t="s">
        <v>6820</v>
      </c>
      <c r="C734" t="s">
        <v>71</v>
      </c>
      <c r="D734" t="s">
        <v>71</v>
      </c>
      <c r="E734" t="s">
        <v>71</v>
      </c>
      <c r="F734" t="s">
        <v>6821</v>
      </c>
      <c r="G734" t="s">
        <v>71</v>
      </c>
      <c r="H734" t="s">
        <v>71</v>
      </c>
      <c r="I734" s="1" t="s">
        <v>6822</v>
      </c>
      <c r="J734" s="6" t="s">
        <v>8590</v>
      </c>
      <c r="K734" t="s">
        <v>3102</v>
      </c>
      <c r="L734" t="s">
        <v>71</v>
      </c>
      <c r="M734" t="s">
        <v>71</v>
      </c>
      <c r="N734" t="s">
        <v>71</v>
      </c>
      <c r="O734" t="s">
        <v>71</v>
      </c>
      <c r="P734" t="s">
        <v>71</v>
      </c>
      <c r="Q734" t="s">
        <v>71</v>
      </c>
      <c r="R734" t="s">
        <v>71</v>
      </c>
      <c r="S734" t="s">
        <v>71</v>
      </c>
      <c r="T734" t="s">
        <v>6823</v>
      </c>
      <c r="U734" t="s">
        <v>71</v>
      </c>
      <c r="V734" t="s">
        <v>71</v>
      </c>
      <c r="W734" t="s">
        <v>71</v>
      </c>
      <c r="X734" t="s">
        <v>71</v>
      </c>
      <c r="Y734" t="s">
        <v>6824</v>
      </c>
      <c r="Z734" t="s">
        <v>6825</v>
      </c>
      <c r="AA734" t="s">
        <v>71</v>
      </c>
      <c r="AB734" t="s">
        <v>71</v>
      </c>
      <c r="AC734" t="s">
        <v>71</v>
      </c>
      <c r="AD734" t="s">
        <v>71</v>
      </c>
      <c r="AE734" t="s">
        <v>71</v>
      </c>
      <c r="AF734" t="s">
        <v>71</v>
      </c>
      <c r="AG734" t="s">
        <v>71</v>
      </c>
      <c r="AH734" t="s">
        <v>71</v>
      </c>
      <c r="AI734" t="s">
        <v>71</v>
      </c>
      <c r="AJ734" t="s">
        <v>71</v>
      </c>
      <c r="AK734" t="s">
        <v>71</v>
      </c>
      <c r="AL734" t="s">
        <v>71</v>
      </c>
      <c r="AM734" t="s">
        <v>3107</v>
      </c>
      <c r="AN734" t="s">
        <v>4161</v>
      </c>
      <c r="AO734" t="s">
        <v>71</v>
      </c>
      <c r="AP734" t="s">
        <v>71</v>
      </c>
      <c r="AQ734" t="s">
        <v>71</v>
      </c>
      <c r="AR734" t="s">
        <v>960</v>
      </c>
      <c r="AS734">
        <v>2022</v>
      </c>
      <c r="AT734">
        <v>18</v>
      </c>
      <c r="AU734">
        <v>2</v>
      </c>
      <c r="AV734" t="s">
        <v>71</v>
      </c>
      <c r="AW734" t="s">
        <v>71</v>
      </c>
      <c r="AX734" t="s">
        <v>71</v>
      </c>
      <c r="AY734" t="s">
        <v>71</v>
      </c>
      <c r="AZ734">
        <v>607</v>
      </c>
      <c r="BA734">
        <v>619</v>
      </c>
      <c r="BB734" t="s">
        <v>71</v>
      </c>
      <c r="BC734" t="s">
        <v>6826</v>
      </c>
      <c r="BD734" t="str">
        <f>HYPERLINK("http://dx.doi.org/10.24507/ijicic.18.02.607","http://dx.doi.org/10.24507/ijicic.18.02.607")</f>
        <v>http://dx.doi.org/10.24507/ijicic.18.02.607</v>
      </c>
      <c r="BE734" t="s">
        <v>71</v>
      </c>
      <c r="BF734" t="s">
        <v>71</v>
      </c>
      <c r="BG734" t="s">
        <v>71</v>
      </c>
      <c r="BH734" t="s">
        <v>71</v>
      </c>
      <c r="BI734" t="s">
        <v>71</v>
      </c>
      <c r="BJ734" t="s">
        <v>71</v>
      </c>
      <c r="BK734" t="s">
        <v>71</v>
      </c>
      <c r="BL734" t="s">
        <v>71</v>
      </c>
      <c r="BM734" t="s">
        <v>71</v>
      </c>
      <c r="BN734" t="s">
        <v>71</v>
      </c>
      <c r="BO734" t="s">
        <v>71</v>
      </c>
      <c r="BP734" t="s">
        <v>71</v>
      </c>
      <c r="BQ734" t="s">
        <v>6827</v>
      </c>
      <c r="BR734" t="str">
        <f>HYPERLINK("https%3A%2F%2Fwww.webofscience.com%2Fwos%2Fwoscc%2Ffull-record%2FWOS:000762437200018","View Full Record in Web of Science")</f>
        <v>View Full Record in Web of Science</v>
      </c>
    </row>
    <row r="735" spans="1:70" x14ac:dyDescent="0.25">
      <c r="A735" t="s">
        <v>69</v>
      </c>
      <c r="B735" t="s">
        <v>6828</v>
      </c>
      <c r="C735" t="s">
        <v>71</v>
      </c>
      <c r="D735" t="s">
        <v>71</v>
      </c>
      <c r="E735" t="s">
        <v>71</v>
      </c>
      <c r="F735" t="s">
        <v>6829</v>
      </c>
      <c r="G735" t="s">
        <v>71</v>
      </c>
      <c r="H735" t="s">
        <v>71</v>
      </c>
      <c r="I735" s="1" t="s">
        <v>6830</v>
      </c>
      <c r="J735" s="6" t="s">
        <v>8590</v>
      </c>
      <c r="K735" t="s">
        <v>766</v>
      </c>
      <c r="L735" t="s">
        <v>71</v>
      </c>
      <c r="M735" t="s">
        <v>71</v>
      </c>
      <c r="N735" t="s">
        <v>71</v>
      </c>
      <c r="O735" t="s">
        <v>71</v>
      </c>
      <c r="P735" t="s">
        <v>71</v>
      </c>
      <c r="Q735" t="s">
        <v>71</v>
      </c>
      <c r="R735" t="s">
        <v>71</v>
      </c>
      <c r="S735" t="s">
        <v>71</v>
      </c>
      <c r="T735" t="s">
        <v>6831</v>
      </c>
      <c r="U735" t="s">
        <v>71</v>
      </c>
      <c r="V735" t="s">
        <v>71</v>
      </c>
      <c r="W735" t="s">
        <v>71</v>
      </c>
      <c r="X735" t="s">
        <v>71</v>
      </c>
      <c r="Y735" t="s">
        <v>71</v>
      </c>
      <c r="Z735" t="s">
        <v>6832</v>
      </c>
      <c r="AA735" t="s">
        <v>71</v>
      </c>
      <c r="AB735" t="s">
        <v>71</v>
      </c>
      <c r="AC735" t="s">
        <v>71</v>
      </c>
      <c r="AD735" t="s">
        <v>71</v>
      </c>
      <c r="AE735" t="s">
        <v>71</v>
      </c>
      <c r="AF735" t="s">
        <v>71</v>
      </c>
      <c r="AG735" t="s">
        <v>71</v>
      </c>
      <c r="AH735" t="s">
        <v>71</v>
      </c>
      <c r="AI735" t="s">
        <v>71</v>
      </c>
      <c r="AJ735" t="s">
        <v>71</v>
      </c>
      <c r="AK735" t="s">
        <v>71</v>
      </c>
      <c r="AL735" t="s">
        <v>71</v>
      </c>
      <c r="AM735" t="s">
        <v>768</v>
      </c>
      <c r="AN735" t="s">
        <v>769</v>
      </c>
      <c r="AO735" t="s">
        <v>71</v>
      </c>
      <c r="AP735" t="s">
        <v>71</v>
      </c>
      <c r="AQ735" t="s">
        <v>71</v>
      </c>
      <c r="AR735" t="s">
        <v>344</v>
      </c>
      <c r="AS735">
        <v>2014</v>
      </c>
      <c r="AT735">
        <v>19</v>
      </c>
      <c r="AU735" t="s">
        <v>71</v>
      </c>
      <c r="AV735" t="s">
        <v>71</v>
      </c>
      <c r="AW735" t="s">
        <v>71</v>
      </c>
      <c r="AX735" t="s">
        <v>71</v>
      </c>
      <c r="AY735" t="s">
        <v>71</v>
      </c>
      <c r="AZ735">
        <v>147</v>
      </c>
      <c r="BA735">
        <v>160</v>
      </c>
      <c r="BB735" t="s">
        <v>71</v>
      </c>
      <c r="BC735" t="s">
        <v>6833</v>
      </c>
      <c r="BD735" t="str">
        <f>HYPERLINK("http://dx.doi.org/10.1016/j.asoc.2014.02.001","http://dx.doi.org/10.1016/j.asoc.2014.02.001")</f>
        <v>http://dx.doi.org/10.1016/j.asoc.2014.02.001</v>
      </c>
      <c r="BE735" t="s">
        <v>71</v>
      </c>
      <c r="BF735" t="s">
        <v>71</v>
      </c>
      <c r="BG735" t="s">
        <v>71</v>
      </c>
      <c r="BH735" t="s">
        <v>71</v>
      </c>
      <c r="BI735" t="s">
        <v>71</v>
      </c>
      <c r="BJ735" t="s">
        <v>71</v>
      </c>
      <c r="BK735" t="s">
        <v>71</v>
      </c>
      <c r="BL735" t="s">
        <v>71</v>
      </c>
      <c r="BM735" t="s">
        <v>71</v>
      </c>
      <c r="BN735" t="s">
        <v>71</v>
      </c>
      <c r="BO735" t="s">
        <v>71</v>
      </c>
      <c r="BP735" t="s">
        <v>71</v>
      </c>
      <c r="BQ735" t="s">
        <v>6834</v>
      </c>
      <c r="BR735" t="str">
        <f>HYPERLINK("https%3A%2F%2Fwww.webofscience.com%2Fwos%2Fwoscc%2Ffull-record%2FWOS:000334768800015","View Full Record in Web of Science")</f>
        <v>View Full Record in Web of Science</v>
      </c>
    </row>
    <row r="736" spans="1:70" x14ac:dyDescent="0.25">
      <c r="A736" t="s">
        <v>69</v>
      </c>
      <c r="B736" t="s">
        <v>6835</v>
      </c>
      <c r="C736" t="s">
        <v>71</v>
      </c>
      <c r="D736" t="s">
        <v>71</v>
      </c>
      <c r="E736" t="s">
        <v>71</v>
      </c>
      <c r="F736" t="s">
        <v>6836</v>
      </c>
      <c r="G736" t="s">
        <v>71</v>
      </c>
      <c r="H736" t="s">
        <v>71</v>
      </c>
      <c r="I736" s="1" t="s">
        <v>6837</v>
      </c>
      <c r="J736" s="6" t="s">
        <v>8590</v>
      </c>
      <c r="K736" t="s">
        <v>269</v>
      </c>
      <c r="L736" t="s">
        <v>71</v>
      </c>
      <c r="M736" t="s">
        <v>71</v>
      </c>
      <c r="N736" t="s">
        <v>71</v>
      </c>
      <c r="O736" t="s">
        <v>71</v>
      </c>
      <c r="P736" t="s">
        <v>71</v>
      </c>
      <c r="Q736" t="s">
        <v>71</v>
      </c>
      <c r="R736" t="s">
        <v>71</v>
      </c>
      <c r="S736" t="s">
        <v>71</v>
      </c>
      <c r="T736" t="s">
        <v>6838</v>
      </c>
      <c r="U736" t="s">
        <v>71</v>
      </c>
      <c r="V736" t="s">
        <v>71</v>
      </c>
      <c r="W736" t="s">
        <v>71</v>
      </c>
      <c r="X736" t="s">
        <v>71</v>
      </c>
      <c r="Y736" t="s">
        <v>6839</v>
      </c>
      <c r="Z736" t="s">
        <v>6840</v>
      </c>
      <c r="AA736" t="s">
        <v>71</v>
      </c>
      <c r="AB736" t="s">
        <v>71</v>
      </c>
      <c r="AC736" t="s">
        <v>71</v>
      </c>
      <c r="AD736" t="s">
        <v>71</v>
      </c>
      <c r="AE736" t="s">
        <v>71</v>
      </c>
      <c r="AF736" t="s">
        <v>71</v>
      </c>
      <c r="AG736" t="s">
        <v>71</v>
      </c>
      <c r="AH736" t="s">
        <v>71</v>
      </c>
      <c r="AI736" t="s">
        <v>71</v>
      </c>
      <c r="AJ736" t="s">
        <v>71</v>
      </c>
      <c r="AK736" t="s">
        <v>71</v>
      </c>
      <c r="AL736" t="s">
        <v>71</v>
      </c>
      <c r="AM736" t="s">
        <v>271</v>
      </c>
      <c r="AN736" t="s">
        <v>71</v>
      </c>
      <c r="AO736" t="s">
        <v>71</v>
      </c>
      <c r="AP736" t="s">
        <v>71</v>
      </c>
      <c r="AQ736" t="s">
        <v>71</v>
      </c>
      <c r="AR736" t="s">
        <v>71</v>
      </c>
      <c r="AS736">
        <v>2022</v>
      </c>
      <c r="AT736">
        <v>10</v>
      </c>
      <c r="AU736" t="s">
        <v>71</v>
      </c>
      <c r="AV736" t="s">
        <v>71</v>
      </c>
      <c r="AW736" t="s">
        <v>71</v>
      </c>
      <c r="AX736" t="s">
        <v>71</v>
      </c>
      <c r="AY736" t="s">
        <v>71</v>
      </c>
      <c r="AZ736">
        <v>101276</v>
      </c>
      <c r="BA736">
        <v>101291</v>
      </c>
      <c r="BB736" t="s">
        <v>71</v>
      </c>
      <c r="BC736" t="s">
        <v>6841</v>
      </c>
      <c r="BD736" t="str">
        <f>HYPERLINK("http://dx.doi.org/10.1109/ACCESS.2022.3207480","http://dx.doi.org/10.1109/ACCESS.2022.3207480")</f>
        <v>http://dx.doi.org/10.1109/ACCESS.2022.3207480</v>
      </c>
      <c r="BE736" t="s">
        <v>71</v>
      </c>
      <c r="BF736" t="s">
        <v>71</v>
      </c>
      <c r="BG736" t="s">
        <v>71</v>
      </c>
      <c r="BH736" t="s">
        <v>71</v>
      </c>
      <c r="BI736" t="s">
        <v>71</v>
      </c>
      <c r="BJ736" t="s">
        <v>71</v>
      </c>
      <c r="BK736" t="s">
        <v>71</v>
      </c>
      <c r="BL736" t="s">
        <v>71</v>
      </c>
      <c r="BM736" t="s">
        <v>71</v>
      </c>
      <c r="BN736" t="s">
        <v>71</v>
      </c>
      <c r="BO736" t="s">
        <v>71</v>
      </c>
      <c r="BP736" t="s">
        <v>71</v>
      </c>
      <c r="BQ736" t="s">
        <v>6842</v>
      </c>
      <c r="BR736" t="str">
        <f>HYPERLINK("https%3A%2F%2Fwww.webofscience.com%2Fwos%2Fwoscc%2Ffull-record%2FWOS:000862355100001","View Full Record in Web of Science")</f>
        <v>View Full Record in Web of Science</v>
      </c>
    </row>
    <row r="737" spans="1:70" x14ac:dyDescent="0.25">
      <c r="A737" t="s">
        <v>69</v>
      </c>
      <c r="B737" t="s">
        <v>6843</v>
      </c>
      <c r="C737" t="s">
        <v>71</v>
      </c>
      <c r="D737" t="s">
        <v>71</v>
      </c>
      <c r="E737" t="s">
        <v>71</v>
      </c>
      <c r="F737" t="s">
        <v>6844</v>
      </c>
      <c r="G737" t="s">
        <v>71</v>
      </c>
      <c r="H737" t="s">
        <v>71</v>
      </c>
      <c r="I737" s="1" t="s">
        <v>6845</v>
      </c>
      <c r="J737" s="6" t="s">
        <v>8590</v>
      </c>
      <c r="K737" t="s">
        <v>6846</v>
      </c>
      <c r="L737" t="s">
        <v>71</v>
      </c>
      <c r="M737" t="s">
        <v>71</v>
      </c>
      <c r="N737" t="s">
        <v>71</v>
      </c>
      <c r="O737" t="s">
        <v>71</v>
      </c>
      <c r="P737" t="s">
        <v>71</v>
      </c>
      <c r="Q737" t="s">
        <v>71</v>
      </c>
      <c r="R737" t="s">
        <v>71</v>
      </c>
      <c r="S737" t="s">
        <v>71</v>
      </c>
      <c r="T737" t="s">
        <v>6847</v>
      </c>
      <c r="U737" t="s">
        <v>71</v>
      </c>
      <c r="V737" t="s">
        <v>71</v>
      </c>
      <c r="W737" t="s">
        <v>71</v>
      </c>
      <c r="X737" t="s">
        <v>71</v>
      </c>
      <c r="Y737" t="s">
        <v>6848</v>
      </c>
      <c r="Z737" t="s">
        <v>6849</v>
      </c>
      <c r="AA737" t="s">
        <v>71</v>
      </c>
      <c r="AB737" t="s">
        <v>71</v>
      </c>
      <c r="AC737" t="s">
        <v>71</v>
      </c>
      <c r="AD737" t="s">
        <v>71</v>
      </c>
      <c r="AE737" t="s">
        <v>71</v>
      </c>
      <c r="AF737" t="s">
        <v>71</v>
      </c>
      <c r="AG737" t="s">
        <v>71</v>
      </c>
      <c r="AH737" t="s">
        <v>71</v>
      </c>
      <c r="AI737" t="s">
        <v>71</v>
      </c>
      <c r="AJ737" t="s">
        <v>71</v>
      </c>
      <c r="AK737" t="s">
        <v>71</v>
      </c>
      <c r="AL737" t="s">
        <v>71</v>
      </c>
      <c r="AM737" t="s">
        <v>71</v>
      </c>
      <c r="AN737" t="s">
        <v>6850</v>
      </c>
      <c r="AO737" t="s">
        <v>71</v>
      </c>
      <c r="AP737" t="s">
        <v>71</v>
      </c>
      <c r="AQ737" t="s">
        <v>71</v>
      </c>
      <c r="AR737" t="s">
        <v>1454</v>
      </c>
      <c r="AS737">
        <v>2022</v>
      </c>
      <c r="AT737">
        <v>7</v>
      </c>
      <c r="AU737">
        <v>7</v>
      </c>
      <c r="AV737" t="s">
        <v>71</v>
      </c>
      <c r="AW737" t="s">
        <v>71</v>
      </c>
      <c r="AX737" t="s">
        <v>71</v>
      </c>
      <c r="AY737" t="s">
        <v>71</v>
      </c>
      <c r="AZ737" t="s">
        <v>71</v>
      </c>
      <c r="BA737" t="s">
        <v>71</v>
      </c>
      <c r="BB737">
        <v>99</v>
      </c>
      <c r="BC737" t="s">
        <v>6851</v>
      </c>
      <c r="BD737" t="str">
        <f>HYPERLINK("http://dx.doi.org/10.3390/data7070099","http://dx.doi.org/10.3390/data7070099")</f>
        <v>http://dx.doi.org/10.3390/data7070099</v>
      </c>
      <c r="BE737" t="s">
        <v>71</v>
      </c>
      <c r="BF737" t="s">
        <v>71</v>
      </c>
      <c r="BG737" t="s">
        <v>71</v>
      </c>
      <c r="BH737" t="s">
        <v>71</v>
      </c>
      <c r="BI737" t="s">
        <v>71</v>
      </c>
      <c r="BJ737" t="s">
        <v>71</v>
      </c>
      <c r="BK737" t="s">
        <v>71</v>
      </c>
      <c r="BL737" t="s">
        <v>71</v>
      </c>
      <c r="BM737" t="s">
        <v>71</v>
      </c>
      <c r="BN737" t="s">
        <v>71</v>
      </c>
      <c r="BO737" t="s">
        <v>71</v>
      </c>
      <c r="BP737" t="s">
        <v>71</v>
      </c>
      <c r="BQ737" t="s">
        <v>6852</v>
      </c>
      <c r="BR737" t="str">
        <f>HYPERLINK("https%3A%2F%2Fwww.webofscience.com%2Fwos%2Fwoscc%2Ffull-record%2FWOS:000832397100001","View Full Record in Web of Science")</f>
        <v>View Full Record in Web of Science</v>
      </c>
    </row>
    <row r="738" spans="1:70" x14ac:dyDescent="0.25">
      <c r="A738" t="s">
        <v>69</v>
      </c>
      <c r="B738" t="s">
        <v>6853</v>
      </c>
      <c r="C738" t="s">
        <v>71</v>
      </c>
      <c r="D738" t="s">
        <v>71</v>
      </c>
      <c r="E738" t="s">
        <v>71</v>
      </c>
      <c r="F738" t="s">
        <v>6854</v>
      </c>
      <c r="G738" t="s">
        <v>71</v>
      </c>
      <c r="H738" t="s">
        <v>71</v>
      </c>
      <c r="I738" s="1" t="s">
        <v>6855</v>
      </c>
      <c r="J738" s="6" t="s">
        <v>8590</v>
      </c>
      <c r="K738" t="s">
        <v>338</v>
      </c>
      <c r="L738" t="s">
        <v>71</v>
      </c>
      <c r="M738" t="s">
        <v>71</v>
      </c>
      <c r="N738" t="s">
        <v>71</v>
      </c>
      <c r="O738" t="s">
        <v>71</v>
      </c>
      <c r="P738" t="s">
        <v>71</v>
      </c>
      <c r="Q738" t="s">
        <v>71</v>
      </c>
      <c r="R738" t="s">
        <v>71</v>
      </c>
      <c r="S738" t="s">
        <v>71</v>
      </c>
      <c r="T738" t="s">
        <v>6856</v>
      </c>
      <c r="U738" t="s">
        <v>71</v>
      </c>
      <c r="V738" t="s">
        <v>71</v>
      </c>
      <c r="W738" t="s">
        <v>71</v>
      </c>
      <c r="X738" t="s">
        <v>71</v>
      </c>
      <c r="Y738" t="s">
        <v>6857</v>
      </c>
      <c r="Z738" t="s">
        <v>71</v>
      </c>
      <c r="AA738" t="s">
        <v>71</v>
      </c>
      <c r="AB738" t="s">
        <v>71</v>
      </c>
      <c r="AC738" t="s">
        <v>71</v>
      </c>
      <c r="AD738" t="s">
        <v>71</v>
      </c>
      <c r="AE738" t="s">
        <v>71</v>
      </c>
      <c r="AF738" t="s">
        <v>71</v>
      </c>
      <c r="AG738" t="s">
        <v>71</v>
      </c>
      <c r="AH738" t="s">
        <v>71</v>
      </c>
      <c r="AI738" t="s">
        <v>71</v>
      </c>
      <c r="AJ738" t="s">
        <v>71</v>
      </c>
      <c r="AK738" t="s">
        <v>71</v>
      </c>
      <c r="AL738" t="s">
        <v>71</v>
      </c>
      <c r="AM738" t="s">
        <v>342</v>
      </c>
      <c r="AN738" t="s">
        <v>343</v>
      </c>
      <c r="AO738" t="s">
        <v>71</v>
      </c>
      <c r="AP738" t="s">
        <v>71</v>
      </c>
      <c r="AQ738" t="s">
        <v>71</v>
      </c>
      <c r="AR738" t="s">
        <v>960</v>
      </c>
      <c r="AS738">
        <v>2019</v>
      </c>
      <c r="AT738">
        <v>21</v>
      </c>
      <c r="AU738">
        <v>3</v>
      </c>
      <c r="AV738" t="s">
        <v>71</v>
      </c>
      <c r="AW738" t="s">
        <v>71</v>
      </c>
      <c r="AX738" t="s">
        <v>71</v>
      </c>
      <c r="AY738" t="s">
        <v>71</v>
      </c>
      <c r="AZ738">
        <v>963</v>
      </c>
      <c r="BA738">
        <v>977</v>
      </c>
      <c r="BB738" t="s">
        <v>71</v>
      </c>
      <c r="BC738" t="s">
        <v>6858</v>
      </c>
      <c r="BD738" t="str">
        <f>HYPERLINK("http://dx.doi.org/10.1007/s40815-019-00606-0","http://dx.doi.org/10.1007/s40815-019-00606-0")</f>
        <v>http://dx.doi.org/10.1007/s40815-019-00606-0</v>
      </c>
      <c r="BE738" t="s">
        <v>71</v>
      </c>
      <c r="BF738" t="s">
        <v>71</v>
      </c>
      <c r="BG738" t="s">
        <v>71</v>
      </c>
      <c r="BH738" t="s">
        <v>71</v>
      </c>
      <c r="BI738" t="s">
        <v>71</v>
      </c>
      <c r="BJ738" t="s">
        <v>71</v>
      </c>
      <c r="BK738" t="s">
        <v>71</v>
      </c>
      <c r="BL738" t="s">
        <v>71</v>
      </c>
      <c r="BM738" t="s">
        <v>71</v>
      </c>
      <c r="BN738" t="s">
        <v>71</v>
      </c>
      <c r="BO738" t="s">
        <v>71</v>
      </c>
      <c r="BP738" t="s">
        <v>71</v>
      </c>
      <c r="BQ738" t="s">
        <v>6859</v>
      </c>
      <c r="BR738" t="str">
        <f>HYPERLINK("https%3A%2F%2Fwww.webofscience.com%2Fwos%2Fwoscc%2Ffull-record%2FWOS:000463752400022","View Full Record in Web of Science")</f>
        <v>View Full Record in Web of Science</v>
      </c>
    </row>
    <row r="739" spans="1:70" x14ac:dyDescent="0.25">
      <c r="A739" t="s">
        <v>460</v>
      </c>
      <c r="B739" t="s">
        <v>6860</v>
      </c>
      <c r="C739" t="s">
        <v>71</v>
      </c>
      <c r="D739" t="s">
        <v>999</v>
      </c>
      <c r="E739" t="s">
        <v>71</v>
      </c>
      <c r="F739" t="s">
        <v>6861</v>
      </c>
      <c r="G739" t="s">
        <v>71</v>
      </c>
      <c r="H739" t="s">
        <v>71</v>
      </c>
      <c r="I739" s="1" t="s">
        <v>6862</v>
      </c>
      <c r="J739" s="6" t="s">
        <v>8590</v>
      </c>
      <c r="K739" t="s">
        <v>1002</v>
      </c>
      <c r="L739" t="s">
        <v>526</v>
      </c>
      <c r="M739" t="s">
        <v>71</v>
      </c>
      <c r="N739" t="s">
        <v>71</v>
      </c>
      <c r="O739" t="s">
        <v>71</v>
      </c>
      <c r="P739" t="s">
        <v>71</v>
      </c>
      <c r="Q739" t="s">
        <v>71</v>
      </c>
      <c r="R739" t="s">
        <v>71</v>
      </c>
      <c r="S739" t="s">
        <v>71</v>
      </c>
      <c r="T739" t="s">
        <v>6863</v>
      </c>
      <c r="U739" t="s">
        <v>71</v>
      </c>
      <c r="V739" t="s">
        <v>71</v>
      </c>
      <c r="W739" t="s">
        <v>71</v>
      </c>
      <c r="X739" t="s">
        <v>71</v>
      </c>
      <c r="Y739" t="s">
        <v>71</v>
      </c>
      <c r="Z739" t="s">
        <v>71</v>
      </c>
      <c r="AA739" t="s">
        <v>71</v>
      </c>
      <c r="AB739" t="s">
        <v>71</v>
      </c>
      <c r="AC739" t="s">
        <v>71</v>
      </c>
      <c r="AD739" t="s">
        <v>71</v>
      </c>
      <c r="AE739" t="s">
        <v>71</v>
      </c>
      <c r="AF739" t="s">
        <v>71</v>
      </c>
      <c r="AG739" t="s">
        <v>71</v>
      </c>
      <c r="AH739" t="s">
        <v>71</v>
      </c>
      <c r="AI739" t="s">
        <v>71</v>
      </c>
      <c r="AJ739" t="s">
        <v>71</v>
      </c>
      <c r="AK739" t="s">
        <v>71</v>
      </c>
      <c r="AL739" t="s">
        <v>71</v>
      </c>
      <c r="AM739" t="s">
        <v>530</v>
      </c>
      <c r="AN739" t="s">
        <v>531</v>
      </c>
      <c r="AO739" t="s">
        <v>1006</v>
      </c>
      <c r="AP739" t="s">
        <v>71</v>
      </c>
      <c r="AQ739" t="s">
        <v>71</v>
      </c>
      <c r="AR739" t="s">
        <v>71</v>
      </c>
      <c r="AS739">
        <v>2018</v>
      </c>
      <c r="AT739">
        <v>738</v>
      </c>
      <c r="AU739" t="s">
        <v>71</v>
      </c>
      <c r="AV739" t="s">
        <v>71</v>
      </c>
      <c r="AW739" t="s">
        <v>71</v>
      </c>
      <c r="AX739" t="s">
        <v>71</v>
      </c>
      <c r="AY739" t="s">
        <v>71</v>
      </c>
      <c r="AZ739">
        <v>325</v>
      </c>
      <c r="BA739">
        <v>333</v>
      </c>
      <c r="BB739" t="s">
        <v>71</v>
      </c>
      <c r="BC739" t="s">
        <v>6864</v>
      </c>
      <c r="BD739" t="str">
        <f>HYPERLINK("http://dx.doi.org/10.1007/978-3-319-67946-4_14","http://dx.doi.org/10.1007/978-3-319-67946-4_14")</f>
        <v>http://dx.doi.org/10.1007/978-3-319-67946-4_14</v>
      </c>
      <c r="BE739" t="s">
        <v>1008</v>
      </c>
      <c r="BF739" t="s">
        <v>71</v>
      </c>
      <c r="BG739" t="s">
        <v>71</v>
      </c>
      <c r="BH739" t="s">
        <v>71</v>
      </c>
      <c r="BI739" t="s">
        <v>71</v>
      </c>
      <c r="BJ739" t="s">
        <v>71</v>
      </c>
      <c r="BK739" t="s">
        <v>71</v>
      </c>
      <c r="BL739" t="s">
        <v>71</v>
      </c>
      <c r="BM739" t="s">
        <v>71</v>
      </c>
      <c r="BN739" t="s">
        <v>71</v>
      </c>
      <c r="BO739" t="s">
        <v>71</v>
      </c>
      <c r="BP739" t="s">
        <v>71</v>
      </c>
      <c r="BQ739" t="s">
        <v>6865</v>
      </c>
      <c r="BR739" t="str">
        <f>HYPERLINK("https%3A%2F%2Fwww.webofscience.com%2Fwos%2Fwoscc%2Ffull-record%2FWOS:000449987100015","View Full Record in Web of Science")</f>
        <v>View Full Record in Web of Science</v>
      </c>
    </row>
    <row r="740" spans="1:70" x14ac:dyDescent="0.25">
      <c r="A740" t="s">
        <v>69</v>
      </c>
      <c r="B740" t="s">
        <v>6866</v>
      </c>
      <c r="C740" t="s">
        <v>71</v>
      </c>
      <c r="D740" t="s">
        <v>71</v>
      </c>
      <c r="E740" t="s">
        <v>71</v>
      </c>
      <c r="F740" t="s">
        <v>6867</v>
      </c>
      <c r="G740" t="s">
        <v>71</v>
      </c>
      <c r="H740" t="s">
        <v>71</v>
      </c>
      <c r="I740" s="1" t="s">
        <v>6868</v>
      </c>
      <c r="J740" s="6" t="s">
        <v>8590</v>
      </c>
      <c r="K740" t="s">
        <v>6869</v>
      </c>
      <c r="L740" t="s">
        <v>71</v>
      </c>
      <c r="M740" t="s">
        <v>71</v>
      </c>
      <c r="N740" t="s">
        <v>71</v>
      </c>
      <c r="O740" t="s">
        <v>71</v>
      </c>
      <c r="P740" t="s">
        <v>71</v>
      </c>
      <c r="Q740" t="s">
        <v>71</v>
      </c>
      <c r="R740" t="s">
        <v>71</v>
      </c>
      <c r="S740" t="s">
        <v>71</v>
      </c>
      <c r="T740" t="s">
        <v>6870</v>
      </c>
      <c r="U740" t="s">
        <v>71</v>
      </c>
      <c r="V740" t="s">
        <v>71</v>
      </c>
      <c r="W740" t="s">
        <v>71</v>
      </c>
      <c r="X740" t="s">
        <v>71</v>
      </c>
      <c r="Y740" t="s">
        <v>6871</v>
      </c>
      <c r="Z740" t="s">
        <v>6872</v>
      </c>
      <c r="AA740" t="s">
        <v>71</v>
      </c>
      <c r="AB740" t="s">
        <v>71</v>
      </c>
      <c r="AC740" t="s">
        <v>71</v>
      </c>
      <c r="AD740" t="s">
        <v>71</v>
      </c>
      <c r="AE740" t="s">
        <v>71</v>
      </c>
      <c r="AF740" t="s">
        <v>71</v>
      </c>
      <c r="AG740" t="s">
        <v>71</v>
      </c>
      <c r="AH740" t="s">
        <v>71</v>
      </c>
      <c r="AI740" t="s">
        <v>71</v>
      </c>
      <c r="AJ740" t="s">
        <v>71</v>
      </c>
      <c r="AK740" t="s">
        <v>71</v>
      </c>
      <c r="AL740" t="s">
        <v>71</v>
      </c>
      <c r="AM740" t="s">
        <v>6873</v>
      </c>
      <c r="AN740" t="s">
        <v>6874</v>
      </c>
      <c r="AO740" t="s">
        <v>71</v>
      </c>
      <c r="AP740" t="s">
        <v>71</v>
      </c>
      <c r="AQ740" t="s">
        <v>71</v>
      </c>
      <c r="AR740" t="s">
        <v>71</v>
      </c>
      <c r="AS740">
        <v>2006</v>
      </c>
      <c r="AT740">
        <v>13</v>
      </c>
      <c r="AU740">
        <v>3</v>
      </c>
      <c r="AV740" t="s">
        <v>71</v>
      </c>
      <c r="AW740" t="s">
        <v>71</v>
      </c>
      <c r="AX740" t="s">
        <v>71</v>
      </c>
      <c r="AY740" t="s">
        <v>71</v>
      </c>
      <c r="AZ740">
        <v>389</v>
      </c>
      <c r="BA740">
        <v>464</v>
      </c>
      <c r="BB740" t="s">
        <v>71</v>
      </c>
      <c r="BC740" t="s">
        <v>6875</v>
      </c>
      <c r="BD740" t="str">
        <f>HYPERLINK("http://dx.doi.org/10.1007/BF02736398","http://dx.doi.org/10.1007/BF02736398")</f>
        <v>http://dx.doi.org/10.1007/BF02736398</v>
      </c>
      <c r="BE740" t="s">
        <v>71</v>
      </c>
      <c r="BF740" t="s">
        <v>71</v>
      </c>
      <c r="BG740" t="s">
        <v>71</v>
      </c>
      <c r="BH740" t="s">
        <v>71</v>
      </c>
      <c r="BI740" t="s">
        <v>71</v>
      </c>
      <c r="BJ740" t="s">
        <v>71</v>
      </c>
      <c r="BK740" t="s">
        <v>71</v>
      </c>
      <c r="BL740" t="s">
        <v>71</v>
      </c>
      <c r="BM740" t="s">
        <v>71</v>
      </c>
      <c r="BN740" t="s">
        <v>71</v>
      </c>
      <c r="BO740" t="s">
        <v>71</v>
      </c>
      <c r="BP740" t="s">
        <v>71</v>
      </c>
      <c r="BQ740" t="s">
        <v>6876</v>
      </c>
      <c r="BR740" t="str">
        <f>HYPERLINK("https%3A%2F%2Fwww.webofscience.com%2Fwos%2Fwoscc%2Ffull-record%2FWOS:000242195500002","View Full Record in Web of Science")</f>
        <v>View Full Record in Web of Science</v>
      </c>
    </row>
    <row r="741" spans="1:70" x14ac:dyDescent="0.25">
      <c r="A741" t="s">
        <v>83</v>
      </c>
      <c r="B741" t="s">
        <v>6877</v>
      </c>
      <c r="C741" t="s">
        <v>71</v>
      </c>
      <c r="D741" t="s">
        <v>6878</v>
      </c>
      <c r="E741" t="s">
        <v>71</v>
      </c>
      <c r="F741" t="s">
        <v>6879</v>
      </c>
      <c r="G741" t="s">
        <v>71</v>
      </c>
      <c r="H741" t="s">
        <v>71</v>
      </c>
      <c r="I741" s="1" t="s">
        <v>6880</v>
      </c>
      <c r="J741" s="6" t="s">
        <v>8590</v>
      </c>
      <c r="K741" t="s">
        <v>6881</v>
      </c>
      <c r="L741" t="s">
        <v>601</v>
      </c>
      <c r="M741" t="s">
        <v>6882</v>
      </c>
      <c r="N741" t="s">
        <v>6883</v>
      </c>
      <c r="O741" t="s">
        <v>6884</v>
      </c>
      <c r="P741" t="s">
        <v>71</v>
      </c>
      <c r="Q741" t="s">
        <v>71</v>
      </c>
      <c r="R741" t="s">
        <v>71</v>
      </c>
      <c r="S741" t="s">
        <v>71</v>
      </c>
      <c r="T741" t="s">
        <v>6885</v>
      </c>
      <c r="U741" t="s">
        <v>71</v>
      </c>
      <c r="V741" t="s">
        <v>71</v>
      </c>
      <c r="W741" t="s">
        <v>71</v>
      </c>
      <c r="X741" t="s">
        <v>71</v>
      </c>
      <c r="Y741" t="s">
        <v>71</v>
      </c>
      <c r="Z741" t="s">
        <v>71</v>
      </c>
      <c r="AA741" t="s">
        <v>71</v>
      </c>
      <c r="AB741" t="s">
        <v>71</v>
      </c>
      <c r="AC741" t="s">
        <v>71</v>
      </c>
      <c r="AD741" t="s">
        <v>71</v>
      </c>
      <c r="AE741" t="s">
        <v>71</v>
      </c>
      <c r="AF741" t="s">
        <v>71</v>
      </c>
      <c r="AG741" t="s">
        <v>71</v>
      </c>
      <c r="AH741" t="s">
        <v>71</v>
      </c>
      <c r="AI741" t="s">
        <v>71</v>
      </c>
      <c r="AJ741" t="s">
        <v>71</v>
      </c>
      <c r="AK741" t="s">
        <v>71</v>
      </c>
      <c r="AL741" t="s">
        <v>71</v>
      </c>
      <c r="AM741" t="s">
        <v>606</v>
      </c>
      <c r="AN741" t="s">
        <v>607</v>
      </c>
      <c r="AO741" t="s">
        <v>6886</v>
      </c>
      <c r="AP741" t="s">
        <v>71</v>
      </c>
      <c r="AQ741" t="s">
        <v>71</v>
      </c>
      <c r="AR741" t="s">
        <v>71</v>
      </c>
      <c r="AS741">
        <v>2016</v>
      </c>
      <c r="AT741">
        <v>437</v>
      </c>
      <c r="AU741" t="s">
        <v>71</v>
      </c>
      <c r="AV741" t="s">
        <v>71</v>
      </c>
      <c r="AW741" t="s">
        <v>71</v>
      </c>
      <c r="AX741" t="s">
        <v>71</v>
      </c>
      <c r="AY741" t="s">
        <v>71</v>
      </c>
      <c r="AZ741">
        <v>991</v>
      </c>
      <c r="BA741">
        <v>1009</v>
      </c>
      <c r="BB741" t="s">
        <v>71</v>
      </c>
      <c r="BC741" t="s">
        <v>6887</v>
      </c>
      <c r="BD741" t="str">
        <f>HYPERLINK("http://dx.doi.org/10.1007/978-981-10-0451-3_86","http://dx.doi.org/10.1007/978-981-10-0451-3_86")</f>
        <v>http://dx.doi.org/10.1007/978-981-10-0451-3_86</v>
      </c>
      <c r="BE741" t="s">
        <v>71</v>
      </c>
      <c r="BF741" t="s">
        <v>71</v>
      </c>
      <c r="BG741" t="s">
        <v>71</v>
      </c>
      <c r="BH741" t="s">
        <v>71</v>
      </c>
      <c r="BI741" t="s">
        <v>71</v>
      </c>
      <c r="BJ741" t="s">
        <v>71</v>
      </c>
      <c r="BK741" t="s">
        <v>71</v>
      </c>
      <c r="BL741" t="s">
        <v>71</v>
      </c>
      <c r="BM741" t="s">
        <v>71</v>
      </c>
      <c r="BN741" t="s">
        <v>71</v>
      </c>
      <c r="BO741" t="s">
        <v>71</v>
      </c>
      <c r="BP741" t="s">
        <v>71</v>
      </c>
      <c r="BQ741" t="s">
        <v>6888</v>
      </c>
      <c r="BR741" t="str">
        <f>HYPERLINK("https%3A%2F%2Fwww.webofscience.com%2Fwos%2Fwoscc%2Ffull-record%2FWOS:000385787900086","View Full Record in Web of Science")</f>
        <v>View Full Record in Web of Science</v>
      </c>
    </row>
    <row r="742" spans="1:70" x14ac:dyDescent="0.25">
      <c r="A742" t="s">
        <v>83</v>
      </c>
      <c r="B742" t="s">
        <v>6889</v>
      </c>
      <c r="C742" t="s">
        <v>71</v>
      </c>
      <c r="D742" t="s">
        <v>6890</v>
      </c>
      <c r="E742" t="s">
        <v>71</v>
      </c>
      <c r="F742" t="s">
        <v>6891</v>
      </c>
      <c r="G742" t="s">
        <v>71</v>
      </c>
      <c r="H742" t="s">
        <v>71</v>
      </c>
      <c r="I742" s="1" t="s">
        <v>6892</v>
      </c>
      <c r="J742" s="6" t="s">
        <v>8590</v>
      </c>
      <c r="K742" t="s">
        <v>6893</v>
      </c>
      <c r="L742" t="s">
        <v>601</v>
      </c>
      <c r="M742" t="s">
        <v>6894</v>
      </c>
      <c r="N742" t="s">
        <v>6895</v>
      </c>
      <c r="O742" t="s">
        <v>6896</v>
      </c>
      <c r="P742" t="s">
        <v>6897</v>
      </c>
      <c r="Q742" t="s">
        <v>6898</v>
      </c>
      <c r="R742" t="s">
        <v>71</v>
      </c>
      <c r="S742" t="s">
        <v>71</v>
      </c>
      <c r="T742" t="s">
        <v>6899</v>
      </c>
      <c r="U742" t="s">
        <v>71</v>
      </c>
      <c r="V742" t="s">
        <v>71</v>
      </c>
      <c r="W742" t="s">
        <v>71</v>
      </c>
      <c r="X742" t="s">
        <v>71</v>
      </c>
      <c r="Y742" t="s">
        <v>6900</v>
      </c>
      <c r="Z742" t="s">
        <v>6901</v>
      </c>
      <c r="AA742" t="s">
        <v>71</v>
      </c>
      <c r="AB742" t="s">
        <v>71</v>
      </c>
      <c r="AC742" t="s">
        <v>71</v>
      </c>
      <c r="AD742" t="s">
        <v>71</v>
      </c>
      <c r="AE742" t="s">
        <v>71</v>
      </c>
      <c r="AF742" t="s">
        <v>71</v>
      </c>
      <c r="AG742" t="s">
        <v>71</v>
      </c>
      <c r="AH742" t="s">
        <v>71</v>
      </c>
      <c r="AI742" t="s">
        <v>71</v>
      </c>
      <c r="AJ742" t="s">
        <v>71</v>
      </c>
      <c r="AK742" t="s">
        <v>71</v>
      </c>
      <c r="AL742" t="s">
        <v>71</v>
      </c>
      <c r="AM742" t="s">
        <v>606</v>
      </c>
      <c r="AN742" t="s">
        <v>71</v>
      </c>
      <c r="AO742" t="s">
        <v>6902</v>
      </c>
      <c r="AP742" t="s">
        <v>71</v>
      </c>
      <c r="AQ742" t="s">
        <v>71</v>
      </c>
      <c r="AR742" t="s">
        <v>71</v>
      </c>
      <c r="AS742">
        <v>2013</v>
      </c>
      <c r="AT742">
        <v>228</v>
      </c>
      <c r="AU742" t="s">
        <v>71</v>
      </c>
      <c r="AV742" t="s">
        <v>71</v>
      </c>
      <c r="AW742" t="s">
        <v>71</v>
      </c>
      <c r="AX742" t="s">
        <v>71</v>
      </c>
      <c r="AY742" t="s">
        <v>71</v>
      </c>
      <c r="AZ742">
        <v>3</v>
      </c>
      <c r="BA742">
        <v>4</v>
      </c>
      <c r="BB742" t="s">
        <v>71</v>
      </c>
      <c r="BC742" t="s">
        <v>6903</v>
      </c>
      <c r="BD742" t="str">
        <f>HYPERLINK("http://dx.doi.org/10.1007/978-3-642-39165-1_1","http://dx.doi.org/10.1007/978-3-642-39165-1_1")</f>
        <v>http://dx.doi.org/10.1007/978-3-642-39165-1_1</v>
      </c>
      <c r="BE742" t="s">
        <v>71</v>
      </c>
      <c r="BF742" t="s">
        <v>71</v>
      </c>
      <c r="BG742" t="s">
        <v>71</v>
      </c>
      <c r="BH742" t="s">
        <v>71</v>
      </c>
      <c r="BI742" t="s">
        <v>71</v>
      </c>
      <c r="BJ742" t="s">
        <v>71</v>
      </c>
      <c r="BK742" t="s">
        <v>71</v>
      </c>
      <c r="BL742" t="s">
        <v>71</v>
      </c>
      <c r="BM742" t="s">
        <v>71</v>
      </c>
      <c r="BN742" t="s">
        <v>71</v>
      </c>
      <c r="BO742" t="s">
        <v>71</v>
      </c>
      <c r="BP742" t="s">
        <v>71</v>
      </c>
      <c r="BQ742" t="s">
        <v>6904</v>
      </c>
      <c r="BR742" t="str">
        <f>HYPERLINK("https%3A%2F%2Fwww.webofscience.com%2Fwos%2Fwoscc%2Ffull-record%2FWOS:000323292300001","View Full Record in Web of Science")</f>
        <v>View Full Record in Web of Science</v>
      </c>
    </row>
    <row r="743" spans="1:70" x14ac:dyDescent="0.25">
      <c r="A743" t="s">
        <v>69</v>
      </c>
      <c r="B743" t="s">
        <v>6905</v>
      </c>
      <c r="C743" t="s">
        <v>71</v>
      </c>
      <c r="D743" t="s">
        <v>71</v>
      </c>
      <c r="E743" t="s">
        <v>71</v>
      </c>
      <c r="F743" t="s">
        <v>6906</v>
      </c>
      <c r="G743" t="s">
        <v>71</v>
      </c>
      <c r="H743" t="s">
        <v>71</v>
      </c>
      <c r="I743" s="1" t="s">
        <v>6907</v>
      </c>
      <c r="J743" s="6" t="s">
        <v>8590</v>
      </c>
      <c r="K743" t="s">
        <v>3848</v>
      </c>
      <c r="L743" t="s">
        <v>71</v>
      </c>
      <c r="M743" t="s">
        <v>71</v>
      </c>
      <c r="N743" t="s">
        <v>71</v>
      </c>
      <c r="O743" t="s">
        <v>71</v>
      </c>
      <c r="P743" t="s">
        <v>71</v>
      </c>
      <c r="Q743" t="s">
        <v>71</v>
      </c>
      <c r="R743" t="s">
        <v>71</v>
      </c>
      <c r="S743" t="s">
        <v>71</v>
      </c>
      <c r="T743" t="s">
        <v>6908</v>
      </c>
      <c r="U743" t="s">
        <v>71</v>
      </c>
      <c r="V743" t="s">
        <v>71</v>
      </c>
      <c r="W743" t="s">
        <v>71</v>
      </c>
      <c r="X743" t="s">
        <v>71</v>
      </c>
      <c r="Y743" t="s">
        <v>71</v>
      </c>
      <c r="Z743" t="s">
        <v>6909</v>
      </c>
      <c r="AA743" t="s">
        <v>71</v>
      </c>
      <c r="AB743" t="s">
        <v>71</v>
      </c>
      <c r="AC743" t="s">
        <v>71</v>
      </c>
      <c r="AD743" t="s">
        <v>71</v>
      </c>
      <c r="AE743" t="s">
        <v>71</v>
      </c>
      <c r="AF743" t="s">
        <v>71</v>
      </c>
      <c r="AG743" t="s">
        <v>71</v>
      </c>
      <c r="AH743" t="s">
        <v>71</v>
      </c>
      <c r="AI743" t="s">
        <v>71</v>
      </c>
      <c r="AJ743" t="s">
        <v>71</v>
      </c>
      <c r="AK743" t="s">
        <v>71</v>
      </c>
      <c r="AL743" t="s">
        <v>71</v>
      </c>
      <c r="AM743" t="s">
        <v>3851</v>
      </c>
      <c r="AN743" t="s">
        <v>3852</v>
      </c>
      <c r="AO743" t="s">
        <v>71</v>
      </c>
      <c r="AP743" t="s">
        <v>71</v>
      </c>
      <c r="AQ743" t="s">
        <v>71</v>
      </c>
      <c r="AR743" t="s">
        <v>129</v>
      </c>
      <c r="AS743">
        <v>2022</v>
      </c>
      <c r="AT743">
        <v>8</v>
      </c>
      <c r="AU743">
        <v>4</v>
      </c>
      <c r="AV743" t="s">
        <v>71</v>
      </c>
      <c r="AW743" t="s">
        <v>71</v>
      </c>
      <c r="AX743" t="s">
        <v>71</v>
      </c>
      <c r="AY743" t="s">
        <v>71</v>
      </c>
      <c r="AZ743">
        <v>3349</v>
      </c>
      <c r="BA743">
        <v>3362</v>
      </c>
      <c r="BB743" t="s">
        <v>71</v>
      </c>
      <c r="BC743" t="s">
        <v>6910</v>
      </c>
      <c r="BD743" t="str">
        <f>HYPERLINK("http://dx.doi.org/10.1007/s40747-022-00678-w","http://dx.doi.org/10.1007/s40747-022-00678-w")</f>
        <v>http://dx.doi.org/10.1007/s40747-022-00678-w</v>
      </c>
      <c r="BE743" t="s">
        <v>71</v>
      </c>
      <c r="BF743" t="s">
        <v>4744</v>
      </c>
      <c r="BG743" t="s">
        <v>71</v>
      </c>
      <c r="BH743" t="s">
        <v>71</v>
      </c>
      <c r="BI743" t="s">
        <v>71</v>
      </c>
      <c r="BJ743" t="s">
        <v>71</v>
      </c>
      <c r="BK743" t="s">
        <v>71</v>
      </c>
      <c r="BL743" t="s">
        <v>71</v>
      </c>
      <c r="BM743" t="s">
        <v>71</v>
      </c>
      <c r="BN743" t="s">
        <v>71</v>
      </c>
      <c r="BO743" t="s">
        <v>71</v>
      </c>
      <c r="BP743" t="s">
        <v>71</v>
      </c>
      <c r="BQ743" t="s">
        <v>6911</v>
      </c>
      <c r="BR743" t="str">
        <f>HYPERLINK("https%3A%2F%2Fwww.webofscience.com%2Fwos%2Fwoscc%2Ffull-record%2FWOS:000758076200003","View Full Record in Web of Science")</f>
        <v>View Full Record in Web of Science</v>
      </c>
    </row>
    <row r="744" spans="1:70" x14ac:dyDescent="0.25">
      <c r="A744" t="s">
        <v>83</v>
      </c>
      <c r="B744" t="s">
        <v>6912</v>
      </c>
      <c r="C744" t="s">
        <v>71</v>
      </c>
      <c r="D744" t="s">
        <v>71</v>
      </c>
      <c r="E744" t="s">
        <v>102</v>
      </c>
      <c r="F744" t="s">
        <v>6913</v>
      </c>
      <c r="G744" t="s">
        <v>71</v>
      </c>
      <c r="H744" t="s">
        <v>71</v>
      </c>
      <c r="I744" s="1" t="s">
        <v>6914</v>
      </c>
      <c r="J744" s="6" t="s">
        <v>8590</v>
      </c>
      <c r="K744" t="s">
        <v>6915</v>
      </c>
      <c r="L744" t="s">
        <v>71</v>
      </c>
      <c r="M744" t="s">
        <v>6916</v>
      </c>
      <c r="N744" t="s">
        <v>6917</v>
      </c>
      <c r="O744" t="s">
        <v>6918</v>
      </c>
      <c r="P744" t="s">
        <v>6919</v>
      </c>
      <c r="Q744" t="s">
        <v>71</v>
      </c>
      <c r="R744" t="s">
        <v>71</v>
      </c>
      <c r="S744" t="s">
        <v>71</v>
      </c>
      <c r="T744" t="s">
        <v>6920</v>
      </c>
      <c r="U744" t="s">
        <v>71</v>
      </c>
      <c r="V744" t="s">
        <v>71</v>
      </c>
      <c r="W744" t="s">
        <v>71</v>
      </c>
      <c r="X744" t="s">
        <v>71</v>
      </c>
      <c r="Y744" t="s">
        <v>6921</v>
      </c>
      <c r="Z744" t="s">
        <v>6922</v>
      </c>
      <c r="AA744" t="s">
        <v>71</v>
      </c>
      <c r="AB744" t="s">
        <v>71</v>
      </c>
      <c r="AC744" t="s">
        <v>71</v>
      </c>
      <c r="AD744" t="s">
        <v>71</v>
      </c>
      <c r="AE744" t="s">
        <v>71</v>
      </c>
      <c r="AF744" t="s">
        <v>71</v>
      </c>
      <c r="AG744" t="s">
        <v>71</v>
      </c>
      <c r="AH744" t="s">
        <v>71</v>
      </c>
      <c r="AI744" t="s">
        <v>71</v>
      </c>
      <c r="AJ744" t="s">
        <v>71</v>
      </c>
      <c r="AK744" t="s">
        <v>71</v>
      </c>
      <c r="AL744" t="s">
        <v>71</v>
      </c>
      <c r="AM744" t="s">
        <v>71</v>
      </c>
      <c r="AN744" t="s">
        <v>71</v>
      </c>
      <c r="AO744" t="s">
        <v>6923</v>
      </c>
      <c r="AP744" t="s">
        <v>71</v>
      </c>
      <c r="AQ744" t="s">
        <v>71</v>
      </c>
      <c r="AR744" t="s">
        <v>71</v>
      </c>
      <c r="AS744">
        <v>2013</v>
      </c>
      <c r="AT744" t="s">
        <v>71</v>
      </c>
      <c r="AU744" t="s">
        <v>71</v>
      </c>
      <c r="AV744" t="s">
        <v>71</v>
      </c>
      <c r="AW744" t="s">
        <v>71</v>
      </c>
      <c r="AX744" t="s">
        <v>71</v>
      </c>
      <c r="AY744" t="s">
        <v>71</v>
      </c>
      <c r="AZ744" t="s">
        <v>71</v>
      </c>
      <c r="BA744" t="s">
        <v>71</v>
      </c>
      <c r="BB744" t="s">
        <v>71</v>
      </c>
      <c r="BC744" t="s">
        <v>71</v>
      </c>
      <c r="BD744" t="s">
        <v>71</v>
      </c>
      <c r="BE744" t="s">
        <v>71</v>
      </c>
      <c r="BF744" t="s">
        <v>71</v>
      </c>
      <c r="BG744" t="s">
        <v>71</v>
      </c>
      <c r="BH744" t="s">
        <v>71</v>
      </c>
      <c r="BI744" t="s">
        <v>71</v>
      </c>
      <c r="BJ744" t="s">
        <v>71</v>
      </c>
      <c r="BK744" t="s">
        <v>71</v>
      </c>
      <c r="BL744" t="s">
        <v>71</v>
      </c>
      <c r="BM744" t="s">
        <v>71</v>
      </c>
      <c r="BN744" t="s">
        <v>71</v>
      </c>
      <c r="BO744" t="s">
        <v>71</v>
      </c>
      <c r="BP744" t="s">
        <v>71</v>
      </c>
      <c r="BQ744" t="s">
        <v>6924</v>
      </c>
      <c r="BR744" t="str">
        <f>HYPERLINK("https%3A%2F%2Fwww.webofscience.com%2Fwos%2Fwoscc%2Ffull-record%2FWOS:000335007500046","View Full Record in Web of Science")</f>
        <v>View Full Record in Web of Science</v>
      </c>
    </row>
    <row r="745" spans="1:70" x14ac:dyDescent="0.25">
      <c r="A745" t="s">
        <v>69</v>
      </c>
      <c r="B745" t="s">
        <v>6231</v>
      </c>
      <c r="C745" t="s">
        <v>71</v>
      </c>
      <c r="D745" t="s">
        <v>71</v>
      </c>
      <c r="E745" t="s">
        <v>71</v>
      </c>
      <c r="F745" t="s">
        <v>6232</v>
      </c>
      <c r="G745" t="s">
        <v>71</v>
      </c>
      <c r="H745" t="s">
        <v>71</v>
      </c>
      <c r="I745" s="1" t="s">
        <v>6925</v>
      </c>
      <c r="J745" s="6" t="s">
        <v>8590</v>
      </c>
      <c r="K745" t="s">
        <v>673</v>
      </c>
      <c r="L745" t="s">
        <v>71</v>
      </c>
      <c r="M745" t="s">
        <v>71</v>
      </c>
      <c r="N745" t="s">
        <v>71</v>
      </c>
      <c r="O745" t="s">
        <v>71</v>
      </c>
      <c r="P745" t="s">
        <v>71</v>
      </c>
      <c r="Q745" t="s">
        <v>71</v>
      </c>
      <c r="R745" t="s">
        <v>71</v>
      </c>
      <c r="S745" t="s">
        <v>71</v>
      </c>
      <c r="T745" t="s">
        <v>6926</v>
      </c>
      <c r="U745" t="s">
        <v>71</v>
      </c>
      <c r="V745" t="s">
        <v>71</v>
      </c>
      <c r="W745" t="s">
        <v>71</v>
      </c>
      <c r="X745" t="s">
        <v>71</v>
      </c>
      <c r="Y745" t="s">
        <v>71</v>
      </c>
      <c r="Z745" t="s">
        <v>71</v>
      </c>
      <c r="AA745" t="s">
        <v>71</v>
      </c>
      <c r="AB745" t="s">
        <v>71</v>
      </c>
      <c r="AC745" t="s">
        <v>71</v>
      </c>
      <c r="AD745" t="s">
        <v>71</v>
      </c>
      <c r="AE745" t="s">
        <v>71</v>
      </c>
      <c r="AF745" t="s">
        <v>71</v>
      </c>
      <c r="AG745" t="s">
        <v>71</v>
      </c>
      <c r="AH745" t="s">
        <v>71</v>
      </c>
      <c r="AI745" t="s">
        <v>71</v>
      </c>
      <c r="AJ745" t="s">
        <v>71</v>
      </c>
      <c r="AK745" t="s">
        <v>71</v>
      </c>
      <c r="AL745" t="s">
        <v>71</v>
      </c>
      <c r="AM745" t="s">
        <v>677</v>
      </c>
      <c r="AN745" t="s">
        <v>678</v>
      </c>
      <c r="AO745" t="s">
        <v>71</v>
      </c>
      <c r="AP745" t="s">
        <v>71</v>
      </c>
      <c r="AQ745" t="s">
        <v>71</v>
      </c>
      <c r="AR745" t="s">
        <v>1454</v>
      </c>
      <c r="AS745">
        <v>2011</v>
      </c>
      <c r="AT745">
        <v>24</v>
      </c>
      <c r="AU745">
        <v>5</v>
      </c>
      <c r="AV745" t="s">
        <v>71</v>
      </c>
      <c r="AW745" t="s">
        <v>71</v>
      </c>
      <c r="AX745" t="s">
        <v>71</v>
      </c>
      <c r="AY745" t="s">
        <v>71</v>
      </c>
      <c r="AZ745">
        <v>697</v>
      </c>
      <c r="BA745">
        <v>708</v>
      </c>
      <c r="BB745" t="s">
        <v>71</v>
      </c>
      <c r="BC745" t="s">
        <v>6927</v>
      </c>
      <c r="BD745" t="str">
        <f>HYPERLINK("http://dx.doi.org/10.1016/j.knosys.2011.02.010","http://dx.doi.org/10.1016/j.knosys.2011.02.010")</f>
        <v>http://dx.doi.org/10.1016/j.knosys.2011.02.010</v>
      </c>
      <c r="BE745" t="s">
        <v>71</v>
      </c>
      <c r="BF745" t="s">
        <v>71</v>
      </c>
      <c r="BG745" t="s">
        <v>71</v>
      </c>
      <c r="BH745" t="s">
        <v>71</v>
      </c>
      <c r="BI745" t="s">
        <v>71</v>
      </c>
      <c r="BJ745" t="s">
        <v>71</v>
      </c>
      <c r="BK745" t="s">
        <v>71</v>
      </c>
      <c r="BL745" t="s">
        <v>71</v>
      </c>
      <c r="BM745" t="s">
        <v>71</v>
      </c>
      <c r="BN745" t="s">
        <v>71</v>
      </c>
      <c r="BO745" t="s">
        <v>71</v>
      </c>
      <c r="BP745" t="s">
        <v>71</v>
      </c>
      <c r="BQ745" t="s">
        <v>6928</v>
      </c>
      <c r="BR745" t="str">
        <f>HYPERLINK("https%3A%2F%2Fwww.webofscience.com%2Fwos%2Fwoscc%2Ffull-record%2FWOS:000291073400014","View Full Record in Web of Science")</f>
        <v>View Full Record in Web of Science</v>
      </c>
    </row>
    <row r="746" spans="1:70" x14ac:dyDescent="0.25">
      <c r="A746" t="s">
        <v>83</v>
      </c>
      <c r="B746" t="s">
        <v>6563</v>
      </c>
      <c r="C746" t="s">
        <v>71</v>
      </c>
      <c r="D746" t="s">
        <v>71</v>
      </c>
      <c r="E746" t="s">
        <v>1747</v>
      </c>
      <c r="F746" t="s">
        <v>6563</v>
      </c>
      <c r="G746" t="s">
        <v>71</v>
      </c>
      <c r="H746" t="s">
        <v>71</v>
      </c>
      <c r="I746" s="1" t="s">
        <v>6564</v>
      </c>
      <c r="J746" s="6" t="s">
        <v>8590</v>
      </c>
      <c r="K746" t="s">
        <v>6929</v>
      </c>
      <c r="L746" t="s">
        <v>71</v>
      </c>
      <c r="M746" t="s">
        <v>6930</v>
      </c>
      <c r="N746" t="s">
        <v>6931</v>
      </c>
      <c r="O746" t="s">
        <v>6932</v>
      </c>
      <c r="P746" t="s">
        <v>6933</v>
      </c>
      <c r="Q746" t="s">
        <v>71</v>
      </c>
      <c r="R746" t="s">
        <v>71</v>
      </c>
      <c r="S746" t="s">
        <v>71</v>
      </c>
      <c r="T746" t="s">
        <v>6934</v>
      </c>
      <c r="U746" t="s">
        <v>71</v>
      </c>
      <c r="V746" t="s">
        <v>71</v>
      </c>
      <c r="W746" t="s">
        <v>71</v>
      </c>
      <c r="X746" t="s">
        <v>71</v>
      </c>
      <c r="Y746" t="s">
        <v>71</v>
      </c>
      <c r="Z746" t="s">
        <v>71</v>
      </c>
      <c r="AA746" t="s">
        <v>71</v>
      </c>
      <c r="AB746" t="s">
        <v>71</v>
      </c>
      <c r="AC746" t="s">
        <v>71</v>
      </c>
      <c r="AD746" t="s">
        <v>71</v>
      </c>
      <c r="AE746" t="s">
        <v>71</v>
      </c>
      <c r="AF746" t="s">
        <v>71</v>
      </c>
      <c r="AG746" t="s">
        <v>71</v>
      </c>
      <c r="AH746" t="s">
        <v>71</v>
      </c>
      <c r="AI746" t="s">
        <v>71</v>
      </c>
      <c r="AJ746" t="s">
        <v>71</v>
      </c>
      <c r="AK746" t="s">
        <v>71</v>
      </c>
      <c r="AL746" t="s">
        <v>71</v>
      </c>
      <c r="AM746" t="s">
        <v>71</v>
      </c>
      <c r="AN746" t="s">
        <v>71</v>
      </c>
      <c r="AO746" t="s">
        <v>6935</v>
      </c>
      <c r="AP746" t="s">
        <v>71</v>
      </c>
      <c r="AQ746" t="s">
        <v>71</v>
      </c>
      <c r="AR746" t="s">
        <v>71</v>
      </c>
      <c r="AS746">
        <v>2000</v>
      </c>
      <c r="AT746" t="s">
        <v>71</v>
      </c>
      <c r="AU746" t="s">
        <v>71</v>
      </c>
      <c r="AV746" t="s">
        <v>71</v>
      </c>
      <c r="AW746" t="s">
        <v>71</v>
      </c>
      <c r="AX746" t="s">
        <v>71</v>
      </c>
      <c r="AY746" t="s">
        <v>71</v>
      </c>
      <c r="AZ746">
        <v>647</v>
      </c>
      <c r="BA746">
        <v>652</v>
      </c>
      <c r="BB746" t="s">
        <v>71</v>
      </c>
      <c r="BC746" t="s">
        <v>71</v>
      </c>
      <c r="BD746" t="s">
        <v>71</v>
      </c>
      <c r="BE746" t="s">
        <v>71</v>
      </c>
      <c r="BF746" t="s">
        <v>71</v>
      </c>
      <c r="BG746" t="s">
        <v>71</v>
      </c>
      <c r="BH746" t="s">
        <v>71</v>
      </c>
      <c r="BI746" t="s">
        <v>71</v>
      </c>
      <c r="BJ746" t="s">
        <v>71</v>
      </c>
      <c r="BK746" t="s">
        <v>71</v>
      </c>
      <c r="BL746" t="s">
        <v>71</v>
      </c>
      <c r="BM746" t="s">
        <v>71</v>
      </c>
      <c r="BN746" t="s">
        <v>71</v>
      </c>
      <c r="BO746" t="s">
        <v>71</v>
      </c>
      <c r="BP746" t="s">
        <v>71</v>
      </c>
      <c r="BQ746" t="s">
        <v>6936</v>
      </c>
      <c r="BR746" t="str">
        <f>HYPERLINK("https%3A%2F%2Fwww.webofscience.com%2Fwos%2Fwoscc%2Ffull-record%2FWOS:000088355300112","View Full Record in Web of Science")</f>
        <v>View Full Record in Web of Science</v>
      </c>
    </row>
    <row r="747" spans="1:70" x14ac:dyDescent="0.25">
      <c r="A747" t="s">
        <v>69</v>
      </c>
      <c r="B747" t="s">
        <v>6937</v>
      </c>
      <c r="C747" t="s">
        <v>71</v>
      </c>
      <c r="D747" t="s">
        <v>71</v>
      </c>
      <c r="E747" t="s">
        <v>71</v>
      </c>
      <c r="F747" t="s">
        <v>6938</v>
      </c>
      <c r="G747" t="s">
        <v>71</v>
      </c>
      <c r="H747" t="s">
        <v>71</v>
      </c>
      <c r="I747" s="1" t="s">
        <v>6939</v>
      </c>
      <c r="J747" s="6" t="s">
        <v>8590</v>
      </c>
      <c r="K747" t="s">
        <v>6940</v>
      </c>
      <c r="L747" t="s">
        <v>71</v>
      </c>
      <c r="M747" t="s">
        <v>71</v>
      </c>
      <c r="N747" t="s">
        <v>71</v>
      </c>
      <c r="O747" t="s">
        <v>71</v>
      </c>
      <c r="P747" t="s">
        <v>71</v>
      </c>
      <c r="Q747" t="s">
        <v>71</v>
      </c>
      <c r="R747" t="s">
        <v>71</v>
      </c>
      <c r="S747" t="s">
        <v>71</v>
      </c>
      <c r="T747" t="s">
        <v>6941</v>
      </c>
      <c r="U747" t="s">
        <v>71</v>
      </c>
      <c r="V747" t="s">
        <v>71</v>
      </c>
      <c r="W747" t="s">
        <v>71</v>
      </c>
      <c r="X747" t="s">
        <v>71</v>
      </c>
      <c r="Y747" t="s">
        <v>71</v>
      </c>
      <c r="Z747" t="s">
        <v>71</v>
      </c>
      <c r="AA747" t="s">
        <v>71</v>
      </c>
      <c r="AB747" t="s">
        <v>71</v>
      </c>
      <c r="AC747" t="s">
        <v>71</v>
      </c>
      <c r="AD747" t="s">
        <v>71</v>
      </c>
      <c r="AE747" t="s">
        <v>71</v>
      </c>
      <c r="AF747" t="s">
        <v>71</v>
      </c>
      <c r="AG747" t="s">
        <v>71</v>
      </c>
      <c r="AH747" t="s">
        <v>71</v>
      </c>
      <c r="AI747" t="s">
        <v>71</v>
      </c>
      <c r="AJ747" t="s">
        <v>71</v>
      </c>
      <c r="AK747" t="s">
        <v>71</v>
      </c>
      <c r="AL747" t="s">
        <v>71</v>
      </c>
      <c r="AM747" t="s">
        <v>6942</v>
      </c>
      <c r="AN747" t="s">
        <v>6943</v>
      </c>
      <c r="AO747" t="s">
        <v>71</v>
      </c>
      <c r="AP747" t="s">
        <v>71</v>
      </c>
      <c r="AQ747" t="s">
        <v>71</v>
      </c>
      <c r="AR747" t="s">
        <v>1363</v>
      </c>
      <c r="AS747">
        <v>2021</v>
      </c>
      <c r="AT747">
        <v>33</v>
      </c>
      <c r="AU747">
        <v>5</v>
      </c>
      <c r="AV747" t="s">
        <v>71</v>
      </c>
      <c r="AW747" t="s">
        <v>71</v>
      </c>
      <c r="AX747" t="s">
        <v>71</v>
      </c>
      <c r="AY747" t="s">
        <v>71</v>
      </c>
      <c r="AZ747">
        <v>25</v>
      </c>
      <c r="BA747">
        <v>41</v>
      </c>
      <c r="BB747" t="s">
        <v>71</v>
      </c>
      <c r="BC747" t="s">
        <v>6944</v>
      </c>
      <c r="BD747" t="str">
        <f>HYPERLINK("http://dx.doi.org/10.4018/JOEUC.20210901.oa2","http://dx.doi.org/10.4018/JOEUC.20210901.oa2")</f>
        <v>http://dx.doi.org/10.4018/JOEUC.20210901.oa2</v>
      </c>
      <c r="BE747" t="s">
        <v>71</v>
      </c>
      <c r="BF747" t="s">
        <v>71</v>
      </c>
      <c r="BG747" t="s">
        <v>71</v>
      </c>
      <c r="BH747" t="s">
        <v>71</v>
      </c>
      <c r="BI747" t="s">
        <v>71</v>
      </c>
      <c r="BJ747" t="s">
        <v>71</v>
      </c>
      <c r="BK747" t="s">
        <v>71</v>
      </c>
      <c r="BL747" t="s">
        <v>71</v>
      </c>
      <c r="BM747" t="s">
        <v>71</v>
      </c>
      <c r="BN747" t="s">
        <v>71</v>
      </c>
      <c r="BO747" t="s">
        <v>71</v>
      </c>
      <c r="BP747" t="s">
        <v>71</v>
      </c>
      <c r="BQ747" t="s">
        <v>6945</v>
      </c>
      <c r="BR747" t="str">
        <f>HYPERLINK("https%3A%2F%2Fwww.webofscience.com%2Fwos%2Fwoscc%2Ffull-record%2FWOS:000678156000002","View Full Record in Web of Science")</f>
        <v>View Full Record in Web of Science</v>
      </c>
    </row>
    <row r="748" spans="1:70" x14ac:dyDescent="0.25">
      <c r="A748" t="s">
        <v>69</v>
      </c>
      <c r="B748" t="s">
        <v>6946</v>
      </c>
      <c r="C748" t="s">
        <v>71</v>
      </c>
      <c r="D748" t="s">
        <v>71</v>
      </c>
      <c r="E748" t="s">
        <v>71</v>
      </c>
      <c r="F748" t="s">
        <v>6947</v>
      </c>
      <c r="G748" t="s">
        <v>71</v>
      </c>
      <c r="H748" t="s">
        <v>71</v>
      </c>
      <c r="I748" s="1" t="s">
        <v>6948</v>
      </c>
      <c r="J748" s="6" t="s">
        <v>8590</v>
      </c>
      <c r="K748" t="s">
        <v>257</v>
      </c>
      <c r="L748" t="s">
        <v>71</v>
      </c>
      <c r="M748" t="s">
        <v>71</v>
      </c>
      <c r="N748" t="s">
        <v>71</v>
      </c>
      <c r="O748" t="s">
        <v>71</v>
      </c>
      <c r="P748" t="s">
        <v>71</v>
      </c>
      <c r="Q748" t="s">
        <v>71</v>
      </c>
      <c r="R748" t="s">
        <v>71</v>
      </c>
      <c r="S748" t="s">
        <v>71</v>
      </c>
      <c r="T748" t="s">
        <v>6949</v>
      </c>
      <c r="U748" t="s">
        <v>71</v>
      </c>
      <c r="V748" t="s">
        <v>71</v>
      </c>
      <c r="W748" t="s">
        <v>71</v>
      </c>
      <c r="X748" t="s">
        <v>71</v>
      </c>
      <c r="Y748" t="s">
        <v>71</v>
      </c>
      <c r="Z748" t="s">
        <v>71</v>
      </c>
      <c r="AA748" t="s">
        <v>71</v>
      </c>
      <c r="AB748" t="s">
        <v>71</v>
      </c>
      <c r="AC748" t="s">
        <v>71</v>
      </c>
      <c r="AD748" t="s">
        <v>71</v>
      </c>
      <c r="AE748" t="s">
        <v>71</v>
      </c>
      <c r="AF748" t="s">
        <v>71</v>
      </c>
      <c r="AG748" t="s">
        <v>71</v>
      </c>
      <c r="AH748" t="s">
        <v>71</v>
      </c>
      <c r="AI748" t="s">
        <v>71</v>
      </c>
      <c r="AJ748" t="s">
        <v>71</v>
      </c>
      <c r="AK748" t="s">
        <v>71</v>
      </c>
      <c r="AL748" t="s">
        <v>71</v>
      </c>
      <c r="AM748" t="s">
        <v>261</v>
      </c>
      <c r="AN748" t="s">
        <v>262</v>
      </c>
      <c r="AO748" t="s">
        <v>71</v>
      </c>
      <c r="AP748" t="s">
        <v>71</v>
      </c>
      <c r="AQ748" t="s">
        <v>71</v>
      </c>
      <c r="AR748" t="s">
        <v>344</v>
      </c>
      <c r="AS748">
        <v>2017</v>
      </c>
      <c r="AT748">
        <v>85</v>
      </c>
      <c r="AU748" t="s">
        <v>71</v>
      </c>
      <c r="AV748" t="s">
        <v>71</v>
      </c>
      <c r="AW748" t="s">
        <v>71</v>
      </c>
      <c r="AX748" t="s">
        <v>71</v>
      </c>
      <c r="AY748" t="s">
        <v>71</v>
      </c>
      <c r="AZ748">
        <v>36</v>
      </c>
      <c r="BA748">
        <v>58</v>
      </c>
      <c r="BB748" t="s">
        <v>71</v>
      </c>
      <c r="BC748" t="s">
        <v>6950</v>
      </c>
      <c r="BD748" t="str">
        <f>HYPERLINK("http://dx.doi.org/10.1016/j.ijar.2017.03.002","http://dx.doi.org/10.1016/j.ijar.2017.03.002")</f>
        <v>http://dx.doi.org/10.1016/j.ijar.2017.03.002</v>
      </c>
      <c r="BE748" t="s">
        <v>71</v>
      </c>
      <c r="BF748" t="s">
        <v>71</v>
      </c>
      <c r="BG748" t="s">
        <v>71</v>
      </c>
      <c r="BH748" t="s">
        <v>71</v>
      </c>
      <c r="BI748" t="s">
        <v>71</v>
      </c>
      <c r="BJ748" t="s">
        <v>71</v>
      </c>
      <c r="BK748" t="s">
        <v>71</v>
      </c>
      <c r="BL748" t="s">
        <v>71</v>
      </c>
      <c r="BM748" t="s">
        <v>71</v>
      </c>
      <c r="BN748" t="s">
        <v>71</v>
      </c>
      <c r="BO748" t="s">
        <v>71</v>
      </c>
      <c r="BP748" t="s">
        <v>71</v>
      </c>
      <c r="BQ748" t="s">
        <v>6951</v>
      </c>
      <c r="BR748" t="str">
        <f>HYPERLINK("https%3A%2F%2Fwww.webofscience.com%2Fwos%2Fwoscc%2Ffull-record%2FWOS:000401396400003","View Full Record in Web of Science")</f>
        <v>View Full Record in Web of Science</v>
      </c>
    </row>
    <row r="749" spans="1:70" x14ac:dyDescent="0.25">
      <c r="A749" t="s">
        <v>69</v>
      </c>
      <c r="B749" t="s">
        <v>6952</v>
      </c>
      <c r="C749" t="s">
        <v>71</v>
      </c>
      <c r="D749" t="s">
        <v>71</v>
      </c>
      <c r="E749" t="s">
        <v>71</v>
      </c>
      <c r="F749" t="s">
        <v>6953</v>
      </c>
      <c r="G749" t="s">
        <v>71</v>
      </c>
      <c r="H749" t="s">
        <v>71</v>
      </c>
      <c r="I749" s="1" t="s">
        <v>6954</v>
      </c>
      <c r="J749" s="6" t="s">
        <v>8590</v>
      </c>
      <c r="K749" t="s">
        <v>6955</v>
      </c>
      <c r="L749" t="s">
        <v>71</v>
      </c>
      <c r="M749" t="s">
        <v>71</v>
      </c>
      <c r="N749" t="s">
        <v>71</v>
      </c>
      <c r="O749" t="s">
        <v>71</v>
      </c>
      <c r="P749" t="s">
        <v>71</v>
      </c>
      <c r="Q749" t="s">
        <v>71</v>
      </c>
      <c r="R749" t="s">
        <v>71</v>
      </c>
      <c r="S749" t="s">
        <v>71</v>
      </c>
      <c r="T749" t="s">
        <v>6956</v>
      </c>
      <c r="U749" t="s">
        <v>71</v>
      </c>
      <c r="V749" t="s">
        <v>71</v>
      </c>
      <c r="W749" t="s">
        <v>71</v>
      </c>
      <c r="X749" t="s">
        <v>71</v>
      </c>
      <c r="Y749" t="s">
        <v>6957</v>
      </c>
      <c r="Z749" t="s">
        <v>6958</v>
      </c>
      <c r="AA749" t="s">
        <v>71</v>
      </c>
      <c r="AB749" t="s">
        <v>71</v>
      </c>
      <c r="AC749" t="s">
        <v>71</v>
      </c>
      <c r="AD749" t="s">
        <v>71</v>
      </c>
      <c r="AE749" t="s">
        <v>71</v>
      </c>
      <c r="AF749" t="s">
        <v>71</v>
      </c>
      <c r="AG749" t="s">
        <v>71</v>
      </c>
      <c r="AH749" t="s">
        <v>71</v>
      </c>
      <c r="AI749" t="s">
        <v>71</v>
      </c>
      <c r="AJ749" t="s">
        <v>71</v>
      </c>
      <c r="AK749" t="s">
        <v>71</v>
      </c>
      <c r="AL749" t="s">
        <v>71</v>
      </c>
      <c r="AM749" t="s">
        <v>6959</v>
      </c>
      <c r="AN749" t="s">
        <v>6960</v>
      </c>
      <c r="AO749" t="s">
        <v>71</v>
      </c>
      <c r="AP749" t="s">
        <v>71</v>
      </c>
      <c r="AQ749" t="s">
        <v>71</v>
      </c>
      <c r="AR749" t="s">
        <v>129</v>
      </c>
      <c r="AS749">
        <v>2021</v>
      </c>
      <c r="AT749">
        <v>126</v>
      </c>
      <c r="AU749">
        <v>8</v>
      </c>
      <c r="AV749" t="s">
        <v>71</v>
      </c>
      <c r="AW749" t="s">
        <v>71</v>
      </c>
      <c r="AX749" t="s">
        <v>71</v>
      </c>
      <c r="AY749" t="s">
        <v>71</v>
      </c>
      <c r="AZ749">
        <v>6349</v>
      </c>
      <c r="BA749">
        <v>6382</v>
      </c>
      <c r="BB749" t="s">
        <v>71</v>
      </c>
      <c r="BC749" t="s">
        <v>6961</v>
      </c>
      <c r="BD749" t="str">
        <f>HYPERLINK("http://dx.doi.org/10.1007/s11192-021-04012-y","http://dx.doi.org/10.1007/s11192-021-04012-y")</f>
        <v>http://dx.doi.org/10.1007/s11192-021-04012-y</v>
      </c>
      <c r="BE749" t="s">
        <v>71</v>
      </c>
      <c r="BF749" t="s">
        <v>2045</v>
      </c>
      <c r="BG749" t="s">
        <v>71</v>
      </c>
      <c r="BH749" t="s">
        <v>71</v>
      </c>
      <c r="BI749" t="s">
        <v>71</v>
      </c>
      <c r="BJ749" t="s">
        <v>71</v>
      </c>
      <c r="BK749" t="s">
        <v>71</v>
      </c>
      <c r="BL749" t="s">
        <v>71</v>
      </c>
      <c r="BM749" t="s">
        <v>71</v>
      </c>
      <c r="BN749" t="s">
        <v>71</v>
      </c>
      <c r="BO749" t="s">
        <v>71</v>
      </c>
      <c r="BP749" t="s">
        <v>71</v>
      </c>
      <c r="BQ749" t="s">
        <v>6962</v>
      </c>
      <c r="BR749" t="str">
        <f>HYPERLINK("https%3A%2F%2Fwww.webofscience.com%2Fwos%2Fwoscc%2Ffull-record%2FWOS:000664849500018","View Full Record in Web of Science")</f>
        <v>View Full Record in Web of Science</v>
      </c>
    </row>
    <row r="750" spans="1:70" x14ac:dyDescent="0.25">
      <c r="A750" t="s">
        <v>69</v>
      </c>
      <c r="B750" t="s">
        <v>6963</v>
      </c>
      <c r="C750" t="s">
        <v>71</v>
      </c>
      <c r="D750" t="s">
        <v>71</v>
      </c>
      <c r="E750" t="s">
        <v>71</v>
      </c>
      <c r="F750" t="s">
        <v>6964</v>
      </c>
      <c r="G750" t="s">
        <v>71</v>
      </c>
      <c r="H750" t="s">
        <v>71</v>
      </c>
      <c r="I750" s="1" t="s">
        <v>6965</v>
      </c>
      <c r="J750" s="6" t="s">
        <v>8590</v>
      </c>
      <c r="K750" t="s">
        <v>3331</v>
      </c>
      <c r="L750" t="s">
        <v>71</v>
      </c>
      <c r="M750" t="s">
        <v>71</v>
      </c>
      <c r="N750" t="s">
        <v>71</v>
      </c>
      <c r="O750" t="s">
        <v>71</v>
      </c>
      <c r="P750" t="s">
        <v>71</v>
      </c>
      <c r="Q750" t="s">
        <v>71</v>
      </c>
      <c r="R750" t="s">
        <v>71</v>
      </c>
      <c r="S750" t="s">
        <v>71</v>
      </c>
      <c r="T750" t="s">
        <v>6966</v>
      </c>
      <c r="U750" t="s">
        <v>71</v>
      </c>
      <c r="V750" t="s">
        <v>71</v>
      </c>
      <c r="W750" t="s">
        <v>71</v>
      </c>
      <c r="X750" t="s">
        <v>71</v>
      </c>
      <c r="Y750" t="s">
        <v>6967</v>
      </c>
      <c r="Z750" t="s">
        <v>6968</v>
      </c>
      <c r="AA750" t="s">
        <v>71</v>
      </c>
      <c r="AB750" t="s">
        <v>71</v>
      </c>
      <c r="AC750" t="s">
        <v>71</v>
      </c>
      <c r="AD750" t="s">
        <v>71</v>
      </c>
      <c r="AE750" t="s">
        <v>71</v>
      </c>
      <c r="AF750" t="s">
        <v>71</v>
      </c>
      <c r="AG750" t="s">
        <v>71</v>
      </c>
      <c r="AH750" t="s">
        <v>71</v>
      </c>
      <c r="AI750" t="s">
        <v>71</v>
      </c>
      <c r="AJ750" t="s">
        <v>71</v>
      </c>
      <c r="AK750" t="s">
        <v>71</v>
      </c>
      <c r="AL750" t="s">
        <v>71</v>
      </c>
      <c r="AM750" t="s">
        <v>3334</v>
      </c>
      <c r="AN750" t="s">
        <v>3335</v>
      </c>
      <c r="AO750" t="s">
        <v>71</v>
      </c>
      <c r="AP750" t="s">
        <v>71</v>
      </c>
      <c r="AQ750" t="s">
        <v>71</v>
      </c>
      <c r="AR750" t="s">
        <v>263</v>
      </c>
      <c r="AS750">
        <v>2017</v>
      </c>
      <c r="AT750">
        <v>113</v>
      </c>
      <c r="AU750" t="s">
        <v>71</v>
      </c>
      <c r="AV750" t="s">
        <v>71</v>
      </c>
      <c r="AW750" t="s">
        <v>71</v>
      </c>
      <c r="AX750" t="s">
        <v>71</v>
      </c>
      <c r="AY750" t="s">
        <v>71</v>
      </c>
      <c r="AZ750">
        <v>333</v>
      </c>
      <c r="BA750">
        <v>346</v>
      </c>
      <c r="BB750" t="s">
        <v>71</v>
      </c>
      <c r="BC750" t="s">
        <v>6969</v>
      </c>
      <c r="BD750" t="str">
        <f>HYPERLINK("http://dx.doi.org/10.1016/j.cie.2017.09.022","http://dx.doi.org/10.1016/j.cie.2017.09.022")</f>
        <v>http://dx.doi.org/10.1016/j.cie.2017.09.022</v>
      </c>
      <c r="BE750" t="s">
        <v>71</v>
      </c>
      <c r="BF750" t="s">
        <v>71</v>
      </c>
      <c r="BG750" t="s">
        <v>71</v>
      </c>
      <c r="BH750" t="s">
        <v>71</v>
      </c>
      <c r="BI750" t="s">
        <v>71</v>
      </c>
      <c r="BJ750" t="s">
        <v>71</v>
      </c>
      <c r="BK750" t="s">
        <v>71</v>
      </c>
      <c r="BL750" t="s">
        <v>71</v>
      </c>
      <c r="BM750" t="s">
        <v>71</v>
      </c>
      <c r="BN750" t="s">
        <v>71</v>
      </c>
      <c r="BO750" t="s">
        <v>71</v>
      </c>
      <c r="BP750" t="s">
        <v>71</v>
      </c>
      <c r="BQ750" t="s">
        <v>6970</v>
      </c>
      <c r="BR750" t="str">
        <f>HYPERLINK("https%3A%2F%2Fwww.webofscience.com%2Fwos%2Fwoscc%2Ffull-record%2FWOS:000418207900025","View Full Record in Web of Science")</f>
        <v>View Full Record in Web of Science</v>
      </c>
    </row>
    <row r="751" spans="1:70" x14ac:dyDescent="0.25">
      <c r="A751" t="s">
        <v>83</v>
      </c>
      <c r="B751" t="s">
        <v>6971</v>
      </c>
      <c r="C751" t="s">
        <v>71</v>
      </c>
      <c r="D751" t="s">
        <v>6972</v>
      </c>
      <c r="E751" t="s">
        <v>71</v>
      </c>
      <c r="F751" t="s">
        <v>6973</v>
      </c>
      <c r="G751" t="s">
        <v>71</v>
      </c>
      <c r="H751" t="s">
        <v>71</v>
      </c>
      <c r="I751" s="1" t="s">
        <v>6974</v>
      </c>
      <c r="J751" s="6" t="s">
        <v>8590</v>
      </c>
      <c r="K751" t="s">
        <v>6975</v>
      </c>
      <c r="L751" t="s">
        <v>71</v>
      </c>
      <c r="M751" t="s">
        <v>6976</v>
      </c>
      <c r="N751" t="s">
        <v>6977</v>
      </c>
      <c r="O751" t="s">
        <v>3295</v>
      </c>
      <c r="P751" t="s">
        <v>6978</v>
      </c>
      <c r="Q751" t="s">
        <v>71</v>
      </c>
      <c r="R751" t="s">
        <v>71</v>
      </c>
      <c r="S751" t="s">
        <v>71</v>
      </c>
      <c r="T751" t="s">
        <v>6979</v>
      </c>
      <c r="U751" t="s">
        <v>71</v>
      </c>
      <c r="V751" t="s">
        <v>71</v>
      </c>
      <c r="W751" t="s">
        <v>71</v>
      </c>
      <c r="X751" t="s">
        <v>71</v>
      </c>
      <c r="Y751" t="s">
        <v>6980</v>
      </c>
      <c r="Z751" t="s">
        <v>6981</v>
      </c>
      <c r="AA751" t="s">
        <v>71</v>
      </c>
      <c r="AB751" t="s">
        <v>71</v>
      </c>
      <c r="AC751" t="s">
        <v>71</v>
      </c>
      <c r="AD751" t="s">
        <v>71</v>
      </c>
      <c r="AE751" t="s">
        <v>71</v>
      </c>
      <c r="AF751" t="s">
        <v>71</v>
      </c>
      <c r="AG751" t="s">
        <v>71</v>
      </c>
      <c r="AH751" t="s">
        <v>71</v>
      </c>
      <c r="AI751" t="s">
        <v>71</v>
      </c>
      <c r="AJ751" t="s">
        <v>71</v>
      </c>
      <c r="AK751" t="s">
        <v>71</v>
      </c>
      <c r="AL751" t="s">
        <v>71</v>
      </c>
      <c r="AM751" t="s">
        <v>71</v>
      </c>
      <c r="AN751" t="s">
        <v>71</v>
      </c>
      <c r="AO751" t="s">
        <v>6982</v>
      </c>
      <c r="AP751" t="s">
        <v>71</v>
      </c>
      <c r="AQ751" t="s">
        <v>71</v>
      </c>
      <c r="AR751" t="s">
        <v>71</v>
      </c>
      <c r="AS751">
        <v>2007</v>
      </c>
      <c r="AT751" t="s">
        <v>71</v>
      </c>
      <c r="AU751" t="s">
        <v>71</v>
      </c>
      <c r="AV751" t="s">
        <v>71</v>
      </c>
      <c r="AW751" t="s">
        <v>71</v>
      </c>
      <c r="AX751" t="s">
        <v>71</v>
      </c>
      <c r="AY751" t="s">
        <v>71</v>
      </c>
      <c r="AZ751">
        <v>184</v>
      </c>
      <c r="BA751" t="s">
        <v>99</v>
      </c>
      <c r="BB751" t="s">
        <v>71</v>
      </c>
      <c r="BC751" t="s">
        <v>71</v>
      </c>
      <c r="BD751" t="s">
        <v>71</v>
      </c>
      <c r="BE751" t="s">
        <v>71</v>
      </c>
      <c r="BF751" t="s">
        <v>71</v>
      </c>
      <c r="BG751" t="s">
        <v>71</v>
      </c>
      <c r="BH751" t="s">
        <v>71</v>
      </c>
      <c r="BI751" t="s">
        <v>71</v>
      </c>
      <c r="BJ751" t="s">
        <v>71</v>
      </c>
      <c r="BK751" t="s">
        <v>71</v>
      </c>
      <c r="BL751" t="s">
        <v>71</v>
      </c>
      <c r="BM751" t="s">
        <v>71</v>
      </c>
      <c r="BN751" t="s">
        <v>71</v>
      </c>
      <c r="BO751" t="s">
        <v>71</v>
      </c>
      <c r="BP751" t="s">
        <v>71</v>
      </c>
      <c r="BQ751" t="s">
        <v>6983</v>
      </c>
      <c r="BR751" t="str">
        <f>HYPERLINK("https%3A%2F%2Fwww.webofscience.com%2Fwos%2Fwoscc%2Ffull-record%2FWOS:000250107900027","View Full Record in Web of Science")</f>
        <v>View Full Record in Web of Science</v>
      </c>
    </row>
    <row r="752" spans="1:70" x14ac:dyDescent="0.25">
      <c r="A752" t="s">
        <v>69</v>
      </c>
      <c r="B752" t="s">
        <v>6984</v>
      </c>
      <c r="C752" t="s">
        <v>71</v>
      </c>
      <c r="D752" t="s">
        <v>71</v>
      </c>
      <c r="E752" t="s">
        <v>71</v>
      </c>
      <c r="F752" t="s">
        <v>6985</v>
      </c>
      <c r="G752" t="s">
        <v>71</v>
      </c>
      <c r="H752" t="s">
        <v>71</v>
      </c>
      <c r="I752" s="1" t="s">
        <v>6986</v>
      </c>
      <c r="J752" s="6" t="s">
        <v>8590</v>
      </c>
      <c r="K752" t="s">
        <v>4707</v>
      </c>
      <c r="L752" t="s">
        <v>71</v>
      </c>
      <c r="M752" t="s">
        <v>71</v>
      </c>
      <c r="N752" t="s">
        <v>71</v>
      </c>
      <c r="O752" t="s">
        <v>71</v>
      </c>
      <c r="P752" t="s">
        <v>71</v>
      </c>
      <c r="Q752" t="s">
        <v>71</v>
      </c>
      <c r="R752" t="s">
        <v>71</v>
      </c>
      <c r="S752" t="s">
        <v>71</v>
      </c>
      <c r="T752" t="s">
        <v>6987</v>
      </c>
      <c r="U752" t="s">
        <v>71</v>
      </c>
      <c r="V752" t="s">
        <v>71</v>
      </c>
      <c r="W752" t="s">
        <v>71</v>
      </c>
      <c r="X752" t="s">
        <v>71</v>
      </c>
      <c r="Y752" t="s">
        <v>6988</v>
      </c>
      <c r="Z752" t="s">
        <v>6989</v>
      </c>
      <c r="AA752" t="s">
        <v>71</v>
      </c>
      <c r="AB752" t="s">
        <v>71</v>
      </c>
      <c r="AC752" t="s">
        <v>71</v>
      </c>
      <c r="AD752" t="s">
        <v>71</v>
      </c>
      <c r="AE752" t="s">
        <v>71</v>
      </c>
      <c r="AF752" t="s">
        <v>71</v>
      </c>
      <c r="AG752" t="s">
        <v>71</v>
      </c>
      <c r="AH752" t="s">
        <v>71</v>
      </c>
      <c r="AI752" t="s">
        <v>71</v>
      </c>
      <c r="AJ752" t="s">
        <v>71</v>
      </c>
      <c r="AK752" t="s">
        <v>71</v>
      </c>
      <c r="AL752" t="s">
        <v>71</v>
      </c>
      <c r="AM752" t="s">
        <v>4709</v>
      </c>
      <c r="AN752" t="s">
        <v>4710</v>
      </c>
      <c r="AO752" t="s">
        <v>71</v>
      </c>
      <c r="AP752" t="s">
        <v>71</v>
      </c>
      <c r="AQ752" t="s">
        <v>71</v>
      </c>
      <c r="AR752" t="s">
        <v>1363</v>
      </c>
      <c r="AS752">
        <v>2021</v>
      </c>
      <c r="AT752">
        <v>49</v>
      </c>
      <c r="AU752" t="s">
        <v>71</v>
      </c>
      <c r="AV752" t="s">
        <v>71</v>
      </c>
      <c r="AW752" t="s">
        <v>71</v>
      </c>
      <c r="AX752" t="s">
        <v>71</v>
      </c>
      <c r="AY752" t="s">
        <v>71</v>
      </c>
      <c r="AZ752" t="s">
        <v>71</v>
      </c>
      <c r="BA752" t="s">
        <v>71</v>
      </c>
      <c r="BB752">
        <v>101086</v>
      </c>
      <c r="BC752" t="s">
        <v>6990</v>
      </c>
      <c r="BD752" t="str">
        <f>HYPERLINK("http://dx.doi.org/10.1016/j.elerap.2021.101086","http://dx.doi.org/10.1016/j.elerap.2021.101086")</f>
        <v>http://dx.doi.org/10.1016/j.elerap.2021.101086</v>
      </c>
      <c r="BE752" t="s">
        <v>71</v>
      </c>
      <c r="BF752" t="s">
        <v>3223</v>
      </c>
      <c r="BG752" t="s">
        <v>71</v>
      </c>
      <c r="BH752" t="s">
        <v>71</v>
      </c>
      <c r="BI752" t="s">
        <v>71</v>
      </c>
      <c r="BJ752" t="s">
        <v>71</v>
      </c>
      <c r="BK752" t="s">
        <v>71</v>
      </c>
      <c r="BL752" t="s">
        <v>71</v>
      </c>
      <c r="BM752" t="s">
        <v>71</v>
      </c>
      <c r="BN752" t="s">
        <v>71</v>
      </c>
      <c r="BO752" t="s">
        <v>71</v>
      </c>
      <c r="BP752" t="s">
        <v>71</v>
      </c>
      <c r="BQ752" t="s">
        <v>6991</v>
      </c>
      <c r="BR752" t="str">
        <f>HYPERLINK("https%3A%2F%2Fwww.webofscience.com%2Fwos%2Fwoscc%2Ffull-record%2FWOS:000697662300008","View Full Record in Web of Science")</f>
        <v>View Full Record in Web of Science</v>
      </c>
    </row>
    <row r="753" spans="1:70" x14ac:dyDescent="0.25">
      <c r="A753" t="s">
        <v>460</v>
      </c>
      <c r="B753" t="s">
        <v>6992</v>
      </c>
      <c r="C753" t="s">
        <v>71</v>
      </c>
      <c r="D753" t="s">
        <v>2394</v>
      </c>
      <c r="E753" t="s">
        <v>71</v>
      </c>
      <c r="F753" t="s">
        <v>6993</v>
      </c>
      <c r="G753" t="s">
        <v>71</v>
      </c>
      <c r="H753" t="s">
        <v>71</v>
      </c>
      <c r="I753" s="1" t="s">
        <v>6994</v>
      </c>
      <c r="J753" s="6" t="s">
        <v>8590</v>
      </c>
      <c r="K753" t="s">
        <v>2397</v>
      </c>
      <c r="L753" t="s">
        <v>466</v>
      </c>
      <c r="M753" t="s">
        <v>71</v>
      </c>
      <c r="N753" t="s">
        <v>71</v>
      </c>
      <c r="O753" t="s">
        <v>71</v>
      </c>
      <c r="P753" t="s">
        <v>71</v>
      </c>
      <c r="Q753" t="s">
        <v>71</v>
      </c>
      <c r="R753" t="s">
        <v>71</v>
      </c>
      <c r="S753" t="s">
        <v>71</v>
      </c>
      <c r="T753" t="s">
        <v>6995</v>
      </c>
      <c r="U753" t="s">
        <v>71</v>
      </c>
      <c r="V753" t="s">
        <v>71</v>
      </c>
      <c r="W753" t="s">
        <v>71</v>
      </c>
      <c r="X753" t="s">
        <v>71</v>
      </c>
      <c r="Y753" t="s">
        <v>71</v>
      </c>
      <c r="Z753" t="s">
        <v>71</v>
      </c>
      <c r="AA753" t="s">
        <v>71</v>
      </c>
      <c r="AB753" t="s">
        <v>71</v>
      </c>
      <c r="AC753" t="s">
        <v>71</v>
      </c>
      <c r="AD753" t="s">
        <v>71</v>
      </c>
      <c r="AE753" t="s">
        <v>71</v>
      </c>
      <c r="AF753" t="s">
        <v>71</v>
      </c>
      <c r="AG753" t="s">
        <v>71</v>
      </c>
      <c r="AH753" t="s">
        <v>71</v>
      </c>
      <c r="AI753" t="s">
        <v>71</v>
      </c>
      <c r="AJ753" t="s">
        <v>71</v>
      </c>
      <c r="AK753" t="s">
        <v>71</v>
      </c>
      <c r="AL753" t="s">
        <v>71</v>
      </c>
      <c r="AM753" t="s">
        <v>468</v>
      </c>
      <c r="AN753" t="s">
        <v>71</v>
      </c>
      <c r="AO753" t="s">
        <v>2401</v>
      </c>
      <c r="AP753" t="s">
        <v>71</v>
      </c>
      <c r="AQ753" t="s">
        <v>71</v>
      </c>
      <c r="AR753" t="s">
        <v>71</v>
      </c>
      <c r="AS753">
        <v>2014</v>
      </c>
      <c r="AT753">
        <v>309</v>
      </c>
      <c r="AU753" t="s">
        <v>71</v>
      </c>
      <c r="AV753" t="s">
        <v>71</v>
      </c>
      <c r="AW753" t="s">
        <v>71</v>
      </c>
      <c r="AX753" t="s">
        <v>71</v>
      </c>
      <c r="AY753" t="s">
        <v>71</v>
      </c>
      <c r="AZ753">
        <v>47</v>
      </c>
      <c r="BA753">
        <v>59</v>
      </c>
      <c r="BB753" t="s">
        <v>71</v>
      </c>
      <c r="BC753" t="s">
        <v>6996</v>
      </c>
      <c r="BD753" t="str">
        <f>HYPERLINK("http://dx.doi.org/10.1007/978-3-642-41372-8_2","http://dx.doi.org/10.1007/978-3-642-41372-8_2")</f>
        <v>http://dx.doi.org/10.1007/978-3-642-41372-8_2</v>
      </c>
      <c r="BE753" t="s">
        <v>2403</v>
      </c>
      <c r="BF753" t="s">
        <v>71</v>
      </c>
      <c r="BG753" t="s">
        <v>71</v>
      </c>
      <c r="BH753" t="s">
        <v>71</v>
      </c>
      <c r="BI753" t="s">
        <v>71</v>
      </c>
      <c r="BJ753" t="s">
        <v>71</v>
      </c>
      <c r="BK753" t="s">
        <v>71</v>
      </c>
      <c r="BL753" t="s">
        <v>71</v>
      </c>
      <c r="BM753" t="s">
        <v>71</v>
      </c>
      <c r="BN753" t="s">
        <v>71</v>
      </c>
      <c r="BO753" t="s">
        <v>71</v>
      </c>
      <c r="BP753" t="s">
        <v>71</v>
      </c>
      <c r="BQ753" t="s">
        <v>6997</v>
      </c>
      <c r="BR753" t="str">
        <f>HYPERLINK("https%3A%2F%2Fwww.webofscience.com%2Fwos%2Fwoscc%2Ffull-record%2FWOS:000343011500003","View Full Record in Web of Science")</f>
        <v>View Full Record in Web of Science</v>
      </c>
    </row>
    <row r="754" spans="1:70" x14ac:dyDescent="0.25">
      <c r="A754" t="s">
        <v>69</v>
      </c>
      <c r="B754" t="s">
        <v>6998</v>
      </c>
      <c r="C754" t="s">
        <v>71</v>
      </c>
      <c r="D754" t="s">
        <v>71</v>
      </c>
      <c r="E754" t="s">
        <v>71</v>
      </c>
      <c r="F754" t="s">
        <v>6998</v>
      </c>
      <c r="G754" t="s">
        <v>71</v>
      </c>
      <c r="H754" t="s">
        <v>71</v>
      </c>
      <c r="I754" s="1" t="s">
        <v>6999</v>
      </c>
      <c r="J754" s="6" t="s">
        <v>8590</v>
      </c>
      <c r="K754" t="s">
        <v>6721</v>
      </c>
      <c r="L754" t="s">
        <v>71</v>
      </c>
      <c r="M754" t="s">
        <v>71</v>
      </c>
      <c r="N754" t="s">
        <v>71</v>
      </c>
      <c r="O754" t="s">
        <v>71</v>
      </c>
      <c r="P754" t="s">
        <v>71</v>
      </c>
      <c r="Q754" t="s">
        <v>71</v>
      </c>
      <c r="R754" t="s">
        <v>71</v>
      </c>
      <c r="S754" t="s">
        <v>71</v>
      </c>
      <c r="T754" t="s">
        <v>7000</v>
      </c>
      <c r="U754" t="s">
        <v>71</v>
      </c>
      <c r="V754" t="s">
        <v>71</v>
      </c>
      <c r="W754" t="s">
        <v>71</v>
      </c>
      <c r="X754" t="s">
        <v>71</v>
      </c>
      <c r="Y754" t="s">
        <v>71</v>
      </c>
      <c r="Z754" t="s">
        <v>7001</v>
      </c>
      <c r="AA754" t="s">
        <v>71</v>
      </c>
      <c r="AB754" t="s">
        <v>71</v>
      </c>
      <c r="AC754" t="s">
        <v>71</v>
      </c>
      <c r="AD754" t="s">
        <v>71</v>
      </c>
      <c r="AE754" t="s">
        <v>71</v>
      </c>
      <c r="AF754" t="s">
        <v>71</v>
      </c>
      <c r="AG754" t="s">
        <v>71</v>
      </c>
      <c r="AH754" t="s">
        <v>71</v>
      </c>
      <c r="AI754" t="s">
        <v>71</v>
      </c>
      <c r="AJ754" t="s">
        <v>71</v>
      </c>
      <c r="AK754" t="s">
        <v>71</v>
      </c>
      <c r="AL754" t="s">
        <v>71</v>
      </c>
      <c r="AM754" t="s">
        <v>6723</v>
      </c>
      <c r="AN754" t="s">
        <v>7002</v>
      </c>
      <c r="AO754" t="s">
        <v>71</v>
      </c>
      <c r="AP754" t="s">
        <v>71</v>
      </c>
      <c r="AQ754" t="s">
        <v>71</v>
      </c>
      <c r="AR754" t="s">
        <v>344</v>
      </c>
      <c r="AS754">
        <v>2004</v>
      </c>
      <c r="AT754">
        <v>34</v>
      </c>
      <c r="AU754">
        <v>3</v>
      </c>
      <c r="AV754" t="s">
        <v>71</v>
      </c>
      <c r="AW754" t="s">
        <v>71</v>
      </c>
      <c r="AX754" t="s">
        <v>71</v>
      </c>
      <c r="AY754" t="s">
        <v>71</v>
      </c>
      <c r="AZ754">
        <v>1618</v>
      </c>
      <c r="BA754">
        <v>1626</v>
      </c>
      <c r="BB754" t="s">
        <v>71</v>
      </c>
      <c r="BC754" t="s">
        <v>7003</v>
      </c>
      <c r="BD754" t="str">
        <f>HYPERLINK("http://dx.doi.org/10.1109/TSMCB.2004.826829","http://dx.doi.org/10.1109/TSMCB.2004.826829")</f>
        <v>http://dx.doi.org/10.1109/TSMCB.2004.826829</v>
      </c>
      <c r="BE754" t="s">
        <v>71</v>
      </c>
      <c r="BF754" t="s">
        <v>71</v>
      </c>
      <c r="BG754" t="s">
        <v>71</v>
      </c>
      <c r="BH754" t="s">
        <v>71</v>
      </c>
      <c r="BI754" t="s">
        <v>71</v>
      </c>
      <c r="BJ754" t="s">
        <v>71</v>
      </c>
      <c r="BK754" t="s">
        <v>71</v>
      </c>
      <c r="BL754">
        <v>15484932</v>
      </c>
      <c r="BM754" t="s">
        <v>71</v>
      </c>
      <c r="BN754" t="s">
        <v>71</v>
      </c>
      <c r="BO754" t="s">
        <v>71</v>
      </c>
      <c r="BP754" t="s">
        <v>71</v>
      </c>
      <c r="BQ754" t="s">
        <v>7004</v>
      </c>
      <c r="BR754" t="str">
        <f>HYPERLINK("https%3A%2F%2Fwww.webofscience.com%2Fwos%2Fwoscc%2Ffull-record%2FWOS:000221578100029","View Full Record in Web of Science")</f>
        <v>View Full Record in Web of Science</v>
      </c>
    </row>
    <row r="755" spans="1:70" x14ac:dyDescent="0.25">
      <c r="A755" t="s">
        <v>69</v>
      </c>
      <c r="B755" t="s">
        <v>3225</v>
      </c>
      <c r="C755" t="s">
        <v>71</v>
      </c>
      <c r="D755" t="s">
        <v>71</v>
      </c>
      <c r="E755" t="s">
        <v>71</v>
      </c>
      <c r="F755" t="s">
        <v>3225</v>
      </c>
      <c r="G755" t="s">
        <v>71</v>
      </c>
      <c r="H755" t="s">
        <v>71</v>
      </c>
      <c r="I755" s="1" t="s">
        <v>7005</v>
      </c>
      <c r="J755" s="6" t="s">
        <v>8590</v>
      </c>
      <c r="K755" t="s">
        <v>421</v>
      </c>
      <c r="L755" t="s">
        <v>71</v>
      </c>
      <c r="M755" t="s">
        <v>71</v>
      </c>
      <c r="N755" t="s">
        <v>71</v>
      </c>
      <c r="O755" t="s">
        <v>71</v>
      </c>
      <c r="P755" t="s">
        <v>71</v>
      </c>
      <c r="Q755" t="s">
        <v>71</v>
      </c>
      <c r="R755" t="s">
        <v>71</v>
      </c>
      <c r="S755" t="s">
        <v>71</v>
      </c>
      <c r="T755" t="s">
        <v>7006</v>
      </c>
      <c r="U755" t="s">
        <v>71</v>
      </c>
      <c r="V755" t="s">
        <v>71</v>
      </c>
      <c r="W755" t="s">
        <v>71</v>
      </c>
      <c r="X755" t="s">
        <v>71</v>
      </c>
      <c r="Y755" t="s">
        <v>71</v>
      </c>
      <c r="Z755" t="s">
        <v>71</v>
      </c>
      <c r="AA755" t="s">
        <v>71</v>
      </c>
      <c r="AB755" t="s">
        <v>71</v>
      </c>
      <c r="AC755" t="s">
        <v>71</v>
      </c>
      <c r="AD755" t="s">
        <v>71</v>
      </c>
      <c r="AE755" t="s">
        <v>71</v>
      </c>
      <c r="AF755" t="s">
        <v>71</v>
      </c>
      <c r="AG755" t="s">
        <v>71</v>
      </c>
      <c r="AH755" t="s">
        <v>71</v>
      </c>
      <c r="AI755" t="s">
        <v>71</v>
      </c>
      <c r="AJ755" t="s">
        <v>71</v>
      </c>
      <c r="AK755" t="s">
        <v>71</v>
      </c>
      <c r="AL755" t="s">
        <v>71</v>
      </c>
      <c r="AM755" t="s">
        <v>423</v>
      </c>
      <c r="AN755" t="s">
        <v>71</v>
      </c>
      <c r="AO755" t="s">
        <v>71</v>
      </c>
      <c r="AP755" t="s">
        <v>71</v>
      </c>
      <c r="AQ755" t="s">
        <v>71</v>
      </c>
      <c r="AR755" t="s">
        <v>7007</v>
      </c>
      <c r="AS755">
        <v>1996</v>
      </c>
      <c r="AT755">
        <v>84</v>
      </c>
      <c r="AU755">
        <v>2</v>
      </c>
      <c r="AV755" t="s">
        <v>71</v>
      </c>
      <c r="AW755" t="s">
        <v>71</v>
      </c>
      <c r="AX755" t="s">
        <v>71</v>
      </c>
      <c r="AY755" t="s">
        <v>71</v>
      </c>
      <c r="AZ755">
        <v>169</v>
      </c>
      <c r="BA755">
        <v>185</v>
      </c>
      <c r="BB755" t="s">
        <v>71</v>
      </c>
      <c r="BC755" t="s">
        <v>7008</v>
      </c>
      <c r="BD755" t="str">
        <f>HYPERLINK("http://dx.doi.org/10.1016/0165-0114(96)00066-8","http://dx.doi.org/10.1016/0165-0114(96)00066-8")</f>
        <v>http://dx.doi.org/10.1016/0165-0114(96)00066-8</v>
      </c>
      <c r="BE755" t="s">
        <v>71</v>
      </c>
      <c r="BF755" t="s">
        <v>71</v>
      </c>
      <c r="BG755" t="s">
        <v>71</v>
      </c>
      <c r="BH755" t="s">
        <v>71</v>
      </c>
      <c r="BI755" t="s">
        <v>71</v>
      </c>
      <c r="BJ755" t="s">
        <v>71</v>
      </c>
      <c r="BK755" t="s">
        <v>71</v>
      </c>
      <c r="BL755" t="s">
        <v>71</v>
      </c>
      <c r="BM755" t="s">
        <v>71</v>
      </c>
      <c r="BN755" t="s">
        <v>71</v>
      </c>
      <c r="BO755" t="s">
        <v>71</v>
      </c>
      <c r="BP755" t="s">
        <v>71</v>
      </c>
      <c r="BQ755" t="s">
        <v>7009</v>
      </c>
      <c r="BR755" t="str">
        <f>HYPERLINK("https%3A%2F%2Fwww.webofscience.com%2Fwos%2Fwoscc%2Ffull-record%2FWOS:A1996VR31900008","View Full Record in Web of Science")</f>
        <v>View Full Record in Web of Science</v>
      </c>
    </row>
    <row r="756" spans="1:70" x14ac:dyDescent="0.25">
      <c r="A756" t="s">
        <v>83</v>
      </c>
      <c r="B756" t="s">
        <v>7010</v>
      </c>
      <c r="C756" t="s">
        <v>71</v>
      </c>
      <c r="D756" t="s">
        <v>7011</v>
      </c>
      <c r="E756" t="s">
        <v>71</v>
      </c>
      <c r="F756" t="s">
        <v>7012</v>
      </c>
      <c r="G756" t="s">
        <v>71</v>
      </c>
      <c r="H756" t="s">
        <v>71</v>
      </c>
      <c r="I756" s="1" t="s">
        <v>7013</v>
      </c>
      <c r="J756" s="6" t="s">
        <v>8590</v>
      </c>
      <c r="K756" t="s">
        <v>7014</v>
      </c>
      <c r="L756" t="s">
        <v>601</v>
      </c>
      <c r="M756" t="s">
        <v>7015</v>
      </c>
      <c r="N756" t="s">
        <v>7016</v>
      </c>
      <c r="O756" t="s">
        <v>7017</v>
      </c>
      <c r="P756" t="s">
        <v>7018</v>
      </c>
      <c r="Q756" t="s">
        <v>71</v>
      </c>
      <c r="R756" t="s">
        <v>71</v>
      </c>
      <c r="S756" t="s">
        <v>71</v>
      </c>
      <c r="T756" t="s">
        <v>7019</v>
      </c>
      <c r="U756" t="s">
        <v>71</v>
      </c>
      <c r="V756" t="s">
        <v>71</v>
      </c>
      <c r="W756" t="s">
        <v>71</v>
      </c>
      <c r="X756" t="s">
        <v>71</v>
      </c>
      <c r="Y756" t="s">
        <v>7020</v>
      </c>
      <c r="Z756" t="s">
        <v>7021</v>
      </c>
      <c r="AA756" t="s">
        <v>71</v>
      </c>
      <c r="AB756" t="s">
        <v>71</v>
      </c>
      <c r="AC756" t="s">
        <v>71</v>
      </c>
      <c r="AD756" t="s">
        <v>71</v>
      </c>
      <c r="AE756" t="s">
        <v>71</v>
      </c>
      <c r="AF756" t="s">
        <v>71</v>
      </c>
      <c r="AG756" t="s">
        <v>71</v>
      </c>
      <c r="AH756" t="s">
        <v>71</v>
      </c>
      <c r="AI756" t="s">
        <v>71</v>
      </c>
      <c r="AJ756" t="s">
        <v>71</v>
      </c>
      <c r="AK756" t="s">
        <v>71</v>
      </c>
      <c r="AL756" t="s">
        <v>71</v>
      </c>
      <c r="AM756" t="s">
        <v>606</v>
      </c>
      <c r="AN756" t="s">
        <v>71</v>
      </c>
      <c r="AO756" t="s">
        <v>7022</v>
      </c>
      <c r="AP756" t="s">
        <v>71</v>
      </c>
      <c r="AQ756" t="s">
        <v>71</v>
      </c>
      <c r="AR756" t="s">
        <v>71</v>
      </c>
      <c r="AS756">
        <v>2017</v>
      </c>
      <c r="AT756">
        <v>574</v>
      </c>
      <c r="AU756" t="s">
        <v>71</v>
      </c>
      <c r="AV756" t="s">
        <v>71</v>
      </c>
      <c r="AW756" t="s">
        <v>71</v>
      </c>
      <c r="AX756" t="s">
        <v>71</v>
      </c>
      <c r="AY756" t="s">
        <v>71</v>
      </c>
      <c r="AZ756">
        <v>131</v>
      </c>
      <c r="BA756">
        <v>140</v>
      </c>
      <c r="BB756" t="s">
        <v>71</v>
      </c>
      <c r="BC756" t="s">
        <v>7023</v>
      </c>
      <c r="BD756" t="str">
        <f>HYPERLINK("http://dx.doi.org/10.1007/978-3-319-57264-2_13","http://dx.doi.org/10.1007/978-3-319-57264-2_13")</f>
        <v>http://dx.doi.org/10.1007/978-3-319-57264-2_13</v>
      </c>
      <c r="BE756" t="s">
        <v>71</v>
      </c>
      <c r="BF756" t="s">
        <v>71</v>
      </c>
      <c r="BG756" t="s">
        <v>71</v>
      </c>
      <c r="BH756" t="s">
        <v>71</v>
      </c>
      <c r="BI756" t="s">
        <v>71</v>
      </c>
      <c r="BJ756" t="s">
        <v>71</v>
      </c>
      <c r="BK756" t="s">
        <v>71</v>
      </c>
      <c r="BL756" t="s">
        <v>71</v>
      </c>
      <c r="BM756" t="s">
        <v>71</v>
      </c>
      <c r="BN756" t="s">
        <v>71</v>
      </c>
      <c r="BO756" t="s">
        <v>71</v>
      </c>
      <c r="BP756" t="s">
        <v>71</v>
      </c>
      <c r="BQ756" t="s">
        <v>7024</v>
      </c>
      <c r="BR756" t="str">
        <f>HYPERLINK("https%3A%2F%2Fwww.webofscience.com%2Fwos%2Fwoscc%2Ffull-record%2FWOS:000405339200013","View Full Record in Web of Science")</f>
        <v>View Full Record in Web of Science</v>
      </c>
    </row>
    <row r="757" spans="1:70" x14ac:dyDescent="0.25">
      <c r="A757" t="s">
        <v>69</v>
      </c>
      <c r="B757" t="s">
        <v>7025</v>
      </c>
      <c r="C757" t="s">
        <v>71</v>
      </c>
      <c r="D757" t="s">
        <v>71</v>
      </c>
      <c r="E757" t="s">
        <v>71</v>
      </c>
      <c r="F757" t="s">
        <v>7026</v>
      </c>
      <c r="G757" t="s">
        <v>71</v>
      </c>
      <c r="H757" t="s">
        <v>71</v>
      </c>
      <c r="I757" s="1" t="s">
        <v>7027</v>
      </c>
      <c r="J757" s="6" t="s">
        <v>8590</v>
      </c>
      <c r="K757" t="s">
        <v>288</v>
      </c>
      <c r="L757" t="s">
        <v>71</v>
      </c>
      <c r="M757" t="s">
        <v>71</v>
      </c>
      <c r="N757" t="s">
        <v>71</v>
      </c>
      <c r="O757" t="s">
        <v>71</v>
      </c>
      <c r="P757" t="s">
        <v>71</v>
      </c>
      <c r="Q757" t="s">
        <v>71</v>
      </c>
      <c r="R757" t="s">
        <v>71</v>
      </c>
      <c r="S757" t="s">
        <v>71</v>
      </c>
      <c r="T757" t="s">
        <v>7028</v>
      </c>
      <c r="U757" t="s">
        <v>71</v>
      </c>
      <c r="V757" t="s">
        <v>71</v>
      </c>
      <c r="W757" t="s">
        <v>71</v>
      </c>
      <c r="X757" t="s">
        <v>71</v>
      </c>
      <c r="Y757" t="s">
        <v>71</v>
      </c>
      <c r="Z757" t="s">
        <v>71</v>
      </c>
      <c r="AA757" t="s">
        <v>71</v>
      </c>
      <c r="AB757" t="s">
        <v>71</v>
      </c>
      <c r="AC757" t="s">
        <v>71</v>
      </c>
      <c r="AD757" t="s">
        <v>71</v>
      </c>
      <c r="AE757" t="s">
        <v>71</v>
      </c>
      <c r="AF757" t="s">
        <v>71</v>
      </c>
      <c r="AG757" t="s">
        <v>71</v>
      </c>
      <c r="AH757" t="s">
        <v>71</v>
      </c>
      <c r="AI757" t="s">
        <v>71</v>
      </c>
      <c r="AJ757" t="s">
        <v>71</v>
      </c>
      <c r="AK757" t="s">
        <v>71</v>
      </c>
      <c r="AL757" t="s">
        <v>71</v>
      </c>
      <c r="AM757" t="s">
        <v>291</v>
      </c>
      <c r="AN757" t="s">
        <v>292</v>
      </c>
      <c r="AO757" t="s">
        <v>71</v>
      </c>
      <c r="AP757" t="s">
        <v>71</v>
      </c>
      <c r="AQ757" t="s">
        <v>71</v>
      </c>
      <c r="AR757" t="s">
        <v>770</v>
      </c>
      <c r="AS757">
        <v>2011</v>
      </c>
      <c r="AT757">
        <v>38</v>
      </c>
      <c r="AU757">
        <v>3</v>
      </c>
      <c r="AV757" t="s">
        <v>71</v>
      </c>
      <c r="AW757" t="s">
        <v>71</v>
      </c>
      <c r="AX757" t="s">
        <v>71</v>
      </c>
      <c r="AY757" t="s">
        <v>71</v>
      </c>
      <c r="AZ757">
        <v>1304</v>
      </c>
      <c r="BA757">
        <v>1312</v>
      </c>
      <c r="BB757" t="s">
        <v>71</v>
      </c>
      <c r="BC757" t="s">
        <v>7029</v>
      </c>
      <c r="BD757" t="str">
        <f>HYPERLINK("http://dx.doi.org/10.1016/j.eswa.2010.07.003","http://dx.doi.org/10.1016/j.eswa.2010.07.003")</f>
        <v>http://dx.doi.org/10.1016/j.eswa.2010.07.003</v>
      </c>
      <c r="BE757" t="s">
        <v>71</v>
      </c>
      <c r="BF757" t="s">
        <v>71</v>
      </c>
      <c r="BG757" t="s">
        <v>71</v>
      </c>
      <c r="BH757" t="s">
        <v>71</v>
      </c>
      <c r="BI757" t="s">
        <v>71</v>
      </c>
      <c r="BJ757" t="s">
        <v>71</v>
      </c>
      <c r="BK757" t="s">
        <v>71</v>
      </c>
      <c r="BL757" t="s">
        <v>71</v>
      </c>
      <c r="BM757" t="s">
        <v>71</v>
      </c>
      <c r="BN757" t="s">
        <v>71</v>
      </c>
      <c r="BO757" t="s">
        <v>71</v>
      </c>
      <c r="BP757" t="s">
        <v>71</v>
      </c>
      <c r="BQ757" t="s">
        <v>7030</v>
      </c>
      <c r="BR757" t="str">
        <f>HYPERLINK("https%3A%2F%2Fwww.webofscience.com%2Fwos%2Fwoscc%2Ffull-record%2FWOS:000284863200005","View Full Record in Web of Science")</f>
        <v>View Full Record in Web of Science</v>
      </c>
    </row>
    <row r="758" spans="1:70" x14ac:dyDescent="0.25">
      <c r="A758" t="s">
        <v>69</v>
      </c>
      <c r="B758" t="s">
        <v>7031</v>
      </c>
      <c r="C758" t="s">
        <v>71</v>
      </c>
      <c r="D758" t="s">
        <v>71</v>
      </c>
      <c r="E758" t="s">
        <v>71</v>
      </c>
      <c r="F758" t="s">
        <v>7032</v>
      </c>
      <c r="G758" t="s">
        <v>71</v>
      </c>
      <c r="H758" t="s">
        <v>71</v>
      </c>
      <c r="I758" s="1" t="s">
        <v>7033</v>
      </c>
      <c r="J758" s="6" t="s">
        <v>8590</v>
      </c>
      <c r="K758" t="s">
        <v>257</v>
      </c>
      <c r="L758" t="s">
        <v>71</v>
      </c>
      <c r="M758" t="s">
        <v>71</v>
      </c>
      <c r="N758" t="s">
        <v>71</v>
      </c>
      <c r="O758" t="s">
        <v>71</v>
      </c>
      <c r="P758" t="s">
        <v>71</v>
      </c>
      <c r="Q758" t="s">
        <v>71</v>
      </c>
      <c r="R758" t="s">
        <v>71</v>
      </c>
      <c r="S758" t="s">
        <v>71</v>
      </c>
      <c r="T758" t="s">
        <v>7034</v>
      </c>
      <c r="U758" t="s">
        <v>71</v>
      </c>
      <c r="V758" t="s">
        <v>71</v>
      </c>
      <c r="W758" t="s">
        <v>71</v>
      </c>
      <c r="X758" t="s">
        <v>71</v>
      </c>
      <c r="Y758" t="s">
        <v>71</v>
      </c>
      <c r="Z758" t="s">
        <v>7035</v>
      </c>
      <c r="AA758" t="s">
        <v>71</v>
      </c>
      <c r="AB758" t="s">
        <v>71</v>
      </c>
      <c r="AC758" t="s">
        <v>71</v>
      </c>
      <c r="AD758" t="s">
        <v>71</v>
      </c>
      <c r="AE758" t="s">
        <v>71</v>
      </c>
      <c r="AF758" t="s">
        <v>71</v>
      </c>
      <c r="AG758" t="s">
        <v>71</v>
      </c>
      <c r="AH758" t="s">
        <v>71</v>
      </c>
      <c r="AI758" t="s">
        <v>71</v>
      </c>
      <c r="AJ758" t="s">
        <v>71</v>
      </c>
      <c r="AK758" t="s">
        <v>71</v>
      </c>
      <c r="AL758" t="s">
        <v>71</v>
      </c>
      <c r="AM758" t="s">
        <v>261</v>
      </c>
      <c r="AN758" t="s">
        <v>262</v>
      </c>
      <c r="AO758" t="s">
        <v>71</v>
      </c>
      <c r="AP758" t="s">
        <v>71</v>
      </c>
      <c r="AQ758" t="s">
        <v>71</v>
      </c>
      <c r="AR758" t="s">
        <v>960</v>
      </c>
      <c r="AS758">
        <v>2022</v>
      </c>
      <c r="AT758">
        <v>143</v>
      </c>
      <c r="AU758" t="s">
        <v>71</v>
      </c>
      <c r="AV758" t="s">
        <v>71</v>
      </c>
      <c r="AW758" t="s">
        <v>71</v>
      </c>
      <c r="AX758" t="s">
        <v>71</v>
      </c>
      <c r="AY758" t="s">
        <v>71</v>
      </c>
      <c r="AZ758">
        <v>192</v>
      </c>
      <c r="BA758">
        <v>215</v>
      </c>
      <c r="BB758" t="s">
        <v>71</v>
      </c>
      <c r="BC758" t="s">
        <v>7036</v>
      </c>
      <c r="BD758" t="str">
        <f>HYPERLINK("http://dx.doi.org/10.1016/j.ijar.2022.01.011","http://dx.doi.org/10.1016/j.ijar.2022.01.011")</f>
        <v>http://dx.doi.org/10.1016/j.ijar.2022.01.011</v>
      </c>
      <c r="BE758" t="s">
        <v>71</v>
      </c>
      <c r="BF758" t="s">
        <v>71</v>
      </c>
      <c r="BG758" t="s">
        <v>71</v>
      </c>
      <c r="BH758" t="s">
        <v>71</v>
      </c>
      <c r="BI758" t="s">
        <v>71</v>
      </c>
      <c r="BJ758" t="s">
        <v>71</v>
      </c>
      <c r="BK758" t="s">
        <v>71</v>
      </c>
      <c r="BL758" t="s">
        <v>71</v>
      </c>
      <c r="BM758" t="s">
        <v>71</v>
      </c>
      <c r="BN758" t="s">
        <v>71</v>
      </c>
      <c r="BO758" t="s">
        <v>71</v>
      </c>
      <c r="BP758" t="s">
        <v>71</v>
      </c>
      <c r="BQ758" t="s">
        <v>7037</v>
      </c>
      <c r="BR758" t="str">
        <f>HYPERLINK("https%3A%2F%2Fwww.webofscience.com%2Fwos%2Fwoscc%2Ffull-record%2FWOS:000782661000010","View Full Record in Web of Science")</f>
        <v>View Full Record in Web of Science</v>
      </c>
    </row>
    <row r="759" spans="1:70" x14ac:dyDescent="0.25">
      <c r="A759" t="s">
        <v>83</v>
      </c>
      <c r="B759" t="s">
        <v>7038</v>
      </c>
      <c r="C759" t="s">
        <v>71</v>
      </c>
      <c r="D759" t="s">
        <v>71</v>
      </c>
      <c r="E759" t="s">
        <v>102</v>
      </c>
      <c r="F759" t="s">
        <v>7039</v>
      </c>
      <c r="G759" t="s">
        <v>71</v>
      </c>
      <c r="H759" t="s">
        <v>71</v>
      </c>
      <c r="I759" s="1" t="s">
        <v>7040</v>
      </c>
      <c r="J759" s="6" t="s">
        <v>8590</v>
      </c>
      <c r="K759" t="s">
        <v>1461</v>
      </c>
      <c r="L759" t="s">
        <v>817</v>
      </c>
      <c r="M759" t="s">
        <v>817</v>
      </c>
      <c r="N759" t="s">
        <v>1462</v>
      </c>
      <c r="O759" t="s">
        <v>1463</v>
      </c>
      <c r="P759" t="s">
        <v>102</v>
      </c>
      <c r="Q759" t="s">
        <v>71</v>
      </c>
      <c r="R759" t="s">
        <v>71</v>
      </c>
      <c r="S759" t="s">
        <v>71</v>
      </c>
      <c r="T759" t="s">
        <v>7041</v>
      </c>
      <c r="U759" t="s">
        <v>71</v>
      </c>
      <c r="V759" t="s">
        <v>71</v>
      </c>
      <c r="W759" t="s">
        <v>71</v>
      </c>
      <c r="X759" t="s">
        <v>71</v>
      </c>
      <c r="Y759" t="s">
        <v>71</v>
      </c>
      <c r="Z759" t="s">
        <v>7042</v>
      </c>
      <c r="AA759" t="s">
        <v>71</v>
      </c>
      <c r="AB759" t="s">
        <v>71</v>
      </c>
      <c r="AC759" t="s">
        <v>71</v>
      </c>
      <c r="AD759" t="s">
        <v>71</v>
      </c>
      <c r="AE759" t="s">
        <v>71</v>
      </c>
      <c r="AF759" t="s">
        <v>71</v>
      </c>
      <c r="AG759" t="s">
        <v>71</v>
      </c>
      <c r="AH759" t="s">
        <v>71</v>
      </c>
      <c r="AI759" t="s">
        <v>71</v>
      </c>
      <c r="AJ759" t="s">
        <v>71</v>
      </c>
      <c r="AK759" t="s">
        <v>71</v>
      </c>
      <c r="AL759" t="s">
        <v>71</v>
      </c>
      <c r="AM759" t="s">
        <v>824</v>
      </c>
      <c r="AN759" t="s">
        <v>71</v>
      </c>
      <c r="AO759" t="s">
        <v>1466</v>
      </c>
      <c r="AP759" t="s">
        <v>71</v>
      </c>
      <c r="AQ759" t="s">
        <v>71</v>
      </c>
      <c r="AR759" t="s">
        <v>71</v>
      </c>
      <c r="AS759">
        <v>2006</v>
      </c>
      <c r="AT759" t="s">
        <v>71</v>
      </c>
      <c r="AU759" t="s">
        <v>71</v>
      </c>
      <c r="AV759" t="s">
        <v>71</v>
      </c>
      <c r="AW759" t="s">
        <v>71</v>
      </c>
      <c r="AX759" t="s">
        <v>71</v>
      </c>
      <c r="AY759" t="s">
        <v>71</v>
      </c>
      <c r="AZ759">
        <v>1599</v>
      </c>
      <c r="BA759">
        <v>1603</v>
      </c>
      <c r="BB759" t="s">
        <v>71</v>
      </c>
      <c r="BC759" t="s">
        <v>7043</v>
      </c>
      <c r="BD759" t="str">
        <f>HYPERLINK("http://dx.doi.org/10.1109/FUZZY.2006.1681921","http://dx.doi.org/10.1109/FUZZY.2006.1681921")</f>
        <v>http://dx.doi.org/10.1109/FUZZY.2006.1681921</v>
      </c>
      <c r="BE759" t="s">
        <v>71</v>
      </c>
      <c r="BF759" t="s">
        <v>71</v>
      </c>
      <c r="BG759" t="s">
        <v>71</v>
      </c>
      <c r="BH759" t="s">
        <v>71</v>
      </c>
      <c r="BI759" t="s">
        <v>71</v>
      </c>
      <c r="BJ759" t="s">
        <v>71</v>
      </c>
      <c r="BK759" t="s">
        <v>71</v>
      </c>
      <c r="BL759" t="s">
        <v>71</v>
      </c>
      <c r="BM759" t="s">
        <v>71</v>
      </c>
      <c r="BN759" t="s">
        <v>71</v>
      </c>
      <c r="BO759" t="s">
        <v>71</v>
      </c>
      <c r="BP759" t="s">
        <v>71</v>
      </c>
      <c r="BQ759" t="s">
        <v>7044</v>
      </c>
      <c r="BR759" t="str">
        <f>HYPERLINK("https%3A%2F%2Fwww.webofscience.com%2Fwos%2Fwoscc%2Ffull-record%2FWOS:000244063603021","View Full Record in Web of Science")</f>
        <v>View Full Record in Web of Science</v>
      </c>
    </row>
    <row r="760" spans="1:70" x14ac:dyDescent="0.25">
      <c r="A760" t="s">
        <v>69</v>
      </c>
      <c r="B760" t="s">
        <v>7045</v>
      </c>
      <c r="C760" t="s">
        <v>71</v>
      </c>
      <c r="D760" t="s">
        <v>71</v>
      </c>
      <c r="E760" t="s">
        <v>71</v>
      </c>
      <c r="F760" t="s">
        <v>7046</v>
      </c>
      <c r="G760" t="s">
        <v>71</v>
      </c>
      <c r="H760" t="s">
        <v>71</v>
      </c>
      <c r="I760" s="1" t="s">
        <v>7047</v>
      </c>
      <c r="J760" s="6" t="s">
        <v>8590</v>
      </c>
      <c r="K760" t="s">
        <v>174</v>
      </c>
      <c r="L760" t="s">
        <v>71</v>
      </c>
      <c r="M760" t="s">
        <v>71</v>
      </c>
      <c r="N760" t="s">
        <v>71</v>
      </c>
      <c r="O760" t="s">
        <v>71</v>
      </c>
      <c r="P760" t="s">
        <v>71</v>
      </c>
      <c r="Q760" t="s">
        <v>71</v>
      </c>
      <c r="R760" t="s">
        <v>71</v>
      </c>
      <c r="S760" t="s">
        <v>71</v>
      </c>
      <c r="T760" t="s">
        <v>7048</v>
      </c>
      <c r="U760" t="s">
        <v>71</v>
      </c>
      <c r="V760" t="s">
        <v>71</v>
      </c>
      <c r="W760" t="s">
        <v>71</v>
      </c>
      <c r="X760" t="s">
        <v>71</v>
      </c>
      <c r="Y760" t="s">
        <v>7049</v>
      </c>
      <c r="Z760" t="s">
        <v>7050</v>
      </c>
      <c r="AA760" t="s">
        <v>71</v>
      </c>
      <c r="AB760" t="s">
        <v>71</v>
      </c>
      <c r="AC760" t="s">
        <v>71</v>
      </c>
      <c r="AD760" t="s">
        <v>71</v>
      </c>
      <c r="AE760" t="s">
        <v>71</v>
      </c>
      <c r="AF760" t="s">
        <v>71</v>
      </c>
      <c r="AG760" t="s">
        <v>71</v>
      </c>
      <c r="AH760" t="s">
        <v>71</v>
      </c>
      <c r="AI760" t="s">
        <v>71</v>
      </c>
      <c r="AJ760" t="s">
        <v>71</v>
      </c>
      <c r="AK760" t="s">
        <v>71</v>
      </c>
      <c r="AL760" t="s">
        <v>71</v>
      </c>
      <c r="AM760" t="s">
        <v>178</v>
      </c>
      <c r="AN760" t="s">
        <v>179</v>
      </c>
      <c r="AO760" t="s">
        <v>71</v>
      </c>
      <c r="AP760" t="s">
        <v>71</v>
      </c>
      <c r="AQ760" t="s">
        <v>71</v>
      </c>
      <c r="AR760" t="s">
        <v>71</v>
      </c>
      <c r="AS760">
        <v>2017</v>
      </c>
      <c r="AT760">
        <v>32</v>
      </c>
      <c r="AU760">
        <v>6</v>
      </c>
      <c r="AV760" t="s">
        <v>71</v>
      </c>
      <c r="AW760" t="s">
        <v>71</v>
      </c>
      <c r="AX760" t="s">
        <v>71</v>
      </c>
      <c r="AY760" t="s">
        <v>71</v>
      </c>
      <c r="AZ760">
        <v>4173</v>
      </c>
      <c r="BA760">
        <v>4182</v>
      </c>
      <c r="BB760" t="s">
        <v>71</v>
      </c>
      <c r="BC760" t="s">
        <v>7051</v>
      </c>
      <c r="BD760" t="str">
        <f>HYPERLINK("http://dx.doi.org/10.3233/JIFS-161320","http://dx.doi.org/10.3233/JIFS-161320")</f>
        <v>http://dx.doi.org/10.3233/JIFS-161320</v>
      </c>
      <c r="BE760" t="s">
        <v>71</v>
      </c>
      <c r="BF760" t="s">
        <v>71</v>
      </c>
      <c r="BG760" t="s">
        <v>71</v>
      </c>
      <c r="BH760" t="s">
        <v>71</v>
      </c>
      <c r="BI760" t="s">
        <v>71</v>
      </c>
      <c r="BJ760" t="s">
        <v>71</v>
      </c>
      <c r="BK760" t="s">
        <v>71</v>
      </c>
      <c r="BL760" t="s">
        <v>71</v>
      </c>
      <c r="BM760" t="s">
        <v>71</v>
      </c>
      <c r="BN760" t="s">
        <v>71</v>
      </c>
      <c r="BO760" t="s">
        <v>71</v>
      </c>
      <c r="BP760" t="s">
        <v>71</v>
      </c>
      <c r="BQ760" t="s">
        <v>7052</v>
      </c>
      <c r="BR760" t="str">
        <f>HYPERLINK("https%3A%2F%2Fwww.webofscience.com%2Fwos%2Fwoscc%2Ffull-record%2FWOS:000402175100030","View Full Record in Web of Science")</f>
        <v>View Full Record in Web of Science</v>
      </c>
    </row>
    <row r="761" spans="1:70" x14ac:dyDescent="0.25">
      <c r="A761" t="s">
        <v>2847</v>
      </c>
      <c r="B761" t="s">
        <v>7053</v>
      </c>
      <c r="C761" t="s">
        <v>7054</v>
      </c>
      <c r="D761" t="s">
        <v>71</v>
      </c>
      <c r="E761" t="s">
        <v>71</v>
      </c>
      <c r="F761" t="s">
        <v>7055</v>
      </c>
      <c r="G761" t="s">
        <v>7054</v>
      </c>
      <c r="H761" t="s">
        <v>71</v>
      </c>
      <c r="I761" s="1" t="s">
        <v>7056</v>
      </c>
      <c r="J761" s="6" t="s">
        <v>8590</v>
      </c>
      <c r="K761" t="s">
        <v>7057</v>
      </c>
      <c r="L761" t="s">
        <v>7058</v>
      </c>
      <c r="M761" t="s">
        <v>71</v>
      </c>
      <c r="N761" t="s">
        <v>71</v>
      </c>
      <c r="O761" t="s">
        <v>71</v>
      </c>
      <c r="P761" t="s">
        <v>71</v>
      </c>
      <c r="Q761" t="s">
        <v>71</v>
      </c>
      <c r="R761" t="s">
        <v>71</v>
      </c>
      <c r="S761" t="s">
        <v>71</v>
      </c>
      <c r="T761" t="s">
        <v>3285</v>
      </c>
      <c r="U761" t="s">
        <v>71</v>
      </c>
      <c r="V761" t="s">
        <v>71</v>
      </c>
      <c r="W761" t="s">
        <v>71</v>
      </c>
      <c r="X761" t="s">
        <v>71</v>
      </c>
      <c r="Y761" t="s">
        <v>71</v>
      </c>
      <c r="Z761" t="s">
        <v>71</v>
      </c>
      <c r="AA761" t="s">
        <v>71</v>
      </c>
      <c r="AB761" t="s">
        <v>71</v>
      </c>
      <c r="AC761" t="s">
        <v>71</v>
      </c>
      <c r="AD761" t="s">
        <v>71</v>
      </c>
      <c r="AE761" t="s">
        <v>71</v>
      </c>
      <c r="AF761" t="s">
        <v>71</v>
      </c>
      <c r="AG761" t="s">
        <v>71</v>
      </c>
      <c r="AH761" t="s">
        <v>71</v>
      </c>
      <c r="AI761" t="s">
        <v>71</v>
      </c>
      <c r="AJ761" t="s">
        <v>71</v>
      </c>
      <c r="AK761" t="s">
        <v>71</v>
      </c>
      <c r="AL761" t="s">
        <v>71</v>
      </c>
      <c r="AM761" t="s">
        <v>71</v>
      </c>
      <c r="AN761" t="s">
        <v>71</v>
      </c>
      <c r="AO761" t="s">
        <v>7059</v>
      </c>
      <c r="AP761" t="s">
        <v>71</v>
      </c>
      <c r="AQ761" t="s">
        <v>71</v>
      </c>
      <c r="AR761" t="s">
        <v>71</v>
      </c>
      <c r="AS761">
        <v>2017</v>
      </c>
      <c r="AT761" t="s">
        <v>71</v>
      </c>
      <c r="AU761" t="s">
        <v>71</v>
      </c>
      <c r="AV761" t="s">
        <v>71</v>
      </c>
      <c r="AW761" t="s">
        <v>71</v>
      </c>
      <c r="AX761" t="s">
        <v>71</v>
      </c>
      <c r="AY761" t="s">
        <v>71</v>
      </c>
      <c r="AZ761">
        <v>12</v>
      </c>
      <c r="BA761">
        <v>21</v>
      </c>
      <c r="BB761" t="s">
        <v>71</v>
      </c>
      <c r="BC761" t="s">
        <v>7060</v>
      </c>
      <c r="BD761" t="str">
        <f>HYPERLINK("http://dx.doi.org/10.4018/978-1-5225-1877-8.ch002","http://dx.doi.org/10.4018/978-1-5225-1877-8.ch002")</f>
        <v>http://dx.doi.org/10.4018/978-1-5225-1877-8.ch002</v>
      </c>
      <c r="BE761" t="s">
        <v>71</v>
      </c>
      <c r="BF761" t="s">
        <v>71</v>
      </c>
      <c r="BG761" t="s">
        <v>71</v>
      </c>
      <c r="BH761" t="s">
        <v>71</v>
      </c>
      <c r="BI761" t="s">
        <v>71</v>
      </c>
      <c r="BJ761" t="s">
        <v>71</v>
      </c>
      <c r="BK761" t="s">
        <v>71</v>
      </c>
      <c r="BL761" t="s">
        <v>71</v>
      </c>
      <c r="BM761" t="s">
        <v>71</v>
      </c>
      <c r="BN761" t="s">
        <v>71</v>
      </c>
      <c r="BO761" t="s">
        <v>71</v>
      </c>
      <c r="BP761" t="s">
        <v>71</v>
      </c>
      <c r="BQ761" t="s">
        <v>7061</v>
      </c>
      <c r="BR761" t="str">
        <f>HYPERLINK("https%3A%2F%2Fwww.webofscience.com%2Fwos%2Fwoscc%2Ffull-record%2FWOS:000411503800003","View Full Record in Web of Science")</f>
        <v>View Full Record in Web of Science</v>
      </c>
    </row>
    <row r="762" spans="1:70" x14ac:dyDescent="0.25">
      <c r="A762" t="s">
        <v>69</v>
      </c>
      <c r="B762" t="s">
        <v>7062</v>
      </c>
      <c r="C762" t="s">
        <v>71</v>
      </c>
      <c r="D762" t="s">
        <v>71</v>
      </c>
      <c r="E762" t="s">
        <v>71</v>
      </c>
      <c r="F762" t="s">
        <v>7063</v>
      </c>
      <c r="G762" t="s">
        <v>71</v>
      </c>
      <c r="H762" t="s">
        <v>71</v>
      </c>
      <c r="I762" s="1" t="s">
        <v>7064</v>
      </c>
      <c r="J762" s="6" t="s">
        <v>8590</v>
      </c>
      <c r="K762" t="s">
        <v>3372</v>
      </c>
      <c r="L762" t="s">
        <v>71</v>
      </c>
      <c r="M762" t="s">
        <v>71</v>
      </c>
      <c r="N762" t="s">
        <v>71</v>
      </c>
      <c r="O762" t="s">
        <v>71</v>
      </c>
      <c r="P762" t="s">
        <v>71</v>
      </c>
      <c r="Q762" t="s">
        <v>71</v>
      </c>
      <c r="R762" t="s">
        <v>71</v>
      </c>
      <c r="S762" t="s">
        <v>71</v>
      </c>
      <c r="T762" t="s">
        <v>7065</v>
      </c>
      <c r="U762" t="s">
        <v>71</v>
      </c>
      <c r="V762" t="s">
        <v>71</v>
      </c>
      <c r="W762" t="s">
        <v>71</v>
      </c>
      <c r="X762" t="s">
        <v>71</v>
      </c>
      <c r="Y762" t="s">
        <v>7066</v>
      </c>
      <c r="Z762" t="s">
        <v>7067</v>
      </c>
      <c r="AA762" t="s">
        <v>71</v>
      </c>
      <c r="AB762" t="s">
        <v>71</v>
      </c>
      <c r="AC762" t="s">
        <v>71</v>
      </c>
      <c r="AD762" t="s">
        <v>71</v>
      </c>
      <c r="AE762" t="s">
        <v>71</v>
      </c>
      <c r="AF762" t="s">
        <v>71</v>
      </c>
      <c r="AG762" t="s">
        <v>71</v>
      </c>
      <c r="AH762" t="s">
        <v>71</v>
      </c>
      <c r="AI762" t="s">
        <v>71</v>
      </c>
      <c r="AJ762" t="s">
        <v>71</v>
      </c>
      <c r="AK762" t="s">
        <v>71</v>
      </c>
      <c r="AL762" t="s">
        <v>71</v>
      </c>
      <c r="AM762" t="s">
        <v>3376</v>
      </c>
      <c r="AN762" t="s">
        <v>3377</v>
      </c>
      <c r="AO762" t="s">
        <v>71</v>
      </c>
      <c r="AP762" t="s">
        <v>71</v>
      </c>
      <c r="AQ762" t="s">
        <v>71</v>
      </c>
      <c r="AR762" t="s">
        <v>1082</v>
      </c>
      <c r="AS762">
        <v>2016</v>
      </c>
      <c r="AT762">
        <v>15</v>
      </c>
      <c r="AU762">
        <v>3</v>
      </c>
      <c r="AV762" t="s">
        <v>71</v>
      </c>
      <c r="AW762" t="s">
        <v>71</v>
      </c>
      <c r="AX762" t="s">
        <v>71</v>
      </c>
      <c r="AY762" t="s">
        <v>71</v>
      </c>
      <c r="AZ762">
        <v>645</v>
      </c>
      <c r="BA762">
        <v>682</v>
      </c>
      <c r="BB762" t="s">
        <v>71</v>
      </c>
      <c r="BC762" t="s">
        <v>7068</v>
      </c>
      <c r="BD762" t="str">
        <f>HYPERLINK("http://dx.doi.org/10.1142/S0219622016300019","http://dx.doi.org/10.1142/S0219622016300019")</f>
        <v>http://dx.doi.org/10.1142/S0219622016300019</v>
      </c>
      <c r="BE762" t="s">
        <v>71</v>
      </c>
      <c r="BF762" t="s">
        <v>71</v>
      </c>
      <c r="BG762" t="s">
        <v>71</v>
      </c>
      <c r="BH762" t="s">
        <v>71</v>
      </c>
      <c r="BI762" t="s">
        <v>71</v>
      </c>
      <c r="BJ762" t="s">
        <v>71</v>
      </c>
      <c r="BK762" t="s">
        <v>71</v>
      </c>
      <c r="BL762" t="s">
        <v>71</v>
      </c>
      <c r="BM762" t="s">
        <v>71</v>
      </c>
      <c r="BN762" t="s">
        <v>71</v>
      </c>
      <c r="BO762" t="s">
        <v>71</v>
      </c>
      <c r="BP762" t="s">
        <v>71</v>
      </c>
      <c r="BQ762" t="s">
        <v>7069</v>
      </c>
      <c r="BR762" t="str">
        <f>HYPERLINK("https%3A%2F%2Fwww.webofscience.com%2Fwos%2Fwoscc%2Ffull-record%2FWOS:000376866900007","View Full Record in Web of Science")</f>
        <v>View Full Record in Web of Science</v>
      </c>
    </row>
    <row r="763" spans="1:70" x14ac:dyDescent="0.25">
      <c r="A763" t="s">
        <v>69</v>
      </c>
      <c r="B763" t="s">
        <v>7070</v>
      </c>
      <c r="C763" t="s">
        <v>71</v>
      </c>
      <c r="D763" t="s">
        <v>71</v>
      </c>
      <c r="E763" t="s">
        <v>71</v>
      </c>
      <c r="F763" t="s">
        <v>7071</v>
      </c>
      <c r="G763" t="s">
        <v>71</v>
      </c>
      <c r="H763" t="s">
        <v>71</v>
      </c>
      <c r="I763" s="1" t="s">
        <v>7072</v>
      </c>
      <c r="J763" s="6" t="s">
        <v>8590</v>
      </c>
      <c r="K763" t="s">
        <v>3102</v>
      </c>
      <c r="L763" t="s">
        <v>71</v>
      </c>
      <c r="M763" t="s">
        <v>71</v>
      </c>
      <c r="N763" t="s">
        <v>71</v>
      </c>
      <c r="O763" t="s">
        <v>71</v>
      </c>
      <c r="P763" t="s">
        <v>71</v>
      </c>
      <c r="Q763" t="s">
        <v>71</v>
      </c>
      <c r="R763" t="s">
        <v>71</v>
      </c>
      <c r="S763" t="s">
        <v>71</v>
      </c>
      <c r="T763" t="s">
        <v>7073</v>
      </c>
      <c r="U763" t="s">
        <v>71</v>
      </c>
      <c r="V763" t="s">
        <v>71</v>
      </c>
      <c r="W763" t="s">
        <v>71</v>
      </c>
      <c r="X763" t="s">
        <v>71</v>
      </c>
      <c r="Y763" t="s">
        <v>71</v>
      </c>
      <c r="Z763" t="s">
        <v>71</v>
      </c>
      <c r="AA763" t="s">
        <v>71</v>
      </c>
      <c r="AB763" t="s">
        <v>71</v>
      </c>
      <c r="AC763" t="s">
        <v>71</v>
      </c>
      <c r="AD763" t="s">
        <v>71</v>
      </c>
      <c r="AE763" t="s">
        <v>71</v>
      </c>
      <c r="AF763" t="s">
        <v>71</v>
      </c>
      <c r="AG763" t="s">
        <v>71</v>
      </c>
      <c r="AH763" t="s">
        <v>71</v>
      </c>
      <c r="AI763" t="s">
        <v>71</v>
      </c>
      <c r="AJ763" t="s">
        <v>71</v>
      </c>
      <c r="AK763" t="s">
        <v>71</v>
      </c>
      <c r="AL763" t="s">
        <v>71</v>
      </c>
      <c r="AM763" t="s">
        <v>3107</v>
      </c>
      <c r="AN763" t="s">
        <v>71</v>
      </c>
      <c r="AO763" t="s">
        <v>71</v>
      </c>
      <c r="AP763" t="s">
        <v>71</v>
      </c>
      <c r="AQ763" t="s">
        <v>71</v>
      </c>
      <c r="AR763" t="s">
        <v>960</v>
      </c>
      <c r="AS763">
        <v>2009</v>
      </c>
      <c r="AT763">
        <v>5</v>
      </c>
      <c r="AU763">
        <v>4</v>
      </c>
      <c r="AV763" t="s">
        <v>71</v>
      </c>
      <c r="AW763" t="s">
        <v>71</v>
      </c>
      <c r="AX763" t="s">
        <v>71</v>
      </c>
      <c r="AY763" t="s">
        <v>71</v>
      </c>
      <c r="AZ763">
        <v>1055</v>
      </c>
      <c r="BA763">
        <v>1068</v>
      </c>
      <c r="BB763" t="s">
        <v>71</v>
      </c>
      <c r="BC763" t="s">
        <v>71</v>
      </c>
      <c r="BD763" t="s">
        <v>71</v>
      </c>
      <c r="BE763" t="s">
        <v>71</v>
      </c>
      <c r="BF763" t="s">
        <v>71</v>
      </c>
      <c r="BG763" t="s">
        <v>71</v>
      </c>
      <c r="BH763" t="s">
        <v>71</v>
      </c>
      <c r="BI763" t="s">
        <v>71</v>
      </c>
      <c r="BJ763" t="s">
        <v>71</v>
      </c>
      <c r="BK763" t="s">
        <v>71</v>
      </c>
      <c r="BL763" t="s">
        <v>71</v>
      </c>
      <c r="BM763" t="s">
        <v>71</v>
      </c>
      <c r="BN763" t="s">
        <v>71</v>
      </c>
      <c r="BO763" t="s">
        <v>71</v>
      </c>
      <c r="BP763" t="s">
        <v>71</v>
      </c>
      <c r="BQ763" t="s">
        <v>7074</v>
      </c>
      <c r="BR763" t="str">
        <f>HYPERLINK("https%3A%2F%2Fwww.webofscience.com%2Fwos%2Fwoscc%2Ffull-record%2FWOS:000265260800022","View Full Record in Web of Science")</f>
        <v>View Full Record in Web of Science</v>
      </c>
    </row>
    <row r="764" spans="1:70" x14ac:dyDescent="0.25">
      <c r="A764" t="s">
        <v>69</v>
      </c>
      <c r="B764" t="s">
        <v>7075</v>
      </c>
      <c r="C764" t="s">
        <v>71</v>
      </c>
      <c r="D764" t="s">
        <v>71</v>
      </c>
      <c r="E764" t="s">
        <v>71</v>
      </c>
      <c r="F764" t="s">
        <v>7076</v>
      </c>
      <c r="G764" t="s">
        <v>71</v>
      </c>
      <c r="H764" t="s">
        <v>71</v>
      </c>
      <c r="I764" s="1" t="s">
        <v>7077</v>
      </c>
      <c r="J764" s="6" t="s">
        <v>8590</v>
      </c>
      <c r="K764" t="s">
        <v>421</v>
      </c>
      <c r="L764" t="s">
        <v>71</v>
      </c>
      <c r="M764" t="s">
        <v>71</v>
      </c>
      <c r="N764" t="s">
        <v>71</v>
      </c>
      <c r="O764" t="s">
        <v>71</v>
      </c>
      <c r="P764" t="s">
        <v>71</v>
      </c>
      <c r="Q764" t="s">
        <v>71</v>
      </c>
      <c r="R764" t="s">
        <v>71</v>
      </c>
      <c r="S764" t="s">
        <v>71</v>
      </c>
      <c r="T764" t="s">
        <v>7078</v>
      </c>
      <c r="U764" t="s">
        <v>71</v>
      </c>
      <c r="V764" t="s">
        <v>71</v>
      </c>
      <c r="W764" t="s">
        <v>71</v>
      </c>
      <c r="X764" t="s">
        <v>71</v>
      </c>
      <c r="Y764" t="s">
        <v>71</v>
      </c>
      <c r="Z764" t="s">
        <v>71</v>
      </c>
      <c r="AA764" t="s">
        <v>71</v>
      </c>
      <c r="AB764" t="s">
        <v>71</v>
      </c>
      <c r="AC764" t="s">
        <v>71</v>
      </c>
      <c r="AD764" t="s">
        <v>71</v>
      </c>
      <c r="AE764" t="s">
        <v>71</v>
      </c>
      <c r="AF764" t="s">
        <v>71</v>
      </c>
      <c r="AG764" t="s">
        <v>71</v>
      </c>
      <c r="AH764" t="s">
        <v>71</v>
      </c>
      <c r="AI764" t="s">
        <v>71</v>
      </c>
      <c r="AJ764" t="s">
        <v>71</v>
      </c>
      <c r="AK764" t="s">
        <v>71</v>
      </c>
      <c r="AL764" t="s">
        <v>71</v>
      </c>
      <c r="AM764" t="s">
        <v>423</v>
      </c>
      <c r="AN764" t="s">
        <v>715</v>
      </c>
      <c r="AO764" t="s">
        <v>71</v>
      </c>
      <c r="AP764" t="s">
        <v>71</v>
      </c>
      <c r="AQ764" t="s">
        <v>71</v>
      </c>
      <c r="AR764" t="s">
        <v>7079</v>
      </c>
      <c r="AS764">
        <v>2022</v>
      </c>
      <c r="AT764">
        <v>434</v>
      </c>
      <c r="AU764" t="s">
        <v>71</v>
      </c>
      <c r="AV764" t="s">
        <v>71</v>
      </c>
      <c r="AW764" t="s">
        <v>71</v>
      </c>
      <c r="AX764" t="s">
        <v>180</v>
      </c>
      <c r="AY764" t="s">
        <v>71</v>
      </c>
      <c r="AZ764">
        <v>73</v>
      </c>
      <c r="BA764">
        <v>87</v>
      </c>
      <c r="BB764" t="s">
        <v>71</v>
      </c>
      <c r="BC764" t="s">
        <v>7080</v>
      </c>
      <c r="BD764" t="str">
        <f>HYPERLINK("http://dx.doi.org/10.1016/j.fss.2021.04.010","http://dx.doi.org/10.1016/j.fss.2021.04.010")</f>
        <v>http://dx.doi.org/10.1016/j.fss.2021.04.010</v>
      </c>
      <c r="BE764" t="s">
        <v>71</v>
      </c>
      <c r="BF764" t="s">
        <v>71</v>
      </c>
      <c r="BG764" t="s">
        <v>71</v>
      </c>
      <c r="BH764" t="s">
        <v>71</v>
      </c>
      <c r="BI764" t="s">
        <v>71</v>
      </c>
      <c r="BJ764" t="s">
        <v>71</v>
      </c>
      <c r="BK764" t="s">
        <v>71</v>
      </c>
      <c r="BL764" t="s">
        <v>71</v>
      </c>
      <c r="BM764" t="s">
        <v>71</v>
      </c>
      <c r="BN764" t="s">
        <v>71</v>
      </c>
      <c r="BO764" t="s">
        <v>71</v>
      </c>
      <c r="BP764" t="s">
        <v>71</v>
      </c>
      <c r="BQ764" t="s">
        <v>7081</v>
      </c>
      <c r="BR764" t="str">
        <f>HYPERLINK("https%3A%2F%2Fwww.webofscience.com%2Fwos%2Fwoscc%2Ffull-record%2FWOS:000768028600004","View Full Record in Web of Science")</f>
        <v>View Full Record in Web of Science</v>
      </c>
    </row>
    <row r="765" spans="1:70" x14ac:dyDescent="0.25">
      <c r="A765" t="s">
        <v>69</v>
      </c>
      <c r="B765" t="s">
        <v>7082</v>
      </c>
      <c r="C765" t="s">
        <v>71</v>
      </c>
      <c r="D765" t="s">
        <v>71</v>
      </c>
      <c r="E765" t="s">
        <v>71</v>
      </c>
      <c r="F765" t="s">
        <v>7083</v>
      </c>
      <c r="G765" t="s">
        <v>71</v>
      </c>
      <c r="H765" t="s">
        <v>71</v>
      </c>
      <c r="I765" s="1" t="s">
        <v>7084</v>
      </c>
      <c r="J765" s="6" t="s">
        <v>8590</v>
      </c>
      <c r="K765" t="s">
        <v>421</v>
      </c>
      <c r="L765" t="s">
        <v>71</v>
      </c>
      <c r="M765" t="s">
        <v>71</v>
      </c>
      <c r="N765" t="s">
        <v>71</v>
      </c>
      <c r="O765" t="s">
        <v>71</v>
      </c>
      <c r="P765" t="s">
        <v>71</v>
      </c>
      <c r="Q765" t="s">
        <v>71</v>
      </c>
      <c r="R765" t="s">
        <v>71</v>
      </c>
      <c r="S765" t="s">
        <v>71</v>
      </c>
      <c r="T765" t="s">
        <v>7085</v>
      </c>
      <c r="U765" t="s">
        <v>71</v>
      </c>
      <c r="V765" t="s">
        <v>71</v>
      </c>
      <c r="W765" t="s">
        <v>71</v>
      </c>
      <c r="X765" t="s">
        <v>71</v>
      </c>
      <c r="Y765" t="s">
        <v>7086</v>
      </c>
      <c r="Z765" t="s">
        <v>7087</v>
      </c>
      <c r="AA765" t="s">
        <v>71</v>
      </c>
      <c r="AB765" t="s">
        <v>71</v>
      </c>
      <c r="AC765" t="s">
        <v>71</v>
      </c>
      <c r="AD765" t="s">
        <v>71</v>
      </c>
      <c r="AE765" t="s">
        <v>71</v>
      </c>
      <c r="AF765" t="s">
        <v>71</v>
      </c>
      <c r="AG765" t="s">
        <v>71</v>
      </c>
      <c r="AH765" t="s">
        <v>71</v>
      </c>
      <c r="AI765" t="s">
        <v>71</v>
      </c>
      <c r="AJ765" t="s">
        <v>71</v>
      </c>
      <c r="AK765" t="s">
        <v>71</v>
      </c>
      <c r="AL765" t="s">
        <v>71</v>
      </c>
      <c r="AM765" t="s">
        <v>423</v>
      </c>
      <c r="AN765" t="s">
        <v>715</v>
      </c>
      <c r="AO765" t="s">
        <v>71</v>
      </c>
      <c r="AP765" t="s">
        <v>71</v>
      </c>
      <c r="AQ765" t="s">
        <v>71</v>
      </c>
      <c r="AR765" t="s">
        <v>1392</v>
      </c>
      <c r="AS765">
        <v>2012</v>
      </c>
      <c r="AT765">
        <v>208</v>
      </c>
      <c r="AU765" t="s">
        <v>71</v>
      </c>
      <c r="AV765" t="s">
        <v>71</v>
      </c>
      <c r="AW765" t="s">
        <v>71</v>
      </c>
      <c r="AX765" t="s">
        <v>71</v>
      </c>
      <c r="AY765" t="s">
        <v>71</v>
      </c>
      <c r="AZ765">
        <v>111</v>
      </c>
      <c r="BA765">
        <v>128</v>
      </c>
      <c r="BB765" t="s">
        <v>71</v>
      </c>
      <c r="BC765" t="s">
        <v>7088</v>
      </c>
      <c r="BD765" t="str">
        <f>HYPERLINK("http://dx.doi.org/10.1016/j.fss.2012.05.010","http://dx.doi.org/10.1016/j.fss.2012.05.010")</f>
        <v>http://dx.doi.org/10.1016/j.fss.2012.05.010</v>
      </c>
      <c r="BE765" t="s">
        <v>71</v>
      </c>
      <c r="BF765" t="s">
        <v>71</v>
      </c>
      <c r="BG765" t="s">
        <v>71</v>
      </c>
      <c r="BH765" t="s">
        <v>71</v>
      </c>
      <c r="BI765" t="s">
        <v>71</v>
      </c>
      <c r="BJ765" t="s">
        <v>71</v>
      </c>
      <c r="BK765" t="s">
        <v>71</v>
      </c>
      <c r="BL765" t="s">
        <v>71</v>
      </c>
      <c r="BM765" t="s">
        <v>71</v>
      </c>
      <c r="BN765" t="s">
        <v>71</v>
      </c>
      <c r="BO765" t="s">
        <v>71</v>
      </c>
      <c r="BP765" t="s">
        <v>71</v>
      </c>
      <c r="BQ765" t="s">
        <v>7089</v>
      </c>
      <c r="BR765" t="str">
        <f>HYPERLINK("https%3A%2F%2Fwww.webofscience.com%2Fwos%2Fwoscc%2Ffull-record%2FWOS:000309803300007","View Full Record in Web of Science")</f>
        <v>View Full Record in Web of Science</v>
      </c>
    </row>
    <row r="766" spans="1:70" x14ac:dyDescent="0.25">
      <c r="A766" t="s">
        <v>460</v>
      </c>
      <c r="B766" t="s">
        <v>7090</v>
      </c>
      <c r="C766" t="s">
        <v>71</v>
      </c>
      <c r="D766" t="s">
        <v>7091</v>
      </c>
      <c r="E766" t="s">
        <v>71</v>
      </c>
      <c r="F766" t="s">
        <v>7092</v>
      </c>
      <c r="G766" t="s">
        <v>71</v>
      </c>
      <c r="H766" t="s">
        <v>71</v>
      </c>
      <c r="I766" s="1" t="s">
        <v>7093</v>
      </c>
      <c r="J766" s="6" t="s">
        <v>8590</v>
      </c>
      <c r="K766" t="s">
        <v>7094</v>
      </c>
      <c r="L766" t="s">
        <v>526</v>
      </c>
      <c r="M766" t="s">
        <v>71</v>
      </c>
      <c r="N766" t="s">
        <v>71</v>
      </c>
      <c r="O766" t="s">
        <v>71</v>
      </c>
      <c r="P766" t="s">
        <v>71</v>
      </c>
      <c r="Q766" t="s">
        <v>71</v>
      </c>
      <c r="R766" t="s">
        <v>71</v>
      </c>
      <c r="S766" t="s">
        <v>71</v>
      </c>
      <c r="T766" t="s">
        <v>7095</v>
      </c>
      <c r="U766" t="s">
        <v>71</v>
      </c>
      <c r="V766" t="s">
        <v>71</v>
      </c>
      <c r="W766" t="s">
        <v>71</v>
      </c>
      <c r="X766" t="s">
        <v>71</v>
      </c>
      <c r="Y766" t="s">
        <v>7096</v>
      </c>
      <c r="Z766" t="s">
        <v>7097</v>
      </c>
      <c r="AA766" t="s">
        <v>71</v>
      </c>
      <c r="AB766" t="s">
        <v>71</v>
      </c>
      <c r="AC766" t="s">
        <v>71</v>
      </c>
      <c r="AD766" t="s">
        <v>71</v>
      </c>
      <c r="AE766" t="s">
        <v>71</v>
      </c>
      <c r="AF766" t="s">
        <v>71</v>
      </c>
      <c r="AG766" t="s">
        <v>71</v>
      </c>
      <c r="AH766" t="s">
        <v>71</v>
      </c>
      <c r="AI766" t="s">
        <v>71</v>
      </c>
      <c r="AJ766" t="s">
        <v>71</v>
      </c>
      <c r="AK766" t="s">
        <v>71</v>
      </c>
      <c r="AL766" t="s">
        <v>71</v>
      </c>
      <c r="AM766" t="s">
        <v>530</v>
      </c>
      <c r="AN766" t="s">
        <v>71</v>
      </c>
      <c r="AO766" t="s">
        <v>7098</v>
      </c>
      <c r="AP766" t="s">
        <v>71</v>
      </c>
      <c r="AQ766" t="s">
        <v>71</v>
      </c>
      <c r="AR766" t="s">
        <v>71</v>
      </c>
      <c r="AS766">
        <v>2017</v>
      </c>
      <c r="AT766">
        <v>671</v>
      </c>
      <c r="AU766" t="s">
        <v>71</v>
      </c>
      <c r="AV766" t="s">
        <v>71</v>
      </c>
      <c r="AW766" t="s">
        <v>71</v>
      </c>
      <c r="AX766" t="s">
        <v>71</v>
      </c>
      <c r="AY766" t="s">
        <v>71</v>
      </c>
      <c r="AZ766">
        <v>307</v>
      </c>
      <c r="BA766">
        <v>321</v>
      </c>
      <c r="BB766" t="s">
        <v>71</v>
      </c>
      <c r="BC766" t="s">
        <v>7099</v>
      </c>
      <c r="BD766" t="str">
        <f>HYPERLINK("http://dx.doi.org/10.1007/978-3-319-47557-8_18","http://dx.doi.org/10.1007/978-3-319-47557-8_18")</f>
        <v>http://dx.doi.org/10.1007/978-3-319-47557-8_18</v>
      </c>
      <c r="BE766" t="s">
        <v>7100</v>
      </c>
      <c r="BF766" t="s">
        <v>71</v>
      </c>
      <c r="BG766" t="s">
        <v>71</v>
      </c>
      <c r="BH766" t="s">
        <v>71</v>
      </c>
      <c r="BI766" t="s">
        <v>71</v>
      </c>
      <c r="BJ766" t="s">
        <v>71</v>
      </c>
      <c r="BK766" t="s">
        <v>71</v>
      </c>
      <c r="BL766" t="s">
        <v>71</v>
      </c>
      <c r="BM766" t="s">
        <v>71</v>
      </c>
      <c r="BN766" t="s">
        <v>71</v>
      </c>
      <c r="BO766" t="s">
        <v>71</v>
      </c>
      <c r="BP766" t="s">
        <v>71</v>
      </c>
      <c r="BQ766" t="s">
        <v>7101</v>
      </c>
      <c r="BR766" t="str">
        <f>HYPERLINK("https%3A%2F%2Fwww.webofscience.com%2Fwos%2Fwoscc%2Ffull-record%2FWOS:000413720000019","View Full Record in Web of Science")</f>
        <v>View Full Record in Web of Science</v>
      </c>
    </row>
    <row r="767" spans="1:70" x14ac:dyDescent="0.25">
      <c r="A767" t="s">
        <v>83</v>
      </c>
      <c r="B767" t="s">
        <v>7102</v>
      </c>
      <c r="C767" t="s">
        <v>71</v>
      </c>
      <c r="D767" t="s">
        <v>7103</v>
      </c>
      <c r="E767" t="s">
        <v>71</v>
      </c>
      <c r="F767" t="s">
        <v>7104</v>
      </c>
      <c r="G767" t="s">
        <v>71</v>
      </c>
      <c r="H767" t="s">
        <v>71</v>
      </c>
      <c r="I767" s="1" t="s">
        <v>7105</v>
      </c>
      <c r="J767" s="6" t="s">
        <v>8590</v>
      </c>
      <c r="K767" t="s">
        <v>7106</v>
      </c>
      <c r="L767" t="s">
        <v>71</v>
      </c>
      <c r="M767" t="s">
        <v>7107</v>
      </c>
      <c r="N767" t="s">
        <v>7108</v>
      </c>
      <c r="O767" t="s">
        <v>4035</v>
      </c>
      <c r="P767" t="s">
        <v>7109</v>
      </c>
      <c r="Q767" t="s">
        <v>71</v>
      </c>
      <c r="R767" t="s">
        <v>71</v>
      </c>
      <c r="S767" t="s">
        <v>71</v>
      </c>
      <c r="T767" t="s">
        <v>7110</v>
      </c>
      <c r="U767" t="s">
        <v>71</v>
      </c>
      <c r="V767" t="s">
        <v>71</v>
      </c>
      <c r="W767" t="s">
        <v>71</v>
      </c>
      <c r="X767" t="s">
        <v>71</v>
      </c>
      <c r="Y767" t="s">
        <v>7111</v>
      </c>
      <c r="Z767" t="s">
        <v>71</v>
      </c>
      <c r="AA767" t="s">
        <v>71</v>
      </c>
      <c r="AB767" t="s">
        <v>71</v>
      </c>
      <c r="AC767" t="s">
        <v>71</v>
      </c>
      <c r="AD767" t="s">
        <v>71</v>
      </c>
      <c r="AE767" t="s">
        <v>71</v>
      </c>
      <c r="AF767" t="s">
        <v>71</v>
      </c>
      <c r="AG767" t="s">
        <v>71</v>
      </c>
      <c r="AH767" t="s">
        <v>71</v>
      </c>
      <c r="AI767" t="s">
        <v>71</v>
      </c>
      <c r="AJ767" t="s">
        <v>71</v>
      </c>
      <c r="AK767" t="s">
        <v>71</v>
      </c>
      <c r="AL767" t="s">
        <v>71</v>
      </c>
      <c r="AM767" t="s">
        <v>71</v>
      </c>
      <c r="AN767" t="s">
        <v>71</v>
      </c>
      <c r="AO767" t="s">
        <v>7112</v>
      </c>
      <c r="AP767" t="s">
        <v>71</v>
      </c>
      <c r="AQ767" t="s">
        <v>71</v>
      </c>
      <c r="AR767" t="s">
        <v>71</v>
      </c>
      <c r="AS767">
        <v>2010</v>
      </c>
      <c r="AT767" t="s">
        <v>71</v>
      </c>
      <c r="AU767" t="s">
        <v>71</v>
      </c>
      <c r="AV767" t="s">
        <v>71</v>
      </c>
      <c r="AW767" t="s">
        <v>71</v>
      </c>
      <c r="AX767" t="s">
        <v>71</v>
      </c>
      <c r="AY767" t="s">
        <v>71</v>
      </c>
      <c r="AZ767">
        <v>572</v>
      </c>
      <c r="BA767">
        <v>575</v>
      </c>
      <c r="BB767" t="s">
        <v>71</v>
      </c>
      <c r="BC767" t="s">
        <v>71</v>
      </c>
      <c r="BD767" t="s">
        <v>71</v>
      </c>
      <c r="BE767" t="s">
        <v>71</v>
      </c>
      <c r="BF767" t="s">
        <v>71</v>
      </c>
      <c r="BG767" t="s">
        <v>71</v>
      </c>
      <c r="BH767" t="s">
        <v>71</v>
      </c>
      <c r="BI767" t="s">
        <v>71</v>
      </c>
      <c r="BJ767" t="s">
        <v>71</v>
      </c>
      <c r="BK767" t="s">
        <v>71</v>
      </c>
      <c r="BL767" t="s">
        <v>71</v>
      </c>
      <c r="BM767" t="s">
        <v>71</v>
      </c>
      <c r="BN767" t="s">
        <v>71</v>
      </c>
      <c r="BO767" t="s">
        <v>71</v>
      </c>
      <c r="BP767" t="s">
        <v>71</v>
      </c>
      <c r="BQ767" t="s">
        <v>7113</v>
      </c>
      <c r="BR767" t="str">
        <f>HYPERLINK("https%3A%2F%2Fwww.webofscience.com%2Fwos%2Fwoscc%2Ffull-record%2FWOS:000295798000140","View Full Record in Web of Science")</f>
        <v>View Full Record in Web of Science</v>
      </c>
    </row>
    <row r="768" spans="1:70" x14ac:dyDescent="0.25">
      <c r="A768" t="s">
        <v>69</v>
      </c>
      <c r="B768" t="s">
        <v>7114</v>
      </c>
      <c r="C768" t="s">
        <v>71</v>
      </c>
      <c r="D768" t="s">
        <v>71</v>
      </c>
      <c r="E768" t="s">
        <v>71</v>
      </c>
      <c r="F768" t="s">
        <v>7115</v>
      </c>
      <c r="G768" t="s">
        <v>71</v>
      </c>
      <c r="H768" t="s">
        <v>71</v>
      </c>
      <c r="I768" s="1" t="s">
        <v>7116</v>
      </c>
      <c r="J768" s="6" t="s">
        <v>8590</v>
      </c>
      <c r="K768" t="s">
        <v>3372</v>
      </c>
      <c r="L768" t="s">
        <v>71</v>
      </c>
      <c r="M768" t="s">
        <v>71</v>
      </c>
      <c r="N768" t="s">
        <v>71</v>
      </c>
      <c r="O768" t="s">
        <v>71</v>
      </c>
      <c r="P768" t="s">
        <v>71</v>
      </c>
      <c r="Q768" t="s">
        <v>71</v>
      </c>
      <c r="R768" t="s">
        <v>71</v>
      </c>
      <c r="S768" t="s">
        <v>71</v>
      </c>
      <c r="T768" t="s">
        <v>7117</v>
      </c>
      <c r="U768" t="s">
        <v>71</v>
      </c>
      <c r="V768" t="s">
        <v>71</v>
      </c>
      <c r="W768" t="s">
        <v>71</v>
      </c>
      <c r="X768" t="s">
        <v>71</v>
      </c>
      <c r="Y768" t="s">
        <v>7118</v>
      </c>
      <c r="Z768" t="s">
        <v>7119</v>
      </c>
      <c r="AA768" t="s">
        <v>71</v>
      </c>
      <c r="AB768" t="s">
        <v>71</v>
      </c>
      <c r="AC768" t="s">
        <v>71</v>
      </c>
      <c r="AD768" t="s">
        <v>71</v>
      </c>
      <c r="AE768" t="s">
        <v>71</v>
      </c>
      <c r="AF768" t="s">
        <v>71</v>
      </c>
      <c r="AG768" t="s">
        <v>71</v>
      </c>
      <c r="AH768" t="s">
        <v>71</v>
      </c>
      <c r="AI768" t="s">
        <v>71</v>
      </c>
      <c r="AJ768" t="s">
        <v>71</v>
      </c>
      <c r="AK768" t="s">
        <v>71</v>
      </c>
      <c r="AL768" t="s">
        <v>71</v>
      </c>
      <c r="AM768" t="s">
        <v>3376</v>
      </c>
      <c r="AN768" t="s">
        <v>3377</v>
      </c>
      <c r="AO768" t="s">
        <v>71</v>
      </c>
      <c r="AP768" t="s">
        <v>71</v>
      </c>
      <c r="AQ768" t="s">
        <v>71</v>
      </c>
      <c r="AR768" t="s">
        <v>71</v>
      </c>
      <c r="AS768" t="s">
        <v>71</v>
      </c>
      <c r="AT768" t="s">
        <v>71</v>
      </c>
      <c r="AU768" t="s">
        <v>71</v>
      </c>
      <c r="AV768" t="s">
        <v>71</v>
      </c>
      <c r="AW768" t="s">
        <v>71</v>
      </c>
      <c r="AX768" t="s">
        <v>71</v>
      </c>
      <c r="AY768" t="s">
        <v>71</v>
      </c>
      <c r="AZ768" t="s">
        <v>71</v>
      </c>
      <c r="BA768" t="s">
        <v>71</v>
      </c>
      <c r="BB768" t="s">
        <v>71</v>
      </c>
      <c r="BC768" t="s">
        <v>7120</v>
      </c>
      <c r="BD768" t="str">
        <f>HYPERLINK("http://dx.doi.org/10.1142/S0219622022500341","http://dx.doi.org/10.1142/S0219622022500341")</f>
        <v>http://dx.doi.org/10.1142/S0219622022500341</v>
      </c>
      <c r="BE768" t="s">
        <v>71</v>
      </c>
      <c r="BF768" t="s">
        <v>81</v>
      </c>
      <c r="BG768" t="s">
        <v>71</v>
      </c>
      <c r="BH768" t="s">
        <v>71</v>
      </c>
      <c r="BI768" t="s">
        <v>71</v>
      </c>
      <c r="BJ768" t="s">
        <v>71</v>
      </c>
      <c r="BK768" t="s">
        <v>71</v>
      </c>
      <c r="BL768" t="s">
        <v>71</v>
      </c>
      <c r="BM768" t="s">
        <v>71</v>
      </c>
      <c r="BN768" t="s">
        <v>71</v>
      </c>
      <c r="BO768" t="s">
        <v>71</v>
      </c>
      <c r="BP768" t="s">
        <v>71</v>
      </c>
      <c r="BQ768" t="s">
        <v>7121</v>
      </c>
      <c r="BR768" t="str">
        <f>HYPERLINK("https%3A%2F%2Fwww.webofscience.com%2Fwos%2Fwoscc%2Ffull-record%2FWOS:000848613700001","View Full Record in Web of Science")</f>
        <v>View Full Record in Web of Science</v>
      </c>
    </row>
    <row r="769" spans="1:70" x14ac:dyDescent="0.25">
      <c r="A769" t="s">
        <v>83</v>
      </c>
      <c r="B769" t="s">
        <v>7122</v>
      </c>
      <c r="C769" t="s">
        <v>71</v>
      </c>
      <c r="D769" t="s">
        <v>7123</v>
      </c>
      <c r="E769" t="s">
        <v>71</v>
      </c>
      <c r="F769" t="s">
        <v>7124</v>
      </c>
      <c r="G769" t="s">
        <v>71</v>
      </c>
      <c r="H769" t="s">
        <v>71</v>
      </c>
      <c r="I769" s="1" t="s">
        <v>7125</v>
      </c>
      <c r="J769" s="6" t="s">
        <v>8588</v>
      </c>
      <c r="K769" t="s">
        <v>7126</v>
      </c>
      <c r="L769" t="s">
        <v>1280</v>
      </c>
      <c r="M769" t="s">
        <v>7127</v>
      </c>
      <c r="N769" t="s">
        <v>7128</v>
      </c>
      <c r="O769" t="s">
        <v>7129</v>
      </c>
      <c r="P769" t="s">
        <v>7130</v>
      </c>
      <c r="Q769" t="s">
        <v>71</v>
      </c>
      <c r="R769" t="s">
        <v>71</v>
      </c>
      <c r="S769" t="s">
        <v>71</v>
      </c>
      <c r="T769" t="s">
        <v>7131</v>
      </c>
      <c r="U769" t="s">
        <v>71</v>
      </c>
      <c r="V769" t="s">
        <v>71</v>
      </c>
      <c r="W769" t="s">
        <v>71</v>
      </c>
      <c r="X769" t="s">
        <v>71</v>
      </c>
      <c r="Y769" t="s">
        <v>7132</v>
      </c>
      <c r="Z769" t="s">
        <v>7133</v>
      </c>
      <c r="AA769" t="s">
        <v>71</v>
      </c>
      <c r="AB769" t="s">
        <v>71</v>
      </c>
      <c r="AC769" t="s">
        <v>71</v>
      </c>
      <c r="AD769" t="s">
        <v>71</v>
      </c>
      <c r="AE769" t="s">
        <v>71</v>
      </c>
      <c r="AF769" t="s">
        <v>71</v>
      </c>
      <c r="AG769" t="s">
        <v>71</v>
      </c>
      <c r="AH769" t="s">
        <v>71</v>
      </c>
      <c r="AI769" t="s">
        <v>71</v>
      </c>
      <c r="AJ769" t="s">
        <v>71</v>
      </c>
      <c r="AK769" t="s">
        <v>71</v>
      </c>
      <c r="AL769" t="s">
        <v>71</v>
      </c>
      <c r="AM769" t="s">
        <v>695</v>
      </c>
      <c r="AN769" t="s">
        <v>1283</v>
      </c>
      <c r="AO769" t="s">
        <v>7134</v>
      </c>
      <c r="AP769" t="s">
        <v>71</v>
      </c>
      <c r="AQ769" t="s">
        <v>71</v>
      </c>
      <c r="AR769" t="s">
        <v>71</v>
      </c>
      <c r="AS769">
        <v>2007</v>
      </c>
      <c r="AT769">
        <v>4669</v>
      </c>
      <c r="AU769" t="s">
        <v>71</v>
      </c>
      <c r="AV769" t="s">
        <v>71</v>
      </c>
      <c r="AW769" t="s">
        <v>71</v>
      </c>
      <c r="AX769" t="s">
        <v>71</v>
      </c>
      <c r="AY769" t="s">
        <v>71</v>
      </c>
      <c r="AZ769">
        <v>69</v>
      </c>
      <c r="BA769">
        <v>79</v>
      </c>
      <c r="BB769" t="s">
        <v>71</v>
      </c>
      <c r="BC769" t="s">
        <v>71</v>
      </c>
      <c r="BD769" t="s">
        <v>71</v>
      </c>
      <c r="BE769" t="s">
        <v>71</v>
      </c>
      <c r="BF769" t="s">
        <v>71</v>
      </c>
      <c r="BG769" t="s">
        <v>71</v>
      </c>
      <c r="BH769" t="s">
        <v>71</v>
      </c>
      <c r="BI769" t="s">
        <v>71</v>
      </c>
      <c r="BJ769" t="s">
        <v>71</v>
      </c>
      <c r="BK769" t="s">
        <v>71</v>
      </c>
      <c r="BL769" t="s">
        <v>71</v>
      </c>
      <c r="BM769" t="s">
        <v>71</v>
      </c>
      <c r="BN769" t="s">
        <v>71</v>
      </c>
      <c r="BO769" t="s">
        <v>71</v>
      </c>
      <c r="BP769" t="s">
        <v>71</v>
      </c>
      <c r="BQ769" t="s">
        <v>7135</v>
      </c>
      <c r="BR769" t="str">
        <f>HYPERLINK("https%3A%2F%2Fwww.webofscience.com%2Fwos%2Fwoscc%2Ffull-record%2FWOS:000249783400008","View Full Record in Web of Science")</f>
        <v>View Full Record in Web of Science</v>
      </c>
    </row>
    <row r="770" spans="1:70" x14ac:dyDescent="0.25">
      <c r="A770" t="s">
        <v>69</v>
      </c>
      <c r="B770" t="s">
        <v>7136</v>
      </c>
      <c r="C770" t="s">
        <v>71</v>
      </c>
      <c r="D770" t="s">
        <v>71</v>
      </c>
      <c r="E770" t="s">
        <v>71</v>
      </c>
      <c r="F770" t="s">
        <v>7137</v>
      </c>
      <c r="G770" t="s">
        <v>71</v>
      </c>
      <c r="H770" t="s">
        <v>71</v>
      </c>
      <c r="I770" s="1" t="s">
        <v>7138</v>
      </c>
      <c r="J770" s="6" t="s">
        <v>8590</v>
      </c>
      <c r="K770" t="s">
        <v>837</v>
      </c>
      <c r="L770" t="s">
        <v>71</v>
      </c>
      <c r="M770" t="s">
        <v>71</v>
      </c>
      <c r="N770" t="s">
        <v>71</v>
      </c>
      <c r="O770" t="s">
        <v>71</v>
      </c>
      <c r="P770" t="s">
        <v>71</v>
      </c>
      <c r="Q770" t="s">
        <v>71</v>
      </c>
      <c r="R770" t="s">
        <v>71</v>
      </c>
      <c r="S770" t="s">
        <v>71</v>
      </c>
      <c r="T770" t="s">
        <v>7139</v>
      </c>
      <c r="U770" t="s">
        <v>71</v>
      </c>
      <c r="V770" t="s">
        <v>71</v>
      </c>
      <c r="W770" t="s">
        <v>71</v>
      </c>
      <c r="X770" t="s">
        <v>71</v>
      </c>
      <c r="Y770" t="s">
        <v>71</v>
      </c>
      <c r="Z770" t="s">
        <v>71</v>
      </c>
      <c r="AA770" t="s">
        <v>71</v>
      </c>
      <c r="AB770" t="s">
        <v>71</v>
      </c>
      <c r="AC770" t="s">
        <v>71</v>
      </c>
      <c r="AD770" t="s">
        <v>71</v>
      </c>
      <c r="AE770" t="s">
        <v>71</v>
      </c>
      <c r="AF770" t="s">
        <v>71</v>
      </c>
      <c r="AG770" t="s">
        <v>71</v>
      </c>
      <c r="AH770" t="s">
        <v>71</v>
      </c>
      <c r="AI770" t="s">
        <v>71</v>
      </c>
      <c r="AJ770" t="s">
        <v>71</v>
      </c>
      <c r="AK770" t="s">
        <v>71</v>
      </c>
      <c r="AL770" t="s">
        <v>71</v>
      </c>
      <c r="AM770" t="s">
        <v>839</v>
      </c>
      <c r="AN770" t="s">
        <v>1399</v>
      </c>
      <c r="AO770" t="s">
        <v>71</v>
      </c>
      <c r="AP770" t="s">
        <v>71</v>
      </c>
      <c r="AQ770" t="s">
        <v>71</v>
      </c>
      <c r="AR770" t="s">
        <v>239</v>
      </c>
      <c r="AS770">
        <v>2021</v>
      </c>
      <c r="AT770">
        <v>36</v>
      </c>
      <c r="AU770">
        <v>2</v>
      </c>
      <c r="AV770" t="s">
        <v>71</v>
      </c>
      <c r="AW770" t="s">
        <v>71</v>
      </c>
      <c r="AX770" t="s">
        <v>71</v>
      </c>
      <c r="AY770" t="s">
        <v>71</v>
      </c>
      <c r="AZ770">
        <v>832</v>
      </c>
      <c r="BA770">
        <v>865</v>
      </c>
      <c r="BB770" t="s">
        <v>71</v>
      </c>
      <c r="BC770" t="s">
        <v>7140</v>
      </c>
      <c r="BD770" t="str">
        <f>HYPERLINK("http://dx.doi.org/10.1002/int.22323","http://dx.doi.org/10.1002/int.22323")</f>
        <v>http://dx.doi.org/10.1002/int.22323</v>
      </c>
      <c r="BE770" t="s">
        <v>71</v>
      </c>
      <c r="BF770" t="s">
        <v>3479</v>
      </c>
      <c r="BG770" t="s">
        <v>71</v>
      </c>
      <c r="BH770" t="s">
        <v>71</v>
      </c>
      <c r="BI770" t="s">
        <v>71</v>
      </c>
      <c r="BJ770" t="s">
        <v>71</v>
      </c>
      <c r="BK770" t="s">
        <v>71</v>
      </c>
      <c r="BL770" t="s">
        <v>71</v>
      </c>
      <c r="BM770" t="s">
        <v>71</v>
      </c>
      <c r="BN770" t="s">
        <v>71</v>
      </c>
      <c r="BO770" t="s">
        <v>71</v>
      </c>
      <c r="BP770" t="s">
        <v>71</v>
      </c>
      <c r="BQ770" t="s">
        <v>7141</v>
      </c>
      <c r="BR770" t="str">
        <f>HYPERLINK("https%3A%2F%2Fwww.webofscience.com%2Fwos%2Fwoscc%2Ffull-record%2FWOS:000583862700001","View Full Record in Web of Science")</f>
        <v>View Full Record in Web of Science</v>
      </c>
    </row>
    <row r="771" spans="1:70" x14ac:dyDescent="0.25">
      <c r="A771" t="s">
        <v>83</v>
      </c>
      <c r="B771" t="s">
        <v>7142</v>
      </c>
      <c r="C771" t="s">
        <v>71</v>
      </c>
      <c r="D771" t="s">
        <v>7143</v>
      </c>
      <c r="E771" t="s">
        <v>71</v>
      </c>
      <c r="F771" t="s">
        <v>7144</v>
      </c>
      <c r="G771" t="s">
        <v>71</v>
      </c>
      <c r="H771" t="s">
        <v>71</v>
      </c>
      <c r="I771" s="1" t="s">
        <v>7145</v>
      </c>
      <c r="J771" s="6" t="s">
        <v>8590</v>
      </c>
      <c r="K771" t="s">
        <v>7146</v>
      </c>
      <c r="L771" t="s">
        <v>466</v>
      </c>
      <c r="M771" t="s">
        <v>7147</v>
      </c>
      <c r="N771" t="s">
        <v>7148</v>
      </c>
      <c r="O771" t="s">
        <v>7149</v>
      </c>
      <c r="P771" t="s">
        <v>71</v>
      </c>
      <c r="Q771" t="s">
        <v>71</v>
      </c>
      <c r="R771" t="s">
        <v>71</v>
      </c>
      <c r="S771" t="s">
        <v>71</v>
      </c>
      <c r="T771" t="s">
        <v>7150</v>
      </c>
      <c r="U771" t="s">
        <v>71</v>
      </c>
      <c r="V771" t="s">
        <v>71</v>
      </c>
      <c r="W771" t="s">
        <v>71</v>
      </c>
      <c r="X771" t="s">
        <v>71</v>
      </c>
      <c r="Y771" t="s">
        <v>71</v>
      </c>
      <c r="Z771" t="s">
        <v>71</v>
      </c>
      <c r="AA771" t="s">
        <v>71</v>
      </c>
      <c r="AB771" t="s">
        <v>71</v>
      </c>
      <c r="AC771" t="s">
        <v>71</v>
      </c>
      <c r="AD771" t="s">
        <v>71</v>
      </c>
      <c r="AE771" t="s">
        <v>71</v>
      </c>
      <c r="AF771" t="s">
        <v>71</v>
      </c>
      <c r="AG771" t="s">
        <v>71</v>
      </c>
      <c r="AH771" t="s">
        <v>71</v>
      </c>
      <c r="AI771" t="s">
        <v>71</v>
      </c>
      <c r="AJ771" t="s">
        <v>71</v>
      </c>
      <c r="AK771" t="s">
        <v>71</v>
      </c>
      <c r="AL771" t="s">
        <v>71</v>
      </c>
      <c r="AM771" t="s">
        <v>468</v>
      </c>
      <c r="AN771" t="s">
        <v>71</v>
      </c>
      <c r="AO771" t="s">
        <v>7151</v>
      </c>
      <c r="AP771" t="s">
        <v>71</v>
      </c>
      <c r="AQ771" t="s">
        <v>71</v>
      </c>
      <c r="AR771" t="s">
        <v>71</v>
      </c>
      <c r="AS771">
        <v>2018</v>
      </c>
      <c r="AT771">
        <v>361</v>
      </c>
      <c r="AU771" t="s">
        <v>71</v>
      </c>
      <c r="AV771" t="s">
        <v>71</v>
      </c>
      <c r="AW771" t="s">
        <v>71</v>
      </c>
      <c r="AX771" t="s">
        <v>71</v>
      </c>
      <c r="AY771" t="s">
        <v>71</v>
      </c>
      <c r="AZ771">
        <v>537</v>
      </c>
      <c r="BA771">
        <v>547</v>
      </c>
      <c r="BB771" t="s">
        <v>71</v>
      </c>
      <c r="BC771" t="s">
        <v>7152</v>
      </c>
      <c r="BD771" t="str">
        <f>HYPERLINK("http://dx.doi.org/10.1007/978-3-319-75408-6_41","http://dx.doi.org/10.1007/978-3-319-75408-6_41")</f>
        <v>http://dx.doi.org/10.1007/978-3-319-75408-6_41</v>
      </c>
      <c r="BE771" t="s">
        <v>71</v>
      </c>
      <c r="BF771" t="s">
        <v>71</v>
      </c>
      <c r="BG771" t="s">
        <v>71</v>
      </c>
      <c r="BH771" t="s">
        <v>71</v>
      </c>
      <c r="BI771" t="s">
        <v>71</v>
      </c>
      <c r="BJ771" t="s">
        <v>71</v>
      </c>
      <c r="BK771" t="s">
        <v>71</v>
      </c>
      <c r="BL771" t="s">
        <v>71</v>
      </c>
      <c r="BM771" t="s">
        <v>71</v>
      </c>
      <c r="BN771" t="s">
        <v>71</v>
      </c>
      <c r="BO771" t="s">
        <v>71</v>
      </c>
      <c r="BP771" t="s">
        <v>71</v>
      </c>
      <c r="BQ771" t="s">
        <v>7153</v>
      </c>
      <c r="BR771" t="str">
        <f>HYPERLINK("https%3A%2F%2Fwww.webofscience.com%2Fwos%2Fwoscc%2Ffull-record%2FWOS:000554414500041","View Full Record in Web of Science")</f>
        <v>View Full Record in Web of Science</v>
      </c>
    </row>
    <row r="772" spans="1:70" x14ac:dyDescent="0.25">
      <c r="A772" t="s">
        <v>69</v>
      </c>
      <c r="B772" t="s">
        <v>7154</v>
      </c>
      <c r="C772" t="s">
        <v>71</v>
      </c>
      <c r="D772" t="s">
        <v>71</v>
      </c>
      <c r="E772" t="s">
        <v>71</v>
      </c>
      <c r="F772" t="s">
        <v>7155</v>
      </c>
      <c r="G772" t="s">
        <v>71</v>
      </c>
      <c r="H772" t="s">
        <v>71</v>
      </c>
      <c r="I772" s="1" t="s">
        <v>7156</v>
      </c>
      <c r="J772" s="6" t="s">
        <v>8590</v>
      </c>
      <c r="K772" t="s">
        <v>7157</v>
      </c>
      <c r="L772" t="s">
        <v>71</v>
      </c>
      <c r="M772" t="s">
        <v>71</v>
      </c>
      <c r="N772" t="s">
        <v>71</v>
      </c>
      <c r="O772" t="s">
        <v>71</v>
      </c>
      <c r="P772" t="s">
        <v>71</v>
      </c>
      <c r="Q772" t="s">
        <v>71</v>
      </c>
      <c r="R772" t="s">
        <v>71</v>
      </c>
      <c r="S772" t="s">
        <v>71</v>
      </c>
      <c r="T772" t="s">
        <v>7158</v>
      </c>
      <c r="U772" t="s">
        <v>71</v>
      </c>
      <c r="V772" t="s">
        <v>71</v>
      </c>
      <c r="W772" t="s">
        <v>71</v>
      </c>
      <c r="X772" t="s">
        <v>71</v>
      </c>
      <c r="Y772" t="s">
        <v>71</v>
      </c>
      <c r="Z772" t="s">
        <v>7159</v>
      </c>
      <c r="AA772" t="s">
        <v>71</v>
      </c>
      <c r="AB772" t="s">
        <v>71</v>
      </c>
      <c r="AC772" t="s">
        <v>71</v>
      </c>
      <c r="AD772" t="s">
        <v>71</v>
      </c>
      <c r="AE772" t="s">
        <v>71</v>
      </c>
      <c r="AF772" t="s">
        <v>71</v>
      </c>
      <c r="AG772" t="s">
        <v>71</v>
      </c>
      <c r="AH772" t="s">
        <v>71</v>
      </c>
      <c r="AI772" t="s">
        <v>71</v>
      </c>
      <c r="AJ772" t="s">
        <v>71</v>
      </c>
      <c r="AK772" t="s">
        <v>71</v>
      </c>
      <c r="AL772" t="s">
        <v>71</v>
      </c>
      <c r="AM772" t="s">
        <v>7160</v>
      </c>
      <c r="AN772" t="s">
        <v>7161</v>
      </c>
      <c r="AO772" t="s">
        <v>71</v>
      </c>
      <c r="AP772" t="s">
        <v>71</v>
      </c>
      <c r="AQ772" t="s">
        <v>71</v>
      </c>
      <c r="AR772" t="s">
        <v>960</v>
      </c>
      <c r="AS772">
        <v>2020</v>
      </c>
      <c r="AT772">
        <v>6</v>
      </c>
      <c r="AU772">
        <v>2</v>
      </c>
      <c r="AV772" t="s">
        <v>71</v>
      </c>
      <c r="AW772" t="s">
        <v>71</v>
      </c>
      <c r="AX772" t="s">
        <v>71</v>
      </c>
      <c r="AY772" t="s">
        <v>71</v>
      </c>
      <c r="AZ772">
        <v>6</v>
      </c>
      <c r="BA772">
        <v>9</v>
      </c>
      <c r="BB772" t="s">
        <v>71</v>
      </c>
      <c r="BC772" t="s">
        <v>7162</v>
      </c>
      <c r="BD772" t="str">
        <f>HYPERLINK("http://dx.doi.org/10.1109/MSMC.2020.2965319","http://dx.doi.org/10.1109/MSMC.2020.2965319")</f>
        <v>http://dx.doi.org/10.1109/MSMC.2020.2965319</v>
      </c>
      <c r="BE772" t="s">
        <v>71</v>
      </c>
      <c r="BF772" t="s">
        <v>71</v>
      </c>
      <c r="BG772" t="s">
        <v>71</v>
      </c>
      <c r="BH772" t="s">
        <v>71</v>
      </c>
      <c r="BI772" t="s">
        <v>71</v>
      </c>
      <c r="BJ772" t="s">
        <v>71</v>
      </c>
      <c r="BK772" t="s">
        <v>71</v>
      </c>
      <c r="BL772" t="s">
        <v>71</v>
      </c>
      <c r="BM772" t="s">
        <v>71</v>
      </c>
      <c r="BN772" t="s">
        <v>71</v>
      </c>
      <c r="BO772" t="s">
        <v>71</v>
      </c>
      <c r="BP772" t="s">
        <v>71</v>
      </c>
      <c r="BQ772" t="s">
        <v>7163</v>
      </c>
      <c r="BR772" t="str">
        <f>HYPERLINK("https%3A%2F%2Fwww.webofscience.com%2Fwos%2Fwoscc%2Ffull-record%2FWOS:000528940200002","View Full Record in Web of Science")</f>
        <v>View Full Record in Web of Science</v>
      </c>
    </row>
    <row r="773" spans="1:70" x14ac:dyDescent="0.25">
      <c r="A773" t="s">
        <v>83</v>
      </c>
      <c r="B773" t="s">
        <v>7164</v>
      </c>
      <c r="C773" t="s">
        <v>71</v>
      </c>
      <c r="D773" t="s">
        <v>71</v>
      </c>
      <c r="E773" t="s">
        <v>102</v>
      </c>
      <c r="F773" t="s">
        <v>7165</v>
      </c>
      <c r="G773" t="s">
        <v>71</v>
      </c>
      <c r="H773" t="s">
        <v>71</v>
      </c>
      <c r="I773" s="1" t="s">
        <v>7166</v>
      </c>
      <c r="J773" s="6" t="s">
        <v>8588</v>
      </c>
      <c r="K773" t="s">
        <v>2354</v>
      </c>
      <c r="L773" t="s">
        <v>1782</v>
      </c>
      <c r="M773" t="s">
        <v>817</v>
      </c>
      <c r="N773" t="s">
        <v>2355</v>
      </c>
      <c r="O773" t="s">
        <v>1292</v>
      </c>
      <c r="P773" t="s">
        <v>102</v>
      </c>
      <c r="Q773" t="s">
        <v>71</v>
      </c>
      <c r="R773" t="s">
        <v>71</v>
      </c>
      <c r="S773" t="s">
        <v>71</v>
      </c>
      <c r="T773" t="s">
        <v>7167</v>
      </c>
      <c r="U773" t="s">
        <v>71</v>
      </c>
      <c r="V773" t="s">
        <v>71</v>
      </c>
      <c r="W773" t="s">
        <v>71</v>
      </c>
      <c r="X773" t="s">
        <v>71</v>
      </c>
      <c r="Y773" t="s">
        <v>7168</v>
      </c>
      <c r="Z773" t="s">
        <v>7169</v>
      </c>
      <c r="AA773" t="s">
        <v>71</v>
      </c>
      <c r="AB773" t="s">
        <v>71</v>
      </c>
      <c r="AC773" t="s">
        <v>71</v>
      </c>
      <c r="AD773" t="s">
        <v>71</v>
      </c>
      <c r="AE773" t="s">
        <v>71</v>
      </c>
      <c r="AF773" t="s">
        <v>71</v>
      </c>
      <c r="AG773" t="s">
        <v>71</v>
      </c>
      <c r="AH773" t="s">
        <v>71</v>
      </c>
      <c r="AI773" t="s">
        <v>71</v>
      </c>
      <c r="AJ773" t="s">
        <v>71</v>
      </c>
      <c r="AK773" t="s">
        <v>71</v>
      </c>
      <c r="AL773" t="s">
        <v>71</v>
      </c>
      <c r="AM773" t="s">
        <v>1788</v>
      </c>
      <c r="AN773" t="s">
        <v>71</v>
      </c>
      <c r="AO773" t="s">
        <v>2357</v>
      </c>
      <c r="AP773" t="s">
        <v>71</v>
      </c>
      <c r="AQ773" t="s">
        <v>71</v>
      </c>
      <c r="AR773" t="s">
        <v>71</v>
      </c>
      <c r="AS773">
        <v>2014</v>
      </c>
      <c r="AT773" t="s">
        <v>71</v>
      </c>
      <c r="AU773" t="s">
        <v>71</v>
      </c>
      <c r="AV773" t="s">
        <v>71</v>
      </c>
      <c r="AW773" t="s">
        <v>71</v>
      </c>
      <c r="AX773" t="s">
        <v>71</v>
      </c>
      <c r="AY773" t="s">
        <v>71</v>
      </c>
      <c r="AZ773">
        <v>1843</v>
      </c>
      <c r="BA773">
        <v>1850</v>
      </c>
      <c r="BB773" t="s">
        <v>71</v>
      </c>
      <c r="BC773" t="s">
        <v>71</v>
      </c>
      <c r="BD773" t="s">
        <v>71</v>
      </c>
      <c r="BE773" t="s">
        <v>71</v>
      </c>
      <c r="BF773" t="s">
        <v>71</v>
      </c>
      <c r="BG773" t="s">
        <v>71</v>
      </c>
      <c r="BH773" t="s">
        <v>71</v>
      </c>
      <c r="BI773" t="s">
        <v>71</v>
      </c>
      <c r="BJ773" t="s">
        <v>71</v>
      </c>
      <c r="BK773" t="s">
        <v>71</v>
      </c>
      <c r="BL773" t="s">
        <v>71</v>
      </c>
      <c r="BM773" t="s">
        <v>71</v>
      </c>
      <c r="BN773" t="s">
        <v>71</v>
      </c>
      <c r="BO773" t="s">
        <v>71</v>
      </c>
      <c r="BP773" t="s">
        <v>71</v>
      </c>
      <c r="BQ773" t="s">
        <v>7170</v>
      </c>
      <c r="BR773" t="str">
        <f>HYPERLINK("https%3A%2F%2Fwww.webofscience.com%2Fwos%2Fwoscc%2Ffull-record%2FWOS:000350793500266","View Full Record in Web of Science")</f>
        <v>View Full Record in Web of Science</v>
      </c>
    </row>
    <row r="774" spans="1:70" x14ac:dyDescent="0.25">
      <c r="A774" t="s">
        <v>69</v>
      </c>
      <c r="B774" t="s">
        <v>7171</v>
      </c>
      <c r="C774" t="s">
        <v>71</v>
      </c>
      <c r="D774" t="s">
        <v>71</v>
      </c>
      <c r="E774" t="s">
        <v>71</v>
      </c>
      <c r="F774" t="s">
        <v>7172</v>
      </c>
      <c r="G774" t="s">
        <v>71</v>
      </c>
      <c r="H774" t="s">
        <v>71</v>
      </c>
      <c r="I774" s="13" t="s">
        <v>7173</v>
      </c>
      <c r="J774" s="6"/>
      <c r="K774" t="s">
        <v>1565</v>
      </c>
      <c r="L774" t="s">
        <v>71</v>
      </c>
      <c r="M774" t="s">
        <v>71</v>
      </c>
      <c r="N774" t="s">
        <v>71</v>
      </c>
      <c r="O774" t="s">
        <v>71</v>
      </c>
      <c r="P774" t="s">
        <v>71</v>
      </c>
      <c r="Q774" t="s">
        <v>71</v>
      </c>
      <c r="R774" t="s">
        <v>71</v>
      </c>
      <c r="S774" t="s">
        <v>71</v>
      </c>
      <c r="T774" t="s">
        <v>7174</v>
      </c>
      <c r="U774" t="s">
        <v>71</v>
      </c>
      <c r="V774" t="s">
        <v>71</v>
      </c>
      <c r="W774" t="s">
        <v>71</v>
      </c>
      <c r="X774" t="s">
        <v>71</v>
      </c>
      <c r="Y774" t="s">
        <v>7175</v>
      </c>
      <c r="Z774" t="s">
        <v>7176</v>
      </c>
      <c r="AA774" t="s">
        <v>71</v>
      </c>
      <c r="AB774" t="s">
        <v>71</v>
      </c>
      <c r="AC774" t="s">
        <v>71</v>
      </c>
      <c r="AD774" t="s">
        <v>71</v>
      </c>
      <c r="AE774" t="s">
        <v>71</v>
      </c>
      <c r="AF774" t="s">
        <v>71</v>
      </c>
      <c r="AG774" t="s">
        <v>71</v>
      </c>
      <c r="AH774" t="s">
        <v>71</v>
      </c>
      <c r="AI774" t="s">
        <v>71</v>
      </c>
      <c r="AJ774" t="s">
        <v>71</v>
      </c>
      <c r="AK774" t="s">
        <v>71</v>
      </c>
      <c r="AL774" t="s">
        <v>71</v>
      </c>
      <c r="AM774" t="s">
        <v>1569</v>
      </c>
      <c r="AN774" t="s">
        <v>1570</v>
      </c>
      <c r="AO774" t="s">
        <v>71</v>
      </c>
      <c r="AP774" t="s">
        <v>71</v>
      </c>
      <c r="AQ774" t="s">
        <v>71</v>
      </c>
      <c r="AR774" t="s">
        <v>239</v>
      </c>
      <c r="AS774">
        <v>2020</v>
      </c>
      <c r="AT774">
        <v>115</v>
      </c>
      <c r="AU774" t="s">
        <v>71</v>
      </c>
      <c r="AV774" t="s">
        <v>71</v>
      </c>
      <c r="AW774" t="s">
        <v>71</v>
      </c>
      <c r="AX774" t="s">
        <v>71</v>
      </c>
      <c r="AY774" t="s">
        <v>71</v>
      </c>
      <c r="AZ774" t="s">
        <v>71</v>
      </c>
      <c r="BA774" t="s">
        <v>71</v>
      </c>
      <c r="BB774">
        <v>103117</v>
      </c>
      <c r="BC774" t="s">
        <v>7177</v>
      </c>
      <c r="BD774" t="str">
        <f>HYPERLINK("http://dx.doi.org/10.1016/j.compind.2019.07.007","http://dx.doi.org/10.1016/j.compind.2019.07.007")</f>
        <v>http://dx.doi.org/10.1016/j.compind.2019.07.007</v>
      </c>
      <c r="BE774" t="s">
        <v>71</v>
      </c>
      <c r="BF774" t="s">
        <v>71</v>
      </c>
      <c r="BG774" t="s">
        <v>71</v>
      </c>
      <c r="BH774" t="s">
        <v>71</v>
      </c>
      <c r="BI774" t="s">
        <v>71</v>
      </c>
      <c r="BJ774" t="s">
        <v>71</v>
      </c>
      <c r="BK774" t="s">
        <v>71</v>
      </c>
      <c r="BL774" t="s">
        <v>71</v>
      </c>
      <c r="BM774" t="s">
        <v>71</v>
      </c>
      <c r="BN774" t="s">
        <v>71</v>
      </c>
      <c r="BO774" t="s">
        <v>71</v>
      </c>
      <c r="BP774" t="s">
        <v>71</v>
      </c>
      <c r="BQ774" t="s">
        <v>7178</v>
      </c>
      <c r="BR774" t="str">
        <f>HYPERLINK("https%3A%2F%2Fwww.webofscience.com%2Fwos%2Fwoscc%2Ffull-record%2FWOS:000515211100004","View Full Record in Web of Science")</f>
        <v>View Full Record in Web of Science</v>
      </c>
    </row>
    <row r="775" spans="1:70" x14ac:dyDescent="0.25">
      <c r="A775" t="s">
        <v>69</v>
      </c>
      <c r="B775" t="s">
        <v>7179</v>
      </c>
      <c r="C775" t="s">
        <v>71</v>
      </c>
      <c r="D775" t="s">
        <v>71</v>
      </c>
      <c r="E775" t="s">
        <v>71</v>
      </c>
      <c r="F775" t="s">
        <v>7180</v>
      </c>
      <c r="G775" t="s">
        <v>71</v>
      </c>
      <c r="H775" t="s">
        <v>71</v>
      </c>
      <c r="I775" s="1" t="s">
        <v>7181</v>
      </c>
      <c r="J775" s="6" t="s">
        <v>8588</v>
      </c>
      <c r="K775" t="s">
        <v>1358</v>
      </c>
      <c r="L775" t="s">
        <v>71</v>
      </c>
      <c r="M775" t="s">
        <v>71</v>
      </c>
      <c r="N775" t="s">
        <v>71</v>
      </c>
      <c r="O775" t="s">
        <v>71</v>
      </c>
      <c r="P775" t="s">
        <v>71</v>
      </c>
      <c r="Q775" t="s">
        <v>71</v>
      </c>
      <c r="R775" t="s">
        <v>71</v>
      </c>
      <c r="S775" t="s">
        <v>71</v>
      </c>
      <c r="T775" t="s">
        <v>7182</v>
      </c>
      <c r="U775" t="s">
        <v>71</v>
      </c>
      <c r="V775" t="s">
        <v>71</v>
      </c>
      <c r="W775" t="s">
        <v>71</v>
      </c>
      <c r="X775" t="s">
        <v>71</v>
      </c>
      <c r="Y775" t="s">
        <v>71</v>
      </c>
      <c r="Z775" t="s">
        <v>7183</v>
      </c>
      <c r="AA775" t="s">
        <v>71</v>
      </c>
      <c r="AB775" t="s">
        <v>71</v>
      </c>
      <c r="AC775" t="s">
        <v>71</v>
      </c>
      <c r="AD775" t="s">
        <v>71</v>
      </c>
      <c r="AE775" t="s">
        <v>71</v>
      </c>
      <c r="AF775" t="s">
        <v>71</v>
      </c>
      <c r="AG775" t="s">
        <v>71</v>
      </c>
      <c r="AH775" t="s">
        <v>71</v>
      </c>
      <c r="AI775" t="s">
        <v>71</v>
      </c>
      <c r="AJ775" t="s">
        <v>71</v>
      </c>
      <c r="AK775" t="s">
        <v>71</v>
      </c>
      <c r="AL775" t="s">
        <v>71</v>
      </c>
      <c r="AM775" t="s">
        <v>1361</v>
      </c>
      <c r="AN775" t="s">
        <v>1362</v>
      </c>
      <c r="AO775" t="s">
        <v>71</v>
      </c>
      <c r="AP775" t="s">
        <v>71</v>
      </c>
      <c r="AQ775" t="s">
        <v>71</v>
      </c>
      <c r="AR775" t="s">
        <v>1082</v>
      </c>
      <c r="AS775">
        <v>2021</v>
      </c>
      <c r="AT775">
        <v>11</v>
      </c>
      <c r="AU775">
        <v>3</v>
      </c>
      <c r="AV775" t="s">
        <v>71</v>
      </c>
      <c r="AW775" t="s">
        <v>71</v>
      </c>
      <c r="AX775" t="s">
        <v>71</v>
      </c>
      <c r="AY775" t="s">
        <v>71</v>
      </c>
      <c r="AZ775" t="s">
        <v>71</v>
      </c>
      <c r="BA775" t="s">
        <v>71</v>
      </c>
      <c r="BB775" t="s">
        <v>7184</v>
      </c>
      <c r="BC775" t="s">
        <v>7185</v>
      </c>
      <c r="BD775" t="str">
        <f>HYPERLINK("http://dx.doi.org/10.1002/widm.1402","http://dx.doi.org/10.1002/widm.1402")</f>
        <v>http://dx.doi.org/10.1002/widm.1402</v>
      </c>
      <c r="BE775" t="s">
        <v>71</v>
      </c>
      <c r="BF775" t="s">
        <v>2125</v>
      </c>
      <c r="BG775" t="s">
        <v>71</v>
      </c>
      <c r="BH775" t="s">
        <v>71</v>
      </c>
      <c r="BI775" t="s">
        <v>71</v>
      </c>
      <c r="BJ775" t="s">
        <v>71</v>
      </c>
      <c r="BK775" t="s">
        <v>71</v>
      </c>
      <c r="BL775" t="s">
        <v>71</v>
      </c>
      <c r="BM775" t="s">
        <v>71</v>
      </c>
      <c r="BN775" t="s">
        <v>71</v>
      </c>
      <c r="BO775" t="s">
        <v>71</v>
      </c>
      <c r="BP775" t="s">
        <v>71</v>
      </c>
      <c r="BQ775" t="s">
        <v>7186</v>
      </c>
      <c r="BR775" t="str">
        <f>HYPERLINK("https%3A%2F%2Fwww.webofscience.com%2Fwos%2Fwoscc%2Ffull-record%2FWOS:000608423400001","View Full Record in Web of Science")</f>
        <v>View Full Record in Web of Science</v>
      </c>
    </row>
    <row r="776" spans="1:70" x14ac:dyDescent="0.25">
      <c r="A776" t="s">
        <v>69</v>
      </c>
      <c r="B776" t="s">
        <v>7187</v>
      </c>
      <c r="C776" t="s">
        <v>71</v>
      </c>
      <c r="D776" t="s">
        <v>71</v>
      </c>
      <c r="E776" t="s">
        <v>71</v>
      </c>
      <c r="F776" t="s">
        <v>7188</v>
      </c>
      <c r="G776" t="s">
        <v>71</v>
      </c>
      <c r="H776" t="s">
        <v>71</v>
      </c>
      <c r="I776" s="1" t="s">
        <v>7189</v>
      </c>
      <c r="J776" s="6" t="s">
        <v>8590</v>
      </c>
      <c r="K776" t="s">
        <v>7190</v>
      </c>
      <c r="L776" t="s">
        <v>71</v>
      </c>
      <c r="M776" t="s">
        <v>7191</v>
      </c>
      <c r="N776" t="s">
        <v>7192</v>
      </c>
      <c r="O776" t="s">
        <v>7193</v>
      </c>
      <c r="P776" t="s">
        <v>7194</v>
      </c>
      <c r="Q776" t="s">
        <v>7195</v>
      </c>
      <c r="R776" t="s">
        <v>71</v>
      </c>
      <c r="S776" t="s">
        <v>71</v>
      </c>
      <c r="T776" t="s">
        <v>7196</v>
      </c>
      <c r="U776" t="s">
        <v>71</v>
      </c>
      <c r="V776" t="s">
        <v>71</v>
      </c>
      <c r="W776" t="s">
        <v>71</v>
      </c>
      <c r="X776" t="s">
        <v>71</v>
      </c>
      <c r="Y776" t="s">
        <v>71</v>
      </c>
      <c r="Z776" t="s">
        <v>7197</v>
      </c>
      <c r="AA776" t="s">
        <v>71</v>
      </c>
      <c r="AB776" t="s">
        <v>71</v>
      </c>
      <c r="AC776" t="s">
        <v>71</v>
      </c>
      <c r="AD776" t="s">
        <v>71</v>
      </c>
      <c r="AE776" t="s">
        <v>71</v>
      </c>
      <c r="AF776" t="s">
        <v>71</v>
      </c>
      <c r="AG776" t="s">
        <v>71</v>
      </c>
      <c r="AH776" t="s">
        <v>71</v>
      </c>
      <c r="AI776" t="s">
        <v>71</v>
      </c>
      <c r="AJ776" t="s">
        <v>71</v>
      </c>
      <c r="AK776" t="s">
        <v>71</v>
      </c>
      <c r="AL776" t="s">
        <v>71</v>
      </c>
      <c r="AM776" t="s">
        <v>7198</v>
      </c>
      <c r="AN776" t="s">
        <v>7199</v>
      </c>
      <c r="AO776" t="s">
        <v>71</v>
      </c>
      <c r="AP776" t="s">
        <v>71</v>
      </c>
      <c r="AQ776" t="s">
        <v>71</v>
      </c>
      <c r="AR776" t="s">
        <v>71</v>
      </c>
      <c r="AS776">
        <v>2018</v>
      </c>
      <c r="AT776">
        <v>19</v>
      </c>
      <c r="AU776">
        <v>2</v>
      </c>
      <c r="AV776" t="s">
        <v>71</v>
      </c>
      <c r="AW776" t="s">
        <v>71</v>
      </c>
      <c r="AX776" t="s">
        <v>71</v>
      </c>
      <c r="AY776" t="s">
        <v>71</v>
      </c>
      <c r="AZ776">
        <v>539</v>
      </c>
      <c r="BA776">
        <v>553</v>
      </c>
      <c r="BB776" t="s">
        <v>71</v>
      </c>
      <c r="BC776" t="s">
        <v>7200</v>
      </c>
      <c r="BD776" t="str">
        <f>HYPERLINK("http://dx.doi.org/10.3966/160792642018031902022","http://dx.doi.org/10.3966/160792642018031902022")</f>
        <v>http://dx.doi.org/10.3966/160792642018031902022</v>
      </c>
      <c r="BE776" t="s">
        <v>71</v>
      </c>
      <c r="BF776" t="s">
        <v>71</v>
      </c>
      <c r="BG776" t="s">
        <v>71</v>
      </c>
      <c r="BH776" t="s">
        <v>71</v>
      </c>
      <c r="BI776" t="s">
        <v>71</v>
      </c>
      <c r="BJ776" t="s">
        <v>71</v>
      </c>
      <c r="BK776" t="s">
        <v>71</v>
      </c>
      <c r="BL776" t="s">
        <v>71</v>
      </c>
      <c r="BM776" t="s">
        <v>71</v>
      </c>
      <c r="BN776" t="s">
        <v>71</v>
      </c>
      <c r="BO776" t="s">
        <v>71</v>
      </c>
      <c r="BP776" t="s">
        <v>71</v>
      </c>
      <c r="BQ776" t="s">
        <v>7201</v>
      </c>
      <c r="BR776" t="str">
        <f>HYPERLINK("https%3A%2F%2Fwww.webofscience.com%2Fwos%2Fwoscc%2Ffull-record%2FWOS:000430282100023","View Full Record in Web of Science")</f>
        <v>View Full Record in Web of Science</v>
      </c>
    </row>
    <row r="777" spans="1:70" x14ac:dyDescent="0.25">
      <c r="A777" t="s">
        <v>83</v>
      </c>
      <c r="B777" t="s">
        <v>7202</v>
      </c>
      <c r="C777" t="s">
        <v>71</v>
      </c>
      <c r="D777" t="s">
        <v>4128</v>
      </c>
      <c r="E777" t="s">
        <v>71</v>
      </c>
      <c r="F777" t="s">
        <v>7202</v>
      </c>
      <c r="G777" t="s">
        <v>71</v>
      </c>
      <c r="H777" t="s">
        <v>71</v>
      </c>
      <c r="I777" s="1" t="s">
        <v>7203</v>
      </c>
      <c r="J777" s="6" t="s">
        <v>8590</v>
      </c>
      <c r="K777" t="s">
        <v>4130</v>
      </c>
      <c r="L777" t="s">
        <v>71</v>
      </c>
      <c r="M777" t="s">
        <v>4131</v>
      </c>
      <c r="N777" t="s">
        <v>4132</v>
      </c>
      <c r="O777" t="s">
        <v>4133</v>
      </c>
      <c r="P777" t="s">
        <v>4134</v>
      </c>
      <c r="Q777" t="s">
        <v>71</v>
      </c>
      <c r="R777" t="s">
        <v>71</v>
      </c>
      <c r="S777" t="s">
        <v>71</v>
      </c>
      <c r="T777" s="10" t="s">
        <v>7204</v>
      </c>
      <c r="U777" t="s">
        <v>71</v>
      </c>
      <c r="V777" t="s">
        <v>71</v>
      </c>
      <c r="W777" t="s">
        <v>71</v>
      </c>
      <c r="X777" t="s">
        <v>71</v>
      </c>
      <c r="Y777" t="s">
        <v>7205</v>
      </c>
      <c r="Z777" t="s">
        <v>7206</v>
      </c>
      <c r="AA777" t="s">
        <v>71</v>
      </c>
      <c r="AB777" t="s">
        <v>71</v>
      </c>
      <c r="AC777" t="s">
        <v>71</v>
      </c>
      <c r="AD777" t="s">
        <v>71</v>
      </c>
      <c r="AE777" t="s">
        <v>71</v>
      </c>
      <c r="AF777" t="s">
        <v>71</v>
      </c>
      <c r="AG777" t="s">
        <v>71</v>
      </c>
      <c r="AH777" t="s">
        <v>71</v>
      </c>
      <c r="AI777" t="s">
        <v>71</v>
      </c>
      <c r="AJ777" t="s">
        <v>71</v>
      </c>
      <c r="AK777" t="s">
        <v>71</v>
      </c>
      <c r="AL777" t="s">
        <v>71</v>
      </c>
      <c r="AM777" t="s">
        <v>71</v>
      </c>
      <c r="AN777" t="s">
        <v>71</v>
      </c>
      <c r="AO777" t="s">
        <v>4138</v>
      </c>
      <c r="AP777" t="s">
        <v>71</v>
      </c>
      <c r="AQ777" t="s">
        <v>71</v>
      </c>
      <c r="AR777" t="s">
        <v>71</v>
      </c>
      <c r="AS777">
        <v>2001</v>
      </c>
      <c r="AT777" t="s">
        <v>71</v>
      </c>
      <c r="AU777" t="s">
        <v>71</v>
      </c>
      <c r="AV777" t="s">
        <v>71</v>
      </c>
      <c r="AW777" t="s">
        <v>71</v>
      </c>
      <c r="AX777" t="s">
        <v>71</v>
      </c>
      <c r="AY777" t="s">
        <v>71</v>
      </c>
      <c r="AZ777">
        <v>2046</v>
      </c>
      <c r="BA777">
        <v>2049</v>
      </c>
      <c r="BB777" t="s">
        <v>71</v>
      </c>
      <c r="BC777" t="s">
        <v>71</v>
      </c>
      <c r="BD777" t="s">
        <v>71</v>
      </c>
      <c r="BE777" t="s">
        <v>71</v>
      </c>
      <c r="BF777" t="s">
        <v>71</v>
      </c>
      <c r="BG777" t="s">
        <v>71</v>
      </c>
      <c r="BH777" t="s">
        <v>71</v>
      </c>
      <c r="BI777" t="s">
        <v>71</v>
      </c>
      <c r="BJ777" t="s">
        <v>71</v>
      </c>
      <c r="BK777" t="s">
        <v>71</v>
      </c>
      <c r="BL777" t="s">
        <v>71</v>
      </c>
      <c r="BM777" t="s">
        <v>71</v>
      </c>
      <c r="BN777" t="s">
        <v>71</v>
      </c>
      <c r="BO777" t="s">
        <v>71</v>
      </c>
      <c r="BP777" t="s">
        <v>71</v>
      </c>
      <c r="BQ777" t="s">
        <v>7207</v>
      </c>
      <c r="BR777" t="str">
        <f>HYPERLINK("https%3A%2F%2Fwww.webofscience.com%2Fwos%2Fwoscc%2Ffull-record%2FWOS:000173245100361","View Full Record in Web of Science")</f>
        <v>View Full Record in Web of Science</v>
      </c>
    </row>
    <row r="778" spans="1:70" x14ac:dyDescent="0.25">
      <c r="A778" t="s">
        <v>69</v>
      </c>
      <c r="B778" t="s">
        <v>7208</v>
      </c>
      <c r="C778" t="s">
        <v>71</v>
      </c>
      <c r="D778" t="s">
        <v>71</v>
      </c>
      <c r="E778" t="s">
        <v>71</v>
      </c>
      <c r="F778" t="s">
        <v>7209</v>
      </c>
      <c r="G778" t="s">
        <v>71</v>
      </c>
      <c r="H778" t="s">
        <v>71</v>
      </c>
      <c r="I778" s="1" t="s">
        <v>7210</v>
      </c>
      <c r="J778" s="6" t="s">
        <v>8588</v>
      </c>
      <c r="K778" t="s">
        <v>766</v>
      </c>
      <c r="L778" t="s">
        <v>71</v>
      </c>
      <c r="M778" t="s">
        <v>71</v>
      </c>
      <c r="N778" t="s">
        <v>71</v>
      </c>
      <c r="O778" t="s">
        <v>71</v>
      </c>
      <c r="P778" t="s">
        <v>71</v>
      </c>
      <c r="Q778" t="s">
        <v>71</v>
      </c>
      <c r="R778" t="s">
        <v>71</v>
      </c>
      <c r="S778" t="s">
        <v>71</v>
      </c>
      <c r="T778" t="s">
        <v>7211</v>
      </c>
      <c r="U778" t="s">
        <v>71</v>
      </c>
      <c r="V778" t="s">
        <v>71</v>
      </c>
      <c r="W778" t="s">
        <v>71</v>
      </c>
      <c r="X778" t="s">
        <v>71</v>
      </c>
      <c r="Y778" t="s">
        <v>7212</v>
      </c>
      <c r="Z778" t="s">
        <v>7213</v>
      </c>
      <c r="AA778" t="s">
        <v>71</v>
      </c>
      <c r="AB778" t="s">
        <v>71</v>
      </c>
      <c r="AC778" t="s">
        <v>71</v>
      </c>
      <c r="AD778" t="s">
        <v>71</v>
      </c>
      <c r="AE778" t="s">
        <v>71</v>
      </c>
      <c r="AF778" t="s">
        <v>71</v>
      </c>
      <c r="AG778" t="s">
        <v>71</v>
      </c>
      <c r="AH778" t="s">
        <v>71</v>
      </c>
      <c r="AI778" t="s">
        <v>71</v>
      </c>
      <c r="AJ778" t="s">
        <v>71</v>
      </c>
      <c r="AK778" t="s">
        <v>71</v>
      </c>
      <c r="AL778" t="s">
        <v>71</v>
      </c>
      <c r="AM778" t="s">
        <v>768</v>
      </c>
      <c r="AN778" t="s">
        <v>769</v>
      </c>
      <c r="AO778" t="s">
        <v>71</v>
      </c>
      <c r="AP778" t="s">
        <v>71</v>
      </c>
      <c r="AQ778" t="s">
        <v>71</v>
      </c>
      <c r="AR778" t="s">
        <v>129</v>
      </c>
      <c r="AS778">
        <v>2014</v>
      </c>
      <c r="AT778">
        <v>21</v>
      </c>
      <c r="AU778" t="s">
        <v>71</v>
      </c>
      <c r="AV778" t="s">
        <v>71</v>
      </c>
      <c r="AW778" t="s">
        <v>71</v>
      </c>
      <c r="AX778" t="s">
        <v>71</v>
      </c>
      <c r="AY778" t="s">
        <v>71</v>
      </c>
      <c r="AZ778">
        <v>38</v>
      </c>
      <c r="BA778">
        <v>56</v>
      </c>
      <c r="BB778" t="s">
        <v>71</v>
      </c>
      <c r="BC778" t="s">
        <v>7214</v>
      </c>
      <c r="BD778" t="str">
        <f>HYPERLINK("http://dx.doi.org/10.1016/j.asoc.2014.02.012","http://dx.doi.org/10.1016/j.asoc.2014.02.012")</f>
        <v>http://dx.doi.org/10.1016/j.asoc.2014.02.012</v>
      </c>
      <c r="BE778" t="s">
        <v>71</v>
      </c>
      <c r="BF778" t="s">
        <v>71</v>
      </c>
      <c r="BG778" t="s">
        <v>71</v>
      </c>
      <c r="BH778" t="s">
        <v>71</v>
      </c>
      <c r="BI778" t="s">
        <v>71</v>
      </c>
      <c r="BJ778" t="s">
        <v>71</v>
      </c>
      <c r="BK778" t="s">
        <v>71</v>
      </c>
      <c r="BL778" t="s">
        <v>71</v>
      </c>
      <c r="BM778" t="s">
        <v>71</v>
      </c>
      <c r="BN778" t="s">
        <v>71</v>
      </c>
      <c r="BO778" t="s">
        <v>71</v>
      </c>
      <c r="BP778" t="s">
        <v>71</v>
      </c>
      <c r="BQ778" t="s">
        <v>7215</v>
      </c>
      <c r="BR778" t="str">
        <f>HYPERLINK("https%3A%2F%2Fwww.webofscience.com%2Fwos%2Fwoscc%2Ffull-record%2FWOS:000336411500004","View Full Record in Web of Science")</f>
        <v>View Full Record in Web of Science</v>
      </c>
    </row>
    <row r="779" spans="1:70" x14ac:dyDescent="0.25">
      <c r="A779" t="s">
        <v>69</v>
      </c>
      <c r="B779" t="s">
        <v>7216</v>
      </c>
      <c r="C779" t="s">
        <v>71</v>
      </c>
      <c r="D779" t="s">
        <v>71</v>
      </c>
      <c r="E779" t="s">
        <v>71</v>
      </c>
      <c r="F779" t="s">
        <v>7217</v>
      </c>
      <c r="G779" t="s">
        <v>71</v>
      </c>
      <c r="H779" t="s">
        <v>71</v>
      </c>
      <c r="I779" s="1" t="s">
        <v>7218</v>
      </c>
      <c r="J779" s="6" t="s">
        <v>8590</v>
      </c>
      <c r="K779" t="s">
        <v>288</v>
      </c>
      <c r="L779" t="s">
        <v>71</v>
      </c>
      <c r="M779" t="s">
        <v>71</v>
      </c>
      <c r="N779" t="s">
        <v>71</v>
      </c>
      <c r="O779" t="s">
        <v>71</v>
      </c>
      <c r="P779" t="s">
        <v>71</v>
      </c>
      <c r="Q779" t="s">
        <v>71</v>
      </c>
      <c r="R779" t="s">
        <v>71</v>
      </c>
      <c r="S779" t="s">
        <v>71</v>
      </c>
      <c r="T779" t="s">
        <v>7219</v>
      </c>
      <c r="U779" t="s">
        <v>71</v>
      </c>
      <c r="V779" t="s">
        <v>71</v>
      </c>
      <c r="W779" t="s">
        <v>71</v>
      </c>
      <c r="X779" t="s">
        <v>71</v>
      </c>
      <c r="Y779" t="s">
        <v>7220</v>
      </c>
      <c r="Z779" t="s">
        <v>7221</v>
      </c>
      <c r="AA779" t="s">
        <v>71</v>
      </c>
      <c r="AB779" t="s">
        <v>71</v>
      </c>
      <c r="AC779" t="s">
        <v>71</v>
      </c>
      <c r="AD779" t="s">
        <v>71</v>
      </c>
      <c r="AE779" t="s">
        <v>71</v>
      </c>
      <c r="AF779" t="s">
        <v>71</v>
      </c>
      <c r="AG779" t="s">
        <v>71</v>
      </c>
      <c r="AH779" t="s">
        <v>71</v>
      </c>
      <c r="AI779" t="s">
        <v>71</v>
      </c>
      <c r="AJ779" t="s">
        <v>71</v>
      </c>
      <c r="AK779" t="s">
        <v>71</v>
      </c>
      <c r="AL779" t="s">
        <v>71</v>
      </c>
      <c r="AM779" t="s">
        <v>291</v>
      </c>
      <c r="AN779" t="s">
        <v>292</v>
      </c>
      <c r="AO779" t="s">
        <v>71</v>
      </c>
      <c r="AP779" t="s">
        <v>71</v>
      </c>
      <c r="AQ779" t="s">
        <v>71</v>
      </c>
      <c r="AR779" t="s">
        <v>4397</v>
      </c>
      <c r="AS779">
        <v>2022</v>
      </c>
      <c r="AT779">
        <v>196</v>
      </c>
      <c r="AU779" t="s">
        <v>71</v>
      </c>
      <c r="AV779" t="s">
        <v>71</v>
      </c>
      <c r="AW779" t="s">
        <v>71</v>
      </c>
      <c r="AX779" t="s">
        <v>71</v>
      </c>
      <c r="AY779" t="s">
        <v>71</v>
      </c>
      <c r="AZ779" t="s">
        <v>71</v>
      </c>
      <c r="BA779" t="s">
        <v>71</v>
      </c>
      <c r="BB779">
        <v>116663</v>
      </c>
      <c r="BC779" t="s">
        <v>7222</v>
      </c>
      <c r="BD779" t="str">
        <f>HYPERLINK("http://dx.doi.org/10.1016/j.eswa.2022.116663","http://dx.doi.org/10.1016/j.eswa.2022.116663")</f>
        <v>http://dx.doi.org/10.1016/j.eswa.2022.116663</v>
      </c>
      <c r="BE779" t="s">
        <v>71</v>
      </c>
      <c r="BF779" t="s">
        <v>71</v>
      </c>
      <c r="BG779" t="s">
        <v>71</v>
      </c>
      <c r="BH779" t="s">
        <v>71</v>
      </c>
      <c r="BI779" t="s">
        <v>71</v>
      </c>
      <c r="BJ779" t="s">
        <v>71</v>
      </c>
      <c r="BK779" t="s">
        <v>71</v>
      </c>
      <c r="BL779" t="s">
        <v>71</v>
      </c>
      <c r="BM779" t="s">
        <v>71</v>
      </c>
      <c r="BN779" t="s">
        <v>71</v>
      </c>
      <c r="BO779" t="s">
        <v>71</v>
      </c>
      <c r="BP779" t="s">
        <v>71</v>
      </c>
      <c r="BQ779" t="s">
        <v>7223</v>
      </c>
      <c r="BR779" t="str">
        <f>HYPERLINK("https%3A%2F%2Fwww.webofscience.com%2Fwos%2Fwoscc%2Ffull-record%2FWOS:000761946900004","View Full Record in Web of Science")</f>
        <v>View Full Record in Web of Science</v>
      </c>
    </row>
    <row r="780" spans="1:70" x14ac:dyDescent="0.25">
      <c r="A780" t="s">
        <v>69</v>
      </c>
      <c r="B780" t="s">
        <v>7224</v>
      </c>
      <c r="C780" t="s">
        <v>71</v>
      </c>
      <c r="D780" t="s">
        <v>71</v>
      </c>
      <c r="E780" t="s">
        <v>71</v>
      </c>
      <c r="F780" t="s">
        <v>7225</v>
      </c>
      <c r="G780" t="s">
        <v>71</v>
      </c>
      <c r="H780" t="s">
        <v>71</v>
      </c>
      <c r="I780" s="1" t="s">
        <v>7226</v>
      </c>
      <c r="J780" s="6" t="s">
        <v>8590</v>
      </c>
      <c r="K780" t="s">
        <v>3372</v>
      </c>
      <c r="L780" t="s">
        <v>71</v>
      </c>
      <c r="M780" t="s">
        <v>71</v>
      </c>
      <c r="N780" t="s">
        <v>71</v>
      </c>
      <c r="O780" t="s">
        <v>71</v>
      </c>
      <c r="P780" t="s">
        <v>71</v>
      </c>
      <c r="Q780" t="s">
        <v>71</v>
      </c>
      <c r="R780" t="s">
        <v>71</v>
      </c>
      <c r="S780" t="s">
        <v>71</v>
      </c>
      <c r="T780" t="s">
        <v>7227</v>
      </c>
      <c r="U780" t="s">
        <v>71</v>
      </c>
      <c r="V780" t="s">
        <v>71</v>
      </c>
      <c r="W780" t="s">
        <v>71</v>
      </c>
      <c r="X780" t="s">
        <v>71</v>
      </c>
      <c r="Y780" t="s">
        <v>7228</v>
      </c>
      <c r="Z780" t="s">
        <v>7229</v>
      </c>
      <c r="AA780" t="s">
        <v>71</v>
      </c>
      <c r="AB780" t="s">
        <v>71</v>
      </c>
      <c r="AC780" t="s">
        <v>71</v>
      </c>
      <c r="AD780" t="s">
        <v>71</v>
      </c>
      <c r="AE780" t="s">
        <v>71</v>
      </c>
      <c r="AF780" t="s">
        <v>71</v>
      </c>
      <c r="AG780" t="s">
        <v>71</v>
      </c>
      <c r="AH780" t="s">
        <v>71</v>
      </c>
      <c r="AI780" t="s">
        <v>71</v>
      </c>
      <c r="AJ780" t="s">
        <v>71</v>
      </c>
      <c r="AK780" t="s">
        <v>71</v>
      </c>
      <c r="AL780" t="s">
        <v>71</v>
      </c>
      <c r="AM780" t="s">
        <v>3376</v>
      </c>
      <c r="AN780" t="s">
        <v>3377</v>
      </c>
      <c r="AO780" t="s">
        <v>71</v>
      </c>
      <c r="AP780" t="s">
        <v>71</v>
      </c>
      <c r="AQ780" t="s">
        <v>71</v>
      </c>
      <c r="AR780" t="s">
        <v>129</v>
      </c>
      <c r="AS780">
        <v>2020</v>
      </c>
      <c r="AT780">
        <v>19</v>
      </c>
      <c r="AU780">
        <v>5</v>
      </c>
      <c r="AV780" t="s">
        <v>71</v>
      </c>
      <c r="AW780" t="s">
        <v>71</v>
      </c>
      <c r="AX780" t="s">
        <v>71</v>
      </c>
      <c r="AY780" t="s">
        <v>71</v>
      </c>
      <c r="AZ780">
        <v>1353</v>
      </c>
      <c r="BA780">
        <v>1387</v>
      </c>
      <c r="BB780" t="s">
        <v>71</v>
      </c>
      <c r="BC780" t="s">
        <v>7230</v>
      </c>
      <c r="BD780" t="str">
        <f>HYPERLINK("http://dx.doi.org/10.1142/S0219622020500303","http://dx.doi.org/10.1142/S0219622020500303")</f>
        <v>http://dx.doi.org/10.1142/S0219622020500303</v>
      </c>
      <c r="BE780" t="s">
        <v>71</v>
      </c>
      <c r="BF780" t="s">
        <v>71</v>
      </c>
      <c r="BG780" t="s">
        <v>71</v>
      </c>
      <c r="BH780" t="s">
        <v>71</v>
      </c>
      <c r="BI780" t="s">
        <v>71</v>
      </c>
      <c r="BJ780" t="s">
        <v>71</v>
      </c>
      <c r="BK780" t="s">
        <v>71</v>
      </c>
      <c r="BL780" t="s">
        <v>71</v>
      </c>
      <c r="BM780" t="s">
        <v>71</v>
      </c>
      <c r="BN780" t="s">
        <v>71</v>
      </c>
      <c r="BO780" t="s">
        <v>71</v>
      </c>
      <c r="BP780" t="s">
        <v>71</v>
      </c>
      <c r="BQ780" t="s">
        <v>7231</v>
      </c>
      <c r="BR780" t="str">
        <f>HYPERLINK("https%3A%2F%2Fwww.webofscience.com%2Fwos%2Fwoscc%2Ffull-record%2FWOS:000572829700008","View Full Record in Web of Science")</f>
        <v>View Full Record in Web of Science</v>
      </c>
    </row>
    <row r="781" spans="1:70" x14ac:dyDescent="0.25">
      <c r="A781" t="s">
        <v>69</v>
      </c>
      <c r="B781" t="s">
        <v>7232</v>
      </c>
      <c r="C781" t="s">
        <v>71</v>
      </c>
      <c r="D781" t="s">
        <v>71</v>
      </c>
      <c r="E781" t="s">
        <v>71</v>
      </c>
      <c r="F781" t="s">
        <v>7233</v>
      </c>
      <c r="G781" t="s">
        <v>71</v>
      </c>
      <c r="H781" t="s">
        <v>71</v>
      </c>
      <c r="I781" s="1" t="s">
        <v>7234</v>
      </c>
      <c r="J781" s="6" t="s">
        <v>8590</v>
      </c>
      <c r="K781" t="s">
        <v>174</v>
      </c>
      <c r="L781" t="s">
        <v>71</v>
      </c>
      <c r="M781" t="s">
        <v>71</v>
      </c>
      <c r="N781" t="s">
        <v>71</v>
      </c>
      <c r="O781" t="s">
        <v>71</v>
      </c>
      <c r="P781" t="s">
        <v>71</v>
      </c>
      <c r="Q781" t="s">
        <v>71</v>
      </c>
      <c r="R781" t="s">
        <v>71</v>
      </c>
      <c r="S781" t="s">
        <v>71</v>
      </c>
      <c r="T781" t="s">
        <v>7235</v>
      </c>
      <c r="U781" t="s">
        <v>71</v>
      </c>
      <c r="V781" t="s">
        <v>71</v>
      </c>
      <c r="W781" t="s">
        <v>71</v>
      </c>
      <c r="X781" t="s">
        <v>71</v>
      </c>
      <c r="Y781" t="s">
        <v>71</v>
      </c>
      <c r="Z781" t="s">
        <v>71</v>
      </c>
      <c r="AA781" t="s">
        <v>71</v>
      </c>
      <c r="AB781" t="s">
        <v>71</v>
      </c>
      <c r="AC781" t="s">
        <v>71</v>
      </c>
      <c r="AD781" t="s">
        <v>71</v>
      </c>
      <c r="AE781" t="s">
        <v>71</v>
      </c>
      <c r="AF781" t="s">
        <v>71</v>
      </c>
      <c r="AG781" t="s">
        <v>71</v>
      </c>
      <c r="AH781" t="s">
        <v>71</v>
      </c>
      <c r="AI781" t="s">
        <v>71</v>
      </c>
      <c r="AJ781" t="s">
        <v>71</v>
      </c>
      <c r="AK781" t="s">
        <v>71</v>
      </c>
      <c r="AL781" t="s">
        <v>71</v>
      </c>
      <c r="AM781" t="s">
        <v>178</v>
      </c>
      <c r="AN781" t="s">
        <v>179</v>
      </c>
      <c r="AO781" t="s">
        <v>71</v>
      </c>
      <c r="AP781" t="s">
        <v>71</v>
      </c>
      <c r="AQ781" t="s">
        <v>71</v>
      </c>
      <c r="AR781" t="s">
        <v>71</v>
      </c>
      <c r="AS781">
        <v>2017</v>
      </c>
      <c r="AT781">
        <v>33</v>
      </c>
      <c r="AU781">
        <v>4</v>
      </c>
      <c r="AV781" t="s">
        <v>71</v>
      </c>
      <c r="AW781" t="s">
        <v>71</v>
      </c>
      <c r="AX781" t="s">
        <v>71</v>
      </c>
      <c r="AY781" t="s">
        <v>71</v>
      </c>
      <c r="AZ781">
        <v>2523</v>
      </c>
      <c r="BA781">
        <v>2531</v>
      </c>
      <c r="BB781" t="s">
        <v>71</v>
      </c>
      <c r="BC781" t="s">
        <v>7236</v>
      </c>
      <c r="BD781" t="str">
        <f>HYPERLINK("http://dx.doi.org/10.3233/JIFS-17740","http://dx.doi.org/10.3233/JIFS-17740")</f>
        <v>http://dx.doi.org/10.3233/JIFS-17740</v>
      </c>
      <c r="BE781" t="s">
        <v>71</v>
      </c>
      <c r="BF781" t="s">
        <v>71</v>
      </c>
      <c r="BG781" t="s">
        <v>71</v>
      </c>
      <c r="BH781" t="s">
        <v>71</v>
      </c>
      <c r="BI781" t="s">
        <v>71</v>
      </c>
      <c r="BJ781" t="s">
        <v>71</v>
      </c>
      <c r="BK781" t="s">
        <v>71</v>
      </c>
      <c r="BL781" t="s">
        <v>71</v>
      </c>
      <c r="BM781" t="s">
        <v>71</v>
      </c>
      <c r="BN781" t="s">
        <v>71</v>
      </c>
      <c r="BO781" t="s">
        <v>71</v>
      </c>
      <c r="BP781" t="s">
        <v>71</v>
      </c>
      <c r="BQ781" t="s">
        <v>7237</v>
      </c>
      <c r="BR781" t="str">
        <f>HYPERLINK("https%3A%2F%2Fwww.webofscience.com%2Fwos%2Fwoscc%2Ffull-record%2FWOS:000411449700044","View Full Record in Web of Science")</f>
        <v>View Full Record in Web of Science</v>
      </c>
    </row>
    <row r="782" spans="1:70" x14ac:dyDescent="0.25">
      <c r="A782" t="s">
        <v>69</v>
      </c>
      <c r="B782" t="s">
        <v>7238</v>
      </c>
      <c r="C782" t="s">
        <v>71</v>
      </c>
      <c r="D782" t="s">
        <v>71</v>
      </c>
      <c r="E782" t="s">
        <v>71</v>
      </c>
      <c r="F782" t="s">
        <v>7239</v>
      </c>
      <c r="G782" t="s">
        <v>71</v>
      </c>
      <c r="H782" t="s">
        <v>71</v>
      </c>
      <c r="I782" s="1" t="s">
        <v>7240</v>
      </c>
      <c r="J782" s="6" t="s">
        <v>8590</v>
      </c>
      <c r="K782" t="s">
        <v>338</v>
      </c>
      <c r="L782" t="s">
        <v>71</v>
      </c>
      <c r="M782" t="s">
        <v>71</v>
      </c>
      <c r="N782" t="s">
        <v>71</v>
      </c>
      <c r="O782" t="s">
        <v>71</v>
      </c>
      <c r="P782" t="s">
        <v>71</v>
      </c>
      <c r="Q782" t="s">
        <v>71</v>
      </c>
      <c r="R782" t="s">
        <v>71</v>
      </c>
      <c r="S782" t="s">
        <v>71</v>
      </c>
      <c r="T782" t="s">
        <v>7241</v>
      </c>
      <c r="U782" t="s">
        <v>71</v>
      </c>
      <c r="V782" t="s">
        <v>71</v>
      </c>
      <c r="W782" t="s">
        <v>71</v>
      </c>
      <c r="X782" t="s">
        <v>71</v>
      </c>
      <c r="Y782" t="s">
        <v>4771</v>
      </c>
      <c r="Z782" t="s">
        <v>7242</v>
      </c>
      <c r="AA782" t="s">
        <v>71</v>
      </c>
      <c r="AB782" t="s">
        <v>71</v>
      </c>
      <c r="AC782" t="s">
        <v>71</v>
      </c>
      <c r="AD782" t="s">
        <v>71</v>
      </c>
      <c r="AE782" t="s">
        <v>71</v>
      </c>
      <c r="AF782" t="s">
        <v>71</v>
      </c>
      <c r="AG782" t="s">
        <v>71</v>
      </c>
      <c r="AH782" t="s">
        <v>71</v>
      </c>
      <c r="AI782" t="s">
        <v>71</v>
      </c>
      <c r="AJ782" t="s">
        <v>71</v>
      </c>
      <c r="AK782" t="s">
        <v>71</v>
      </c>
      <c r="AL782" t="s">
        <v>71</v>
      </c>
      <c r="AM782" t="s">
        <v>342</v>
      </c>
      <c r="AN782" t="s">
        <v>343</v>
      </c>
      <c r="AO782" t="s">
        <v>71</v>
      </c>
      <c r="AP782" t="s">
        <v>71</v>
      </c>
      <c r="AQ782" t="s">
        <v>71</v>
      </c>
      <c r="AR782" t="s">
        <v>794</v>
      </c>
      <c r="AS782">
        <v>2018</v>
      </c>
      <c r="AT782">
        <v>20</v>
      </c>
      <c r="AU782">
        <v>1</v>
      </c>
      <c r="AV782" t="s">
        <v>71</v>
      </c>
      <c r="AW782" t="s">
        <v>71</v>
      </c>
      <c r="AX782" t="s">
        <v>71</v>
      </c>
      <c r="AY782" t="s">
        <v>71</v>
      </c>
      <c r="AZ782">
        <v>45</v>
      </c>
      <c r="BA782">
        <v>61</v>
      </c>
      <c r="BB782" t="s">
        <v>71</v>
      </c>
      <c r="BC782" t="s">
        <v>7243</v>
      </c>
      <c r="BD782" t="str">
        <f>HYPERLINK("http://dx.doi.org/10.1007/s40815-017-0335-9","http://dx.doi.org/10.1007/s40815-017-0335-9")</f>
        <v>http://dx.doi.org/10.1007/s40815-017-0335-9</v>
      </c>
      <c r="BE782" t="s">
        <v>71</v>
      </c>
      <c r="BF782" t="s">
        <v>71</v>
      </c>
      <c r="BG782" t="s">
        <v>71</v>
      </c>
      <c r="BH782" t="s">
        <v>71</v>
      </c>
      <c r="BI782" t="s">
        <v>71</v>
      </c>
      <c r="BJ782" t="s">
        <v>71</v>
      </c>
      <c r="BK782" t="s">
        <v>71</v>
      </c>
      <c r="BL782" t="s">
        <v>71</v>
      </c>
      <c r="BM782" t="s">
        <v>71</v>
      </c>
      <c r="BN782" t="s">
        <v>71</v>
      </c>
      <c r="BO782" t="s">
        <v>71</v>
      </c>
      <c r="BP782" t="s">
        <v>71</v>
      </c>
      <c r="BQ782" t="s">
        <v>7244</v>
      </c>
      <c r="BR782" t="str">
        <f>HYPERLINK("https%3A%2F%2Fwww.webofscience.com%2Fwos%2Fwoscc%2Ffull-record%2FWOS:000426038800004","View Full Record in Web of Science")</f>
        <v>View Full Record in Web of Science</v>
      </c>
    </row>
    <row r="783" spans="1:70" x14ac:dyDescent="0.25">
      <c r="A783" t="s">
        <v>83</v>
      </c>
      <c r="B783" t="s">
        <v>7245</v>
      </c>
      <c r="C783" t="s">
        <v>71</v>
      </c>
      <c r="D783" t="s">
        <v>7246</v>
      </c>
      <c r="E783" t="s">
        <v>71</v>
      </c>
      <c r="F783" t="s">
        <v>7247</v>
      </c>
      <c r="G783" t="s">
        <v>71</v>
      </c>
      <c r="H783" t="s">
        <v>71</v>
      </c>
      <c r="I783" s="1" t="s">
        <v>7248</v>
      </c>
      <c r="J783" s="6" t="s">
        <v>8590</v>
      </c>
      <c r="K783" t="s">
        <v>7249</v>
      </c>
      <c r="L783" t="s">
        <v>1280</v>
      </c>
      <c r="M783" t="s">
        <v>7250</v>
      </c>
      <c r="N783" t="s">
        <v>7251</v>
      </c>
      <c r="O783" t="s">
        <v>7252</v>
      </c>
      <c r="P783" t="s">
        <v>71</v>
      </c>
      <c r="Q783" t="s">
        <v>71</v>
      </c>
      <c r="R783" t="s">
        <v>71</v>
      </c>
      <c r="S783" t="s">
        <v>71</v>
      </c>
      <c r="T783" t="s">
        <v>7253</v>
      </c>
      <c r="U783" t="s">
        <v>71</v>
      </c>
      <c r="V783" t="s">
        <v>71</v>
      </c>
      <c r="W783" t="s">
        <v>71</v>
      </c>
      <c r="X783" t="s">
        <v>71</v>
      </c>
      <c r="Y783" t="s">
        <v>7254</v>
      </c>
      <c r="Z783" t="s">
        <v>71</v>
      </c>
      <c r="AA783" t="s">
        <v>71</v>
      </c>
      <c r="AB783" t="s">
        <v>71</v>
      </c>
      <c r="AC783" t="s">
        <v>71</v>
      </c>
      <c r="AD783" t="s">
        <v>71</v>
      </c>
      <c r="AE783" t="s">
        <v>71</v>
      </c>
      <c r="AF783" t="s">
        <v>71</v>
      </c>
      <c r="AG783" t="s">
        <v>71</v>
      </c>
      <c r="AH783" t="s">
        <v>71</v>
      </c>
      <c r="AI783" t="s">
        <v>71</v>
      </c>
      <c r="AJ783" t="s">
        <v>71</v>
      </c>
      <c r="AK783" t="s">
        <v>71</v>
      </c>
      <c r="AL783" t="s">
        <v>71</v>
      </c>
      <c r="AM783" t="s">
        <v>695</v>
      </c>
      <c r="AN783" t="s">
        <v>1283</v>
      </c>
      <c r="AO783" t="s">
        <v>7255</v>
      </c>
      <c r="AP783" t="s">
        <v>71</v>
      </c>
      <c r="AQ783" t="s">
        <v>71</v>
      </c>
      <c r="AR783" t="s">
        <v>71</v>
      </c>
      <c r="AS783">
        <v>2021</v>
      </c>
      <c r="AT783">
        <v>12955</v>
      </c>
      <c r="AU783" t="s">
        <v>71</v>
      </c>
      <c r="AV783" t="s">
        <v>71</v>
      </c>
      <c r="AW783" t="s">
        <v>71</v>
      </c>
      <c r="AX783" t="s">
        <v>71</v>
      </c>
      <c r="AY783" t="s">
        <v>71</v>
      </c>
      <c r="AZ783">
        <v>504</v>
      </c>
      <c r="BA783">
        <v>516</v>
      </c>
      <c r="BB783" t="s">
        <v>71</v>
      </c>
      <c r="BC783" t="s">
        <v>7256</v>
      </c>
      <c r="BD783" t="str">
        <f>HYPERLINK("http://dx.doi.org/10.1007/978-3-030-87007-2_36","http://dx.doi.org/10.1007/978-3-030-87007-2_36")</f>
        <v>http://dx.doi.org/10.1007/978-3-030-87007-2_36</v>
      </c>
      <c r="BE783" t="s">
        <v>71</v>
      </c>
      <c r="BF783" t="s">
        <v>71</v>
      </c>
      <c r="BG783" t="s">
        <v>71</v>
      </c>
      <c r="BH783" t="s">
        <v>71</v>
      </c>
      <c r="BI783" t="s">
        <v>71</v>
      </c>
      <c r="BJ783" t="s">
        <v>71</v>
      </c>
      <c r="BK783" t="s">
        <v>71</v>
      </c>
      <c r="BL783" t="s">
        <v>71</v>
      </c>
      <c r="BM783" t="s">
        <v>71</v>
      </c>
      <c r="BN783" t="s">
        <v>71</v>
      </c>
      <c r="BO783" t="s">
        <v>71</v>
      </c>
      <c r="BP783" t="s">
        <v>71</v>
      </c>
      <c r="BQ783" t="s">
        <v>7257</v>
      </c>
      <c r="BR783" t="str">
        <f>HYPERLINK("https%3A%2F%2Fwww.webofscience.com%2Fwos%2Fwoscc%2Ffull-record%2FWOS:000722429500036","View Full Record in Web of Science")</f>
        <v>View Full Record in Web of Science</v>
      </c>
    </row>
    <row r="784" spans="1:70" x14ac:dyDescent="0.25">
      <c r="A784" t="s">
        <v>69</v>
      </c>
      <c r="B784" t="s">
        <v>7258</v>
      </c>
      <c r="C784" t="s">
        <v>71</v>
      </c>
      <c r="D784" t="s">
        <v>71</v>
      </c>
      <c r="E784" t="s">
        <v>71</v>
      </c>
      <c r="F784" t="s">
        <v>7259</v>
      </c>
      <c r="G784" t="s">
        <v>71</v>
      </c>
      <c r="H784" t="s">
        <v>71</v>
      </c>
      <c r="I784" s="1" t="s">
        <v>7260</v>
      </c>
      <c r="J784" s="6" t="s">
        <v>8590</v>
      </c>
      <c r="K784" t="s">
        <v>766</v>
      </c>
      <c r="L784" t="s">
        <v>71</v>
      </c>
      <c r="M784" t="s">
        <v>71</v>
      </c>
      <c r="N784" t="s">
        <v>71</v>
      </c>
      <c r="O784" t="s">
        <v>71</v>
      </c>
      <c r="P784" t="s">
        <v>71</v>
      </c>
      <c r="Q784" t="s">
        <v>71</v>
      </c>
      <c r="R784" t="s">
        <v>71</v>
      </c>
      <c r="S784" t="s">
        <v>71</v>
      </c>
      <c r="T784" t="s">
        <v>7261</v>
      </c>
      <c r="U784" t="s">
        <v>71</v>
      </c>
      <c r="V784" t="s">
        <v>71</v>
      </c>
      <c r="W784" t="s">
        <v>71</v>
      </c>
      <c r="X784" t="s">
        <v>71</v>
      </c>
      <c r="Y784" t="s">
        <v>7262</v>
      </c>
      <c r="Z784" t="s">
        <v>7263</v>
      </c>
      <c r="AA784" t="s">
        <v>71</v>
      </c>
      <c r="AB784" t="s">
        <v>71</v>
      </c>
      <c r="AC784" t="s">
        <v>71</v>
      </c>
      <c r="AD784" t="s">
        <v>71</v>
      </c>
      <c r="AE784" t="s">
        <v>71</v>
      </c>
      <c r="AF784" t="s">
        <v>71</v>
      </c>
      <c r="AG784" t="s">
        <v>71</v>
      </c>
      <c r="AH784" t="s">
        <v>71</v>
      </c>
      <c r="AI784" t="s">
        <v>71</v>
      </c>
      <c r="AJ784" t="s">
        <v>71</v>
      </c>
      <c r="AK784" t="s">
        <v>71</v>
      </c>
      <c r="AL784" t="s">
        <v>71</v>
      </c>
      <c r="AM784" t="s">
        <v>768</v>
      </c>
      <c r="AN784" t="s">
        <v>769</v>
      </c>
      <c r="AO784" t="s">
        <v>71</v>
      </c>
      <c r="AP784" t="s">
        <v>71</v>
      </c>
      <c r="AQ784" t="s">
        <v>71</v>
      </c>
      <c r="AR784" t="s">
        <v>1082</v>
      </c>
      <c r="AS784">
        <v>2018</v>
      </c>
      <c r="AT784">
        <v>66</v>
      </c>
      <c r="AU784" t="s">
        <v>71</v>
      </c>
      <c r="AV784" t="s">
        <v>71</v>
      </c>
      <c r="AW784" t="s">
        <v>71</v>
      </c>
      <c r="AX784" t="s">
        <v>71</v>
      </c>
      <c r="AY784" t="s">
        <v>71</v>
      </c>
      <c r="AZ784">
        <v>292</v>
      </c>
      <c r="BA784">
        <v>296</v>
      </c>
      <c r="BB784" t="s">
        <v>71</v>
      </c>
      <c r="BC784" t="s">
        <v>7264</v>
      </c>
      <c r="BD784" t="str">
        <f>HYPERLINK("http://dx.doi.org/10.1016/j.asoc.2018.02.035","http://dx.doi.org/10.1016/j.asoc.2018.02.035")</f>
        <v>http://dx.doi.org/10.1016/j.asoc.2018.02.035</v>
      </c>
      <c r="BE784" t="s">
        <v>71</v>
      </c>
      <c r="BF784" t="s">
        <v>71</v>
      </c>
      <c r="BG784" t="s">
        <v>71</v>
      </c>
      <c r="BH784" t="s">
        <v>71</v>
      </c>
      <c r="BI784" t="s">
        <v>71</v>
      </c>
      <c r="BJ784" t="s">
        <v>71</v>
      </c>
      <c r="BK784" t="s">
        <v>71</v>
      </c>
      <c r="BL784" t="s">
        <v>71</v>
      </c>
      <c r="BM784" t="s">
        <v>71</v>
      </c>
      <c r="BN784" t="s">
        <v>71</v>
      </c>
      <c r="BO784" t="s">
        <v>71</v>
      </c>
      <c r="BP784" t="s">
        <v>71</v>
      </c>
      <c r="BQ784" t="s">
        <v>7265</v>
      </c>
      <c r="BR784" t="str">
        <f>HYPERLINK("https%3A%2F%2Fwww.webofscience.com%2Fwos%2Fwoscc%2Ffull-record%2FWOS:000430162100020","View Full Record in Web of Science")</f>
        <v>View Full Record in Web of Science</v>
      </c>
    </row>
    <row r="785" spans="1:70" x14ac:dyDescent="0.25">
      <c r="A785" t="s">
        <v>69</v>
      </c>
      <c r="B785" t="s">
        <v>7266</v>
      </c>
      <c r="C785" t="s">
        <v>71</v>
      </c>
      <c r="D785" t="s">
        <v>71</v>
      </c>
      <c r="E785" t="s">
        <v>71</v>
      </c>
      <c r="F785" t="s">
        <v>7267</v>
      </c>
      <c r="G785" t="s">
        <v>71</v>
      </c>
      <c r="H785" t="s">
        <v>71</v>
      </c>
      <c r="I785" s="1" t="s">
        <v>7268</v>
      </c>
      <c r="J785" s="6" t="s">
        <v>8590</v>
      </c>
      <c r="K785" t="s">
        <v>123</v>
      </c>
      <c r="L785" t="s">
        <v>71</v>
      </c>
      <c r="M785" t="s">
        <v>71</v>
      </c>
      <c r="N785" t="s">
        <v>71</v>
      </c>
      <c r="O785" t="s">
        <v>71</v>
      </c>
      <c r="P785" t="s">
        <v>71</v>
      </c>
      <c r="Q785" t="s">
        <v>71</v>
      </c>
      <c r="R785" t="s">
        <v>71</v>
      </c>
      <c r="S785" t="s">
        <v>71</v>
      </c>
      <c r="T785" t="s">
        <v>7269</v>
      </c>
      <c r="U785" t="s">
        <v>71</v>
      </c>
      <c r="V785" t="s">
        <v>71</v>
      </c>
      <c r="W785" t="s">
        <v>71</v>
      </c>
      <c r="X785" t="s">
        <v>71</v>
      </c>
      <c r="Y785" t="s">
        <v>71</v>
      </c>
      <c r="Z785" t="s">
        <v>7270</v>
      </c>
      <c r="AA785" t="s">
        <v>71</v>
      </c>
      <c r="AB785" t="s">
        <v>71</v>
      </c>
      <c r="AC785" t="s">
        <v>71</v>
      </c>
      <c r="AD785" t="s">
        <v>71</v>
      </c>
      <c r="AE785" t="s">
        <v>71</v>
      </c>
      <c r="AF785" t="s">
        <v>71</v>
      </c>
      <c r="AG785" t="s">
        <v>71</v>
      </c>
      <c r="AH785" t="s">
        <v>71</v>
      </c>
      <c r="AI785" t="s">
        <v>71</v>
      </c>
      <c r="AJ785" t="s">
        <v>71</v>
      </c>
      <c r="AK785" t="s">
        <v>71</v>
      </c>
      <c r="AL785" t="s">
        <v>71</v>
      </c>
      <c r="AM785" t="s">
        <v>127</v>
      </c>
      <c r="AN785" t="s">
        <v>128</v>
      </c>
      <c r="AO785" t="s">
        <v>71</v>
      </c>
      <c r="AP785" t="s">
        <v>71</v>
      </c>
      <c r="AQ785" t="s">
        <v>71</v>
      </c>
      <c r="AR785" t="s">
        <v>129</v>
      </c>
      <c r="AS785">
        <v>2021</v>
      </c>
      <c r="AT785">
        <v>566</v>
      </c>
      <c r="AU785" t="s">
        <v>71</v>
      </c>
      <c r="AV785" t="s">
        <v>71</v>
      </c>
      <c r="AW785" t="s">
        <v>71</v>
      </c>
      <c r="AX785" t="s">
        <v>71</v>
      </c>
      <c r="AY785" t="s">
        <v>71</v>
      </c>
      <c r="AZ785">
        <v>38</v>
      </c>
      <c r="BA785">
        <v>56</v>
      </c>
      <c r="BB785" t="s">
        <v>71</v>
      </c>
      <c r="BC785" t="s">
        <v>7271</v>
      </c>
      <c r="BD785" t="str">
        <f>HYPERLINK("http://dx.doi.org/10.1016/j.ins.2021.02.042","http://dx.doi.org/10.1016/j.ins.2021.02.042")</f>
        <v>http://dx.doi.org/10.1016/j.ins.2021.02.042</v>
      </c>
      <c r="BE785" t="s">
        <v>71</v>
      </c>
      <c r="BF785" t="s">
        <v>1067</v>
      </c>
      <c r="BG785" t="s">
        <v>71</v>
      </c>
      <c r="BH785" t="s">
        <v>71</v>
      </c>
      <c r="BI785" t="s">
        <v>71</v>
      </c>
      <c r="BJ785" t="s">
        <v>71</v>
      </c>
      <c r="BK785" t="s">
        <v>71</v>
      </c>
      <c r="BL785" t="s">
        <v>71</v>
      </c>
      <c r="BM785" t="s">
        <v>71</v>
      </c>
      <c r="BN785" t="s">
        <v>71</v>
      </c>
      <c r="BO785" t="s">
        <v>71</v>
      </c>
      <c r="BP785" t="s">
        <v>71</v>
      </c>
      <c r="BQ785" t="s">
        <v>7272</v>
      </c>
      <c r="BR785" t="str">
        <f>HYPERLINK("https%3A%2F%2Fwww.webofscience.com%2Fwos%2Fwoscc%2Ffull-record%2FWOS:000656939300003","View Full Record in Web of Science")</f>
        <v>View Full Record in Web of Science</v>
      </c>
    </row>
    <row r="786" spans="1:70" x14ac:dyDescent="0.25">
      <c r="A786" t="s">
        <v>69</v>
      </c>
      <c r="B786" t="s">
        <v>7273</v>
      </c>
      <c r="C786" t="s">
        <v>71</v>
      </c>
      <c r="D786" t="s">
        <v>71</v>
      </c>
      <c r="E786" t="s">
        <v>71</v>
      </c>
      <c r="F786" t="s">
        <v>7274</v>
      </c>
      <c r="G786" t="s">
        <v>71</v>
      </c>
      <c r="H786" t="s">
        <v>71</v>
      </c>
      <c r="I786" s="1" t="s">
        <v>7275</v>
      </c>
      <c r="J786" s="6" t="s">
        <v>8590</v>
      </c>
      <c r="K786" t="s">
        <v>4707</v>
      </c>
      <c r="L786" t="s">
        <v>71</v>
      </c>
      <c r="M786" t="s">
        <v>71</v>
      </c>
      <c r="N786" t="s">
        <v>71</v>
      </c>
      <c r="O786" t="s">
        <v>71</v>
      </c>
      <c r="P786" t="s">
        <v>71</v>
      </c>
      <c r="Q786" t="s">
        <v>71</v>
      </c>
      <c r="R786" t="s">
        <v>71</v>
      </c>
      <c r="S786" t="s">
        <v>71</v>
      </c>
      <c r="T786" t="s">
        <v>7276</v>
      </c>
      <c r="U786" t="s">
        <v>71</v>
      </c>
      <c r="V786" t="s">
        <v>71</v>
      </c>
      <c r="W786" t="s">
        <v>71</v>
      </c>
      <c r="X786" t="s">
        <v>71</v>
      </c>
      <c r="Y786" t="s">
        <v>7277</v>
      </c>
      <c r="Z786" t="s">
        <v>7278</v>
      </c>
      <c r="AA786" t="s">
        <v>71</v>
      </c>
      <c r="AB786" t="s">
        <v>71</v>
      </c>
      <c r="AC786" t="s">
        <v>71</v>
      </c>
      <c r="AD786" t="s">
        <v>71</v>
      </c>
      <c r="AE786" t="s">
        <v>71</v>
      </c>
      <c r="AF786" t="s">
        <v>71</v>
      </c>
      <c r="AG786" t="s">
        <v>71</v>
      </c>
      <c r="AH786" t="s">
        <v>71</v>
      </c>
      <c r="AI786" t="s">
        <v>71</v>
      </c>
      <c r="AJ786" t="s">
        <v>71</v>
      </c>
      <c r="AK786" t="s">
        <v>71</v>
      </c>
      <c r="AL786" t="s">
        <v>71</v>
      </c>
      <c r="AM786" t="s">
        <v>4709</v>
      </c>
      <c r="AN786" t="s">
        <v>4710</v>
      </c>
      <c r="AO786" t="s">
        <v>71</v>
      </c>
      <c r="AP786" t="s">
        <v>71</v>
      </c>
      <c r="AQ786" t="s">
        <v>71</v>
      </c>
      <c r="AR786" t="s">
        <v>1363</v>
      </c>
      <c r="AS786">
        <v>2016</v>
      </c>
      <c r="AT786">
        <v>19</v>
      </c>
      <c r="AU786" t="s">
        <v>71</v>
      </c>
      <c r="AV786" t="s">
        <v>71</v>
      </c>
      <c r="AW786" t="s">
        <v>71</v>
      </c>
      <c r="AX786" t="s">
        <v>71</v>
      </c>
      <c r="AY786" t="s">
        <v>71</v>
      </c>
      <c r="AZ786">
        <v>44</v>
      </c>
      <c r="BA786">
        <v>55</v>
      </c>
      <c r="BB786" t="s">
        <v>71</v>
      </c>
      <c r="BC786" t="s">
        <v>7279</v>
      </c>
      <c r="BD786" t="str">
        <f>HYPERLINK("http://dx.doi.org/10.1016/j.elerap.2016.08.001","http://dx.doi.org/10.1016/j.elerap.2016.08.001")</f>
        <v>http://dx.doi.org/10.1016/j.elerap.2016.08.001</v>
      </c>
      <c r="BE786" t="s">
        <v>71</v>
      </c>
      <c r="BF786" t="s">
        <v>71</v>
      </c>
      <c r="BG786" t="s">
        <v>71</v>
      </c>
      <c r="BH786" t="s">
        <v>71</v>
      </c>
      <c r="BI786" t="s">
        <v>71</v>
      </c>
      <c r="BJ786" t="s">
        <v>71</v>
      </c>
      <c r="BK786" t="s">
        <v>71</v>
      </c>
      <c r="BL786" t="s">
        <v>71</v>
      </c>
      <c r="BM786" t="s">
        <v>71</v>
      </c>
      <c r="BN786" t="s">
        <v>71</v>
      </c>
      <c r="BO786" t="s">
        <v>71</v>
      </c>
      <c r="BP786" t="s">
        <v>71</v>
      </c>
      <c r="BQ786" t="s">
        <v>7280</v>
      </c>
      <c r="BR786" t="str">
        <f>HYPERLINK("https%3A%2F%2Fwww.webofscience.com%2Fwos%2Fwoscc%2Ffull-record%2FWOS:000389518800004","View Full Record in Web of Science")</f>
        <v>View Full Record in Web of Science</v>
      </c>
    </row>
    <row r="787" spans="1:70" x14ac:dyDescent="0.25">
      <c r="A787" t="s">
        <v>83</v>
      </c>
      <c r="B787" t="s">
        <v>751</v>
      </c>
      <c r="C787" t="s">
        <v>71</v>
      </c>
      <c r="D787" t="s">
        <v>7281</v>
      </c>
      <c r="E787" t="s">
        <v>71</v>
      </c>
      <c r="F787" t="s">
        <v>7282</v>
      </c>
      <c r="G787" t="s">
        <v>71</v>
      </c>
      <c r="H787" t="s">
        <v>71</v>
      </c>
      <c r="I787" s="1" t="s">
        <v>7283</v>
      </c>
      <c r="J787" s="6" t="s">
        <v>8590</v>
      </c>
      <c r="K787" t="s">
        <v>7284</v>
      </c>
      <c r="L787" t="s">
        <v>71</v>
      </c>
      <c r="M787" t="s">
        <v>7285</v>
      </c>
      <c r="N787" t="s">
        <v>7286</v>
      </c>
      <c r="O787" t="s">
        <v>7287</v>
      </c>
      <c r="P787" t="s">
        <v>7288</v>
      </c>
      <c r="Q787" t="s">
        <v>71</v>
      </c>
      <c r="R787" t="s">
        <v>71</v>
      </c>
      <c r="S787" t="s">
        <v>71</v>
      </c>
      <c r="T787" t="s">
        <v>7289</v>
      </c>
      <c r="U787" t="s">
        <v>71</v>
      </c>
      <c r="V787" t="s">
        <v>71</v>
      </c>
      <c r="W787" t="s">
        <v>71</v>
      </c>
      <c r="X787" t="s">
        <v>71</v>
      </c>
      <c r="Y787" t="s">
        <v>71</v>
      </c>
      <c r="Z787" t="s">
        <v>71</v>
      </c>
      <c r="AA787" t="s">
        <v>71</v>
      </c>
      <c r="AB787" t="s">
        <v>71</v>
      </c>
      <c r="AC787" t="s">
        <v>71</v>
      </c>
      <c r="AD787" t="s">
        <v>71</v>
      </c>
      <c r="AE787" t="s">
        <v>71</v>
      </c>
      <c r="AF787" t="s">
        <v>71</v>
      </c>
      <c r="AG787" t="s">
        <v>71</v>
      </c>
      <c r="AH787" t="s">
        <v>71</v>
      </c>
      <c r="AI787" t="s">
        <v>71</v>
      </c>
      <c r="AJ787" t="s">
        <v>71</v>
      </c>
      <c r="AK787" t="s">
        <v>71</v>
      </c>
      <c r="AL787" t="s">
        <v>71</v>
      </c>
      <c r="AM787" t="s">
        <v>71</v>
      </c>
      <c r="AN787" t="s">
        <v>71</v>
      </c>
      <c r="AO787" t="s">
        <v>7290</v>
      </c>
      <c r="AP787" t="s">
        <v>71</v>
      </c>
      <c r="AQ787" t="s">
        <v>71</v>
      </c>
      <c r="AR787" t="s">
        <v>71</v>
      </c>
      <c r="AS787">
        <v>2006</v>
      </c>
      <c r="AT787" t="s">
        <v>71</v>
      </c>
      <c r="AU787" t="s">
        <v>71</v>
      </c>
      <c r="AV787" t="s">
        <v>71</v>
      </c>
      <c r="AW787" t="s">
        <v>71</v>
      </c>
      <c r="AX787" t="s">
        <v>71</v>
      </c>
      <c r="AY787" t="s">
        <v>71</v>
      </c>
      <c r="AZ787">
        <v>206</v>
      </c>
      <c r="BA787">
        <v>211</v>
      </c>
      <c r="BB787" t="s">
        <v>71</v>
      </c>
      <c r="BC787" t="s">
        <v>71</v>
      </c>
      <c r="BD787" t="s">
        <v>71</v>
      </c>
      <c r="BE787" t="s">
        <v>71</v>
      </c>
      <c r="BF787" t="s">
        <v>71</v>
      </c>
      <c r="BG787" t="s">
        <v>71</v>
      </c>
      <c r="BH787" t="s">
        <v>71</v>
      </c>
      <c r="BI787" t="s">
        <v>71</v>
      </c>
      <c r="BJ787" t="s">
        <v>71</v>
      </c>
      <c r="BK787" t="s">
        <v>71</v>
      </c>
      <c r="BL787" t="s">
        <v>71</v>
      </c>
      <c r="BM787" t="s">
        <v>71</v>
      </c>
      <c r="BN787" t="s">
        <v>71</v>
      </c>
      <c r="BO787" t="s">
        <v>71</v>
      </c>
      <c r="BP787" t="s">
        <v>71</v>
      </c>
      <c r="BQ787" t="s">
        <v>7291</v>
      </c>
      <c r="BR787" t="str">
        <f>HYPERLINK("https%3A%2F%2Fwww.webofscience.com%2Fwos%2Fwoscc%2Ffull-record%2FWOS:000251937800039","View Full Record in Web of Science")</f>
        <v>View Full Record in Web of Science</v>
      </c>
    </row>
    <row r="788" spans="1:70" x14ac:dyDescent="0.25">
      <c r="A788" t="s">
        <v>69</v>
      </c>
      <c r="B788" t="s">
        <v>7292</v>
      </c>
      <c r="C788" t="s">
        <v>71</v>
      </c>
      <c r="D788" t="s">
        <v>71</v>
      </c>
      <c r="E788" t="s">
        <v>71</v>
      </c>
      <c r="F788" t="s">
        <v>7293</v>
      </c>
      <c r="G788" t="s">
        <v>71</v>
      </c>
      <c r="H788" t="s">
        <v>71</v>
      </c>
      <c r="I788" s="13" t="s">
        <v>7294</v>
      </c>
      <c r="J788" s="6"/>
      <c r="K788" t="s">
        <v>1028</v>
      </c>
      <c r="L788" t="s">
        <v>71</v>
      </c>
      <c r="M788" t="s">
        <v>71</v>
      </c>
      <c r="N788" t="s">
        <v>71</v>
      </c>
      <c r="O788" t="s">
        <v>71</v>
      </c>
      <c r="P788" t="s">
        <v>71</v>
      </c>
      <c r="Q788" t="s">
        <v>71</v>
      </c>
      <c r="R788" t="s">
        <v>71</v>
      </c>
      <c r="S788" t="s">
        <v>71</v>
      </c>
      <c r="T788" t="s">
        <v>7295</v>
      </c>
      <c r="U788" t="s">
        <v>71</v>
      </c>
      <c r="V788" t="s">
        <v>71</v>
      </c>
      <c r="W788" t="s">
        <v>71</v>
      </c>
      <c r="X788" t="s">
        <v>71</v>
      </c>
      <c r="Y788" t="s">
        <v>7296</v>
      </c>
      <c r="Z788" t="s">
        <v>7297</v>
      </c>
      <c r="AA788" t="s">
        <v>71</v>
      </c>
      <c r="AB788" t="s">
        <v>71</v>
      </c>
      <c r="AC788" t="s">
        <v>71</v>
      </c>
      <c r="AD788" t="s">
        <v>71</v>
      </c>
      <c r="AE788" t="s">
        <v>71</v>
      </c>
      <c r="AF788" t="s">
        <v>71</v>
      </c>
      <c r="AG788" t="s">
        <v>71</v>
      </c>
      <c r="AH788" t="s">
        <v>71</v>
      </c>
      <c r="AI788" t="s">
        <v>71</v>
      </c>
      <c r="AJ788" t="s">
        <v>71</v>
      </c>
      <c r="AK788" t="s">
        <v>71</v>
      </c>
      <c r="AL788" t="s">
        <v>71</v>
      </c>
      <c r="AM788" t="s">
        <v>1030</v>
      </c>
      <c r="AN788" t="s">
        <v>1031</v>
      </c>
      <c r="AO788" t="s">
        <v>71</v>
      </c>
      <c r="AP788" t="s">
        <v>71</v>
      </c>
      <c r="AQ788" t="s">
        <v>71</v>
      </c>
      <c r="AR788" t="s">
        <v>79</v>
      </c>
      <c r="AS788">
        <v>2022</v>
      </c>
      <c r="AT788">
        <v>52</v>
      </c>
      <c r="AU788">
        <v>12</v>
      </c>
      <c r="AV788" t="s">
        <v>71</v>
      </c>
      <c r="AW788" t="s">
        <v>71</v>
      </c>
      <c r="AX788" t="s">
        <v>71</v>
      </c>
      <c r="AY788" t="s">
        <v>71</v>
      </c>
      <c r="AZ788">
        <v>13689</v>
      </c>
      <c r="BA788">
        <v>13713</v>
      </c>
      <c r="BB788" t="s">
        <v>71</v>
      </c>
      <c r="BC788" t="s">
        <v>7298</v>
      </c>
      <c r="BD788" t="str">
        <f>HYPERLINK("http://dx.doi.org/10.1007/s10489-021-02909-y","http://dx.doi.org/10.1007/s10489-021-02909-y")</f>
        <v>http://dx.doi.org/10.1007/s10489-021-02909-y</v>
      </c>
      <c r="BE788" t="s">
        <v>71</v>
      </c>
      <c r="BF788" t="s">
        <v>1054</v>
      </c>
      <c r="BG788" t="s">
        <v>71</v>
      </c>
      <c r="BH788" t="s">
        <v>71</v>
      </c>
      <c r="BI788" t="s">
        <v>71</v>
      </c>
      <c r="BJ788" t="s">
        <v>71</v>
      </c>
      <c r="BK788" t="s">
        <v>71</v>
      </c>
      <c r="BL788">
        <v>35002080</v>
      </c>
      <c r="BM788" t="s">
        <v>71</v>
      </c>
      <c r="BN788" t="s">
        <v>71</v>
      </c>
      <c r="BO788" t="s">
        <v>71</v>
      </c>
      <c r="BP788" t="s">
        <v>71</v>
      </c>
      <c r="BQ788" t="s">
        <v>7299</v>
      </c>
      <c r="BR788" t="str">
        <f>HYPERLINK("https%3A%2F%2Fwww.webofscience.com%2Fwos%2Fwoscc%2Ffull-record%2FWOS:000738553600001","View Full Record in Web of Science")</f>
        <v>View Full Record in Web of Science</v>
      </c>
    </row>
    <row r="789" spans="1:70" x14ac:dyDescent="0.25">
      <c r="A789" t="s">
        <v>83</v>
      </c>
      <c r="B789" t="s">
        <v>4400</v>
      </c>
      <c r="C789" t="s">
        <v>71</v>
      </c>
      <c r="D789" t="s">
        <v>7300</v>
      </c>
      <c r="E789" t="s">
        <v>71</v>
      </c>
      <c r="F789" t="s">
        <v>4401</v>
      </c>
      <c r="G789" t="s">
        <v>71</v>
      </c>
      <c r="H789" t="s">
        <v>71</v>
      </c>
      <c r="I789" s="1" t="s">
        <v>7301</v>
      </c>
      <c r="J789" s="6" t="s">
        <v>8590</v>
      </c>
      <c r="K789" t="s">
        <v>7302</v>
      </c>
      <c r="L789" t="s">
        <v>3895</v>
      </c>
      <c r="M789" t="s">
        <v>7303</v>
      </c>
      <c r="N789" t="s">
        <v>7304</v>
      </c>
      <c r="O789" t="s">
        <v>5611</v>
      </c>
      <c r="P789" t="s">
        <v>71</v>
      </c>
      <c r="Q789" t="s">
        <v>71</v>
      </c>
      <c r="R789" t="s">
        <v>71</v>
      </c>
      <c r="S789" t="s">
        <v>71</v>
      </c>
      <c r="T789" t="s">
        <v>7305</v>
      </c>
      <c r="U789" t="s">
        <v>71</v>
      </c>
      <c r="V789" t="s">
        <v>71</v>
      </c>
      <c r="W789" t="s">
        <v>71</v>
      </c>
      <c r="X789" t="s">
        <v>71</v>
      </c>
      <c r="Y789" t="s">
        <v>71</v>
      </c>
      <c r="Z789" t="s">
        <v>71</v>
      </c>
      <c r="AA789" t="s">
        <v>71</v>
      </c>
      <c r="AB789" t="s">
        <v>71</v>
      </c>
      <c r="AC789" t="s">
        <v>71</v>
      </c>
      <c r="AD789" t="s">
        <v>71</v>
      </c>
      <c r="AE789" t="s">
        <v>71</v>
      </c>
      <c r="AF789" t="s">
        <v>71</v>
      </c>
      <c r="AG789" t="s">
        <v>71</v>
      </c>
      <c r="AH789" t="s">
        <v>71</v>
      </c>
      <c r="AI789" t="s">
        <v>71</v>
      </c>
      <c r="AJ789" t="s">
        <v>71</v>
      </c>
      <c r="AK789" t="s">
        <v>71</v>
      </c>
      <c r="AL789" t="s">
        <v>71</v>
      </c>
      <c r="AM789" t="s">
        <v>3900</v>
      </c>
      <c r="AN789" t="s">
        <v>71</v>
      </c>
      <c r="AO789" t="s">
        <v>71</v>
      </c>
      <c r="AP789" t="s">
        <v>71</v>
      </c>
      <c r="AQ789" t="s">
        <v>71</v>
      </c>
      <c r="AR789" t="s">
        <v>71</v>
      </c>
      <c r="AS789">
        <v>2005</v>
      </c>
      <c r="AT789">
        <v>4</v>
      </c>
      <c r="AU789" t="s">
        <v>71</v>
      </c>
      <c r="AV789" t="s">
        <v>71</v>
      </c>
      <c r="AW789" t="s">
        <v>71</v>
      </c>
      <c r="AX789" t="s">
        <v>71</v>
      </c>
      <c r="AY789" t="s">
        <v>71</v>
      </c>
      <c r="AZ789">
        <v>212</v>
      </c>
      <c r="BA789">
        <v>213</v>
      </c>
      <c r="BB789" t="s">
        <v>71</v>
      </c>
      <c r="BC789" t="s">
        <v>71</v>
      </c>
      <c r="BD789" t="s">
        <v>71</v>
      </c>
      <c r="BE789" t="s">
        <v>71</v>
      </c>
      <c r="BF789" t="s">
        <v>71</v>
      </c>
      <c r="BG789" t="s">
        <v>71</v>
      </c>
      <c r="BH789" t="s">
        <v>71</v>
      </c>
      <c r="BI789" t="s">
        <v>71</v>
      </c>
      <c r="BJ789" t="s">
        <v>71</v>
      </c>
      <c r="BK789" t="s">
        <v>71</v>
      </c>
      <c r="BL789" t="s">
        <v>71</v>
      </c>
      <c r="BM789" t="s">
        <v>71</v>
      </c>
      <c r="BN789" t="s">
        <v>71</v>
      </c>
      <c r="BO789" t="s">
        <v>71</v>
      </c>
      <c r="BP789" t="s">
        <v>71</v>
      </c>
      <c r="BQ789" t="s">
        <v>7306</v>
      </c>
      <c r="BR789" t="str">
        <f>HYPERLINK("https%3A%2F%2Fwww.webofscience.com%2Fwos%2Fwoscc%2Ffull-record%2FWOS:000237308600043","View Full Record in Web of Science")</f>
        <v>View Full Record in Web of Science</v>
      </c>
    </row>
    <row r="790" spans="1:70" x14ac:dyDescent="0.25">
      <c r="A790" t="s">
        <v>69</v>
      </c>
      <c r="B790" t="s">
        <v>7307</v>
      </c>
      <c r="C790" t="s">
        <v>71</v>
      </c>
      <c r="D790" t="s">
        <v>71</v>
      </c>
      <c r="E790" t="s">
        <v>71</v>
      </c>
      <c r="F790" t="s">
        <v>7308</v>
      </c>
      <c r="G790" t="s">
        <v>71</v>
      </c>
      <c r="H790" t="s">
        <v>71</v>
      </c>
      <c r="I790" s="1" t="s">
        <v>7309</v>
      </c>
      <c r="J790" s="6" t="s">
        <v>8590</v>
      </c>
      <c r="K790" t="s">
        <v>2308</v>
      </c>
      <c r="L790" t="s">
        <v>71</v>
      </c>
      <c r="M790" t="s">
        <v>71</v>
      </c>
      <c r="N790" t="s">
        <v>71</v>
      </c>
      <c r="O790" t="s">
        <v>71</v>
      </c>
      <c r="P790" t="s">
        <v>71</v>
      </c>
      <c r="Q790" t="s">
        <v>71</v>
      </c>
      <c r="R790" t="s">
        <v>71</v>
      </c>
      <c r="S790" t="s">
        <v>71</v>
      </c>
      <c r="T790" t="s">
        <v>7310</v>
      </c>
      <c r="U790" t="s">
        <v>71</v>
      </c>
      <c r="V790" t="s">
        <v>71</v>
      </c>
      <c r="W790" t="s">
        <v>71</v>
      </c>
      <c r="X790" t="s">
        <v>71</v>
      </c>
      <c r="Y790" t="s">
        <v>7311</v>
      </c>
      <c r="Z790" t="s">
        <v>7312</v>
      </c>
      <c r="AA790" t="s">
        <v>71</v>
      </c>
      <c r="AB790" t="s">
        <v>71</v>
      </c>
      <c r="AC790" t="s">
        <v>71</v>
      </c>
      <c r="AD790" t="s">
        <v>71</v>
      </c>
      <c r="AE790" t="s">
        <v>71</v>
      </c>
      <c r="AF790" t="s">
        <v>71</v>
      </c>
      <c r="AG790" t="s">
        <v>71</v>
      </c>
      <c r="AH790" t="s">
        <v>71</v>
      </c>
      <c r="AI790" t="s">
        <v>71</v>
      </c>
      <c r="AJ790" t="s">
        <v>71</v>
      </c>
      <c r="AK790" t="s">
        <v>71</v>
      </c>
      <c r="AL790" t="s">
        <v>71</v>
      </c>
      <c r="AM790" t="s">
        <v>2312</v>
      </c>
      <c r="AN790" t="s">
        <v>2313</v>
      </c>
      <c r="AO790" t="s">
        <v>71</v>
      </c>
      <c r="AP790" t="s">
        <v>71</v>
      </c>
      <c r="AQ790" t="s">
        <v>71</v>
      </c>
      <c r="AR790" t="s">
        <v>479</v>
      </c>
      <c r="AS790">
        <v>2020</v>
      </c>
      <c r="AT790">
        <v>95</v>
      </c>
      <c r="AU790" t="s">
        <v>71</v>
      </c>
      <c r="AV790" t="s">
        <v>71</v>
      </c>
      <c r="AW790" t="s">
        <v>71</v>
      </c>
      <c r="AX790" t="s">
        <v>71</v>
      </c>
      <c r="AY790" t="s">
        <v>71</v>
      </c>
      <c r="AZ790" t="s">
        <v>71</v>
      </c>
      <c r="BA790" t="s">
        <v>71</v>
      </c>
      <c r="BB790">
        <v>103916</v>
      </c>
      <c r="BC790" t="s">
        <v>7313</v>
      </c>
      <c r="BD790" t="str">
        <f>HYPERLINK("http://dx.doi.org/10.1016/j.engappai.2020.103916","http://dx.doi.org/10.1016/j.engappai.2020.103916")</f>
        <v>http://dx.doi.org/10.1016/j.engappai.2020.103916</v>
      </c>
      <c r="BE790" t="s">
        <v>71</v>
      </c>
      <c r="BF790" t="s">
        <v>71</v>
      </c>
      <c r="BG790" t="s">
        <v>71</v>
      </c>
      <c r="BH790" t="s">
        <v>71</v>
      </c>
      <c r="BI790" t="s">
        <v>71</v>
      </c>
      <c r="BJ790" t="s">
        <v>71</v>
      </c>
      <c r="BK790" t="s">
        <v>71</v>
      </c>
      <c r="BL790" t="s">
        <v>71</v>
      </c>
      <c r="BM790" t="s">
        <v>71</v>
      </c>
      <c r="BN790" t="s">
        <v>71</v>
      </c>
      <c r="BO790" t="s">
        <v>71</v>
      </c>
      <c r="BP790" t="s">
        <v>71</v>
      </c>
      <c r="BQ790" t="s">
        <v>7314</v>
      </c>
      <c r="BR790" t="str">
        <f>HYPERLINK("https%3A%2F%2Fwww.webofscience.com%2Fwos%2Fwoscc%2Ffull-record%2FWOS:000569874100006","View Full Record in Web of Science")</f>
        <v>View Full Record in Web of Science</v>
      </c>
    </row>
    <row r="791" spans="1:70" x14ac:dyDescent="0.25">
      <c r="A791" t="s">
        <v>83</v>
      </c>
      <c r="B791" t="s">
        <v>7315</v>
      </c>
      <c r="C791" t="s">
        <v>71</v>
      </c>
      <c r="D791" t="s">
        <v>71</v>
      </c>
      <c r="E791" t="s">
        <v>5769</v>
      </c>
      <c r="F791" t="s">
        <v>7316</v>
      </c>
      <c r="G791" t="s">
        <v>71</v>
      </c>
      <c r="H791" t="s">
        <v>71</v>
      </c>
      <c r="I791" s="1" t="s">
        <v>7317</v>
      </c>
      <c r="J791" s="6" t="s">
        <v>8590</v>
      </c>
      <c r="K791" t="s">
        <v>7318</v>
      </c>
      <c r="L791" t="s">
        <v>71</v>
      </c>
      <c r="M791" t="s">
        <v>7319</v>
      </c>
      <c r="N791" t="s">
        <v>7320</v>
      </c>
      <c r="O791" t="s">
        <v>604</v>
      </c>
      <c r="P791" t="s">
        <v>5769</v>
      </c>
      <c r="Q791" t="s">
        <v>71</v>
      </c>
      <c r="R791" t="s">
        <v>71</v>
      </c>
      <c r="S791" t="s">
        <v>71</v>
      </c>
      <c r="T791" t="s">
        <v>7321</v>
      </c>
      <c r="U791" t="s">
        <v>71</v>
      </c>
      <c r="V791" t="s">
        <v>71</v>
      </c>
      <c r="W791" t="s">
        <v>71</v>
      </c>
      <c r="X791" t="s">
        <v>71</v>
      </c>
      <c r="Y791" t="s">
        <v>7322</v>
      </c>
      <c r="Z791" t="s">
        <v>71</v>
      </c>
      <c r="AA791" t="s">
        <v>71</v>
      </c>
      <c r="AB791" t="s">
        <v>71</v>
      </c>
      <c r="AC791" t="s">
        <v>71</v>
      </c>
      <c r="AD791" t="s">
        <v>71</v>
      </c>
      <c r="AE791" t="s">
        <v>71</v>
      </c>
      <c r="AF791" t="s">
        <v>71</v>
      </c>
      <c r="AG791" t="s">
        <v>71</v>
      </c>
      <c r="AH791" t="s">
        <v>71</v>
      </c>
      <c r="AI791" t="s">
        <v>71</v>
      </c>
      <c r="AJ791" t="s">
        <v>71</v>
      </c>
      <c r="AK791" t="s">
        <v>71</v>
      </c>
      <c r="AL791" t="s">
        <v>71</v>
      </c>
      <c r="AM791" t="s">
        <v>71</v>
      </c>
      <c r="AN791" t="s">
        <v>71</v>
      </c>
      <c r="AO791" t="s">
        <v>7323</v>
      </c>
      <c r="AP791" t="s">
        <v>71</v>
      </c>
      <c r="AQ791" t="s">
        <v>71</v>
      </c>
      <c r="AR791" t="s">
        <v>71</v>
      </c>
      <c r="AS791">
        <v>2019</v>
      </c>
      <c r="AT791" t="s">
        <v>71</v>
      </c>
      <c r="AU791" t="s">
        <v>71</v>
      </c>
      <c r="AV791" t="s">
        <v>71</v>
      </c>
      <c r="AW791" t="s">
        <v>71</v>
      </c>
      <c r="AX791" t="s">
        <v>71</v>
      </c>
      <c r="AY791" t="s">
        <v>71</v>
      </c>
      <c r="AZ791" t="s">
        <v>71</v>
      </c>
      <c r="BA791" t="s">
        <v>71</v>
      </c>
      <c r="BB791" t="s">
        <v>71</v>
      </c>
      <c r="BC791" t="s">
        <v>71</v>
      </c>
      <c r="BD791" t="s">
        <v>71</v>
      </c>
      <c r="BE791" t="s">
        <v>71</v>
      </c>
      <c r="BF791" t="s">
        <v>71</v>
      </c>
      <c r="BG791" t="s">
        <v>71</v>
      </c>
      <c r="BH791" t="s">
        <v>71</v>
      </c>
      <c r="BI791" t="s">
        <v>71</v>
      </c>
      <c r="BJ791" t="s">
        <v>71</v>
      </c>
      <c r="BK791" t="s">
        <v>71</v>
      </c>
      <c r="BL791" t="s">
        <v>71</v>
      </c>
      <c r="BM791" t="s">
        <v>71</v>
      </c>
      <c r="BN791" t="s">
        <v>71</v>
      </c>
      <c r="BO791" t="s">
        <v>71</v>
      </c>
      <c r="BP791" t="s">
        <v>71</v>
      </c>
      <c r="BQ791" t="s">
        <v>7324</v>
      </c>
      <c r="BR791" t="str">
        <f>HYPERLINK("https%3A%2F%2Fwww.webofscience.com%2Fwos%2Fwoscc%2Ffull-record%2FWOS:000712432700115","View Full Record in Web of Science")</f>
        <v>View Full Record in Web of Science</v>
      </c>
    </row>
    <row r="792" spans="1:70" x14ac:dyDescent="0.25">
      <c r="A792" t="s">
        <v>83</v>
      </c>
      <c r="B792" t="s">
        <v>7325</v>
      </c>
      <c r="C792" t="s">
        <v>71</v>
      </c>
      <c r="D792" t="s">
        <v>7326</v>
      </c>
      <c r="E792" t="s">
        <v>71</v>
      </c>
      <c r="F792" t="s">
        <v>7327</v>
      </c>
      <c r="G792" t="s">
        <v>71</v>
      </c>
      <c r="H792" t="s">
        <v>71</v>
      </c>
      <c r="I792" s="1" t="s">
        <v>7328</v>
      </c>
      <c r="J792" s="6" t="s">
        <v>8590</v>
      </c>
      <c r="K792" t="s">
        <v>7329</v>
      </c>
      <c r="L792" t="s">
        <v>1280</v>
      </c>
      <c r="M792" t="s">
        <v>7330</v>
      </c>
      <c r="N792" t="s">
        <v>7331</v>
      </c>
      <c r="O792" t="s">
        <v>7332</v>
      </c>
      <c r="P792" t="s">
        <v>7333</v>
      </c>
      <c r="Q792" t="s">
        <v>71</v>
      </c>
      <c r="R792" t="s">
        <v>71</v>
      </c>
      <c r="S792" t="s">
        <v>71</v>
      </c>
      <c r="T792" t="s">
        <v>7334</v>
      </c>
      <c r="U792" t="s">
        <v>71</v>
      </c>
      <c r="V792" t="s">
        <v>71</v>
      </c>
      <c r="W792" t="s">
        <v>71</v>
      </c>
      <c r="X792" t="s">
        <v>71</v>
      </c>
      <c r="Y792" t="s">
        <v>7322</v>
      </c>
      <c r="Z792" t="s">
        <v>7335</v>
      </c>
      <c r="AA792" t="s">
        <v>71</v>
      </c>
      <c r="AB792" t="s">
        <v>71</v>
      </c>
      <c r="AC792" t="s">
        <v>71</v>
      </c>
      <c r="AD792" t="s">
        <v>71</v>
      </c>
      <c r="AE792" t="s">
        <v>71</v>
      </c>
      <c r="AF792" t="s">
        <v>71</v>
      </c>
      <c r="AG792" t="s">
        <v>71</v>
      </c>
      <c r="AH792" t="s">
        <v>71</v>
      </c>
      <c r="AI792" t="s">
        <v>71</v>
      </c>
      <c r="AJ792" t="s">
        <v>71</v>
      </c>
      <c r="AK792" t="s">
        <v>71</v>
      </c>
      <c r="AL792" t="s">
        <v>71</v>
      </c>
      <c r="AM792" t="s">
        <v>695</v>
      </c>
      <c r="AN792" t="s">
        <v>1283</v>
      </c>
      <c r="AO792" t="s">
        <v>7336</v>
      </c>
      <c r="AP792" t="s">
        <v>71</v>
      </c>
      <c r="AQ792" t="s">
        <v>71</v>
      </c>
      <c r="AR792" t="s">
        <v>71</v>
      </c>
      <c r="AS792">
        <v>2018</v>
      </c>
      <c r="AT792">
        <v>11080</v>
      </c>
      <c r="AU792" t="s">
        <v>71</v>
      </c>
      <c r="AV792" t="s">
        <v>71</v>
      </c>
      <c r="AW792" t="s">
        <v>71</v>
      </c>
      <c r="AX792" t="s">
        <v>71</v>
      </c>
      <c r="AY792" t="s">
        <v>71</v>
      </c>
      <c r="AZ792">
        <v>426</v>
      </c>
      <c r="BA792">
        <v>441</v>
      </c>
      <c r="BB792" t="s">
        <v>71</v>
      </c>
      <c r="BC792" t="s">
        <v>7337</v>
      </c>
      <c r="BD792" t="str">
        <f>HYPERLINK("http://dx.doi.org/10.1007/978-3-319-98648-7_25","http://dx.doi.org/10.1007/978-3-319-98648-7_25")</f>
        <v>http://dx.doi.org/10.1007/978-3-319-98648-7_25</v>
      </c>
      <c r="BE792" t="s">
        <v>71</v>
      </c>
      <c r="BF792" t="s">
        <v>71</v>
      </c>
      <c r="BG792" t="s">
        <v>71</v>
      </c>
      <c r="BH792" t="s">
        <v>71</v>
      </c>
      <c r="BI792" t="s">
        <v>71</v>
      </c>
      <c r="BJ792" t="s">
        <v>71</v>
      </c>
      <c r="BK792" t="s">
        <v>71</v>
      </c>
      <c r="BL792" t="s">
        <v>71</v>
      </c>
      <c r="BM792" t="s">
        <v>71</v>
      </c>
      <c r="BN792" t="s">
        <v>71</v>
      </c>
      <c r="BO792" t="s">
        <v>71</v>
      </c>
      <c r="BP792" t="s">
        <v>71</v>
      </c>
      <c r="BQ792" t="s">
        <v>7338</v>
      </c>
      <c r="BR792" t="str">
        <f>HYPERLINK("https%3A%2F%2Fwww.webofscience.com%2Fwos%2Fwoscc%2Ffull-record%2FWOS:000724119800025","View Full Record in Web of Science")</f>
        <v>View Full Record in Web of Science</v>
      </c>
    </row>
    <row r="793" spans="1:70" x14ac:dyDescent="0.25">
      <c r="A793" t="s">
        <v>69</v>
      </c>
      <c r="B793" t="s">
        <v>7339</v>
      </c>
      <c r="C793" t="s">
        <v>71</v>
      </c>
      <c r="D793" t="s">
        <v>71</v>
      </c>
      <c r="E793" t="s">
        <v>71</v>
      </c>
      <c r="F793" t="s">
        <v>7340</v>
      </c>
      <c r="G793" t="s">
        <v>71</v>
      </c>
      <c r="H793" t="s">
        <v>71</v>
      </c>
      <c r="I793" s="1" t="s">
        <v>7341</v>
      </c>
      <c r="J793" s="6" t="s">
        <v>8590</v>
      </c>
      <c r="K793" t="s">
        <v>288</v>
      </c>
      <c r="L793" t="s">
        <v>71</v>
      </c>
      <c r="M793" t="s">
        <v>71</v>
      </c>
      <c r="N793" t="s">
        <v>71</v>
      </c>
      <c r="O793" t="s">
        <v>71</v>
      </c>
      <c r="P793" t="s">
        <v>71</v>
      </c>
      <c r="Q793" t="s">
        <v>71</v>
      </c>
      <c r="R793" t="s">
        <v>71</v>
      </c>
      <c r="S793" t="s">
        <v>71</v>
      </c>
      <c r="T793" t="s">
        <v>7342</v>
      </c>
      <c r="U793" t="s">
        <v>71</v>
      </c>
      <c r="V793" t="s">
        <v>71</v>
      </c>
      <c r="W793" t="s">
        <v>71</v>
      </c>
      <c r="X793" t="s">
        <v>71</v>
      </c>
      <c r="Y793" t="s">
        <v>7343</v>
      </c>
      <c r="Z793" t="s">
        <v>7344</v>
      </c>
      <c r="AA793" t="s">
        <v>71</v>
      </c>
      <c r="AB793" t="s">
        <v>71</v>
      </c>
      <c r="AC793" t="s">
        <v>71</v>
      </c>
      <c r="AD793" t="s">
        <v>71</v>
      </c>
      <c r="AE793" t="s">
        <v>71</v>
      </c>
      <c r="AF793" t="s">
        <v>71</v>
      </c>
      <c r="AG793" t="s">
        <v>71</v>
      </c>
      <c r="AH793" t="s">
        <v>71</v>
      </c>
      <c r="AI793" t="s">
        <v>71</v>
      </c>
      <c r="AJ793" t="s">
        <v>71</v>
      </c>
      <c r="AK793" t="s">
        <v>71</v>
      </c>
      <c r="AL793" t="s">
        <v>71</v>
      </c>
      <c r="AM793" t="s">
        <v>291</v>
      </c>
      <c r="AN793" t="s">
        <v>292</v>
      </c>
      <c r="AO793" t="s">
        <v>71</v>
      </c>
      <c r="AP793" t="s">
        <v>71</v>
      </c>
      <c r="AQ793" t="s">
        <v>71</v>
      </c>
      <c r="AR793" t="s">
        <v>2182</v>
      </c>
      <c r="AS793">
        <v>2018</v>
      </c>
      <c r="AT793">
        <v>103</v>
      </c>
      <c r="AU793" t="s">
        <v>71</v>
      </c>
      <c r="AV793" t="s">
        <v>71</v>
      </c>
      <c r="AW793" t="s">
        <v>71</v>
      </c>
      <c r="AX793" t="s">
        <v>71</v>
      </c>
      <c r="AY793" t="s">
        <v>71</v>
      </c>
      <c r="AZ793">
        <v>133</v>
      </c>
      <c r="BA793">
        <v>145</v>
      </c>
      <c r="BB793" t="s">
        <v>71</v>
      </c>
      <c r="BC793" t="s">
        <v>7345</v>
      </c>
      <c r="BD793" t="str">
        <f>HYPERLINK("http://dx.doi.org/10.1016/j.eswa.2018.03.003","http://dx.doi.org/10.1016/j.eswa.2018.03.003")</f>
        <v>http://dx.doi.org/10.1016/j.eswa.2018.03.003</v>
      </c>
      <c r="BE793" t="s">
        <v>71</v>
      </c>
      <c r="BF793" t="s">
        <v>71</v>
      </c>
      <c r="BG793" t="s">
        <v>71</v>
      </c>
      <c r="BH793" t="s">
        <v>71</v>
      </c>
      <c r="BI793" t="s">
        <v>71</v>
      </c>
      <c r="BJ793" t="s">
        <v>71</v>
      </c>
      <c r="BK793" t="s">
        <v>71</v>
      </c>
      <c r="BL793" t="s">
        <v>71</v>
      </c>
      <c r="BM793" t="s">
        <v>71</v>
      </c>
      <c r="BN793" t="s">
        <v>71</v>
      </c>
      <c r="BO793" t="s">
        <v>71</v>
      </c>
      <c r="BP793" t="s">
        <v>71</v>
      </c>
      <c r="BQ793" t="s">
        <v>7346</v>
      </c>
      <c r="BR793" t="str">
        <f>HYPERLINK("https%3A%2F%2Fwww.webofscience.com%2Fwos%2Fwoscc%2Ffull-record%2FWOS:000430521200011","View Full Record in Web of Science")</f>
        <v>View Full Record in Web of Science</v>
      </c>
    </row>
    <row r="794" spans="1:70" x14ac:dyDescent="0.25">
      <c r="A794" t="s">
        <v>69</v>
      </c>
      <c r="B794" t="s">
        <v>7347</v>
      </c>
      <c r="C794" t="s">
        <v>71</v>
      </c>
      <c r="D794" t="s">
        <v>71</v>
      </c>
      <c r="E794" t="s">
        <v>71</v>
      </c>
      <c r="F794" t="s">
        <v>7348</v>
      </c>
      <c r="G794" t="s">
        <v>71</v>
      </c>
      <c r="H794" t="s">
        <v>71</v>
      </c>
      <c r="I794" s="1" t="s">
        <v>7349</v>
      </c>
      <c r="J794" s="6" t="s">
        <v>8590</v>
      </c>
      <c r="K794" t="s">
        <v>338</v>
      </c>
      <c r="L794" t="s">
        <v>71</v>
      </c>
      <c r="M794" t="s">
        <v>71</v>
      </c>
      <c r="N794" t="s">
        <v>71</v>
      </c>
      <c r="O794" t="s">
        <v>71</v>
      </c>
      <c r="P794" t="s">
        <v>71</v>
      </c>
      <c r="Q794" t="s">
        <v>71</v>
      </c>
      <c r="R794" t="s">
        <v>71</v>
      </c>
      <c r="S794" t="s">
        <v>71</v>
      </c>
      <c r="T794" t="s">
        <v>7350</v>
      </c>
      <c r="U794" t="s">
        <v>71</v>
      </c>
      <c r="V794" t="s">
        <v>71</v>
      </c>
      <c r="W794" t="s">
        <v>71</v>
      </c>
      <c r="X794" t="s">
        <v>71</v>
      </c>
      <c r="Y794" t="s">
        <v>7351</v>
      </c>
      <c r="Z794" t="s">
        <v>7352</v>
      </c>
      <c r="AA794" t="s">
        <v>71</v>
      </c>
      <c r="AB794" t="s">
        <v>71</v>
      </c>
      <c r="AC794" t="s">
        <v>71</v>
      </c>
      <c r="AD794" t="s">
        <v>71</v>
      </c>
      <c r="AE794" t="s">
        <v>71</v>
      </c>
      <c r="AF794" t="s">
        <v>71</v>
      </c>
      <c r="AG794" t="s">
        <v>71</v>
      </c>
      <c r="AH794" t="s">
        <v>71</v>
      </c>
      <c r="AI794" t="s">
        <v>71</v>
      </c>
      <c r="AJ794" t="s">
        <v>71</v>
      </c>
      <c r="AK794" t="s">
        <v>71</v>
      </c>
      <c r="AL794" t="s">
        <v>71</v>
      </c>
      <c r="AM794" t="s">
        <v>342</v>
      </c>
      <c r="AN794" t="s">
        <v>343</v>
      </c>
      <c r="AO794" t="s">
        <v>71</v>
      </c>
      <c r="AP794" t="s">
        <v>71</v>
      </c>
      <c r="AQ794" t="s">
        <v>71</v>
      </c>
      <c r="AR794" t="s">
        <v>344</v>
      </c>
      <c r="AS794">
        <v>2016</v>
      </c>
      <c r="AT794">
        <v>18</v>
      </c>
      <c r="AU794">
        <v>3</v>
      </c>
      <c r="AV794" t="s">
        <v>71</v>
      </c>
      <c r="AW794" t="s">
        <v>71</v>
      </c>
      <c r="AX794" t="s">
        <v>71</v>
      </c>
      <c r="AY794" t="s">
        <v>71</v>
      </c>
      <c r="AZ794">
        <v>523</v>
      </c>
      <c r="BA794">
        <v>536</v>
      </c>
      <c r="BB794" t="s">
        <v>71</v>
      </c>
      <c r="BC794" t="s">
        <v>7353</v>
      </c>
      <c r="BD794" t="str">
        <f>HYPERLINK("http://dx.doi.org/10.1007/s40815-015-0067-7","http://dx.doi.org/10.1007/s40815-015-0067-7")</f>
        <v>http://dx.doi.org/10.1007/s40815-015-0067-7</v>
      </c>
      <c r="BE794" t="s">
        <v>71</v>
      </c>
      <c r="BF794" t="s">
        <v>71</v>
      </c>
      <c r="BG794" t="s">
        <v>71</v>
      </c>
      <c r="BH794" t="s">
        <v>71</v>
      </c>
      <c r="BI794" t="s">
        <v>71</v>
      </c>
      <c r="BJ794" t="s">
        <v>71</v>
      </c>
      <c r="BK794" t="s">
        <v>71</v>
      </c>
      <c r="BL794" t="s">
        <v>71</v>
      </c>
      <c r="BM794" t="s">
        <v>71</v>
      </c>
      <c r="BN794" t="s">
        <v>71</v>
      </c>
      <c r="BO794" t="s">
        <v>71</v>
      </c>
      <c r="BP794" t="s">
        <v>71</v>
      </c>
      <c r="BQ794" t="s">
        <v>7354</v>
      </c>
      <c r="BR794" t="str">
        <f>HYPERLINK("https%3A%2F%2Fwww.webofscience.com%2Fwos%2Fwoscc%2Ffull-record%2FWOS:000378230300015","View Full Record in Web of Science")</f>
        <v>View Full Record in Web of Science</v>
      </c>
    </row>
    <row r="795" spans="1:70" x14ac:dyDescent="0.25">
      <c r="A795" t="s">
        <v>83</v>
      </c>
      <c r="B795" t="s">
        <v>7355</v>
      </c>
      <c r="C795" t="s">
        <v>71</v>
      </c>
      <c r="D795" t="s">
        <v>7356</v>
      </c>
      <c r="E795" t="s">
        <v>71</v>
      </c>
      <c r="F795" t="s">
        <v>7357</v>
      </c>
      <c r="G795" t="s">
        <v>71</v>
      </c>
      <c r="H795" t="s">
        <v>71</v>
      </c>
      <c r="I795" s="1" t="s">
        <v>7358</v>
      </c>
      <c r="J795" s="6" t="s">
        <v>8590</v>
      </c>
      <c r="K795" t="s">
        <v>7359</v>
      </c>
      <c r="L795" t="s">
        <v>687</v>
      </c>
      <c r="M795" t="s">
        <v>7360</v>
      </c>
      <c r="N795" t="s">
        <v>7361</v>
      </c>
      <c r="O795" t="s">
        <v>7362</v>
      </c>
      <c r="P795" t="s">
        <v>71</v>
      </c>
      <c r="Q795" t="s">
        <v>7363</v>
      </c>
      <c r="R795" t="s">
        <v>71</v>
      </c>
      <c r="S795" t="s">
        <v>71</v>
      </c>
      <c r="T795" t="s">
        <v>7364</v>
      </c>
      <c r="U795" t="s">
        <v>71</v>
      </c>
      <c r="V795" t="s">
        <v>71</v>
      </c>
      <c r="W795" t="s">
        <v>71</v>
      </c>
      <c r="X795" t="s">
        <v>71</v>
      </c>
      <c r="Y795" t="s">
        <v>7365</v>
      </c>
      <c r="Z795" t="s">
        <v>7366</v>
      </c>
      <c r="AA795" t="s">
        <v>71</v>
      </c>
      <c r="AB795" t="s">
        <v>71</v>
      </c>
      <c r="AC795" t="s">
        <v>71</v>
      </c>
      <c r="AD795" t="s">
        <v>71</v>
      </c>
      <c r="AE795" t="s">
        <v>71</v>
      </c>
      <c r="AF795" t="s">
        <v>71</v>
      </c>
      <c r="AG795" t="s">
        <v>71</v>
      </c>
      <c r="AH795" t="s">
        <v>71</v>
      </c>
      <c r="AI795" t="s">
        <v>71</v>
      </c>
      <c r="AJ795" t="s">
        <v>71</v>
      </c>
      <c r="AK795" t="s">
        <v>71</v>
      </c>
      <c r="AL795" t="s">
        <v>71</v>
      </c>
      <c r="AM795" t="s">
        <v>695</v>
      </c>
      <c r="AN795" t="s">
        <v>1283</v>
      </c>
      <c r="AO795" t="s">
        <v>7367</v>
      </c>
      <c r="AP795" t="s">
        <v>71</v>
      </c>
      <c r="AQ795" t="s">
        <v>71</v>
      </c>
      <c r="AR795" t="s">
        <v>71</v>
      </c>
      <c r="AS795">
        <v>2010</v>
      </c>
      <c r="AT795">
        <v>6077</v>
      </c>
      <c r="AU795" t="s">
        <v>71</v>
      </c>
      <c r="AV795" t="s">
        <v>71</v>
      </c>
      <c r="AW795" t="s">
        <v>71</v>
      </c>
      <c r="AX795" t="s">
        <v>71</v>
      </c>
      <c r="AY795" t="s">
        <v>71</v>
      </c>
      <c r="AZ795">
        <v>45</v>
      </c>
      <c r="BA795" t="s">
        <v>99</v>
      </c>
      <c r="BB795" t="s">
        <v>71</v>
      </c>
      <c r="BC795" t="s">
        <v>71</v>
      </c>
      <c r="BD795" t="s">
        <v>71</v>
      </c>
      <c r="BE795" t="s">
        <v>71</v>
      </c>
      <c r="BF795" t="s">
        <v>71</v>
      </c>
      <c r="BG795" t="s">
        <v>71</v>
      </c>
      <c r="BH795" t="s">
        <v>71</v>
      </c>
      <c r="BI795" t="s">
        <v>71</v>
      </c>
      <c r="BJ795" t="s">
        <v>71</v>
      </c>
      <c r="BK795" t="s">
        <v>71</v>
      </c>
      <c r="BL795" t="s">
        <v>71</v>
      </c>
      <c r="BM795" t="s">
        <v>71</v>
      </c>
      <c r="BN795" t="s">
        <v>71</v>
      </c>
      <c r="BO795" t="s">
        <v>71</v>
      </c>
      <c r="BP795" t="s">
        <v>71</v>
      </c>
      <c r="BQ795" t="s">
        <v>7368</v>
      </c>
      <c r="BR795" t="str">
        <f>HYPERLINK("https%3A%2F%2Fwww.webofscience.com%2Fwos%2Fwoscc%2Ffull-record%2FWOS:000286905700006","View Full Record in Web of Science")</f>
        <v>View Full Record in Web of Science</v>
      </c>
    </row>
    <row r="796" spans="1:70" x14ac:dyDescent="0.25">
      <c r="A796" t="s">
        <v>83</v>
      </c>
      <c r="B796" t="s">
        <v>7369</v>
      </c>
      <c r="C796" t="s">
        <v>71</v>
      </c>
      <c r="D796" t="s">
        <v>71</v>
      </c>
      <c r="E796" t="s">
        <v>102</v>
      </c>
      <c r="F796" t="s">
        <v>7370</v>
      </c>
      <c r="G796" t="s">
        <v>71</v>
      </c>
      <c r="H796" t="s">
        <v>71</v>
      </c>
      <c r="I796" s="1" t="s">
        <v>7371</v>
      </c>
      <c r="J796" s="6" t="s">
        <v>8590</v>
      </c>
      <c r="K796" t="s">
        <v>1781</v>
      </c>
      <c r="L796" t="s">
        <v>1782</v>
      </c>
      <c r="M796" t="s">
        <v>1783</v>
      </c>
      <c r="N796" t="s">
        <v>1784</v>
      </c>
      <c r="O796" t="s">
        <v>1785</v>
      </c>
      <c r="P796" t="s">
        <v>1786</v>
      </c>
      <c r="Q796" t="s">
        <v>71</v>
      </c>
      <c r="R796" t="s">
        <v>71</v>
      </c>
      <c r="S796" t="s">
        <v>71</v>
      </c>
      <c r="T796" t="s">
        <v>7372</v>
      </c>
      <c r="U796" t="s">
        <v>71</v>
      </c>
      <c r="V796" t="s">
        <v>71</v>
      </c>
      <c r="W796" t="s">
        <v>71</v>
      </c>
      <c r="X796" t="s">
        <v>71</v>
      </c>
      <c r="Y796" t="s">
        <v>71</v>
      </c>
      <c r="Z796" t="s">
        <v>71</v>
      </c>
      <c r="AA796" t="s">
        <v>71</v>
      </c>
      <c r="AB796" t="s">
        <v>71</v>
      </c>
      <c r="AC796" t="s">
        <v>71</v>
      </c>
      <c r="AD796" t="s">
        <v>71</v>
      </c>
      <c r="AE796" t="s">
        <v>71</v>
      </c>
      <c r="AF796" t="s">
        <v>71</v>
      </c>
      <c r="AG796" t="s">
        <v>71</v>
      </c>
      <c r="AH796" t="s">
        <v>71</v>
      </c>
      <c r="AI796" t="s">
        <v>71</v>
      </c>
      <c r="AJ796" t="s">
        <v>71</v>
      </c>
      <c r="AK796" t="s">
        <v>71</v>
      </c>
      <c r="AL796" t="s">
        <v>71</v>
      </c>
      <c r="AM796" t="s">
        <v>1788</v>
      </c>
      <c r="AN796" t="s">
        <v>71</v>
      </c>
      <c r="AO796" t="s">
        <v>1789</v>
      </c>
      <c r="AP796" t="s">
        <v>71</v>
      </c>
      <c r="AQ796" t="s">
        <v>71</v>
      </c>
      <c r="AR796" t="s">
        <v>71</v>
      </c>
      <c r="AS796">
        <v>2022</v>
      </c>
      <c r="AT796" t="s">
        <v>71</v>
      </c>
      <c r="AU796" t="s">
        <v>71</v>
      </c>
      <c r="AV796" t="s">
        <v>71</v>
      </c>
      <c r="AW796" t="s">
        <v>71</v>
      </c>
      <c r="AX796" t="s">
        <v>71</v>
      </c>
      <c r="AY796" t="s">
        <v>71</v>
      </c>
      <c r="AZ796" t="s">
        <v>71</v>
      </c>
      <c r="BA796" t="s">
        <v>71</v>
      </c>
      <c r="BB796" t="s">
        <v>71</v>
      </c>
      <c r="BC796" t="s">
        <v>7373</v>
      </c>
      <c r="BD796" t="str">
        <f>HYPERLINK("http://dx.doi.org/10.1109/FUZZ-IEEE55066.2022.9882802","http://dx.doi.org/10.1109/FUZZ-IEEE55066.2022.9882802")</f>
        <v>http://dx.doi.org/10.1109/FUZZ-IEEE55066.2022.9882802</v>
      </c>
      <c r="BE796" t="s">
        <v>71</v>
      </c>
      <c r="BF796" t="s">
        <v>71</v>
      </c>
      <c r="BG796" t="s">
        <v>71</v>
      </c>
      <c r="BH796" t="s">
        <v>71</v>
      </c>
      <c r="BI796" t="s">
        <v>71</v>
      </c>
      <c r="BJ796" t="s">
        <v>71</v>
      </c>
      <c r="BK796" t="s">
        <v>71</v>
      </c>
      <c r="BL796" t="s">
        <v>71</v>
      </c>
      <c r="BM796" t="s">
        <v>71</v>
      </c>
      <c r="BN796" t="s">
        <v>71</v>
      </c>
      <c r="BO796" t="s">
        <v>71</v>
      </c>
      <c r="BP796" t="s">
        <v>71</v>
      </c>
      <c r="BQ796" t="s">
        <v>7374</v>
      </c>
      <c r="BR796" t="str">
        <f>HYPERLINK("https%3A%2F%2Fwww.webofscience.com%2Fwos%2Fwoscc%2Ffull-record%2FWOS:000861288500123","View Full Record in Web of Science")</f>
        <v>View Full Record in Web of Science</v>
      </c>
    </row>
    <row r="797" spans="1:70" x14ac:dyDescent="0.25">
      <c r="A797" t="s">
        <v>69</v>
      </c>
      <c r="B797" t="s">
        <v>7375</v>
      </c>
      <c r="C797" t="s">
        <v>71</v>
      </c>
      <c r="D797" t="s">
        <v>71</v>
      </c>
      <c r="E797" t="s">
        <v>71</v>
      </c>
      <c r="F797" t="s">
        <v>7376</v>
      </c>
      <c r="G797" t="s">
        <v>71</v>
      </c>
      <c r="H797" t="s">
        <v>71</v>
      </c>
      <c r="I797" s="1" t="s">
        <v>7377</v>
      </c>
      <c r="J797" s="6" t="s">
        <v>8590</v>
      </c>
      <c r="K797" t="s">
        <v>766</v>
      </c>
      <c r="L797" t="s">
        <v>71</v>
      </c>
      <c r="M797" t="s">
        <v>71</v>
      </c>
      <c r="N797" t="s">
        <v>71</v>
      </c>
      <c r="O797" t="s">
        <v>71</v>
      </c>
      <c r="P797" t="s">
        <v>71</v>
      </c>
      <c r="Q797" t="s">
        <v>71</v>
      </c>
      <c r="R797" t="s">
        <v>71</v>
      </c>
      <c r="S797" t="s">
        <v>71</v>
      </c>
      <c r="T797" t="s">
        <v>7378</v>
      </c>
      <c r="U797" t="s">
        <v>71</v>
      </c>
      <c r="V797" t="s">
        <v>71</v>
      </c>
      <c r="W797" t="s">
        <v>71</v>
      </c>
      <c r="X797" t="s">
        <v>71</v>
      </c>
      <c r="Y797" t="s">
        <v>7379</v>
      </c>
      <c r="Z797" t="s">
        <v>1474</v>
      </c>
      <c r="AA797" t="s">
        <v>71</v>
      </c>
      <c r="AB797" t="s">
        <v>71</v>
      </c>
      <c r="AC797" t="s">
        <v>71</v>
      </c>
      <c r="AD797" t="s">
        <v>71</v>
      </c>
      <c r="AE797" t="s">
        <v>71</v>
      </c>
      <c r="AF797" t="s">
        <v>71</v>
      </c>
      <c r="AG797" t="s">
        <v>71</v>
      </c>
      <c r="AH797" t="s">
        <v>71</v>
      </c>
      <c r="AI797" t="s">
        <v>71</v>
      </c>
      <c r="AJ797" t="s">
        <v>71</v>
      </c>
      <c r="AK797" t="s">
        <v>71</v>
      </c>
      <c r="AL797" t="s">
        <v>71</v>
      </c>
      <c r="AM797" t="s">
        <v>768</v>
      </c>
      <c r="AN797" t="s">
        <v>769</v>
      </c>
      <c r="AO797" t="s">
        <v>71</v>
      </c>
      <c r="AP797" t="s">
        <v>71</v>
      </c>
      <c r="AQ797" t="s">
        <v>71</v>
      </c>
      <c r="AR797" t="s">
        <v>79</v>
      </c>
      <c r="AS797">
        <v>2016</v>
      </c>
      <c r="AT797">
        <v>46</v>
      </c>
      <c r="AU797" t="s">
        <v>71</v>
      </c>
      <c r="AV797" t="s">
        <v>71</v>
      </c>
      <c r="AW797" t="s">
        <v>71</v>
      </c>
      <c r="AX797" t="s">
        <v>71</v>
      </c>
      <c r="AY797" t="s">
        <v>71</v>
      </c>
      <c r="AZ797">
        <v>953</v>
      </c>
      <c r="BA797">
        <v>966</v>
      </c>
      <c r="BB797" t="s">
        <v>71</v>
      </c>
      <c r="BC797" t="s">
        <v>7380</v>
      </c>
      <c r="BD797" t="str">
        <f>HYPERLINK("http://dx.doi.org/10.1016/j.asoc.2015.11.007","http://dx.doi.org/10.1016/j.asoc.2015.11.007")</f>
        <v>http://dx.doi.org/10.1016/j.asoc.2015.11.007</v>
      </c>
      <c r="BE797" t="s">
        <v>71</v>
      </c>
      <c r="BF797" t="s">
        <v>71</v>
      </c>
      <c r="BG797" t="s">
        <v>71</v>
      </c>
      <c r="BH797" t="s">
        <v>71</v>
      </c>
      <c r="BI797" t="s">
        <v>71</v>
      </c>
      <c r="BJ797" t="s">
        <v>71</v>
      </c>
      <c r="BK797" t="s">
        <v>71</v>
      </c>
      <c r="BL797" t="s">
        <v>71</v>
      </c>
      <c r="BM797" t="s">
        <v>71</v>
      </c>
      <c r="BN797" t="s">
        <v>71</v>
      </c>
      <c r="BO797" t="s">
        <v>71</v>
      </c>
      <c r="BP797" t="s">
        <v>71</v>
      </c>
      <c r="BQ797" t="s">
        <v>7381</v>
      </c>
      <c r="BR797" t="str">
        <f>HYPERLINK("https%3A%2F%2Fwww.webofscience.com%2Fwos%2Fwoscc%2Ffull-record%2FWOS:000377999900067","View Full Record in Web of Science")</f>
        <v>View Full Record in Web of Science</v>
      </c>
    </row>
    <row r="798" spans="1:70" x14ac:dyDescent="0.25">
      <c r="A798" t="s">
        <v>69</v>
      </c>
      <c r="B798" t="s">
        <v>7382</v>
      </c>
      <c r="C798" t="s">
        <v>71</v>
      </c>
      <c r="D798" t="s">
        <v>71</v>
      </c>
      <c r="E798" t="s">
        <v>71</v>
      </c>
      <c r="F798" t="s">
        <v>7383</v>
      </c>
      <c r="G798" t="s">
        <v>71</v>
      </c>
      <c r="H798" t="s">
        <v>71</v>
      </c>
      <c r="I798" s="1" t="s">
        <v>7384</v>
      </c>
      <c r="J798" s="6" t="s">
        <v>8590</v>
      </c>
      <c r="K798" t="s">
        <v>288</v>
      </c>
      <c r="L798" t="s">
        <v>71</v>
      </c>
      <c r="M798" t="s">
        <v>71</v>
      </c>
      <c r="N798" t="s">
        <v>71</v>
      </c>
      <c r="O798" t="s">
        <v>71</v>
      </c>
      <c r="P798" t="s">
        <v>71</v>
      </c>
      <c r="Q798" t="s">
        <v>71</v>
      </c>
      <c r="R798" t="s">
        <v>71</v>
      </c>
      <c r="S798" t="s">
        <v>71</v>
      </c>
      <c r="T798" t="s">
        <v>7385</v>
      </c>
      <c r="U798" t="s">
        <v>71</v>
      </c>
      <c r="V798" t="s">
        <v>71</v>
      </c>
      <c r="W798" t="s">
        <v>71</v>
      </c>
      <c r="X798" t="s">
        <v>71</v>
      </c>
      <c r="Y798" t="s">
        <v>7386</v>
      </c>
      <c r="Z798" t="s">
        <v>7387</v>
      </c>
      <c r="AA798" t="s">
        <v>71</v>
      </c>
      <c r="AB798" t="s">
        <v>71</v>
      </c>
      <c r="AC798" t="s">
        <v>71</v>
      </c>
      <c r="AD798" t="s">
        <v>71</v>
      </c>
      <c r="AE798" t="s">
        <v>71</v>
      </c>
      <c r="AF798" t="s">
        <v>71</v>
      </c>
      <c r="AG798" t="s">
        <v>71</v>
      </c>
      <c r="AH798" t="s">
        <v>71</v>
      </c>
      <c r="AI798" t="s">
        <v>71</v>
      </c>
      <c r="AJ798" t="s">
        <v>71</v>
      </c>
      <c r="AK798" t="s">
        <v>71</v>
      </c>
      <c r="AL798" t="s">
        <v>71</v>
      </c>
      <c r="AM798" t="s">
        <v>291</v>
      </c>
      <c r="AN798" t="s">
        <v>292</v>
      </c>
      <c r="AO798" t="s">
        <v>71</v>
      </c>
      <c r="AP798" t="s">
        <v>71</v>
      </c>
      <c r="AQ798" t="s">
        <v>71</v>
      </c>
      <c r="AR798" t="s">
        <v>7388</v>
      </c>
      <c r="AS798">
        <v>2011</v>
      </c>
      <c r="AT798">
        <v>38</v>
      </c>
      <c r="AU798">
        <v>12</v>
      </c>
      <c r="AV798" t="s">
        <v>71</v>
      </c>
      <c r="AW798" t="s">
        <v>71</v>
      </c>
      <c r="AX798" t="s">
        <v>71</v>
      </c>
      <c r="AY798" t="s">
        <v>71</v>
      </c>
      <c r="AZ798">
        <v>14523</v>
      </c>
      <c r="BA798">
        <v>14534</v>
      </c>
      <c r="BB798" t="s">
        <v>71</v>
      </c>
      <c r="BC798" t="s">
        <v>7389</v>
      </c>
      <c r="BD798" t="str">
        <f>HYPERLINK("http://dx.doi.org/10.1016/j.eswa.2011.05.032","http://dx.doi.org/10.1016/j.eswa.2011.05.032")</f>
        <v>http://dx.doi.org/10.1016/j.eswa.2011.05.032</v>
      </c>
      <c r="BE798" t="s">
        <v>71</v>
      </c>
      <c r="BF798" t="s">
        <v>71</v>
      </c>
      <c r="BG798" t="s">
        <v>71</v>
      </c>
      <c r="BH798" t="s">
        <v>71</v>
      </c>
      <c r="BI798" t="s">
        <v>71</v>
      </c>
      <c r="BJ798" t="s">
        <v>71</v>
      </c>
      <c r="BK798" t="s">
        <v>71</v>
      </c>
      <c r="BL798" t="s">
        <v>71</v>
      </c>
      <c r="BM798" t="s">
        <v>71</v>
      </c>
      <c r="BN798" t="s">
        <v>71</v>
      </c>
      <c r="BO798" t="s">
        <v>71</v>
      </c>
      <c r="BP798" t="s">
        <v>71</v>
      </c>
      <c r="BQ798" t="s">
        <v>7390</v>
      </c>
      <c r="BR798" t="str">
        <f>HYPERLINK("https%3A%2F%2Fwww.webofscience.com%2Fwos%2Fwoscc%2Ffull-record%2FWOS:000295193400017","View Full Record in Web of Science")</f>
        <v>View Full Record in Web of Science</v>
      </c>
    </row>
    <row r="799" spans="1:70" x14ac:dyDescent="0.25">
      <c r="A799" t="s">
        <v>69</v>
      </c>
      <c r="B799" t="s">
        <v>7391</v>
      </c>
      <c r="C799" t="s">
        <v>71</v>
      </c>
      <c r="D799" t="s">
        <v>71</v>
      </c>
      <c r="E799" t="s">
        <v>71</v>
      </c>
      <c r="F799" t="s">
        <v>7392</v>
      </c>
      <c r="G799" t="s">
        <v>71</v>
      </c>
      <c r="H799" t="s">
        <v>71</v>
      </c>
      <c r="I799" s="1" t="s">
        <v>7393</v>
      </c>
      <c r="J799" s="6" t="s">
        <v>8590</v>
      </c>
      <c r="K799" t="s">
        <v>7394</v>
      </c>
      <c r="L799" t="s">
        <v>71</v>
      </c>
      <c r="M799" t="s">
        <v>71</v>
      </c>
      <c r="N799" t="s">
        <v>71</v>
      </c>
      <c r="O799" t="s">
        <v>71</v>
      </c>
      <c r="P799" t="s">
        <v>71</v>
      </c>
      <c r="Q799" t="s">
        <v>71</v>
      </c>
      <c r="R799" t="s">
        <v>71</v>
      </c>
      <c r="S799" t="s">
        <v>71</v>
      </c>
      <c r="T799" t="s">
        <v>7395</v>
      </c>
      <c r="U799" t="s">
        <v>71</v>
      </c>
      <c r="V799" t="s">
        <v>71</v>
      </c>
      <c r="W799" t="s">
        <v>71</v>
      </c>
      <c r="X799" t="s">
        <v>71</v>
      </c>
      <c r="Y799" t="s">
        <v>7396</v>
      </c>
      <c r="Z799" t="s">
        <v>71</v>
      </c>
      <c r="AA799" t="s">
        <v>71</v>
      </c>
      <c r="AB799" t="s">
        <v>71</v>
      </c>
      <c r="AC799" t="s">
        <v>71</v>
      </c>
      <c r="AD799" t="s">
        <v>71</v>
      </c>
      <c r="AE799" t="s">
        <v>71</v>
      </c>
      <c r="AF799" t="s">
        <v>71</v>
      </c>
      <c r="AG799" t="s">
        <v>71</v>
      </c>
      <c r="AH799" t="s">
        <v>71</v>
      </c>
      <c r="AI799" t="s">
        <v>71</v>
      </c>
      <c r="AJ799" t="s">
        <v>71</v>
      </c>
      <c r="AK799" t="s">
        <v>71</v>
      </c>
      <c r="AL799" t="s">
        <v>71</v>
      </c>
      <c r="AM799" t="s">
        <v>7397</v>
      </c>
      <c r="AN799" t="s">
        <v>7398</v>
      </c>
      <c r="AO799" t="s">
        <v>71</v>
      </c>
      <c r="AP799" t="s">
        <v>71</v>
      </c>
      <c r="AQ799" t="s">
        <v>71</v>
      </c>
      <c r="AR799" t="s">
        <v>960</v>
      </c>
      <c r="AS799">
        <v>2015</v>
      </c>
      <c r="AT799">
        <v>25</v>
      </c>
      <c r="AU799">
        <v>3</v>
      </c>
      <c r="AV799" t="s">
        <v>71</v>
      </c>
      <c r="AW799" t="s">
        <v>71</v>
      </c>
      <c r="AX799" t="s">
        <v>71</v>
      </c>
      <c r="AY799" t="s">
        <v>71</v>
      </c>
      <c r="AZ799">
        <v>493</v>
      </c>
      <c r="BA799">
        <v>511</v>
      </c>
      <c r="BB799" t="s">
        <v>71</v>
      </c>
      <c r="BC799" t="s">
        <v>7399</v>
      </c>
      <c r="BD799" t="str">
        <f>HYPERLINK("http://dx.doi.org/10.1142/S0218194015400185","http://dx.doi.org/10.1142/S0218194015400185")</f>
        <v>http://dx.doi.org/10.1142/S0218194015400185</v>
      </c>
      <c r="BE799" t="s">
        <v>71</v>
      </c>
      <c r="BF799" t="s">
        <v>71</v>
      </c>
      <c r="BG799" t="s">
        <v>71</v>
      </c>
      <c r="BH799" t="s">
        <v>71</v>
      </c>
      <c r="BI799" t="s">
        <v>71</v>
      </c>
      <c r="BJ799" t="s">
        <v>71</v>
      </c>
      <c r="BK799" t="s">
        <v>71</v>
      </c>
      <c r="BL799" t="s">
        <v>71</v>
      </c>
      <c r="BM799" t="s">
        <v>71</v>
      </c>
      <c r="BN799" t="s">
        <v>71</v>
      </c>
      <c r="BO799" t="s">
        <v>71</v>
      </c>
      <c r="BP799" t="s">
        <v>71</v>
      </c>
      <c r="BQ799" t="s">
        <v>7400</v>
      </c>
      <c r="BR799" t="str">
        <f>HYPERLINK("https%3A%2F%2Fwww.webofscience.com%2Fwos%2Fwoscc%2Ffull-record%2FWOS:000359322900005","View Full Record in Web of Science")</f>
        <v>View Full Record in Web of Science</v>
      </c>
    </row>
    <row r="800" spans="1:70" x14ac:dyDescent="0.25">
      <c r="A800" t="s">
        <v>69</v>
      </c>
      <c r="B800" t="s">
        <v>7401</v>
      </c>
      <c r="C800" t="s">
        <v>71</v>
      </c>
      <c r="D800" t="s">
        <v>71</v>
      </c>
      <c r="E800" t="s">
        <v>71</v>
      </c>
      <c r="F800" t="s">
        <v>7402</v>
      </c>
      <c r="G800" t="s">
        <v>71</v>
      </c>
      <c r="H800" t="s">
        <v>71</v>
      </c>
      <c r="I800" s="1" t="s">
        <v>7403</v>
      </c>
      <c r="J800" s="6" t="s">
        <v>8590</v>
      </c>
      <c r="K800" t="s">
        <v>7404</v>
      </c>
      <c r="L800" t="s">
        <v>71</v>
      </c>
      <c r="M800" t="s">
        <v>71</v>
      </c>
      <c r="N800" t="s">
        <v>71</v>
      </c>
      <c r="O800" t="s">
        <v>71</v>
      </c>
      <c r="P800" t="s">
        <v>71</v>
      </c>
      <c r="Q800" t="s">
        <v>71</v>
      </c>
      <c r="R800" t="s">
        <v>71</v>
      </c>
      <c r="S800" t="s">
        <v>71</v>
      </c>
      <c r="T800" t="s">
        <v>7405</v>
      </c>
      <c r="U800" t="s">
        <v>71</v>
      </c>
      <c r="V800" t="s">
        <v>71</v>
      </c>
      <c r="W800" t="s">
        <v>71</v>
      </c>
      <c r="X800" t="s">
        <v>71</v>
      </c>
      <c r="Y800" t="s">
        <v>71</v>
      </c>
      <c r="Z800" t="s">
        <v>7406</v>
      </c>
      <c r="AA800" t="s">
        <v>71</v>
      </c>
      <c r="AB800" t="s">
        <v>71</v>
      </c>
      <c r="AC800" t="s">
        <v>71</v>
      </c>
      <c r="AD800" t="s">
        <v>71</v>
      </c>
      <c r="AE800" t="s">
        <v>71</v>
      </c>
      <c r="AF800" t="s">
        <v>71</v>
      </c>
      <c r="AG800" t="s">
        <v>71</v>
      </c>
      <c r="AH800" t="s">
        <v>71</v>
      </c>
      <c r="AI800" t="s">
        <v>71</v>
      </c>
      <c r="AJ800" t="s">
        <v>71</v>
      </c>
      <c r="AK800" t="s">
        <v>71</v>
      </c>
      <c r="AL800" t="s">
        <v>71</v>
      </c>
      <c r="AM800" t="s">
        <v>7407</v>
      </c>
      <c r="AN800" t="s">
        <v>7408</v>
      </c>
      <c r="AO800" t="s">
        <v>71</v>
      </c>
      <c r="AP800" t="s">
        <v>71</v>
      </c>
      <c r="AQ800" t="s">
        <v>71</v>
      </c>
      <c r="AR800" t="s">
        <v>71</v>
      </c>
      <c r="AS800">
        <v>2008</v>
      </c>
      <c r="AT800">
        <v>2</v>
      </c>
      <c r="AU800">
        <v>3</v>
      </c>
      <c r="AV800" t="s">
        <v>71</v>
      </c>
      <c r="AW800" t="s">
        <v>71</v>
      </c>
      <c r="AX800" t="s">
        <v>71</v>
      </c>
      <c r="AY800" t="s">
        <v>71</v>
      </c>
      <c r="AZ800">
        <v>287</v>
      </c>
      <c r="BA800">
        <v>308</v>
      </c>
      <c r="BB800" t="s">
        <v>71</v>
      </c>
      <c r="BC800" t="s">
        <v>7409</v>
      </c>
      <c r="BD800" t="str">
        <f>HYPERLINK("http://dx.doi.org/10.1080/17517570802302341","http://dx.doi.org/10.1080/17517570802302341")</f>
        <v>http://dx.doi.org/10.1080/17517570802302341</v>
      </c>
      <c r="BE800" t="s">
        <v>71</v>
      </c>
      <c r="BF800" t="s">
        <v>71</v>
      </c>
      <c r="BG800" t="s">
        <v>71</v>
      </c>
      <c r="BH800" t="s">
        <v>71</v>
      </c>
      <c r="BI800" t="s">
        <v>71</v>
      </c>
      <c r="BJ800" t="s">
        <v>71</v>
      </c>
      <c r="BK800" t="s">
        <v>71</v>
      </c>
      <c r="BL800" t="s">
        <v>71</v>
      </c>
      <c r="BM800" t="s">
        <v>71</v>
      </c>
      <c r="BN800" t="s">
        <v>71</v>
      </c>
      <c r="BO800" t="s">
        <v>71</v>
      </c>
      <c r="BP800" t="s">
        <v>71</v>
      </c>
      <c r="BQ800" t="s">
        <v>7410</v>
      </c>
      <c r="BR800" t="str">
        <f>HYPERLINK("https%3A%2F%2Fwww.webofscience.com%2Fwos%2Fwoscc%2Ffull-record%2FWOS:000207471000004","View Full Record in Web of Science")</f>
        <v>View Full Record in Web of Science</v>
      </c>
    </row>
    <row r="801" spans="1:70" x14ac:dyDescent="0.25">
      <c r="A801" t="s">
        <v>69</v>
      </c>
      <c r="B801" t="s">
        <v>7411</v>
      </c>
      <c r="C801" t="s">
        <v>71</v>
      </c>
      <c r="D801" t="s">
        <v>71</v>
      </c>
      <c r="E801" t="s">
        <v>71</v>
      </c>
      <c r="F801" t="s">
        <v>7412</v>
      </c>
      <c r="G801" t="s">
        <v>71</v>
      </c>
      <c r="H801" t="s">
        <v>71</v>
      </c>
      <c r="I801" s="1" t="s">
        <v>7413</v>
      </c>
      <c r="J801" s="6" t="s">
        <v>8590</v>
      </c>
      <c r="K801" t="s">
        <v>7414</v>
      </c>
      <c r="L801" t="s">
        <v>71</v>
      </c>
      <c r="M801" t="s">
        <v>71</v>
      </c>
      <c r="N801" t="s">
        <v>71</v>
      </c>
      <c r="O801" t="s">
        <v>71</v>
      </c>
      <c r="P801" t="s">
        <v>71</v>
      </c>
      <c r="Q801" t="s">
        <v>71</v>
      </c>
      <c r="R801" t="s">
        <v>71</v>
      </c>
      <c r="S801" t="s">
        <v>71</v>
      </c>
      <c r="T801" t="s">
        <v>7415</v>
      </c>
      <c r="U801" t="s">
        <v>71</v>
      </c>
      <c r="V801" t="s">
        <v>71</v>
      </c>
      <c r="W801" t="s">
        <v>71</v>
      </c>
      <c r="X801" t="s">
        <v>71</v>
      </c>
      <c r="Y801" t="s">
        <v>71</v>
      </c>
      <c r="Z801" t="s">
        <v>7416</v>
      </c>
      <c r="AA801" t="s">
        <v>71</v>
      </c>
      <c r="AB801" t="s">
        <v>71</v>
      </c>
      <c r="AC801" t="s">
        <v>71</v>
      </c>
      <c r="AD801" t="s">
        <v>71</v>
      </c>
      <c r="AE801" t="s">
        <v>71</v>
      </c>
      <c r="AF801" t="s">
        <v>71</v>
      </c>
      <c r="AG801" t="s">
        <v>71</v>
      </c>
      <c r="AH801" t="s">
        <v>71</v>
      </c>
      <c r="AI801" t="s">
        <v>71</v>
      </c>
      <c r="AJ801" t="s">
        <v>71</v>
      </c>
      <c r="AK801" t="s">
        <v>71</v>
      </c>
      <c r="AL801" t="s">
        <v>71</v>
      </c>
      <c r="AM801" t="s">
        <v>7417</v>
      </c>
      <c r="AN801" t="s">
        <v>71</v>
      </c>
      <c r="AO801" t="s">
        <v>71</v>
      </c>
      <c r="AP801" t="s">
        <v>71</v>
      </c>
      <c r="AQ801" t="s">
        <v>71</v>
      </c>
      <c r="AR801" t="s">
        <v>71</v>
      </c>
      <c r="AS801" t="s">
        <v>71</v>
      </c>
      <c r="AT801" t="s">
        <v>71</v>
      </c>
      <c r="AU801" t="s">
        <v>71</v>
      </c>
      <c r="AV801" t="s">
        <v>71</v>
      </c>
      <c r="AW801" t="s">
        <v>71</v>
      </c>
      <c r="AX801" t="s">
        <v>71</v>
      </c>
      <c r="AY801" t="s">
        <v>71</v>
      </c>
      <c r="AZ801" t="s">
        <v>71</v>
      </c>
      <c r="BA801" t="s">
        <v>71</v>
      </c>
      <c r="BB801" t="s">
        <v>71</v>
      </c>
      <c r="BC801" t="s">
        <v>7418</v>
      </c>
      <c r="BD801" t="str">
        <f>HYPERLINK("http://dx.doi.org/10.1109/TCSS.2021.3137306","http://dx.doi.org/10.1109/TCSS.2021.3137306")</f>
        <v>http://dx.doi.org/10.1109/TCSS.2021.3137306</v>
      </c>
      <c r="BE801" t="s">
        <v>71</v>
      </c>
      <c r="BF801" t="s">
        <v>1054</v>
      </c>
      <c r="BG801" t="s">
        <v>71</v>
      </c>
      <c r="BH801" t="s">
        <v>71</v>
      </c>
      <c r="BI801" t="s">
        <v>71</v>
      </c>
      <c r="BJ801" t="s">
        <v>71</v>
      </c>
      <c r="BK801" t="s">
        <v>71</v>
      </c>
      <c r="BL801" t="s">
        <v>71</v>
      </c>
      <c r="BM801" t="s">
        <v>71</v>
      </c>
      <c r="BN801" t="s">
        <v>71</v>
      </c>
      <c r="BO801" t="s">
        <v>71</v>
      </c>
      <c r="BP801" t="s">
        <v>71</v>
      </c>
      <c r="BQ801" t="s">
        <v>7419</v>
      </c>
      <c r="BR801" t="str">
        <f>HYPERLINK("https%3A%2F%2Fwww.webofscience.com%2Fwos%2Fwoscc%2Ffull-record%2FWOS:000742702100001","View Full Record in Web of Science")</f>
        <v>View Full Record in Web of Science</v>
      </c>
    </row>
    <row r="802" spans="1:70" x14ac:dyDescent="0.25">
      <c r="A802" t="s">
        <v>69</v>
      </c>
      <c r="B802" t="s">
        <v>7420</v>
      </c>
      <c r="C802" t="s">
        <v>71</v>
      </c>
      <c r="D802" t="s">
        <v>71</v>
      </c>
      <c r="E802" t="s">
        <v>71</v>
      </c>
      <c r="F802" t="s">
        <v>7421</v>
      </c>
      <c r="G802" t="s">
        <v>71</v>
      </c>
      <c r="H802" t="s">
        <v>71</v>
      </c>
      <c r="I802" s="1" t="s">
        <v>7422</v>
      </c>
      <c r="J802" s="6" t="s">
        <v>8590</v>
      </c>
      <c r="K802" t="s">
        <v>1556</v>
      </c>
      <c r="L802" t="s">
        <v>71</v>
      </c>
      <c r="M802" t="s">
        <v>71</v>
      </c>
      <c r="N802" t="s">
        <v>71</v>
      </c>
      <c r="O802" t="s">
        <v>71</v>
      </c>
      <c r="P802" t="s">
        <v>71</v>
      </c>
      <c r="Q802" t="s">
        <v>71</v>
      </c>
      <c r="R802" t="s">
        <v>71</v>
      </c>
      <c r="S802" t="s">
        <v>71</v>
      </c>
      <c r="T802" t="s">
        <v>7423</v>
      </c>
      <c r="U802" t="s">
        <v>71</v>
      </c>
      <c r="V802" t="s">
        <v>71</v>
      </c>
      <c r="W802" t="s">
        <v>71</v>
      </c>
      <c r="X802" t="s">
        <v>71</v>
      </c>
      <c r="Y802" t="s">
        <v>71</v>
      </c>
      <c r="Z802" t="s">
        <v>71</v>
      </c>
      <c r="AA802" t="s">
        <v>71</v>
      </c>
      <c r="AB802" t="s">
        <v>71</v>
      </c>
      <c r="AC802" t="s">
        <v>71</v>
      </c>
      <c r="AD802" t="s">
        <v>71</v>
      </c>
      <c r="AE802" t="s">
        <v>71</v>
      </c>
      <c r="AF802" t="s">
        <v>71</v>
      </c>
      <c r="AG802" t="s">
        <v>71</v>
      </c>
      <c r="AH802" t="s">
        <v>71</v>
      </c>
      <c r="AI802" t="s">
        <v>71</v>
      </c>
      <c r="AJ802" t="s">
        <v>71</v>
      </c>
      <c r="AK802" t="s">
        <v>71</v>
      </c>
      <c r="AL802" t="s">
        <v>71</v>
      </c>
      <c r="AM802" t="s">
        <v>1558</v>
      </c>
      <c r="AN802" t="s">
        <v>1559</v>
      </c>
      <c r="AO802" t="s">
        <v>71</v>
      </c>
      <c r="AP802" t="s">
        <v>71</v>
      </c>
      <c r="AQ802" t="s">
        <v>71</v>
      </c>
      <c r="AR802" t="s">
        <v>263</v>
      </c>
      <c r="AS802">
        <v>2019</v>
      </c>
      <c r="AT802">
        <v>78</v>
      </c>
      <c r="AU802">
        <v>21</v>
      </c>
      <c r="AV802" t="s">
        <v>71</v>
      </c>
      <c r="AW802" t="s">
        <v>71</v>
      </c>
      <c r="AX802" t="s">
        <v>71</v>
      </c>
      <c r="AY802" t="s">
        <v>71</v>
      </c>
      <c r="AZ802">
        <v>29937</v>
      </c>
      <c r="BA802">
        <v>29951</v>
      </c>
      <c r="BB802" t="s">
        <v>71</v>
      </c>
      <c r="BC802" t="s">
        <v>7424</v>
      </c>
      <c r="BD802" t="str">
        <f>HYPERLINK("http://dx.doi.org/10.1007/s11042-018-6710-1","http://dx.doi.org/10.1007/s11042-018-6710-1")</f>
        <v>http://dx.doi.org/10.1007/s11042-018-6710-1</v>
      </c>
      <c r="BE802" t="s">
        <v>71</v>
      </c>
      <c r="BF802" t="s">
        <v>71</v>
      </c>
      <c r="BG802" t="s">
        <v>71</v>
      </c>
      <c r="BH802" t="s">
        <v>71</v>
      </c>
      <c r="BI802" t="s">
        <v>71</v>
      </c>
      <c r="BJ802" t="s">
        <v>71</v>
      </c>
      <c r="BK802" t="s">
        <v>71</v>
      </c>
      <c r="BL802" t="s">
        <v>71</v>
      </c>
      <c r="BM802" t="s">
        <v>71</v>
      </c>
      <c r="BN802" t="s">
        <v>71</v>
      </c>
      <c r="BO802" t="s">
        <v>71</v>
      </c>
      <c r="BP802" t="s">
        <v>71</v>
      </c>
      <c r="BQ802" t="s">
        <v>7425</v>
      </c>
      <c r="BR802" t="str">
        <f>HYPERLINK("https%3A%2F%2Fwww.webofscience.com%2Fwos%2Fwoscc%2Ffull-record%2FWOS:000499485200017","View Full Record in Web of Science")</f>
        <v>View Full Record in Web of Science</v>
      </c>
    </row>
    <row r="803" spans="1:70" x14ac:dyDescent="0.25">
      <c r="A803" t="s">
        <v>69</v>
      </c>
      <c r="B803" t="s">
        <v>7426</v>
      </c>
      <c r="C803" t="s">
        <v>71</v>
      </c>
      <c r="D803" t="s">
        <v>71</v>
      </c>
      <c r="E803" t="s">
        <v>71</v>
      </c>
      <c r="F803" t="s">
        <v>7427</v>
      </c>
      <c r="G803" t="s">
        <v>71</v>
      </c>
      <c r="H803" t="s">
        <v>71</v>
      </c>
      <c r="I803" s="1" t="s">
        <v>7428</v>
      </c>
      <c r="J803" s="6" t="s">
        <v>8590</v>
      </c>
      <c r="K803" t="s">
        <v>74</v>
      </c>
      <c r="L803" t="s">
        <v>71</v>
      </c>
      <c r="M803" t="s">
        <v>71</v>
      </c>
      <c r="N803" t="s">
        <v>71</v>
      </c>
      <c r="O803" t="s">
        <v>71</v>
      </c>
      <c r="P803" t="s">
        <v>71</v>
      </c>
      <c r="Q803" t="s">
        <v>71</v>
      </c>
      <c r="R803" t="s">
        <v>71</v>
      </c>
      <c r="S803" t="s">
        <v>71</v>
      </c>
      <c r="T803" t="s">
        <v>7429</v>
      </c>
      <c r="U803" t="s">
        <v>71</v>
      </c>
      <c r="V803" t="s">
        <v>71</v>
      </c>
      <c r="W803" t="s">
        <v>71</v>
      </c>
      <c r="X803" t="s">
        <v>71</v>
      </c>
      <c r="Y803" t="s">
        <v>71</v>
      </c>
      <c r="Z803" t="s">
        <v>71</v>
      </c>
      <c r="AA803" t="s">
        <v>71</v>
      </c>
      <c r="AB803" t="s">
        <v>71</v>
      </c>
      <c r="AC803" t="s">
        <v>71</v>
      </c>
      <c r="AD803" t="s">
        <v>71</v>
      </c>
      <c r="AE803" t="s">
        <v>71</v>
      </c>
      <c r="AF803" t="s">
        <v>71</v>
      </c>
      <c r="AG803" t="s">
        <v>71</v>
      </c>
      <c r="AH803" t="s">
        <v>71</v>
      </c>
      <c r="AI803" t="s">
        <v>71</v>
      </c>
      <c r="AJ803" t="s">
        <v>71</v>
      </c>
      <c r="AK803" t="s">
        <v>71</v>
      </c>
      <c r="AL803" t="s">
        <v>71</v>
      </c>
      <c r="AM803" t="s">
        <v>77</v>
      </c>
      <c r="AN803" t="s">
        <v>78</v>
      </c>
      <c r="AO803" t="s">
        <v>71</v>
      </c>
      <c r="AP803" t="s">
        <v>71</v>
      </c>
      <c r="AQ803" t="s">
        <v>71</v>
      </c>
      <c r="AR803" t="s">
        <v>239</v>
      </c>
      <c r="AS803">
        <v>2017</v>
      </c>
      <c r="AT803">
        <v>21</v>
      </c>
      <c r="AU803">
        <v>4</v>
      </c>
      <c r="AV803" t="s">
        <v>71</v>
      </c>
      <c r="AW803" t="s">
        <v>71</v>
      </c>
      <c r="AX803" t="s">
        <v>71</v>
      </c>
      <c r="AY803" t="s">
        <v>71</v>
      </c>
      <c r="AZ803">
        <v>935</v>
      </c>
      <c r="BA803">
        <v>947</v>
      </c>
      <c r="BB803" t="s">
        <v>71</v>
      </c>
      <c r="BC803" t="s">
        <v>7430</v>
      </c>
      <c r="BD803" t="str">
        <f>HYPERLINK("http://dx.doi.org/10.1007/s00500-015-1823-1","http://dx.doi.org/10.1007/s00500-015-1823-1")</f>
        <v>http://dx.doi.org/10.1007/s00500-015-1823-1</v>
      </c>
      <c r="BE803" t="s">
        <v>71</v>
      </c>
      <c r="BF803" t="s">
        <v>71</v>
      </c>
      <c r="BG803" t="s">
        <v>71</v>
      </c>
      <c r="BH803" t="s">
        <v>71</v>
      </c>
      <c r="BI803" t="s">
        <v>71</v>
      </c>
      <c r="BJ803" t="s">
        <v>71</v>
      </c>
      <c r="BK803" t="s">
        <v>71</v>
      </c>
      <c r="BL803" t="s">
        <v>71</v>
      </c>
      <c r="BM803" t="s">
        <v>71</v>
      </c>
      <c r="BN803" t="s">
        <v>71</v>
      </c>
      <c r="BO803" t="s">
        <v>71</v>
      </c>
      <c r="BP803" t="s">
        <v>71</v>
      </c>
      <c r="BQ803" t="s">
        <v>7431</v>
      </c>
      <c r="BR803" t="str">
        <f>HYPERLINK("https%3A%2F%2Fwww.webofscience.com%2Fwos%2Fwoscc%2Ffull-record%2FWOS:000394316900008","View Full Record in Web of Science")</f>
        <v>View Full Record in Web of Science</v>
      </c>
    </row>
    <row r="804" spans="1:70" x14ac:dyDescent="0.25">
      <c r="A804" t="s">
        <v>69</v>
      </c>
      <c r="B804" t="s">
        <v>7432</v>
      </c>
      <c r="C804" t="s">
        <v>71</v>
      </c>
      <c r="D804" t="s">
        <v>71</v>
      </c>
      <c r="E804" t="s">
        <v>71</v>
      </c>
      <c r="F804" t="s">
        <v>7432</v>
      </c>
      <c r="G804" t="s">
        <v>71</v>
      </c>
      <c r="H804" t="s">
        <v>71</v>
      </c>
      <c r="I804" s="1" t="s">
        <v>7433</v>
      </c>
      <c r="J804" s="6" t="s">
        <v>8590</v>
      </c>
      <c r="K804" t="s">
        <v>2308</v>
      </c>
      <c r="L804" t="s">
        <v>71</v>
      </c>
      <c r="M804" t="s">
        <v>71</v>
      </c>
      <c r="N804" t="s">
        <v>71</v>
      </c>
      <c r="O804" t="s">
        <v>71</v>
      </c>
      <c r="P804" t="s">
        <v>71</v>
      </c>
      <c r="Q804" t="s">
        <v>71</v>
      </c>
      <c r="R804" t="s">
        <v>71</v>
      </c>
      <c r="S804" t="s">
        <v>71</v>
      </c>
      <c r="T804" t="s">
        <v>7434</v>
      </c>
      <c r="U804" t="s">
        <v>71</v>
      </c>
      <c r="V804" t="s">
        <v>71</v>
      </c>
      <c r="W804" t="s">
        <v>71</v>
      </c>
      <c r="X804" t="s">
        <v>71</v>
      </c>
      <c r="Y804" t="s">
        <v>7435</v>
      </c>
      <c r="Z804" t="s">
        <v>7436</v>
      </c>
      <c r="AA804" t="s">
        <v>71</v>
      </c>
      <c r="AB804" t="s">
        <v>71</v>
      </c>
      <c r="AC804" t="s">
        <v>71</v>
      </c>
      <c r="AD804" t="s">
        <v>71</v>
      </c>
      <c r="AE804" t="s">
        <v>71</v>
      </c>
      <c r="AF804" t="s">
        <v>71</v>
      </c>
      <c r="AG804" t="s">
        <v>71</v>
      </c>
      <c r="AH804" t="s">
        <v>71</v>
      </c>
      <c r="AI804" t="s">
        <v>71</v>
      </c>
      <c r="AJ804" t="s">
        <v>71</v>
      </c>
      <c r="AK804" t="s">
        <v>71</v>
      </c>
      <c r="AL804" t="s">
        <v>71</v>
      </c>
      <c r="AM804" t="s">
        <v>2312</v>
      </c>
      <c r="AN804" t="s">
        <v>71</v>
      </c>
      <c r="AO804" t="s">
        <v>71</v>
      </c>
      <c r="AP804" t="s">
        <v>71</v>
      </c>
      <c r="AQ804" t="s">
        <v>71</v>
      </c>
      <c r="AR804" t="s">
        <v>728</v>
      </c>
      <c r="AS804">
        <v>2002</v>
      </c>
      <c r="AT804">
        <v>15</v>
      </c>
      <c r="AU804">
        <v>6</v>
      </c>
      <c r="AV804" t="s">
        <v>71</v>
      </c>
      <c r="AW804" t="s">
        <v>71</v>
      </c>
      <c r="AX804" t="s">
        <v>71</v>
      </c>
      <c r="AY804" t="s">
        <v>71</v>
      </c>
      <c r="AZ804">
        <v>511</v>
      </c>
      <c r="BA804">
        <v>527</v>
      </c>
      <c r="BB804" t="s">
        <v>71</v>
      </c>
      <c r="BC804" t="s">
        <v>7437</v>
      </c>
      <c r="BD804" t="str">
        <f>HYPERLINK("http://dx.doi.org/10.1016/S0952-1976(03)00005-8","http://dx.doi.org/10.1016/S0952-1976(03)00005-8")</f>
        <v>http://dx.doi.org/10.1016/S0952-1976(03)00005-8</v>
      </c>
      <c r="BE804" t="s">
        <v>71</v>
      </c>
      <c r="BF804" t="s">
        <v>71</v>
      </c>
      <c r="BG804" t="s">
        <v>71</v>
      </c>
      <c r="BH804" t="s">
        <v>71</v>
      </c>
      <c r="BI804" t="s">
        <v>71</v>
      </c>
      <c r="BJ804" t="s">
        <v>71</v>
      </c>
      <c r="BK804" t="s">
        <v>71</v>
      </c>
      <c r="BL804" t="s">
        <v>71</v>
      </c>
      <c r="BM804" t="s">
        <v>71</v>
      </c>
      <c r="BN804" t="s">
        <v>71</v>
      </c>
      <c r="BO804" t="s">
        <v>71</v>
      </c>
      <c r="BP804" t="s">
        <v>71</v>
      </c>
      <c r="BQ804" t="s">
        <v>7438</v>
      </c>
      <c r="BR804" t="str">
        <f>HYPERLINK("https%3A%2F%2Fwww.webofscience.com%2Fwos%2Fwoscc%2Ffull-record%2FWOS:000182964700001","View Full Record in Web of Science")</f>
        <v>View Full Record in Web of Science</v>
      </c>
    </row>
    <row r="805" spans="1:70" x14ac:dyDescent="0.25">
      <c r="A805" t="s">
        <v>83</v>
      </c>
      <c r="B805" t="s">
        <v>2078</v>
      </c>
      <c r="C805" t="s">
        <v>71</v>
      </c>
      <c r="D805" t="s">
        <v>71</v>
      </c>
      <c r="E805" t="s">
        <v>102</v>
      </c>
      <c r="F805" t="s">
        <v>2079</v>
      </c>
      <c r="G805" t="s">
        <v>71</v>
      </c>
      <c r="H805" t="s">
        <v>71</v>
      </c>
      <c r="I805" s="1" t="s">
        <v>7439</v>
      </c>
      <c r="J805" s="6" t="s">
        <v>8590</v>
      </c>
      <c r="K805" t="s">
        <v>2896</v>
      </c>
      <c r="L805" t="s">
        <v>1782</v>
      </c>
      <c r="M805" t="s">
        <v>2897</v>
      </c>
      <c r="N805" t="s">
        <v>2200</v>
      </c>
      <c r="O805" t="s">
        <v>1463</v>
      </c>
      <c r="P805" t="s">
        <v>2898</v>
      </c>
      <c r="Q805" t="s">
        <v>71</v>
      </c>
      <c r="R805" t="s">
        <v>71</v>
      </c>
      <c r="S805" t="s">
        <v>71</v>
      </c>
      <c r="T805" t="s">
        <v>7440</v>
      </c>
      <c r="U805" t="s">
        <v>71</v>
      </c>
      <c r="V805" t="s">
        <v>71</v>
      </c>
      <c r="W805" t="s">
        <v>71</v>
      </c>
      <c r="X805" t="s">
        <v>71</v>
      </c>
      <c r="Y805" t="s">
        <v>7441</v>
      </c>
      <c r="Z805" t="s">
        <v>7442</v>
      </c>
      <c r="AA805" t="s">
        <v>71</v>
      </c>
      <c r="AB805" t="s">
        <v>71</v>
      </c>
      <c r="AC805" t="s">
        <v>71</v>
      </c>
      <c r="AD805" t="s">
        <v>71</v>
      </c>
      <c r="AE805" t="s">
        <v>71</v>
      </c>
      <c r="AF805" t="s">
        <v>71</v>
      </c>
      <c r="AG805" t="s">
        <v>71</v>
      </c>
      <c r="AH805" t="s">
        <v>71</v>
      </c>
      <c r="AI805" t="s">
        <v>71</v>
      </c>
      <c r="AJ805" t="s">
        <v>71</v>
      </c>
      <c r="AK805" t="s">
        <v>71</v>
      </c>
      <c r="AL805" t="s">
        <v>71</v>
      </c>
      <c r="AM805" t="s">
        <v>1788</v>
      </c>
      <c r="AN805" t="s">
        <v>71</v>
      </c>
      <c r="AO805" t="s">
        <v>2900</v>
      </c>
      <c r="AP805" t="s">
        <v>71</v>
      </c>
      <c r="AQ805" t="s">
        <v>71</v>
      </c>
      <c r="AR805" t="s">
        <v>71</v>
      </c>
      <c r="AS805">
        <v>2016</v>
      </c>
      <c r="AT805" t="s">
        <v>71</v>
      </c>
      <c r="AU805" t="s">
        <v>71</v>
      </c>
      <c r="AV805" t="s">
        <v>71</v>
      </c>
      <c r="AW805" t="s">
        <v>71</v>
      </c>
      <c r="AX805" t="s">
        <v>71</v>
      </c>
      <c r="AY805" t="s">
        <v>71</v>
      </c>
      <c r="AZ805">
        <v>2157</v>
      </c>
      <c r="BA805">
        <v>2164</v>
      </c>
      <c r="BB805" t="s">
        <v>71</v>
      </c>
      <c r="BC805" t="s">
        <v>71</v>
      </c>
      <c r="BD805" t="s">
        <v>71</v>
      </c>
      <c r="BE805" t="s">
        <v>71</v>
      </c>
      <c r="BF805" t="s">
        <v>71</v>
      </c>
      <c r="BG805" t="s">
        <v>71</v>
      </c>
      <c r="BH805" t="s">
        <v>71</v>
      </c>
      <c r="BI805" t="s">
        <v>71</v>
      </c>
      <c r="BJ805" t="s">
        <v>71</v>
      </c>
      <c r="BK805" t="s">
        <v>71</v>
      </c>
      <c r="BL805" t="s">
        <v>71</v>
      </c>
      <c r="BM805" t="s">
        <v>71</v>
      </c>
      <c r="BN805" t="s">
        <v>71</v>
      </c>
      <c r="BO805" t="s">
        <v>71</v>
      </c>
      <c r="BP805" t="s">
        <v>71</v>
      </c>
      <c r="BQ805" t="s">
        <v>7443</v>
      </c>
      <c r="BR805" t="str">
        <f>HYPERLINK("https%3A%2F%2Fwww.webofscience.com%2Fwos%2Fwoscc%2Ffull-record%2FWOS:000392150700300","View Full Record in Web of Science")</f>
        <v>View Full Record in Web of Science</v>
      </c>
    </row>
    <row r="806" spans="1:70" x14ac:dyDescent="0.25">
      <c r="A806" t="s">
        <v>69</v>
      </c>
      <c r="B806" t="s">
        <v>6568</v>
      </c>
      <c r="C806" t="s">
        <v>71</v>
      </c>
      <c r="D806" t="s">
        <v>71</v>
      </c>
      <c r="E806" t="s">
        <v>71</v>
      </c>
      <c r="F806" t="s">
        <v>6569</v>
      </c>
      <c r="G806" t="s">
        <v>71</v>
      </c>
      <c r="H806" t="s">
        <v>71</v>
      </c>
      <c r="I806" s="1" t="s">
        <v>7444</v>
      </c>
      <c r="J806" s="6" t="s">
        <v>8590</v>
      </c>
      <c r="K806" t="s">
        <v>123</v>
      </c>
      <c r="L806" t="s">
        <v>71</v>
      </c>
      <c r="M806" t="s">
        <v>71</v>
      </c>
      <c r="N806" t="s">
        <v>71</v>
      </c>
      <c r="O806" t="s">
        <v>71</v>
      </c>
      <c r="P806" t="s">
        <v>71</v>
      </c>
      <c r="Q806" t="s">
        <v>71</v>
      </c>
      <c r="R806" t="s">
        <v>71</v>
      </c>
      <c r="S806" t="s">
        <v>71</v>
      </c>
      <c r="T806" t="s">
        <v>7445</v>
      </c>
      <c r="U806" t="s">
        <v>71</v>
      </c>
      <c r="V806" t="s">
        <v>71</v>
      </c>
      <c r="W806" t="s">
        <v>71</v>
      </c>
      <c r="X806" t="s">
        <v>71</v>
      </c>
      <c r="Y806" t="s">
        <v>7446</v>
      </c>
      <c r="Z806" t="s">
        <v>7447</v>
      </c>
      <c r="AA806" t="s">
        <v>71</v>
      </c>
      <c r="AB806" t="s">
        <v>71</v>
      </c>
      <c r="AC806" t="s">
        <v>71</v>
      </c>
      <c r="AD806" t="s">
        <v>71</v>
      </c>
      <c r="AE806" t="s">
        <v>71</v>
      </c>
      <c r="AF806" t="s">
        <v>71</v>
      </c>
      <c r="AG806" t="s">
        <v>71</v>
      </c>
      <c r="AH806" t="s">
        <v>71</v>
      </c>
      <c r="AI806" t="s">
        <v>71</v>
      </c>
      <c r="AJ806" t="s">
        <v>71</v>
      </c>
      <c r="AK806" t="s">
        <v>71</v>
      </c>
      <c r="AL806" t="s">
        <v>71</v>
      </c>
      <c r="AM806" t="s">
        <v>127</v>
      </c>
      <c r="AN806" t="s">
        <v>128</v>
      </c>
      <c r="AO806" t="s">
        <v>71</v>
      </c>
      <c r="AP806" t="s">
        <v>71</v>
      </c>
      <c r="AQ806" t="s">
        <v>71</v>
      </c>
      <c r="AR806" t="s">
        <v>7448</v>
      </c>
      <c r="AS806">
        <v>2014</v>
      </c>
      <c r="AT806">
        <v>288</v>
      </c>
      <c r="AU806" t="s">
        <v>71</v>
      </c>
      <c r="AV806" t="s">
        <v>71</v>
      </c>
      <c r="AW806" t="s">
        <v>71</v>
      </c>
      <c r="AX806" t="s">
        <v>71</v>
      </c>
      <c r="AY806" t="s">
        <v>71</v>
      </c>
      <c r="AZ806">
        <v>55</v>
      </c>
      <c r="BA806">
        <v>72</v>
      </c>
      <c r="BB806" t="s">
        <v>71</v>
      </c>
      <c r="BC806" t="s">
        <v>7449</v>
      </c>
      <c r="BD806" t="str">
        <f>HYPERLINK("http://dx.doi.org/10.1016/j.ins.2014.07.034","http://dx.doi.org/10.1016/j.ins.2014.07.034")</f>
        <v>http://dx.doi.org/10.1016/j.ins.2014.07.034</v>
      </c>
      <c r="BE806" t="s">
        <v>71</v>
      </c>
      <c r="BF806" t="s">
        <v>71</v>
      </c>
      <c r="BG806" t="s">
        <v>71</v>
      </c>
      <c r="BH806" t="s">
        <v>71</v>
      </c>
      <c r="BI806" t="s">
        <v>71</v>
      </c>
      <c r="BJ806" t="s">
        <v>71</v>
      </c>
      <c r="BK806" t="s">
        <v>71</v>
      </c>
      <c r="BL806" t="s">
        <v>71</v>
      </c>
      <c r="BM806" t="s">
        <v>71</v>
      </c>
      <c r="BN806" t="s">
        <v>71</v>
      </c>
      <c r="BO806" t="s">
        <v>71</v>
      </c>
      <c r="BP806" t="s">
        <v>71</v>
      </c>
      <c r="BQ806" t="s">
        <v>7450</v>
      </c>
      <c r="BR806" t="str">
        <f>HYPERLINK("https%3A%2F%2Fwww.webofscience.com%2Fwos%2Fwoscc%2Ffull-record%2FWOS:000343345500006","View Full Record in Web of Science")</f>
        <v>View Full Record in Web of Science</v>
      </c>
    </row>
    <row r="807" spans="1:70" x14ac:dyDescent="0.25">
      <c r="A807" t="s">
        <v>69</v>
      </c>
      <c r="B807" t="s">
        <v>7451</v>
      </c>
      <c r="C807" t="s">
        <v>71</v>
      </c>
      <c r="D807" t="s">
        <v>71</v>
      </c>
      <c r="E807" t="s">
        <v>71</v>
      </c>
      <c r="F807" t="s">
        <v>7452</v>
      </c>
      <c r="G807" t="s">
        <v>71</v>
      </c>
      <c r="H807" t="s">
        <v>71</v>
      </c>
      <c r="I807" s="1" t="s">
        <v>7453</v>
      </c>
      <c r="J807" s="6" t="s">
        <v>8590</v>
      </c>
      <c r="K807" t="s">
        <v>766</v>
      </c>
      <c r="L807" t="s">
        <v>71</v>
      </c>
      <c r="M807" t="s">
        <v>71</v>
      </c>
      <c r="N807" t="s">
        <v>71</v>
      </c>
      <c r="O807" t="s">
        <v>71</v>
      </c>
      <c r="P807" t="s">
        <v>71</v>
      </c>
      <c r="Q807" t="s">
        <v>71</v>
      </c>
      <c r="R807" t="s">
        <v>71</v>
      </c>
      <c r="S807" t="s">
        <v>71</v>
      </c>
      <c r="T807" t="s">
        <v>7454</v>
      </c>
      <c r="U807" t="s">
        <v>71</v>
      </c>
      <c r="V807" t="s">
        <v>71</v>
      </c>
      <c r="W807" t="s">
        <v>71</v>
      </c>
      <c r="X807" t="s">
        <v>71</v>
      </c>
      <c r="Y807" t="s">
        <v>71</v>
      </c>
      <c r="Z807" t="s">
        <v>71</v>
      </c>
      <c r="AA807" t="s">
        <v>71</v>
      </c>
      <c r="AB807" t="s">
        <v>71</v>
      </c>
      <c r="AC807" t="s">
        <v>71</v>
      </c>
      <c r="AD807" t="s">
        <v>71</v>
      </c>
      <c r="AE807" t="s">
        <v>71</v>
      </c>
      <c r="AF807" t="s">
        <v>71</v>
      </c>
      <c r="AG807" t="s">
        <v>71</v>
      </c>
      <c r="AH807" t="s">
        <v>71</v>
      </c>
      <c r="AI807" t="s">
        <v>71</v>
      </c>
      <c r="AJ807" t="s">
        <v>71</v>
      </c>
      <c r="AK807" t="s">
        <v>71</v>
      </c>
      <c r="AL807" t="s">
        <v>71</v>
      </c>
      <c r="AM807" t="s">
        <v>768</v>
      </c>
      <c r="AN807" t="s">
        <v>769</v>
      </c>
      <c r="AO807" t="s">
        <v>71</v>
      </c>
      <c r="AP807" t="s">
        <v>71</v>
      </c>
      <c r="AQ807" t="s">
        <v>71</v>
      </c>
      <c r="AR807" t="s">
        <v>239</v>
      </c>
      <c r="AS807">
        <v>2015</v>
      </c>
      <c r="AT807">
        <v>27</v>
      </c>
      <c r="AU807" t="s">
        <v>71</v>
      </c>
      <c r="AV807" t="s">
        <v>71</v>
      </c>
      <c r="AW807" t="s">
        <v>71</v>
      </c>
      <c r="AX807" t="s">
        <v>71</v>
      </c>
      <c r="AY807" t="s">
        <v>71</v>
      </c>
      <c r="AZ807">
        <v>610</v>
      </c>
      <c r="BA807">
        <v>613</v>
      </c>
      <c r="BB807" t="s">
        <v>71</v>
      </c>
      <c r="BC807" t="s">
        <v>7455</v>
      </c>
      <c r="BD807" t="str">
        <f>HYPERLINK("http://dx.doi.org/10.1016/j.asoc.2014.04.040","http://dx.doi.org/10.1016/j.asoc.2014.04.040")</f>
        <v>http://dx.doi.org/10.1016/j.asoc.2014.04.040</v>
      </c>
      <c r="BE807" t="s">
        <v>71</v>
      </c>
      <c r="BF807" t="s">
        <v>71</v>
      </c>
      <c r="BG807" t="s">
        <v>71</v>
      </c>
      <c r="BH807" t="s">
        <v>71</v>
      </c>
      <c r="BI807" t="s">
        <v>71</v>
      </c>
      <c r="BJ807" t="s">
        <v>71</v>
      </c>
      <c r="BK807" t="s">
        <v>71</v>
      </c>
      <c r="BL807" t="s">
        <v>71</v>
      </c>
      <c r="BM807" t="s">
        <v>71</v>
      </c>
      <c r="BN807" t="s">
        <v>71</v>
      </c>
      <c r="BO807" t="s">
        <v>71</v>
      </c>
      <c r="BP807" t="s">
        <v>71</v>
      </c>
      <c r="BQ807" t="s">
        <v>7456</v>
      </c>
      <c r="BR807" t="str">
        <f>HYPERLINK("https%3A%2F%2Fwww.webofscience.com%2Fwos%2Fwoscc%2Ffull-record%2FWOS:000346856600052","View Full Record in Web of Science")</f>
        <v>View Full Record in Web of Science</v>
      </c>
    </row>
    <row r="808" spans="1:70" x14ac:dyDescent="0.25">
      <c r="A808" t="s">
        <v>69</v>
      </c>
      <c r="B808" t="s">
        <v>2023</v>
      </c>
      <c r="C808" t="s">
        <v>71</v>
      </c>
      <c r="D808" t="s">
        <v>71</v>
      </c>
      <c r="E808" t="s">
        <v>71</v>
      </c>
      <c r="F808" t="s">
        <v>2025</v>
      </c>
      <c r="G808" t="s">
        <v>71</v>
      </c>
      <c r="H808" t="s">
        <v>71</v>
      </c>
      <c r="I808" s="1" t="s">
        <v>7457</v>
      </c>
      <c r="J808" s="6" t="s">
        <v>8590</v>
      </c>
      <c r="K808" t="s">
        <v>1028</v>
      </c>
      <c r="L808" t="s">
        <v>71</v>
      </c>
      <c r="M808" t="s">
        <v>71</v>
      </c>
      <c r="N808" t="s">
        <v>71</v>
      </c>
      <c r="O808" t="s">
        <v>71</v>
      </c>
      <c r="P808" t="s">
        <v>71</v>
      </c>
      <c r="Q808" t="s">
        <v>71</v>
      </c>
      <c r="R808" t="s">
        <v>71</v>
      </c>
      <c r="S808" t="s">
        <v>71</v>
      </c>
      <c r="T808" t="s">
        <v>7458</v>
      </c>
      <c r="U808" t="s">
        <v>71</v>
      </c>
      <c r="V808" t="s">
        <v>71</v>
      </c>
      <c r="W808" t="s">
        <v>71</v>
      </c>
      <c r="X808" t="s">
        <v>71</v>
      </c>
      <c r="Y808" t="s">
        <v>2203</v>
      </c>
      <c r="Z808" t="s">
        <v>2204</v>
      </c>
      <c r="AA808" t="s">
        <v>71</v>
      </c>
      <c r="AB808" t="s">
        <v>71</v>
      </c>
      <c r="AC808" t="s">
        <v>71</v>
      </c>
      <c r="AD808" t="s">
        <v>71</v>
      </c>
      <c r="AE808" t="s">
        <v>71</v>
      </c>
      <c r="AF808" t="s">
        <v>71</v>
      </c>
      <c r="AG808" t="s">
        <v>71</v>
      </c>
      <c r="AH808" t="s">
        <v>71</v>
      </c>
      <c r="AI808" t="s">
        <v>71</v>
      </c>
      <c r="AJ808" t="s">
        <v>71</v>
      </c>
      <c r="AK808" t="s">
        <v>71</v>
      </c>
      <c r="AL808" t="s">
        <v>71</v>
      </c>
      <c r="AM808" t="s">
        <v>1030</v>
      </c>
      <c r="AN808" t="s">
        <v>1031</v>
      </c>
      <c r="AO808" t="s">
        <v>71</v>
      </c>
      <c r="AP808" t="s">
        <v>71</v>
      </c>
      <c r="AQ808" t="s">
        <v>71</v>
      </c>
      <c r="AR808" t="s">
        <v>1082</v>
      </c>
      <c r="AS808">
        <v>2018</v>
      </c>
      <c r="AT808">
        <v>48</v>
      </c>
      <c r="AU808">
        <v>5</v>
      </c>
      <c r="AV808" t="s">
        <v>71</v>
      </c>
      <c r="AW808" t="s">
        <v>71</v>
      </c>
      <c r="AX808" t="s">
        <v>180</v>
      </c>
      <c r="AY808" t="s">
        <v>71</v>
      </c>
      <c r="AZ808">
        <v>1176</v>
      </c>
      <c r="BA808">
        <v>1188</v>
      </c>
      <c r="BB808" t="s">
        <v>71</v>
      </c>
      <c r="BC808" t="s">
        <v>7459</v>
      </c>
      <c r="BD808" t="str">
        <f>HYPERLINK("http://dx.doi.org/10.1007/s10489-017-0966-4","http://dx.doi.org/10.1007/s10489-017-0966-4")</f>
        <v>http://dx.doi.org/10.1007/s10489-017-0966-4</v>
      </c>
      <c r="BE808" t="s">
        <v>71</v>
      </c>
      <c r="BF808" t="s">
        <v>71</v>
      </c>
      <c r="BG808" t="s">
        <v>71</v>
      </c>
      <c r="BH808" t="s">
        <v>71</v>
      </c>
      <c r="BI808" t="s">
        <v>71</v>
      </c>
      <c r="BJ808" t="s">
        <v>71</v>
      </c>
      <c r="BK808" t="s">
        <v>71</v>
      </c>
      <c r="BL808" t="s">
        <v>71</v>
      </c>
      <c r="BM808" t="s">
        <v>71</v>
      </c>
      <c r="BN808" t="s">
        <v>71</v>
      </c>
      <c r="BO808" t="s">
        <v>71</v>
      </c>
      <c r="BP808" t="s">
        <v>71</v>
      </c>
      <c r="BQ808" t="s">
        <v>7460</v>
      </c>
      <c r="BR808" t="str">
        <f>HYPERLINK("https%3A%2F%2Fwww.webofscience.com%2Fwos%2Fwoscc%2Ffull-record%2FWOS:000429401100008","View Full Record in Web of Science")</f>
        <v>View Full Record in Web of Science</v>
      </c>
    </row>
    <row r="809" spans="1:70" x14ac:dyDescent="0.25">
      <c r="A809" t="s">
        <v>69</v>
      </c>
      <c r="B809" t="s">
        <v>7461</v>
      </c>
      <c r="C809" t="s">
        <v>71</v>
      </c>
      <c r="D809" t="s">
        <v>71</v>
      </c>
      <c r="E809" t="s">
        <v>71</v>
      </c>
      <c r="F809" t="s">
        <v>7462</v>
      </c>
      <c r="G809" t="s">
        <v>71</v>
      </c>
      <c r="H809" t="s">
        <v>71</v>
      </c>
      <c r="I809" s="1" t="s">
        <v>7463</v>
      </c>
      <c r="J809" s="6" t="s">
        <v>8590</v>
      </c>
      <c r="K809" t="s">
        <v>6679</v>
      </c>
      <c r="L809" t="s">
        <v>71</v>
      </c>
      <c r="M809" t="s">
        <v>71</v>
      </c>
      <c r="N809" t="s">
        <v>71</v>
      </c>
      <c r="O809" t="s">
        <v>71</v>
      </c>
      <c r="P809" t="s">
        <v>71</v>
      </c>
      <c r="Q809" t="s">
        <v>71</v>
      </c>
      <c r="R809" t="s">
        <v>71</v>
      </c>
      <c r="S809" t="s">
        <v>71</v>
      </c>
      <c r="T809" t="s">
        <v>7464</v>
      </c>
      <c r="U809" t="s">
        <v>71</v>
      </c>
      <c r="V809" t="s">
        <v>71</v>
      </c>
      <c r="W809" t="s">
        <v>71</v>
      </c>
      <c r="X809" t="s">
        <v>71</v>
      </c>
      <c r="Y809" t="s">
        <v>7465</v>
      </c>
      <c r="Z809" t="s">
        <v>7466</v>
      </c>
      <c r="AA809" t="s">
        <v>71</v>
      </c>
      <c r="AB809" t="s">
        <v>71</v>
      </c>
      <c r="AC809" t="s">
        <v>71</v>
      </c>
      <c r="AD809" t="s">
        <v>71</v>
      </c>
      <c r="AE809" t="s">
        <v>71</v>
      </c>
      <c r="AF809" t="s">
        <v>71</v>
      </c>
      <c r="AG809" t="s">
        <v>71</v>
      </c>
      <c r="AH809" t="s">
        <v>71</v>
      </c>
      <c r="AI809" t="s">
        <v>71</v>
      </c>
      <c r="AJ809" t="s">
        <v>71</v>
      </c>
      <c r="AK809" t="s">
        <v>71</v>
      </c>
      <c r="AL809" t="s">
        <v>71</v>
      </c>
      <c r="AM809" t="s">
        <v>6683</v>
      </c>
      <c r="AN809" t="s">
        <v>6684</v>
      </c>
      <c r="AO809" t="s">
        <v>71</v>
      </c>
      <c r="AP809" t="s">
        <v>71</v>
      </c>
      <c r="AQ809" t="s">
        <v>71</v>
      </c>
      <c r="AR809" t="s">
        <v>129</v>
      </c>
      <c r="AS809">
        <v>2016</v>
      </c>
      <c r="AT809">
        <v>82</v>
      </c>
      <c r="AU809" t="s">
        <v>71</v>
      </c>
      <c r="AV809" t="s">
        <v>71</v>
      </c>
      <c r="AW809" t="s">
        <v>71</v>
      </c>
      <c r="AX809" t="s">
        <v>71</v>
      </c>
      <c r="AY809" t="s">
        <v>71</v>
      </c>
      <c r="AZ809">
        <v>174</v>
      </c>
      <c r="BA809">
        <v>182</v>
      </c>
      <c r="BB809" t="s">
        <v>71</v>
      </c>
      <c r="BC809" t="s">
        <v>7467</v>
      </c>
      <c r="BD809" t="str">
        <f>HYPERLINK("http://dx.doi.org/10.1016/j.envsoft.2016.04.017","http://dx.doi.org/10.1016/j.envsoft.2016.04.017")</f>
        <v>http://dx.doi.org/10.1016/j.envsoft.2016.04.017</v>
      </c>
      <c r="BE809" t="s">
        <v>71</v>
      </c>
      <c r="BF809" t="s">
        <v>71</v>
      </c>
      <c r="BG809" t="s">
        <v>71</v>
      </c>
      <c r="BH809" t="s">
        <v>71</v>
      </c>
      <c r="BI809" t="s">
        <v>71</v>
      </c>
      <c r="BJ809" t="s">
        <v>71</v>
      </c>
      <c r="BK809" t="s">
        <v>71</v>
      </c>
      <c r="BL809" t="s">
        <v>71</v>
      </c>
      <c r="BM809" t="s">
        <v>71</v>
      </c>
      <c r="BN809" t="s">
        <v>71</v>
      </c>
      <c r="BO809" t="s">
        <v>71</v>
      </c>
      <c r="BP809" t="s">
        <v>71</v>
      </c>
      <c r="BQ809" t="s">
        <v>7468</v>
      </c>
      <c r="BR809" t="str">
        <f>HYPERLINK("https%3A%2F%2Fwww.webofscience.com%2Fwos%2Fwoscc%2Ffull-record%2FWOS:000378954000014","View Full Record in Web of Science")</f>
        <v>View Full Record in Web of Science</v>
      </c>
    </row>
    <row r="810" spans="1:70" x14ac:dyDescent="0.25">
      <c r="A810" t="s">
        <v>69</v>
      </c>
      <c r="B810" t="s">
        <v>7469</v>
      </c>
      <c r="C810" t="s">
        <v>71</v>
      </c>
      <c r="D810" t="s">
        <v>71</v>
      </c>
      <c r="E810" t="s">
        <v>71</v>
      </c>
      <c r="F810" t="s">
        <v>7470</v>
      </c>
      <c r="G810" t="s">
        <v>71</v>
      </c>
      <c r="H810" t="s">
        <v>71</v>
      </c>
      <c r="I810" s="1" t="s">
        <v>7471</v>
      </c>
      <c r="J810" s="6" t="s">
        <v>8590</v>
      </c>
      <c r="K810" t="s">
        <v>3848</v>
      </c>
      <c r="L810" t="s">
        <v>71</v>
      </c>
      <c r="M810" t="s">
        <v>71</v>
      </c>
      <c r="N810" t="s">
        <v>71</v>
      </c>
      <c r="O810" t="s">
        <v>71</v>
      </c>
      <c r="P810" t="s">
        <v>71</v>
      </c>
      <c r="Q810" t="s">
        <v>71</v>
      </c>
      <c r="R810" t="s">
        <v>71</v>
      </c>
      <c r="S810" t="s">
        <v>71</v>
      </c>
      <c r="T810" t="s">
        <v>7472</v>
      </c>
      <c r="U810" t="s">
        <v>71</v>
      </c>
      <c r="V810" t="s">
        <v>71</v>
      </c>
      <c r="W810" t="s">
        <v>71</v>
      </c>
      <c r="X810" t="s">
        <v>71</v>
      </c>
      <c r="Y810" t="s">
        <v>7473</v>
      </c>
      <c r="Z810" t="s">
        <v>7474</v>
      </c>
      <c r="AA810" t="s">
        <v>71</v>
      </c>
      <c r="AB810" t="s">
        <v>71</v>
      </c>
      <c r="AC810" t="s">
        <v>71</v>
      </c>
      <c r="AD810" t="s">
        <v>71</v>
      </c>
      <c r="AE810" t="s">
        <v>71</v>
      </c>
      <c r="AF810" t="s">
        <v>71</v>
      </c>
      <c r="AG810" t="s">
        <v>71</v>
      </c>
      <c r="AH810" t="s">
        <v>71</v>
      </c>
      <c r="AI810" t="s">
        <v>71</v>
      </c>
      <c r="AJ810" t="s">
        <v>71</v>
      </c>
      <c r="AK810" t="s">
        <v>71</v>
      </c>
      <c r="AL810" t="s">
        <v>71</v>
      </c>
      <c r="AM810" t="s">
        <v>3851</v>
      </c>
      <c r="AN810" t="s">
        <v>3852</v>
      </c>
      <c r="AO810" t="s">
        <v>71</v>
      </c>
      <c r="AP810" t="s">
        <v>71</v>
      </c>
      <c r="AQ810" t="s">
        <v>71</v>
      </c>
      <c r="AR810" t="s">
        <v>71</v>
      </c>
      <c r="AS810" t="s">
        <v>71</v>
      </c>
      <c r="AT810" t="s">
        <v>71</v>
      </c>
      <c r="AU810" t="s">
        <v>71</v>
      </c>
      <c r="AV810" t="s">
        <v>71</v>
      </c>
      <c r="AW810" t="s">
        <v>71</v>
      </c>
      <c r="AX810" t="s">
        <v>71</v>
      </c>
      <c r="AY810" t="s">
        <v>71</v>
      </c>
      <c r="AZ810" t="s">
        <v>71</v>
      </c>
      <c r="BA810" t="s">
        <v>71</v>
      </c>
      <c r="BB810" t="s">
        <v>71</v>
      </c>
      <c r="BC810" t="s">
        <v>7475</v>
      </c>
      <c r="BD810" t="str">
        <f>HYPERLINK("http://dx.doi.org/10.1007/s40747-021-00317-w","http://dx.doi.org/10.1007/s40747-021-00317-w")</f>
        <v>http://dx.doi.org/10.1007/s40747-021-00317-w</v>
      </c>
      <c r="BE810" t="s">
        <v>71</v>
      </c>
      <c r="BF810" t="s">
        <v>1067</v>
      </c>
      <c r="BG810" t="s">
        <v>71</v>
      </c>
      <c r="BH810" t="s">
        <v>71</v>
      </c>
      <c r="BI810" t="s">
        <v>71</v>
      </c>
      <c r="BJ810" t="s">
        <v>71</v>
      </c>
      <c r="BK810" t="s">
        <v>71</v>
      </c>
      <c r="BL810" t="s">
        <v>71</v>
      </c>
      <c r="BM810" t="s">
        <v>71</v>
      </c>
      <c r="BN810" t="s">
        <v>71</v>
      </c>
      <c r="BO810" t="s">
        <v>71</v>
      </c>
      <c r="BP810" t="s">
        <v>71</v>
      </c>
      <c r="BQ810" t="s">
        <v>7476</v>
      </c>
      <c r="BR810" t="str">
        <f>HYPERLINK("https%3A%2F%2Fwww.webofscience.com%2Fwos%2Fwoscc%2Ffull-record%2FWOS:000629881600003","View Full Record in Web of Science")</f>
        <v>View Full Record in Web of Science</v>
      </c>
    </row>
    <row r="811" spans="1:70" x14ac:dyDescent="0.25">
      <c r="A811" t="s">
        <v>69</v>
      </c>
      <c r="B811" t="s">
        <v>7477</v>
      </c>
      <c r="C811" t="s">
        <v>71</v>
      </c>
      <c r="D811" t="s">
        <v>71</v>
      </c>
      <c r="E811" t="s">
        <v>71</v>
      </c>
      <c r="F811" t="s">
        <v>7478</v>
      </c>
      <c r="G811" t="s">
        <v>71</v>
      </c>
      <c r="H811" t="s">
        <v>71</v>
      </c>
      <c r="I811" s="1" t="s">
        <v>7479</v>
      </c>
      <c r="J811" s="6" t="s">
        <v>8590</v>
      </c>
      <c r="K811" t="s">
        <v>269</v>
      </c>
      <c r="L811" t="s">
        <v>71</v>
      </c>
      <c r="M811" t="s">
        <v>71</v>
      </c>
      <c r="N811" t="s">
        <v>71</v>
      </c>
      <c r="O811" t="s">
        <v>71</v>
      </c>
      <c r="P811" t="s">
        <v>71</v>
      </c>
      <c r="Q811" t="s">
        <v>71</v>
      </c>
      <c r="R811" t="s">
        <v>71</v>
      </c>
      <c r="S811" t="s">
        <v>71</v>
      </c>
      <c r="T811" t="s">
        <v>7480</v>
      </c>
      <c r="U811" t="s">
        <v>71</v>
      </c>
      <c r="V811" t="s">
        <v>71</v>
      </c>
      <c r="W811" t="s">
        <v>71</v>
      </c>
      <c r="X811" t="s">
        <v>71</v>
      </c>
      <c r="Y811" t="s">
        <v>71</v>
      </c>
      <c r="Z811" t="s">
        <v>7481</v>
      </c>
      <c r="AA811" t="s">
        <v>71</v>
      </c>
      <c r="AB811" t="s">
        <v>71</v>
      </c>
      <c r="AC811" t="s">
        <v>71</v>
      </c>
      <c r="AD811" t="s">
        <v>71</v>
      </c>
      <c r="AE811" t="s">
        <v>71</v>
      </c>
      <c r="AF811" t="s">
        <v>71</v>
      </c>
      <c r="AG811" t="s">
        <v>71</v>
      </c>
      <c r="AH811" t="s">
        <v>71</v>
      </c>
      <c r="AI811" t="s">
        <v>71</v>
      </c>
      <c r="AJ811" t="s">
        <v>71</v>
      </c>
      <c r="AK811" t="s">
        <v>71</v>
      </c>
      <c r="AL811" t="s">
        <v>71</v>
      </c>
      <c r="AM811" t="s">
        <v>271</v>
      </c>
      <c r="AN811" t="s">
        <v>71</v>
      </c>
      <c r="AO811" t="s">
        <v>71</v>
      </c>
      <c r="AP811" t="s">
        <v>71</v>
      </c>
      <c r="AQ811" t="s">
        <v>71</v>
      </c>
      <c r="AR811" t="s">
        <v>71</v>
      </c>
      <c r="AS811">
        <v>2020</v>
      </c>
      <c r="AT811">
        <v>8</v>
      </c>
      <c r="AU811" t="s">
        <v>71</v>
      </c>
      <c r="AV811" t="s">
        <v>71</v>
      </c>
      <c r="AW811" t="s">
        <v>71</v>
      </c>
      <c r="AX811" t="s">
        <v>71</v>
      </c>
      <c r="AY811" t="s">
        <v>71</v>
      </c>
      <c r="AZ811">
        <v>145422</v>
      </c>
      <c r="BA811">
        <v>145434</v>
      </c>
      <c r="BB811" t="s">
        <v>71</v>
      </c>
      <c r="BC811" t="s">
        <v>7482</v>
      </c>
      <c r="BD811" t="str">
        <f>HYPERLINK("http://dx.doi.org/10.1109/ACCESS.2020.3014849","http://dx.doi.org/10.1109/ACCESS.2020.3014849")</f>
        <v>http://dx.doi.org/10.1109/ACCESS.2020.3014849</v>
      </c>
      <c r="BE811" t="s">
        <v>71</v>
      </c>
      <c r="BF811" t="s">
        <v>71</v>
      </c>
      <c r="BG811" t="s">
        <v>71</v>
      </c>
      <c r="BH811" t="s">
        <v>71</v>
      </c>
      <c r="BI811" t="s">
        <v>71</v>
      </c>
      <c r="BJ811" t="s">
        <v>71</v>
      </c>
      <c r="BK811" t="s">
        <v>71</v>
      </c>
      <c r="BL811" t="s">
        <v>71</v>
      </c>
      <c r="BM811" t="s">
        <v>71</v>
      </c>
      <c r="BN811" t="s">
        <v>71</v>
      </c>
      <c r="BO811" t="s">
        <v>71</v>
      </c>
      <c r="BP811" t="s">
        <v>71</v>
      </c>
      <c r="BQ811" t="s">
        <v>7483</v>
      </c>
      <c r="BR811" t="str">
        <f>HYPERLINK("https%3A%2F%2Fwww.webofscience.com%2Fwos%2Fwoscc%2Ffull-record%2FWOS:000560335100001","View Full Record in Web of Science")</f>
        <v>View Full Record in Web of Science</v>
      </c>
    </row>
    <row r="812" spans="1:70" x14ac:dyDescent="0.25">
      <c r="A812" t="s">
        <v>69</v>
      </c>
      <c r="B812" t="s">
        <v>7484</v>
      </c>
      <c r="C812" t="s">
        <v>71</v>
      </c>
      <c r="D812" t="s">
        <v>71</v>
      </c>
      <c r="E812" t="s">
        <v>71</v>
      </c>
      <c r="F812" t="s">
        <v>7485</v>
      </c>
      <c r="G812" t="s">
        <v>71</v>
      </c>
      <c r="H812" t="s">
        <v>71</v>
      </c>
      <c r="I812" s="1" t="s">
        <v>7486</v>
      </c>
      <c r="J812" s="6" t="s">
        <v>8590</v>
      </c>
      <c r="K812" t="s">
        <v>3303</v>
      </c>
      <c r="L812" t="s">
        <v>71</v>
      </c>
      <c r="M812" t="s">
        <v>71</v>
      </c>
      <c r="N812" t="s">
        <v>71</v>
      </c>
      <c r="O812" t="s">
        <v>71</v>
      </c>
      <c r="P812" t="s">
        <v>71</v>
      </c>
      <c r="Q812" t="s">
        <v>71</v>
      </c>
      <c r="R812" t="s">
        <v>71</v>
      </c>
      <c r="S812" t="s">
        <v>71</v>
      </c>
      <c r="T812" t="s">
        <v>7487</v>
      </c>
      <c r="U812" t="s">
        <v>71</v>
      </c>
      <c r="V812" t="s">
        <v>71</v>
      </c>
      <c r="W812" t="s">
        <v>71</v>
      </c>
      <c r="X812" t="s">
        <v>71</v>
      </c>
      <c r="Y812" t="s">
        <v>7488</v>
      </c>
      <c r="Z812" t="s">
        <v>7489</v>
      </c>
      <c r="AA812" t="s">
        <v>71</v>
      </c>
      <c r="AB812" t="s">
        <v>71</v>
      </c>
      <c r="AC812" t="s">
        <v>71</v>
      </c>
      <c r="AD812" t="s">
        <v>71</v>
      </c>
      <c r="AE812" t="s">
        <v>71</v>
      </c>
      <c r="AF812" t="s">
        <v>71</v>
      </c>
      <c r="AG812" t="s">
        <v>71</v>
      </c>
      <c r="AH812" t="s">
        <v>71</v>
      </c>
      <c r="AI812" t="s">
        <v>71</v>
      </c>
      <c r="AJ812" t="s">
        <v>71</v>
      </c>
      <c r="AK812" t="s">
        <v>71</v>
      </c>
      <c r="AL812" t="s">
        <v>71</v>
      </c>
      <c r="AM812" t="s">
        <v>3305</v>
      </c>
      <c r="AN812" t="s">
        <v>3306</v>
      </c>
      <c r="AO812" t="s">
        <v>71</v>
      </c>
      <c r="AP812" t="s">
        <v>71</v>
      </c>
      <c r="AQ812" t="s">
        <v>71</v>
      </c>
      <c r="AR812" t="s">
        <v>3635</v>
      </c>
      <c r="AS812">
        <v>2022</v>
      </c>
      <c r="AT812">
        <v>35</v>
      </c>
      <c r="AU812" t="s">
        <v>3636</v>
      </c>
      <c r="AV812" t="s">
        <v>71</v>
      </c>
      <c r="AW812" t="s">
        <v>71</v>
      </c>
      <c r="AX812" t="s">
        <v>180</v>
      </c>
      <c r="AY812" t="s">
        <v>71</v>
      </c>
      <c r="AZ812">
        <v>955</v>
      </c>
      <c r="BA812">
        <v>987</v>
      </c>
      <c r="BB812" t="s">
        <v>71</v>
      </c>
      <c r="BC812" t="s">
        <v>7490</v>
      </c>
      <c r="BD812" t="str">
        <f>HYPERLINK("http://dx.doi.org/10.1108/JEIM-02-2021-0066","http://dx.doi.org/10.1108/JEIM-02-2021-0066")</f>
        <v>http://dx.doi.org/10.1108/JEIM-02-2021-0066</v>
      </c>
      <c r="BE812" t="s">
        <v>71</v>
      </c>
      <c r="BF812" t="s">
        <v>7491</v>
      </c>
      <c r="BG812" t="s">
        <v>71</v>
      </c>
      <c r="BH812" t="s">
        <v>71</v>
      </c>
      <c r="BI812" t="s">
        <v>71</v>
      </c>
      <c r="BJ812" t="s">
        <v>71</v>
      </c>
      <c r="BK812" t="s">
        <v>71</v>
      </c>
      <c r="BL812" t="s">
        <v>71</v>
      </c>
      <c r="BM812" t="s">
        <v>71</v>
      </c>
      <c r="BN812" t="s">
        <v>71</v>
      </c>
      <c r="BO812" t="s">
        <v>71</v>
      </c>
      <c r="BP812" t="s">
        <v>71</v>
      </c>
      <c r="BQ812" t="s">
        <v>7492</v>
      </c>
      <c r="BR812" t="str">
        <f>HYPERLINK("https%3A%2F%2Fwww.webofscience.com%2Fwos%2Fwoscc%2Ffull-record%2FWOS:000651881000001","View Full Record in Web of Science")</f>
        <v>View Full Record in Web of Science</v>
      </c>
    </row>
    <row r="813" spans="1:70" x14ac:dyDescent="0.25">
      <c r="A813" t="s">
        <v>69</v>
      </c>
      <c r="B813" t="s">
        <v>7493</v>
      </c>
      <c r="C813" t="s">
        <v>71</v>
      </c>
      <c r="D813" t="s">
        <v>71</v>
      </c>
      <c r="E813" t="s">
        <v>71</v>
      </c>
      <c r="F813" t="s">
        <v>7494</v>
      </c>
      <c r="G813" t="s">
        <v>71</v>
      </c>
      <c r="H813" t="s">
        <v>71</v>
      </c>
      <c r="I813" s="1" t="s">
        <v>7495</v>
      </c>
      <c r="J813" s="6" t="s">
        <v>8590</v>
      </c>
      <c r="K813" t="s">
        <v>7496</v>
      </c>
      <c r="L813" t="s">
        <v>71</v>
      </c>
      <c r="M813" t="s">
        <v>71</v>
      </c>
      <c r="N813" t="s">
        <v>71</v>
      </c>
      <c r="O813" t="s">
        <v>71</v>
      </c>
      <c r="P813" t="s">
        <v>71</v>
      </c>
      <c r="Q813" t="s">
        <v>71</v>
      </c>
      <c r="R813" t="s">
        <v>71</v>
      </c>
      <c r="S813" t="s">
        <v>71</v>
      </c>
      <c r="T813" t="s">
        <v>7497</v>
      </c>
      <c r="U813" t="s">
        <v>71</v>
      </c>
      <c r="V813" t="s">
        <v>71</v>
      </c>
      <c r="W813" t="s">
        <v>71</v>
      </c>
      <c r="X813" t="s">
        <v>71</v>
      </c>
      <c r="Y813" t="s">
        <v>71</v>
      </c>
      <c r="Z813" t="s">
        <v>71</v>
      </c>
      <c r="AA813" t="s">
        <v>71</v>
      </c>
      <c r="AB813" t="s">
        <v>71</v>
      </c>
      <c r="AC813" t="s">
        <v>71</v>
      </c>
      <c r="AD813" t="s">
        <v>71</v>
      </c>
      <c r="AE813" t="s">
        <v>71</v>
      </c>
      <c r="AF813" t="s">
        <v>71</v>
      </c>
      <c r="AG813" t="s">
        <v>71</v>
      </c>
      <c r="AH813" t="s">
        <v>71</v>
      </c>
      <c r="AI813" t="s">
        <v>71</v>
      </c>
      <c r="AJ813" t="s">
        <v>71</v>
      </c>
      <c r="AK813" t="s">
        <v>71</v>
      </c>
      <c r="AL813" t="s">
        <v>71</v>
      </c>
      <c r="AM813" t="s">
        <v>7498</v>
      </c>
      <c r="AN813" t="s">
        <v>7499</v>
      </c>
      <c r="AO813" t="s">
        <v>71</v>
      </c>
      <c r="AP813" t="s">
        <v>71</v>
      </c>
      <c r="AQ813" t="s">
        <v>71</v>
      </c>
      <c r="AR813" t="s">
        <v>239</v>
      </c>
      <c r="AS813">
        <v>2019</v>
      </c>
      <c r="AT813">
        <v>14</v>
      </c>
      <c r="AU813">
        <v>1</v>
      </c>
      <c r="AV813" t="s">
        <v>71</v>
      </c>
      <c r="AW813" t="s">
        <v>71</v>
      </c>
      <c r="AX813" t="s">
        <v>71</v>
      </c>
      <c r="AY813" t="s">
        <v>71</v>
      </c>
      <c r="AZ813">
        <v>45</v>
      </c>
      <c r="BA813">
        <v>55</v>
      </c>
      <c r="BB813" t="s">
        <v>71</v>
      </c>
      <c r="BC813" t="s">
        <v>7500</v>
      </c>
      <c r="BD813" t="str">
        <f>HYPERLINK("http://dx.doi.org/10.1109/MCI.2018.2881643","http://dx.doi.org/10.1109/MCI.2018.2881643")</f>
        <v>http://dx.doi.org/10.1109/MCI.2018.2881643</v>
      </c>
      <c r="BE813" t="s">
        <v>71</v>
      </c>
      <c r="BF813" t="s">
        <v>71</v>
      </c>
      <c r="BG813" t="s">
        <v>71</v>
      </c>
      <c r="BH813" t="s">
        <v>71</v>
      </c>
      <c r="BI813" t="s">
        <v>71</v>
      </c>
      <c r="BJ813" t="s">
        <v>71</v>
      </c>
      <c r="BK813" t="s">
        <v>71</v>
      </c>
      <c r="BL813" t="s">
        <v>71</v>
      </c>
      <c r="BM813" t="s">
        <v>71</v>
      </c>
      <c r="BN813" t="s">
        <v>71</v>
      </c>
      <c r="BO813" t="s">
        <v>71</v>
      </c>
      <c r="BP813" t="s">
        <v>71</v>
      </c>
      <c r="BQ813" t="s">
        <v>7501</v>
      </c>
      <c r="BR813" t="str">
        <f>HYPERLINK("https%3A%2F%2Fwww.webofscience.com%2Fwos%2Fwoscc%2Ffull-record%2FWOS:000456164000004","View Full Record in Web of Science")</f>
        <v>View Full Record in Web of Science</v>
      </c>
    </row>
    <row r="814" spans="1:70" x14ac:dyDescent="0.25">
      <c r="A814" t="s">
        <v>83</v>
      </c>
      <c r="B814" t="s">
        <v>7502</v>
      </c>
      <c r="C814" t="s">
        <v>71</v>
      </c>
      <c r="D814" t="s">
        <v>7503</v>
      </c>
      <c r="E814" t="s">
        <v>71</v>
      </c>
      <c r="F814" t="s">
        <v>7504</v>
      </c>
      <c r="G814" t="s">
        <v>71</v>
      </c>
      <c r="H814" t="s">
        <v>71</v>
      </c>
      <c r="I814" s="1" t="s">
        <v>7505</v>
      </c>
      <c r="J814" s="6" t="s">
        <v>8590</v>
      </c>
      <c r="K814" t="s">
        <v>7506</v>
      </c>
      <c r="L814" t="s">
        <v>71</v>
      </c>
      <c r="M814" t="s">
        <v>7507</v>
      </c>
      <c r="N814" t="s">
        <v>7508</v>
      </c>
      <c r="O814" t="s">
        <v>7509</v>
      </c>
      <c r="P814" t="s">
        <v>71</v>
      </c>
      <c r="Q814" t="s">
        <v>71</v>
      </c>
      <c r="R814" t="s">
        <v>71</v>
      </c>
      <c r="S814" t="s">
        <v>71</v>
      </c>
      <c r="T814" t="s">
        <v>7510</v>
      </c>
      <c r="U814" t="s">
        <v>71</v>
      </c>
      <c r="V814" t="s">
        <v>71</v>
      </c>
      <c r="W814" t="s">
        <v>71</v>
      </c>
      <c r="X814" t="s">
        <v>71</v>
      </c>
      <c r="Y814" t="s">
        <v>7511</v>
      </c>
      <c r="Z814" t="s">
        <v>7512</v>
      </c>
      <c r="AA814" t="s">
        <v>71</v>
      </c>
      <c r="AB814" t="s">
        <v>71</v>
      </c>
      <c r="AC814" t="s">
        <v>71</v>
      </c>
      <c r="AD814" t="s">
        <v>71</v>
      </c>
      <c r="AE814" t="s">
        <v>71</v>
      </c>
      <c r="AF814" t="s">
        <v>71</v>
      </c>
      <c r="AG814" t="s">
        <v>71</v>
      </c>
      <c r="AH814" t="s">
        <v>71</v>
      </c>
      <c r="AI814" t="s">
        <v>71</v>
      </c>
      <c r="AJ814" t="s">
        <v>71</v>
      </c>
      <c r="AK814" t="s">
        <v>71</v>
      </c>
      <c r="AL814" t="s">
        <v>71</v>
      </c>
      <c r="AM814" t="s">
        <v>71</v>
      </c>
      <c r="AN814" t="s">
        <v>71</v>
      </c>
      <c r="AO814" t="s">
        <v>7513</v>
      </c>
      <c r="AP814" t="s">
        <v>71</v>
      </c>
      <c r="AQ814" t="s">
        <v>71</v>
      </c>
      <c r="AR814" t="s">
        <v>71</v>
      </c>
      <c r="AS814">
        <v>2015</v>
      </c>
      <c r="AT814" t="s">
        <v>71</v>
      </c>
      <c r="AU814" t="s">
        <v>71</v>
      </c>
      <c r="AV814" t="s">
        <v>71</v>
      </c>
      <c r="AW814" t="s">
        <v>71</v>
      </c>
      <c r="AX814" t="s">
        <v>71</v>
      </c>
      <c r="AY814" t="s">
        <v>71</v>
      </c>
      <c r="AZ814">
        <v>372</v>
      </c>
      <c r="BA814">
        <v>379</v>
      </c>
      <c r="BB814" t="s">
        <v>71</v>
      </c>
      <c r="BC814" t="s">
        <v>7514</v>
      </c>
      <c r="BD814" t="str">
        <f>HYPERLINK("http://dx.doi.org/10.1109/3PGCIC.2015.38","http://dx.doi.org/10.1109/3PGCIC.2015.38")</f>
        <v>http://dx.doi.org/10.1109/3PGCIC.2015.38</v>
      </c>
      <c r="BE814" t="s">
        <v>71</v>
      </c>
      <c r="BF814" t="s">
        <v>71</v>
      </c>
      <c r="BG814" t="s">
        <v>71</v>
      </c>
      <c r="BH814" t="s">
        <v>71</v>
      </c>
      <c r="BI814" t="s">
        <v>71</v>
      </c>
      <c r="BJ814" t="s">
        <v>71</v>
      </c>
      <c r="BK814" t="s">
        <v>71</v>
      </c>
      <c r="BL814" t="s">
        <v>71</v>
      </c>
      <c r="BM814" t="s">
        <v>71</v>
      </c>
      <c r="BN814" t="s">
        <v>71</v>
      </c>
      <c r="BO814" t="s">
        <v>71</v>
      </c>
      <c r="BP814" t="s">
        <v>71</v>
      </c>
      <c r="BQ814" t="s">
        <v>7515</v>
      </c>
      <c r="BR814" t="str">
        <f>HYPERLINK("https%3A%2F%2Fwww.webofscience.com%2Fwos%2Fwoscc%2Ffull-record%2FWOS:000380398500058","View Full Record in Web of Science")</f>
        <v>View Full Record in Web of Science</v>
      </c>
    </row>
    <row r="815" spans="1:70" x14ac:dyDescent="0.25">
      <c r="A815" t="s">
        <v>69</v>
      </c>
      <c r="B815" t="s">
        <v>7516</v>
      </c>
      <c r="C815" t="s">
        <v>71</v>
      </c>
      <c r="D815" t="s">
        <v>71</v>
      </c>
      <c r="E815" t="s">
        <v>71</v>
      </c>
      <c r="F815" t="s">
        <v>7517</v>
      </c>
      <c r="G815" t="s">
        <v>71</v>
      </c>
      <c r="H815" t="s">
        <v>71</v>
      </c>
      <c r="I815" s="1" t="s">
        <v>7518</v>
      </c>
      <c r="J815" s="6" t="s">
        <v>8590</v>
      </c>
      <c r="K815" t="s">
        <v>2428</v>
      </c>
      <c r="L815" t="s">
        <v>71</v>
      </c>
      <c r="M815" t="s">
        <v>7519</v>
      </c>
      <c r="N815" t="s">
        <v>7520</v>
      </c>
      <c r="O815" t="s">
        <v>7521</v>
      </c>
      <c r="P815" t="s">
        <v>7522</v>
      </c>
      <c r="Q815" t="s">
        <v>7523</v>
      </c>
      <c r="R815" t="s">
        <v>71</v>
      </c>
      <c r="S815" t="s">
        <v>71</v>
      </c>
      <c r="T815" t="s">
        <v>7524</v>
      </c>
      <c r="U815" t="s">
        <v>71</v>
      </c>
      <c r="V815" t="s">
        <v>71</v>
      </c>
      <c r="W815" t="s">
        <v>71</v>
      </c>
      <c r="X815" t="s">
        <v>71</v>
      </c>
      <c r="Y815" t="s">
        <v>71</v>
      </c>
      <c r="Z815" t="s">
        <v>71</v>
      </c>
      <c r="AA815" t="s">
        <v>71</v>
      </c>
      <c r="AB815" t="s">
        <v>71</v>
      </c>
      <c r="AC815" t="s">
        <v>71</v>
      </c>
      <c r="AD815" t="s">
        <v>71</v>
      </c>
      <c r="AE815" t="s">
        <v>71</v>
      </c>
      <c r="AF815" t="s">
        <v>71</v>
      </c>
      <c r="AG815" t="s">
        <v>71</v>
      </c>
      <c r="AH815" t="s">
        <v>71</v>
      </c>
      <c r="AI815" t="s">
        <v>71</v>
      </c>
      <c r="AJ815" t="s">
        <v>71</v>
      </c>
      <c r="AK815" t="s">
        <v>71</v>
      </c>
      <c r="AL815" t="s">
        <v>71</v>
      </c>
      <c r="AM815" t="s">
        <v>2430</v>
      </c>
      <c r="AN815" t="s">
        <v>2431</v>
      </c>
      <c r="AO815" t="s">
        <v>71</v>
      </c>
      <c r="AP815" t="s">
        <v>71</v>
      </c>
      <c r="AQ815" t="s">
        <v>71</v>
      </c>
      <c r="AR815" t="s">
        <v>7525</v>
      </c>
      <c r="AS815">
        <v>2019</v>
      </c>
      <c r="AT815">
        <v>328</v>
      </c>
      <c r="AU815" t="s">
        <v>71</v>
      </c>
      <c r="AV815" t="s">
        <v>71</v>
      </c>
      <c r="AW815" t="s">
        <v>71</v>
      </c>
      <c r="AX815" t="s">
        <v>180</v>
      </c>
      <c r="AY815" t="s">
        <v>71</v>
      </c>
      <c r="AZ815">
        <v>5</v>
      </c>
      <c r="BA815">
        <v>15</v>
      </c>
      <c r="BB815" t="s">
        <v>71</v>
      </c>
      <c r="BC815" t="s">
        <v>7526</v>
      </c>
      <c r="BD815" t="str">
        <f>HYPERLINK("http://dx.doi.org/10.1016/j.neucom.2018.02.100","http://dx.doi.org/10.1016/j.neucom.2018.02.100")</f>
        <v>http://dx.doi.org/10.1016/j.neucom.2018.02.100</v>
      </c>
      <c r="BE815" t="s">
        <v>71</v>
      </c>
      <c r="BF815" t="s">
        <v>71</v>
      </c>
      <c r="BG815" t="s">
        <v>71</v>
      </c>
      <c r="BH815" t="s">
        <v>71</v>
      </c>
      <c r="BI815" t="s">
        <v>71</v>
      </c>
      <c r="BJ815" t="s">
        <v>71</v>
      </c>
      <c r="BK815" t="s">
        <v>71</v>
      </c>
      <c r="BL815" t="s">
        <v>71</v>
      </c>
      <c r="BM815" t="s">
        <v>71</v>
      </c>
      <c r="BN815" t="s">
        <v>71</v>
      </c>
      <c r="BO815" t="s">
        <v>71</v>
      </c>
      <c r="BP815" t="s">
        <v>71</v>
      </c>
      <c r="BQ815" t="s">
        <v>7527</v>
      </c>
      <c r="BR815" t="str">
        <f>HYPERLINK("https%3A%2F%2Fwww.webofscience.com%2Fwos%2Fwoscc%2Ffull-record%2FWOS:000458065600002","View Full Record in Web of Science")</f>
        <v>View Full Record in Web of Science</v>
      </c>
    </row>
    <row r="816" spans="1:70" x14ac:dyDescent="0.25">
      <c r="A816" t="s">
        <v>69</v>
      </c>
      <c r="B816" t="s">
        <v>7528</v>
      </c>
      <c r="C816" t="s">
        <v>71</v>
      </c>
      <c r="D816" t="s">
        <v>71</v>
      </c>
      <c r="E816" t="s">
        <v>71</v>
      </c>
      <c r="F816" t="s">
        <v>7529</v>
      </c>
      <c r="G816" t="s">
        <v>71</v>
      </c>
      <c r="H816" t="s">
        <v>71</v>
      </c>
      <c r="I816" s="1" t="s">
        <v>7530</v>
      </c>
      <c r="J816" s="6" t="s">
        <v>8590</v>
      </c>
      <c r="K816" t="s">
        <v>3009</v>
      </c>
      <c r="L816" t="s">
        <v>71</v>
      </c>
      <c r="M816" t="s">
        <v>71</v>
      </c>
      <c r="N816" t="s">
        <v>71</v>
      </c>
      <c r="O816" t="s">
        <v>71</v>
      </c>
      <c r="P816" t="s">
        <v>71</v>
      </c>
      <c r="Q816" t="s">
        <v>71</v>
      </c>
      <c r="R816" t="s">
        <v>71</v>
      </c>
      <c r="S816" t="s">
        <v>71</v>
      </c>
      <c r="T816" t="s">
        <v>7531</v>
      </c>
      <c r="U816" t="s">
        <v>71</v>
      </c>
      <c r="V816" t="s">
        <v>71</v>
      </c>
      <c r="W816" t="s">
        <v>71</v>
      </c>
      <c r="X816" t="s">
        <v>71</v>
      </c>
      <c r="Y816" t="s">
        <v>71</v>
      </c>
      <c r="Z816" t="s">
        <v>7532</v>
      </c>
      <c r="AA816" t="s">
        <v>71</v>
      </c>
      <c r="AB816" t="s">
        <v>71</v>
      </c>
      <c r="AC816" t="s">
        <v>71</v>
      </c>
      <c r="AD816" t="s">
        <v>71</v>
      </c>
      <c r="AE816" t="s">
        <v>71</v>
      </c>
      <c r="AF816" t="s">
        <v>71</v>
      </c>
      <c r="AG816" t="s">
        <v>71</v>
      </c>
      <c r="AH816" t="s">
        <v>71</v>
      </c>
      <c r="AI816" t="s">
        <v>71</v>
      </c>
      <c r="AJ816" t="s">
        <v>71</v>
      </c>
      <c r="AK816" t="s">
        <v>71</v>
      </c>
      <c r="AL816" t="s">
        <v>71</v>
      </c>
      <c r="AM816" t="s">
        <v>3011</v>
      </c>
      <c r="AN816" t="s">
        <v>3012</v>
      </c>
      <c r="AO816" t="s">
        <v>71</v>
      </c>
      <c r="AP816" t="s">
        <v>71</v>
      </c>
      <c r="AQ816" t="s">
        <v>71</v>
      </c>
      <c r="AR816" t="s">
        <v>7533</v>
      </c>
      <c r="AS816">
        <v>2015</v>
      </c>
      <c r="AT816">
        <v>28</v>
      </c>
      <c r="AU816">
        <v>10</v>
      </c>
      <c r="AV816" t="s">
        <v>71</v>
      </c>
      <c r="AW816" t="s">
        <v>71</v>
      </c>
      <c r="AX816" t="s">
        <v>71</v>
      </c>
      <c r="AY816" t="s">
        <v>71</v>
      </c>
      <c r="AZ816">
        <v>1063</v>
      </c>
      <c r="BA816">
        <v>1076</v>
      </c>
      <c r="BB816" t="s">
        <v>71</v>
      </c>
      <c r="BC816" t="s">
        <v>7534</v>
      </c>
      <c r="BD816" t="str">
        <f>HYPERLINK("http://dx.doi.org/10.1080/0951192X.2014.959058","http://dx.doi.org/10.1080/0951192X.2014.959058")</f>
        <v>http://dx.doi.org/10.1080/0951192X.2014.959058</v>
      </c>
      <c r="BE816" t="s">
        <v>71</v>
      </c>
      <c r="BF816" t="s">
        <v>71</v>
      </c>
      <c r="BG816" t="s">
        <v>71</v>
      </c>
      <c r="BH816" t="s">
        <v>71</v>
      </c>
      <c r="BI816" t="s">
        <v>71</v>
      </c>
      <c r="BJ816" t="s">
        <v>71</v>
      </c>
      <c r="BK816" t="s">
        <v>71</v>
      </c>
      <c r="BL816" t="s">
        <v>71</v>
      </c>
      <c r="BM816" t="s">
        <v>71</v>
      </c>
      <c r="BN816" t="s">
        <v>71</v>
      </c>
      <c r="BO816" t="s">
        <v>71</v>
      </c>
      <c r="BP816" t="s">
        <v>71</v>
      </c>
      <c r="BQ816" t="s">
        <v>7535</v>
      </c>
      <c r="BR816" t="str">
        <f>HYPERLINK("https%3A%2F%2Fwww.webofscience.com%2Fwos%2Fwoscc%2Ffull-record%2FWOS:000359744300004","View Full Record in Web of Science")</f>
        <v>View Full Record in Web of Science</v>
      </c>
    </row>
    <row r="817" spans="1:70" x14ac:dyDescent="0.25">
      <c r="A817" t="s">
        <v>69</v>
      </c>
      <c r="B817" t="s">
        <v>7536</v>
      </c>
      <c r="C817" t="s">
        <v>71</v>
      </c>
      <c r="D817" t="s">
        <v>71</v>
      </c>
      <c r="E817" t="s">
        <v>71</v>
      </c>
      <c r="F817" t="s">
        <v>7537</v>
      </c>
      <c r="G817" t="s">
        <v>71</v>
      </c>
      <c r="H817" t="s">
        <v>71</v>
      </c>
      <c r="I817" s="1" t="s">
        <v>7538</v>
      </c>
      <c r="J817" s="6" t="s">
        <v>8590</v>
      </c>
      <c r="K817" t="s">
        <v>7539</v>
      </c>
      <c r="L817" t="s">
        <v>71</v>
      </c>
      <c r="M817" t="s">
        <v>71</v>
      </c>
      <c r="N817" t="s">
        <v>71</v>
      </c>
      <c r="O817" t="s">
        <v>71</v>
      </c>
      <c r="P817" t="s">
        <v>71</v>
      </c>
      <c r="Q817" t="s">
        <v>71</v>
      </c>
      <c r="R817" t="s">
        <v>71</v>
      </c>
      <c r="S817" t="s">
        <v>71</v>
      </c>
      <c r="T817" t="s">
        <v>7540</v>
      </c>
      <c r="U817" t="s">
        <v>71</v>
      </c>
      <c r="V817" t="s">
        <v>71</v>
      </c>
      <c r="W817" t="s">
        <v>71</v>
      </c>
      <c r="X817" t="s">
        <v>71</v>
      </c>
      <c r="Y817" t="s">
        <v>71</v>
      </c>
      <c r="Z817" t="s">
        <v>71</v>
      </c>
      <c r="AA817" t="s">
        <v>71</v>
      </c>
      <c r="AB817" t="s">
        <v>71</v>
      </c>
      <c r="AC817" t="s">
        <v>71</v>
      </c>
      <c r="AD817" t="s">
        <v>71</v>
      </c>
      <c r="AE817" t="s">
        <v>71</v>
      </c>
      <c r="AF817" t="s">
        <v>71</v>
      </c>
      <c r="AG817" t="s">
        <v>71</v>
      </c>
      <c r="AH817" t="s">
        <v>71</v>
      </c>
      <c r="AI817" t="s">
        <v>71</v>
      </c>
      <c r="AJ817" t="s">
        <v>71</v>
      </c>
      <c r="AK817" t="s">
        <v>71</v>
      </c>
      <c r="AL817" t="s">
        <v>71</v>
      </c>
      <c r="AM817" t="s">
        <v>7541</v>
      </c>
      <c r="AN817" t="s">
        <v>7542</v>
      </c>
      <c r="AO817" t="s">
        <v>71</v>
      </c>
      <c r="AP817" t="s">
        <v>71</v>
      </c>
      <c r="AQ817" t="s">
        <v>71</v>
      </c>
      <c r="AR817" t="s">
        <v>794</v>
      </c>
      <c r="AS817">
        <v>2022</v>
      </c>
      <c r="AT817">
        <v>152</v>
      </c>
      <c r="AU817" t="s">
        <v>71</v>
      </c>
      <c r="AV817" t="s">
        <v>71</v>
      </c>
      <c r="AW817" t="s">
        <v>71</v>
      </c>
      <c r="AX817" t="s">
        <v>71</v>
      </c>
      <c r="AY817" t="s">
        <v>71</v>
      </c>
      <c r="AZ817" t="s">
        <v>71</v>
      </c>
      <c r="BA817" t="s">
        <v>71</v>
      </c>
      <c r="BB817">
        <v>113634</v>
      </c>
      <c r="BC817" t="s">
        <v>7543</v>
      </c>
      <c r="BD817" t="str">
        <f>HYPERLINK("http://dx.doi.org/10.1016/j.dss.2021.113634","http://dx.doi.org/10.1016/j.dss.2021.113634")</f>
        <v>http://dx.doi.org/10.1016/j.dss.2021.113634</v>
      </c>
      <c r="BE817" t="s">
        <v>71</v>
      </c>
      <c r="BF817" t="s">
        <v>7544</v>
      </c>
      <c r="BG817" t="s">
        <v>71</v>
      </c>
      <c r="BH817" t="s">
        <v>71</v>
      </c>
      <c r="BI817" t="s">
        <v>71</v>
      </c>
      <c r="BJ817" t="s">
        <v>71</v>
      </c>
      <c r="BK817" t="s">
        <v>71</v>
      </c>
      <c r="BL817" t="s">
        <v>71</v>
      </c>
      <c r="BM817" t="s">
        <v>71</v>
      </c>
      <c r="BN817" t="s">
        <v>71</v>
      </c>
      <c r="BO817" t="s">
        <v>71</v>
      </c>
      <c r="BP817" t="s">
        <v>71</v>
      </c>
      <c r="BQ817" t="s">
        <v>7545</v>
      </c>
      <c r="BR817" t="str">
        <f>HYPERLINK("https%3A%2F%2Fwww.webofscience.com%2Fwos%2Fwoscc%2Ffull-record%2FWOS:000721384600007","View Full Record in Web of Science")</f>
        <v>View Full Record in Web of Science</v>
      </c>
    </row>
    <row r="818" spans="1:70" x14ac:dyDescent="0.25">
      <c r="A818" t="s">
        <v>69</v>
      </c>
      <c r="B818" t="s">
        <v>7546</v>
      </c>
      <c r="C818" t="s">
        <v>71</v>
      </c>
      <c r="D818" t="s">
        <v>71</v>
      </c>
      <c r="E818" t="s">
        <v>71</v>
      </c>
      <c r="F818" t="s">
        <v>7547</v>
      </c>
      <c r="G818" t="s">
        <v>71</v>
      </c>
      <c r="H818" t="s">
        <v>71</v>
      </c>
      <c r="I818" s="1" t="s">
        <v>7548</v>
      </c>
      <c r="J818" s="6" t="s">
        <v>8590</v>
      </c>
      <c r="K818" t="s">
        <v>338</v>
      </c>
      <c r="L818" t="s">
        <v>71</v>
      </c>
      <c r="M818" t="s">
        <v>71</v>
      </c>
      <c r="N818" t="s">
        <v>71</v>
      </c>
      <c r="O818" t="s">
        <v>71</v>
      </c>
      <c r="P818" t="s">
        <v>71</v>
      </c>
      <c r="Q818" t="s">
        <v>71</v>
      </c>
      <c r="R818" t="s">
        <v>71</v>
      </c>
      <c r="S818" t="s">
        <v>71</v>
      </c>
      <c r="T818" t="s">
        <v>7549</v>
      </c>
      <c r="U818" t="s">
        <v>71</v>
      </c>
      <c r="V818" t="s">
        <v>71</v>
      </c>
      <c r="W818" t="s">
        <v>71</v>
      </c>
      <c r="X818" t="s">
        <v>71</v>
      </c>
      <c r="Y818" t="s">
        <v>71</v>
      </c>
      <c r="Z818" t="s">
        <v>71</v>
      </c>
      <c r="AA818" t="s">
        <v>71</v>
      </c>
      <c r="AB818" t="s">
        <v>71</v>
      </c>
      <c r="AC818" t="s">
        <v>71</v>
      </c>
      <c r="AD818" t="s">
        <v>71</v>
      </c>
      <c r="AE818" t="s">
        <v>71</v>
      </c>
      <c r="AF818" t="s">
        <v>71</v>
      </c>
      <c r="AG818" t="s">
        <v>71</v>
      </c>
      <c r="AH818" t="s">
        <v>71</v>
      </c>
      <c r="AI818" t="s">
        <v>71</v>
      </c>
      <c r="AJ818" t="s">
        <v>71</v>
      </c>
      <c r="AK818" t="s">
        <v>71</v>
      </c>
      <c r="AL818" t="s">
        <v>71</v>
      </c>
      <c r="AM818" t="s">
        <v>342</v>
      </c>
      <c r="AN818" t="s">
        <v>343</v>
      </c>
      <c r="AO818" t="s">
        <v>71</v>
      </c>
      <c r="AP818" t="s">
        <v>71</v>
      </c>
      <c r="AQ818" t="s">
        <v>71</v>
      </c>
      <c r="AR818" t="s">
        <v>960</v>
      </c>
      <c r="AS818">
        <v>2022</v>
      </c>
      <c r="AT818">
        <v>24</v>
      </c>
      <c r="AU818">
        <v>3</v>
      </c>
      <c r="AV818" t="s">
        <v>71</v>
      </c>
      <c r="AW818" t="s">
        <v>71</v>
      </c>
      <c r="AX818" t="s">
        <v>71</v>
      </c>
      <c r="AY818" t="s">
        <v>71</v>
      </c>
      <c r="AZ818">
        <v>1253</v>
      </c>
      <c r="BA818">
        <v>1274</v>
      </c>
      <c r="BB818" t="s">
        <v>71</v>
      </c>
      <c r="BC818" t="s">
        <v>7550</v>
      </c>
      <c r="BD818" t="str">
        <f>HYPERLINK("http://dx.doi.org/10.1007/s40815-021-01148-0","http://dx.doi.org/10.1007/s40815-021-01148-0")</f>
        <v>http://dx.doi.org/10.1007/s40815-021-01148-0</v>
      </c>
      <c r="BE818" t="s">
        <v>71</v>
      </c>
      <c r="BF818" t="s">
        <v>4262</v>
      </c>
      <c r="BG818" t="s">
        <v>71</v>
      </c>
      <c r="BH818" t="s">
        <v>71</v>
      </c>
      <c r="BI818" t="s">
        <v>71</v>
      </c>
      <c r="BJ818" t="s">
        <v>71</v>
      </c>
      <c r="BK818" t="s">
        <v>71</v>
      </c>
      <c r="BL818" t="s">
        <v>71</v>
      </c>
      <c r="BM818" t="s">
        <v>71</v>
      </c>
      <c r="BN818" t="s">
        <v>71</v>
      </c>
      <c r="BO818" t="s">
        <v>71</v>
      </c>
      <c r="BP818" t="s">
        <v>71</v>
      </c>
      <c r="BQ818" t="s">
        <v>7551</v>
      </c>
      <c r="BR818" t="str">
        <f>HYPERLINK("https%3A%2F%2Fwww.webofscience.com%2Fwos%2Fwoscc%2Ffull-record%2FWOS:000687106000013","View Full Record in Web of Science")</f>
        <v>View Full Record in Web of Science</v>
      </c>
    </row>
    <row r="819" spans="1:70" x14ac:dyDescent="0.25">
      <c r="A819" t="s">
        <v>69</v>
      </c>
      <c r="B819" t="s">
        <v>7552</v>
      </c>
      <c r="C819" t="s">
        <v>71</v>
      </c>
      <c r="D819" t="s">
        <v>71</v>
      </c>
      <c r="E819" t="s">
        <v>71</v>
      </c>
      <c r="F819" t="s">
        <v>7552</v>
      </c>
      <c r="G819" t="s">
        <v>71</v>
      </c>
      <c r="H819" t="s">
        <v>71</v>
      </c>
      <c r="I819" s="1" t="s">
        <v>7553</v>
      </c>
      <c r="J819" s="6" t="s">
        <v>8590</v>
      </c>
      <c r="K819" t="s">
        <v>3061</v>
      </c>
      <c r="L819" t="s">
        <v>71</v>
      </c>
      <c r="M819" t="s">
        <v>71</v>
      </c>
      <c r="N819" t="s">
        <v>71</v>
      </c>
      <c r="O819" t="s">
        <v>71</v>
      </c>
      <c r="P819" t="s">
        <v>71</v>
      </c>
      <c r="Q819" t="s">
        <v>71</v>
      </c>
      <c r="R819" t="s">
        <v>71</v>
      </c>
      <c r="S819" t="s">
        <v>71</v>
      </c>
      <c r="T819" t="s">
        <v>7554</v>
      </c>
      <c r="U819" t="s">
        <v>71</v>
      </c>
      <c r="V819" t="s">
        <v>71</v>
      </c>
      <c r="W819" t="s">
        <v>71</v>
      </c>
      <c r="X819" t="s">
        <v>71</v>
      </c>
      <c r="Y819" t="s">
        <v>3445</v>
      </c>
      <c r="Z819" t="s">
        <v>3446</v>
      </c>
      <c r="AA819" t="s">
        <v>71</v>
      </c>
      <c r="AB819" t="s">
        <v>71</v>
      </c>
      <c r="AC819" t="s">
        <v>71</v>
      </c>
      <c r="AD819" t="s">
        <v>71</v>
      </c>
      <c r="AE819" t="s">
        <v>71</v>
      </c>
      <c r="AF819" t="s">
        <v>71</v>
      </c>
      <c r="AG819" t="s">
        <v>71</v>
      </c>
      <c r="AH819" t="s">
        <v>71</v>
      </c>
      <c r="AI819" t="s">
        <v>71</v>
      </c>
      <c r="AJ819" t="s">
        <v>71</v>
      </c>
      <c r="AK819" t="s">
        <v>71</v>
      </c>
      <c r="AL819" t="s">
        <v>71</v>
      </c>
      <c r="AM819" t="s">
        <v>3063</v>
      </c>
      <c r="AN819" t="s">
        <v>6791</v>
      </c>
      <c r="AO819" t="s">
        <v>71</v>
      </c>
      <c r="AP819" t="s">
        <v>71</v>
      </c>
      <c r="AQ819" t="s">
        <v>71</v>
      </c>
      <c r="AR819" t="s">
        <v>129</v>
      </c>
      <c r="AS819">
        <v>2005</v>
      </c>
      <c r="AT819">
        <v>19</v>
      </c>
      <c r="AU819">
        <v>7</v>
      </c>
      <c r="AV819" t="s">
        <v>71</v>
      </c>
      <c r="AW819" t="s">
        <v>71</v>
      </c>
      <c r="AX819" t="s">
        <v>71</v>
      </c>
      <c r="AY819" t="s">
        <v>71</v>
      </c>
      <c r="AZ819">
        <v>831</v>
      </c>
      <c r="BA819">
        <v>857</v>
      </c>
      <c r="BB819" t="s">
        <v>71</v>
      </c>
      <c r="BC819" t="s">
        <v>7555</v>
      </c>
      <c r="BD819" t="str">
        <f>HYPERLINK("http://dx.doi.org/10.1080/13658810500106729","http://dx.doi.org/10.1080/13658810500106729")</f>
        <v>http://dx.doi.org/10.1080/13658810500106729</v>
      </c>
      <c r="BE819" t="s">
        <v>71</v>
      </c>
      <c r="BF819" t="s">
        <v>71</v>
      </c>
      <c r="BG819" t="s">
        <v>71</v>
      </c>
      <c r="BH819" t="s">
        <v>71</v>
      </c>
      <c r="BI819" t="s">
        <v>71</v>
      </c>
      <c r="BJ819" t="s">
        <v>71</v>
      </c>
      <c r="BK819" t="s">
        <v>71</v>
      </c>
      <c r="BL819" t="s">
        <v>71</v>
      </c>
      <c r="BM819" t="s">
        <v>71</v>
      </c>
      <c r="BN819" t="s">
        <v>71</v>
      </c>
      <c r="BO819" t="s">
        <v>71</v>
      </c>
      <c r="BP819" t="s">
        <v>71</v>
      </c>
      <c r="BQ819" t="s">
        <v>7556</v>
      </c>
      <c r="BR819" t="str">
        <f>HYPERLINK("https%3A%2F%2Fwww.webofscience.com%2Fwos%2Fwoscc%2Ffull-record%2FWOS:000232224700005","View Full Record in Web of Science")</f>
        <v>View Full Record in Web of Science</v>
      </c>
    </row>
    <row r="820" spans="1:70" x14ac:dyDescent="0.25">
      <c r="A820" t="s">
        <v>69</v>
      </c>
      <c r="B820" t="s">
        <v>7557</v>
      </c>
      <c r="C820" t="s">
        <v>71</v>
      </c>
      <c r="D820" t="s">
        <v>71</v>
      </c>
      <c r="E820" t="s">
        <v>71</v>
      </c>
      <c r="F820" t="s">
        <v>7558</v>
      </c>
      <c r="G820" t="s">
        <v>71</v>
      </c>
      <c r="H820" t="s">
        <v>71</v>
      </c>
      <c r="I820" s="1" t="s">
        <v>7559</v>
      </c>
      <c r="J820" s="6" t="s">
        <v>8590</v>
      </c>
      <c r="K820" t="s">
        <v>269</v>
      </c>
      <c r="L820" t="s">
        <v>71</v>
      </c>
      <c r="M820" t="s">
        <v>71</v>
      </c>
      <c r="N820" t="s">
        <v>71</v>
      </c>
      <c r="O820" t="s">
        <v>71</v>
      </c>
      <c r="P820" t="s">
        <v>71</v>
      </c>
      <c r="Q820" t="s">
        <v>71</v>
      </c>
      <c r="R820" t="s">
        <v>71</v>
      </c>
      <c r="S820" t="s">
        <v>71</v>
      </c>
      <c r="T820" t="s">
        <v>7560</v>
      </c>
      <c r="U820" t="s">
        <v>71</v>
      </c>
      <c r="V820" t="s">
        <v>71</v>
      </c>
      <c r="W820" t="s">
        <v>71</v>
      </c>
      <c r="X820" t="s">
        <v>71</v>
      </c>
      <c r="Y820" t="s">
        <v>71</v>
      </c>
      <c r="Z820" t="s">
        <v>7561</v>
      </c>
      <c r="AA820" t="s">
        <v>71</v>
      </c>
      <c r="AB820" t="s">
        <v>71</v>
      </c>
      <c r="AC820" t="s">
        <v>71</v>
      </c>
      <c r="AD820" t="s">
        <v>71</v>
      </c>
      <c r="AE820" t="s">
        <v>71</v>
      </c>
      <c r="AF820" t="s">
        <v>71</v>
      </c>
      <c r="AG820" t="s">
        <v>71</v>
      </c>
      <c r="AH820" t="s">
        <v>71</v>
      </c>
      <c r="AI820" t="s">
        <v>71</v>
      </c>
      <c r="AJ820" t="s">
        <v>71</v>
      </c>
      <c r="AK820" t="s">
        <v>71</v>
      </c>
      <c r="AL820" t="s">
        <v>71</v>
      </c>
      <c r="AM820" t="s">
        <v>271</v>
      </c>
      <c r="AN820" t="s">
        <v>71</v>
      </c>
      <c r="AO820" t="s">
        <v>71</v>
      </c>
      <c r="AP820" t="s">
        <v>71</v>
      </c>
      <c r="AQ820" t="s">
        <v>71</v>
      </c>
      <c r="AR820" t="s">
        <v>71</v>
      </c>
      <c r="AS820">
        <v>2022</v>
      </c>
      <c r="AT820">
        <v>10</v>
      </c>
      <c r="AU820" t="s">
        <v>71</v>
      </c>
      <c r="AV820" t="s">
        <v>71</v>
      </c>
      <c r="AW820" t="s">
        <v>71</v>
      </c>
      <c r="AX820" t="s">
        <v>71</v>
      </c>
      <c r="AY820" t="s">
        <v>71</v>
      </c>
      <c r="AZ820">
        <v>13379</v>
      </c>
      <c r="BA820">
        <v>13399</v>
      </c>
      <c r="BB820" t="s">
        <v>71</v>
      </c>
      <c r="BC820" t="s">
        <v>7562</v>
      </c>
      <c r="BD820" t="str">
        <f>HYPERLINK("http://dx.doi.org/10.1109/ACCESS.2022.3146366","http://dx.doi.org/10.1109/ACCESS.2022.3146366")</f>
        <v>http://dx.doi.org/10.1109/ACCESS.2022.3146366</v>
      </c>
      <c r="BE820" t="s">
        <v>71</v>
      </c>
      <c r="BF820" t="s">
        <v>71</v>
      </c>
      <c r="BG820" t="s">
        <v>71</v>
      </c>
      <c r="BH820" t="s">
        <v>71</v>
      </c>
      <c r="BI820" t="s">
        <v>71</v>
      </c>
      <c r="BJ820" t="s">
        <v>71</v>
      </c>
      <c r="BK820" t="s">
        <v>71</v>
      </c>
      <c r="BL820" t="s">
        <v>71</v>
      </c>
      <c r="BM820" t="s">
        <v>71</v>
      </c>
      <c r="BN820" t="s">
        <v>71</v>
      </c>
      <c r="BO820" t="s">
        <v>71</v>
      </c>
      <c r="BP820" t="s">
        <v>71</v>
      </c>
      <c r="BQ820" t="s">
        <v>7563</v>
      </c>
      <c r="BR820" t="str">
        <f>HYPERLINK("https%3A%2F%2Fwww.webofscience.com%2Fwos%2Fwoscc%2Ffull-record%2FWOS:000751369800001","View Full Record in Web of Science")</f>
        <v>View Full Record in Web of Science</v>
      </c>
    </row>
    <row r="821" spans="1:70" x14ac:dyDescent="0.25">
      <c r="A821" t="s">
        <v>69</v>
      </c>
      <c r="B821" t="s">
        <v>7564</v>
      </c>
      <c r="C821" t="s">
        <v>71</v>
      </c>
      <c r="D821" t="s">
        <v>71</v>
      </c>
      <c r="E821" t="s">
        <v>71</v>
      </c>
      <c r="F821" t="s">
        <v>7565</v>
      </c>
      <c r="G821" t="s">
        <v>71</v>
      </c>
      <c r="H821" t="s">
        <v>71</v>
      </c>
      <c r="I821" s="1" t="s">
        <v>7566</v>
      </c>
      <c r="J821" s="6" t="s">
        <v>8590</v>
      </c>
      <c r="K821" t="s">
        <v>3848</v>
      </c>
      <c r="L821" t="s">
        <v>71</v>
      </c>
      <c r="M821" t="s">
        <v>71</v>
      </c>
      <c r="N821" t="s">
        <v>71</v>
      </c>
      <c r="O821" t="s">
        <v>71</v>
      </c>
      <c r="P821" t="s">
        <v>71</v>
      </c>
      <c r="Q821" t="s">
        <v>71</v>
      </c>
      <c r="R821" t="s">
        <v>71</v>
      </c>
      <c r="S821" t="s">
        <v>71</v>
      </c>
      <c r="T821" t="s">
        <v>7567</v>
      </c>
      <c r="U821" t="s">
        <v>71</v>
      </c>
      <c r="V821" t="s">
        <v>71</v>
      </c>
      <c r="W821" t="s">
        <v>71</v>
      </c>
      <c r="X821" t="s">
        <v>71</v>
      </c>
      <c r="Y821" t="s">
        <v>3473</v>
      </c>
      <c r="Z821" t="s">
        <v>7568</v>
      </c>
      <c r="AA821" t="s">
        <v>71</v>
      </c>
      <c r="AB821" t="s">
        <v>71</v>
      </c>
      <c r="AC821" t="s">
        <v>71</v>
      </c>
      <c r="AD821" t="s">
        <v>71</v>
      </c>
      <c r="AE821" t="s">
        <v>71</v>
      </c>
      <c r="AF821" t="s">
        <v>71</v>
      </c>
      <c r="AG821" t="s">
        <v>71</v>
      </c>
      <c r="AH821" t="s">
        <v>71</v>
      </c>
      <c r="AI821" t="s">
        <v>71</v>
      </c>
      <c r="AJ821" t="s">
        <v>71</v>
      </c>
      <c r="AK821" t="s">
        <v>71</v>
      </c>
      <c r="AL821" t="s">
        <v>71</v>
      </c>
      <c r="AM821" t="s">
        <v>3851</v>
      </c>
      <c r="AN821" t="s">
        <v>3852</v>
      </c>
      <c r="AO821" t="s">
        <v>71</v>
      </c>
      <c r="AP821" t="s">
        <v>71</v>
      </c>
      <c r="AQ821" t="s">
        <v>71</v>
      </c>
      <c r="AR821" t="s">
        <v>71</v>
      </c>
      <c r="AS821" t="s">
        <v>71</v>
      </c>
      <c r="AT821" t="s">
        <v>71</v>
      </c>
      <c r="AU821" t="s">
        <v>71</v>
      </c>
      <c r="AV821" t="s">
        <v>71</v>
      </c>
      <c r="AW821" t="s">
        <v>71</v>
      </c>
      <c r="AX821" t="s">
        <v>71</v>
      </c>
      <c r="AY821" t="s">
        <v>71</v>
      </c>
      <c r="AZ821" t="s">
        <v>71</v>
      </c>
      <c r="BA821" t="s">
        <v>71</v>
      </c>
      <c r="BB821" t="s">
        <v>71</v>
      </c>
      <c r="BC821" t="s">
        <v>7569</v>
      </c>
      <c r="BD821" t="str">
        <f>HYPERLINK("http://dx.doi.org/10.1007/s40747-022-00778-7","http://dx.doi.org/10.1007/s40747-022-00778-7")</f>
        <v>http://dx.doi.org/10.1007/s40747-022-00778-7</v>
      </c>
      <c r="BE821" t="s">
        <v>71</v>
      </c>
      <c r="BF821" t="s">
        <v>7570</v>
      </c>
      <c r="BG821" t="s">
        <v>71</v>
      </c>
      <c r="BH821" t="s">
        <v>71</v>
      </c>
      <c r="BI821" t="s">
        <v>71</v>
      </c>
      <c r="BJ821" t="s">
        <v>71</v>
      </c>
      <c r="BK821" t="s">
        <v>71</v>
      </c>
      <c r="BL821">
        <v>35729964</v>
      </c>
      <c r="BM821" t="s">
        <v>71</v>
      </c>
      <c r="BN821" t="s">
        <v>71</v>
      </c>
      <c r="BO821" t="s">
        <v>71</v>
      </c>
      <c r="BP821" t="s">
        <v>71</v>
      </c>
      <c r="BQ821" t="s">
        <v>7571</v>
      </c>
      <c r="BR821" t="str">
        <f>HYPERLINK("https%3A%2F%2Fwww.webofscience.com%2Fwos%2Fwoscc%2Ffull-record%2FWOS:000812454700002","View Full Record in Web of Science")</f>
        <v>View Full Record in Web of Science</v>
      </c>
    </row>
    <row r="822" spans="1:70" x14ac:dyDescent="0.25">
      <c r="A822" t="s">
        <v>69</v>
      </c>
      <c r="B822" t="s">
        <v>7572</v>
      </c>
      <c r="C822" t="s">
        <v>71</v>
      </c>
      <c r="D822" t="s">
        <v>71</v>
      </c>
      <c r="E822" t="s">
        <v>71</v>
      </c>
      <c r="F822" t="s">
        <v>7573</v>
      </c>
      <c r="G822" t="s">
        <v>71</v>
      </c>
      <c r="H822" t="s">
        <v>71</v>
      </c>
      <c r="I822" s="1" t="s">
        <v>7574</v>
      </c>
      <c r="J822" s="6" t="s">
        <v>8590</v>
      </c>
      <c r="K822" t="s">
        <v>673</v>
      </c>
      <c r="L822" t="s">
        <v>71</v>
      </c>
      <c r="M822" t="s">
        <v>71</v>
      </c>
      <c r="N822" t="s">
        <v>71</v>
      </c>
      <c r="O822" t="s">
        <v>71</v>
      </c>
      <c r="P822" t="s">
        <v>71</v>
      </c>
      <c r="Q822" t="s">
        <v>71</v>
      </c>
      <c r="R822" t="s">
        <v>71</v>
      </c>
      <c r="S822" t="s">
        <v>71</v>
      </c>
      <c r="T822" t="s">
        <v>7575</v>
      </c>
      <c r="U822" t="s">
        <v>71</v>
      </c>
      <c r="V822" t="s">
        <v>71</v>
      </c>
      <c r="W822" t="s">
        <v>71</v>
      </c>
      <c r="X822" t="s">
        <v>71</v>
      </c>
      <c r="Y822" t="s">
        <v>7576</v>
      </c>
      <c r="Z822" t="s">
        <v>7577</v>
      </c>
      <c r="AA822" t="s">
        <v>71</v>
      </c>
      <c r="AB822" t="s">
        <v>71</v>
      </c>
      <c r="AC822" t="s">
        <v>71</v>
      </c>
      <c r="AD822" t="s">
        <v>71</v>
      </c>
      <c r="AE822" t="s">
        <v>71</v>
      </c>
      <c r="AF822" t="s">
        <v>71</v>
      </c>
      <c r="AG822" t="s">
        <v>71</v>
      </c>
      <c r="AH822" t="s">
        <v>71</v>
      </c>
      <c r="AI822" t="s">
        <v>71</v>
      </c>
      <c r="AJ822" t="s">
        <v>71</v>
      </c>
      <c r="AK822" t="s">
        <v>71</v>
      </c>
      <c r="AL822" t="s">
        <v>71</v>
      </c>
      <c r="AM822" t="s">
        <v>677</v>
      </c>
      <c r="AN822" t="s">
        <v>678</v>
      </c>
      <c r="AO822" t="s">
        <v>71</v>
      </c>
      <c r="AP822" t="s">
        <v>71</v>
      </c>
      <c r="AQ822" t="s">
        <v>71</v>
      </c>
      <c r="AR822" t="s">
        <v>679</v>
      </c>
      <c r="AS822">
        <v>2020</v>
      </c>
      <c r="AT822">
        <v>189</v>
      </c>
      <c r="AU822" t="s">
        <v>71</v>
      </c>
      <c r="AV822" t="s">
        <v>71</v>
      </c>
      <c r="AW822" t="s">
        <v>71</v>
      </c>
      <c r="AX822" t="s">
        <v>71</v>
      </c>
      <c r="AY822" t="s">
        <v>71</v>
      </c>
      <c r="AZ822" t="s">
        <v>71</v>
      </c>
      <c r="BA822" t="s">
        <v>71</v>
      </c>
      <c r="BB822">
        <v>105131</v>
      </c>
      <c r="BC822" t="s">
        <v>7578</v>
      </c>
      <c r="BD822" t="str">
        <f>HYPERLINK("http://dx.doi.org/10.1016/j.knosys.2019.105131","http://dx.doi.org/10.1016/j.knosys.2019.105131")</f>
        <v>http://dx.doi.org/10.1016/j.knosys.2019.105131</v>
      </c>
      <c r="BE822" t="s">
        <v>71</v>
      </c>
      <c r="BF822" t="s">
        <v>71</v>
      </c>
      <c r="BG822" t="s">
        <v>71</v>
      </c>
      <c r="BH822" t="s">
        <v>71</v>
      </c>
      <c r="BI822" t="s">
        <v>71</v>
      </c>
      <c r="BJ822" t="s">
        <v>71</v>
      </c>
      <c r="BK822" t="s">
        <v>71</v>
      </c>
      <c r="BL822" t="s">
        <v>71</v>
      </c>
      <c r="BM822" t="s">
        <v>71</v>
      </c>
      <c r="BN822" t="s">
        <v>71</v>
      </c>
      <c r="BO822" t="s">
        <v>71</v>
      </c>
      <c r="BP822" t="s">
        <v>71</v>
      </c>
      <c r="BQ822" t="s">
        <v>7579</v>
      </c>
      <c r="BR822" t="str">
        <f>HYPERLINK("https%3A%2F%2Fwww.webofscience.com%2Fwos%2Fwoscc%2Ffull-record%2FWOS:000510955100015","View Full Record in Web of Science")</f>
        <v>View Full Record in Web of Science</v>
      </c>
    </row>
    <row r="823" spans="1:70" x14ac:dyDescent="0.25">
      <c r="A823" t="s">
        <v>69</v>
      </c>
      <c r="B823" t="s">
        <v>7580</v>
      </c>
      <c r="C823" t="s">
        <v>71</v>
      </c>
      <c r="D823" t="s">
        <v>71</v>
      </c>
      <c r="E823" t="s">
        <v>71</v>
      </c>
      <c r="F823" t="s">
        <v>7581</v>
      </c>
      <c r="G823" t="s">
        <v>71</v>
      </c>
      <c r="H823" t="s">
        <v>71</v>
      </c>
      <c r="I823" s="1" t="s">
        <v>7582</v>
      </c>
      <c r="J823" s="6" t="s">
        <v>8590</v>
      </c>
      <c r="K823" t="s">
        <v>7583</v>
      </c>
      <c r="L823" t="s">
        <v>71</v>
      </c>
      <c r="M823" t="s">
        <v>71</v>
      </c>
      <c r="N823" t="s">
        <v>71</v>
      </c>
      <c r="O823" t="s">
        <v>71</v>
      </c>
      <c r="P823" t="s">
        <v>71</v>
      </c>
      <c r="Q823" t="s">
        <v>71</v>
      </c>
      <c r="R823" t="s">
        <v>71</v>
      </c>
      <c r="S823" t="s">
        <v>71</v>
      </c>
      <c r="T823" t="s">
        <v>7584</v>
      </c>
      <c r="U823" t="s">
        <v>71</v>
      </c>
      <c r="V823" t="s">
        <v>71</v>
      </c>
      <c r="W823" t="s">
        <v>71</v>
      </c>
      <c r="X823" t="s">
        <v>71</v>
      </c>
      <c r="Y823" t="s">
        <v>7585</v>
      </c>
      <c r="Z823" t="s">
        <v>7586</v>
      </c>
      <c r="AA823" t="s">
        <v>71</v>
      </c>
      <c r="AB823" t="s">
        <v>71</v>
      </c>
      <c r="AC823" t="s">
        <v>71</v>
      </c>
      <c r="AD823" t="s">
        <v>71</v>
      </c>
      <c r="AE823" t="s">
        <v>71</v>
      </c>
      <c r="AF823" t="s">
        <v>71</v>
      </c>
      <c r="AG823" t="s">
        <v>71</v>
      </c>
      <c r="AH823" t="s">
        <v>71</v>
      </c>
      <c r="AI823" t="s">
        <v>71</v>
      </c>
      <c r="AJ823" t="s">
        <v>71</v>
      </c>
      <c r="AK823" t="s">
        <v>71</v>
      </c>
      <c r="AL823" t="s">
        <v>71</v>
      </c>
      <c r="AM823" t="s">
        <v>7587</v>
      </c>
      <c r="AN823" t="s">
        <v>7588</v>
      </c>
      <c r="AO823" t="s">
        <v>71</v>
      </c>
      <c r="AP823" t="s">
        <v>71</v>
      </c>
      <c r="AQ823" t="s">
        <v>71</v>
      </c>
      <c r="AR823" t="s">
        <v>728</v>
      </c>
      <c r="AS823">
        <v>2016</v>
      </c>
      <c r="AT823">
        <v>5</v>
      </c>
      <c r="AU823">
        <v>4</v>
      </c>
      <c r="AV823" t="s">
        <v>71</v>
      </c>
      <c r="AW823" t="s">
        <v>71</v>
      </c>
      <c r="AX823" t="s">
        <v>71</v>
      </c>
      <c r="AY823" t="s">
        <v>71</v>
      </c>
      <c r="AZ823">
        <v>263</v>
      </c>
      <c r="BA823">
        <v>275</v>
      </c>
      <c r="BB823" t="s">
        <v>71</v>
      </c>
      <c r="BC823" t="s">
        <v>7589</v>
      </c>
      <c r="BD823" t="str">
        <f>HYPERLINK("http://dx.doi.org/10.1049/iet-bmt.2015.0035","http://dx.doi.org/10.1049/iet-bmt.2015.0035")</f>
        <v>http://dx.doi.org/10.1049/iet-bmt.2015.0035</v>
      </c>
      <c r="BE823" t="s">
        <v>71</v>
      </c>
      <c r="BF823" t="s">
        <v>71</v>
      </c>
      <c r="BG823" t="s">
        <v>71</v>
      </c>
      <c r="BH823" t="s">
        <v>71</v>
      </c>
      <c r="BI823" t="s">
        <v>71</v>
      </c>
      <c r="BJ823" t="s">
        <v>71</v>
      </c>
      <c r="BK823" t="s">
        <v>71</v>
      </c>
      <c r="BL823" t="s">
        <v>71</v>
      </c>
      <c r="BM823" t="s">
        <v>71</v>
      </c>
      <c r="BN823" t="s">
        <v>71</v>
      </c>
      <c r="BO823" t="s">
        <v>71</v>
      </c>
      <c r="BP823" t="s">
        <v>71</v>
      </c>
      <c r="BQ823" t="s">
        <v>7590</v>
      </c>
      <c r="BR823" t="str">
        <f>HYPERLINK("https%3A%2F%2Fwww.webofscience.com%2Fwos%2Fwoscc%2Ffull-record%2FWOS:000388727100001","View Full Record in Web of Science")</f>
        <v>View Full Record in Web of Science</v>
      </c>
    </row>
    <row r="824" spans="1:70" x14ac:dyDescent="0.25">
      <c r="A824" t="s">
        <v>69</v>
      </c>
      <c r="B824" t="s">
        <v>7591</v>
      </c>
      <c r="C824" t="s">
        <v>71</v>
      </c>
      <c r="D824" t="s">
        <v>71</v>
      </c>
      <c r="E824" t="s">
        <v>71</v>
      </c>
      <c r="F824" t="s">
        <v>7592</v>
      </c>
      <c r="G824" t="s">
        <v>71</v>
      </c>
      <c r="H824" t="s">
        <v>71</v>
      </c>
      <c r="I824" s="1" t="s">
        <v>7593</v>
      </c>
      <c r="J824" s="6" t="s">
        <v>8588</v>
      </c>
      <c r="K824" t="s">
        <v>7594</v>
      </c>
      <c r="L824" t="s">
        <v>71</v>
      </c>
      <c r="M824" t="s">
        <v>71</v>
      </c>
      <c r="N824" t="s">
        <v>71</v>
      </c>
      <c r="O824" t="s">
        <v>71</v>
      </c>
      <c r="P824" t="s">
        <v>71</v>
      </c>
      <c r="Q824" t="s">
        <v>71</v>
      </c>
      <c r="R824" t="s">
        <v>71</v>
      </c>
      <c r="S824" t="s">
        <v>71</v>
      </c>
      <c r="T824" t="s">
        <v>7595</v>
      </c>
      <c r="U824" t="s">
        <v>71</v>
      </c>
      <c r="V824" t="s">
        <v>71</v>
      </c>
      <c r="W824" t="s">
        <v>71</v>
      </c>
      <c r="X824" t="s">
        <v>71</v>
      </c>
      <c r="Y824" t="s">
        <v>7596</v>
      </c>
      <c r="Z824" t="s">
        <v>71</v>
      </c>
      <c r="AA824" t="s">
        <v>71</v>
      </c>
      <c r="AB824" t="s">
        <v>71</v>
      </c>
      <c r="AC824" t="s">
        <v>71</v>
      </c>
      <c r="AD824" t="s">
        <v>71</v>
      </c>
      <c r="AE824" t="s">
        <v>71</v>
      </c>
      <c r="AF824" t="s">
        <v>71</v>
      </c>
      <c r="AG824" t="s">
        <v>71</v>
      </c>
      <c r="AH824" t="s">
        <v>71</v>
      </c>
      <c r="AI824" t="s">
        <v>71</v>
      </c>
      <c r="AJ824" t="s">
        <v>71</v>
      </c>
      <c r="AK824" t="s">
        <v>71</v>
      </c>
      <c r="AL824" t="s">
        <v>71</v>
      </c>
      <c r="AM824" t="s">
        <v>7597</v>
      </c>
      <c r="AN824" t="s">
        <v>7598</v>
      </c>
      <c r="AO824" t="s">
        <v>71</v>
      </c>
      <c r="AP824" t="s">
        <v>71</v>
      </c>
      <c r="AQ824" t="s">
        <v>71</v>
      </c>
      <c r="AR824" t="s">
        <v>728</v>
      </c>
      <c r="AS824">
        <v>2020</v>
      </c>
      <c r="AT824">
        <v>64</v>
      </c>
      <c r="AU824" t="s">
        <v>71</v>
      </c>
      <c r="AV824" t="s">
        <v>71</v>
      </c>
      <c r="AW824" t="s">
        <v>71</v>
      </c>
      <c r="AX824" t="s">
        <v>71</v>
      </c>
      <c r="AY824" t="s">
        <v>71</v>
      </c>
      <c r="AZ824">
        <v>37</v>
      </c>
      <c r="BA824">
        <v>56</v>
      </c>
      <c r="BB824" t="s">
        <v>71</v>
      </c>
      <c r="BC824" t="s">
        <v>7599</v>
      </c>
      <c r="BD824" t="str">
        <f>HYPERLINK("http://dx.doi.org/10.1016/j.cogsys.2020.05.001","http://dx.doi.org/10.1016/j.cogsys.2020.05.001")</f>
        <v>http://dx.doi.org/10.1016/j.cogsys.2020.05.001</v>
      </c>
      <c r="BE824" t="s">
        <v>71</v>
      </c>
      <c r="BF824" t="s">
        <v>71</v>
      </c>
      <c r="BG824" t="s">
        <v>71</v>
      </c>
      <c r="BH824" t="s">
        <v>71</v>
      </c>
      <c r="BI824" t="s">
        <v>71</v>
      </c>
      <c r="BJ824" t="s">
        <v>71</v>
      </c>
      <c r="BK824" t="s">
        <v>71</v>
      </c>
      <c r="BL824" t="s">
        <v>71</v>
      </c>
      <c r="BM824" t="s">
        <v>71</v>
      </c>
      <c r="BN824" t="s">
        <v>71</v>
      </c>
      <c r="BO824" t="s">
        <v>71</v>
      </c>
      <c r="BP824" t="s">
        <v>71</v>
      </c>
      <c r="BQ824" t="s">
        <v>7600</v>
      </c>
      <c r="BR824" t="str">
        <f>HYPERLINK("https%3A%2F%2Fwww.webofscience.com%2Fwos%2Fwoscc%2Ffull-record%2FWOS:000576692900004","View Full Record in Web of Science")</f>
        <v>View Full Record in Web of Science</v>
      </c>
    </row>
    <row r="825" spans="1:70" x14ac:dyDescent="0.25">
      <c r="A825" t="s">
        <v>69</v>
      </c>
      <c r="B825" t="s">
        <v>7601</v>
      </c>
      <c r="C825" t="s">
        <v>71</v>
      </c>
      <c r="D825" t="s">
        <v>71</v>
      </c>
      <c r="E825" t="s">
        <v>71</v>
      </c>
      <c r="F825" t="s">
        <v>7602</v>
      </c>
      <c r="G825" t="s">
        <v>71</v>
      </c>
      <c r="H825" t="s">
        <v>71</v>
      </c>
      <c r="I825" s="1" t="s">
        <v>7603</v>
      </c>
      <c r="J825" s="6" t="s">
        <v>8590</v>
      </c>
      <c r="K825" t="s">
        <v>673</v>
      </c>
      <c r="L825" t="s">
        <v>71</v>
      </c>
      <c r="M825" t="s">
        <v>71</v>
      </c>
      <c r="N825" t="s">
        <v>71</v>
      </c>
      <c r="O825" t="s">
        <v>71</v>
      </c>
      <c r="P825" t="s">
        <v>71</v>
      </c>
      <c r="Q825" t="s">
        <v>71</v>
      </c>
      <c r="R825" t="s">
        <v>71</v>
      </c>
      <c r="S825" t="s">
        <v>71</v>
      </c>
      <c r="T825" t="s">
        <v>7604</v>
      </c>
      <c r="U825" t="s">
        <v>71</v>
      </c>
      <c r="V825" t="s">
        <v>71</v>
      </c>
      <c r="W825" t="s">
        <v>71</v>
      </c>
      <c r="X825" t="s">
        <v>71</v>
      </c>
      <c r="Y825" t="s">
        <v>2341</v>
      </c>
      <c r="Z825" t="s">
        <v>2342</v>
      </c>
      <c r="AA825" t="s">
        <v>71</v>
      </c>
      <c r="AB825" t="s">
        <v>71</v>
      </c>
      <c r="AC825" t="s">
        <v>71</v>
      </c>
      <c r="AD825" t="s">
        <v>71</v>
      </c>
      <c r="AE825" t="s">
        <v>71</v>
      </c>
      <c r="AF825" t="s">
        <v>71</v>
      </c>
      <c r="AG825" t="s">
        <v>71</v>
      </c>
      <c r="AH825" t="s">
        <v>71</v>
      </c>
      <c r="AI825" t="s">
        <v>71</v>
      </c>
      <c r="AJ825" t="s">
        <v>71</v>
      </c>
      <c r="AK825" t="s">
        <v>71</v>
      </c>
      <c r="AL825" t="s">
        <v>71</v>
      </c>
      <c r="AM825" t="s">
        <v>677</v>
      </c>
      <c r="AN825" t="s">
        <v>678</v>
      </c>
      <c r="AO825" t="s">
        <v>71</v>
      </c>
      <c r="AP825" t="s">
        <v>71</v>
      </c>
      <c r="AQ825" t="s">
        <v>71</v>
      </c>
      <c r="AR825" t="s">
        <v>794</v>
      </c>
      <c r="AS825">
        <v>2016</v>
      </c>
      <c r="AT825">
        <v>91</v>
      </c>
      <c r="AU825" t="s">
        <v>71</v>
      </c>
      <c r="AV825" t="s">
        <v>71</v>
      </c>
      <c r="AW825" t="s">
        <v>71</v>
      </c>
      <c r="AX825" t="s">
        <v>71</v>
      </c>
      <c r="AY825" t="s">
        <v>71</v>
      </c>
      <c r="AZ825">
        <v>62</v>
      </c>
      <c r="BA825">
        <v>70</v>
      </c>
      <c r="BB825" t="s">
        <v>71</v>
      </c>
      <c r="BC825" t="s">
        <v>7605</v>
      </c>
      <c r="BD825" t="str">
        <f>HYPERLINK("http://dx.doi.org/10.1016/j.knosys.2015.07.025","http://dx.doi.org/10.1016/j.knosys.2015.07.025")</f>
        <v>http://dx.doi.org/10.1016/j.knosys.2015.07.025</v>
      </c>
      <c r="BE825" t="s">
        <v>71</v>
      </c>
      <c r="BF825" t="s">
        <v>71</v>
      </c>
      <c r="BG825" t="s">
        <v>71</v>
      </c>
      <c r="BH825" t="s">
        <v>71</v>
      </c>
      <c r="BI825" t="s">
        <v>71</v>
      </c>
      <c r="BJ825" t="s">
        <v>71</v>
      </c>
      <c r="BK825" t="s">
        <v>71</v>
      </c>
      <c r="BL825" t="s">
        <v>71</v>
      </c>
      <c r="BM825" t="s">
        <v>71</v>
      </c>
      <c r="BN825" t="s">
        <v>71</v>
      </c>
      <c r="BO825" t="s">
        <v>71</v>
      </c>
      <c r="BP825" t="s">
        <v>71</v>
      </c>
      <c r="BQ825" t="s">
        <v>7606</v>
      </c>
      <c r="BR825" t="str">
        <f>HYPERLINK("https%3A%2F%2Fwww.webofscience.com%2Fwos%2Fwoscc%2Ffull-record%2FWOS:000367120000006","View Full Record in Web of Science")</f>
        <v>View Full Record in Web of Science</v>
      </c>
    </row>
    <row r="826" spans="1:70" x14ac:dyDescent="0.25">
      <c r="A826" t="s">
        <v>69</v>
      </c>
      <c r="B826" t="s">
        <v>7607</v>
      </c>
      <c r="C826" t="s">
        <v>71</v>
      </c>
      <c r="D826" t="s">
        <v>71</v>
      </c>
      <c r="E826" t="s">
        <v>71</v>
      </c>
      <c r="F826" t="s">
        <v>7608</v>
      </c>
      <c r="G826" t="s">
        <v>71</v>
      </c>
      <c r="H826" t="s">
        <v>71</v>
      </c>
      <c r="I826" s="1" t="s">
        <v>7609</v>
      </c>
      <c r="J826" s="6" t="s">
        <v>8590</v>
      </c>
      <c r="K826" t="s">
        <v>766</v>
      </c>
      <c r="L826" t="s">
        <v>71</v>
      </c>
      <c r="M826" t="s">
        <v>71</v>
      </c>
      <c r="N826" t="s">
        <v>71</v>
      </c>
      <c r="O826" t="s">
        <v>71</v>
      </c>
      <c r="P826" t="s">
        <v>71</v>
      </c>
      <c r="Q826" t="s">
        <v>71</v>
      </c>
      <c r="R826" t="s">
        <v>71</v>
      </c>
      <c r="S826" t="s">
        <v>71</v>
      </c>
      <c r="T826" t="s">
        <v>7610</v>
      </c>
      <c r="U826" t="s">
        <v>71</v>
      </c>
      <c r="V826" t="s">
        <v>71</v>
      </c>
      <c r="W826" t="s">
        <v>71</v>
      </c>
      <c r="X826" t="s">
        <v>71</v>
      </c>
      <c r="Y826" t="s">
        <v>7611</v>
      </c>
      <c r="Z826" t="s">
        <v>7612</v>
      </c>
      <c r="AA826" t="s">
        <v>71</v>
      </c>
      <c r="AB826" t="s">
        <v>71</v>
      </c>
      <c r="AC826" t="s">
        <v>71</v>
      </c>
      <c r="AD826" t="s">
        <v>71</v>
      </c>
      <c r="AE826" t="s">
        <v>71</v>
      </c>
      <c r="AF826" t="s">
        <v>71</v>
      </c>
      <c r="AG826" t="s">
        <v>71</v>
      </c>
      <c r="AH826" t="s">
        <v>71</v>
      </c>
      <c r="AI826" t="s">
        <v>71</v>
      </c>
      <c r="AJ826" t="s">
        <v>71</v>
      </c>
      <c r="AK826" t="s">
        <v>71</v>
      </c>
      <c r="AL826" t="s">
        <v>71</v>
      </c>
      <c r="AM826" t="s">
        <v>768</v>
      </c>
      <c r="AN826" t="s">
        <v>769</v>
      </c>
      <c r="AO826" t="s">
        <v>71</v>
      </c>
      <c r="AP826" t="s">
        <v>71</v>
      </c>
      <c r="AQ826" t="s">
        <v>71</v>
      </c>
      <c r="AR826" t="s">
        <v>79</v>
      </c>
      <c r="AS826">
        <v>2014</v>
      </c>
      <c r="AT826">
        <v>22</v>
      </c>
      <c r="AU826" t="s">
        <v>71</v>
      </c>
      <c r="AV826" t="s">
        <v>71</v>
      </c>
      <c r="AW826" t="s">
        <v>71</v>
      </c>
      <c r="AX826" t="s">
        <v>71</v>
      </c>
      <c r="AY826" t="s">
        <v>71</v>
      </c>
      <c r="AZ826">
        <v>638</v>
      </c>
      <c r="BA826">
        <v>651</v>
      </c>
      <c r="BB826" t="s">
        <v>71</v>
      </c>
      <c r="BC826" t="s">
        <v>7613</v>
      </c>
      <c r="BD826" t="str">
        <f>HYPERLINK("http://dx.doi.org/10.1016/j.asoc.2014.05.019","http://dx.doi.org/10.1016/j.asoc.2014.05.019")</f>
        <v>http://dx.doi.org/10.1016/j.asoc.2014.05.019</v>
      </c>
      <c r="BE826" t="s">
        <v>71</v>
      </c>
      <c r="BF826" t="s">
        <v>71</v>
      </c>
      <c r="BG826" t="s">
        <v>71</v>
      </c>
      <c r="BH826" t="s">
        <v>71</v>
      </c>
      <c r="BI826" t="s">
        <v>71</v>
      </c>
      <c r="BJ826" t="s">
        <v>71</v>
      </c>
      <c r="BK826" t="s">
        <v>71</v>
      </c>
      <c r="BL826" t="s">
        <v>71</v>
      </c>
      <c r="BM826" t="s">
        <v>71</v>
      </c>
      <c r="BN826" t="s">
        <v>71</v>
      </c>
      <c r="BO826" t="s">
        <v>71</v>
      </c>
      <c r="BP826" t="s">
        <v>71</v>
      </c>
      <c r="BQ826" t="s">
        <v>7614</v>
      </c>
      <c r="BR826" t="str">
        <f>HYPERLINK("https%3A%2F%2Fwww.webofscience.com%2Fwos%2Fwoscc%2Ffull-record%2FWOS:000338706600053","View Full Record in Web of Science")</f>
        <v>View Full Record in Web of Science</v>
      </c>
    </row>
    <row r="827" spans="1:70" x14ac:dyDescent="0.25">
      <c r="A827" t="s">
        <v>69</v>
      </c>
      <c r="B827" t="s">
        <v>7615</v>
      </c>
      <c r="C827" t="s">
        <v>71</v>
      </c>
      <c r="D827" t="s">
        <v>71</v>
      </c>
      <c r="E827" t="s">
        <v>71</v>
      </c>
      <c r="F827" t="s">
        <v>7616</v>
      </c>
      <c r="G827" t="s">
        <v>71</v>
      </c>
      <c r="H827" t="s">
        <v>71</v>
      </c>
      <c r="I827" s="1" t="s">
        <v>7617</v>
      </c>
      <c r="J827" s="6" t="s">
        <v>8590</v>
      </c>
      <c r="K827" t="s">
        <v>288</v>
      </c>
      <c r="L827" t="s">
        <v>71</v>
      </c>
      <c r="M827" t="s">
        <v>71</v>
      </c>
      <c r="N827" t="s">
        <v>71</v>
      </c>
      <c r="O827" t="s">
        <v>71</v>
      </c>
      <c r="P827" t="s">
        <v>71</v>
      </c>
      <c r="Q827" t="s">
        <v>71</v>
      </c>
      <c r="R827" t="s">
        <v>71</v>
      </c>
      <c r="S827" t="s">
        <v>71</v>
      </c>
      <c r="T827" t="s">
        <v>7618</v>
      </c>
      <c r="U827" t="s">
        <v>71</v>
      </c>
      <c r="V827" t="s">
        <v>71</v>
      </c>
      <c r="W827" t="s">
        <v>71</v>
      </c>
      <c r="X827" t="s">
        <v>71</v>
      </c>
      <c r="Y827" t="s">
        <v>7619</v>
      </c>
      <c r="Z827" t="s">
        <v>7620</v>
      </c>
      <c r="AA827" t="s">
        <v>71</v>
      </c>
      <c r="AB827" t="s">
        <v>71</v>
      </c>
      <c r="AC827" t="s">
        <v>71</v>
      </c>
      <c r="AD827" t="s">
        <v>71</v>
      </c>
      <c r="AE827" t="s">
        <v>71</v>
      </c>
      <c r="AF827" t="s">
        <v>71</v>
      </c>
      <c r="AG827" t="s">
        <v>71</v>
      </c>
      <c r="AH827" t="s">
        <v>71</v>
      </c>
      <c r="AI827" t="s">
        <v>71</v>
      </c>
      <c r="AJ827" t="s">
        <v>71</v>
      </c>
      <c r="AK827" t="s">
        <v>71</v>
      </c>
      <c r="AL827" t="s">
        <v>71</v>
      </c>
      <c r="AM827" t="s">
        <v>291</v>
      </c>
      <c r="AN827" t="s">
        <v>71</v>
      </c>
      <c r="AO827" t="s">
        <v>71</v>
      </c>
      <c r="AP827" t="s">
        <v>71</v>
      </c>
      <c r="AQ827" t="s">
        <v>71</v>
      </c>
      <c r="AR827" t="s">
        <v>479</v>
      </c>
      <c r="AS827">
        <v>2009</v>
      </c>
      <c r="AT827">
        <v>36</v>
      </c>
      <c r="AU827">
        <v>8</v>
      </c>
      <c r="AV827" t="s">
        <v>71</v>
      </c>
      <c r="AW827" t="s">
        <v>71</v>
      </c>
      <c r="AX827" t="s">
        <v>71</v>
      </c>
      <c r="AY827" t="s">
        <v>71</v>
      </c>
      <c r="AZ827">
        <v>10883</v>
      </c>
      <c r="BA827">
        <v>10889</v>
      </c>
      <c r="BB827" t="s">
        <v>71</v>
      </c>
      <c r="BC827" t="s">
        <v>7621</v>
      </c>
      <c r="BD827" t="str">
        <f>HYPERLINK("http://dx.doi.org/10.1016/j.eswa.2009.02.020","http://dx.doi.org/10.1016/j.eswa.2009.02.020")</f>
        <v>http://dx.doi.org/10.1016/j.eswa.2009.02.020</v>
      </c>
      <c r="BE827" t="s">
        <v>71</v>
      </c>
      <c r="BF827" t="s">
        <v>71</v>
      </c>
      <c r="BG827" t="s">
        <v>71</v>
      </c>
      <c r="BH827" t="s">
        <v>71</v>
      </c>
      <c r="BI827" t="s">
        <v>71</v>
      </c>
      <c r="BJ827" t="s">
        <v>71</v>
      </c>
      <c r="BK827" t="s">
        <v>71</v>
      </c>
      <c r="BL827" t="s">
        <v>71</v>
      </c>
      <c r="BM827" t="s">
        <v>71</v>
      </c>
      <c r="BN827" t="s">
        <v>71</v>
      </c>
      <c r="BO827" t="s">
        <v>71</v>
      </c>
      <c r="BP827" t="s">
        <v>71</v>
      </c>
      <c r="BQ827" t="s">
        <v>7622</v>
      </c>
      <c r="BR827" t="str">
        <f>HYPERLINK("https%3A%2F%2Fwww.webofscience.com%2Fwos%2Fwoscc%2Ffull-record%2FWOS:000267179500011","View Full Record in Web of Science")</f>
        <v>View Full Record in Web of Science</v>
      </c>
    </row>
    <row r="828" spans="1:70" x14ac:dyDescent="0.25">
      <c r="A828" t="s">
        <v>69</v>
      </c>
      <c r="B828" t="s">
        <v>7070</v>
      </c>
      <c r="C828" t="s">
        <v>71</v>
      </c>
      <c r="D828" t="s">
        <v>71</v>
      </c>
      <c r="E828" t="s">
        <v>71</v>
      </c>
      <c r="F828" t="s">
        <v>7071</v>
      </c>
      <c r="G828" t="s">
        <v>71</v>
      </c>
      <c r="H828" t="s">
        <v>71</v>
      </c>
      <c r="I828" s="1" t="s">
        <v>7623</v>
      </c>
      <c r="J828" s="6" t="s">
        <v>8590</v>
      </c>
      <c r="K828" t="s">
        <v>3102</v>
      </c>
      <c r="L828" t="s">
        <v>71</v>
      </c>
      <c r="M828" t="s">
        <v>71</v>
      </c>
      <c r="N828" t="s">
        <v>71</v>
      </c>
      <c r="O828" t="s">
        <v>71</v>
      </c>
      <c r="P828" t="s">
        <v>71</v>
      </c>
      <c r="Q828" t="s">
        <v>71</v>
      </c>
      <c r="R828" t="s">
        <v>71</v>
      </c>
      <c r="S828" t="s">
        <v>71</v>
      </c>
      <c r="T828" t="s">
        <v>7624</v>
      </c>
      <c r="U828" t="s">
        <v>71</v>
      </c>
      <c r="V828" t="s">
        <v>71</v>
      </c>
      <c r="W828" t="s">
        <v>71</v>
      </c>
      <c r="X828" t="s">
        <v>71</v>
      </c>
      <c r="Y828" t="s">
        <v>71</v>
      </c>
      <c r="Z828" t="s">
        <v>71</v>
      </c>
      <c r="AA828" t="s">
        <v>71</v>
      </c>
      <c r="AB828" t="s">
        <v>71</v>
      </c>
      <c r="AC828" t="s">
        <v>71</v>
      </c>
      <c r="AD828" t="s">
        <v>71</v>
      </c>
      <c r="AE828" t="s">
        <v>71</v>
      </c>
      <c r="AF828" t="s">
        <v>71</v>
      </c>
      <c r="AG828" t="s">
        <v>71</v>
      </c>
      <c r="AH828" t="s">
        <v>71</v>
      </c>
      <c r="AI828" t="s">
        <v>71</v>
      </c>
      <c r="AJ828" t="s">
        <v>71</v>
      </c>
      <c r="AK828" t="s">
        <v>71</v>
      </c>
      <c r="AL828" t="s">
        <v>71</v>
      </c>
      <c r="AM828" t="s">
        <v>3107</v>
      </c>
      <c r="AN828" t="s">
        <v>4161</v>
      </c>
      <c r="AO828" t="s">
        <v>71</v>
      </c>
      <c r="AP828" t="s">
        <v>71</v>
      </c>
      <c r="AQ828" t="s">
        <v>71</v>
      </c>
      <c r="AR828" t="s">
        <v>263</v>
      </c>
      <c r="AS828">
        <v>2009</v>
      </c>
      <c r="AT828">
        <v>5</v>
      </c>
      <c r="AU828" t="s">
        <v>7625</v>
      </c>
      <c r="AV828" t="s">
        <v>71</v>
      </c>
      <c r="AW828" t="s">
        <v>71</v>
      </c>
      <c r="AX828" t="s">
        <v>71</v>
      </c>
      <c r="AY828" t="s">
        <v>71</v>
      </c>
      <c r="AZ828">
        <v>3779</v>
      </c>
      <c r="BA828">
        <v>3796</v>
      </c>
      <c r="BB828" t="s">
        <v>71</v>
      </c>
      <c r="BC828" t="s">
        <v>71</v>
      </c>
      <c r="BD828" t="s">
        <v>71</v>
      </c>
      <c r="BE828" t="s">
        <v>71</v>
      </c>
      <c r="BF828" t="s">
        <v>71</v>
      </c>
      <c r="BG828" t="s">
        <v>71</v>
      </c>
      <c r="BH828" t="s">
        <v>71</v>
      </c>
      <c r="BI828" t="s">
        <v>71</v>
      </c>
      <c r="BJ828" t="s">
        <v>71</v>
      </c>
      <c r="BK828" t="s">
        <v>71</v>
      </c>
      <c r="BL828" t="s">
        <v>71</v>
      </c>
      <c r="BM828" t="s">
        <v>71</v>
      </c>
      <c r="BN828" t="s">
        <v>71</v>
      </c>
      <c r="BO828" t="s">
        <v>71</v>
      </c>
      <c r="BP828" t="s">
        <v>71</v>
      </c>
      <c r="BQ828" t="s">
        <v>7626</v>
      </c>
      <c r="BR828" t="str">
        <f>HYPERLINK("https%3A%2F%2Fwww.webofscience.com%2Fwos%2Fwoscc%2Ffull-record%2FWOS:000271918900015","View Full Record in Web of Science")</f>
        <v>View Full Record in Web of Science</v>
      </c>
    </row>
    <row r="829" spans="1:70" x14ac:dyDescent="0.25">
      <c r="A829" t="s">
        <v>69</v>
      </c>
      <c r="B829" t="s">
        <v>7627</v>
      </c>
      <c r="C829" t="s">
        <v>71</v>
      </c>
      <c r="D829" t="s">
        <v>71</v>
      </c>
      <c r="E829" t="s">
        <v>71</v>
      </c>
      <c r="F829" t="s">
        <v>7627</v>
      </c>
      <c r="G829" t="s">
        <v>71</v>
      </c>
      <c r="H829" t="s">
        <v>71</v>
      </c>
      <c r="I829" s="1" t="s">
        <v>7628</v>
      </c>
      <c r="J829" s="6" t="s">
        <v>8590</v>
      </c>
      <c r="K829" t="s">
        <v>7629</v>
      </c>
      <c r="L829" t="s">
        <v>71</v>
      </c>
      <c r="M829" t="s">
        <v>71</v>
      </c>
      <c r="N829" t="s">
        <v>71</v>
      </c>
      <c r="O829" t="s">
        <v>71</v>
      </c>
      <c r="P829" t="s">
        <v>71</v>
      </c>
      <c r="Q829" t="s">
        <v>71</v>
      </c>
      <c r="R829" t="s">
        <v>71</v>
      </c>
      <c r="S829" t="s">
        <v>71</v>
      </c>
      <c r="T829" t="s">
        <v>7630</v>
      </c>
      <c r="U829" t="s">
        <v>71</v>
      </c>
      <c r="V829" t="s">
        <v>71</v>
      </c>
      <c r="W829" t="s">
        <v>71</v>
      </c>
      <c r="X829" t="s">
        <v>71</v>
      </c>
      <c r="Y829" t="s">
        <v>7631</v>
      </c>
      <c r="Z829" t="s">
        <v>7632</v>
      </c>
      <c r="AA829" t="s">
        <v>71</v>
      </c>
      <c r="AB829" t="s">
        <v>71</v>
      </c>
      <c r="AC829" t="s">
        <v>71</v>
      </c>
      <c r="AD829" t="s">
        <v>71</v>
      </c>
      <c r="AE829" t="s">
        <v>71</v>
      </c>
      <c r="AF829" t="s">
        <v>71</v>
      </c>
      <c r="AG829" t="s">
        <v>71</v>
      </c>
      <c r="AH829" t="s">
        <v>71</v>
      </c>
      <c r="AI829" t="s">
        <v>71</v>
      </c>
      <c r="AJ829" t="s">
        <v>71</v>
      </c>
      <c r="AK829" t="s">
        <v>71</v>
      </c>
      <c r="AL829" t="s">
        <v>71</v>
      </c>
      <c r="AM829" t="s">
        <v>7633</v>
      </c>
      <c r="AN829" t="s">
        <v>7634</v>
      </c>
      <c r="AO829" t="s">
        <v>71</v>
      </c>
      <c r="AP829" t="s">
        <v>71</v>
      </c>
      <c r="AQ829" t="s">
        <v>71</v>
      </c>
      <c r="AR829" t="s">
        <v>3013</v>
      </c>
      <c r="AS829">
        <v>2003</v>
      </c>
      <c r="AT829">
        <v>16</v>
      </c>
      <c r="AU829" t="s">
        <v>1823</v>
      </c>
      <c r="AV829" t="s">
        <v>71</v>
      </c>
      <c r="AW829" t="s">
        <v>71</v>
      </c>
      <c r="AX829" t="s">
        <v>71</v>
      </c>
      <c r="AY829" t="s">
        <v>71</v>
      </c>
      <c r="AZ829">
        <v>297</v>
      </c>
      <c r="BA829">
        <v>319</v>
      </c>
      <c r="BB829" t="s">
        <v>71</v>
      </c>
      <c r="BC829" t="s">
        <v>7635</v>
      </c>
      <c r="BD829" t="str">
        <f>HYPERLINK("http://dx.doi.org/10.1016/S0893-6080(03)00028-5","http://dx.doi.org/10.1016/S0893-6080(03)00028-5")</f>
        <v>http://dx.doi.org/10.1016/S0893-6080(03)00028-5</v>
      </c>
      <c r="BE829" t="s">
        <v>71</v>
      </c>
      <c r="BF829" t="s">
        <v>71</v>
      </c>
      <c r="BG829" t="s">
        <v>71</v>
      </c>
      <c r="BH829" t="s">
        <v>71</v>
      </c>
      <c r="BI829" t="s">
        <v>71</v>
      </c>
      <c r="BJ829" t="s">
        <v>71</v>
      </c>
      <c r="BK829" t="s">
        <v>71</v>
      </c>
      <c r="BL829">
        <v>12672427</v>
      </c>
      <c r="BM829" t="s">
        <v>71</v>
      </c>
      <c r="BN829" t="s">
        <v>71</v>
      </c>
      <c r="BO829" t="s">
        <v>71</v>
      </c>
      <c r="BP829" t="s">
        <v>71</v>
      </c>
      <c r="BQ829" t="s">
        <v>7636</v>
      </c>
      <c r="BR829" t="str">
        <f>HYPERLINK("https%3A%2F%2Fwww.webofscience.com%2Fwos%2Fwoscc%2Ffull-record%2FWOS:000182354300002","View Full Record in Web of Science")</f>
        <v>View Full Record in Web of Science</v>
      </c>
    </row>
    <row r="830" spans="1:70" x14ac:dyDescent="0.25">
      <c r="A830" t="s">
        <v>69</v>
      </c>
      <c r="B830" t="s">
        <v>7637</v>
      </c>
      <c r="C830" t="s">
        <v>71</v>
      </c>
      <c r="D830" t="s">
        <v>71</v>
      </c>
      <c r="E830" t="s">
        <v>71</v>
      </c>
      <c r="F830" t="s">
        <v>7637</v>
      </c>
      <c r="G830" t="s">
        <v>71</v>
      </c>
      <c r="H830" t="s">
        <v>71</v>
      </c>
      <c r="I830" s="1" t="s">
        <v>7638</v>
      </c>
      <c r="J830" s="6" t="s">
        <v>8588</v>
      </c>
      <c r="K830" t="s">
        <v>6721</v>
      </c>
      <c r="L830" t="s">
        <v>71</v>
      </c>
      <c r="M830" t="s">
        <v>71</v>
      </c>
      <c r="N830" t="s">
        <v>71</v>
      </c>
      <c r="O830" t="s">
        <v>71</v>
      </c>
      <c r="P830" t="s">
        <v>71</v>
      </c>
      <c r="Q830" t="s">
        <v>71</v>
      </c>
      <c r="R830" t="s">
        <v>71</v>
      </c>
      <c r="S830" t="s">
        <v>71</v>
      </c>
      <c r="T830" t="s">
        <v>7639</v>
      </c>
      <c r="U830" t="s">
        <v>71</v>
      </c>
      <c r="V830" t="s">
        <v>71</v>
      </c>
      <c r="W830" t="s">
        <v>71</v>
      </c>
      <c r="X830" t="s">
        <v>71</v>
      </c>
      <c r="Y830" t="s">
        <v>7640</v>
      </c>
      <c r="Z830" t="s">
        <v>7641</v>
      </c>
      <c r="AA830" t="s">
        <v>71</v>
      </c>
      <c r="AB830" t="s">
        <v>71</v>
      </c>
      <c r="AC830" t="s">
        <v>71</v>
      </c>
      <c r="AD830" t="s">
        <v>71</v>
      </c>
      <c r="AE830" t="s">
        <v>71</v>
      </c>
      <c r="AF830" t="s">
        <v>71</v>
      </c>
      <c r="AG830" t="s">
        <v>71</v>
      </c>
      <c r="AH830" t="s">
        <v>71</v>
      </c>
      <c r="AI830" t="s">
        <v>71</v>
      </c>
      <c r="AJ830" t="s">
        <v>71</v>
      </c>
      <c r="AK830" t="s">
        <v>71</v>
      </c>
      <c r="AL830" t="s">
        <v>71</v>
      </c>
      <c r="AM830" t="s">
        <v>6723</v>
      </c>
      <c r="AN830" t="s">
        <v>71</v>
      </c>
      <c r="AO830" t="s">
        <v>71</v>
      </c>
      <c r="AP830" t="s">
        <v>71</v>
      </c>
      <c r="AQ830" t="s">
        <v>71</v>
      </c>
      <c r="AR830" t="s">
        <v>728</v>
      </c>
      <c r="AS830">
        <v>1999</v>
      </c>
      <c r="AT830">
        <v>29</v>
      </c>
      <c r="AU830">
        <v>6</v>
      </c>
      <c r="AV830" t="s">
        <v>71</v>
      </c>
      <c r="AW830" t="s">
        <v>71</v>
      </c>
      <c r="AX830" t="s">
        <v>71</v>
      </c>
      <c r="AY830" t="s">
        <v>71</v>
      </c>
      <c r="AZ830">
        <v>786</v>
      </c>
      <c r="BA830">
        <v>801</v>
      </c>
      <c r="BB830" t="s">
        <v>71</v>
      </c>
      <c r="BC830" t="s">
        <v>7642</v>
      </c>
      <c r="BD830" t="str">
        <f>HYPERLINK("http://dx.doi.org/10.1109/3477.809033","http://dx.doi.org/10.1109/3477.809033")</f>
        <v>http://dx.doi.org/10.1109/3477.809033</v>
      </c>
      <c r="BE830" t="s">
        <v>71</v>
      </c>
      <c r="BF830" t="s">
        <v>71</v>
      </c>
      <c r="BG830" t="s">
        <v>71</v>
      </c>
      <c r="BH830" t="s">
        <v>71</v>
      </c>
      <c r="BI830" t="s">
        <v>71</v>
      </c>
      <c r="BJ830" t="s">
        <v>71</v>
      </c>
      <c r="BK830" t="s">
        <v>71</v>
      </c>
      <c r="BL830">
        <v>18252358</v>
      </c>
      <c r="BM830" t="s">
        <v>71</v>
      </c>
      <c r="BN830" t="s">
        <v>71</v>
      </c>
      <c r="BO830" t="s">
        <v>71</v>
      </c>
      <c r="BP830" t="s">
        <v>71</v>
      </c>
      <c r="BQ830" t="s">
        <v>7643</v>
      </c>
      <c r="BR830" t="str">
        <f>HYPERLINK("https%3A%2F%2Fwww.webofscience.com%2Fwos%2Fwoscc%2Ffull-record%2FWOS:000084159500012","View Full Record in Web of Science")</f>
        <v>View Full Record in Web of Science</v>
      </c>
    </row>
    <row r="831" spans="1:70" x14ac:dyDescent="0.25">
      <c r="A831" t="s">
        <v>2847</v>
      </c>
      <c r="B831" t="s">
        <v>7644</v>
      </c>
      <c r="C831" t="s">
        <v>71</v>
      </c>
      <c r="D831" t="s">
        <v>4551</v>
      </c>
      <c r="E831" t="s">
        <v>71</v>
      </c>
      <c r="F831" t="s">
        <v>7645</v>
      </c>
      <c r="G831" t="s">
        <v>71</v>
      </c>
      <c r="H831" t="s">
        <v>71</v>
      </c>
      <c r="I831" s="1" t="s">
        <v>7646</v>
      </c>
      <c r="J831" s="6" t="s">
        <v>8588</v>
      </c>
      <c r="K831" t="s">
        <v>4554</v>
      </c>
      <c r="L831" t="s">
        <v>71</v>
      </c>
      <c r="M831" t="s">
        <v>71</v>
      </c>
      <c r="N831" t="s">
        <v>71</v>
      </c>
      <c r="O831" t="s">
        <v>71</v>
      </c>
      <c r="P831" t="s">
        <v>71</v>
      </c>
      <c r="Q831" t="s">
        <v>71</v>
      </c>
      <c r="R831" t="s">
        <v>71</v>
      </c>
      <c r="S831" t="s">
        <v>71</v>
      </c>
      <c r="T831" t="s">
        <v>7647</v>
      </c>
      <c r="U831" t="s">
        <v>71</v>
      </c>
      <c r="V831" t="s">
        <v>71</v>
      </c>
      <c r="W831" t="s">
        <v>71</v>
      </c>
      <c r="X831" t="s">
        <v>71</v>
      </c>
      <c r="Y831" t="s">
        <v>1538</v>
      </c>
      <c r="Z831" t="s">
        <v>1539</v>
      </c>
      <c r="AA831" t="s">
        <v>71</v>
      </c>
      <c r="AB831" t="s">
        <v>71</v>
      </c>
      <c r="AC831" t="s">
        <v>71</v>
      </c>
      <c r="AD831" t="s">
        <v>71</v>
      </c>
      <c r="AE831" t="s">
        <v>71</v>
      </c>
      <c r="AF831" t="s">
        <v>71</v>
      </c>
      <c r="AG831" t="s">
        <v>71</v>
      </c>
      <c r="AH831" t="s">
        <v>71</v>
      </c>
      <c r="AI831" t="s">
        <v>71</v>
      </c>
      <c r="AJ831" t="s">
        <v>71</v>
      </c>
      <c r="AK831" t="s">
        <v>71</v>
      </c>
      <c r="AL831" t="s">
        <v>71</v>
      </c>
      <c r="AM831" t="s">
        <v>71</v>
      </c>
      <c r="AN831" t="s">
        <v>71</v>
      </c>
      <c r="AO831" t="s">
        <v>4558</v>
      </c>
      <c r="AP831" t="s">
        <v>71</v>
      </c>
      <c r="AQ831" t="s">
        <v>71</v>
      </c>
      <c r="AR831" t="s">
        <v>71</v>
      </c>
      <c r="AS831">
        <v>2015</v>
      </c>
      <c r="AT831" t="s">
        <v>71</v>
      </c>
      <c r="AU831" t="s">
        <v>71</v>
      </c>
      <c r="AV831" t="s">
        <v>71</v>
      </c>
      <c r="AW831" t="s">
        <v>71</v>
      </c>
      <c r="AX831" t="s">
        <v>71</v>
      </c>
      <c r="AY831" t="s">
        <v>71</v>
      </c>
      <c r="AZ831">
        <v>425</v>
      </c>
      <c r="BA831">
        <v>451</v>
      </c>
      <c r="BB831" t="s">
        <v>71</v>
      </c>
      <c r="BC831" t="s">
        <v>71</v>
      </c>
      <c r="BD831" t="s">
        <v>71</v>
      </c>
      <c r="BE831" t="s">
        <v>4559</v>
      </c>
      <c r="BF831" t="s">
        <v>71</v>
      </c>
      <c r="BG831" t="s">
        <v>71</v>
      </c>
      <c r="BH831" t="s">
        <v>71</v>
      </c>
      <c r="BI831" t="s">
        <v>71</v>
      </c>
      <c r="BJ831" t="s">
        <v>71</v>
      </c>
      <c r="BK831" t="s">
        <v>71</v>
      </c>
      <c r="BL831" t="s">
        <v>71</v>
      </c>
      <c r="BM831" t="s">
        <v>71</v>
      </c>
      <c r="BN831" t="s">
        <v>71</v>
      </c>
      <c r="BO831" t="s">
        <v>71</v>
      </c>
      <c r="BP831" t="s">
        <v>71</v>
      </c>
      <c r="BQ831" t="s">
        <v>7648</v>
      </c>
      <c r="BR831" t="str">
        <f>HYPERLINK("https%3A%2F%2Fwww.webofscience.com%2Fwos%2Fwoscc%2Ffull-record%2FWOS:000400029000027","View Full Record in Web of Science")</f>
        <v>View Full Record in Web of Science</v>
      </c>
    </row>
    <row r="832" spans="1:70" x14ac:dyDescent="0.25">
      <c r="A832" t="s">
        <v>69</v>
      </c>
      <c r="B832" t="s">
        <v>7649</v>
      </c>
      <c r="C832" t="s">
        <v>71</v>
      </c>
      <c r="D832" t="s">
        <v>71</v>
      </c>
      <c r="E832" t="s">
        <v>71</v>
      </c>
      <c r="F832" t="s">
        <v>7650</v>
      </c>
      <c r="G832" t="s">
        <v>71</v>
      </c>
      <c r="H832" t="s">
        <v>71</v>
      </c>
      <c r="I832" s="1" t="s">
        <v>7651</v>
      </c>
      <c r="J832" s="6" t="s">
        <v>8590</v>
      </c>
      <c r="K832" t="s">
        <v>7652</v>
      </c>
      <c r="L832" t="s">
        <v>71</v>
      </c>
      <c r="M832" t="s">
        <v>71</v>
      </c>
      <c r="N832" t="s">
        <v>71</v>
      </c>
      <c r="O832" t="s">
        <v>71</v>
      </c>
      <c r="P832" t="s">
        <v>71</v>
      </c>
      <c r="Q832" t="s">
        <v>71</v>
      </c>
      <c r="R832" t="s">
        <v>71</v>
      </c>
      <c r="S832" t="s">
        <v>71</v>
      </c>
      <c r="T832" t="s">
        <v>7653</v>
      </c>
      <c r="U832" t="s">
        <v>71</v>
      </c>
      <c r="V832" t="s">
        <v>71</v>
      </c>
      <c r="W832" t="s">
        <v>71</v>
      </c>
      <c r="X832" t="s">
        <v>71</v>
      </c>
      <c r="Y832" t="s">
        <v>7654</v>
      </c>
      <c r="Z832" t="s">
        <v>7655</v>
      </c>
      <c r="AA832" t="s">
        <v>71</v>
      </c>
      <c r="AB832" t="s">
        <v>71</v>
      </c>
      <c r="AC832" t="s">
        <v>71</v>
      </c>
      <c r="AD832" t="s">
        <v>71</v>
      </c>
      <c r="AE832" t="s">
        <v>71</v>
      </c>
      <c r="AF832" t="s">
        <v>71</v>
      </c>
      <c r="AG832" t="s">
        <v>71</v>
      </c>
      <c r="AH832" t="s">
        <v>71</v>
      </c>
      <c r="AI832" t="s">
        <v>71</v>
      </c>
      <c r="AJ832" t="s">
        <v>71</v>
      </c>
      <c r="AK832" t="s">
        <v>71</v>
      </c>
      <c r="AL832" t="s">
        <v>71</v>
      </c>
      <c r="AM832" t="s">
        <v>7656</v>
      </c>
      <c r="AN832" t="s">
        <v>7657</v>
      </c>
      <c r="AO832" t="s">
        <v>71</v>
      </c>
      <c r="AP832" t="s">
        <v>71</v>
      </c>
      <c r="AQ832" t="s">
        <v>71</v>
      </c>
      <c r="AR832" t="s">
        <v>1454</v>
      </c>
      <c r="AS832">
        <v>2015</v>
      </c>
      <c r="AT832">
        <v>97</v>
      </c>
      <c r="AU832">
        <v>7</v>
      </c>
      <c r="AV832" t="s">
        <v>71</v>
      </c>
      <c r="AW832" t="s">
        <v>71</v>
      </c>
      <c r="AX832" t="s">
        <v>180</v>
      </c>
      <c r="AY832" t="s">
        <v>71</v>
      </c>
      <c r="AZ832">
        <v>667</v>
      </c>
      <c r="BA832">
        <v>690</v>
      </c>
      <c r="BB832" t="s">
        <v>71</v>
      </c>
      <c r="BC832" t="s">
        <v>7658</v>
      </c>
      <c r="BD832" t="str">
        <f>HYPERLINK("http://dx.doi.org/10.1007/s00607-015-0448-7","http://dx.doi.org/10.1007/s00607-015-0448-7")</f>
        <v>http://dx.doi.org/10.1007/s00607-015-0448-7</v>
      </c>
      <c r="BE832" t="s">
        <v>71</v>
      </c>
      <c r="BF832" t="s">
        <v>71</v>
      </c>
      <c r="BG832" t="s">
        <v>71</v>
      </c>
      <c r="BH832" t="s">
        <v>71</v>
      </c>
      <c r="BI832" t="s">
        <v>71</v>
      </c>
      <c r="BJ832" t="s">
        <v>71</v>
      </c>
      <c r="BK832" t="s">
        <v>71</v>
      </c>
      <c r="BL832" t="s">
        <v>71</v>
      </c>
      <c r="BM832" t="s">
        <v>71</v>
      </c>
      <c r="BN832" t="s">
        <v>71</v>
      </c>
      <c r="BO832" t="s">
        <v>71</v>
      </c>
      <c r="BP832" t="s">
        <v>71</v>
      </c>
      <c r="BQ832" t="s">
        <v>7659</v>
      </c>
      <c r="BR832" t="str">
        <f>HYPERLINK("https%3A%2F%2Fwww.webofscience.com%2Fwos%2Fwoscc%2Ffull-record%2FWOS:000356943700002","View Full Record in Web of Science")</f>
        <v>View Full Record in Web of Science</v>
      </c>
    </row>
    <row r="833" spans="1:70" x14ac:dyDescent="0.25">
      <c r="A833" t="s">
        <v>83</v>
      </c>
      <c r="B833" t="s">
        <v>7660</v>
      </c>
      <c r="C833" t="s">
        <v>71</v>
      </c>
      <c r="D833" t="s">
        <v>71</v>
      </c>
      <c r="E833" t="s">
        <v>1747</v>
      </c>
      <c r="F833" t="s">
        <v>7660</v>
      </c>
      <c r="G833" t="s">
        <v>71</v>
      </c>
      <c r="H833" t="s">
        <v>71</v>
      </c>
      <c r="I833" s="1" t="s">
        <v>7661</v>
      </c>
      <c r="J833" s="6" t="s">
        <v>8593</v>
      </c>
      <c r="K833" t="s">
        <v>1749</v>
      </c>
      <c r="L833" t="s">
        <v>71</v>
      </c>
      <c r="M833" t="s">
        <v>817</v>
      </c>
      <c r="N833" t="s">
        <v>1750</v>
      </c>
      <c r="O833" t="s">
        <v>1751</v>
      </c>
      <c r="P833" t="s">
        <v>1752</v>
      </c>
      <c r="Q833" t="s">
        <v>71</v>
      </c>
      <c r="R833" t="s">
        <v>71</v>
      </c>
      <c r="S833" t="s">
        <v>71</v>
      </c>
      <c r="T833" t="s">
        <v>7662</v>
      </c>
      <c r="U833" t="s">
        <v>71</v>
      </c>
      <c r="V833" t="s">
        <v>71</v>
      </c>
      <c r="W833" t="s">
        <v>71</v>
      </c>
      <c r="X833" t="s">
        <v>71</v>
      </c>
      <c r="Y833" t="s">
        <v>7663</v>
      </c>
      <c r="Z833" t="s">
        <v>7664</v>
      </c>
      <c r="AA833" t="s">
        <v>71</v>
      </c>
      <c r="AB833" t="s">
        <v>71</v>
      </c>
      <c r="AC833" t="s">
        <v>71</v>
      </c>
      <c r="AD833" t="s">
        <v>71</v>
      </c>
      <c r="AE833" t="s">
        <v>71</v>
      </c>
      <c r="AF833" t="s">
        <v>71</v>
      </c>
      <c r="AG833" t="s">
        <v>71</v>
      </c>
      <c r="AH833" t="s">
        <v>71</v>
      </c>
      <c r="AI833" t="s">
        <v>71</v>
      </c>
      <c r="AJ833" t="s">
        <v>71</v>
      </c>
      <c r="AK833" t="s">
        <v>71</v>
      </c>
      <c r="AL833" t="s">
        <v>71</v>
      </c>
      <c r="AM833" t="s">
        <v>71</v>
      </c>
      <c r="AN833" t="s">
        <v>71</v>
      </c>
      <c r="AO833" t="s">
        <v>1756</v>
      </c>
      <c r="AP833" t="s">
        <v>71</v>
      </c>
      <c r="AQ833" t="s">
        <v>71</v>
      </c>
      <c r="AR833" t="s">
        <v>71</v>
      </c>
      <c r="AS833">
        <v>2002</v>
      </c>
      <c r="AT833" t="s">
        <v>71</v>
      </c>
      <c r="AU833" t="s">
        <v>71</v>
      </c>
      <c r="AV833" t="s">
        <v>71</v>
      </c>
      <c r="AW833" t="s">
        <v>71</v>
      </c>
      <c r="AX833" t="s">
        <v>71</v>
      </c>
      <c r="AY833" t="s">
        <v>71</v>
      </c>
      <c r="AZ833">
        <v>1216</v>
      </c>
      <c r="BA833">
        <v>1221</v>
      </c>
      <c r="BB833" t="s">
        <v>71</v>
      </c>
      <c r="BC833" t="s">
        <v>71</v>
      </c>
      <c r="BD833" t="s">
        <v>71</v>
      </c>
      <c r="BE833" t="s">
        <v>71</v>
      </c>
      <c r="BF833" t="s">
        <v>71</v>
      </c>
      <c r="BG833" t="s">
        <v>71</v>
      </c>
      <c r="BH833" t="s">
        <v>71</v>
      </c>
      <c r="BI833" t="s">
        <v>71</v>
      </c>
      <c r="BJ833" t="s">
        <v>71</v>
      </c>
      <c r="BK833" t="s">
        <v>71</v>
      </c>
      <c r="BL833" t="s">
        <v>71</v>
      </c>
      <c r="BM833" t="s">
        <v>71</v>
      </c>
      <c r="BN833" t="s">
        <v>71</v>
      </c>
      <c r="BO833" t="s">
        <v>71</v>
      </c>
      <c r="BP833" t="s">
        <v>71</v>
      </c>
      <c r="BQ833" t="s">
        <v>7665</v>
      </c>
      <c r="BR833" t="str">
        <f>HYPERLINK("https%3A%2F%2Fwww.webofscience.com%2Fwos%2Fwoscc%2Ffull-record%2FWOS:000177476600213","View Full Record in Web of Science")</f>
        <v>View Full Record in Web of Science</v>
      </c>
    </row>
    <row r="834" spans="1:70" x14ac:dyDescent="0.25">
      <c r="A834" t="s">
        <v>69</v>
      </c>
      <c r="B834" t="s">
        <v>7666</v>
      </c>
      <c r="C834" t="s">
        <v>71</v>
      </c>
      <c r="D834" t="s">
        <v>71</v>
      </c>
      <c r="E834" t="s">
        <v>71</v>
      </c>
      <c r="F834" t="s">
        <v>7667</v>
      </c>
      <c r="G834" t="s">
        <v>71</v>
      </c>
      <c r="H834" t="s">
        <v>71</v>
      </c>
      <c r="I834" s="1" t="s">
        <v>7668</v>
      </c>
      <c r="J834" s="6" t="s">
        <v>8590</v>
      </c>
      <c r="K834" t="s">
        <v>510</v>
      </c>
      <c r="L834" t="s">
        <v>71</v>
      </c>
      <c r="M834" t="s">
        <v>71</v>
      </c>
      <c r="N834" t="s">
        <v>71</v>
      </c>
      <c r="O834" t="s">
        <v>71</v>
      </c>
      <c r="P834" t="s">
        <v>71</v>
      </c>
      <c r="Q834" t="s">
        <v>71</v>
      </c>
      <c r="R834" t="s">
        <v>71</v>
      </c>
      <c r="S834" t="s">
        <v>71</v>
      </c>
      <c r="T834" t="s">
        <v>7669</v>
      </c>
      <c r="U834" t="s">
        <v>71</v>
      </c>
      <c r="V834" t="s">
        <v>71</v>
      </c>
      <c r="W834" t="s">
        <v>71</v>
      </c>
      <c r="X834" t="s">
        <v>71</v>
      </c>
      <c r="Y834" t="s">
        <v>71</v>
      </c>
      <c r="Z834" t="s">
        <v>71</v>
      </c>
      <c r="AA834" t="s">
        <v>71</v>
      </c>
      <c r="AB834" t="s">
        <v>71</v>
      </c>
      <c r="AC834" t="s">
        <v>71</v>
      </c>
      <c r="AD834" t="s">
        <v>71</v>
      </c>
      <c r="AE834" t="s">
        <v>71</v>
      </c>
      <c r="AF834" t="s">
        <v>71</v>
      </c>
      <c r="AG834" t="s">
        <v>71</v>
      </c>
      <c r="AH834" t="s">
        <v>71</v>
      </c>
      <c r="AI834" t="s">
        <v>71</v>
      </c>
      <c r="AJ834" t="s">
        <v>71</v>
      </c>
      <c r="AK834" t="s">
        <v>71</v>
      </c>
      <c r="AL834" t="s">
        <v>71</v>
      </c>
      <c r="AM834" t="s">
        <v>512</v>
      </c>
      <c r="AN834" t="s">
        <v>513</v>
      </c>
      <c r="AO834" t="s">
        <v>71</v>
      </c>
      <c r="AP834" t="s">
        <v>71</v>
      </c>
      <c r="AQ834" t="s">
        <v>71</v>
      </c>
      <c r="AR834" t="s">
        <v>7670</v>
      </c>
      <c r="AS834">
        <v>2022</v>
      </c>
      <c r="AT834">
        <v>51</v>
      </c>
      <c r="AU834">
        <v>1</v>
      </c>
      <c r="AV834" t="s">
        <v>71</v>
      </c>
      <c r="AW834" t="s">
        <v>71</v>
      </c>
      <c r="AX834" t="s">
        <v>71</v>
      </c>
      <c r="AY834" t="s">
        <v>71</v>
      </c>
      <c r="AZ834">
        <v>423</v>
      </c>
      <c r="BA834">
        <v>441</v>
      </c>
      <c r="BB834" t="s">
        <v>71</v>
      </c>
      <c r="BC834" t="s">
        <v>7671</v>
      </c>
      <c r="BD834" t="str">
        <f>HYPERLINK("http://dx.doi.org/10.1108/K-10-2020-0684","http://dx.doi.org/10.1108/K-10-2020-0684")</f>
        <v>http://dx.doi.org/10.1108/K-10-2020-0684</v>
      </c>
      <c r="BE834" t="s">
        <v>71</v>
      </c>
      <c r="BF834" t="s">
        <v>1067</v>
      </c>
      <c r="BG834" t="s">
        <v>71</v>
      </c>
      <c r="BH834" t="s">
        <v>71</v>
      </c>
      <c r="BI834" t="s">
        <v>71</v>
      </c>
      <c r="BJ834" t="s">
        <v>71</v>
      </c>
      <c r="BK834" t="s">
        <v>71</v>
      </c>
      <c r="BL834" t="s">
        <v>71</v>
      </c>
      <c r="BM834" t="s">
        <v>71</v>
      </c>
      <c r="BN834" t="s">
        <v>71</v>
      </c>
      <c r="BO834" t="s">
        <v>71</v>
      </c>
      <c r="BP834" t="s">
        <v>71</v>
      </c>
      <c r="BQ834" t="s">
        <v>7672</v>
      </c>
      <c r="BR834" t="str">
        <f>HYPERLINK("https%3A%2F%2Fwww.webofscience.com%2Fwos%2Fwoscc%2Ffull-record%2FWOS:000627890000001","View Full Record in Web of Science")</f>
        <v>View Full Record in Web of Science</v>
      </c>
    </row>
    <row r="835" spans="1:70" x14ac:dyDescent="0.25">
      <c r="A835" t="s">
        <v>69</v>
      </c>
      <c r="B835" t="s">
        <v>7673</v>
      </c>
      <c r="C835" t="s">
        <v>71</v>
      </c>
      <c r="D835" t="s">
        <v>71</v>
      </c>
      <c r="E835" t="s">
        <v>71</v>
      </c>
      <c r="F835" t="s">
        <v>7674</v>
      </c>
      <c r="G835" t="s">
        <v>71</v>
      </c>
      <c r="H835" t="s">
        <v>71</v>
      </c>
      <c r="I835" s="1" t="s">
        <v>7675</v>
      </c>
      <c r="J835" s="6" t="s">
        <v>8590</v>
      </c>
      <c r="K835" t="s">
        <v>7676</v>
      </c>
      <c r="L835" t="s">
        <v>71</v>
      </c>
      <c r="M835" t="s">
        <v>71</v>
      </c>
      <c r="N835" t="s">
        <v>71</v>
      </c>
      <c r="O835" t="s">
        <v>71</v>
      </c>
      <c r="P835" t="s">
        <v>71</v>
      </c>
      <c r="Q835" t="s">
        <v>71</v>
      </c>
      <c r="R835" t="s">
        <v>71</v>
      </c>
      <c r="S835" t="s">
        <v>71</v>
      </c>
      <c r="T835" t="s">
        <v>7677</v>
      </c>
      <c r="U835" t="s">
        <v>71</v>
      </c>
      <c r="V835" t="s">
        <v>71</v>
      </c>
      <c r="W835" t="s">
        <v>71</v>
      </c>
      <c r="X835" t="s">
        <v>71</v>
      </c>
      <c r="Y835" t="s">
        <v>7678</v>
      </c>
      <c r="Z835" t="s">
        <v>7679</v>
      </c>
      <c r="AA835" t="s">
        <v>71</v>
      </c>
      <c r="AB835" t="s">
        <v>71</v>
      </c>
      <c r="AC835" t="s">
        <v>71</v>
      </c>
      <c r="AD835" t="s">
        <v>71</v>
      </c>
      <c r="AE835" t="s">
        <v>71</v>
      </c>
      <c r="AF835" t="s">
        <v>71</v>
      </c>
      <c r="AG835" t="s">
        <v>71</v>
      </c>
      <c r="AH835" t="s">
        <v>71</v>
      </c>
      <c r="AI835" t="s">
        <v>71</v>
      </c>
      <c r="AJ835" t="s">
        <v>71</v>
      </c>
      <c r="AK835" t="s">
        <v>71</v>
      </c>
      <c r="AL835" t="s">
        <v>71</v>
      </c>
      <c r="AM835" t="s">
        <v>7680</v>
      </c>
      <c r="AN835" t="s">
        <v>7681</v>
      </c>
      <c r="AO835" t="s">
        <v>71</v>
      </c>
      <c r="AP835" t="s">
        <v>71</v>
      </c>
      <c r="AQ835" t="s">
        <v>71</v>
      </c>
      <c r="AR835" t="s">
        <v>479</v>
      </c>
      <c r="AS835">
        <v>2017</v>
      </c>
      <c r="AT835">
        <v>68</v>
      </c>
      <c r="AU835">
        <v>10</v>
      </c>
      <c r="AV835" t="s">
        <v>71</v>
      </c>
      <c r="AW835" t="s">
        <v>71</v>
      </c>
      <c r="AX835" t="s">
        <v>71</v>
      </c>
      <c r="AY835" t="s">
        <v>71</v>
      </c>
      <c r="AZ835">
        <v>2425</v>
      </c>
      <c r="BA835">
        <v>2438</v>
      </c>
      <c r="BB835" t="s">
        <v>71</v>
      </c>
      <c r="BC835" t="s">
        <v>7682</v>
      </c>
      <c r="BD835" t="str">
        <f>HYPERLINK("http://dx.doi.org/10.1002/asi.23878","http://dx.doi.org/10.1002/asi.23878")</f>
        <v>http://dx.doi.org/10.1002/asi.23878</v>
      </c>
      <c r="BE835" t="s">
        <v>71</v>
      </c>
      <c r="BF835" t="s">
        <v>71</v>
      </c>
      <c r="BG835" t="s">
        <v>71</v>
      </c>
      <c r="BH835" t="s">
        <v>71</v>
      </c>
      <c r="BI835" t="s">
        <v>71</v>
      </c>
      <c r="BJ835" t="s">
        <v>71</v>
      </c>
      <c r="BK835" t="s">
        <v>71</v>
      </c>
      <c r="BL835" t="s">
        <v>71</v>
      </c>
      <c r="BM835" t="s">
        <v>71</v>
      </c>
      <c r="BN835" t="s">
        <v>71</v>
      </c>
      <c r="BO835" t="s">
        <v>71</v>
      </c>
      <c r="BP835" t="s">
        <v>71</v>
      </c>
      <c r="BQ835" t="s">
        <v>7683</v>
      </c>
      <c r="BR835" t="str">
        <f>HYPERLINK("https%3A%2F%2Fwww.webofscience.com%2Fwos%2Fwoscc%2Ffull-record%2FWOS:000411000300010","View Full Record in Web of Science")</f>
        <v>View Full Record in Web of Science</v>
      </c>
    </row>
    <row r="836" spans="1:70" x14ac:dyDescent="0.25">
      <c r="A836" t="s">
        <v>69</v>
      </c>
      <c r="B836" t="s">
        <v>7684</v>
      </c>
      <c r="C836" t="s">
        <v>71</v>
      </c>
      <c r="D836" t="s">
        <v>71</v>
      </c>
      <c r="E836" t="s">
        <v>71</v>
      </c>
      <c r="F836" t="s">
        <v>7685</v>
      </c>
      <c r="G836" t="s">
        <v>71</v>
      </c>
      <c r="H836" t="s">
        <v>71</v>
      </c>
      <c r="I836" s="1" t="s">
        <v>7686</v>
      </c>
      <c r="J836" s="6" t="s">
        <v>8590</v>
      </c>
      <c r="K836" t="s">
        <v>123</v>
      </c>
      <c r="L836" t="s">
        <v>71</v>
      </c>
      <c r="M836" t="s">
        <v>71</v>
      </c>
      <c r="N836" t="s">
        <v>71</v>
      </c>
      <c r="O836" t="s">
        <v>71</v>
      </c>
      <c r="P836" t="s">
        <v>71</v>
      </c>
      <c r="Q836" t="s">
        <v>71</v>
      </c>
      <c r="R836" t="s">
        <v>71</v>
      </c>
      <c r="S836" t="s">
        <v>71</v>
      </c>
      <c r="T836" t="s">
        <v>7687</v>
      </c>
      <c r="U836" t="s">
        <v>71</v>
      </c>
      <c r="V836" t="s">
        <v>71</v>
      </c>
      <c r="W836" t="s">
        <v>71</v>
      </c>
      <c r="X836" t="s">
        <v>71</v>
      </c>
      <c r="Y836" t="s">
        <v>7688</v>
      </c>
      <c r="Z836" t="s">
        <v>7689</v>
      </c>
      <c r="AA836" t="s">
        <v>71</v>
      </c>
      <c r="AB836" t="s">
        <v>71</v>
      </c>
      <c r="AC836" t="s">
        <v>71</v>
      </c>
      <c r="AD836" t="s">
        <v>71</v>
      </c>
      <c r="AE836" t="s">
        <v>71</v>
      </c>
      <c r="AF836" t="s">
        <v>71</v>
      </c>
      <c r="AG836" t="s">
        <v>71</v>
      </c>
      <c r="AH836" t="s">
        <v>71</v>
      </c>
      <c r="AI836" t="s">
        <v>71</v>
      </c>
      <c r="AJ836" t="s">
        <v>71</v>
      </c>
      <c r="AK836" t="s">
        <v>71</v>
      </c>
      <c r="AL836" t="s">
        <v>71</v>
      </c>
      <c r="AM836" t="s">
        <v>127</v>
      </c>
      <c r="AN836" t="s">
        <v>128</v>
      </c>
      <c r="AO836" t="s">
        <v>71</v>
      </c>
      <c r="AP836" t="s">
        <v>71</v>
      </c>
      <c r="AQ836" t="s">
        <v>71</v>
      </c>
      <c r="AR836" t="s">
        <v>777</v>
      </c>
      <c r="AS836">
        <v>2015</v>
      </c>
      <c r="AT836">
        <v>302</v>
      </c>
      <c r="AU836" t="s">
        <v>71</v>
      </c>
      <c r="AV836" t="s">
        <v>71</v>
      </c>
      <c r="AW836" t="s">
        <v>71</v>
      </c>
      <c r="AX836" t="s">
        <v>71</v>
      </c>
      <c r="AY836" t="s">
        <v>71</v>
      </c>
      <c r="AZ836">
        <v>14</v>
      </c>
      <c r="BA836">
        <v>32</v>
      </c>
      <c r="BB836" t="s">
        <v>71</v>
      </c>
      <c r="BC836" t="s">
        <v>7690</v>
      </c>
      <c r="BD836" t="str">
        <f>HYPERLINK("http://dx.doi.org/10.1016/j.ins.2014.12.061","http://dx.doi.org/10.1016/j.ins.2014.12.061")</f>
        <v>http://dx.doi.org/10.1016/j.ins.2014.12.061</v>
      </c>
      <c r="BE836" t="s">
        <v>71</v>
      </c>
      <c r="BF836" t="s">
        <v>71</v>
      </c>
      <c r="BG836" t="s">
        <v>71</v>
      </c>
      <c r="BH836" t="s">
        <v>71</v>
      </c>
      <c r="BI836" t="s">
        <v>71</v>
      </c>
      <c r="BJ836" t="s">
        <v>71</v>
      </c>
      <c r="BK836" t="s">
        <v>71</v>
      </c>
      <c r="BL836" t="s">
        <v>71</v>
      </c>
      <c r="BM836" t="s">
        <v>71</v>
      </c>
      <c r="BN836" t="s">
        <v>71</v>
      </c>
      <c r="BO836" t="s">
        <v>71</v>
      </c>
      <c r="BP836" t="s">
        <v>71</v>
      </c>
      <c r="BQ836" t="s">
        <v>7691</v>
      </c>
      <c r="BR836" t="str">
        <f>HYPERLINK("https%3A%2F%2Fwww.webofscience.com%2Fwos%2Fwoscc%2Ffull-record%2FWOS:000350924000002","View Full Record in Web of Science")</f>
        <v>View Full Record in Web of Science</v>
      </c>
    </row>
    <row r="837" spans="1:70" x14ac:dyDescent="0.25">
      <c r="A837" t="s">
        <v>69</v>
      </c>
      <c r="B837" t="s">
        <v>7692</v>
      </c>
      <c r="C837" t="s">
        <v>71</v>
      </c>
      <c r="D837" t="s">
        <v>71</v>
      </c>
      <c r="E837" t="s">
        <v>71</v>
      </c>
      <c r="F837" t="s">
        <v>7692</v>
      </c>
      <c r="G837" t="s">
        <v>71</v>
      </c>
      <c r="H837" t="s">
        <v>71</v>
      </c>
      <c r="I837" s="1" t="s">
        <v>7693</v>
      </c>
      <c r="J837" s="6" t="s">
        <v>8590</v>
      </c>
      <c r="K837" t="s">
        <v>421</v>
      </c>
      <c r="L837" t="s">
        <v>71</v>
      </c>
      <c r="M837" t="s">
        <v>7694</v>
      </c>
      <c r="N837" t="s">
        <v>7695</v>
      </c>
      <c r="O837" t="s">
        <v>7696</v>
      </c>
      <c r="P837" t="s">
        <v>71</v>
      </c>
      <c r="Q837" t="s">
        <v>71</v>
      </c>
      <c r="R837" t="s">
        <v>71</v>
      </c>
      <c r="S837" t="s">
        <v>71</v>
      </c>
      <c r="T837" t="s">
        <v>7697</v>
      </c>
      <c r="U837" t="s">
        <v>71</v>
      </c>
      <c r="V837" t="s">
        <v>71</v>
      </c>
      <c r="W837" t="s">
        <v>71</v>
      </c>
      <c r="X837" t="s">
        <v>71</v>
      </c>
      <c r="Y837" t="s">
        <v>7698</v>
      </c>
      <c r="Z837" t="s">
        <v>7699</v>
      </c>
      <c r="AA837" t="s">
        <v>71</v>
      </c>
      <c r="AB837" t="s">
        <v>71</v>
      </c>
      <c r="AC837" t="s">
        <v>71</v>
      </c>
      <c r="AD837" t="s">
        <v>71</v>
      </c>
      <c r="AE837" t="s">
        <v>71</v>
      </c>
      <c r="AF837" t="s">
        <v>71</v>
      </c>
      <c r="AG837" t="s">
        <v>71</v>
      </c>
      <c r="AH837" t="s">
        <v>71</v>
      </c>
      <c r="AI837" t="s">
        <v>71</v>
      </c>
      <c r="AJ837" t="s">
        <v>71</v>
      </c>
      <c r="AK837" t="s">
        <v>71</v>
      </c>
      <c r="AL837" t="s">
        <v>71</v>
      </c>
      <c r="AM837" t="s">
        <v>423</v>
      </c>
      <c r="AN837" t="s">
        <v>71</v>
      </c>
      <c r="AO837" t="s">
        <v>71</v>
      </c>
      <c r="AP837" t="s">
        <v>71</v>
      </c>
      <c r="AQ837" t="s">
        <v>71</v>
      </c>
      <c r="AR837" t="s">
        <v>293</v>
      </c>
      <c r="AS837">
        <v>2006</v>
      </c>
      <c r="AT837">
        <v>157</v>
      </c>
      <c r="AU837">
        <v>5</v>
      </c>
      <c r="AV837" t="s">
        <v>71</v>
      </c>
      <c r="AW837" t="s">
        <v>71</v>
      </c>
      <c r="AX837" t="s">
        <v>71</v>
      </c>
      <c r="AY837" t="s">
        <v>71</v>
      </c>
      <c r="AZ837">
        <v>622</v>
      </c>
      <c r="BA837">
        <v>627</v>
      </c>
      <c r="BB837" t="s">
        <v>71</v>
      </c>
      <c r="BC837" t="s">
        <v>7700</v>
      </c>
      <c r="BD837" t="str">
        <f>HYPERLINK("http://dx.doi.org/10.1016/j.fss.2005.10.007","http://dx.doi.org/10.1016/j.fss.2005.10.007")</f>
        <v>http://dx.doi.org/10.1016/j.fss.2005.10.007</v>
      </c>
      <c r="BE837" t="s">
        <v>71</v>
      </c>
      <c r="BF837" t="s">
        <v>71</v>
      </c>
      <c r="BG837" t="s">
        <v>71</v>
      </c>
      <c r="BH837" t="s">
        <v>71</v>
      </c>
      <c r="BI837" t="s">
        <v>71</v>
      </c>
      <c r="BJ837" t="s">
        <v>71</v>
      </c>
      <c r="BK837" t="s">
        <v>71</v>
      </c>
      <c r="BL837" t="s">
        <v>71</v>
      </c>
      <c r="BM837" t="s">
        <v>71</v>
      </c>
      <c r="BN837" t="s">
        <v>71</v>
      </c>
      <c r="BO837" t="s">
        <v>71</v>
      </c>
      <c r="BP837" t="s">
        <v>71</v>
      </c>
      <c r="BQ837" t="s">
        <v>7701</v>
      </c>
      <c r="BR837" t="str">
        <f>HYPERLINK("https%3A%2F%2Fwww.webofscience.com%2Fwos%2Fwoscc%2Ffull-record%2FWOS:000235649700006","View Full Record in Web of Science")</f>
        <v>View Full Record in Web of Science</v>
      </c>
    </row>
    <row r="838" spans="1:70" x14ac:dyDescent="0.25">
      <c r="A838" t="s">
        <v>69</v>
      </c>
      <c r="B838" t="s">
        <v>7702</v>
      </c>
      <c r="C838" t="s">
        <v>71</v>
      </c>
      <c r="D838" t="s">
        <v>71</v>
      </c>
      <c r="E838" t="s">
        <v>71</v>
      </c>
      <c r="F838" t="s">
        <v>7703</v>
      </c>
      <c r="G838" t="s">
        <v>71</v>
      </c>
      <c r="H838" t="s">
        <v>71</v>
      </c>
      <c r="I838" s="1" t="s">
        <v>7704</v>
      </c>
      <c r="J838" s="6" t="s">
        <v>8590</v>
      </c>
      <c r="K838" t="s">
        <v>1556</v>
      </c>
      <c r="L838" t="s">
        <v>71</v>
      </c>
      <c r="M838" t="s">
        <v>71</v>
      </c>
      <c r="N838" t="s">
        <v>71</v>
      </c>
      <c r="O838" t="s">
        <v>71</v>
      </c>
      <c r="P838" t="s">
        <v>71</v>
      </c>
      <c r="Q838" t="s">
        <v>71</v>
      </c>
      <c r="R838" t="s">
        <v>71</v>
      </c>
      <c r="S838" t="s">
        <v>71</v>
      </c>
      <c r="T838" t="s">
        <v>7705</v>
      </c>
      <c r="U838" t="s">
        <v>71</v>
      </c>
      <c r="V838" t="s">
        <v>71</v>
      </c>
      <c r="W838" t="s">
        <v>71</v>
      </c>
      <c r="X838" t="s">
        <v>71</v>
      </c>
      <c r="Y838" t="s">
        <v>7706</v>
      </c>
      <c r="Z838" t="s">
        <v>7707</v>
      </c>
      <c r="AA838" t="s">
        <v>71</v>
      </c>
      <c r="AB838" t="s">
        <v>71</v>
      </c>
      <c r="AC838" t="s">
        <v>71</v>
      </c>
      <c r="AD838" t="s">
        <v>71</v>
      </c>
      <c r="AE838" t="s">
        <v>71</v>
      </c>
      <c r="AF838" t="s">
        <v>71</v>
      </c>
      <c r="AG838" t="s">
        <v>71</v>
      </c>
      <c r="AH838" t="s">
        <v>71</v>
      </c>
      <c r="AI838" t="s">
        <v>71</v>
      </c>
      <c r="AJ838" t="s">
        <v>71</v>
      </c>
      <c r="AK838" t="s">
        <v>71</v>
      </c>
      <c r="AL838" t="s">
        <v>71</v>
      </c>
      <c r="AM838" t="s">
        <v>1558</v>
      </c>
      <c r="AN838" t="s">
        <v>1559</v>
      </c>
      <c r="AO838" t="s">
        <v>71</v>
      </c>
      <c r="AP838" t="s">
        <v>71</v>
      </c>
      <c r="AQ838" t="s">
        <v>71</v>
      </c>
      <c r="AR838" t="s">
        <v>71</v>
      </c>
      <c r="AS838" t="s">
        <v>71</v>
      </c>
      <c r="AT838" t="s">
        <v>71</v>
      </c>
      <c r="AU838" t="s">
        <v>71</v>
      </c>
      <c r="AV838" t="s">
        <v>71</v>
      </c>
      <c r="AW838" t="s">
        <v>71</v>
      </c>
      <c r="AX838" t="s">
        <v>71</v>
      </c>
      <c r="AY838" t="s">
        <v>71</v>
      </c>
      <c r="AZ838" t="s">
        <v>71</v>
      </c>
      <c r="BA838" t="s">
        <v>71</v>
      </c>
      <c r="BB838" t="s">
        <v>71</v>
      </c>
      <c r="BC838" t="s">
        <v>7708</v>
      </c>
      <c r="BD838" t="str">
        <f>HYPERLINK("http://dx.doi.org/10.1007/s11042-022-13776-1","http://dx.doi.org/10.1007/s11042-022-13776-1")</f>
        <v>http://dx.doi.org/10.1007/s11042-022-13776-1</v>
      </c>
      <c r="BE838" t="s">
        <v>71</v>
      </c>
      <c r="BF838" t="s">
        <v>7709</v>
      </c>
      <c r="BG838" t="s">
        <v>71</v>
      </c>
      <c r="BH838" t="s">
        <v>71</v>
      </c>
      <c r="BI838" t="s">
        <v>71</v>
      </c>
      <c r="BJ838" t="s">
        <v>71</v>
      </c>
      <c r="BK838" t="s">
        <v>71</v>
      </c>
      <c r="BL838" t="s">
        <v>71</v>
      </c>
      <c r="BM838" t="s">
        <v>71</v>
      </c>
      <c r="BN838" t="s">
        <v>71</v>
      </c>
      <c r="BO838" t="s">
        <v>71</v>
      </c>
      <c r="BP838" t="s">
        <v>71</v>
      </c>
      <c r="BQ838" t="s">
        <v>7710</v>
      </c>
      <c r="BR838" t="str">
        <f>HYPERLINK("https%3A%2F%2Fwww.webofscience.com%2Fwos%2Fwoscc%2Ffull-record%2FWOS:000859771500003","View Full Record in Web of Science")</f>
        <v>View Full Record in Web of Science</v>
      </c>
    </row>
    <row r="839" spans="1:70" x14ac:dyDescent="0.25">
      <c r="A839" t="s">
        <v>83</v>
      </c>
      <c r="B839" t="s">
        <v>7711</v>
      </c>
      <c r="C839" t="s">
        <v>71</v>
      </c>
      <c r="D839" t="s">
        <v>71</v>
      </c>
      <c r="E839" t="s">
        <v>102</v>
      </c>
      <c r="F839" t="s">
        <v>7712</v>
      </c>
      <c r="G839" t="s">
        <v>71</v>
      </c>
      <c r="H839" t="s">
        <v>71</v>
      </c>
      <c r="I839" s="1" t="s">
        <v>7713</v>
      </c>
      <c r="J839" s="6" t="s">
        <v>8590</v>
      </c>
      <c r="K839" t="s">
        <v>1781</v>
      </c>
      <c r="L839" t="s">
        <v>1782</v>
      </c>
      <c r="M839" t="s">
        <v>1783</v>
      </c>
      <c r="N839" t="s">
        <v>1784</v>
      </c>
      <c r="O839" t="s">
        <v>1785</v>
      </c>
      <c r="P839" t="s">
        <v>1786</v>
      </c>
      <c r="Q839" t="s">
        <v>71</v>
      </c>
      <c r="R839" t="s">
        <v>71</v>
      </c>
      <c r="S839" t="s">
        <v>71</v>
      </c>
      <c r="T839" t="s">
        <v>7714</v>
      </c>
      <c r="U839" t="s">
        <v>71</v>
      </c>
      <c r="V839" t="s">
        <v>71</v>
      </c>
      <c r="W839" t="s">
        <v>71</v>
      </c>
      <c r="X839" t="s">
        <v>71</v>
      </c>
      <c r="Y839" t="s">
        <v>71</v>
      </c>
      <c r="Z839" t="s">
        <v>7715</v>
      </c>
      <c r="AA839" t="s">
        <v>71</v>
      </c>
      <c r="AB839" t="s">
        <v>71</v>
      </c>
      <c r="AC839" t="s">
        <v>71</v>
      </c>
      <c r="AD839" t="s">
        <v>71</v>
      </c>
      <c r="AE839" t="s">
        <v>71</v>
      </c>
      <c r="AF839" t="s">
        <v>71</v>
      </c>
      <c r="AG839" t="s">
        <v>71</v>
      </c>
      <c r="AH839" t="s">
        <v>71</v>
      </c>
      <c r="AI839" t="s">
        <v>71</v>
      </c>
      <c r="AJ839" t="s">
        <v>71</v>
      </c>
      <c r="AK839" t="s">
        <v>71</v>
      </c>
      <c r="AL839" t="s">
        <v>71</v>
      </c>
      <c r="AM839" t="s">
        <v>1788</v>
      </c>
      <c r="AN839" t="s">
        <v>71</v>
      </c>
      <c r="AO839" t="s">
        <v>1789</v>
      </c>
      <c r="AP839" t="s">
        <v>71</v>
      </c>
      <c r="AQ839" t="s">
        <v>71</v>
      </c>
      <c r="AR839" t="s">
        <v>71</v>
      </c>
      <c r="AS839">
        <v>2022</v>
      </c>
      <c r="AT839" t="s">
        <v>71</v>
      </c>
      <c r="AU839" t="s">
        <v>71</v>
      </c>
      <c r="AV839" t="s">
        <v>71</v>
      </c>
      <c r="AW839" t="s">
        <v>71</v>
      </c>
      <c r="AX839" t="s">
        <v>71</v>
      </c>
      <c r="AY839" t="s">
        <v>71</v>
      </c>
      <c r="AZ839" t="s">
        <v>71</v>
      </c>
      <c r="BA839" t="s">
        <v>71</v>
      </c>
      <c r="BB839" t="s">
        <v>71</v>
      </c>
      <c r="BC839" t="s">
        <v>7716</v>
      </c>
      <c r="BD839" t="str">
        <f>HYPERLINK("http://dx.doi.org/10.1109/FUZZ-IEEE55066.2022.9882579","http://dx.doi.org/10.1109/FUZZ-IEEE55066.2022.9882579")</f>
        <v>http://dx.doi.org/10.1109/FUZZ-IEEE55066.2022.9882579</v>
      </c>
      <c r="BE839" t="s">
        <v>71</v>
      </c>
      <c r="BF839" t="s">
        <v>71</v>
      </c>
      <c r="BG839" t="s">
        <v>71</v>
      </c>
      <c r="BH839" t="s">
        <v>71</v>
      </c>
      <c r="BI839" t="s">
        <v>71</v>
      </c>
      <c r="BJ839" t="s">
        <v>71</v>
      </c>
      <c r="BK839" t="s">
        <v>71</v>
      </c>
      <c r="BL839" t="s">
        <v>71</v>
      </c>
      <c r="BM839" t="s">
        <v>71</v>
      </c>
      <c r="BN839" t="s">
        <v>71</v>
      </c>
      <c r="BO839" t="s">
        <v>71</v>
      </c>
      <c r="BP839" t="s">
        <v>71</v>
      </c>
      <c r="BQ839" t="s">
        <v>7717</v>
      </c>
      <c r="BR839" t="str">
        <f>HYPERLINK("https%3A%2F%2Fwww.webofscience.com%2Fwos%2Fwoscc%2Ffull-record%2FWOS:000861288500020","View Full Record in Web of Science")</f>
        <v>View Full Record in Web of Science</v>
      </c>
    </row>
    <row r="840" spans="1:70" x14ac:dyDescent="0.25">
      <c r="A840" t="s">
        <v>69</v>
      </c>
      <c r="B840" t="s">
        <v>7718</v>
      </c>
      <c r="C840" t="s">
        <v>71</v>
      </c>
      <c r="D840" t="s">
        <v>71</v>
      </c>
      <c r="E840" t="s">
        <v>71</v>
      </c>
      <c r="F840" t="s">
        <v>7719</v>
      </c>
      <c r="G840" t="s">
        <v>71</v>
      </c>
      <c r="H840" t="s">
        <v>71</v>
      </c>
      <c r="I840" s="1" t="s">
        <v>7720</v>
      </c>
      <c r="J840" s="6" t="s">
        <v>8590</v>
      </c>
      <c r="K840" t="s">
        <v>174</v>
      </c>
      <c r="L840" t="s">
        <v>71</v>
      </c>
      <c r="M840" t="s">
        <v>71</v>
      </c>
      <c r="N840" t="s">
        <v>71</v>
      </c>
      <c r="O840" t="s">
        <v>71</v>
      </c>
      <c r="P840" t="s">
        <v>71</v>
      </c>
      <c r="Q840" t="s">
        <v>71</v>
      </c>
      <c r="R840" t="s">
        <v>71</v>
      </c>
      <c r="S840" t="s">
        <v>71</v>
      </c>
      <c r="T840" t="s">
        <v>7721</v>
      </c>
      <c r="U840" t="s">
        <v>71</v>
      </c>
      <c r="V840" t="s">
        <v>71</v>
      </c>
      <c r="W840" t="s">
        <v>71</v>
      </c>
      <c r="X840" t="s">
        <v>71</v>
      </c>
      <c r="Y840" t="s">
        <v>7722</v>
      </c>
      <c r="Z840" t="s">
        <v>71</v>
      </c>
      <c r="AA840" t="s">
        <v>71</v>
      </c>
      <c r="AB840" t="s">
        <v>71</v>
      </c>
      <c r="AC840" t="s">
        <v>71</v>
      </c>
      <c r="AD840" t="s">
        <v>71</v>
      </c>
      <c r="AE840" t="s">
        <v>71</v>
      </c>
      <c r="AF840" t="s">
        <v>71</v>
      </c>
      <c r="AG840" t="s">
        <v>71</v>
      </c>
      <c r="AH840" t="s">
        <v>71</v>
      </c>
      <c r="AI840" t="s">
        <v>71</v>
      </c>
      <c r="AJ840" t="s">
        <v>71</v>
      </c>
      <c r="AK840" t="s">
        <v>71</v>
      </c>
      <c r="AL840" t="s">
        <v>71</v>
      </c>
      <c r="AM840" t="s">
        <v>178</v>
      </c>
      <c r="AN840" t="s">
        <v>179</v>
      </c>
      <c r="AO840" t="s">
        <v>71</v>
      </c>
      <c r="AP840" t="s">
        <v>71</v>
      </c>
      <c r="AQ840" t="s">
        <v>71</v>
      </c>
      <c r="AR840" t="s">
        <v>71</v>
      </c>
      <c r="AS840">
        <v>2022</v>
      </c>
      <c r="AT840">
        <v>42</v>
      </c>
      <c r="AU840">
        <v>6</v>
      </c>
      <c r="AV840" t="s">
        <v>71</v>
      </c>
      <c r="AW840" t="s">
        <v>71</v>
      </c>
      <c r="AX840" t="s">
        <v>71</v>
      </c>
      <c r="AY840" t="s">
        <v>71</v>
      </c>
      <c r="AZ840">
        <v>5753</v>
      </c>
      <c r="BA840">
        <v>5771</v>
      </c>
      <c r="BB840" t="s">
        <v>71</v>
      </c>
      <c r="BC840" t="s">
        <v>7723</v>
      </c>
      <c r="BD840" t="str">
        <f>HYPERLINK("http://dx.doi.org/10.3233/JIFS-212207","http://dx.doi.org/10.3233/JIFS-212207")</f>
        <v>http://dx.doi.org/10.3233/JIFS-212207</v>
      </c>
      <c r="BE840" t="s">
        <v>71</v>
      </c>
      <c r="BF840" t="s">
        <v>71</v>
      </c>
      <c r="BG840" t="s">
        <v>71</v>
      </c>
      <c r="BH840" t="s">
        <v>71</v>
      </c>
      <c r="BI840" t="s">
        <v>71</v>
      </c>
      <c r="BJ840" t="s">
        <v>71</v>
      </c>
      <c r="BK840" t="s">
        <v>71</v>
      </c>
      <c r="BL840" t="s">
        <v>71</v>
      </c>
      <c r="BM840" t="s">
        <v>71</v>
      </c>
      <c r="BN840" t="s">
        <v>71</v>
      </c>
      <c r="BO840" t="s">
        <v>71</v>
      </c>
      <c r="BP840" t="s">
        <v>71</v>
      </c>
      <c r="BQ840" t="s">
        <v>7724</v>
      </c>
      <c r="BR840" t="str">
        <f>HYPERLINK("https%3A%2F%2Fwww.webofscience.com%2Fwos%2Fwoscc%2Ffull-record%2FWOS:000790690300065","View Full Record in Web of Science")</f>
        <v>View Full Record in Web of Science</v>
      </c>
    </row>
    <row r="841" spans="1:70" x14ac:dyDescent="0.25">
      <c r="A841" t="s">
        <v>69</v>
      </c>
      <c r="B841" t="s">
        <v>7725</v>
      </c>
      <c r="C841" t="s">
        <v>71</v>
      </c>
      <c r="D841" t="s">
        <v>71</v>
      </c>
      <c r="E841" t="s">
        <v>71</v>
      </c>
      <c r="F841" t="s">
        <v>7726</v>
      </c>
      <c r="G841" t="s">
        <v>71</v>
      </c>
      <c r="H841" t="s">
        <v>71</v>
      </c>
      <c r="I841" s="1" t="s">
        <v>7727</v>
      </c>
      <c r="J841" s="6" t="s">
        <v>8590</v>
      </c>
      <c r="K841" t="s">
        <v>7728</v>
      </c>
      <c r="L841" t="s">
        <v>71</v>
      </c>
      <c r="M841" t="s">
        <v>71</v>
      </c>
      <c r="N841" t="s">
        <v>71</v>
      </c>
      <c r="O841" t="s">
        <v>71</v>
      </c>
      <c r="P841" t="s">
        <v>71</v>
      </c>
      <c r="Q841" t="s">
        <v>71</v>
      </c>
      <c r="R841" t="s">
        <v>71</v>
      </c>
      <c r="S841" t="s">
        <v>71</v>
      </c>
      <c r="T841" t="s">
        <v>7729</v>
      </c>
      <c r="U841" t="s">
        <v>71</v>
      </c>
      <c r="V841" t="s">
        <v>71</v>
      </c>
      <c r="W841" t="s">
        <v>71</v>
      </c>
      <c r="X841" t="s">
        <v>71</v>
      </c>
      <c r="Y841" t="s">
        <v>71</v>
      </c>
      <c r="Z841" t="s">
        <v>71</v>
      </c>
      <c r="AA841" t="s">
        <v>71</v>
      </c>
      <c r="AB841" t="s">
        <v>71</v>
      </c>
      <c r="AC841" t="s">
        <v>71</v>
      </c>
      <c r="AD841" t="s">
        <v>71</v>
      </c>
      <c r="AE841" t="s">
        <v>71</v>
      </c>
      <c r="AF841" t="s">
        <v>71</v>
      </c>
      <c r="AG841" t="s">
        <v>71</v>
      </c>
      <c r="AH841" t="s">
        <v>71</v>
      </c>
      <c r="AI841" t="s">
        <v>71</v>
      </c>
      <c r="AJ841" t="s">
        <v>71</v>
      </c>
      <c r="AK841" t="s">
        <v>71</v>
      </c>
      <c r="AL841" t="s">
        <v>71</v>
      </c>
      <c r="AM841" t="s">
        <v>7730</v>
      </c>
      <c r="AN841" t="s">
        <v>7731</v>
      </c>
      <c r="AO841" t="s">
        <v>71</v>
      </c>
      <c r="AP841" t="s">
        <v>71</v>
      </c>
      <c r="AQ841" t="s">
        <v>71</v>
      </c>
      <c r="AR841" t="s">
        <v>1454</v>
      </c>
      <c r="AS841">
        <v>2020</v>
      </c>
      <c r="AT841">
        <v>70</v>
      </c>
      <c r="AU841" t="s">
        <v>71</v>
      </c>
      <c r="AV841" t="s">
        <v>71</v>
      </c>
      <c r="AW841" t="s">
        <v>71</v>
      </c>
      <c r="AX841" t="s">
        <v>71</v>
      </c>
      <c r="AY841" t="s">
        <v>71</v>
      </c>
      <c r="AZ841" t="s">
        <v>71</v>
      </c>
      <c r="BA841" t="s">
        <v>71</v>
      </c>
      <c r="BB841">
        <v>102739</v>
      </c>
      <c r="BC841" t="s">
        <v>7732</v>
      </c>
      <c r="BD841" t="str">
        <f>HYPERLINK("http://dx.doi.org/10.1016/j.jvcir.2019.102739","http://dx.doi.org/10.1016/j.jvcir.2019.102739")</f>
        <v>http://dx.doi.org/10.1016/j.jvcir.2019.102739</v>
      </c>
      <c r="BE841" t="s">
        <v>71</v>
      </c>
      <c r="BF841" t="s">
        <v>71</v>
      </c>
      <c r="BG841" t="s">
        <v>71</v>
      </c>
      <c r="BH841" t="s">
        <v>71</v>
      </c>
      <c r="BI841" t="s">
        <v>71</v>
      </c>
      <c r="BJ841" t="s">
        <v>71</v>
      </c>
      <c r="BK841" t="s">
        <v>71</v>
      </c>
      <c r="BL841" t="s">
        <v>71</v>
      </c>
      <c r="BM841" t="s">
        <v>71</v>
      </c>
      <c r="BN841" t="s">
        <v>71</v>
      </c>
      <c r="BO841" t="s">
        <v>71</v>
      </c>
      <c r="BP841" t="s">
        <v>71</v>
      </c>
      <c r="BQ841" t="s">
        <v>7733</v>
      </c>
      <c r="BR841" t="str">
        <f>HYPERLINK("https%3A%2F%2Fwww.webofscience.com%2Fwos%2Fwoscc%2Ffull-record%2FWOS:000551640900003","View Full Record in Web of Science")</f>
        <v>View Full Record in Web of Science</v>
      </c>
    </row>
    <row r="842" spans="1:70" x14ac:dyDescent="0.25">
      <c r="A842" t="s">
        <v>69</v>
      </c>
      <c r="B842" t="s">
        <v>7734</v>
      </c>
      <c r="C842" t="s">
        <v>71</v>
      </c>
      <c r="D842" t="s">
        <v>71</v>
      </c>
      <c r="E842" t="s">
        <v>71</v>
      </c>
      <c r="F842" t="s">
        <v>7735</v>
      </c>
      <c r="G842" t="s">
        <v>71</v>
      </c>
      <c r="H842" t="s">
        <v>71</v>
      </c>
      <c r="I842" s="1" t="s">
        <v>7736</v>
      </c>
      <c r="J842" s="6" t="s">
        <v>8590</v>
      </c>
      <c r="K842" t="s">
        <v>955</v>
      </c>
      <c r="L842" t="s">
        <v>71</v>
      </c>
      <c r="M842" t="s">
        <v>71</v>
      </c>
      <c r="N842" t="s">
        <v>71</v>
      </c>
      <c r="O842" t="s">
        <v>71</v>
      </c>
      <c r="P842" t="s">
        <v>71</v>
      </c>
      <c r="Q842" t="s">
        <v>71</v>
      </c>
      <c r="R842" t="s">
        <v>71</v>
      </c>
      <c r="S842" t="s">
        <v>71</v>
      </c>
      <c r="T842" t="s">
        <v>7737</v>
      </c>
      <c r="U842" t="s">
        <v>71</v>
      </c>
      <c r="V842" t="s">
        <v>71</v>
      </c>
      <c r="W842" t="s">
        <v>71</v>
      </c>
      <c r="X842" t="s">
        <v>71</v>
      </c>
      <c r="Y842" t="s">
        <v>7738</v>
      </c>
      <c r="Z842" t="s">
        <v>7739</v>
      </c>
      <c r="AA842" t="s">
        <v>71</v>
      </c>
      <c r="AB842" t="s">
        <v>71</v>
      </c>
      <c r="AC842" t="s">
        <v>71</v>
      </c>
      <c r="AD842" t="s">
        <v>71</v>
      </c>
      <c r="AE842" t="s">
        <v>71</v>
      </c>
      <c r="AF842" t="s">
        <v>71</v>
      </c>
      <c r="AG842" t="s">
        <v>71</v>
      </c>
      <c r="AH842" t="s">
        <v>71</v>
      </c>
      <c r="AI842" t="s">
        <v>71</v>
      </c>
      <c r="AJ842" t="s">
        <v>71</v>
      </c>
      <c r="AK842" t="s">
        <v>71</v>
      </c>
      <c r="AL842" t="s">
        <v>71</v>
      </c>
      <c r="AM842" t="s">
        <v>958</v>
      </c>
      <c r="AN842" t="s">
        <v>959</v>
      </c>
      <c r="AO842" t="s">
        <v>71</v>
      </c>
      <c r="AP842" t="s">
        <v>71</v>
      </c>
      <c r="AQ842" t="s">
        <v>71</v>
      </c>
      <c r="AR842" t="s">
        <v>344</v>
      </c>
      <c r="AS842">
        <v>2020</v>
      </c>
      <c r="AT842">
        <v>53</v>
      </c>
      <c r="AU842">
        <v>5</v>
      </c>
      <c r="AV842" t="s">
        <v>71</v>
      </c>
      <c r="AW842" t="s">
        <v>71</v>
      </c>
      <c r="AX842" t="s">
        <v>71</v>
      </c>
      <c r="AY842" t="s">
        <v>71</v>
      </c>
      <c r="AZ842">
        <v>3201</v>
      </c>
      <c r="BA842">
        <v>3230</v>
      </c>
      <c r="BB842" t="s">
        <v>71</v>
      </c>
      <c r="BC842" t="s">
        <v>7740</v>
      </c>
      <c r="BD842" t="str">
        <f>HYPERLINK("http://dx.doi.org/10.1007/s10462-019-09760-1","http://dx.doi.org/10.1007/s10462-019-09760-1")</f>
        <v>http://dx.doi.org/10.1007/s10462-019-09760-1</v>
      </c>
      <c r="BE842" t="s">
        <v>71</v>
      </c>
      <c r="BF842" t="s">
        <v>71</v>
      </c>
      <c r="BG842" t="s">
        <v>71</v>
      </c>
      <c r="BH842" t="s">
        <v>71</v>
      </c>
      <c r="BI842" t="s">
        <v>71</v>
      </c>
      <c r="BJ842" t="s">
        <v>71</v>
      </c>
      <c r="BK842" t="s">
        <v>71</v>
      </c>
      <c r="BL842" t="s">
        <v>71</v>
      </c>
      <c r="BM842" t="s">
        <v>71</v>
      </c>
      <c r="BN842" t="s">
        <v>71</v>
      </c>
      <c r="BO842" t="s">
        <v>71</v>
      </c>
      <c r="BP842" t="s">
        <v>71</v>
      </c>
      <c r="BQ842" t="s">
        <v>7741</v>
      </c>
      <c r="BR842" t="str">
        <f>HYPERLINK("https%3A%2F%2Fwww.webofscience.com%2Fwos%2Fwoscc%2Ffull-record%2FWOS:000534130800004","View Full Record in Web of Science")</f>
        <v>View Full Record in Web of Science</v>
      </c>
    </row>
    <row r="843" spans="1:70" x14ac:dyDescent="0.25">
      <c r="A843" t="s">
        <v>69</v>
      </c>
      <c r="B843" t="s">
        <v>7742</v>
      </c>
      <c r="C843" t="s">
        <v>71</v>
      </c>
      <c r="D843" t="s">
        <v>71</v>
      </c>
      <c r="E843" t="s">
        <v>71</v>
      </c>
      <c r="F843" t="s">
        <v>7743</v>
      </c>
      <c r="G843" t="s">
        <v>71</v>
      </c>
      <c r="H843" t="s">
        <v>71</v>
      </c>
      <c r="I843" s="1" t="s">
        <v>7744</v>
      </c>
      <c r="J843" s="6" t="s">
        <v>8590</v>
      </c>
      <c r="K843" t="s">
        <v>3061</v>
      </c>
      <c r="L843" t="s">
        <v>71</v>
      </c>
      <c r="M843" t="s">
        <v>71</v>
      </c>
      <c r="N843" t="s">
        <v>71</v>
      </c>
      <c r="O843" t="s">
        <v>71</v>
      </c>
      <c r="P843" t="s">
        <v>71</v>
      </c>
      <c r="Q843" t="s">
        <v>71</v>
      </c>
      <c r="R843" t="s">
        <v>71</v>
      </c>
      <c r="S843" t="s">
        <v>71</v>
      </c>
      <c r="T843" t="s">
        <v>7745</v>
      </c>
      <c r="U843" t="s">
        <v>71</v>
      </c>
      <c r="V843" t="s">
        <v>71</v>
      </c>
      <c r="W843" t="s">
        <v>71</v>
      </c>
      <c r="X843" t="s">
        <v>71</v>
      </c>
      <c r="Y843" t="s">
        <v>71</v>
      </c>
      <c r="Z843" t="s">
        <v>71</v>
      </c>
      <c r="AA843" t="s">
        <v>71</v>
      </c>
      <c r="AB843" t="s">
        <v>71</v>
      </c>
      <c r="AC843" t="s">
        <v>71</v>
      </c>
      <c r="AD843" t="s">
        <v>71</v>
      </c>
      <c r="AE843" t="s">
        <v>71</v>
      </c>
      <c r="AF843" t="s">
        <v>71</v>
      </c>
      <c r="AG843" t="s">
        <v>71</v>
      </c>
      <c r="AH843" t="s">
        <v>71</v>
      </c>
      <c r="AI843" t="s">
        <v>71</v>
      </c>
      <c r="AJ843" t="s">
        <v>71</v>
      </c>
      <c r="AK843" t="s">
        <v>71</v>
      </c>
      <c r="AL843" t="s">
        <v>71</v>
      </c>
      <c r="AM843" t="s">
        <v>3063</v>
      </c>
      <c r="AN843" t="s">
        <v>6791</v>
      </c>
      <c r="AO843" t="s">
        <v>71</v>
      </c>
      <c r="AP843" t="s">
        <v>71</v>
      </c>
      <c r="AQ843" t="s">
        <v>71</v>
      </c>
      <c r="AR843" t="s">
        <v>6601</v>
      </c>
      <c r="AS843">
        <v>2020</v>
      </c>
      <c r="AT843">
        <v>34</v>
      </c>
      <c r="AU843">
        <v>5</v>
      </c>
      <c r="AV843" t="s">
        <v>71</v>
      </c>
      <c r="AW843" t="s">
        <v>71</v>
      </c>
      <c r="AX843" t="s">
        <v>71</v>
      </c>
      <c r="AY843" t="s">
        <v>71</v>
      </c>
      <c r="AZ843">
        <v>866</v>
      </c>
      <c r="BA843">
        <v>898</v>
      </c>
      <c r="BB843" t="s">
        <v>71</v>
      </c>
      <c r="BC843" t="s">
        <v>7746</v>
      </c>
      <c r="BD843" t="str">
        <f>HYPERLINK("http://dx.doi.org/10.1080/13658816.2019.1684499","http://dx.doi.org/10.1080/13658816.2019.1684499")</f>
        <v>http://dx.doi.org/10.1080/13658816.2019.1684499</v>
      </c>
      <c r="BE843" t="s">
        <v>71</v>
      </c>
      <c r="BF843" t="s">
        <v>6067</v>
      </c>
      <c r="BG843" t="s">
        <v>71</v>
      </c>
      <c r="BH843" t="s">
        <v>71</v>
      </c>
      <c r="BI843" t="s">
        <v>71</v>
      </c>
      <c r="BJ843" t="s">
        <v>71</v>
      </c>
      <c r="BK843" t="s">
        <v>71</v>
      </c>
      <c r="BL843" t="s">
        <v>71</v>
      </c>
      <c r="BM843" t="s">
        <v>71</v>
      </c>
      <c r="BN843" t="s">
        <v>71</v>
      </c>
      <c r="BO843" t="s">
        <v>71</v>
      </c>
      <c r="BP843" t="s">
        <v>71</v>
      </c>
      <c r="BQ843" t="s">
        <v>7747</v>
      </c>
      <c r="BR843" t="str">
        <f>HYPERLINK("https%3A%2F%2Fwww.webofscience.com%2Fwos%2Fwoscc%2Ffull-record%2FWOS:000494595000001","View Full Record in Web of Science")</f>
        <v>View Full Record in Web of Science</v>
      </c>
    </row>
    <row r="844" spans="1:70" x14ac:dyDescent="0.25">
      <c r="A844" t="s">
        <v>83</v>
      </c>
      <c r="B844" t="s">
        <v>6259</v>
      </c>
      <c r="C844" t="s">
        <v>71</v>
      </c>
      <c r="D844" t="s">
        <v>71</v>
      </c>
      <c r="E844" t="s">
        <v>1747</v>
      </c>
      <c r="F844" t="s">
        <v>6259</v>
      </c>
      <c r="G844" t="s">
        <v>71</v>
      </c>
      <c r="H844" t="s">
        <v>71</v>
      </c>
      <c r="I844" s="1" t="s">
        <v>7748</v>
      </c>
      <c r="J844" s="6" t="s">
        <v>8590</v>
      </c>
      <c r="K844" t="s">
        <v>7749</v>
      </c>
      <c r="L844" t="s">
        <v>7750</v>
      </c>
      <c r="M844" t="s">
        <v>7751</v>
      </c>
      <c r="N844" t="s">
        <v>7752</v>
      </c>
      <c r="O844" t="s">
        <v>7753</v>
      </c>
      <c r="P844" t="s">
        <v>7754</v>
      </c>
      <c r="Q844" t="s">
        <v>71</v>
      </c>
      <c r="R844" t="s">
        <v>71</v>
      </c>
      <c r="S844" t="s">
        <v>71</v>
      </c>
      <c r="T844" t="s">
        <v>7755</v>
      </c>
      <c r="U844" t="s">
        <v>71</v>
      </c>
      <c r="V844" t="s">
        <v>71</v>
      </c>
      <c r="W844" t="s">
        <v>71</v>
      </c>
      <c r="X844" t="s">
        <v>71</v>
      </c>
      <c r="Y844" t="s">
        <v>71</v>
      </c>
      <c r="Z844" t="s">
        <v>71</v>
      </c>
      <c r="AA844" t="s">
        <v>71</v>
      </c>
      <c r="AB844" t="s">
        <v>71</v>
      </c>
      <c r="AC844" t="s">
        <v>71</v>
      </c>
      <c r="AD844" t="s">
        <v>71</v>
      </c>
      <c r="AE844" t="s">
        <v>71</v>
      </c>
      <c r="AF844" t="s">
        <v>71</v>
      </c>
      <c r="AG844" t="s">
        <v>71</v>
      </c>
      <c r="AH844" t="s">
        <v>71</v>
      </c>
      <c r="AI844" t="s">
        <v>71</v>
      </c>
      <c r="AJ844" t="s">
        <v>71</v>
      </c>
      <c r="AK844" t="s">
        <v>71</v>
      </c>
      <c r="AL844" t="s">
        <v>71</v>
      </c>
      <c r="AM844" t="s">
        <v>7756</v>
      </c>
      <c r="AN844" t="s">
        <v>71</v>
      </c>
      <c r="AO844" t="s">
        <v>7757</v>
      </c>
      <c r="AP844" t="s">
        <v>71</v>
      </c>
      <c r="AQ844" t="s">
        <v>71</v>
      </c>
      <c r="AR844" t="s">
        <v>71</v>
      </c>
      <c r="AS844">
        <v>1998</v>
      </c>
      <c r="AT844" t="s">
        <v>71</v>
      </c>
      <c r="AU844" t="s">
        <v>71</v>
      </c>
      <c r="AV844" t="s">
        <v>71</v>
      </c>
      <c r="AW844" t="s">
        <v>71</v>
      </c>
      <c r="AX844" t="s">
        <v>71</v>
      </c>
      <c r="AY844" t="s">
        <v>71</v>
      </c>
      <c r="AZ844">
        <v>245</v>
      </c>
      <c r="BA844">
        <v>250</v>
      </c>
      <c r="BB844" t="s">
        <v>71</v>
      </c>
      <c r="BC844" t="s">
        <v>71</v>
      </c>
      <c r="BD844" t="s">
        <v>71</v>
      </c>
      <c r="BE844" t="s">
        <v>71</v>
      </c>
      <c r="BF844" t="s">
        <v>71</v>
      </c>
      <c r="BG844" t="s">
        <v>71</v>
      </c>
      <c r="BH844" t="s">
        <v>71</v>
      </c>
      <c r="BI844" t="s">
        <v>71</v>
      </c>
      <c r="BJ844" t="s">
        <v>71</v>
      </c>
      <c r="BK844" t="s">
        <v>71</v>
      </c>
      <c r="BL844" t="s">
        <v>71</v>
      </c>
      <c r="BM844" t="s">
        <v>71</v>
      </c>
      <c r="BN844" t="s">
        <v>71</v>
      </c>
      <c r="BO844" t="s">
        <v>71</v>
      </c>
      <c r="BP844" t="s">
        <v>71</v>
      </c>
      <c r="BQ844" t="s">
        <v>7758</v>
      </c>
      <c r="BR844" t="str">
        <f>HYPERLINK("https%3A%2F%2Fwww.webofscience.com%2Fwos%2Fwoscc%2Ffull-record%2FWOS:000079708900047","View Full Record in Web of Science")</f>
        <v>View Full Record in Web of Science</v>
      </c>
    </row>
    <row r="845" spans="1:70" x14ac:dyDescent="0.25">
      <c r="A845" t="s">
        <v>69</v>
      </c>
      <c r="B845" t="s">
        <v>7759</v>
      </c>
      <c r="C845" t="s">
        <v>71</v>
      </c>
      <c r="D845" t="s">
        <v>71</v>
      </c>
      <c r="E845" t="s">
        <v>71</v>
      </c>
      <c r="F845" t="s">
        <v>7759</v>
      </c>
      <c r="G845" t="s">
        <v>71</v>
      </c>
      <c r="H845" t="s">
        <v>71</v>
      </c>
      <c r="I845" s="1" t="s">
        <v>7760</v>
      </c>
      <c r="J845" s="6" t="s">
        <v>8590</v>
      </c>
      <c r="K845" t="s">
        <v>115</v>
      </c>
      <c r="L845" t="s">
        <v>71</v>
      </c>
      <c r="M845" t="s">
        <v>71</v>
      </c>
      <c r="N845" t="s">
        <v>71</v>
      </c>
      <c r="O845" t="s">
        <v>71</v>
      </c>
      <c r="P845" t="s">
        <v>71</v>
      </c>
      <c r="Q845" t="s">
        <v>71</v>
      </c>
      <c r="R845" t="s">
        <v>71</v>
      </c>
      <c r="S845" t="s">
        <v>71</v>
      </c>
      <c r="T845" t="s">
        <v>7761</v>
      </c>
      <c r="U845" t="s">
        <v>71</v>
      </c>
      <c r="V845" t="s">
        <v>71</v>
      </c>
      <c r="W845" t="s">
        <v>71</v>
      </c>
      <c r="X845" t="s">
        <v>71</v>
      </c>
      <c r="Y845" t="s">
        <v>1538</v>
      </c>
      <c r="Z845" t="s">
        <v>1539</v>
      </c>
      <c r="AA845" t="s">
        <v>71</v>
      </c>
      <c r="AB845" t="s">
        <v>71</v>
      </c>
      <c r="AC845" t="s">
        <v>71</v>
      </c>
      <c r="AD845" t="s">
        <v>71</v>
      </c>
      <c r="AE845" t="s">
        <v>71</v>
      </c>
      <c r="AF845" t="s">
        <v>71</v>
      </c>
      <c r="AG845" t="s">
        <v>71</v>
      </c>
      <c r="AH845" t="s">
        <v>71</v>
      </c>
      <c r="AI845" t="s">
        <v>71</v>
      </c>
      <c r="AJ845" t="s">
        <v>71</v>
      </c>
      <c r="AK845" t="s">
        <v>71</v>
      </c>
      <c r="AL845" t="s">
        <v>71</v>
      </c>
      <c r="AM845" t="s">
        <v>117</v>
      </c>
      <c r="AN845" t="s">
        <v>118</v>
      </c>
      <c r="AO845" t="s">
        <v>71</v>
      </c>
      <c r="AP845" t="s">
        <v>71</v>
      </c>
      <c r="AQ845" t="s">
        <v>71</v>
      </c>
      <c r="AR845" t="s">
        <v>71</v>
      </c>
      <c r="AS845">
        <v>2002</v>
      </c>
      <c r="AT845">
        <v>31</v>
      </c>
      <c r="AU845">
        <v>4</v>
      </c>
      <c r="AV845" t="s">
        <v>71</v>
      </c>
      <c r="AW845" t="s">
        <v>71</v>
      </c>
      <c r="AX845" t="s">
        <v>71</v>
      </c>
      <c r="AY845" t="s">
        <v>71</v>
      </c>
      <c r="AZ845">
        <v>405</v>
      </c>
      <c r="BA845">
        <v>430</v>
      </c>
      <c r="BB845" t="s">
        <v>71</v>
      </c>
      <c r="BC845" t="s">
        <v>7762</v>
      </c>
      <c r="BD845" t="str">
        <f>HYPERLINK("http://dx.doi.org/10.1080/0308107021000013626","http://dx.doi.org/10.1080/0308107021000013626")</f>
        <v>http://dx.doi.org/10.1080/0308107021000013626</v>
      </c>
      <c r="BE845" t="s">
        <v>71</v>
      </c>
      <c r="BF845" t="s">
        <v>71</v>
      </c>
      <c r="BG845" t="s">
        <v>71</v>
      </c>
      <c r="BH845" t="s">
        <v>71</v>
      </c>
      <c r="BI845" t="s">
        <v>71</v>
      </c>
      <c r="BJ845" t="s">
        <v>71</v>
      </c>
      <c r="BK845" t="s">
        <v>71</v>
      </c>
      <c r="BL845" t="s">
        <v>71</v>
      </c>
      <c r="BM845" t="s">
        <v>71</v>
      </c>
      <c r="BN845" t="s">
        <v>71</v>
      </c>
      <c r="BO845" t="s">
        <v>71</v>
      </c>
      <c r="BP845" t="s">
        <v>71</v>
      </c>
      <c r="BQ845" t="s">
        <v>7763</v>
      </c>
      <c r="BR845" t="str">
        <f>HYPERLINK("https%3A%2F%2Fwww.webofscience.com%2Fwos%2Fwoscc%2Ffull-record%2FWOS:000177312500006","View Full Record in Web of Science")</f>
        <v>View Full Record in Web of Science</v>
      </c>
    </row>
    <row r="846" spans="1:70" x14ac:dyDescent="0.25">
      <c r="A846" t="s">
        <v>69</v>
      </c>
      <c r="B846" t="s">
        <v>7764</v>
      </c>
      <c r="C846" t="s">
        <v>71</v>
      </c>
      <c r="D846" t="s">
        <v>71</v>
      </c>
      <c r="E846" t="s">
        <v>71</v>
      </c>
      <c r="F846" t="s">
        <v>7765</v>
      </c>
      <c r="G846" t="s">
        <v>71</v>
      </c>
      <c r="H846" t="s">
        <v>71</v>
      </c>
      <c r="I846" s="1" t="s">
        <v>7766</v>
      </c>
      <c r="J846" s="6" t="s">
        <v>8590</v>
      </c>
      <c r="K846" t="s">
        <v>174</v>
      </c>
      <c r="L846" t="s">
        <v>71</v>
      </c>
      <c r="M846" t="s">
        <v>71</v>
      </c>
      <c r="N846" t="s">
        <v>71</v>
      </c>
      <c r="O846" t="s">
        <v>71</v>
      </c>
      <c r="P846" t="s">
        <v>71</v>
      </c>
      <c r="Q846" t="s">
        <v>71</v>
      </c>
      <c r="R846" t="s">
        <v>71</v>
      </c>
      <c r="S846" t="s">
        <v>71</v>
      </c>
      <c r="T846" t="s">
        <v>7767</v>
      </c>
      <c r="U846" t="s">
        <v>71</v>
      </c>
      <c r="V846" t="s">
        <v>71</v>
      </c>
      <c r="W846" t="s">
        <v>71</v>
      </c>
      <c r="X846" t="s">
        <v>71</v>
      </c>
      <c r="Y846" t="s">
        <v>71</v>
      </c>
      <c r="Z846" t="s">
        <v>71</v>
      </c>
      <c r="AA846" t="s">
        <v>71</v>
      </c>
      <c r="AB846" t="s">
        <v>71</v>
      </c>
      <c r="AC846" t="s">
        <v>71</v>
      </c>
      <c r="AD846" t="s">
        <v>71</v>
      </c>
      <c r="AE846" t="s">
        <v>71</v>
      </c>
      <c r="AF846" t="s">
        <v>71</v>
      </c>
      <c r="AG846" t="s">
        <v>71</v>
      </c>
      <c r="AH846" t="s">
        <v>71</v>
      </c>
      <c r="AI846" t="s">
        <v>71</v>
      </c>
      <c r="AJ846" t="s">
        <v>71</v>
      </c>
      <c r="AK846" t="s">
        <v>71</v>
      </c>
      <c r="AL846" t="s">
        <v>71</v>
      </c>
      <c r="AM846" t="s">
        <v>178</v>
      </c>
      <c r="AN846" t="s">
        <v>179</v>
      </c>
      <c r="AO846" t="s">
        <v>71</v>
      </c>
      <c r="AP846" t="s">
        <v>71</v>
      </c>
      <c r="AQ846" t="s">
        <v>71</v>
      </c>
      <c r="AR846" t="s">
        <v>71</v>
      </c>
      <c r="AS846">
        <v>2022</v>
      </c>
      <c r="AT846">
        <v>42</v>
      </c>
      <c r="AU846">
        <v>3</v>
      </c>
      <c r="AV846" t="s">
        <v>71</v>
      </c>
      <c r="AW846" t="s">
        <v>71</v>
      </c>
      <c r="AX846" t="s">
        <v>71</v>
      </c>
      <c r="AY846" t="s">
        <v>71</v>
      </c>
      <c r="AZ846">
        <v>1723</v>
      </c>
      <c r="BA846">
        <v>1735</v>
      </c>
      <c r="BB846" t="s">
        <v>71</v>
      </c>
      <c r="BC846" t="s">
        <v>7768</v>
      </c>
      <c r="BD846" t="str">
        <f>HYPERLINK("http://dx.doi.org/10.3233/JIFS-211171","http://dx.doi.org/10.3233/JIFS-211171")</f>
        <v>http://dx.doi.org/10.3233/JIFS-211171</v>
      </c>
      <c r="BE846" t="s">
        <v>71</v>
      </c>
      <c r="BF846" t="s">
        <v>71</v>
      </c>
      <c r="BG846" t="s">
        <v>71</v>
      </c>
      <c r="BH846" t="s">
        <v>71</v>
      </c>
      <c r="BI846" t="s">
        <v>71</v>
      </c>
      <c r="BJ846" t="s">
        <v>71</v>
      </c>
      <c r="BK846" t="s">
        <v>71</v>
      </c>
      <c r="BL846" t="s">
        <v>71</v>
      </c>
      <c r="BM846" t="s">
        <v>71</v>
      </c>
      <c r="BN846" t="s">
        <v>71</v>
      </c>
      <c r="BO846" t="s">
        <v>71</v>
      </c>
      <c r="BP846" t="s">
        <v>71</v>
      </c>
      <c r="BQ846" t="s">
        <v>7769</v>
      </c>
      <c r="BR846" t="str">
        <f>HYPERLINK("https%3A%2F%2Fwww.webofscience.com%2Fwos%2Fwoscc%2Ffull-record%2FWOS:000752849700028","View Full Record in Web of Science")</f>
        <v>View Full Record in Web of Science</v>
      </c>
    </row>
    <row r="847" spans="1:70" x14ac:dyDescent="0.25">
      <c r="A847" t="s">
        <v>69</v>
      </c>
      <c r="B847" t="s">
        <v>7770</v>
      </c>
      <c r="C847" t="s">
        <v>71</v>
      </c>
      <c r="D847" t="s">
        <v>71</v>
      </c>
      <c r="E847" t="s">
        <v>71</v>
      </c>
      <c r="F847" t="s">
        <v>7771</v>
      </c>
      <c r="G847" t="s">
        <v>71</v>
      </c>
      <c r="H847" t="s">
        <v>71</v>
      </c>
      <c r="I847" s="1" t="s">
        <v>7772</v>
      </c>
      <c r="J847" s="6" t="s">
        <v>8590</v>
      </c>
      <c r="K847" t="s">
        <v>288</v>
      </c>
      <c r="L847" t="s">
        <v>71</v>
      </c>
      <c r="M847" t="s">
        <v>71</v>
      </c>
      <c r="N847" t="s">
        <v>71</v>
      </c>
      <c r="O847" t="s">
        <v>71</v>
      </c>
      <c r="P847" t="s">
        <v>71</v>
      </c>
      <c r="Q847" t="s">
        <v>71</v>
      </c>
      <c r="R847" t="s">
        <v>71</v>
      </c>
      <c r="S847" t="s">
        <v>71</v>
      </c>
      <c r="T847" t="s">
        <v>7773</v>
      </c>
      <c r="U847" t="s">
        <v>71</v>
      </c>
      <c r="V847" t="s">
        <v>71</v>
      </c>
      <c r="W847" t="s">
        <v>71</v>
      </c>
      <c r="X847" t="s">
        <v>71</v>
      </c>
      <c r="Y847" t="s">
        <v>7774</v>
      </c>
      <c r="Z847" t="s">
        <v>7775</v>
      </c>
      <c r="AA847" t="s">
        <v>71</v>
      </c>
      <c r="AB847" t="s">
        <v>71</v>
      </c>
      <c r="AC847" t="s">
        <v>71</v>
      </c>
      <c r="AD847" t="s">
        <v>71</v>
      </c>
      <c r="AE847" t="s">
        <v>71</v>
      </c>
      <c r="AF847" t="s">
        <v>71</v>
      </c>
      <c r="AG847" t="s">
        <v>71</v>
      </c>
      <c r="AH847" t="s">
        <v>71</v>
      </c>
      <c r="AI847" t="s">
        <v>71</v>
      </c>
      <c r="AJ847" t="s">
        <v>71</v>
      </c>
      <c r="AK847" t="s">
        <v>71</v>
      </c>
      <c r="AL847" t="s">
        <v>71</v>
      </c>
      <c r="AM847" t="s">
        <v>291</v>
      </c>
      <c r="AN847" t="s">
        <v>292</v>
      </c>
      <c r="AO847" t="s">
        <v>71</v>
      </c>
      <c r="AP847" t="s">
        <v>71</v>
      </c>
      <c r="AQ847" t="s">
        <v>71</v>
      </c>
      <c r="AR847" t="s">
        <v>1549</v>
      </c>
      <c r="AS847">
        <v>2015</v>
      </c>
      <c r="AT847">
        <v>42</v>
      </c>
      <c r="AU847">
        <v>21</v>
      </c>
      <c r="AV847" t="s">
        <v>71</v>
      </c>
      <c r="AW847" t="s">
        <v>71</v>
      </c>
      <c r="AX847" t="s">
        <v>71</v>
      </c>
      <c r="AY847" t="s">
        <v>71</v>
      </c>
      <c r="AZ847">
        <v>7530</v>
      </c>
      <c r="BA847">
        <v>7540</v>
      </c>
      <c r="BB847" t="s">
        <v>71</v>
      </c>
      <c r="BC847" t="s">
        <v>7776</v>
      </c>
      <c r="BD847" t="str">
        <f>HYPERLINK("http://dx.doi.org/10.1016/j.eswa.2015.05.029","http://dx.doi.org/10.1016/j.eswa.2015.05.029")</f>
        <v>http://dx.doi.org/10.1016/j.eswa.2015.05.029</v>
      </c>
      <c r="BE847" t="s">
        <v>71</v>
      </c>
      <c r="BF847" t="s">
        <v>71</v>
      </c>
      <c r="BG847" t="s">
        <v>71</v>
      </c>
      <c r="BH847" t="s">
        <v>71</v>
      </c>
      <c r="BI847" t="s">
        <v>71</v>
      </c>
      <c r="BJ847" t="s">
        <v>71</v>
      </c>
      <c r="BK847" t="s">
        <v>71</v>
      </c>
      <c r="BL847" t="s">
        <v>71</v>
      </c>
      <c r="BM847" t="s">
        <v>71</v>
      </c>
      <c r="BN847" t="s">
        <v>71</v>
      </c>
      <c r="BO847" t="s">
        <v>71</v>
      </c>
      <c r="BP847" t="s">
        <v>71</v>
      </c>
      <c r="BQ847" t="s">
        <v>7777</v>
      </c>
      <c r="BR847" t="str">
        <f>HYPERLINK("https%3A%2F%2Fwww.webofscience.com%2Fwos%2Fwoscc%2Ffull-record%2FWOS:000360772500021","View Full Record in Web of Science")</f>
        <v>View Full Record in Web of Science</v>
      </c>
    </row>
    <row r="848" spans="1:70" x14ac:dyDescent="0.25">
      <c r="A848" t="s">
        <v>69</v>
      </c>
      <c r="B848" t="s">
        <v>7778</v>
      </c>
      <c r="C848" t="s">
        <v>71</v>
      </c>
      <c r="D848" t="s">
        <v>71</v>
      </c>
      <c r="E848" t="s">
        <v>71</v>
      </c>
      <c r="F848" t="s">
        <v>7779</v>
      </c>
      <c r="G848" t="s">
        <v>71</v>
      </c>
      <c r="H848" t="s">
        <v>71</v>
      </c>
      <c r="I848" s="1" t="s">
        <v>7780</v>
      </c>
      <c r="J848" s="6" t="s">
        <v>8590</v>
      </c>
      <c r="K848" t="s">
        <v>2428</v>
      </c>
      <c r="L848" t="s">
        <v>71</v>
      </c>
      <c r="M848" t="s">
        <v>71</v>
      </c>
      <c r="N848" t="s">
        <v>71</v>
      </c>
      <c r="O848" t="s">
        <v>71</v>
      </c>
      <c r="P848" t="s">
        <v>71</v>
      </c>
      <c r="Q848" t="s">
        <v>71</v>
      </c>
      <c r="R848" t="s">
        <v>71</v>
      </c>
      <c r="S848" t="s">
        <v>71</v>
      </c>
      <c r="T848" t="s">
        <v>7781</v>
      </c>
      <c r="U848" t="s">
        <v>71</v>
      </c>
      <c r="V848" t="s">
        <v>71</v>
      </c>
      <c r="W848" t="s">
        <v>71</v>
      </c>
      <c r="X848" t="s">
        <v>71</v>
      </c>
      <c r="Y848" t="s">
        <v>71</v>
      </c>
      <c r="Z848" t="s">
        <v>71</v>
      </c>
      <c r="AA848" t="s">
        <v>71</v>
      </c>
      <c r="AB848" t="s">
        <v>71</v>
      </c>
      <c r="AC848" t="s">
        <v>71</v>
      </c>
      <c r="AD848" t="s">
        <v>71</v>
      </c>
      <c r="AE848" t="s">
        <v>71</v>
      </c>
      <c r="AF848" t="s">
        <v>71</v>
      </c>
      <c r="AG848" t="s">
        <v>71</v>
      </c>
      <c r="AH848" t="s">
        <v>71</v>
      </c>
      <c r="AI848" t="s">
        <v>71</v>
      </c>
      <c r="AJ848" t="s">
        <v>71</v>
      </c>
      <c r="AK848" t="s">
        <v>71</v>
      </c>
      <c r="AL848" t="s">
        <v>71</v>
      </c>
      <c r="AM848" t="s">
        <v>2430</v>
      </c>
      <c r="AN848" t="s">
        <v>2431</v>
      </c>
      <c r="AO848" t="s">
        <v>71</v>
      </c>
      <c r="AP848" t="s">
        <v>71</v>
      </c>
      <c r="AQ848" t="s">
        <v>71</v>
      </c>
      <c r="AR848" t="s">
        <v>7782</v>
      </c>
      <c r="AS848">
        <v>2014</v>
      </c>
      <c r="AT848">
        <v>131</v>
      </c>
      <c r="AU848" t="s">
        <v>71</v>
      </c>
      <c r="AV848" t="s">
        <v>71</v>
      </c>
      <c r="AW848" t="s">
        <v>71</v>
      </c>
      <c r="AX848" t="s">
        <v>71</v>
      </c>
      <c r="AY848" t="s">
        <v>71</v>
      </c>
      <c r="AZ848">
        <v>312</v>
      </c>
      <c r="BA848">
        <v>322</v>
      </c>
      <c r="BB848" t="s">
        <v>71</v>
      </c>
      <c r="BC848" t="s">
        <v>7783</v>
      </c>
      <c r="BD848" t="str">
        <f>HYPERLINK("http://dx.doi.org/10.1016/j.neucom.2013.10.011","http://dx.doi.org/10.1016/j.neucom.2013.10.011")</f>
        <v>http://dx.doi.org/10.1016/j.neucom.2013.10.011</v>
      </c>
      <c r="BE848" t="s">
        <v>71</v>
      </c>
      <c r="BF848" t="s">
        <v>71</v>
      </c>
      <c r="BG848" t="s">
        <v>71</v>
      </c>
      <c r="BH848" t="s">
        <v>71</v>
      </c>
      <c r="BI848" t="s">
        <v>71</v>
      </c>
      <c r="BJ848" t="s">
        <v>71</v>
      </c>
      <c r="BK848" t="s">
        <v>71</v>
      </c>
      <c r="BL848" t="s">
        <v>71</v>
      </c>
      <c r="BM848" t="s">
        <v>71</v>
      </c>
      <c r="BN848" t="s">
        <v>71</v>
      </c>
      <c r="BO848" t="s">
        <v>71</v>
      </c>
      <c r="BP848" t="s">
        <v>71</v>
      </c>
      <c r="BQ848" t="s">
        <v>7784</v>
      </c>
      <c r="BR848" t="str">
        <f>HYPERLINK("https%3A%2F%2Fwww.webofscience.com%2Fwos%2Fwoscc%2Ffull-record%2FWOS:000332805700032","View Full Record in Web of Science")</f>
        <v>View Full Record in Web of Science</v>
      </c>
    </row>
    <row r="849" spans="1:70" x14ac:dyDescent="0.25">
      <c r="A849" t="s">
        <v>69</v>
      </c>
      <c r="B849" t="s">
        <v>7785</v>
      </c>
      <c r="C849" t="s">
        <v>71</v>
      </c>
      <c r="D849" t="s">
        <v>71</v>
      </c>
      <c r="E849" t="s">
        <v>71</v>
      </c>
      <c r="F849" t="s">
        <v>7786</v>
      </c>
      <c r="G849" t="s">
        <v>71</v>
      </c>
      <c r="H849" t="s">
        <v>71</v>
      </c>
      <c r="I849" s="1" t="s">
        <v>7787</v>
      </c>
      <c r="J849" s="6" t="s">
        <v>8590</v>
      </c>
      <c r="K849" t="s">
        <v>4493</v>
      </c>
      <c r="L849" t="s">
        <v>71</v>
      </c>
      <c r="M849" t="s">
        <v>71</v>
      </c>
      <c r="N849" t="s">
        <v>71</v>
      </c>
      <c r="O849" t="s">
        <v>71</v>
      </c>
      <c r="P849" t="s">
        <v>71</v>
      </c>
      <c r="Q849" t="s">
        <v>71</v>
      </c>
      <c r="R849" t="s">
        <v>71</v>
      </c>
      <c r="S849" t="s">
        <v>71</v>
      </c>
      <c r="T849" t="s">
        <v>7788</v>
      </c>
      <c r="U849" t="s">
        <v>71</v>
      </c>
      <c r="V849" t="s">
        <v>71</v>
      </c>
      <c r="W849" t="s">
        <v>71</v>
      </c>
      <c r="X849" t="s">
        <v>71</v>
      </c>
      <c r="Y849" t="s">
        <v>71</v>
      </c>
      <c r="Z849" t="s">
        <v>71</v>
      </c>
      <c r="AA849" t="s">
        <v>71</v>
      </c>
      <c r="AB849" t="s">
        <v>71</v>
      </c>
      <c r="AC849" t="s">
        <v>71</v>
      </c>
      <c r="AD849" t="s">
        <v>71</v>
      </c>
      <c r="AE849" t="s">
        <v>71</v>
      </c>
      <c r="AF849" t="s">
        <v>71</v>
      </c>
      <c r="AG849" t="s">
        <v>71</v>
      </c>
      <c r="AH849" t="s">
        <v>71</v>
      </c>
      <c r="AI849" t="s">
        <v>71</v>
      </c>
      <c r="AJ849" t="s">
        <v>71</v>
      </c>
      <c r="AK849" t="s">
        <v>71</v>
      </c>
      <c r="AL849" t="s">
        <v>71</v>
      </c>
      <c r="AM849" t="s">
        <v>4495</v>
      </c>
      <c r="AN849" t="s">
        <v>4496</v>
      </c>
      <c r="AO849" t="s">
        <v>71</v>
      </c>
      <c r="AP849" t="s">
        <v>71</v>
      </c>
      <c r="AQ849" t="s">
        <v>71</v>
      </c>
      <c r="AR849" t="s">
        <v>71</v>
      </c>
      <c r="AS849">
        <v>2017</v>
      </c>
      <c r="AT849">
        <v>21</v>
      </c>
      <c r="AU849">
        <v>2</v>
      </c>
      <c r="AV849" t="s">
        <v>71</v>
      </c>
      <c r="AW849" t="s">
        <v>71</v>
      </c>
      <c r="AX849" t="s">
        <v>71</v>
      </c>
      <c r="AY849" t="s">
        <v>71</v>
      </c>
      <c r="AZ849">
        <v>97</v>
      </c>
      <c r="BA849">
        <v>102</v>
      </c>
      <c r="BB849" t="s">
        <v>71</v>
      </c>
      <c r="BC849" t="s">
        <v>7789</v>
      </c>
      <c r="BD849" t="str">
        <f>HYPERLINK("http://dx.doi.org/10.3233/KES-170355","http://dx.doi.org/10.3233/KES-170355")</f>
        <v>http://dx.doi.org/10.3233/KES-170355</v>
      </c>
      <c r="BE849" t="s">
        <v>71</v>
      </c>
      <c r="BF849" t="s">
        <v>71</v>
      </c>
      <c r="BG849" t="s">
        <v>71</v>
      </c>
      <c r="BH849" t="s">
        <v>71</v>
      </c>
      <c r="BI849" t="s">
        <v>71</v>
      </c>
      <c r="BJ849" t="s">
        <v>71</v>
      </c>
      <c r="BK849" t="s">
        <v>71</v>
      </c>
      <c r="BL849" t="s">
        <v>71</v>
      </c>
      <c r="BM849" t="s">
        <v>71</v>
      </c>
      <c r="BN849" t="s">
        <v>71</v>
      </c>
      <c r="BO849" t="s">
        <v>71</v>
      </c>
      <c r="BP849" t="s">
        <v>71</v>
      </c>
      <c r="BQ849" t="s">
        <v>7790</v>
      </c>
      <c r="BR849" t="str">
        <f>HYPERLINK("https%3A%2F%2Fwww.webofscience.com%2Fwos%2Fwoscc%2Ffull-record%2FWOS:000395826600004","View Full Record in Web of Science")</f>
        <v>View Full Record in Web of Science</v>
      </c>
    </row>
    <row r="850" spans="1:70" x14ac:dyDescent="0.25">
      <c r="A850" t="s">
        <v>83</v>
      </c>
      <c r="B850" t="s">
        <v>2221</v>
      </c>
      <c r="C850" t="s">
        <v>71</v>
      </c>
      <c r="D850" t="s">
        <v>71</v>
      </c>
      <c r="E850" t="s">
        <v>102</v>
      </c>
      <c r="F850" t="s">
        <v>7791</v>
      </c>
      <c r="G850" t="s">
        <v>71</v>
      </c>
      <c r="H850" t="s">
        <v>71</v>
      </c>
      <c r="I850" s="1" t="s">
        <v>7792</v>
      </c>
      <c r="J850" s="6" t="s">
        <v>8590</v>
      </c>
      <c r="K850" t="s">
        <v>2896</v>
      </c>
      <c r="L850" t="s">
        <v>1782</v>
      </c>
      <c r="M850" t="s">
        <v>2897</v>
      </c>
      <c r="N850" t="s">
        <v>2200</v>
      </c>
      <c r="O850" t="s">
        <v>1463</v>
      </c>
      <c r="P850" t="s">
        <v>2898</v>
      </c>
      <c r="Q850" t="s">
        <v>71</v>
      </c>
      <c r="R850" t="s">
        <v>71</v>
      </c>
      <c r="S850" t="s">
        <v>71</v>
      </c>
      <c r="T850" t="s">
        <v>7793</v>
      </c>
      <c r="U850" t="s">
        <v>71</v>
      </c>
      <c r="V850" t="s">
        <v>71</v>
      </c>
      <c r="W850" t="s">
        <v>71</v>
      </c>
      <c r="X850" t="s">
        <v>71</v>
      </c>
      <c r="Y850" t="s">
        <v>71</v>
      </c>
      <c r="Z850" t="s">
        <v>71</v>
      </c>
      <c r="AA850" t="s">
        <v>71</v>
      </c>
      <c r="AB850" t="s">
        <v>71</v>
      </c>
      <c r="AC850" t="s">
        <v>71</v>
      </c>
      <c r="AD850" t="s">
        <v>71</v>
      </c>
      <c r="AE850" t="s">
        <v>71</v>
      </c>
      <c r="AF850" t="s">
        <v>71</v>
      </c>
      <c r="AG850" t="s">
        <v>71</v>
      </c>
      <c r="AH850" t="s">
        <v>71</v>
      </c>
      <c r="AI850" t="s">
        <v>71</v>
      </c>
      <c r="AJ850" t="s">
        <v>71</v>
      </c>
      <c r="AK850" t="s">
        <v>71</v>
      </c>
      <c r="AL850" t="s">
        <v>71</v>
      </c>
      <c r="AM850" t="s">
        <v>1788</v>
      </c>
      <c r="AN850" t="s">
        <v>71</v>
      </c>
      <c r="AO850" t="s">
        <v>2900</v>
      </c>
      <c r="AP850" t="s">
        <v>71</v>
      </c>
      <c r="AQ850" t="s">
        <v>71</v>
      </c>
      <c r="AR850" t="s">
        <v>71</v>
      </c>
      <c r="AS850">
        <v>2016</v>
      </c>
      <c r="AT850" t="s">
        <v>71</v>
      </c>
      <c r="AU850" t="s">
        <v>71</v>
      </c>
      <c r="AV850" t="s">
        <v>71</v>
      </c>
      <c r="AW850" t="s">
        <v>71</v>
      </c>
      <c r="AX850" t="s">
        <v>71</v>
      </c>
      <c r="AY850" t="s">
        <v>71</v>
      </c>
      <c r="AZ850">
        <v>1308</v>
      </c>
      <c r="BA850">
        <v>1315</v>
      </c>
      <c r="BB850" t="s">
        <v>71</v>
      </c>
      <c r="BC850" t="s">
        <v>71</v>
      </c>
      <c r="BD850" t="s">
        <v>71</v>
      </c>
      <c r="BE850" t="s">
        <v>71</v>
      </c>
      <c r="BF850" t="s">
        <v>71</v>
      </c>
      <c r="BG850" t="s">
        <v>71</v>
      </c>
      <c r="BH850" t="s">
        <v>71</v>
      </c>
      <c r="BI850" t="s">
        <v>71</v>
      </c>
      <c r="BJ850" t="s">
        <v>71</v>
      </c>
      <c r="BK850" t="s">
        <v>71</v>
      </c>
      <c r="BL850" t="s">
        <v>71</v>
      </c>
      <c r="BM850" t="s">
        <v>71</v>
      </c>
      <c r="BN850" t="s">
        <v>71</v>
      </c>
      <c r="BO850" t="s">
        <v>71</v>
      </c>
      <c r="BP850" t="s">
        <v>71</v>
      </c>
      <c r="BQ850" t="s">
        <v>7794</v>
      </c>
      <c r="BR850" t="str">
        <f>HYPERLINK("https%3A%2F%2Fwww.webofscience.com%2Fwos%2Fwoscc%2Ffull-record%2FWOS:000392150700181","View Full Record in Web of Science")</f>
        <v>View Full Record in Web of Science</v>
      </c>
    </row>
    <row r="851" spans="1:70" x14ac:dyDescent="0.25">
      <c r="A851" t="s">
        <v>69</v>
      </c>
      <c r="B851" t="s">
        <v>7795</v>
      </c>
      <c r="C851" t="s">
        <v>71</v>
      </c>
      <c r="D851" t="s">
        <v>71</v>
      </c>
      <c r="E851" t="s">
        <v>71</v>
      </c>
      <c r="F851" t="s">
        <v>7796</v>
      </c>
      <c r="G851" t="s">
        <v>71</v>
      </c>
      <c r="H851" t="s">
        <v>71</v>
      </c>
      <c r="I851" s="1" t="s">
        <v>7797</v>
      </c>
      <c r="J851" s="6" t="s">
        <v>8590</v>
      </c>
      <c r="K851" t="s">
        <v>7798</v>
      </c>
      <c r="L851" t="s">
        <v>71</v>
      </c>
      <c r="M851" t="s">
        <v>71</v>
      </c>
      <c r="N851" t="s">
        <v>71</v>
      </c>
      <c r="O851" t="s">
        <v>71</v>
      </c>
      <c r="P851" t="s">
        <v>71</v>
      </c>
      <c r="Q851" t="s">
        <v>71</v>
      </c>
      <c r="R851" t="s">
        <v>71</v>
      </c>
      <c r="S851" t="s">
        <v>71</v>
      </c>
      <c r="T851" t="s">
        <v>7799</v>
      </c>
      <c r="U851" t="s">
        <v>71</v>
      </c>
      <c r="V851" t="s">
        <v>71</v>
      </c>
      <c r="W851" t="s">
        <v>71</v>
      </c>
      <c r="X851" t="s">
        <v>71</v>
      </c>
      <c r="Y851" t="s">
        <v>71</v>
      </c>
      <c r="Z851" t="s">
        <v>7800</v>
      </c>
      <c r="AA851" t="s">
        <v>71</v>
      </c>
      <c r="AB851" t="s">
        <v>71</v>
      </c>
      <c r="AC851" t="s">
        <v>71</v>
      </c>
      <c r="AD851" t="s">
        <v>71</v>
      </c>
      <c r="AE851" t="s">
        <v>71</v>
      </c>
      <c r="AF851" t="s">
        <v>71</v>
      </c>
      <c r="AG851" t="s">
        <v>71</v>
      </c>
      <c r="AH851" t="s">
        <v>71</v>
      </c>
      <c r="AI851" t="s">
        <v>71</v>
      </c>
      <c r="AJ851" t="s">
        <v>71</v>
      </c>
      <c r="AK851" t="s">
        <v>71</v>
      </c>
      <c r="AL851" t="s">
        <v>71</v>
      </c>
      <c r="AM851" t="s">
        <v>7801</v>
      </c>
      <c r="AN851" t="s">
        <v>7802</v>
      </c>
      <c r="AO851" t="s">
        <v>71</v>
      </c>
      <c r="AP851" t="s">
        <v>71</v>
      </c>
      <c r="AQ851" t="s">
        <v>71</v>
      </c>
      <c r="AR851" t="s">
        <v>129</v>
      </c>
      <c r="AS851">
        <v>2015</v>
      </c>
      <c r="AT851">
        <v>29</v>
      </c>
      <c r="AU851">
        <v>3</v>
      </c>
      <c r="AV851" t="s">
        <v>71</v>
      </c>
      <c r="AW851" t="s">
        <v>71</v>
      </c>
      <c r="AX851" t="s">
        <v>71</v>
      </c>
      <c r="AY851" t="s">
        <v>71</v>
      </c>
      <c r="AZ851">
        <v>662</v>
      </c>
      <c r="BA851">
        <v>679</v>
      </c>
      <c r="BB851" t="s">
        <v>71</v>
      </c>
      <c r="BC851" t="s">
        <v>7803</v>
      </c>
      <c r="BD851" t="str">
        <f>HYPERLINK("http://dx.doi.org/10.1016/j.aei.2015.06.004","http://dx.doi.org/10.1016/j.aei.2015.06.004")</f>
        <v>http://dx.doi.org/10.1016/j.aei.2015.06.004</v>
      </c>
      <c r="BE851" t="s">
        <v>71</v>
      </c>
      <c r="BF851" t="s">
        <v>71</v>
      </c>
      <c r="BG851" t="s">
        <v>71</v>
      </c>
      <c r="BH851" t="s">
        <v>71</v>
      </c>
      <c r="BI851" t="s">
        <v>71</v>
      </c>
      <c r="BJ851" t="s">
        <v>71</v>
      </c>
      <c r="BK851" t="s">
        <v>71</v>
      </c>
      <c r="BL851" t="s">
        <v>71</v>
      </c>
      <c r="BM851" t="s">
        <v>71</v>
      </c>
      <c r="BN851" t="s">
        <v>71</v>
      </c>
      <c r="BO851" t="s">
        <v>71</v>
      </c>
      <c r="BP851" t="s">
        <v>71</v>
      </c>
      <c r="BQ851" t="s">
        <v>7804</v>
      </c>
      <c r="BR851" t="str">
        <f>HYPERLINK("https%3A%2F%2Fwww.webofscience.com%2Fwos%2Fwoscc%2Ffull-record%2FWOS:000361253200030","View Full Record in Web of Science")</f>
        <v>View Full Record in Web of Science</v>
      </c>
    </row>
    <row r="852" spans="1:70" x14ac:dyDescent="0.25">
      <c r="A852" t="s">
        <v>69</v>
      </c>
      <c r="B852" t="s">
        <v>7805</v>
      </c>
      <c r="C852" t="s">
        <v>71</v>
      </c>
      <c r="D852" t="s">
        <v>71</v>
      </c>
      <c r="E852" t="s">
        <v>71</v>
      </c>
      <c r="F852" t="s">
        <v>7806</v>
      </c>
      <c r="G852" t="s">
        <v>71</v>
      </c>
      <c r="H852" t="s">
        <v>71</v>
      </c>
      <c r="I852" s="1" t="s">
        <v>7807</v>
      </c>
      <c r="J852" s="6" t="s">
        <v>8590</v>
      </c>
      <c r="K852" t="s">
        <v>4886</v>
      </c>
      <c r="L852" t="s">
        <v>71</v>
      </c>
      <c r="M852" t="s">
        <v>71</v>
      </c>
      <c r="N852" t="s">
        <v>71</v>
      </c>
      <c r="O852" t="s">
        <v>71</v>
      </c>
      <c r="P852" t="s">
        <v>71</v>
      </c>
      <c r="Q852" t="s">
        <v>71</v>
      </c>
      <c r="R852" t="s">
        <v>71</v>
      </c>
      <c r="S852" t="s">
        <v>71</v>
      </c>
      <c r="T852" t="s">
        <v>7808</v>
      </c>
      <c r="U852" t="s">
        <v>71</v>
      </c>
      <c r="V852" t="s">
        <v>71</v>
      </c>
      <c r="W852" t="s">
        <v>71</v>
      </c>
      <c r="X852" t="s">
        <v>71</v>
      </c>
      <c r="Y852" t="s">
        <v>7809</v>
      </c>
      <c r="Z852" t="s">
        <v>7810</v>
      </c>
      <c r="AA852" t="s">
        <v>71</v>
      </c>
      <c r="AB852" t="s">
        <v>71</v>
      </c>
      <c r="AC852" t="s">
        <v>71</v>
      </c>
      <c r="AD852" t="s">
        <v>71</v>
      </c>
      <c r="AE852" t="s">
        <v>71</v>
      </c>
      <c r="AF852" t="s">
        <v>71</v>
      </c>
      <c r="AG852" t="s">
        <v>71</v>
      </c>
      <c r="AH852" t="s">
        <v>71</v>
      </c>
      <c r="AI852" t="s">
        <v>71</v>
      </c>
      <c r="AJ852" t="s">
        <v>71</v>
      </c>
      <c r="AK852" t="s">
        <v>71</v>
      </c>
      <c r="AL852" t="s">
        <v>71</v>
      </c>
      <c r="AM852" t="s">
        <v>4890</v>
      </c>
      <c r="AN852" t="s">
        <v>71</v>
      </c>
      <c r="AO852" t="s">
        <v>71</v>
      </c>
      <c r="AP852" t="s">
        <v>71</v>
      </c>
      <c r="AQ852" t="s">
        <v>71</v>
      </c>
      <c r="AR852" t="s">
        <v>1225</v>
      </c>
      <c r="AS852">
        <v>2021</v>
      </c>
      <c r="AT852">
        <v>31</v>
      </c>
      <c r="AU852">
        <v>5</v>
      </c>
      <c r="AV852" t="s">
        <v>71</v>
      </c>
      <c r="AW852" t="s">
        <v>71</v>
      </c>
      <c r="AX852" t="s">
        <v>71</v>
      </c>
      <c r="AY852" t="s">
        <v>71</v>
      </c>
      <c r="AZ852">
        <v>1493</v>
      </c>
      <c r="BA852">
        <v>1517</v>
      </c>
      <c r="BB852" t="s">
        <v>71</v>
      </c>
      <c r="BC852" t="s">
        <v>7811</v>
      </c>
      <c r="BD852" t="str">
        <f>HYPERLINK("http://dx.doi.org/10.1108/INTR-09-2020-0529","http://dx.doi.org/10.1108/INTR-09-2020-0529")</f>
        <v>http://dx.doi.org/10.1108/INTR-09-2020-0529</v>
      </c>
      <c r="BE852" t="s">
        <v>71</v>
      </c>
      <c r="BF852" t="s">
        <v>3359</v>
      </c>
      <c r="BG852" t="s">
        <v>71</v>
      </c>
      <c r="BH852" t="s">
        <v>71</v>
      </c>
      <c r="BI852" t="s">
        <v>71</v>
      </c>
      <c r="BJ852" t="s">
        <v>71</v>
      </c>
      <c r="BK852" t="s">
        <v>71</v>
      </c>
      <c r="BL852" t="s">
        <v>71</v>
      </c>
      <c r="BM852" t="s">
        <v>71</v>
      </c>
      <c r="BN852" t="s">
        <v>71</v>
      </c>
      <c r="BO852" t="s">
        <v>71</v>
      </c>
      <c r="BP852" t="s">
        <v>71</v>
      </c>
      <c r="BQ852" t="s">
        <v>7812</v>
      </c>
      <c r="BR852" t="str">
        <f>HYPERLINK("https%3A%2F%2Fwww.webofscience.com%2Fwos%2Fwoscc%2Ffull-record%2FWOS:000646301600001","View Full Record in Web of Science")</f>
        <v>View Full Record in Web of Science</v>
      </c>
    </row>
    <row r="853" spans="1:70" x14ac:dyDescent="0.25">
      <c r="A853" t="s">
        <v>69</v>
      </c>
      <c r="B853" t="s">
        <v>7813</v>
      </c>
      <c r="C853" t="s">
        <v>71</v>
      </c>
      <c r="D853" t="s">
        <v>71</v>
      </c>
      <c r="E853" t="s">
        <v>71</v>
      </c>
      <c r="F853" t="s">
        <v>7814</v>
      </c>
      <c r="G853" t="s">
        <v>71</v>
      </c>
      <c r="H853" t="s">
        <v>71</v>
      </c>
      <c r="I853" s="1" t="s">
        <v>7815</v>
      </c>
      <c r="J853" s="6" t="s">
        <v>8590</v>
      </c>
      <c r="K853" t="s">
        <v>421</v>
      </c>
      <c r="L853" t="s">
        <v>71</v>
      </c>
      <c r="M853" t="s">
        <v>71</v>
      </c>
      <c r="N853" t="s">
        <v>71</v>
      </c>
      <c r="O853" t="s">
        <v>71</v>
      </c>
      <c r="P853" t="s">
        <v>71</v>
      </c>
      <c r="Q853" t="s">
        <v>71</v>
      </c>
      <c r="R853" t="s">
        <v>71</v>
      </c>
      <c r="S853" t="s">
        <v>71</v>
      </c>
      <c r="T853" t="s">
        <v>7816</v>
      </c>
      <c r="U853" t="s">
        <v>71</v>
      </c>
      <c r="V853" t="s">
        <v>71</v>
      </c>
      <c r="W853" t="s">
        <v>71</v>
      </c>
      <c r="X853" t="s">
        <v>71</v>
      </c>
      <c r="Y853" t="s">
        <v>71</v>
      </c>
      <c r="Z853" t="s">
        <v>71</v>
      </c>
      <c r="AA853" t="s">
        <v>71</v>
      </c>
      <c r="AB853" t="s">
        <v>71</v>
      </c>
      <c r="AC853" t="s">
        <v>71</v>
      </c>
      <c r="AD853" t="s">
        <v>71</v>
      </c>
      <c r="AE853" t="s">
        <v>71</v>
      </c>
      <c r="AF853" t="s">
        <v>71</v>
      </c>
      <c r="AG853" t="s">
        <v>71</v>
      </c>
      <c r="AH853" t="s">
        <v>71</v>
      </c>
      <c r="AI853" t="s">
        <v>71</v>
      </c>
      <c r="AJ853" t="s">
        <v>71</v>
      </c>
      <c r="AK853" t="s">
        <v>71</v>
      </c>
      <c r="AL853" t="s">
        <v>71</v>
      </c>
      <c r="AM853" t="s">
        <v>423</v>
      </c>
      <c r="AN853" t="s">
        <v>715</v>
      </c>
      <c r="AO853" t="s">
        <v>71</v>
      </c>
      <c r="AP853" t="s">
        <v>71</v>
      </c>
      <c r="AQ853" t="s">
        <v>71</v>
      </c>
      <c r="AR853" t="s">
        <v>293</v>
      </c>
      <c r="AS853">
        <v>2008</v>
      </c>
      <c r="AT853">
        <v>159</v>
      </c>
      <c r="AU853">
        <v>5</v>
      </c>
      <c r="AV853" t="s">
        <v>71</v>
      </c>
      <c r="AW853" t="s">
        <v>71</v>
      </c>
      <c r="AX853" t="s">
        <v>71</v>
      </c>
      <c r="AY853" t="s">
        <v>71</v>
      </c>
      <c r="AZ853">
        <v>588</v>
      </c>
      <c r="BA853">
        <v>604</v>
      </c>
      <c r="BB853" t="s">
        <v>71</v>
      </c>
      <c r="BC853" t="s">
        <v>7817</v>
      </c>
      <c r="BD853" t="str">
        <f>HYPERLINK("http://dx.doi.org/10.1016/j.fss.2007.06.013","http://dx.doi.org/10.1016/j.fss.2007.06.013")</f>
        <v>http://dx.doi.org/10.1016/j.fss.2007.06.013</v>
      </c>
      <c r="BE853" t="s">
        <v>71</v>
      </c>
      <c r="BF853" t="s">
        <v>71</v>
      </c>
      <c r="BG853" t="s">
        <v>71</v>
      </c>
      <c r="BH853" t="s">
        <v>71</v>
      </c>
      <c r="BI853" t="s">
        <v>71</v>
      </c>
      <c r="BJ853" t="s">
        <v>71</v>
      </c>
      <c r="BK853" t="s">
        <v>71</v>
      </c>
      <c r="BL853" t="s">
        <v>71</v>
      </c>
      <c r="BM853" t="s">
        <v>71</v>
      </c>
      <c r="BN853" t="s">
        <v>71</v>
      </c>
      <c r="BO853" t="s">
        <v>71</v>
      </c>
      <c r="BP853" t="s">
        <v>71</v>
      </c>
      <c r="BQ853" t="s">
        <v>7818</v>
      </c>
      <c r="BR853" t="str">
        <f>HYPERLINK("https%3A%2F%2Fwww.webofscience.com%2Fwos%2Fwoscc%2Ffull-record%2FWOS:000253035700005","View Full Record in Web of Science")</f>
        <v>View Full Record in Web of Science</v>
      </c>
    </row>
    <row r="854" spans="1:70" x14ac:dyDescent="0.25">
      <c r="A854" t="s">
        <v>69</v>
      </c>
      <c r="B854" t="s">
        <v>7819</v>
      </c>
      <c r="C854" t="s">
        <v>71</v>
      </c>
      <c r="D854" t="s">
        <v>71</v>
      </c>
      <c r="E854" t="s">
        <v>71</v>
      </c>
      <c r="F854" t="s">
        <v>7820</v>
      </c>
      <c r="G854" t="s">
        <v>71</v>
      </c>
      <c r="H854" t="s">
        <v>71</v>
      </c>
      <c r="I854" s="1" t="s">
        <v>7821</v>
      </c>
      <c r="J854" s="6" t="s">
        <v>8590</v>
      </c>
      <c r="K854" t="s">
        <v>1620</v>
      </c>
      <c r="L854" t="s">
        <v>71</v>
      </c>
      <c r="M854" t="s">
        <v>71</v>
      </c>
      <c r="N854" t="s">
        <v>71</v>
      </c>
      <c r="O854" t="s">
        <v>71</v>
      </c>
      <c r="P854" t="s">
        <v>71</v>
      </c>
      <c r="Q854" t="s">
        <v>71</v>
      </c>
      <c r="R854" t="s">
        <v>71</v>
      </c>
      <c r="S854" t="s">
        <v>71</v>
      </c>
      <c r="T854" t="s">
        <v>7822</v>
      </c>
      <c r="U854" t="s">
        <v>71</v>
      </c>
      <c r="V854" t="s">
        <v>71</v>
      </c>
      <c r="W854" t="s">
        <v>71</v>
      </c>
      <c r="X854" t="s">
        <v>71</v>
      </c>
      <c r="Y854" t="s">
        <v>71</v>
      </c>
      <c r="Z854" t="s">
        <v>71</v>
      </c>
      <c r="AA854" t="s">
        <v>71</v>
      </c>
      <c r="AB854" t="s">
        <v>71</v>
      </c>
      <c r="AC854" t="s">
        <v>71</v>
      </c>
      <c r="AD854" t="s">
        <v>71</v>
      </c>
      <c r="AE854" t="s">
        <v>71</v>
      </c>
      <c r="AF854" t="s">
        <v>71</v>
      </c>
      <c r="AG854" t="s">
        <v>71</v>
      </c>
      <c r="AH854" t="s">
        <v>71</v>
      </c>
      <c r="AI854" t="s">
        <v>71</v>
      </c>
      <c r="AJ854" t="s">
        <v>71</v>
      </c>
      <c r="AK854" t="s">
        <v>71</v>
      </c>
      <c r="AL854" t="s">
        <v>71</v>
      </c>
      <c r="AM854" t="s">
        <v>1626</v>
      </c>
      <c r="AN854" t="s">
        <v>7823</v>
      </c>
      <c r="AO854" t="s">
        <v>71</v>
      </c>
      <c r="AP854" t="s">
        <v>71</v>
      </c>
      <c r="AQ854" t="s">
        <v>71</v>
      </c>
      <c r="AR854" t="s">
        <v>129</v>
      </c>
      <c r="AS854">
        <v>2011</v>
      </c>
      <c r="AT854">
        <v>54</v>
      </c>
      <c r="AU854" t="s">
        <v>1823</v>
      </c>
      <c r="AV854" t="s">
        <v>71</v>
      </c>
      <c r="AW854" t="s">
        <v>71</v>
      </c>
      <c r="AX854" t="s">
        <v>71</v>
      </c>
      <c r="AY854" t="s">
        <v>71</v>
      </c>
      <c r="AZ854">
        <v>1053</v>
      </c>
      <c r="BA854">
        <v>1060</v>
      </c>
      <c r="BB854" t="s">
        <v>71</v>
      </c>
      <c r="BC854" t="s">
        <v>7824</v>
      </c>
      <c r="BD854" t="str">
        <f>HYPERLINK("http://dx.doi.org/10.1016/j.mcm.2010.11.035","http://dx.doi.org/10.1016/j.mcm.2010.11.035")</f>
        <v>http://dx.doi.org/10.1016/j.mcm.2010.11.035</v>
      </c>
      <c r="BE854" t="s">
        <v>71</v>
      </c>
      <c r="BF854" t="s">
        <v>71</v>
      </c>
      <c r="BG854" t="s">
        <v>71</v>
      </c>
      <c r="BH854" t="s">
        <v>71</v>
      </c>
      <c r="BI854" t="s">
        <v>71</v>
      </c>
      <c r="BJ854" t="s">
        <v>71</v>
      </c>
      <c r="BK854" t="s">
        <v>71</v>
      </c>
      <c r="BL854" t="s">
        <v>71</v>
      </c>
      <c r="BM854" t="s">
        <v>71</v>
      </c>
      <c r="BN854" t="s">
        <v>71</v>
      </c>
      <c r="BO854" t="s">
        <v>71</v>
      </c>
      <c r="BP854" t="s">
        <v>71</v>
      </c>
      <c r="BQ854" t="s">
        <v>7825</v>
      </c>
      <c r="BR854" t="str">
        <f>HYPERLINK("https%3A%2F%2Fwww.webofscience.com%2Fwos%2Fwoscc%2Ffull-record%2FWOS:000290786700029","View Full Record in Web of Science")</f>
        <v>View Full Record in Web of Science</v>
      </c>
    </row>
    <row r="855" spans="1:70" x14ac:dyDescent="0.25">
      <c r="A855" t="s">
        <v>460</v>
      </c>
      <c r="B855" t="s">
        <v>7826</v>
      </c>
      <c r="C855" t="s">
        <v>71</v>
      </c>
      <c r="D855" t="s">
        <v>462</v>
      </c>
      <c r="E855" t="s">
        <v>71</v>
      </c>
      <c r="F855" t="s">
        <v>7827</v>
      </c>
      <c r="G855" t="s">
        <v>71</v>
      </c>
      <c r="H855" t="s">
        <v>71</v>
      </c>
      <c r="I855" s="1" t="s">
        <v>7828</v>
      </c>
      <c r="J855" s="6" t="s">
        <v>8590</v>
      </c>
      <c r="K855" t="s">
        <v>465</v>
      </c>
      <c r="L855" t="s">
        <v>466</v>
      </c>
      <c r="M855" t="s">
        <v>71</v>
      </c>
      <c r="N855" t="s">
        <v>71</v>
      </c>
      <c r="O855" t="s">
        <v>71</v>
      </c>
      <c r="P855" t="s">
        <v>71</v>
      </c>
      <c r="Q855" t="s">
        <v>71</v>
      </c>
      <c r="R855" t="s">
        <v>71</v>
      </c>
      <c r="S855" t="s">
        <v>71</v>
      </c>
      <c r="T855" t="s">
        <v>7829</v>
      </c>
      <c r="U855" t="s">
        <v>71</v>
      </c>
      <c r="V855" t="s">
        <v>71</v>
      </c>
      <c r="W855" t="s">
        <v>71</v>
      </c>
      <c r="X855" t="s">
        <v>71</v>
      </c>
      <c r="Y855" t="s">
        <v>7830</v>
      </c>
      <c r="Z855" t="s">
        <v>7831</v>
      </c>
      <c r="AA855" t="s">
        <v>71</v>
      </c>
      <c r="AB855" t="s">
        <v>71</v>
      </c>
      <c r="AC855" t="s">
        <v>71</v>
      </c>
      <c r="AD855" t="s">
        <v>71</v>
      </c>
      <c r="AE855" t="s">
        <v>71</v>
      </c>
      <c r="AF855" t="s">
        <v>71</v>
      </c>
      <c r="AG855" t="s">
        <v>71</v>
      </c>
      <c r="AH855" t="s">
        <v>71</v>
      </c>
      <c r="AI855" t="s">
        <v>71</v>
      </c>
      <c r="AJ855" t="s">
        <v>71</v>
      </c>
      <c r="AK855" t="s">
        <v>71</v>
      </c>
      <c r="AL855" t="s">
        <v>71</v>
      </c>
      <c r="AM855" t="s">
        <v>468</v>
      </c>
      <c r="AN855" t="s">
        <v>71</v>
      </c>
      <c r="AO855" t="s">
        <v>469</v>
      </c>
      <c r="AP855" t="s">
        <v>71</v>
      </c>
      <c r="AQ855" t="s">
        <v>71</v>
      </c>
      <c r="AR855" t="s">
        <v>71</v>
      </c>
      <c r="AS855">
        <v>2016</v>
      </c>
      <c r="AT855">
        <v>341</v>
      </c>
      <c r="AU855" t="s">
        <v>71</v>
      </c>
      <c r="AV855" t="s">
        <v>71</v>
      </c>
      <c r="AW855" t="s">
        <v>71</v>
      </c>
      <c r="AX855" t="s">
        <v>71</v>
      </c>
      <c r="AY855" t="s">
        <v>71</v>
      </c>
      <c r="AZ855">
        <v>327</v>
      </c>
      <c r="BA855">
        <v>368</v>
      </c>
      <c r="BB855" t="s">
        <v>71</v>
      </c>
      <c r="BC855" t="s">
        <v>7832</v>
      </c>
      <c r="BD855" t="str">
        <f>HYPERLINK("http://dx.doi.org/10.1007/978-3-319-31093-0_15","http://dx.doi.org/10.1007/978-3-319-31093-0_15")</f>
        <v>http://dx.doi.org/10.1007/978-3-319-31093-0_15</v>
      </c>
      <c r="BE855" t="s">
        <v>471</v>
      </c>
      <c r="BF855" t="s">
        <v>71</v>
      </c>
      <c r="BG855" t="s">
        <v>71</v>
      </c>
      <c r="BH855" t="s">
        <v>71</v>
      </c>
      <c r="BI855" t="s">
        <v>71</v>
      </c>
      <c r="BJ855" t="s">
        <v>71</v>
      </c>
      <c r="BK855" t="s">
        <v>71</v>
      </c>
      <c r="BL855" t="s">
        <v>71</v>
      </c>
      <c r="BM855" t="s">
        <v>71</v>
      </c>
      <c r="BN855" t="s">
        <v>71</v>
      </c>
      <c r="BO855" t="s">
        <v>71</v>
      </c>
      <c r="BP855" t="s">
        <v>71</v>
      </c>
      <c r="BQ855" t="s">
        <v>7833</v>
      </c>
      <c r="BR855" t="str">
        <f>HYPERLINK("https%3A%2F%2Fwww.webofscience.com%2Fwos%2Fwoscc%2Ffull-record%2FWOS:000384679500016","View Full Record in Web of Science")</f>
        <v>View Full Record in Web of Science</v>
      </c>
    </row>
    <row r="856" spans="1:70" x14ac:dyDescent="0.25">
      <c r="A856" t="s">
        <v>69</v>
      </c>
      <c r="B856" t="s">
        <v>7834</v>
      </c>
      <c r="C856" t="s">
        <v>71</v>
      </c>
      <c r="D856" t="s">
        <v>71</v>
      </c>
      <c r="E856" t="s">
        <v>71</v>
      </c>
      <c r="F856" t="s">
        <v>7834</v>
      </c>
      <c r="G856" t="s">
        <v>71</v>
      </c>
      <c r="H856" t="s">
        <v>71</v>
      </c>
      <c r="I856" s="1" t="s">
        <v>7835</v>
      </c>
      <c r="J856" s="6" t="s">
        <v>8588</v>
      </c>
      <c r="K856" t="s">
        <v>257</v>
      </c>
      <c r="L856" t="s">
        <v>71</v>
      </c>
      <c r="M856" t="s">
        <v>71</v>
      </c>
      <c r="N856" t="s">
        <v>71</v>
      </c>
      <c r="O856" t="s">
        <v>71</v>
      </c>
      <c r="P856" t="s">
        <v>71</v>
      </c>
      <c r="Q856" t="s">
        <v>71</v>
      </c>
      <c r="R856" t="s">
        <v>71</v>
      </c>
      <c r="S856" t="s">
        <v>71</v>
      </c>
      <c r="T856" t="s">
        <v>7836</v>
      </c>
      <c r="U856" t="s">
        <v>71</v>
      </c>
      <c r="V856" t="s">
        <v>71</v>
      </c>
      <c r="W856" t="s">
        <v>71</v>
      </c>
      <c r="X856" t="s">
        <v>71</v>
      </c>
      <c r="Y856" t="s">
        <v>7837</v>
      </c>
      <c r="Z856" t="s">
        <v>71</v>
      </c>
      <c r="AA856" t="s">
        <v>71</v>
      </c>
      <c r="AB856" t="s">
        <v>71</v>
      </c>
      <c r="AC856" t="s">
        <v>71</v>
      </c>
      <c r="AD856" t="s">
        <v>71</v>
      </c>
      <c r="AE856" t="s">
        <v>71</v>
      </c>
      <c r="AF856" t="s">
        <v>71</v>
      </c>
      <c r="AG856" t="s">
        <v>71</v>
      </c>
      <c r="AH856" t="s">
        <v>71</v>
      </c>
      <c r="AI856" t="s">
        <v>71</v>
      </c>
      <c r="AJ856" t="s">
        <v>71</v>
      </c>
      <c r="AK856" t="s">
        <v>71</v>
      </c>
      <c r="AL856" t="s">
        <v>71</v>
      </c>
      <c r="AM856" t="s">
        <v>261</v>
      </c>
      <c r="AN856" t="s">
        <v>262</v>
      </c>
      <c r="AO856" t="s">
        <v>71</v>
      </c>
      <c r="AP856" t="s">
        <v>71</v>
      </c>
      <c r="AQ856" t="s">
        <v>71</v>
      </c>
      <c r="AR856" t="s">
        <v>344</v>
      </c>
      <c r="AS856">
        <v>2003</v>
      </c>
      <c r="AT856">
        <v>33</v>
      </c>
      <c r="AU856">
        <v>2</v>
      </c>
      <c r="AV856" t="s">
        <v>71</v>
      </c>
      <c r="AW856" t="s">
        <v>71</v>
      </c>
      <c r="AX856" t="s">
        <v>71</v>
      </c>
      <c r="AY856" t="s">
        <v>71</v>
      </c>
      <c r="AZ856">
        <v>185</v>
      </c>
      <c r="BA856">
        <v>202</v>
      </c>
      <c r="BB856" t="s">
        <v>71</v>
      </c>
      <c r="BC856" t="s">
        <v>7838</v>
      </c>
      <c r="BD856" t="str">
        <f>HYPERLINK("http://dx.doi.org/10.1016/S0888-613X(03)00021-5","http://dx.doi.org/10.1016/S0888-613X(03)00021-5")</f>
        <v>http://dx.doi.org/10.1016/S0888-613X(03)00021-5</v>
      </c>
      <c r="BE856" t="s">
        <v>71</v>
      </c>
      <c r="BF856" t="s">
        <v>71</v>
      </c>
      <c r="BG856" t="s">
        <v>71</v>
      </c>
      <c r="BH856" t="s">
        <v>71</v>
      </c>
      <c r="BI856" t="s">
        <v>71</v>
      </c>
      <c r="BJ856" t="s">
        <v>71</v>
      </c>
      <c r="BK856" t="s">
        <v>71</v>
      </c>
      <c r="BL856" t="s">
        <v>71</v>
      </c>
      <c r="BM856" t="s">
        <v>71</v>
      </c>
      <c r="BN856" t="s">
        <v>71</v>
      </c>
      <c r="BO856" t="s">
        <v>71</v>
      </c>
      <c r="BP856" t="s">
        <v>71</v>
      </c>
      <c r="BQ856" t="s">
        <v>7839</v>
      </c>
      <c r="BR856" t="str">
        <f>HYPERLINK("https%3A%2F%2Fwww.webofscience.com%2Fwos%2Fwoscc%2Ffull-record%2FWOS:000183341800004","View Full Record in Web of Science")</f>
        <v>View Full Record in Web of Science</v>
      </c>
    </row>
    <row r="857" spans="1:70" x14ac:dyDescent="0.25">
      <c r="A857" t="s">
        <v>69</v>
      </c>
      <c r="B857" t="s">
        <v>7840</v>
      </c>
      <c r="C857" t="s">
        <v>71</v>
      </c>
      <c r="D857" t="s">
        <v>71</v>
      </c>
      <c r="E857" t="s">
        <v>71</v>
      </c>
      <c r="F857" t="s">
        <v>7841</v>
      </c>
      <c r="G857" t="s">
        <v>71</v>
      </c>
      <c r="H857" t="s">
        <v>71</v>
      </c>
      <c r="I857" s="1" t="s">
        <v>7842</v>
      </c>
      <c r="J857" s="6" t="s">
        <v>8590</v>
      </c>
      <c r="K857" t="s">
        <v>7843</v>
      </c>
      <c r="L857" t="s">
        <v>71</v>
      </c>
      <c r="M857" t="s">
        <v>71</v>
      </c>
      <c r="N857" t="s">
        <v>71</v>
      </c>
      <c r="O857" t="s">
        <v>71</v>
      </c>
      <c r="P857" t="s">
        <v>71</v>
      </c>
      <c r="Q857" t="s">
        <v>71</v>
      </c>
      <c r="R857" t="s">
        <v>71</v>
      </c>
      <c r="S857" t="s">
        <v>71</v>
      </c>
      <c r="T857" t="s">
        <v>7844</v>
      </c>
      <c r="U857" t="s">
        <v>71</v>
      </c>
      <c r="V857" t="s">
        <v>71</v>
      </c>
      <c r="W857" t="s">
        <v>71</v>
      </c>
      <c r="X857" t="s">
        <v>71</v>
      </c>
      <c r="Y857" t="s">
        <v>71</v>
      </c>
      <c r="Z857" t="s">
        <v>71</v>
      </c>
      <c r="AA857" t="s">
        <v>71</v>
      </c>
      <c r="AB857" t="s">
        <v>71</v>
      </c>
      <c r="AC857" t="s">
        <v>71</v>
      </c>
      <c r="AD857" t="s">
        <v>71</v>
      </c>
      <c r="AE857" t="s">
        <v>71</v>
      </c>
      <c r="AF857" t="s">
        <v>71</v>
      </c>
      <c r="AG857" t="s">
        <v>71</v>
      </c>
      <c r="AH857" t="s">
        <v>71</v>
      </c>
      <c r="AI857" t="s">
        <v>71</v>
      </c>
      <c r="AJ857" t="s">
        <v>71</v>
      </c>
      <c r="AK857" t="s">
        <v>71</v>
      </c>
      <c r="AL857" t="s">
        <v>71</v>
      </c>
      <c r="AM857" t="s">
        <v>71</v>
      </c>
      <c r="AN857" t="s">
        <v>7845</v>
      </c>
      <c r="AO857" t="s">
        <v>71</v>
      </c>
      <c r="AP857" t="s">
        <v>71</v>
      </c>
      <c r="AQ857" t="s">
        <v>71</v>
      </c>
      <c r="AR857" t="s">
        <v>1454</v>
      </c>
      <c r="AS857">
        <v>2022</v>
      </c>
      <c r="AT857">
        <v>15</v>
      </c>
      <c r="AU857">
        <v>7</v>
      </c>
      <c r="AV857" t="s">
        <v>71</v>
      </c>
      <c r="AW857" t="s">
        <v>71</v>
      </c>
      <c r="AX857" t="s">
        <v>71</v>
      </c>
      <c r="AY857" t="s">
        <v>71</v>
      </c>
      <c r="AZ857" t="s">
        <v>71</v>
      </c>
      <c r="BA857" t="s">
        <v>71</v>
      </c>
      <c r="BB857">
        <v>226</v>
      </c>
      <c r="BC857" t="s">
        <v>7846</v>
      </c>
      <c r="BD857" t="str">
        <f>HYPERLINK("http://dx.doi.org/10.3390/a15070226","http://dx.doi.org/10.3390/a15070226")</f>
        <v>http://dx.doi.org/10.3390/a15070226</v>
      </c>
      <c r="BE857" t="s">
        <v>71</v>
      </c>
      <c r="BF857" t="s">
        <v>71</v>
      </c>
      <c r="BG857" t="s">
        <v>71</v>
      </c>
      <c r="BH857" t="s">
        <v>71</v>
      </c>
      <c r="BI857" t="s">
        <v>71</v>
      </c>
      <c r="BJ857" t="s">
        <v>71</v>
      </c>
      <c r="BK857" t="s">
        <v>71</v>
      </c>
      <c r="BL857" t="s">
        <v>71</v>
      </c>
      <c r="BM857" t="s">
        <v>71</v>
      </c>
      <c r="BN857" t="s">
        <v>71</v>
      </c>
      <c r="BO857" t="s">
        <v>71</v>
      </c>
      <c r="BP857" t="s">
        <v>71</v>
      </c>
      <c r="BQ857" t="s">
        <v>7847</v>
      </c>
      <c r="BR857" t="str">
        <f>HYPERLINK("https%3A%2F%2Fwww.webofscience.com%2Fwos%2Fwoscc%2Ffull-record%2FWOS:000832070000001","View Full Record in Web of Science")</f>
        <v>View Full Record in Web of Science</v>
      </c>
    </row>
    <row r="858" spans="1:70" x14ac:dyDescent="0.25">
      <c r="A858" t="s">
        <v>83</v>
      </c>
      <c r="B858" t="s">
        <v>1765</v>
      </c>
      <c r="C858" t="s">
        <v>71</v>
      </c>
      <c r="D858" t="s">
        <v>4128</v>
      </c>
      <c r="E858" t="s">
        <v>71</v>
      </c>
      <c r="F858" t="s">
        <v>1765</v>
      </c>
      <c r="G858" t="s">
        <v>71</v>
      </c>
      <c r="H858" t="s">
        <v>71</v>
      </c>
      <c r="I858" s="1" t="s">
        <v>7848</v>
      </c>
      <c r="J858" s="6" t="s">
        <v>8590</v>
      </c>
      <c r="K858" t="s">
        <v>4130</v>
      </c>
      <c r="L858" t="s">
        <v>71</v>
      </c>
      <c r="M858" t="s">
        <v>4131</v>
      </c>
      <c r="N858" t="s">
        <v>4132</v>
      </c>
      <c r="O858" t="s">
        <v>4133</v>
      </c>
      <c r="P858" t="s">
        <v>4134</v>
      </c>
      <c r="Q858" t="s">
        <v>71</v>
      </c>
      <c r="R858" t="s">
        <v>71</v>
      </c>
      <c r="S858" t="s">
        <v>71</v>
      </c>
      <c r="T858" t="s">
        <v>7849</v>
      </c>
      <c r="U858" t="s">
        <v>71</v>
      </c>
      <c r="V858" t="s">
        <v>71</v>
      </c>
      <c r="W858" t="s">
        <v>71</v>
      </c>
      <c r="X858" t="s">
        <v>71</v>
      </c>
      <c r="Y858" t="s">
        <v>71</v>
      </c>
      <c r="Z858" t="s">
        <v>71</v>
      </c>
      <c r="AA858" t="s">
        <v>71</v>
      </c>
      <c r="AB858" t="s">
        <v>71</v>
      </c>
      <c r="AC858" t="s">
        <v>71</v>
      </c>
      <c r="AD858" t="s">
        <v>71</v>
      </c>
      <c r="AE858" t="s">
        <v>71</v>
      </c>
      <c r="AF858" t="s">
        <v>71</v>
      </c>
      <c r="AG858" t="s">
        <v>71</v>
      </c>
      <c r="AH858" t="s">
        <v>71</v>
      </c>
      <c r="AI858" t="s">
        <v>71</v>
      </c>
      <c r="AJ858" t="s">
        <v>71</v>
      </c>
      <c r="AK858" t="s">
        <v>71</v>
      </c>
      <c r="AL858" t="s">
        <v>71</v>
      </c>
      <c r="AM858" t="s">
        <v>71</v>
      </c>
      <c r="AN858" t="s">
        <v>71</v>
      </c>
      <c r="AO858" t="s">
        <v>4138</v>
      </c>
      <c r="AP858" t="s">
        <v>71</v>
      </c>
      <c r="AQ858" t="s">
        <v>71</v>
      </c>
      <c r="AR858" t="s">
        <v>71</v>
      </c>
      <c r="AS858">
        <v>2001</v>
      </c>
      <c r="AT858" t="s">
        <v>71</v>
      </c>
      <c r="AU858" t="s">
        <v>71</v>
      </c>
      <c r="AV858" t="s">
        <v>71</v>
      </c>
      <c r="AW858" t="s">
        <v>71</v>
      </c>
      <c r="AX858" t="s">
        <v>71</v>
      </c>
      <c r="AY858" t="s">
        <v>71</v>
      </c>
      <c r="AZ858" t="s">
        <v>7850</v>
      </c>
      <c r="BA858" t="s">
        <v>7851</v>
      </c>
      <c r="BB858" t="s">
        <v>71</v>
      </c>
      <c r="BC858" t="s">
        <v>71</v>
      </c>
      <c r="BD858" t="s">
        <v>71</v>
      </c>
      <c r="BE858" t="s">
        <v>71</v>
      </c>
      <c r="BF858" t="s">
        <v>71</v>
      </c>
      <c r="BG858" t="s">
        <v>71</v>
      </c>
      <c r="BH858" t="s">
        <v>71</v>
      </c>
      <c r="BI858" t="s">
        <v>71</v>
      </c>
      <c r="BJ858" t="s">
        <v>71</v>
      </c>
      <c r="BK858" t="s">
        <v>71</v>
      </c>
      <c r="BL858" t="s">
        <v>71</v>
      </c>
      <c r="BM858" t="s">
        <v>71</v>
      </c>
      <c r="BN858" t="s">
        <v>71</v>
      </c>
      <c r="BO858" t="s">
        <v>71</v>
      </c>
      <c r="BP858" t="s">
        <v>71</v>
      </c>
      <c r="BQ858" t="s">
        <v>7852</v>
      </c>
      <c r="BR858" t="str">
        <f>HYPERLINK("https%3A%2F%2Fwww.webofscience.com%2Fwos%2Fwoscc%2Ffull-record%2FWOS:000173245100001","View Full Record in Web of Science")</f>
        <v>View Full Record in Web of Science</v>
      </c>
    </row>
    <row r="859" spans="1:70" x14ac:dyDescent="0.25">
      <c r="A859" t="s">
        <v>69</v>
      </c>
      <c r="B859" t="s">
        <v>7853</v>
      </c>
      <c r="C859" t="s">
        <v>71</v>
      </c>
      <c r="D859" t="s">
        <v>71</v>
      </c>
      <c r="E859" t="s">
        <v>71</v>
      </c>
      <c r="F859" t="s">
        <v>7854</v>
      </c>
      <c r="G859" t="s">
        <v>71</v>
      </c>
      <c r="H859" t="s">
        <v>71</v>
      </c>
      <c r="I859" s="1" t="s">
        <v>7855</v>
      </c>
      <c r="J859" s="6" t="s">
        <v>8590</v>
      </c>
      <c r="K859" t="s">
        <v>288</v>
      </c>
      <c r="L859" t="s">
        <v>71</v>
      </c>
      <c r="M859" t="s">
        <v>71</v>
      </c>
      <c r="N859" t="s">
        <v>71</v>
      </c>
      <c r="O859" t="s">
        <v>71</v>
      </c>
      <c r="P859" t="s">
        <v>71</v>
      </c>
      <c r="Q859" t="s">
        <v>71</v>
      </c>
      <c r="R859" t="s">
        <v>71</v>
      </c>
      <c r="S859" t="s">
        <v>71</v>
      </c>
      <c r="T859" t="s">
        <v>7856</v>
      </c>
      <c r="U859" t="s">
        <v>71</v>
      </c>
      <c r="V859" t="s">
        <v>71</v>
      </c>
      <c r="W859" t="s">
        <v>71</v>
      </c>
      <c r="X859" t="s">
        <v>71</v>
      </c>
      <c r="Y859" t="s">
        <v>7857</v>
      </c>
      <c r="Z859" t="s">
        <v>71</v>
      </c>
      <c r="AA859" t="s">
        <v>71</v>
      </c>
      <c r="AB859" t="s">
        <v>71</v>
      </c>
      <c r="AC859" t="s">
        <v>71</v>
      </c>
      <c r="AD859" t="s">
        <v>71</v>
      </c>
      <c r="AE859" t="s">
        <v>71</v>
      </c>
      <c r="AF859" t="s">
        <v>71</v>
      </c>
      <c r="AG859" t="s">
        <v>71</v>
      </c>
      <c r="AH859" t="s">
        <v>71</v>
      </c>
      <c r="AI859" t="s">
        <v>71</v>
      </c>
      <c r="AJ859" t="s">
        <v>71</v>
      </c>
      <c r="AK859" t="s">
        <v>71</v>
      </c>
      <c r="AL859" t="s">
        <v>71</v>
      </c>
      <c r="AM859" t="s">
        <v>291</v>
      </c>
      <c r="AN859" t="s">
        <v>71</v>
      </c>
      <c r="AO859" t="s">
        <v>71</v>
      </c>
      <c r="AP859" t="s">
        <v>71</v>
      </c>
      <c r="AQ859" t="s">
        <v>71</v>
      </c>
      <c r="AR859" t="s">
        <v>5044</v>
      </c>
      <c r="AS859">
        <v>2012</v>
      </c>
      <c r="AT859">
        <v>39</v>
      </c>
      <c r="AU859">
        <v>2</v>
      </c>
      <c r="AV859" t="s">
        <v>71</v>
      </c>
      <c r="AW859" t="s">
        <v>71</v>
      </c>
      <c r="AX859" t="s">
        <v>71</v>
      </c>
      <c r="AY859" t="s">
        <v>71</v>
      </c>
      <c r="AZ859">
        <v>2011</v>
      </c>
      <c r="BA859">
        <v>2020</v>
      </c>
      <c r="BB859" t="s">
        <v>71</v>
      </c>
      <c r="BC859" t="s">
        <v>7858</v>
      </c>
      <c r="BD859" t="str">
        <f>HYPERLINK("http://dx.doi.org/10.1016/j.eswa.2011.08.039","http://dx.doi.org/10.1016/j.eswa.2011.08.039")</f>
        <v>http://dx.doi.org/10.1016/j.eswa.2011.08.039</v>
      </c>
      <c r="BE859" t="s">
        <v>71</v>
      </c>
      <c r="BF859" t="s">
        <v>71</v>
      </c>
      <c r="BG859" t="s">
        <v>71</v>
      </c>
      <c r="BH859" t="s">
        <v>71</v>
      </c>
      <c r="BI859" t="s">
        <v>71</v>
      </c>
      <c r="BJ859" t="s">
        <v>71</v>
      </c>
      <c r="BK859" t="s">
        <v>71</v>
      </c>
      <c r="BL859" t="s">
        <v>71</v>
      </c>
      <c r="BM859" t="s">
        <v>71</v>
      </c>
      <c r="BN859" t="s">
        <v>71</v>
      </c>
      <c r="BO859" t="s">
        <v>71</v>
      </c>
      <c r="BP859" t="s">
        <v>71</v>
      </c>
      <c r="BQ859" t="s">
        <v>7859</v>
      </c>
      <c r="BR859" t="str">
        <f>HYPERLINK("https%3A%2F%2Fwww.webofscience.com%2Fwos%2Fwoscc%2Ffull-record%2FWOS:000298027300044","View Full Record in Web of Science")</f>
        <v>View Full Record in Web of Science</v>
      </c>
    </row>
    <row r="860" spans="1:70" x14ac:dyDescent="0.25">
      <c r="A860" t="s">
        <v>69</v>
      </c>
      <c r="B860" t="s">
        <v>7860</v>
      </c>
      <c r="C860" t="s">
        <v>71</v>
      </c>
      <c r="D860" t="s">
        <v>71</v>
      </c>
      <c r="E860" t="s">
        <v>71</v>
      </c>
      <c r="F860" t="s">
        <v>7861</v>
      </c>
      <c r="G860" t="s">
        <v>71</v>
      </c>
      <c r="H860" t="s">
        <v>71</v>
      </c>
      <c r="I860" s="1" t="s">
        <v>7862</v>
      </c>
      <c r="J860" s="6" t="s">
        <v>8590</v>
      </c>
      <c r="K860" t="s">
        <v>288</v>
      </c>
      <c r="L860" t="s">
        <v>71</v>
      </c>
      <c r="M860" t="s">
        <v>71</v>
      </c>
      <c r="N860" t="s">
        <v>71</v>
      </c>
      <c r="O860" t="s">
        <v>71</v>
      </c>
      <c r="P860" t="s">
        <v>71</v>
      </c>
      <c r="Q860" t="s">
        <v>71</v>
      </c>
      <c r="R860" t="s">
        <v>71</v>
      </c>
      <c r="S860" t="s">
        <v>71</v>
      </c>
      <c r="T860" t="s">
        <v>7863</v>
      </c>
      <c r="U860" t="s">
        <v>71</v>
      </c>
      <c r="V860" t="s">
        <v>71</v>
      </c>
      <c r="W860" t="s">
        <v>71</v>
      </c>
      <c r="X860" t="s">
        <v>71</v>
      </c>
      <c r="Y860" t="s">
        <v>7864</v>
      </c>
      <c r="Z860" t="s">
        <v>7865</v>
      </c>
      <c r="AA860" t="s">
        <v>71</v>
      </c>
      <c r="AB860" t="s">
        <v>71</v>
      </c>
      <c r="AC860" t="s">
        <v>71</v>
      </c>
      <c r="AD860" t="s">
        <v>71</v>
      </c>
      <c r="AE860" t="s">
        <v>71</v>
      </c>
      <c r="AF860" t="s">
        <v>71</v>
      </c>
      <c r="AG860" t="s">
        <v>71</v>
      </c>
      <c r="AH860" t="s">
        <v>71</v>
      </c>
      <c r="AI860" t="s">
        <v>71</v>
      </c>
      <c r="AJ860" t="s">
        <v>71</v>
      </c>
      <c r="AK860" t="s">
        <v>71</v>
      </c>
      <c r="AL860" t="s">
        <v>71</v>
      </c>
      <c r="AM860" t="s">
        <v>291</v>
      </c>
      <c r="AN860" t="s">
        <v>292</v>
      </c>
      <c r="AO860" t="s">
        <v>71</v>
      </c>
      <c r="AP860" t="s">
        <v>71</v>
      </c>
      <c r="AQ860" t="s">
        <v>71</v>
      </c>
      <c r="AR860" t="s">
        <v>2117</v>
      </c>
      <c r="AS860">
        <v>2019</v>
      </c>
      <c r="AT860">
        <v>137</v>
      </c>
      <c r="AU860" t="s">
        <v>71</v>
      </c>
      <c r="AV860" t="s">
        <v>71</v>
      </c>
      <c r="AW860" t="s">
        <v>71</v>
      </c>
      <c r="AX860" t="s">
        <v>71</v>
      </c>
      <c r="AY860" t="s">
        <v>71</v>
      </c>
      <c r="AZ860">
        <v>202</v>
      </c>
      <c r="BA860">
        <v>231</v>
      </c>
      <c r="BB860" t="s">
        <v>71</v>
      </c>
      <c r="BC860" t="s">
        <v>7866</v>
      </c>
      <c r="BD860" t="str">
        <f>HYPERLINK("http://dx.doi.org/10.1016/j.eswa.2019.07.002","http://dx.doi.org/10.1016/j.eswa.2019.07.002")</f>
        <v>http://dx.doi.org/10.1016/j.eswa.2019.07.002</v>
      </c>
      <c r="BE860" t="s">
        <v>71</v>
      </c>
      <c r="BF860" t="s">
        <v>71</v>
      </c>
      <c r="BG860" t="s">
        <v>71</v>
      </c>
      <c r="BH860" t="s">
        <v>71</v>
      </c>
      <c r="BI860" t="s">
        <v>71</v>
      </c>
      <c r="BJ860" t="s">
        <v>71</v>
      </c>
      <c r="BK860" t="s">
        <v>71</v>
      </c>
      <c r="BL860" t="s">
        <v>71</v>
      </c>
      <c r="BM860" t="s">
        <v>71</v>
      </c>
      <c r="BN860" t="s">
        <v>71</v>
      </c>
      <c r="BO860" t="s">
        <v>71</v>
      </c>
      <c r="BP860" t="s">
        <v>71</v>
      </c>
      <c r="BQ860" t="s">
        <v>7867</v>
      </c>
      <c r="BR860" t="str">
        <f>HYPERLINK("https%3A%2F%2Fwww.webofscience.com%2Fwos%2Fwoscc%2Ffull-record%2FWOS:000487167500014","View Full Record in Web of Science")</f>
        <v>View Full Record in Web of Science</v>
      </c>
    </row>
    <row r="861" spans="1:70" x14ac:dyDescent="0.25">
      <c r="A861" t="s">
        <v>69</v>
      </c>
      <c r="B861" t="s">
        <v>7868</v>
      </c>
      <c r="C861" t="s">
        <v>71</v>
      </c>
      <c r="D861" t="s">
        <v>71</v>
      </c>
      <c r="E861" t="s">
        <v>71</v>
      </c>
      <c r="F861" t="s">
        <v>7869</v>
      </c>
      <c r="G861" t="s">
        <v>71</v>
      </c>
      <c r="H861" t="s">
        <v>71</v>
      </c>
      <c r="I861" s="1" t="s">
        <v>7870</v>
      </c>
      <c r="J861" s="6" t="s">
        <v>8590</v>
      </c>
      <c r="K861" t="s">
        <v>2308</v>
      </c>
      <c r="L861" t="s">
        <v>71</v>
      </c>
      <c r="M861" t="s">
        <v>71</v>
      </c>
      <c r="N861" t="s">
        <v>71</v>
      </c>
      <c r="O861" t="s">
        <v>71</v>
      </c>
      <c r="P861" t="s">
        <v>71</v>
      </c>
      <c r="Q861" t="s">
        <v>71</v>
      </c>
      <c r="R861" t="s">
        <v>71</v>
      </c>
      <c r="S861" t="s">
        <v>71</v>
      </c>
      <c r="T861" t="s">
        <v>7871</v>
      </c>
      <c r="U861" t="s">
        <v>71</v>
      </c>
      <c r="V861" t="s">
        <v>71</v>
      </c>
      <c r="W861" t="s">
        <v>71</v>
      </c>
      <c r="X861" t="s">
        <v>71</v>
      </c>
      <c r="Y861" t="s">
        <v>71</v>
      </c>
      <c r="Z861" t="s">
        <v>71</v>
      </c>
      <c r="AA861" t="s">
        <v>71</v>
      </c>
      <c r="AB861" t="s">
        <v>71</v>
      </c>
      <c r="AC861" t="s">
        <v>71</v>
      </c>
      <c r="AD861" t="s">
        <v>71</v>
      </c>
      <c r="AE861" t="s">
        <v>71</v>
      </c>
      <c r="AF861" t="s">
        <v>71</v>
      </c>
      <c r="AG861" t="s">
        <v>71</v>
      </c>
      <c r="AH861" t="s">
        <v>71</v>
      </c>
      <c r="AI861" t="s">
        <v>71</v>
      </c>
      <c r="AJ861" t="s">
        <v>71</v>
      </c>
      <c r="AK861" t="s">
        <v>71</v>
      </c>
      <c r="AL861" t="s">
        <v>71</v>
      </c>
      <c r="AM861" t="s">
        <v>2312</v>
      </c>
      <c r="AN861" t="s">
        <v>2313</v>
      </c>
      <c r="AO861" t="s">
        <v>71</v>
      </c>
      <c r="AP861" t="s">
        <v>71</v>
      </c>
      <c r="AQ861" t="s">
        <v>71</v>
      </c>
      <c r="AR861" t="s">
        <v>794</v>
      </c>
      <c r="AS861">
        <v>2016</v>
      </c>
      <c r="AT861">
        <v>47</v>
      </c>
      <c r="AU861" t="s">
        <v>71</v>
      </c>
      <c r="AV861" t="s">
        <v>71</v>
      </c>
      <c r="AW861" t="s">
        <v>71</v>
      </c>
      <c r="AX861" t="s">
        <v>180</v>
      </c>
      <c r="AY861" t="s">
        <v>71</v>
      </c>
      <c r="AZ861">
        <v>122</v>
      </c>
      <c r="BA861">
        <v>139</v>
      </c>
      <c r="BB861" t="s">
        <v>71</v>
      </c>
      <c r="BC861" t="s">
        <v>7872</v>
      </c>
      <c r="BD861" t="str">
        <f>HYPERLINK("http://dx.doi.org/10.1016/j.engappai.2015.06.007","http://dx.doi.org/10.1016/j.engappai.2015.06.007")</f>
        <v>http://dx.doi.org/10.1016/j.engappai.2015.06.007</v>
      </c>
      <c r="BE861" t="s">
        <v>71</v>
      </c>
      <c r="BF861" t="s">
        <v>71</v>
      </c>
      <c r="BG861" t="s">
        <v>71</v>
      </c>
      <c r="BH861" t="s">
        <v>71</v>
      </c>
      <c r="BI861" t="s">
        <v>71</v>
      </c>
      <c r="BJ861" t="s">
        <v>71</v>
      </c>
      <c r="BK861" t="s">
        <v>71</v>
      </c>
      <c r="BL861" t="s">
        <v>71</v>
      </c>
      <c r="BM861" t="s">
        <v>71</v>
      </c>
      <c r="BN861" t="s">
        <v>71</v>
      </c>
      <c r="BO861" t="s">
        <v>71</v>
      </c>
      <c r="BP861" t="s">
        <v>71</v>
      </c>
      <c r="BQ861" t="s">
        <v>7873</v>
      </c>
      <c r="BR861" t="str">
        <f>HYPERLINK("https%3A%2F%2Fwww.webofscience.com%2Fwos%2Fwoscc%2Ffull-record%2FWOS:000367494200013","View Full Record in Web of Science")</f>
        <v>View Full Record in Web of Science</v>
      </c>
    </row>
    <row r="862" spans="1:70" x14ac:dyDescent="0.25">
      <c r="A862" t="s">
        <v>69</v>
      </c>
      <c r="B862" t="s">
        <v>7325</v>
      </c>
      <c r="C862" t="s">
        <v>71</v>
      </c>
      <c r="D862" t="s">
        <v>71</v>
      </c>
      <c r="E862" t="s">
        <v>71</v>
      </c>
      <c r="F862" t="s">
        <v>7327</v>
      </c>
      <c r="G862" t="s">
        <v>71</v>
      </c>
      <c r="H862" t="s">
        <v>71</v>
      </c>
      <c r="I862" s="1" t="s">
        <v>7874</v>
      </c>
      <c r="J862" s="6" t="s">
        <v>8590</v>
      </c>
      <c r="K862" t="s">
        <v>7875</v>
      </c>
      <c r="L862" t="s">
        <v>71</v>
      </c>
      <c r="M862" t="s">
        <v>71</v>
      </c>
      <c r="N862" t="s">
        <v>71</v>
      </c>
      <c r="O862" t="s">
        <v>71</v>
      </c>
      <c r="P862" t="s">
        <v>71</v>
      </c>
      <c r="Q862" t="s">
        <v>71</v>
      </c>
      <c r="R862" t="s">
        <v>71</v>
      </c>
      <c r="S862" t="s">
        <v>71</v>
      </c>
      <c r="T862" t="s">
        <v>7876</v>
      </c>
      <c r="U862" t="s">
        <v>71</v>
      </c>
      <c r="V862" t="s">
        <v>71</v>
      </c>
      <c r="W862" t="s">
        <v>71</v>
      </c>
      <c r="X862" t="s">
        <v>71</v>
      </c>
      <c r="Y862" t="s">
        <v>7322</v>
      </c>
      <c r="Z862" t="s">
        <v>7335</v>
      </c>
      <c r="AA862" t="s">
        <v>71</v>
      </c>
      <c r="AB862" t="s">
        <v>71</v>
      </c>
      <c r="AC862" t="s">
        <v>71</v>
      </c>
      <c r="AD862" t="s">
        <v>71</v>
      </c>
      <c r="AE862" t="s">
        <v>71</v>
      </c>
      <c r="AF862" t="s">
        <v>71</v>
      </c>
      <c r="AG862" t="s">
        <v>71</v>
      </c>
      <c r="AH862" t="s">
        <v>71</v>
      </c>
      <c r="AI862" t="s">
        <v>71</v>
      </c>
      <c r="AJ862" t="s">
        <v>71</v>
      </c>
      <c r="AK862" t="s">
        <v>71</v>
      </c>
      <c r="AL862" t="s">
        <v>71</v>
      </c>
      <c r="AM862" t="s">
        <v>7877</v>
      </c>
      <c r="AN862" t="s">
        <v>7878</v>
      </c>
      <c r="AO862" t="s">
        <v>71</v>
      </c>
      <c r="AP862" t="s">
        <v>71</v>
      </c>
      <c r="AQ862" t="s">
        <v>71</v>
      </c>
      <c r="AR862" t="s">
        <v>6601</v>
      </c>
      <c r="AS862">
        <v>2020</v>
      </c>
      <c r="AT862">
        <v>29</v>
      </c>
      <c r="AU862">
        <v>3</v>
      </c>
      <c r="AV862" t="s">
        <v>71</v>
      </c>
      <c r="AW862" t="s">
        <v>71</v>
      </c>
      <c r="AX862" t="s">
        <v>180</v>
      </c>
      <c r="AY862" t="s">
        <v>71</v>
      </c>
      <c r="AZ862">
        <v>260</v>
      </c>
      <c r="BA862">
        <v>287</v>
      </c>
      <c r="BB862" t="s">
        <v>71</v>
      </c>
      <c r="BC862" t="s">
        <v>7879</v>
      </c>
      <c r="BD862" t="str">
        <f>HYPERLINK("http://dx.doi.org/10.1080/0960085X.2020.1740618","http://dx.doi.org/10.1080/0960085X.2020.1740618")</f>
        <v>http://dx.doi.org/10.1080/0960085X.2020.1740618</v>
      </c>
      <c r="BE862" t="s">
        <v>71</v>
      </c>
      <c r="BF862" t="s">
        <v>3854</v>
      </c>
      <c r="BG862" t="s">
        <v>71</v>
      </c>
      <c r="BH862" t="s">
        <v>71</v>
      </c>
      <c r="BI862" t="s">
        <v>71</v>
      </c>
      <c r="BJ862" t="s">
        <v>71</v>
      </c>
      <c r="BK862" t="s">
        <v>71</v>
      </c>
      <c r="BL862" t="s">
        <v>71</v>
      </c>
      <c r="BM862" t="s">
        <v>71</v>
      </c>
      <c r="BN862" t="s">
        <v>71</v>
      </c>
      <c r="BO862" t="s">
        <v>71</v>
      </c>
      <c r="BP862" t="s">
        <v>71</v>
      </c>
      <c r="BQ862" t="s">
        <v>7880</v>
      </c>
      <c r="BR862" t="str">
        <f>HYPERLINK("https%3A%2F%2Fwww.webofscience.com%2Fwos%2Fwoscc%2Ffull-record%2FWOS:000527202200001","View Full Record in Web of Science")</f>
        <v>View Full Record in Web of Science</v>
      </c>
    </row>
    <row r="863" spans="1:70" x14ac:dyDescent="0.25">
      <c r="A863" t="s">
        <v>69</v>
      </c>
      <c r="B863" t="s">
        <v>7187</v>
      </c>
      <c r="C863" t="s">
        <v>71</v>
      </c>
      <c r="D863" t="s">
        <v>71</v>
      </c>
      <c r="E863" t="s">
        <v>71</v>
      </c>
      <c r="F863" t="s">
        <v>7188</v>
      </c>
      <c r="G863" t="s">
        <v>71</v>
      </c>
      <c r="H863" t="s">
        <v>71</v>
      </c>
      <c r="I863" s="1" t="s">
        <v>7881</v>
      </c>
      <c r="J863" s="6" t="s">
        <v>8590</v>
      </c>
      <c r="K863" t="s">
        <v>2583</v>
      </c>
      <c r="L863" t="s">
        <v>71</v>
      </c>
      <c r="M863" t="s">
        <v>71</v>
      </c>
      <c r="N863" t="s">
        <v>71</v>
      </c>
      <c r="O863" t="s">
        <v>71</v>
      </c>
      <c r="P863" t="s">
        <v>71</v>
      </c>
      <c r="Q863" t="s">
        <v>71</v>
      </c>
      <c r="R863" t="s">
        <v>71</v>
      </c>
      <c r="S863" t="s">
        <v>71</v>
      </c>
      <c r="T863" t="s">
        <v>7882</v>
      </c>
      <c r="U863" t="s">
        <v>71</v>
      </c>
      <c r="V863" t="s">
        <v>71</v>
      </c>
      <c r="W863" t="s">
        <v>71</v>
      </c>
      <c r="X863" t="s">
        <v>71</v>
      </c>
      <c r="Y863" t="s">
        <v>71</v>
      </c>
      <c r="Z863" t="s">
        <v>7197</v>
      </c>
      <c r="AA863" t="s">
        <v>71</v>
      </c>
      <c r="AB863" t="s">
        <v>71</v>
      </c>
      <c r="AC863" t="s">
        <v>71</v>
      </c>
      <c r="AD863" t="s">
        <v>71</v>
      </c>
      <c r="AE863" t="s">
        <v>71</v>
      </c>
      <c r="AF863" t="s">
        <v>71</v>
      </c>
      <c r="AG863" t="s">
        <v>71</v>
      </c>
      <c r="AH863" t="s">
        <v>71</v>
      </c>
      <c r="AI863" t="s">
        <v>71</v>
      </c>
      <c r="AJ863" t="s">
        <v>71</v>
      </c>
      <c r="AK863" t="s">
        <v>71</v>
      </c>
      <c r="AL863" t="s">
        <v>71</v>
      </c>
      <c r="AM863" t="s">
        <v>2587</v>
      </c>
      <c r="AN863" t="s">
        <v>2588</v>
      </c>
      <c r="AO863" t="s">
        <v>71</v>
      </c>
      <c r="AP863" t="s">
        <v>71</v>
      </c>
      <c r="AQ863" t="s">
        <v>71</v>
      </c>
      <c r="AR863" t="s">
        <v>960</v>
      </c>
      <c r="AS863">
        <v>2018</v>
      </c>
      <c r="AT863">
        <v>9</v>
      </c>
      <c r="AU863">
        <v>2</v>
      </c>
      <c r="AV863" t="s">
        <v>71</v>
      </c>
      <c r="AW863" t="s">
        <v>71</v>
      </c>
      <c r="AX863" t="s">
        <v>180</v>
      </c>
      <c r="AY863" t="s">
        <v>71</v>
      </c>
      <c r="AZ863">
        <v>307</v>
      </c>
      <c r="BA863">
        <v>318</v>
      </c>
      <c r="BB863" t="s">
        <v>71</v>
      </c>
      <c r="BC863" t="s">
        <v>7883</v>
      </c>
      <c r="BD863" t="str">
        <f>HYPERLINK("http://dx.doi.org/10.1007/s12652-016-0375-2","http://dx.doi.org/10.1007/s12652-016-0375-2")</f>
        <v>http://dx.doi.org/10.1007/s12652-016-0375-2</v>
      </c>
      <c r="BE863" t="s">
        <v>71</v>
      </c>
      <c r="BF863" t="s">
        <v>71</v>
      </c>
      <c r="BG863" t="s">
        <v>71</v>
      </c>
      <c r="BH863" t="s">
        <v>71</v>
      </c>
      <c r="BI863" t="s">
        <v>71</v>
      </c>
      <c r="BJ863" t="s">
        <v>71</v>
      </c>
      <c r="BK863" t="s">
        <v>71</v>
      </c>
      <c r="BL863" t="s">
        <v>71</v>
      </c>
      <c r="BM863" t="s">
        <v>71</v>
      </c>
      <c r="BN863" t="s">
        <v>71</v>
      </c>
      <c r="BO863" t="s">
        <v>71</v>
      </c>
      <c r="BP863" t="s">
        <v>71</v>
      </c>
      <c r="BQ863" t="s">
        <v>7884</v>
      </c>
      <c r="BR863" t="str">
        <f>HYPERLINK("https%3A%2F%2Fwww.webofscience.com%2Fwos%2Fwoscc%2Ffull-record%2FWOS:000429249200009","View Full Record in Web of Science")</f>
        <v>View Full Record in Web of Science</v>
      </c>
    </row>
    <row r="864" spans="1:70" x14ac:dyDescent="0.25">
      <c r="A864" t="s">
        <v>69</v>
      </c>
      <c r="B864" t="s">
        <v>7885</v>
      </c>
      <c r="C864" t="s">
        <v>71</v>
      </c>
      <c r="D864" t="s">
        <v>71</v>
      </c>
      <c r="E864" t="s">
        <v>71</v>
      </c>
      <c r="F864" t="s">
        <v>7886</v>
      </c>
      <c r="G864" t="s">
        <v>71</v>
      </c>
      <c r="H864" t="s">
        <v>71</v>
      </c>
      <c r="I864" s="1" t="s">
        <v>7887</v>
      </c>
      <c r="J864" s="6" t="s">
        <v>8590</v>
      </c>
      <c r="K864" t="s">
        <v>364</v>
      </c>
      <c r="L864" t="s">
        <v>71</v>
      </c>
      <c r="M864" t="s">
        <v>71</v>
      </c>
      <c r="N864" t="s">
        <v>71</v>
      </c>
      <c r="O864" t="s">
        <v>71</v>
      </c>
      <c r="P864" t="s">
        <v>71</v>
      </c>
      <c r="Q864" t="s">
        <v>71</v>
      </c>
      <c r="R864" t="s">
        <v>71</v>
      </c>
      <c r="S864" t="s">
        <v>71</v>
      </c>
      <c r="T864" t="s">
        <v>7888</v>
      </c>
      <c r="U864" t="s">
        <v>71</v>
      </c>
      <c r="V864" t="s">
        <v>71</v>
      </c>
      <c r="W864" t="s">
        <v>71</v>
      </c>
      <c r="X864" t="s">
        <v>71</v>
      </c>
      <c r="Y864" t="s">
        <v>7889</v>
      </c>
      <c r="Z864" t="s">
        <v>7890</v>
      </c>
      <c r="AA864" t="s">
        <v>71</v>
      </c>
      <c r="AB864" t="s">
        <v>71</v>
      </c>
      <c r="AC864" t="s">
        <v>71</v>
      </c>
      <c r="AD864" t="s">
        <v>71</v>
      </c>
      <c r="AE864" t="s">
        <v>71</v>
      </c>
      <c r="AF864" t="s">
        <v>71</v>
      </c>
      <c r="AG864" t="s">
        <v>71</v>
      </c>
      <c r="AH864" t="s">
        <v>71</v>
      </c>
      <c r="AI864" t="s">
        <v>71</v>
      </c>
      <c r="AJ864" t="s">
        <v>71</v>
      </c>
      <c r="AK864" t="s">
        <v>71</v>
      </c>
      <c r="AL864" t="s">
        <v>71</v>
      </c>
      <c r="AM864" t="s">
        <v>366</v>
      </c>
      <c r="AN864" t="s">
        <v>367</v>
      </c>
      <c r="AO864" t="s">
        <v>71</v>
      </c>
      <c r="AP864" t="s">
        <v>71</v>
      </c>
      <c r="AQ864" t="s">
        <v>71</v>
      </c>
      <c r="AR864" t="s">
        <v>2523</v>
      </c>
      <c r="AS864">
        <v>2010</v>
      </c>
      <c r="AT864">
        <v>31</v>
      </c>
      <c r="AU864">
        <v>9</v>
      </c>
      <c r="AV864" t="s">
        <v>71</v>
      </c>
      <c r="AW864" t="s">
        <v>71</v>
      </c>
      <c r="AX864" t="s">
        <v>71</v>
      </c>
      <c r="AY864" t="s">
        <v>71</v>
      </c>
      <c r="AZ864">
        <v>966</v>
      </c>
      <c r="BA864">
        <v>975</v>
      </c>
      <c r="BB864" t="s">
        <v>71</v>
      </c>
      <c r="BC864" t="s">
        <v>7891</v>
      </c>
      <c r="BD864" t="str">
        <f>HYPERLINK("http://dx.doi.org/10.1016/j.patrec.2010.01.002","http://dx.doi.org/10.1016/j.patrec.2010.01.002")</f>
        <v>http://dx.doi.org/10.1016/j.patrec.2010.01.002</v>
      </c>
      <c r="BE864" t="s">
        <v>71</v>
      </c>
      <c r="BF864" t="s">
        <v>71</v>
      </c>
      <c r="BG864" t="s">
        <v>71</v>
      </c>
      <c r="BH864" t="s">
        <v>71</v>
      </c>
      <c r="BI864" t="s">
        <v>71</v>
      </c>
      <c r="BJ864" t="s">
        <v>71</v>
      </c>
      <c r="BK864" t="s">
        <v>71</v>
      </c>
      <c r="BL864" t="s">
        <v>71</v>
      </c>
      <c r="BM864" t="s">
        <v>71</v>
      </c>
      <c r="BN864" t="s">
        <v>71</v>
      </c>
      <c r="BO864" t="s">
        <v>71</v>
      </c>
      <c r="BP864" t="s">
        <v>71</v>
      </c>
      <c r="BQ864" t="s">
        <v>7892</v>
      </c>
      <c r="BR864" t="str">
        <f>HYPERLINK("https%3A%2F%2Fwww.webofscience.com%2Fwos%2Fwoscc%2Ffull-record%2FWOS:000278186200023","View Full Record in Web of Science")</f>
        <v>View Full Record in Web of Science</v>
      </c>
    </row>
    <row r="865" spans="1:70" x14ac:dyDescent="0.25">
      <c r="A865" t="s">
        <v>69</v>
      </c>
      <c r="B865" t="s">
        <v>3998</v>
      </c>
      <c r="C865" t="s">
        <v>71</v>
      </c>
      <c r="D865" t="s">
        <v>71</v>
      </c>
      <c r="E865" t="s">
        <v>71</v>
      </c>
      <c r="F865" t="s">
        <v>3998</v>
      </c>
      <c r="G865" t="s">
        <v>71</v>
      </c>
      <c r="H865" t="s">
        <v>71</v>
      </c>
      <c r="I865" s="1" t="s">
        <v>7893</v>
      </c>
      <c r="J865" s="6" t="s">
        <v>8588</v>
      </c>
      <c r="K865" t="s">
        <v>6650</v>
      </c>
      <c r="L865" t="s">
        <v>71</v>
      </c>
      <c r="M865" t="s">
        <v>71</v>
      </c>
      <c r="N865" t="s">
        <v>71</v>
      </c>
      <c r="O865" t="s">
        <v>71</v>
      </c>
      <c r="P865" t="s">
        <v>71</v>
      </c>
      <c r="Q865" t="s">
        <v>71</v>
      </c>
      <c r="R865" t="s">
        <v>71</v>
      </c>
      <c r="S865" t="s">
        <v>71</v>
      </c>
      <c r="T865" t="s">
        <v>7894</v>
      </c>
      <c r="U865" t="s">
        <v>71</v>
      </c>
      <c r="V865" t="s">
        <v>71</v>
      </c>
      <c r="W865" t="s">
        <v>71</v>
      </c>
      <c r="X865" t="s">
        <v>71</v>
      </c>
      <c r="Y865" t="s">
        <v>71</v>
      </c>
      <c r="Z865" t="s">
        <v>1072</v>
      </c>
      <c r="AA865" t="s">
        <v>71</v>
      </c>
      <c r="AB865" t="s">
        <v>71</v>
      </c>
      <c r="AC865" t="s">
        <v>71</v>
      </c>
      <c r="AD865" t="s">
        <v>71</v>
      </c>
      <c r="AE865" t="s">
        <v>71</v>
      </c>
      <c r="AF865" t="s">
        <v>71</v>
      </c>
      <c r="AG865" t="s">
        <v>71</v>
      </c>
      <c r="AH865" t="s">
        <v>71</v>
      </c>
      <c r="AI865" t="s">
        <v>71</v>
      </c>
      <c r="AJ865" t="s">
        <v>71</v>
      </c>
      <c r="AK865" t="s">
        <v>71</v>
      </c>
      <c r="AL865" t="s">
        <v>71</v>
      </c>
      <c r="AM865" t="s">
        <v>6652</v>
      </c>
      <c r="AN865" t="s">
        <v>6653</v>
      </c>
      <c r="AO865" t="s">
        <v>71</v>
      </c>
      <c r="AP865" t="s">
        <v>71</v>
      </c>
      <c r="AQ865" t="s">
        <v>71</v>
      </c>
      <c r="AR865" t="s">
        <v>1082</v>
      </c>
      <c r="AS865">
        <v>2000</v>
      </c>
      <c r="AT865">
        <v>11</v>
      </c>
      <c r="AU865">
        <v>3</v>
      </c>
      <c r="AV865" t="s">
        <v>71</v>
      </c>
      <c r="AW865" t="s">
        <v>71</v>
      </c>
      <c r="AX865" t="s">
        <v>71</v>
      </c>
      <c r="AY865" t="s">
        <v>71</v>
      </c>
      <c r="AZ865">
        <v>748</v>
      </c>
      <c r="BA865">
        <v>768</v>
      </c>
      <c r="BB865" t="s">
        <v>71</v>
      </c>
      <c r="BC865" t="s">
        <v>7895</v>
      </c>
      <c r="BD865" t="str">
        <f>HYPERLINK("http://dx.doi.org/10.1109/72.846746","http://dx.doi.org/10.1109/72.846746")</f>
        <v>http://dx.doi.org/10.1109/72.846746</v>
      </c>
      <c r="BE865" t="s">
        <v>71</v>
      </c>
      <c r="BF865" t="s">
        <v>71</v>
      </c>
      <c r="BG865" t="s">
        <v>71</v>
      </c>
      <c r="BH865" t="s">
        <v>71</v>
      </c>
      <c r="BI865" t="s">
        <v>71</v>
      </c>
      <c r="BJ865" t="s">
        <v>71</v>
      </c>
      <c r="BK865" t="s">
        <v>71</v>
      </c>
      <c r="BL865">
        <v>18249802</v>
      </c>
      <c r="BM865" t="s">
        <v>71</v>
      </c>
      <c r="BN865" t="s">
        <v>71</v>
      </c>
      <c r="BO865" t="s">
        <v>71</v>
      </c>
      <c r="BP865" t="s">
        <v>71</v>
      </c>
      <c r="BQ865" t="s">
        <v>7896</v>
      </c>
      <c r="BR865" t="str">
        <f>HYPERLINK("https%3A%2F%2Fwww.webofscience.com%2Fwos%2Fwoscc%2Ffull-record%2FWOS:000087732100020","View Full Record in Web of Science")</f>
        <v>View Full Record in Web of Science</v>
      </c>
    </row>
    <row r="866" spans="1:70" x14ac:dyDescent="0.25">
      <c r="A866" t="s">
        <v>69</v>
      </c>
      <c r="B866" t="s">
        <v>7897</v>
      </c>
      <c r="C866" t="s">
        <v>71</v>
      </c>
      <c r="D866" t="s">
        <v>71</v>
      </c>
      <c r="E866" t="s">
        <v>71</v>
      </c>
      <c r="F866" t="s">
        <v>7898</v>
      </c>
      <c r="G866" t="s">
        <v>71</v>
      </c>
      <c r="H866" t="s">
        <v>71</v>
      </c>
      <c r="I866" s="1" t="s">
        <v>7899</v>
      </c>
      <c r="J866" s="6" t="s">
        <v>8590</v>
      </c>
      <c r="K866" t="s">
        <v>3372</v>
      </c>
      <c r="L866" t="s">
        <v>71</v>
      </c>
      <c r="M866" t="s">
        <v>71</v>
      </c>
      <c r="N866" t="s">
        <v>71</v>
      </c>
      <c r="O866" t="s">
        <v>71</v>
      </c>
      <c r="P866" t="s">
        <v>71</v>
      </c>
      <c r="Q866" t="s">
        <v>71</v>
      </c>
      <c r="R866" t="s">
        <v>71</v>
      </c>
      <c r="S866" t="s">
        <v>71</v>
      </c>
      <c r="T866" t="s">
        <v>7900</v>
      </c>
      <c r="U866" t="s">
        <v>71</v>
      </c>
      <c r="V866" t="s">
        <v>71</v>
      </c>
      <c r="W866" t="s">
        <v>71</v>
      </c>
      <c r="X866" t="s">
        <v>71</v>
      </c>
      <c r="Y866" t="s">
        <v>7901</v>
      </c>
      <c r="Z866" t="s">
        <v>7902</v>
      </c>
      <c r="AA866" t="s">
        <v>71</v>
      </c>
      <c r="AB866" t="s">
        <v>71</v>
      </c>
      <c r="AC866" t="s">
        <v>71</v>
      </c>
      <c r="AD866" t="s">
        <v>71</v>
      </c>
      <c r="AE866" t="s">
        <v>71</v>
      </c>
      <c r="AF866" t="s">
        <v>71</v>
      </c>
      <c r="AG866" t="s">
        <v>71</v>
      </c>
      <c r="AH866" t="s">
        <v>71</v>
      </c>
      <c r="AI866" t="s">
        <v>71</v>
      </c>
      <c r="AJ866" t="s">
        <v>71</v>
      </c>
      <c r="AK866" t="s">
        <v>71</v>
      </c>
      <c r="AL866" t="s">
        <v>71</v>
      </c>
      <c r="AM866" t="s">
        <v>3376</v>
      </c>
      <c r="AN866" t="s">
        <v>3377</v>
      </c>
      <c r="AO866" t="s">
        <v>71</v>
      </c>
      <c r="AP866" t="s">
        <v>71</v>
      </c>
      <c r="AQ866" t="s">
        <v>71</v>
      </c>
      <c r="AR866" t="s">
        <v>71</v>
      </c>
      <c r="AS866" t="s">
        <v>71</v>
      </c>
      <c r="AT866" t="s">
        <v>71</v>
      </c>
      <c r="AU866" t="s">
        <v>71</v>
      </c>
      <c r="AV866" t="s">
        <v>71</v>
      </c>
      <c r="AW866" t="s">
        <v>71</v>
      </c>
      <c r="AX866" t="s">
        <v>71</v>
      </c>
      <c r="AY866" t="s">
        <v>71</v>
      </c>
      <c r="AZ866" t="s">
        <v>71</v>
      </c>
      <c r="BA866" t="s">
        <v>71</v>
      </c>
      <c r="BB866" t="s">
        <v>71</v>
      </c>
      <c r="BC866" t="s">
        <v>7903</v>
      </c>
      <c r="BD866" t="str">
        <f>HYPERLINK("http://dx.doi.org/10.1142/S0219622022500511","http://dx.doi.org/10.1142/S0219622022500511")</f>
        <v>http://dx.doi.org/10.1142/S0219622022500511</v>
      </c>
      <c r="BE866" t="s">
        <v>71</v>
      </c>
      <c r="BF866" t="s">
        <v>7709</v>
      </c>
      <c r="BG866" t="s">
        <v>71</v>
      </c>
      <c r="BH866" t="s">
        <v>71</v>
      </c>
      <c r="BI866" t="s">
        <v>71</v>
      </c>
      <c r="BJ866" t="s">
        <v>71</v>
      </c>
      <c r="BK866" t="s">
        <v>71</v>
      </c>
      <c r="BL866" t="s">
        <v>71</v>
      </c>
      <c r="BM866" t="s">
        <v>71</v>
      </c>
      <c r="BN866" t="s">
        <v>71</v>
      </c>
      <c r="BO866" t="s">
        <v>71</v>
      </c>
      <c r="BP866" t="s">
        <v>71</v>
      </c>
      <c r="BQ866" t="s">
        <v>7904</v>
      </c>
      <c r="BR866" t="str">
        <f>HYPERLINK("https%3A%2F%2Fwww.webofscience.com%2Fwos%2Fwoscc%2Ffull-record%2FWOS:000853952200002","View Full Record in Web of Science")</f>
        <v>View Full Record in Web of Science</v>
      </c>
    </row>
    <row r="867" spans="1:70" x14ac:dyDescent="0.25">
      <c r="A867" t="s">
        <v>69</v>
      </c>
      <c r="B867" t="s">
        <v>7905</v>
      </c>
      <c r="C867" t="s">
        <v>71</v>
      </c>
      <c r="D867" t="s">
        <v>71</v>
      </c>
      <c r="E867" t="s">
        <v>71</v>
      </c>
      <c r="F867" t="s">
        <v>7906</v>
      </c>
      <c r="G867" t="s">
        <v>71</v>
      </c>
      <c r="H867" t="s">
        <v>71</v>
      </c>
      <c r="I867" s="1" t="s">
        <v>7907</v>
      </c>
      <c r="J867" s="6" t="s">
        <v>8590</v>
      </c>
      <c r="K867" t="s">
        <v>7908</v>
      </c>
      <c r="L867" t="s">
        <v>71</v>
      </c>
      <c r="M867" t="s">
        <v>71</v>
      </c>
      <c r="N867" t="s">
        <v>71</v>
      </c>
      <c r="O867" t="s">
        <v>71</v>
      </c>
      <c r="P867" t="s">
        <v>71</v>
      </c>
      <c r="Q867" t="s">
        <v>71</v>
      </c>
      <c r="R867" t="s">
        <v>71</v>
      </c>
      <c r="S867" t="s">
        <v>71</v>
      </c>
      <c r="T867" t="s">
        <v>7909</v>
      </c>
      <c r="U867" t="s">
        <v>71</v>
      </c>
      <c r="V867" t="s">
        <v>71</v>
      </c>
      <c r="W867" t="s">
        <v>71</v>
      </c>
      <c r="X867" t="s">
        <v>71</v>
      </c>
      <c r="Y867" t="s">
        <v>7910</v>
      </c>
      <c r="Z867" t="s">
        <v>7911</v>
      </c>
      <c r="AA867" t="s">
        <v>71</v>
      </c>
      <c r="AB867" t="s">
        <v>71</v>
      </c>
      <c r="AC867" t="s">
        <v>71</v>
      </c>
      <c r="AD867" t="s">
        <v>71</v>
      </c>
      <c r="AE867" t="s">
        <v>71</v>
      </c>
      <c r="AF867" t="s">
        <v>71</v>
      </c>
      <c r="AG867" t="s">
        <v>71</v>
      </c>
      <c r="AH867" t="s">
        <v>71</v>
      </c>
      <c r="AI867" t="s">
        <v>71</v>
      </c>
      <c r="AJ867" t="s">
        <v>71</v>
      </c>
      <c r="AK867" t="s">
        <v>71</v>
      </c>
      <c r="AL867" t="s">
        <v>71</v>
      </c>
      <c r="AM867" t="s">
        <v>7912</v>
      </c>
      <c r="AN867" t="s">
        <v>7913</v>
      </c>
      <c r="AO867" t="s">
        <v>71</v>
      </c>
      <c r="AP867" t="s">
        <v>71</v>
      </c>
      <c r="AQ867" t="s">
        <v>71</v>
      </c>
      <c r="AR867" t="s">
        <v>7914</v>
      </c>
      <c r="AS867">
        <v>2021</v>
      </c>
      <c r="AT867">
        <v>31</v>
      </c>
      <c r="AU867">
        <v>4</v>
      </c>
      <c r="AV867" t="s">
        <v>71</v>
      </c>
      <c r="AW867" t="s">
        <v>71</v>
      </c>
      <c r="AX867" t="s">
        <v>71</v>
      </c>
      <c r="AY867" t="s">
        <v>71</v>
      </c>
      <c r="AZ867">
        <v>300</v>
      </c>
      <c r="BA867">
        <v>319</v>
      </c>
      <c r="BB867" t="s">
        <v>71</v>
      </c>
      <c r="BC867" t="s">
        <v>7915</v>
      </c>
      <c r="BD867" t="str">
        <f>HYPERLINK("http://dx.doi.org/10.1080/10919392.2021.2018258","http://dx.doi.org/10.1080/10919392.2021.2018258")</f>
        <v>http://dx.doi.org/10.1080/10919392.2021.2018258</v>
      </c>
      <c r="BE867" t="s">
        <v>71</v>
      </c>
      <c r="BF867" t="s">
        <v>1054</v>
      </c>
      <c r="BG867" t="s">
        <v>71</v>
      </c>
      <c r="BH867" t="s">
        <v>71</v>
      </c>
      <c r="BI867" t="s">
        <v>71</v>
      </c>
      <c r="BJ867" t="s">
        <v>71</v>
      </c>
      <c r="BK867" t="s">
        <v>71</v>
      </c>
      <c r="BL867" t="s">
        <v>71</v>
      </c>
      <c r="BM867" t="s">
        <v>71</v>
      </c>
      <c r="BN867" t="s">
        <v>71</v>
      </c>
      <c r="BO867" t="s">
        <v>71</v>
      </c>
      <c r="BP867" t="s">
        <v>71</v>
      </c>
      <c r="BQ867" t="s">
        <v>7916</v>
      </c>
      <c r="BR867" t="str">
        <f>HYPERLINK("https%3A%2F%2Fwww.webofscience.com%2Fwos%2Fwoscc%2Ffull-record%2FWOS:000748189300001","View Full Record in Web of Science")</f>
        <v>View Full Record in Web of Science</v>
      </c>
    </row>
    <row r="868" spans="1:70" x14ac:dyDescent="0.25">
      <c r="A868" t="s">
        <v>69</v>
      </c>
      <c r="B868" t="s">
        <v>7917</v>
      </c>
      <c r="C868" t="s">
        <v>71</v>
      </c>
      <c r="D868" t="s">
        <v>71</v>
      </c>
      <c r="E868" t="s">
        <v>71</v>
      </c>
      <c r="F868" t="s">
        <v>7918</v>
      </c>
      <c r="G868" t="s">
        <v>71</v>
      </c>
      <c r="H868" t="s">
        <v>71</v>
      </c>
      <c r="I868" s="1" t="s">
        <v>7919</v>
      </c>
      <c r="J868" s="6" t="s">
        <v>8590</v>
      </c>
      <c r="K868" t="s">
        <v>7920</v>
      </c>
      <c r="L868" t="s">
        <v>71</v>
      </c>
      <c r="M868" t="s">
        <v>71</v>
      </c>
      <c r="N868" t="s">
        <v>71</v>
      </c>
      <c r="O868" t="s">
        <v>71</v>
      </c>
      <c r="P868" t="s">
        <v>71</v>
      </c>
      <c r="Q868" t="s">
        <v>71</v>
      </c>
      <c r="R868" t="s">
        <v>71</v>
      </c>
      <c r="S868" t="s">
        <v>71</v>
      </c>
      <c r="T868" t="s">
        <v>7921</v>
      </c>
      <c r="U868" t="s">
        <v>71</v>
      </c>
      <c r="V868" t="s">
        <v>71</v>
      </c>
      <c r="W868" t="s">
        <v>71</v>
      </c>
      <c r="X868" t="s">
        <v>71</v>
      </c>
      <c r="Y868" t="s">
        <v>7922</v>
      </c>
      <c r="Z868" t="s">
        <v>7923</v>
      </c>
      <c r="AA868" t="s">
        <v>71</v>
      </c>
      <c r="AB868" t="s">
        <v>71</v>
      </c>
      <c r="AC868" t="s">
        <v>71</v>
      </c>
      <c r="AD868" t="s">
        <v>71</v>
      </c>
      <c r="AE868" t="s">
        <v>71</v>
      </c>
      <c r="AF868" t="s">
        <v>71</v>
      </c>
      <c r="AG868" t="s">
        <v>71</v>
      </c>
      <c r="AH868" t="s">
        <v>71</v>
      </c>
      <c r="AI868" t="s">
        <v>71</v>
      </c>
      <c r="AJ868" t="s">
        <v>71</v>
      </c>
      <c r="AK868" t="s">
        <v>71</v>
      </c>
      <c r="AL868" t="s">
        <v>71</v>
      </c>
      <c r="AM868" t="s">
        <v>7924</v>
      </c>
      <c r="AN868" t="s">
        <v>7925</v>
      </c>
      <c r="AO868" t="s">
        <v>71</v>
      </c>
      <c r="AP868" t="s">
        <v>71</v>
      </c>
      <c r="AQ868" t="s">
        <v>71</v>
      </c>
      <c r="AR868" t="s">
        <v>71</v>
      </c>
      <c r="AS868">
        <v>2022</v>
      </c>
      <c r="AT868">
        <v>73</v>
      </c>
      <c r="AU868">
        <v>2</v>
      </c>
      <c r="AV868" t="s">
        <v>71</v>
      </c>
      <c r="AW868" t="s">
        <v>71</v>
      </c>
      <c r="AX868" t="s">
        <v>71</v>
      </c>
      <c r="AY868" t="s">
        <v>71</v>
      </c>
      <c r="AZ868">
        <v>2591</v>
      </c>
      <c r="BA868">
        <v>2618</v>
      </c>
      <c r="BB868" t="s">
        <v>71</v>
      </c>
      <c r="BC868" t="s">
        <v>7926</v>
      </c>
      <c r="BD868" t="str">
        <f>HYPERLINK("http://dx.doi.org/10.32604/cmc.2022.025703","http://dx.doi.org/10.32604/cmc.2022.025703")</f>
        <v>http://dx.doi.org/10.32604/cmc.2022.025703</v>
      </c>
      <c r="BE868" t="s">
        <v>71</v>
      </c>
      <c r="BF868" t="s">
        <v>71</v>
      </c>
      <c r="BG868" t="s">
        <v>71</v>
      </c>
      <c r="BH868" t="s">
        <v>71</v>
      </c>
      <c r="BI868" t="s">
        <v>71</v>
      </c>
      <c r="BJ868" t="s">
        <v>71</v>
      </c>
      <c r="BK868" t="s">
        <v>71</v>
      </c>
      <c r="BL868" t="s">
        <v>71</v>
      </c>
      <c r="BM868" t="s">
        <v>71</v>
      </c>
      <c r="BN868" t="s">
        <v>71</v>
      </c>
      <c r="BO868" t="s">
        <v>71</v>
      </c>
      <c r="BP868" t="s">
        <v>71</v>
      </c>
      <c r="BQ868" t="s">
        <v>7927</v>
      </c>
      <c r="BR868" t="str">
        <f>HYPERLINK("https%3A%2F%2Fwww.webofscience.com%2Fwos%2Fwoscc%2Ffull-record%2FWOS:000853232800024","View Full Record in Web of Science")</f>
        <v>View Full Record in Web of Science</v>
      </c>
    </row>
    <row r="869" spans="1:70" x14ac:dyDescent="0.25">
      <c r="A869" t="s">
        <v>69</v>
      </c>
      <c r="B869" t="s">
        <v>7928</v>
      </c>
      <c r="C869" t="s">
        <v>71</v>
      </c>
      <c r="D869" t="s">
        <v>71</v>
      </c>
      <c r="E869" t="s">
        <v>71</v>
      </c>
      <c r="F869" t="s">
        <v>7929</v>
      </c>
      <c r="G869" t="s">
        <v>71</v>
      </c>
      <c r="H869" t="s">
        <v>71</v>
      </c>
      <c r="I869" s="1" t="s">
        <v>7930</v>
      </c>
      <c r="J869" s="6" t="s">
        <v>8590</v>
      </c>
      <c r="K869" t="s">
        <v>3910</v>
      </c>
      <c r="L869" t="s">
        <v>71</v>
      </c>
      <c r="M869" t="s">
        <v>71</v>
      </c>
      <c r="N869" t="s">
        <v>71</v>
      </c>
      <c r="O869" t="s">
        <v>71</v>
      </c>
      <c r="P869" t="s">
        <v>71</v>
      </c>
      <c r="Q869" t="s">
        <v>71</v>
      </c>
      <c r="R869" t="s">
        <v>71</v>
      </c>
      <c r="S869" t="s">
        <v>71</v>
      </c>
      <c r="T869" t="s">
        <v>7931</v>
      </c>
      <c r="U869" t="s">
        <v>71</v>
      </c>
      <c r="V869" t="s">
        <v>71</v>
      </c>
      <c r="W869" t="s">
        <v>71</v>
      </c>
      <c r="X869" t="s">
        <v>71</v>
      </c>
      <c r="Y869" t="s">
        <v>7932</v>
      </c>
      <c r="Z869" t="s">
        <v>7933</v>
      </c>
      <c r="AA869" t="s">
        <v>71</v>
      </c>
      <c r="AB869" t="s">
        <v>71</v>
      </c>
      <c r="AC869" t="s">
        <v>71</v>
      </c>
      <c r="AD869" t="s">
        <v>71</v>
      </c>
      <c r="AE869" t="s">
        <v>71</v>
      </c>
      <c r="AF869" t="s">
        <v>71</v>
      </c>
      <c r="AG869" t="s">
        <v>71</v>
      </c>
      <c r="AH869" t="s">
        <v>71</v>
      </c>
      <c r="AI869" t="s">
        <v>71</v>
      </c>
      <c r="AJ869" t="s">
        <v>71</v>
      </c>
      <c r="AK869" t="s">
        <v>71</v>
      </c>
      <c r="AL869" t="s">
        <v>71</v>
      </c>
      <c r="AM869" t="s">
        <v>3914</v>
      </c>
      <c r="AN869" t="s">
        <v>3915</v>
      </c>
      <c r="AO869" t="s">
        <v>71</v>
      </c>
      <c r="AP869" t="s">
        <v>71</v>
      </c>
      <c r="AQ869" t="s">
        <v>71</v>
      </c>
      <c r="AR869" t="s">
        <v>479</v>
      </c>
      <c r="AS869">
        <v>2015</v>
      </c>
      <c r="AT869">
        <v>83</v>
      </c>
      <c r="AU869" t="s">
        <v>71</v>
      </c>
      <c r="AV869" t="s">
        <v>71</v>
      </c>
      <c r="AW869" t="s">
        <v>71</v>
      </c>
      <c r="AX869" t="s">
        <v>71</v>
      </c>
      <c r="AY869" t="s">
        <v>71</v>
      </c>
      <c r="AZ869">
        <v>1</v>
      </c>
      <c r="BA869">
        <v>16</v>
      </c>
      <c r="BB869" t="s">
        <v>71</v>
      </c>
      <c r="BC869" t="s">
        <v>7934</v>
      </c>
      <c r="BD869" t="str">
        <f>HYPERLINK("http://dx.doi.org/10.1016/j.cageo.2015.06.011","http://dx.doi.org/10.1016/j.cageo.2015.06.011")</f>
        <v>http://dx.doi.org/10.1016/j.cageo.2015.06.011</v>
      </c>
      <c r="BE869" t="s">
        <v>71</v>
      </c>
      <c r="BF869" t="s">
        <v>71</v>
      </c>
      <c r="BG869" t="s">
        <v>71</v>
      </c>
      <c r="BH869" t="s">
        <v>71</v>
      </c>
      <c r="BI869" t="s">
        <v>71</v>
      </c>
      <c r="BJ869" t="s">
        <v>71</v>
      </c>
      <c r="BK869" t="s">
        <v>71</v>
      </c>
      <c r="BL869" t="s">
        <v>71</v>
      </c>
      <c r="BM869" t="s">
        <v>71</v>
      </c>
      <c r="BN869" t="s">
        <v>71</v>
      </c>
      <c r="BO869" t="s">
        <v>71</v>
      </c>
      <c r="BP869" t="s">
        <v>71</v>
      </c>
      <c r="BQ869" t="s">
        <v>7935</v>
      </c>
      <c r="BR869" t="str">
        <f>HYPERLINK("https%3A%2F%2Fwww.webofscience.com%2Fwos%2Fwoscc%2Ffull-record%2FWOS:000361400900001","View Full Record in Web of Science")</f>
        <v>View Full Record in Web of Science</v>
      </c>
    </row>
    <row r="870" spans="1:70" x14ac:dyDescent="0.25">
      <c r="A870" t="s">
        <v>69</v>
      </c>
      <c r="B870" t="s">
        <v>7936</v>
      </c>
      <c r="C870" t="s">
        <v>71</v>
      </c>
      <c r="D870" t="s">
        <v>71</v>
      </c>
      <c r="E870" t="s">
        <v>71</v>
      </c>
      <c r="F870" t="s">
        <v>7937</v>
      </c>
      <c r="G870" t="s">
        <v>71</v>
      </c>
      <c r="H870" t="s">
        <v>71</v>
      </c>
      <c r="I870" s="1" t="s">
        <v>7938</v>
      </c>
      <c r="J870" s="6" t="s">
        <v>8590</v>
      </c>
      <c r="K870" t="s">
        <v>7939</v>
      </c>
      <c r="L870" t="s">
        <v>71</v>
      </c>
      <c r="M870" t="s">
        <v>71</v>
      </c>
      <c r="N870" t="s">
        <v>71</v>
      </c>
      <c r="O870" t="s">
        <v>71</v>
      </c>
      <c r="P870" t="s">
        <v>71</v>
      </c>
      <c r="Q870" t="s">
        <v>71</v>
      </c>
      <c r="R870" t="s">
        <v>71</v>
      </c>
      <c r="S870" t="s">
        <v>71</v>
      </c>
      <c r="T870" t="s">
        <v>7940</v>
      </c>
      <c r="U870" t="s">
        <v>71</v>
      </c>
      <c r="V870" t="s">
        <v>71</v>
      </c>
      <c r="W870" t="s">
        <v>71</v>
      </c>
      <c r="X870" t="s">
        <v>71</v>
      </c>
      <c r="Y870" t="s">
        <v>7941</v>
      </c>
      <c r="Z870" t="s">
        <v>7942</v>
      </c>
      <c r="AA870" t="s">
        <v>71</v>
      </c>
      <c r="AB870" t="s">
        <v>71</v>
      </c>
      <c r="AC870" t="s">
        <v>71</v>
      </c>
      <c r="AD870" t="s">
        <v>71</v>
      </c>
      <c r="AE870" t="s">
        <v>71</v>
      </c>
      <c r="AF870" t="s">
        <v>71</v>
      </c>
      <c r="AG870" t="s">
        <v>71</v>
      </c>
      <c r="AH870" t="s">
        <v>71</v>
      </c>
      <c r="AI870" t="s">
        <v>71</v>
      </c>
      <c r="AJ870" t="s">
        <v>71</v>
      </c>
      <c r="AK870" t="s">
        <v>71</v>
      </c>
      <c r="AL870" t="s">
        <v>71</v>
      </c>
      <c r="AM870" t="s">
        <v>7943</v>
      </c>
      <c r="AN870" t="s">
        <v>7944</v>
      </c>
      <c r="AO870" t="s">
        <v>71</v>
      </c>
      <c r="AP870" t="s">
        <v>71</v>
      </c>
      <c r="AQ870" t="s">
        <v>71</v>
      </c>
      <c r="AR870" t="s">
        <v>913</v>
      </c>
      <c r="AS870">
        <v>2017</v>
      </c>
      <c r="AT870">
        <v>88</v>
      </c>
      <c r="AU870" t="s">
        <v>71</v>
      </c>
      <c r="AV870" t="s">
        <v>71</v>
      </c>
      <c r="AW870" t="s">
        <v>71</v>
      </c>
      <c r="AX870" t="s">
        <v>71</v>
      </c>
      <c r="AY870" t="s">
        <v>71</v>
      </c>
      <c r="AZ870">
        <v>18</v>
      </c>
      <c r="BA870">
        <v>31</v>
      </c>
      <c r="BB870" t="s">
        <v>71</v>
      </c>
      <c r="BC870" t="s">
        <v>7945</v>
      </c>
      <c r="BD870" t="str">
        <f>HYPERLINK("http://dx.doi.org/10.1016/j.compbiomed.2017.06.019","http://dx.doi.org/10.1016/j.compbiomed.2017.06.019")</f>
        <v>http://dx.doi.org/10.1016/j.compbiomed.2017.06.019</v>
      </c>
      <c r="BE870" t="s">
        <v>71</v>
      </c>
      <c r="BF870" t="s">
        <v>71</v>
      </c>
      <c r="BG870" t="s">
        <v>71</v>
      </c>
      <c r="BH870" t="s">
        <v>71</v>
      </c>
      <c r="BI870" t="s">
        <v>71</v>
      </c>
      <c r="BJ870" t="s">
        <v>71</v>
      </c>
      <c r="BK870" t="s">
        <v>71</v>
      </c>
      <c r="BL870">
        <v>28672176</v>
      </c>
      <c r="BM870" t="s">
        <v>71</v>
      </c>
      <c r="BN870" t="s">
        <v>71</v>
      </c>
      <c r="BO870" t="s">
        <v>71</v>
      </c>
      <c r="BP870" t="s">
        <v>71</v>
      </c>
      <c r="BQ870" t="s">
        <v>7946</v>
      </c>
      <c r="BR870" t="str">
        <f>HYPERLINK("https%3A%2F%2Fwww.webofscience.com%2Fwos%2Fwoscc%2Ffull-record%2FWOS:000410016300003","View Full Record in Web of Science")</f>
        <v>View Full Record in Web of Science</v>
      </c>
    </row>
    <row r="871" spans="1:70" x14ac:dyDescent="0.25">
      <c r="A871" t="s">
        <v>69</v>
      </c>
      <c r="B871" t="s">
        <v>7947</v>
      </c>
      <c r="C871" t="s">
        <v>71</v>
      </c>
      <c r="D871" t="s">
        <v>71</v>
      </c>
      <c r="E871" t="s">
        <v>71</v>
      </c>
      <c r="F871" t="s">
        <v>7948</v>
      </c>
      <c r="G871" t="s">
        <v>71</v>
      </c>
      <c r="H871" t="s">
        <v>71</v>
      </c>
      <c r="I871" s="1" t="s">
        <v>7949</v>
      </c>
      <c r="J871" s="6" t="s">
        <v>8588</v>
      </c>
      <c r="K871" t="s">
        <v>6869</v>
      </c>
      <c r="L871" t="s">
        <v>71</v>
      </c>
      <c r="M871" t="s">
        <v>71</v>
      </c>
      <c r="N871" t="s">
        <v>71</v>
      </c>
      <c r="O871" t="s">
        <v>71</v>
      </c>
      <c r="P871" t="s">
        <v>71</v>
      </c>
      <c r="Q871" t="s">
        <v>71</v>
      </c>
      <c r="R871" t="s">
        <v>71</v>
      </c>
      <c r="S871" t="s">
        <v>71</v>
      </c>
      <c r="T871" t="s">
        <v>7950</v>
      </c>
      <c r="U871" t="s">
        <v>71</v>
      </c>
      <c r="V871" t="s">
        <v>71</v>
      </c>
      <c r="W871" t="s">
        <v>71</v>
      </c>
      <c r="X871" t="s">
        <v>71</v>
      </c>
      <c r="Y871" t="s">
        <v>7951</v>
      </c>
      <c r="Z871" t="s">
        <v>7952</v>
      </c>
      <c r="AA871" t="s">
        <v>71</v>
      </c>
      <c r="AB871" t="s">
        <v>71</v>
      </c>
      <c r="AC871" t="s">
        <v>71</v>
      </c>
      <c r="AD871" t="s">
        <v>71</v>
      </c>
      <c r="AE871" t="s">
        <v>71</v>
      </c>
      <c r="AF871" t="s">
        <v>71</v>
      </c>
      <c r="AG871" t="s">
        <v>71</v>
      </c>
      <c r="AH871" t="s">
        <v>71</v>
      </c>
      <c r="AI871" t="s">
        <v>71</v>
      </c>
      <c r="AJ871" t="s">
        <v>71</v>
      </c>
      <c r="AK871" t="s">
        <v>71</v>
      </c>
      <c r="AL871" t="s">
        <v>71</v>
      </c>
      <c r="AM871" t="s">
        <v>6873</v>
      </c>
      <c r="AN871" t="s">
        <v>6874</v>
      </c>
      <c r="AO871" t="s">
        <v>71</v>
      </c>
      <c r="AP871" t="s">
        <v>71</v>
      </c>
      <c r="AQ871" t="s">
        <v>71</v>
      </c>
      <c r="AR871" t="s">
        <v>263</v>
      </c>
      <c r="AS871">
        <v>2022</v>
      </c>
      <c r="AT871">
        <v>29</v>
      </c>
      <c r="AU871">
        <v>7</v>
      </c>
      <c r="AV871" t="s">
        <v>71</v>
      </c>
      <c r="AW871" t="s">
        <v>71</v>
      </c>
      <c r="AX871" t="s">
        <v>71</v>
      </c>
      <c r="AY871" t="s">
        <v>71</v>
      </c>
      <c r="AZ871">
        <v>5213</v>
      </c>
      <c r="BA871">
        <v>5236</v>
      </c>
      <c r="BB871" t="s">
        <v>71</v>
      </c>
      <c r="BC871" t="s">
        <v>7953</v>
      </c>
      <c r="BD871" t="str">
        <f>HYPERLINK("http://dx.doi.org/10.1007/s11831-022-09779-8","http://dx.doi.org/10.1007/s11831-022-09779-8")</f>
        <v>http://dx.doi.org/10.1007/s11831-022-09779-8</v>
      </c>
      <c r="BE871" t="s">
        <v>71</v>
      </c>
      <c r="BF871" t="s">
        <v>950</v>
      </c>
      <c r="BG871" t="s">
        <v>71</v>
      </c>
      <c r="BH871" t="s">
        <v>71</v>
      </c>
      <c r="BI871" t="s">
        <v>71</v>
      </c>
      <c r="BJ871" t="s">
        <v>71</v>
      </c>
      <c r="BK871" t="s">
        <v>71</v>
      </c>
      <c r="BL871" t="s">
        <v>71</v>
      </c>
      <c r="BM871" t="s">
        <v>71</v>
      </c>
      <c r="BN871" t="s">
        <v>71</v>
      </c>
      <c r="BO871" t="s">
        <v>71</v>
      </c>
      <c r="BP871" t="s">
        <v>71</v>
      </c>
      <c r="BQ871" t="s">
        <v>7954</v>
      </c>
      <c r="BR871" t="str">
        <f>HYPERLINK("https%3A%2F%2Fwww.webofscience.com%2Fwos%2Fwoscc%2Ffull-record%2FWOS:000826124600002","View Full Record in Web of Science")</f>
        <v>View Full Record in Web of Science</v>
      </c>
    </row>
    <row r="872" spans="1:70" x14ac:dyDescent="0.25">
      <c r="A872" t="s">
        <v>83</v>
      </c>
      <c r="B872" t="s">
        <v>7955</v>
      </c>
      <c r="C872" t="s">
        <v>71</v>
      </c>
      <c r="D872" t="s">
        <v>7956</v>
      </c>
      <c r="E872" t="s">
        <v>71</v>
      </c>
      <c r="F872" t="s">
        <v>7957</v>
      </c>
      <c r="G872" t="s">
        <v>71</v>
      </c>
      <c r="H872" t="s">
        <v>71</v>
      </c>
      <c r="I872" s="1" t="s">
        <v>7958</v>
      </c>
      <c r="J872" s="6" t="s">
        <v>8590</v>
      </c>
      <c r="K872" t="s">
        <v>7959</v>
      </c>
      <c r="L872" t="s">
        <v>71</v>
      </c>
      <c r="M872" t="s">
        <v>7960</v>
      </c>
      <c r="N872" t="s">
        <v>7961</v>
      </c>
      <c r="O872" t="s">
        <v>4035</v>
      </c>
      <c r="P872" t="s">
        <v>7962</v>
      </c>
      <c r="Q872" t="s">
        <v>71</v>
      </c>
      <c r="R872" t="s">
        <v>71</v>
      </c>
      <c r="S872" t="s">
        <v>71</v>
      </c>
      <c r="T872" t="s">
        <v>7963</v>
      </c>
      <c r="U872" t="s">
        <v>71</v>
      </c>
      <c r="V872" t="s">
        <v>71</v>
      </c>
      <c r="W872" t="s">
        <v>71</v>
      </c>
      <c r="X872" t="s">
        <v>71</v>
      </c>
      <c r="Y872" t="s">
        <v>71</v>
      </c>
      <c r="Z872" t="s">
        <v>71</v>
      </c>
      <c r="AA872" t="s">
        <v>71</v>
      </c>
      <c r="AB872" t="s">
        <v>71</v>
      </c>
      <c r="AC872" t="s">
        <v>71</v>
      </c>
      <c r="AD872" t="s">
        <v>71</v>
      </c>
      <c r="AE872" t="s">
        <v>71</v>
      </c>
      <c r="AF872" t="s">
        <v>71</v>
      </c>
      <c r="AG872" t="s">
        <v>71</v>
      </c>
      <c r="AH872" t="s">
        <v>71</v>
      </c>
      <c r="AI872" t="s">
        <v>71</v>
      </c>
      <c r="AJ872" t="s">
        <v>71</v>
      </c>
      <c r="AK872" t="s">
        <v>71</v>
      </c>
      <c r="AL872" t="s">
        <v>71</v>
      </c>
      <c r="AM872" t="s">
        <v>71</v>
      </c>
      <c r="AN872" t="s">
        <v>71</v>
      </c>
      <c r="AO872" t="s">
        <v>7964</v>
      </c>
      <c r="AP872" t="s">
        <v>71</v>
      </c>
      <c r="AQ872" t="s">
        <v>71</v>
      </c>
      <c r="AR872" t="s">
        <v>71</v>
      </c>
      <c r="AS872">
        <v>2009</v>
      </c>
      <c r="AT872" t="s">
        <v>71</v>
      </c>
      <c r="AU872" t="s">
        <v>71</v>
      </c>
      <c r="AV872" t="s">
        <v>71</v>
      </c>
      <c r="AW872" t="s">
        <v>71</v>
      </c>
      <c r="AX872" t="s">
        <v>71</v>
      </c>
      <c r="AY872" t="s">
        <v>71</v>
      </c>
      <c r="AZ872">
        <v>217</v>
      </c>
      <c r="BA872" t="s">
        <v>99</v>
      </c>
      <c r="BB872" t="s">
        <v>71</v>
      </c>
      <c r="BC872" t="s">
        <v>7965</v>
      </c>
      <c r="BD872" t="str">
        <f>HYPERLINK("http://dx.doi.org/10.1109/ETCS.2009.575","http://dx.doi.org/10.1109/ETCS.2009.575")</f>
        <v>http://dx.doi.org/10.1109/ETCS.2009.575</v>
      </c>
      <c r="BE872" t="s">
        <v>71</v>
      </c>
      <c r="BF872" t="s">
        <v>71</v>
      </c>
      <c r="BG872" t="s">
        <v>71</v>
      </c>
      <c r="BH872" t="s">
        <v>71</v>
      </c>
      <c r="BI872" t="s">
        <v>71</v>
      </c>
      <c r="BJ872" t="s">
        <v>71</v>
      </c>
      <c r="BK872" t="s">
        <v>71</v>
      </c>
      <c r="BL872" t="s">
        <v>71</v>
      </c>
      <c r="BM872" t="s">
        <v>71</v>
      </c>
      <c r="BN872" t="s">
        <v>71</v>
      </c>
      <c r="BO872" t="s">
        <v>71</v>
      </c>
      <c r="BP872" t="s">
        <v>71</v>
      </c>
      <c r="BQ872" t="s">
        <v>7966</v>
      </c>
      <c r="BR872" t="str">
        <f>HYPERLINK("https%3A%2F%2Fwww.webofscience.com%2Fwos%2Fwoscc%2Ffull-record%2FWOS:000268239100052","View Full Record in Web of Science")</f>
        <v>View Full Record in Web of Science</v>
      </c>
    </row>
    <row r="873" spans="1:70" x14ac:dyDescent="0.25">
      <c r="A873" t="s">
        <v>69</v>
      </c>
      <c r="B873" t="s">
        <v>7967</v>
      </c>
      <c r="C873" t="s">
        <v>71</v>
      </c>
      <c r="D873" t="s">
        <v>71</v>
      </c>
      <c r="E873" t="s">
        <v>71</v>
      </c>
      <c r="F873" t="s">
        <v>7968</v>
      </c>
      <c r="G873" t="s">
        <v>71</v>
      </c>
      <c r="H873" t="s">
        <v>71</v>
      </c>
      <c r="I873" s="13" t="s">
        <v>7969</v>
      </c>
      <c r="J873" s="6"/>
      <c r="K873" t="s">
        <v>4838</v>
      </c>
      <c r="L873" t="s">
        <v>71</v>
      </c>
      <c r="M873" t="s">
        <v>71</v>
      </c>
      <c r="N873" t="s">
        <v>71</v>
      </c>
      <c r="O873" t="s">
        <v>71</v>
      </c>
      <c r="P873" t="s">
        <v>71</v>
      </c>
      <c r="Q873" t="s">
        <v>71</v>
      </c>
      <c r="R873" t="s">
        <v>71</v>
      </c>
      <c r="S873" t="s">
        <v>71</v>
      </c>
      <c r="T873" t="s">
        <v>7970</v>
      </c>
      <c r="U873" t="s">
        <v>71</v>
      </c>
      <c r="V873" t="s">
        <v>71</v>
      </c>
      <c r="W873" t="s">
        <v>71</v>
      </c>
      <c r="X873" t="s">
        <v>71</v>
      </c>
      <c r="Y873" t="s">
        <v>7971</v>
      </c>
      <c r="Z873" t="s">
        <v>7972</v>
      </c>
      <c r="AA873" t="s">
        <v>71</v>
      </c>
      <c r="AB873" t="s">
        <v>71</v>
      </c>
      <c r="AC873" t="s">
        <v>71</v>
      </c>
      <c r="AD873" t="s">
        <v>71</v>
      </c>
      <c r="AE873" t="s">
        <v>71</v>
      </c>
      <c r="AF873" t="s">
        <v>71</v>
      </c>
      <c r="AG873" t="s">
        <v>71</v>
      </c>
      <c r="AH873" t="s">
        <v>71</v>
      </c>
      <c r="AI873" t="s">
        <v>71</v>
      </c>
      <c r="AJ873" t="s">
        <v>71</v>
      </c>
      <c r="AK873" t="s">
        <v>71</v>
      </c>
      <c r="AL873" t="s">
        <v>71</v>
      </c>
      <c r="AM873" t="s">
        <v>4841</v>
      </c>
      <c r="AN873" t="s">
        <v>4842</v>
      </c>
      <c r="AO873" t="s">
        <v>71</v>
      </c>
      <c r="AP873" t="s">
        <v>71</v>
      </c>
      <c r="AQ873" t="s">
        <v>71</v>
      </c>
      <c r="AR873" t="s">
        <v>263</v>
      </c>
      <c r="AS873">
        <v>2019</v>
      </c>
      <c r="AT873">
        <v>51</v>
      </c>
      <c r="AU873" t="s">
        <v>71</v>
      </c>
      <c r="AV873" t="s">
        <v>71</v>
      </c>
      <c r="AW873" t="s">
        <v>71</v>
      </c>
      <c r="AX873" t="s">
        <v>71</v>
      </c>
      <c r="AY873" t="s">
        <v>71</v>
      </c>
      <c r="AZ873">
        <v>145</v>
      </c>
      <c r="BA873">
        <v>177</v>
      </c>
      <c r="BB873" t="s">
        <v>71</v>
      </c>
      <c r="BC873" t="s">
        <v>7973</v>
      </c>
      <c r="BD873" t="str">
        <f>HYPERLINK("http://dx.doi.org/10.1016/j.inffus.2018.12.002","http://dx.doi.org/10.1016/j.inffus.2018.12.002")</f>
        <v>http://dx.doi.org/10.1016/j.inffus.2018.12.002</v>
      </c>
      <c r="BE873" t="s">
        <v>71</v>
      </c>
      <c r="BF873" t="s">
        <v>71</v>
      </c>
      <c r="BG873" t="s">
        <v>71</v>
      </c>
      <c r="BH873" t="s">
        <v>71</v>
      </c>
      <c r="BI873" t="s">
        <v>71</v>
      </c>
      <c r="BJ873" t="s">
        <v>71</v>
      </c>
      <c r="BK873" t="s">
        <v>71</v>
      </c>
      <c r="BL873" t="s">
        <v>71</v>
      </c>
      <c r="BM873" t="s">
        <v>71</v>
      </c>
      <c r="BN873" t="s">
        <v>71</v>
      </c>
      <c r="BO873" t="s">
        <v>71</v>
      </c>
      <c r="BP873" t="s">
        <v>71</v>
      </c>
      <c r="BQ873" t="s">
        <v>7974</v>
      </c>
      <c r="BR873" t="str">
        <f>HYPERLINK("https%3A%2F%2Fwww.webofscience.com%2Fwos%2Fwoscc%2Ffull-record%2FWOS:000469155600012","View Full Record in Web of Science")</f>
        <v>View Full Record in Web of Science</v>
      </c>
    </row>
    <row r="874" spans="1:70" x14ac:dyDescent="0.25">
      <c r="A874" t="s">
        <v>83</v>
      </c>
      <c r="B874" t="s">
        <v>7975</v>
      </c>
      <c r="C874" t="s">
        <v>71</v>
      </c>
      <c r="D874" t="s">
        <v>7976</v>
      </c>
      <c r="E874" t="s">
        <v>71</v>
      </c>
      <c r="F874" t="s">
        <v>7977</v>
      </c>
      <c r="G874" t="s">
        <v>71</v>
      </c>
      <c r="H874" t="s">
        <v>71</v>
      </c>
      <c r="I874" s="1" t="s">
        <v>7978</v>
      </c>
      <c r="J874" s="6" t="s">
        <v>8590</v>
      </c>
      <c r="K874" t="s">
        <v>7979</v>
      </c>
      <c r="L874" t="s">
        <v>71</v>
      </c>
      <c r="M874" t="s">
        <v>7980</v>
      </c>
      <c r="N874" t="s">
        <v>7981</v>
      </c>
      <c r="O874" t="s">
        <v>7982</v>
      </c>
      <c r="P874" t="s">
        <v>7983</v>
      </c>
      <c r="Q874" t="s">
        <v>71</v>
      </c>
      <c r="R874" t="s">
        <v>71</v>
      </c>
      <c r="S874" t="s">
        <v>71</v>
      </c>
      <c r="T874" t="s">
        <v>7984</v>
      </c>
      <c r="U874" t="s">
        <v>71</v>
      </c>
      <c r="V874" t="s">
        <v>71</v>
      </c>
      <c r="W874" t="s">
        <v>71</v>
      </c>
      <c r="X874" t="s">
        <v>71</v>
      </c>
      <c r="Y874" t="s">
        <v>7985</v>
      </c>
      <c r="Z874" t="s">
        <v>71</v>
      </c>
      <c r="AA874" t="s">
        <v>71</v>
      </c>
      <c r="AB874" t="s">
        <v>71</v>
      </c>
      <c r="AC874" t="s">
        <v>71</v>
      </c>
      <c r="AD874" t="s">
        <v>71</v>
      </c>
      <c r="AE874" t="s">
        <v>71</v>
      </c>
      <c r="AF874" t="s">
        <v>71</v>
      </c>
      <c r="AG874" t="s">
        <v>71</v>
      </c>
      <c r="AH874" t="s">
        <v>71</v>
      </c>
      <c r="AI874" t="s">
        <v>71</v>
      </c>
      <c r="AJ874" t="s">
        <v>71</v>
      </c>
      <c r="AK874" t="s">
        <v>71</v>
      </c>
      <c r="AL874" t="s">
        <v>71</v>
      </c>
      <c r="AM874" t="s">
        <v>71</v>
      </c>
      <c r="AN874" t="s">
        <v>71</v>
      </c>
      <c r="AO874" t="s">
        <v>7986</v>
      </c>
      <c r="AP874" t="s">
        <v>71</v>
      </c>
      <c r="AQ874" t="s">
        <v>71</v>
      </c>
      <c r="AR874" t="s">
        <v>71</v>
      </c>
      <c r="AS874">
        <v>2007</v>
      </c>
      <c r="AT874" t="s">
        <v>71</v>
      </c>
      <c r="AU874" t="s">
        <v>71</v>
      </c>
      <c r="AV874" t="s">
        <v>71</v>
      </c>
      <c r="AW874" t="s">
        <v>71</v>
      </c>
      <c r="AX874" t="s">
        <v>71</v>
      </c>
      <c r="AY874" t="s">
        <v>71</v>
      </c>
      <c r="AZ874">
        <v>2264</v>
      </c>
      <c r="BA874" t="s">
        <v>99</v>
      </c>
      <c r="BB874" t="s">
        <v>71</v>
      </c>
      <c r="BC874" t="s">
        <v>71</v>
      </c>
      <c r="BD874" t="s">
        <v>71</v>
      </c>
      <c r="BE874" t="s">
        <v>71</v>
      </c>
      <c r="BF874" t="s">
        <v>71</v>
      </c>
      <c r="BG874" t="s">
        <v>71</v>
      </c>
      <c r="BH874" t="s">
        <v>71</v>
      </c>
      <c r="BI874" t="s">
        <v>71</v>
      </c>
      <c r="BJ874" t="s">
        <v>71</v>
      </c>
      <c r="BK874" t="s">
        <v>71</v>
      </c>
      <c r="BL874" t="s">
        <v>71</v>
      </c>
      <c r="BM874" t="s">
        <v>71</v>
      </c>
      <c r="BN874" t="s">
        <v>71</v>
      </c>
      <c r="BO874" t="s">
        <v>71</v>
      </c>
      <c r="BP874" t="s">
        <v>71</v>
      </c>
      <c r="BQ874" t="s">
        <v>7987</v>
      </c>
      <c r="BR874" t="str">
        <f>HYPERLINK("https%3A%2F%2Fwww.webofscience.com%2Fwos%2Fwoscc%2Ffull-record%2FWOS:000249887902056","View Full Record in Web of Science")</f>
        <v>View Full Record in Web of Science</v>
      </c>
    </row>
    <row r="875" spans="1:70" x14ac:dyDescent="0.25">
      <c r="A875" t="s">
        <v>69</v>
      </c>
      <c r="B875" t="s">
        <v>7988</v>
      </c>
      <c r="C875" t="s">
        <v>71</v>
      </c>
      <c r="D875" t="s">
        <v>71</v>
      </c>
      <c r="E875" t="s">
        <v>71</v>
      </c>
      <c r="F875" t="s">
        <v>7989</v>
      </c>
      <c r="G875" t="s">
        <v>71</v>
      </c>
      <c r="H875" t="s">
        <v>71</v>
      </c>
      <c r="I875" s="1" t="s">
        <v>7990</v>
      </c>
      <c r="J875" s="6" t="s">
        <v>8590</v>
      </c>
      <c r="K875" t="s">
        <v>288</v>
      </c>
      <c r="L875" t="s">
        <v>71</v>
      </c>
      <c r="M875" t="s">
        <v>71</v>
      </c>
      <c r="N875" t="s">
        <v>71</v>
      </c>
      <c r="O875" t="s">
        <v>71</v>
      </c>
      <c r="P875" t="s">
        <v>71</v>
      </c>
      <c r="Q875" t="s">
        <v>71</v>
      </c>
      <c r="R875" t="s">
        <v>71</v>
      </c>
      <c r="S875" t="s">
        <v>71</v>
      </c>
      <c r="T875" t="s">
        <v>7991</v>
      </c>
      <c r="U875" t="s">
        <v>71</v>
      </c>
      <c r="V875" t="s">
        <v>71</v>
      </c>
      <c r="W875" t="s">
        <v>71</v>
      </c>
      <c r="X875" t="s">
        <v>71</v>
      </c>
      <c r="Y875" t="s">
        <v>7992</v>
      </c>
      <c r="Z875" t="s">
        <v>71</v>
      </c>
      <c r="AA875" t="s">
        <v>71</v>
      </c>
      <c r="AB875" t="s">
        <v>71</v>
      </c>
      <c r="AC875" t="s">
        <v>71</v>
      </c>
      <c r="AD875" t="s">
        <v>71</v>
      </c>
      <c r="AE875" t="s">
        <v>71</v>
      </c>
      <c r="AF875" t="s">
        <v>71</v>
      </c>
      <c r="AG875" t="s">
        <v>71</v>
      </c>
      <c r="AH875" t="s">
        <v>71</v>
      </c>
      <c r="AI875" t="s">
        <v>71</v>
      </c>
      <c r="AJ875" t="s">
        <v>71</v>
      </c>
      <c r="AK875" t="s">
        <v>71</v>
      </c>
      <c r="AL875" t="s">
        <v>71</v>
      </c>
      <c r="AM875" t="s">
        <v>291</v>
      </c>
      <c r="AN875" t="s">
        <v>292</v>
      </c>
      <c r="AO875" t="s">
        <v>71</v>
      </c>
      <c r="AP875" t="s">
        <v>71</v>
      </c>
      <c r="AQ875" t="s">
        <v>71</v>
      </c>
      <c r="AR875" t="s">
        <v>913</v>
      </c>
      <c r="AS875">
        <v>2013</v>
      </c>
      <c r="AT875">
        <v>40</v>
      </c>
      <c r="AU875">
        <v>11</v>
      </c>
      <c r="AV875" t="s">
        <v>71</v>
      </c>
      <c r="AW875" t="s">
        <v>71</v>
      </c>
      <c r="AX875" t="s">
        <v>71</v>
      </c>
      <c r="AY875" t="s">
        <v>71</v>
      </c>
      <c r="AZ875">
        <v>4715</v>
      </c>
      <c r="BA875">
        <v>4729</v>
      </c>
      <c r="BB875" t="s">
        <v>71</v>
      </c>
      <c r="BC875" t="s">
        <v>7993</v>
      </c>
      <c r="BD875" t="str">
        <f>HYPERLINK("http://dx.doi.org/10.1016/j.eswa.2013.02.007","http://dx.doi.org/10.1016/j.eswa.2013.02.007")</f>
        <v>http://dx.doi.org/10.1016/j.eswa.2013.02.007</v>
      </c>
      <c r="BE875" t="s">
        <v>71</v>
      </c>
      <c r="BF875" t="s">
        <v>71</v>
      </c>
      <c r="BG875" t="s">
        <v>71</v>
      </c>
      <c r="BH875" t="s">
        <v>71</v>
      </c>
      <c r="BI875" t="s">
        <v>71</v>
      </c>
      <c r="BJ875" t="s">
        <v>71</v>
      </c>
      <c r="BK875" t="s">
        <v>71</v>
      </c>
      <c r="BL875" t="s">
        <v>71</v>
      </c>
      <c r="BM875" t="s">
        <v>71</v>
      </c>
      <c r="BN875" t="s">
        <v>71</v>
      </c>
      <c r="BO875" t="s">
        <v>71</v>
      </c>
      <c r="BP875" t="s">
        <v>71</v>
      </c>
      <c r="BQ875" t="s">
        <v>7994</v>
      </c>
      <c r="BR875" t="str">
        <f>HYPERLINK("https%3A%2F%2Fwww.webofscience.com%2Fwos%2Fwoscc%2Ffull-record%2FWOS:000318052300043","View Full Record in Web of Science")</f>
        <v>View Full Record in Web of Science</v>
      </c>
    </row>
    <row r="876" spans="1:70" x14ac:dyDescent="0.25">
      <c r="A876" t="s">
        <v>69</v>
      </c>
      <c r="B876" t="s">
        <v>7995</v>
      </c>
      <c r="C876" t="s">
        <v>71</v>
      </c>
      <c r="D876" t="s">
        <v>71</v>
      </c>
      <c r="E876" t="s">
        <v>71</v>
      </c>
      <c r="F876" t="s">
        <v>7995</v>
      </c>
      <c r="G876" t="s">
        <v>71</v>
      </c>
      <c r="H876" t="s">
        <v>71</v>
      </c>
      <c r="I876" s="1" t="s">
        <v>7996</v>
      </c>
      <c r="J876" s="6" t="s">
        <v>8590</v>
      </c>
      <c r="K876" t="s">
        <v>7997</v>
      </c>
      <c r="L876" t="s">
        <v>71</v>
      </c>
      <c r="M876" t="s">
        <v>71</v>
      </c>
      <c r="N876" t="s">
        <v>71</v>
      </c>
      <c r="O876" t="s">
        <v>71</v>
      </c>
      <c r="P876" t="s">
        <v>71</v>
      </c>
      <c r="Q876" t="s">
        <v>71</v>
      </c>
      <c r="R876" t="s">
        <v>71</v>
      </c>
      <c r="S876" t="s">
        <v>71</v>
      </c>
      <c r="T876" t="s">
        <v>7998</v>
      </c>
      <c r="U876" t="s">
        <v>71</v>
      </c>
      <c r="V876" t="s">
        <v>71</v>
      </c>
      <c r="W876" t="s">
        <v>71</v>
      </c>
      <c r="X876" t="s">
        <v>71</v>
      </c>
      <c r="Y876" t="s">
        <v>71</v>
      </c>
      <c r="Z876" t="s">
        <v>71</v>
      </c>
      <c r="AA876" t="s">
        <v>71</v>
      </c>
      <c r="AB876" t="s">
        <v>71</v>
      </c>
      <c r="AC876" t="s">
        <v>71</v>
      </c>
      <c r="AD876" t="s">
        <v>71</v>
      </c>
      <c r="AE876" t="s">
        <v>71</v>
      </c>
      <c r="AF876" t="s">
        <v>71</v>
      </c>
      <c r="AG876" t="s">
        <v>71</v>
      </c>
      <c r="AH876" t="s">
        <v>71</v>
      </c>
      <c r="AI876" t="s">
        <v>71</v>
      </c>
      <c r="AJ876" t="s">
        <v>71</v>
      </c>
      <c r="AK876" t="s">
        <v>71</v>
      </c>
      <c r="AL876" t="s">
        <v>71</v>
      </c>
      <c r="AM876" t="s">
        <v>7999</v>
      </c>
      <c r="AN876" t="s">
        <v>8000</v>
      </c>
      <c r="AO876" t="s">
        <v>71</v>
      </c>
      <c r="AP876" t="s">
        <v>71</v>
      </c>
      <c r="AQ876" t="s">
        <v>71</v>
      </c>
      <c r="AR876" t="s">
        <v>1454</v>
      </c>
      <c r="AS876">
        <v>1994</v>
      </c>
      <c r="AT876" t="s">
        <v>8001</v>
      </c>
      <c r="AU876">
        <v>7</v>
      </c>
      <c r="AV876" t="s">
        <v>71</v>
      </c>
      <c r="AW876" t="s">
        <v>71</v>
      </c>
      <c r="AX876" t="s">
        <v>71</v>
      </c>
      <c r="AY876" t="s">
        <v>71</v>
      </c>
      <c r="AZ876">
        <v>1144</v>
      </c>
      <c r="BA876">
        <v>1153</v>
      </c>
      <c r="BB876" t="s">
        <v>71</v>
      </c>
      <c r="BC876" t="s">
        <v>71</v>
      </c>
      <c r="BD876" t="s">
        <v>71</v>
      </c>
      <c r="BE876" t="s">
        <v>71</v>
      </c>
      <c r="BF876" t="s">
        <v>71</v>
      </c>
      <c r="BG876" t="s">
        <v>71</v>
      </c>
      <c r="BH876" t="s">
        <v>71</v>
      </c>
      <c r="BI876" t="s">
        <v>71</v>
      </c>
      <c r="BJ876" t="s">
        <v>71</v>
      </c>
      <c r="BK876" t="s">
        <v>71</v>
      </c>
      <c r="BL876" t="s">
        <v>71</v>
      </c>
      <c r="BM876" t="s">
        <v>71</v>
      </c>
      <c r="BN876" t="s">
        <v>71</v>
      </c>
      <c r="BO876" t="s">
        <v>71</v>
      </c>
      <c r="BP876" t="s">
        <v>71</v>
      </c>
      <c r="BQ876" t="s">
        <v>8002</v>
      </c>
      <c r="BR876" t="str">
        <f>HYPERLINK("https%3A%2F%2Fwww.webofscience.com%2Fwos%2Fwoscc%2Ffull-record%2FWOS:A1994NY84800006","View Full Record in Web of Science")</f>
        <v>View Full Record in Web of Science</v>
      </c>
    </row>
    <row r="877" spans="1:70" x14ac:dyDescent="0.25">
      <c r="A877" t="s">
        <v>460</v>
      </c>
      <c r="B877" t="s">
        <v>8003</v>
      </c>
      <c r="C877" t="s">
        <v>71</v>
      </c>
      <c r="D877" t="s">
        <v>8004</v>
      </c>
      <c r="E877" t="s">
        <v>71</v>
      </c>
      <c r="F877" t="s">
        <v>8005</v>
      </c>
      <c r="G877" t="s">
        <v>71</v>
      </c>
      <c r="H877" t="s">
        <v>71</v>
      </c>
      <c r="I877" s="1" t="s">
        <v>8006</v>
      </c>
      <c r="J877" s="6" t="s">
        <v>8590</v>
      </c>
      <c r="K877" t="s">
        <v>8007</v>
      </c>
      <c r="L877" t="s">
        <v>526</v>
      </c>
      <c r="M877" t="s">
        <v>71</v>
      </c>
      <c r="N877" t="s">
        <v>71</v>
      </c>
      <c r="O877" t="s">
        <v>71</v>
      </c>
      <c r="P877" t="s">
        <v>71</v>
      </c>
      <c r="Q877" t="s">
        <v>71</v>
      </c>
      <c r="R877" t="s">
        <v>71</v>
      </c>
      <c r="S877" t="s">
        <v>71</v>
      </c>
      <c r="T877" t="s">
        <v>8008</v>
      </c>
      <c r="U877" t="s">
        <v>71</v>
      </c>
      <c r="V877" t="s">
        <v>71</v>
      </c>
      <c r="W877" t="s">
        <v>71</v>
      </c>
      <c r="X877" t="s">
        <v>71</v>
      </c>
      <c r="Y877" t="s">
        <v>71</v>
      </c>
      <c r="Z877" t="s">
        <v>71</v>
      </c>
      <c r="AA877" t="s">
        <v>71</v>
      </c>
      <c r="AB877" t="s">
        <v>71</v>
      </c>
      <c r="AC877" t="s">
        <v>71</v>
      </c>
      <c r="AD877" t="s">
        <v>71</v>
      </c>
      <c r="AE877" t="s">
        <v>71</v>
      </c>
      <c r="AF877" t="s">
        <v>71</v>
      </c>
      <c r="AG877" t="s">
        <v>71</v>
      </c>
      <c r="AH877" t="s">
        <v>71</v>
      </c>
      <c r="AI877" t="s">
        <v>71</v>
      </c>
      <c r="AJ877" t="s">
        <v>71</v>
      </c>
      <c r="AK877" t="s">
        <v>71</v>
      </c>
      <c r="AL877" t="s">
        <v>71</v>
      </c>
      <c r="AM877" t="s">
        <v>530</v>
      </c>
      <c r="AN877" t="s">
        <v>71</v>
      </c>
      <c r="AO877" t="s">
        <v>8009</v>
      </c>
      <c r="AP877" t="s">
        <v>71</v>
      </c>
      <c r="AQ877" t="s">
        <v>71</v>
      </c>
      <c r="AR877" t="s">
        <v>71</v>
      </c>
      <c r="AS877">
        <v>2010</v>
      </c>
      <c r="AT877">
        <v>304</v>
      </c>
      <c r="AU877" t="s">
        <v>71</v>
      </c>
      <c r="AV877" t="s">
        <v>71</v>
      </c>
      <c r="AW877" t="s">
        <v>71</v>
      </c>
      <c r="AX877" t="s">
        <v>71</v>
      </c>
      <c r="AY877" t="s">
        <v>71</v>
      </c>
      <c r="AZ877">
        <v>55</v>
      </c>
      <c r="BA877">
        <v>77</v>
      </c>
      <c r="BB877" t="s">
        <v>71</v>
      </c>
      <c r="BC877" t="s">
        <v>71</v>
      </c>
      <c r="BD877" t="s">
        <v>71</v>
      </c>
      <c r="BE877" t="s">
        <v>8010</v>
      </c>
      <c r="BF877" t="s">
        <v>71</v>
      </c>
      <c r="BG877" t="s">
        <v>71</v>
      </c>
      <c r="BH877" t="s">
        <v>71</v>
      </c>
      <c r="BI877" t="s">
        <v>71</v>
      </c>
      <c r="BJ877" t="s">
        <v>71</v>
      </c>
      <c r="BK877" t="s">
        <v>71</v>
      </c>
      <c r="BL877" t="s">
        <v>71</v>
      </c>
      <c r="BM877" t="s">
        <v>71</v>
      </c>
      <c r="BN877" t="s">
        <v>71</v>
      </c>
      <c r="BO877" t="s">
        <v>71</v>
      </c>
      <c r="BP877" t="s">
        <v>71</v>
      </c>
      <c r="BQ877" t="s">
        <v>8011</v>
      </c>
      <c r="BR877" t="str">
        <f>HYPERLINK("https%3A%2F%2Fwww.webofscience.com%2Fwos%2Fwoscc%2Ffull-record%2FWOS:000280149300003","View Full Record in Web of Science")</f>
        <v>View Full Record in Web of Science</v>
      </c>
    </row>
    <row r="878" spans="1:70" x14ac:dyDescent="0.25">
      <c r="A878" t="s">
        <v>69</v>
      </c>
      <c r="B878" t="s">
        <v>8012</v>
      </c>
      <c r="C878" t="s">
        <v>71</v>
      </c>
      <c r="D878" t="s">
        <v>71</v>
      </c>
      <c r="E878" t="s">
        <v>71</v>
      </c>
      <c r="F878" t="s">
        <v>8013</v>
      </c>
      <c r="G878" t="s">
        <v>71</v>
      </c>
      <c r="H878" t="s">
        <v>71</v>
      </c>
      <c r="I878" s="1" t="s">
        <v>8014</v>
      </c>
      <c r="J878" s="6" t="s">
        <v>8590</v>
      </c>
      <c r="K878" t="s">
        <v>3331</v>
      </c>
      <c r="L878" t="s">
        <v>71</v>
      </c>
      <c r="M878" t="s">
        <v>71</v>
      </c>
      <c r="N878" t="s">
        <v>71</v>
      </c>
      <c r="O878" t="s">
        <v>71</v>
      </c>
      <c r="P878" t="s">
        <v>71</v>
      </c>
      <c r="Q878" t="s">
        <v>71</v>
      </c>
      <c r="R878" t="s">
        <v>71</v>
      </c>
      <c r="S878" t="s">
        <v>71</v>
      </c>
      <c r="T878" t="s">
        <v>8015</v>
      </c>
      <c r="U878" t="s">
        <v>71</v>
      </c>
      <c r="V878" t="s">
        <v>71</v>
      </c>
      <c r="W878" t="s">
        <v>71</v>
      </c>
      <c r="X878" t="s">
        <v>71</v>
      </c>
      <c r="Y878" t="s">
        <v>8016</v>
      </c>
      <c r="Z878" t="s">
        <v>8017</v>
      </c>
      <c r="AA878" t="s">
        <v>71</v>
      </c>
      <c r="AB878" t="s">
        <v>71</v>
      </c>
      <c r="AC878" t="s">
        <v>71</v>
      </c>
      <c r="AD878" t="s">
        <v>71</v>
      </c>
      <c r="AE878" t="s">
        <v>71</v>
      </c>
      <c r="AF878" t="s">
        <v>71</v>
      </c>
      <c r="AG878" t="s">
        <v>71</v>
      </c>
      <c r="AH878" t="s">
        <v>71</v>
      </c>
      <c r="AI878" t="s">
        <v>71</v>
      </c>
      <c r="AJ878" t="s">
        <v>71</v>
      </c>
      <c r="AK878" t="s">
        <v>71</v>
      </c>
      <c r="AL878" t="s">
        <v>71</v>
      </c>
      <c r="AM878" t="s">
        <v>3334</v>
      </c>
      <c r="AN878" t="s">
        <v>3335</v>
      </c>
      <c r="AO878" t="s">
        <v>71</v>
      </c>
      <c r="AP878" t="s">
        <v>71</v>
      </c>
      <c r="AQ878" t="s">
        <v>71</v>
      </c>
      <c r="AR878" t="s">
        <v>1454</v>
      </c>
      <c r="AS878">
        <v>2022</v>
      </c>
      <c r="AT878">
        <v>169</v>
      </c>
      <c r="AU878" t="s">
        <v>71</v>
      </c>
      <c r="AV878" t="s">
        <v>71</v>
      </c>
      <c r="AW878" t="s">
        <v>71</v>
      </c>
      <c r="AX878" t="s">
        <v>71</v>
      </c>
      <c r="AY878" t="s">
        <v>71</v>
      </c>
      <c r="AZ878" t="s">
        <v>71</v>
      </c>
      <c r="BA878" t="s">
        <v>71</v>
      </c>
      <c r="BB878">
        <v>108266</v>
      </c>
      <c r="BC878" t="s">
        <v>8018</v>
      </c>
      <c r="BD878" t="str">
        <f>HYPERLINK("http://dx.doi.org/10.1016/j.cie.2022.108266","http://dx.doi.org/10.1016/j.cie.2022.108266")</f>
        <v>http://dx.doi.org/10.1016/j.cie.2022.108266</v>
      </c>
      <c r="BE878" t="s">
        <v>71</v>
      </c>
      <c r="BF878" t="s">
        <v>71</v>
      </c>
      <c r="BG878" t="s">
        <v>71</v>
      </c>
      <c r="BH878" t="s">
        <v>71</v>
      </c>
      <c r="BI878" t="s">
        <v>71</v>
      </c>
      <c r="BJ878" t="s">
        <v>71</v>
      </c>
      <c r="BK878" t="s">
        <v>71</v>
      </c>
      <c r="BL878" t="s">
        <v>71</v>
      </c>
      <c r="BM878" t="s">
        <v>71</v>
      </c>
      <c r="BN878" t="s">
        <v>71</v>
      </c>
      <c r="BO878" t="s">
        <v>71</v>
      </c>
      <c r="BP878" t="s">
        <v>71</v>
      </c>
      <c r="BQ878" t="s">
        <v>8019</v>
      </c>
      <c r="BR878" t="str">
        <f>HYPERLINK("https%3A%2F%2Fwww.webofscience.com%2Fwos%2Fwoscc%2Ffull-record%2FWOS:000809724200001","View Full Record in Web of Science")</f>
        <v>View Full Record in Web of Science</v>
      </c>
    </row>
    <row r="879" spans="1:70" x14ac:dyDescent="0.25">
      <c r="A879" t="s">
        <v>69</v>
      </c>
      <c r="B879" t="s">
        <v>8020</v>
      </c>
      <c r="C879" t="s">
        <v>71</v>
      </c>
      <c r="D879" t="s">
        <v>71</v>
      </c>
      <c r="E879" t="s">
        <v>71</v>
      </c>
      <c r="F879" t="s">
        <v>8021</v>
      </c>
      <c r="G879" t="s">
        <v>71</v>
      </c>
      <c r="H879" t="s">
        <v>71</v>
      </c>
      <c r="I879" s="1" t="s">
        <v>8022</v>
      </c>
      <c r="J879" s="6" t="s">
        <v>8590</v>
      </c>
      <c r="K879" t="s">
        <v>1556</v>
      </c>
      <c r="L879" t="s">
        <v>71</v>
      </c>
      <c r="M879" t="s">
        <v>71</v>
      </c>
      <c r="N879" t="s">
        <v>71</v>
      </c>
      <c r="O879" t="s">
        <v>71</v>
      </c>
      <c r="P879" t="s">
        <v>71</v>
      </c>
      <c r="Q879" t="s">
        <v>71</v>
      </c>
      <c r="R879" t="s">
        <v>71</v>
      </c>
      <c r="S879" t="s">
        <v>71</v>
      </c>
      <c r="T879" t="s">
        <v>8023</v>
      </c>
      <c r="U879" t="s">
        <v>71</v>
      </c>
      <c r="V879" t="s">
        <v>71</v>
      </c>
      <c r="W879" t="s">
        <v>71</v>
      </c>
      <c r="X879" t="s">
        <v>71</v>
      </c>
      <c r="Y879" t="s">
        <v>8024</v>
      </c>
      <c r="Z879" t="s">
        <v>8025</v>
      </c>
      <c r="AA879" t="s">
        <v>71</v>
      </c>
      <c r="AB879" t="s">
        <v>71</v>
      </c>
      <c r="AC879" t="s">
        <v>71</v>
      </c>
      <c r="AD879" t="s">
        <v>71</v>
      </c>
      <c r="AE879" t="s">
        <v>71</v>
      </c>
      <c r="AF879" t="s">
        <v>71</v>
      </c>
      <c r="AG879" t="s">
        <v>71</v>
      </c>
      <c r="AH879" t="s">
        <v>71</v>
      </c>
      <c r="AI879" t="s">
        <v>71</v>
      </c>
      <c r="AJ879" t="s">
        <v>71</v>
      </c>
      <c r="AK879" t="s">
        <v>71</v>
      </c>
      <c r="AL879" t="s">
        <v>71</v>
      </c>
      <c r="AM879" t="s">
        <v>1558</v>
      </c>
      <c r="AN879" t="s">
        <v>1559</v>
      </c>
      <c r="AO879" t="s">
        <v>71</v>
      </c>
      <c r="AP879" t="s">
        <v>71</v>
      </c>
      <c r="AQ879" t="s">
        <v>71</v>
      </c>
      <c r="AR879" t="s">
        <v>794</v>
      </c>
      <c r="AS879">
        <v>2021</v>
      </c>
      <c r="AT879">
        <v>80</v>
      </c>
      <c r="AU879">
        <v>3</v>
      </c>
      <c r="AV879" t="s">
        <v>71</v>
      </c>
      <c r="AW879" t="s">
        <v>71</v>
      </c>
      <c r="AX879" t="s">
        <v>71</v>
      </c>
      <c r="AY879" t="s">
        <v>71</v>
      </c>
      <c r="AZ879">
        <v>4825</v>
      </c>
      <c r="BA879">
        <v>4880</v>
      </c>
      <c r="BB879" t="s">
        <v>71</v>
      </c>
      <c r="BC879" t="s">
        <v>8026</v>
      </c>
      <c r="BD879" t="str">
        <f>HYPERLINK("http://dx.doi.org/10.1007/s11042-020-09850-1","http://dx.doi.org/10.1007/s11042-020-09850-1")</f>
        <v>http://dx.doi.org/10.1007/s11042-020-09850-1</v>
      </c>
      <c r="BE879" t="s">
        <v>71</v>
      </c>
      <c r="BF879" t="s">
        <v>8027</v>
      </c>
      <c r="BG879" t="s">
        <v>71</v>
      </c>
      <c r="BH879" t="s">
        <v>71</v>
      </c>
      <c r="BI879" t="s">
        <v>71</v>
      </c>
      <c r="BJ879" t="s">
        <v>71</v>
      </c>
      <c r="BK879" t="s">
        <v>71</v>
      </c>
      <c r="BL879" t="s">
        <v>71</v>
      </c>
      <c r="BM879" t="s">
        <v>71</v>
      </c>
      <c r="BN879" t="s">
        <v>71</v>
      </c>
      <c r="BO879" t="s">
        <v>71</v>
      </c>
      <c r="BP879" t="s">
        <v>71</v>
      </c>
      <c r="BQ879" t="s">
        <v>8028</v>
      </c>
      <c r="BR879" t="str">
        <f>HYPERLINK("https%3A%2F%2Fwww.webofscience.com%2Fwos%2Fwoscc%2Ffull-record%2FWOS:000574727600010","View Full Record in Web of Science")</f>
        <v>View Full Record in Web of Science</v>
      </c>
    </row>
    <row r="880" spans="1:70" x14ac:dyDescent="0.25">
      <c r="A880" t="s">
        <v>83</v>
      </c>
      <c r="B880" t="s">
        <v>7369</v>
      </c>
      <c r="C880" t="s">
        <v>71</v>
      </c>
      <c r="D880" t="s">
        <v>71</v>
      </c>
      <c r="E880" t="s">
        <v>102</v>
      </c>
      <c r="F880" t="s">
        <v>7370</v>
      </c>
      <c r="G880" t="s">
        <v>71</v>
      </c>
      <c r="H880" t="s">
        <v>71</v>
      </c>
      <c r="I880" s="1" t="s">
        <v>8029</v>
      </c>
      <c r="J880" s="6" t="s">
        <v>8590</v>
      </c>
      <c r="K880" t="s">
        <v>2250</v>
      </c>
      <c r="L880" t="s">
        <v>817</v>
      </c>
      <c r="M880" t="s">
        <v>2251</v>
      </c>
      <c r="N880" t="s">
        <v>2252</v>
      </c>
      <c r="O880" t="s">
        <v>1661</v>
      </c>
      <c r="P880" t="s">
        <v>2253</v>
      </c>
      <c r="Q880" t="s">
        <v>71</v>
      </c>
      <c r="R880" t="s">
        <v>71</v>
      </c>
      <c r="S880" t="s">
        <v>71</v>
      </c>
      <c r="T880" t="s">
        <v>8030</v>
      </c>
      <c r="U880" t="s">
        <v>71</v>
      </c>
      <c r="V880" t="s">
        <v>71</v>
      </c>
      <c r="W880" t="s">
        <v>71</v>
      </c>
      <c r="X880" t="s">
        <v>71</v>
      </c>
      <c r="Y880" t="s">
        <v>71</v>
      </c>
      <c r="Z880" t="s">
        <v>71</v>
      </c>
      <c r="AA880" t="s">
        <v>71</v>
      </c>
      <c r="AB880" t="s">
        <v>71</v>
      </c>
      <c r="AC880" t="s">
        <v>71</v>
      </c>
      <c r="AD880" t="s">
        <v>71</v>
      </c>
      <c r="AE880" t="s">
        <v>71</v>
      </c>
      <c r="AF880" t="s">
        <v>71</v>
      </c>
      <c r="AG880" t="s">
        <v>71</v>
      </c>
      <c r="AH880" t="s">
        <v>71</v>
      </c>
      <c r="AI880" t="s">
        <v>71</v>
      </c>
      <c r="AJ880" t="s">
        <v>71</v>
      </c>
      <c r="AK880" t="s">
        <v>71</v>
      </c>
      <c r="AL880" t="s">
        <v>71</v>
      </c>
      <c r="AM880" t="s">
        <v>824</v>
      </c>
      <c r="AN880" t="s">
        <v>71</v>
      </c>
      <c r="AO880" t="s">
        <v>2257</v>
      </c>
      <c r="AP880" t="s">
        <v>71</v>
      </c>
      <c r="AQ880" t="s">
        <v>71</v>
      </c>
      <c r="AR880" t="s">
        <v>71</v>
      </c>
      <c r="AS880">
        <v>2021</v>
      </c>
      <c r="AT880" t="s">
        <v>71</v>
      </c>
      <c r="AU880" t="s">
        <v>71</v>
      </c>
      <c r="AV880" t="s">
        <v>71</v>
      </c>
      <c r="AW880" t="s">
        <v>71</v>
      </c>
      <c r="AX880" t="s">
        <v>71</v>
      </c>
      <c r="AY880" t="s">
        <v>71</v>
      </c>
      <c r="AZ880" t="s">
        <v>71</v>
      </c>
      <c r="BA880" t="s">
        <v>71</v>
      </c>
      <c r="BB880" t="s">
        <v>71</v>
      </c>
      <c r="BC880" t="s">
        <v>8031</v>
      </c>
      <c r="BD880" t="str">
        <f>HYPERLINK("http://dx.doi.org/10.1109/FUZZ45933.2021.9494507","http://dx.doi.org/10.1109/FUZZ45933.2021.9494507")</f>
        <v>http://dx.doi.org/10.1109/FUZZ45933.2021.9494507</v>
      </c>
      <c r="BE880" t="s">
        <v>71</v>
      </c>
      <c r="BF880" t="s">
        <v>71</v>
      </c>
      <c r="BG880" t="s">
        <v>71</v>
      </c>
      <c r="BH880" t="s">
        <v>71</v>
      </c>
      <c r="BI880" t="s">
        <v>71</v>
      </c>
      <c r="BJ880" t="s">
        <v>71</v>
      </c>
      <c r="BK880" t="s">
        <v>71</v>
      </c>
      <c r="BL880" t="s">
        <v>71</v>
      </c>
      <c r="BM880" t="s">
        <v>71</v>
      </c>
      <c r="BN880" t="s">
        <v>71</v>
      </c>
      <c r="BO880" t="s">
        <v>71</v>
      </c>
      <c r="BP880" t="s">
        <v>71</v>
      </c>
      <c r="BQ880" t="s">
        <v>8032</v>
      </c>
      <c r="BR880" t="str">
        <f>HYPERLINK("https%3A%2F%2Fwww.webofscience.com%2Fwos%2Fwoscc%2Ffull-record%2FWOS:000698710800096","View Full Record in Web of Science")</f>
        <v>View Full Record in Web of Science</v>
      </c>
    </row>
    <row r="881" spans="1:70" x14ac:dyDescent="0.25">
      <c r="A881" t="s">
        <v>69</v>
      </c>
      <c r="B881" t="s">
        <v>8033</v>
      </c>
      <c r="C881" t="s">
        <v>71</v>
      </c>
      <c r="D881" t="s">
        <v>71</v>
      </c>
      <c r="E881" t="s">
        <v>71</v>
      </c>
      <c r="F881" t="s">
        <v>8034</v>
      </c>
      <c r="G881" t="s">
        <v>71</v>
      </c>
      <c r="H881" t="s">
        <v>71</v>
      </c>
      <c r="I881" s="1" t="s">
        <v>8035</v>
      </c>
      <c r="J881" s="6" t="s">
        <v>8590</v>
      </c>
      <c r="K881" t="s">
        <v>3372</v>
      </c>
      <c r="L881" t="s">
        <v>71</v>
      </c>
      <c r="M881" t="s">
        <v>71</v>
      </c>
      <c r="N881" t="s">
        <v>71</v>
      </c>
      <c r="O881" t="s">
        <v>71</v>
      </c>
      <c r="P881" t="s">
        <v>71</v>
      </c>
      <c r="Q881" t="s">
        <v>71</v>
      </c>
      <c r="R881" t="s">
        <v>71</v>
      </c>
      <c r="S881" t="s">
        <v>71</v>
      </c>
      <c r="T881" t="s">
        <v>8036</v>
      </c>
      <c r="U881" t="s">
        <v>71</v>
      </c>
      <c r="V881" t="s">
        <v>71</v>
      </c>
      <c r="W881" t="s">
        <v>71</v>
      </c>
      <c r="X881" t="s">
        <v>71</v>
      </c>
      <c r="Y881" t="s">
        <v>8037</v>
      </c>
      <c r="Z881" t="s">
        <v>8038</v>
      </c>
      <c r="AA881" t="s">
        <v>71</v>
      </c>
      <c r="AB881" t="s">
        <v>71</v>
      </c>
      <c r="AC881" t="s">
        <v>71</v>
      </c>
      <c r="AD881" t="s">
        <v>71</v>
      </c>
      <c r="AE881" t="s">
        <v>71</v>
      </c>
      <c r="AF881" t="s">
        <v>71</v>
      </c>
      <c r="AG881" t="s">
        <v>71</v>
      </c>
      <c r="AH881" t="s">
        <v>71</v>
      </c>
      <c r="AI881" t="s">
        <v>71</v>
      </c>
      <c r="AJ881" t="s">
        <v>71</v>
      </c>
      <c r="AK881" t="s">
        <v>71</v>
      </c>
      <c r="AL881" t="s">
        <v>71</v>
      </c>
      <c r="AM881" t="s">
        <v>3376</v>
      </c>
      <c r="AN881" t="s">
        <v>3377</v>
      </c>
      <c r="AO881" t="s">
        <v>71</v>
      </c>
      <c r="AP881" t="s">
        <v>71</v>
      </c>
      <c r="AQ881" t="s">
        <v>71</v>
      </c>
      <c r="AR881" t="s">
        <v>794</v>
      </c>
      <c r="AS881">
        <v>2022</v>
      </c>
      <c r="AT881">
        <v>21</v>
      </c>
      <c r="AU881">
        <v>1</v>
      </c>
      <c r="AV881" t="s">
        <v>71</v>
      </c>
      <c r="AW881" t="s">
        <v>71</v>
      </c>
      <c r="AX881" t="s">
        <v>71</v>
      </c>
      <c r="AY881" t="s">
        <v>71</v>
      </c>
      <c r="AZ881">
        <v>7</v>
      </c>
      <c r="BA881">
        <v>57</v>
      </c>
      <c r="BB881" t="s">
        <v>71</v>
      </c>
      <c r="BC881" t="s">
        <v>8039</v>
      </c>
      <c r="BD881" t="str">
        <f>HYPERLINK("http://dx.doi.org/10.1142/S0219622021300019","http://dx.doi.org/10.1142/S0219622021300019")</f>
        <v>http://dx.doi.org/10.1142/S0219622021300019</v>
      </c>
      <c r="BE881" t="s">
        <v>71</v>
      </c>
      <c r="BF881" t="s">
        <v>71</v>
      </c>
      <c r="BG881" t="s">
        <v>71</v>
      </c>
      <c r="BH881" t="s">
        <v>71</v>
      </c>
      <c r="BI881" t="s">
        <v>71</v>
      </c>
      <c r="BJ881" t="s">
        <v>71</v>
      </c>
      <c r="BK881" t="s">
        <v>71</v>
      </c>
      <c r="BL881" t="s">
        <v>71</v>
      </c>
      <c r="BM881" t="s">
        <v>71</v>
      </c>
      <c r="BN881" t="s">
        <v>71</v>
      </c>
      <c r="BO881" t="s">
        <v>71</v>
      </c>
      <c r="BP881" t="s">
        <v>71</v>
      </c>
      <c r="BQ881" t="s">
        <v>8040</v>
      </c>
      <c r="BR881" t="str">
        <f>HYPERLINK("https%3A%2F%2Fwww.webofscience.com%2Fwos%2Fwoscc%2Ffull-record%2FWOS:000754577200002","View Full Record in Web of Science")</f>
        <v>View Full Record in Web of Science</v>
      </c>
    </row>
    <row r="882" spans="1:70" x14ac:dyDescent="0.25">
      <c r="A882" t="s">
        <v>69</v>
      </c>
      <c r="B882" t="s">
        <v>8041</v>
      </c>
      <c r="C882" t="s">
        <v>71</v>
      </c>
      <c r="D882" t="s">
        <v>71</v>
      </c>
      <c r="E882" t="s">
        <v>71</v>
      </c>
      <c r="F882" t="s">
        <v>8042</v>
      </c>
      <c r="G882" t="s">
        <v>71</v>
      </c>
      <c r="H882" t="s">
        <v>71</v>
      </c>
      <c r="I882" s="13" t="s">
        <v>8043</v>
      </c>
      <c r="J882" s="6"/>
      <c r="K882" t="s">
        <v>955</v>
      </c>
      <c r="L882" t="s">
        <v>71</v>
      </c>
      <c r="M882" t="s">
        <v>71</v>
      </c>
      <c r="N882" t="s">
        <v>71</v>
      </c>
      <c r="O882" t="s">
        <v>71</v>
      </c>
      <c r="P882" t="s">
        <v>71</v>
      </c>
      <c r="Q882" t="s">
        <v>71</v>
      </c>
      <c r="R882" t="s">
        <v>71</v>
      </c>
      <c r="S882" t="s">
        <v>71</v>
      </c>
      <c r="T882" t="s">
        <v>8044</v>
      </c>
      <c r="U882" t="s">
        <v>71</v>
      </c>
      <c r="V882" t="s">
        <v>71</v>
      </c>
      <c r="W882" t="s">
        <v>71</v>
      </c>
      <c r="X882" t="s">
        <v>71</v>
      </c>
      <c r="Y882" t="s">
        <v>71</v>
      </c>
      <c r="Z882" t="s">
        <v>71</v>
      </c>
      <c r="AA882" t="s">
        <v>71</v>
      </c>
      <c r="AB882" t="s">
        <v>71</v>
      </c>
      <c r="AC882" t="s">
        <v>71</v>
      </c>
      <c r="AD882" t="s">
        <v>71</v>
      </c>
      <c r="AE882" t="s">
        <v>71</v>
      </c>
      <c r="AF882" t="s">
        <v>71</v>
      </c>
      <c r="AG882" t="s">
        <v>71</v>
      </c>
      <c r="AH882" t="s">
        <v>71</v>
      </c>
      <c r="AI882" t="s">
        <v>71</v>
      </c>
      <c r="AJ882" t="s">
        <v>71</v>
      </c>
      <c r="AK882" t="s">
        <v>71</v>
      </c>
      <c r="AL882" t="s">
        <v>71</v>
      </c>
      <c r="AM882" t="s">
        <v>958</v>
      </c>
      <c r="AN882" t="s">
        <v>959</v>
      </c>
      <c r="AO882" t="s">
        <v>71</v>
      </c>
      <c r="AP882" t="s">
        <v>71</v>
      </c>
      <c r="AQ882" t="s">
        <v>71</v>
      </c>
      <c r="AR882" t="s">
        <v>794</v>
      </c>
      <c r="AS882">
        <v>2020</v>
      </c>
      <c r="AT882">
        <v>53</v>
      </c>
      <c r="AU882">
        <v>1</v>
      </c>
      <c r="AV882" t="s">
        <v>71</v>
      </c>
      <c r="AW882" t="s">
        <v>71</v>
      </c>
      <c r="AX882" t="s">
        <v>71</v>
      </c>
      <c r="AY882" t="s">
        <v>71</v>
      </c>
      <c r="AZ882">
        <v>199</v>
      </c>
      <c r="BA882">
        <v>255</v>
      </c>
      <c r="BB882" t="s">
        <v>71</v>
      </c>
      <c r="BC882" t="s">
        <v>8045</v>
      </c>
      <c r="BD882" t="str">
        <f>HYPERLINK("http://dx.doi.org/10.1007/s10462-018-9652-0","http://dx.doi.org/10.1007/s10462-018-9652-0")</f>
        <v>http://dx.doi.org/10.1007/s10462-018-9652-0</v>
      </c>
      <c r="BE882" t="s">
        <v>71</v>
      </c>
      <c r="BF882" t="s">
        <v>71</v>
      </c>
      <c r="BG882" t="s">
        <v>71</v>
      </c>
      <c r="BH882" t="s">
        <v>71</v>
      </c>
      <c r="BI882" t="s">
        <v>71</v>
      </c>
      <c r="BJ882" t="s">
        <v>71</v>
      </c>
      <c r="BK882" t="s">
        <v>71</v>
      </c>
      <c r="BL882" t="s">
        <v>71</v>
      </c>
      <c r="BM882" t="s">
        <v>71</v>
      </c>
      <c r="BN882" t="s">
        <v>71</v>
      </c>
      <c r="BO882" t="s">
        <v>71</v>
      </c>
      <c r="BP882" t="s">
        <v>71</v>
      </c>
      <c r="BQ882" t="s">
        <v>8046</v>
      </c>
      <c r="BR882" t="str">
        <f>HYPERLINK("https%3A%2F%2Fwww.webofscience.com%2Fwos%2Fwoscc%2Ffull-record%2FWOS:000511719800006","View Full Record in Web of Science")</f>
        <v>View Full Record in Web of Science</v>
      </c>
    </row>
    <row r="883" spans="1:70" x14ac:dyDescent="0.25">
      <c r="A883" t="s">
        <v>69</v>
      </c>
      <c r="B883" t="s">
        <v>7070</v>
      </c>
      <c r="C883" t="s">
        <v>71</v>
      </c>
      <c r="D883" t="s">
        <v>71</v>
      </c>
      <c r="E883" t="s">
        <v>71</v>
      </c>
      <c r="F883" t="s">
        <v>7071</v>
      </c>
      <c r="G883" t="s">
        <v>71</v>
      </c>
      <c r="H883" t="s">
        <v>71</v>
      </c>
      <c r="I883" s="1" t="s">
        <v>8047</v>
      </c>
      <c r="J883" s="6" t="s">
        <v>8590</v>
      </c>
      <c r="K883" t="s">
        <v>3102</v>
      </c>
      <c r="L883" t="s">
        <v>71</v>
      </c>
      <c r="M883" t="s">
        <v>71</v>
      </c>
      <c r="N883" t="s">
        <v>71</v>
      </c>
      <c r="O883" t="s">
        <v>71</v>
      </c>
      <c r="P883" t="s">
        <v>71</v>
      </c>
      <c r="Q883" t="s">
        <v>71</v>
      </c>
      <c r="R883" t="s">
        <v>71</v>
      </c>
      <c r="S883" t="s">
        <v>71</v>
      </c>
      <c r="T883" t="s">
        <v>8048</v>
      </c>
      <c r="U883" t="s">
        <v>71</v>
      </c>
      <c r="V883" t="s">
        <v>71</v>
      </c>
      <c r="W883" t="s">
        <v>71</v>
      </c>
      <c r="X883" t="s">
        <v>71</v>
      </c>
      <c r="Y883" t="s">
        <v>71</v>
      </c>
      <c r="Z883" t="s">
        <v>71</v>
      </c>
      <c r="AA883" t="s">
        <v>71</v>
      </c>
      <c r="AB883" t="s">
        <v>71</v>
      </c>
      <c r="AC883" t="s">
        <v>71</v>
      </c>
      <c r="AD883" t="s">
        <v>71</v>
      </c>
      <c r="AE883" t="s">
        <v>71</v>
      </c>
      <c r="AF883" t="s">
        <v>71</v>
      </c>
      <c r="AG883" t="s">
        <v>71</v>
      </c>
      <c r="AH883" t="s">
        <v>71</v>
      </c>
      <c r="AI883" t="s">
        <v>71</v>
      </c>
      <c r="AJ883" t="s">
        <v>71</v>
      </c>
      <c r="AK883" t="s">
        <v>71</v>
      </c>
      <c r="AL883" t="s">
        <v>71</v>
      </c>
      <c r="AM883" t="s">
        <v>3107</v>
      </c>
      <c r="AN883" t="s">
        <v>4161</v>
      </c>
      <c r="AO883" t="s">
        <v>71</v>
      </c>
      <c r="AP883" t="s">
        <v>71</v>
      </c>
      <c r="AQ883" t="s">
        <v>71</v>
      </c>
      <c r="AR883" t="s">
        <v>1454</v>
      </c>
      <c r="AS883">
        <v>2009</v>
      </c>
      <c r="AT883">
        <v>5</v>
      </c>
      <c r="AU883">
        <v>7</v>
      </c>
      <c r="AV883" t="s">
        <v>71</v>
      </c>
      <c r="AW883" t="s">
        <v>71</v>
      </c>
      <c r="AX883" t="s">
        <v>71</v>
      </c>
      <c r="AY883" t="s">
        <v>71</v>
      </c>
      <c r="AZ883">
        <v>2031</v>
      </c>
      <c r="BA883">
        <v>2042</v>
      </c>
      <c r="BB883" t="s">
        <v>71</v>
      </c>
      <c r="BC883" t="s">
        <v>71</v>
      </c>
      <c r="BD883" t="s">
        <v>71</v>
      </c>
      <c r="BE883" t="s">
        <v>71</v>
      </c>
      <c r="BF883" t="s">
        <v>71</v>
      </c>
      <c r="BG883" t="s">
        <v>71</v>
      </c>
      <c r="BH883" t="s">
        <v>71</v>
      </c>
      <c r="BI883" t="s">
        <v>71</v>
      </c>
      <c r="BJ883" t="s">
        <v>71</v>
      </c>
      <c r="BK883" t="s">
        <v>71</v>
      </c>
      <c r="BL883" t="s">
        <v>71</v>
      </c>
      <c r="BM883" t="s">
        <v>71</v>
      </c>
      <c r="BN883" t="s">
        <v>71</v>
      </c>
      <c r="BO883" t="s">
        <v>71</v>
      </c>
      <c r="BP883" t="s">
        <v>71</v>
      </c>
      <c r="BQ883" t="s">
        <v>8049</v>
      </c>
      <c r="BR883" t="str">
        <f>HYPERLINK("https%3A%2F%2Fwww.webofscience.com%2Fwos%2Fwoscc%2Ffull-record%2FWOS:000267923200023","View Full Record in Web of Science")</f>
        <v>View Full Record in Web of Science</v>
      </c>
    </row>
    <row r="884" spans="1:70" x14ac:dyDescent="0.25">
      <c r="A884" t="s">
        <v>69</v>
      </c>
      <c r="B884" t="s">
        <v>8050</v>
      </c>
      <c r="C884" t="s">
        <v>71</v>
      </c>
      <c r="D884" t="s">
        <v>71</v>
      </c>
      <c r="E884" t="s">
        <v>71</v>
      </c>
      <c r="F884" t="s">
        <v>8051</v>
      </c>
      <c r="G884" t="s">
        <v>71</v>
      </c>
      <c r="H884" t="s">
        <v>71</v>
      </c>
      <c r="I884" s="1" t="s">
        <v>8052</v>
      </c>
      <c r="J884" s="6" t="s">
        <v>8590</v>
      </c>
      <c r="K884" t="s">
        <v>766</v>
      </c>
      <c r="L884" t="s">
        <v>71</v>
      </c>
      <c r="M884" t="s">
        <v>71</v>
      </c>
      <c r="N884" t="s">
        <v>71</v>
      </c>
      <c r="O884" t="s">
        <v>71</v>
      </c>
      <c r="P884" t="s">
        <v>71</v>
      </c>
      <c r="Q884" t="s">
        <v>71</v>
      </c>
      <c r="R884" t="s">
        <v>71</v>
      </c>
      <c r="S884" t="s">
        <v>71</v>
      </c>
      <c r="T884" t="s">
        <v>8053</v>
      </c>
      <c r="U884" t="s">
        <v>71</v>
      </c>
      <c r="V884" t="s">
        <v>71</v>
      </c>
      <c r="W884" t="s">
        <v>71</v>
      </c>
      <c r="X884" t="s">
        <v>71</v>
      </c>
      <c r="Y884" t="s">
        <v>8054</v>
      </c>
      <c r="Z884" t="s">
        <v>8055</v>
      </c>
      <c r="AA884" t="s">
        <v>71</v>
      </c>
      <c r="AB884" t="s">
        <v>71</v>
      </c>
      <c r="AC884" t="s">
        <v>71</v>
      </c>
      <c r="AD884" t="s">
        <v>71</v>
      </c>
      <c r="AE884" t="s">
        <v>71</v>
      </c>
      <c r="AF884" t="s">
        <v>71</v>
      </c>
      <c r="AG884" t="s">
        <v>71</v>
      </c>
      <c r="AH884" t="s">
        <v>71</v>
      </c>
      <c r="AI884" t="s">
        <v>71</v>
      </c>
      <c r="AJ884" t="s">
        <v>71</v>
      </c>
      <c r="AK884" t="s">
        <v>71</v>
      </c>
      <c r="AL884" t="s">
        <v>71</v>
      </c>
      <c r="AM884" t="s">
        <v>768</v>
      </c>
      <c r="AN884" t="s">
        <v>769</v>
      </c>
      <c r="AO884" t="s">
        <v>71</v>
      </c>
      <c r="AP884" t="s">
        <v>71</v>
      </c>
      <c r="AQ884" t="s">
        <v>71</v>
      </c>
      <c r="AR884" t="s">
        <v>239</v>
      </c>
      <c r="AS884">
        <v>2012</v>
      </c>
      <c r="AT884">
        <v>12</v>
      </c>
      <c r="AU884">
        <v>2</v>
      </c>
      <c r="AV884" t="s">
        <v>71</v>
      </c>
      <c r="AW884" t="s">
        <v>71</v>
      </c>
      <c r="AX884" t="s">
        <v>71</v>
      </c>
      <c r="AY884" t="s">
        <v>71</v>
      </c>
      <c r="AZ884">
        <v>860</v>
      </c>
      <c r="BA884">
        <v>871</v>
      </c>
      <c r="BB884" t="s">
        <v>71</v>
      </c>
      <c r="BC884" t="s">
        <v>8056</v>
      </c>
      <c r="BD884" t="str">
        <f>HYPERLINK("http://dx.doi.org/10.1016/j.asoc.2011.10.004","http://dx.doi.org/10.1016/j.asoc.2011.10.004")</f>
        <v>http://dx.doi.org/10.1016/j.asoc.2011.10.004</v>
      </c>
      <c r="BE884" t="s">
        <v>71</v>
      </c>
      <c r="BF884" t="s">
        <v>71</v>
      </c>
      <c r="BG884" t="s">
        <v>71</v>
      </c>
      <c r="BH884" t="s">
        <v>71</v>
      </c>
      <c r="BI884" t="s">
        <v>71</v>
      </c>
      <c r="BJ884" t="s">
        <v>71</v>
      </c>
      <c r="BK884" t="s">
        <v>71</v>
      </c>
      <c r="BL884" t="s">
        <v>71</v>
      </c>
      <c r="BM884" t="s">
        <v>71</v>
      </c>
      <c r="BN884" t="s">
        <v>71</v>
      </c>
      <c r="BO884" t="s">
        <v>71</v>
      </c>
      <c r="BP884" t="s">
        <v>71</v>
      </c>
      <c r="BQ884" t="s">
        <v>8057</v>
      </c>
      <c r="BR884" t="str">
        <f>HYPERLINK("https%3A%2F%2Fwww.webofscience.com%2Fwos%2Fwoscc%2Ffull-record%2FWOS:000298631400027","View Full Record in Web of Science")</f>
        <v>View Full Record in Web of Science</v>
      </c>
    </row>
    <row r="885" spans="1:70" x14ac:dyDescent="0.25">
      <c r="A885" t="s">
        <v>460</v>
      </c>
      <c r="B885" t="s">
        <v>6375</v>
      </c>
      <c r="C885" t="s">
        <v>71</v>
      </c>
      <c r="D885" t="s">
        <v>8058</v>
      </c>
      <c r="E885" t="s">
        <v>71</v>
      </c>
      <c r="F885" t="s">
        <v>6376</v>
      </c>
      <c r="G885" t="s">
        <v>71</v>
      </c>
      <c r="H885" t="s">
        <v>71</v>
      </c>
      <c r="I885" s="1" t="s">
        <v>8059</v>
      </c>
      <c r="J885" s="6" t="s">
        <v>8590</v>
      </c>
      <c r="K885" t="s">
        <v>8060</v>
      </c>
      <c r="L885" t="s">
        <v>1578</v>
      </c>
      <c r="M885" t="s">
        <v>71</v>
      </c>
      <c r="N885" t="s">
        <v>71</v>
      </c>
      <c r="O885" t="s">
        <v>71</v>
      </c>
      <c r="P885" t="s">
        <v>71</v>
      </c>
      <c r="Q885" t="s">
        <v>71</v>
      </c>
      <c r="R885" t="s">
        <v>71</v>
      </c>
      <c r="S885" t="s">
        <v>71</v>
      </c>
      <c r="T885" t="s">
        <v>8061</v>
      </c>
      <c r="U885" t="s">
        <v>71</v>
      </c>
      <c r="V885" t="s">
        <v>71</v>
      </c>
      <c r="W885" t="s">
        <v>71</v>
      </c>
      <c r="X885" t="s">
        <v>71</v>
      </c>
      <c r="Y885" t="s">
        <v>8062</v>
      </c>
      <c r="Z885" t="s">
        <v>8063</v>
      </c>
      <c r="AA885" t="s">
        <v>71</v>
      </c>
      <c r="AB885" t="s">
        <v>71</v>
      </c>
      <c r="AC885" t="s">
        <v>71</v>
      </c>
      <c r="AD885" t="s">
        <v>71</v>
      </c>
      <c r="AE885" t="s">
        <v>71</v>
      </c>
      <c r="AF885" t="s">
        <v>71</v>
      </c>
      <c r="AG885" t="s">
        <v>71</v>
      </c>
      <c r="AH885" t="s">
        <v>71</v>
      </c>
      <c r="AI885" t="s">
        <v>71</v>
      </c>
      <c r="AJ885" t="s">
        <v>71</v>
      </c>
      <c r="AK885" t="s">
        <v>71</v>
      </c>
      <c r="AL885" t="s">
        <v>71</v>
      </c>
      <c r="AM885" t="s">
        <v>1580</v>
      </c>
      <c r="AN885" t="s">
        <v>1581</v>
      </c>
      <c r="AO885" t="s">
        <v>8064</v>
      </c>
      <c r="AP885" t="s">
        <v>71</v>
      </c>
      <c r="AQ885" t="s">
        <v>71</v>
      </c>
      <c r="AR885" t="s">
        <v>71</v>
      </c>
      <c r="AS885">
        <v>2019</v>
      </c>
      <c r="AT885">
        <v>176</v>
      </c>
      <c r="AU885" t="s">
        <v>71</v>
      </c>
      <c r="AV885" t="s">
        <v>71</v>
      </c>
      <c r="AW885" t="s">
        <v>71</v>
      </c>
      <c r="AX885" t="s">
        <v>71</v>
      </c>
      <c r="AY885" t="s">
        <v>71</v>
      </c>
      <c r="AZ885">
        <v>47</v>
      </c>
      <c r="BA885">
        <v>84</v>
      </c>
      <c r="BB885" t="s">
        <v>71</v>
      </c>
      <c r="BC885" t="s">
        <v>8065</v>
      </c>
      <c r="BD885" t="str">
        <f>HYPERLINK("http://dx.doi.org/10.1007/978-3-030-00317-3_3","http://dx.doi.org/10.1007/978-3-030-00317-3_3")</f>
        <v>http://dx.doi.org/10.1007/978-3-030-00317-3_3</v>
      </c>
      <c r="BE885" t="s">
        <v>8066</v>
      </c>
      <c r="BF885" t="s">
        <v>71</v>
      </c>
      <c r="BG885" t="s">
        <v>71</v>
      </c>
      <c r="BH885" t="s">
        <v>71</v>
      </c>
      <c r="BI885" t="s">
        <v>71</v>
      </c>
      <c r="BJ885" t="s">
        <v>71</v>
      </c>
      <c r="BK885" t="s">
        <v>71</v>
      </c>
      <c r="BL885" t="s">
        <v>71</v>
      </c>
      <c r="BM885" t="s">
        <v>71</v>
      </c>
      <c r="BN885" t="s">
        <v>71</v>
      </c>
      <c r="BO885" t="s">
        <v>71</v>
      </c>
      <c r="BP885" t="s">
        <v>71</v>
      </c>
      <c r="BQ885" t="s">
        <v>8067</v>
      </c>
      <c r="BR885" t="str">
        <f>HYPERLINK("https%3A%2F%2Fwww.webofscience.com%2Fwos%2Fwoscc%2Ffull-record%2FWOS:000487716400004","View Full Record in Web of Science")</f>
        <v>View Full Record in Web of Science</v>
      </c>
    </row>
    <row r="886" spans="1:70" x14ac:dyDescent="0.25">
      <c r="A886" t="s">
        <v>69</v>
      </c>
      <c r="B886" t="s">
        <v>8068</v>
      </c>
      <c r="C886" t="s">
        <v>71</v>
      </c>
      <c r="D886" t="s">
        <v>71</v>
      </c>
      <c r="E886" t="s">
        <v>71</v>
      </c>
      <c r="F886" t="s">
        <v>8069</v>
      </c>
      <c r="G886" t="s">
        <v>71</v>
      </c>
      <c r="H886" t="s">
        <v>71</v>
      </c>
      <c r="I886" s="1" t="s">
        <v>8070</v>
      </c>
      <c r="J886" s="6" t="s">
        <v>8590</v>
      </c>
      <c r="K886" t="s">
        <v>3372</v>
      </c>
      <c r="L886" t="s">
        <v>71</v>
      </c>
      <c r="M886" t="s">
        <v>71</v>
      </c>
      <c r="N886" t="s">
        <v>71</v>
      </c>
      <c r="O886" t="s">
        <v>71</v>
      </c>
      <c r="P886" t="s">
        <v>71</v>
      </c>
      <c r="Q886" t="s">
        <v>71</v>
      </c>
      <c r="R886" t="s">
        <v>71</v>
      </c>
      <c r="S886" t="s">
        <v>71</v>
      </c>
      <c r="T886" t="s">
        <v>8071</v>
      </c>
      <c r="U886" t="s">
        <v>71</v>
      </c>
      <c r="V886" t="s">
        <v>71</v>
      </c>
      <c r="W886" t="s">
        <v>71</v>
      </c>
      <c r="X886" t="s">
        <v>71</v>
      </c>
      <c r="Y886" t="s">
        <v>2190</v>
      </c>
      <c r="Z886" t="s">
        <v>2191</v>
      </c>
      <c r="AA886" t="s">
        <v>71</v>
      </c>
      <c r="AB886" t="s">
        <v>71</v>
      </c>
      <c r="AC886" t="s">
        <v>71</v>
      </c>
      <c r="AD886" t="s">
        <v>71</v>
      </c>
      <c r="AE886" t="s">
        <v>71</v>
      </c>
      <c r="AF886" t="s">
        <v>71</v>
      </c>
      <c r="AG886" t="s">
        <v>71</v>
      </c>
      <c r="AH886" t="s">
        <v>71</v>
      </c>
      <c r="AI886" t="s">
        <v>71</v>
      </c>
      <c r="AJ886" t="s">
        <v>71</v>
      </c>
      <c r="AK886" t="s">
        <v>71</v>
      </c>
      <c r="AL886" t="s">
        <v>71</v>
      </c>
      <c r="AM886" t="s">
        <v>3376</v>
      </c>
      <c r="AN886" t="s">
        <v>3377</v>
      </c>
      <c r="AO886" t="s">
        <v>71</v>
      </c>
      <c r="AP886" t="s">
        <v>71</v>
      </c>
      <c r="AQ886" t="s">
        <v>71</v>
      </c>
      <c r="AR886" t="s">
        <v>263</v>
      </c>
      <c r="AS886">
        <v>2016</v>
      </c>
      <c r="AT886">
        <v>15</v>
      </c>
      <c r="AU886">
        <v>6</v>
      </c>
      <c r="AV886" t="s">
        <v>71</v>
      </c>
      <c r="AW886" t="s">
        <v>71</v>
      </c>
      <c r="AX886" t="s">
        <v>71</v>
      </c>
      <c r="AY886" t="s">
        <v>71</v>
      </c>
      <c r="AZ886">
        <v>1367</v>
      </c>
      <c r="BA886">
        <v>1389</v>
      </c>
      <c r="BB886" t="s">
        <v>71</v>
      </c>
      <c r="BC886" t="s">
        <v>8072</v>
      </c>
      <c r="BD886" t="str">
        <f>HYPERLINK("http://dx.doi.org/10.1142/S0219622016500383","http://dx.doi.org/10.1142/S0219622016500383")</f>
        <v>http://dx.doi.org/10.1142/S0219622016500383</v>
      </c>
      <c r="BE886" t="s">
        <v>71</v>
      </c>
      <c r="BF886" t="s">
        <v>71</v>
      </c>
      <c r="BG886" t="s">
        <v>71</v>
      </c>
      <c r="BH886" t="s">
        <v>71</v>
      </c>
      <c r="BI886" t="s">
        <v>71</v>
      </c>
      <c r="BJ886" t="s">
        <v>71</v>
      </c>
      <c r="BK886" t="s">
        <v>71</v>
      </c>
      <c r="BL886" t="s">
        <v>71</v>
      </c>
      <c r="BM886" t="s">
        <v>71</v>
      </c>
      <c r="BN886" t="s">
        <v>71</v>
      </c>
      <c r="BO886" t="s">
        <v>71</v>
      </c>
      <c r="BP886" t="s">
        <v>71</v>
      </c>
      <c r="BQ886" t="s">
        <v>8073</v>
      </c>
      <c r="BR886" t="str">
        <f>HYPERLINK("https%3A%2F%2Fwww.webofscience.com%2Fwos%2Fwoscc%2Ffull-record%2FWOS:000389228700005","View Full Record in Web of Science")</f>
        <v>View Full Record in Web of Science</v>
      </c>
    </row>
    <row r="887" spans="1:70" x14ac:dyDescent="0.25">
      <c r="A887" t="s">
        <v>69</v>
      </c>
      <c r="B887" t="s">
        <v>8074</v>
      </c>
      <c r="C887" t="s">
        <v>71</v>
      </c>
      <c r="D887" t="s">
        <v>71</v>
      </c>
      <c r="E887" t="s">
        <v>71</v>
      </c>
      <c r="F887" t="s">
        <v>8075</v>
      </c>
      <c r="G887" t="s">
        <v>71</v>
      </c>
      <c r="H887" t="s">
        <v>71</v>
      </c>
      <c r="I887" s="1" t="s">
        <v>8076</v>
      </c>
      <c r="J887" s="6" t="s">
        <v>8590</v>
      </c>
      <c r="K887" t="s">
        <v>955</v>
      </c>
      <c r="L887" t="s">
        <v>71</v>
      </c>
      <c r="M887" t="s">
        <v>71</v>
      </c>
      <c r="N887" t="s">
        <v>71</v>
      </c>
      <c r="O887" t="s">
        <v>71</v>
      </c>
      <c r="P887" t="s">
        <v>71</v>
      </c>
      <c r="Q887" t="s">
        <v>71</v>
      </c>
      <c r="R887" t="s">
        <v>71</v>
      </c>
      <c r="S887" t="s">
        <v>71</v>
      </c>
      <c r="T887" t="s">
        <v>8077</v>
      </c>
      <c r="U887" t="s">
        <v>71</v>
      </c>
      <c r="V887" t="s">
        <v>71</v>
      </c>
      <c r="W887" t="s">
        <v>71</v>
      </c>
      <c r="X887" t="s">
        <v>71</v>
      </c>
      <c r="Y887" t="s">
        <v>8078</v>
      </c>
      <c r="Z887" t="s">
        <v>8079</v>
      </c>
      <c r="AA887" t="s">
        <v>71</v>
      </c>
      <c r="AB887" t="s">
        <v>71</v>
      </c>
      <c r="AC887" t="s">
        <v>71</v>
      </c>
      <c r="AD887" t="s">
        <v>71</v>
      </c>
      <c r="AE887" t="s">
        <v>71</v>
      </c>
      <c r="AF887" t="s">
        <v>71</v>
      </c>
      <c r="AG887" t="s">
        <v>71</v>
      </c>
      <c r="AH887" t="s">
        <v>71</v>
      </c>
      <c r="AI887" t="s">
        <v>71</v>
      </c>
      <c r="AJ887" t="s">
        <v>71</v>
      </c>
      <c r="AK887" t="s">
        <v>71</v>
      </c>
      <c r="AL887" t="s">
        <v>71</v>
      </c>
      <c r="AM887" t="s">
        <v>958</v>
      </c>
      <c r="AN887" t="s">
        <v>959</v>
      </c>
      <c r="AO887" t="s">
        <v>71</v>
      </c>
      <c r="AP887" t="s">
        <v>71</v>
      </c>
      <c r="AQ887" t="s">
        <v>71</v>
      </c>
      <c r="AR887" t="s">
        <v>960</v>
      </c>
      <c r="AS887">
        <v>2018</v>
      </c>
      <c r="AT887">
        <v>49</v>
      </c>
      <c r="AU887">
        <v>4</v>
      </c>
      <c r="AV887" t="s">
        <v>71</v>
      </c>
      <c r="AW887" t="s">
        <v>71</v>
      </c>
      <c r="AX887" t="s">
        <v>71</v>
      </c>
      <c r="AY887" t="s">
        <v>71</v>
      </c>
      <c r="AZ887">
        <v>511</v>
      </c>
      <c r="BA887">
        <v>529</v>
      </c>
      <c r="BB887" t="s">
        <v>71</v>
      </c>
      <c r="BC887" t="s">
        <v>8080</v>
      </c>
      <c r="BD887" t="str">
        <f>HYPERLINK("http://dx.doi.org/10.1007/s10462-016-9534-2","http://dx.doi.org/10.1007/s10462-016-9534-2")</f>
        <v>http://dx.doi.org/10.1007/s10462-016-9534-2</v>
      </c>
      <c r="BE887" t="s">
        <v>71</v>
      </c>
      <c r="BF887" t="s">
        <v>71</v>
      </c>
      <c r="BG887" t="s">
        <v>71</v>
      </c>
      <c r="BH887" t="s">
        <v>71</v>
      </c>
      <c r="BI887" t="s">
        <v>71</v>
      </c>
      <c r="BJ887" t="s">
        <v>71</v>
      </c>
      <c r="BK887" t="s">
        <v>71</v>
      </c>
      <c r="BL887" t="s">
        <v>71</v>
      </c>
      <c r="BM887" t="s">
        <v>71</v>
      </c>
      <c r="BN887" t="s">
        <v>71</v>
      </c>
      <c r="BO887" t="s">
        <v>71</v>
      </c>
      <c r="BP887" t="s">
        <v>71</v>
      </c>
      <c r="BQ887" t="s">
        <v>8081</v>
      </c>
      <c r="BR887" t="str">
        <f>HYPERLINK("https%3A%2F%2Fwww.webofscience.com%2Fwos%2Fwoscc%2Ffull-record%2FWOS:000426912500003","View Full Record in Web of Science")</f>
        <v>View Full Record in Web of Science</v>
      </c>
    </row>
    <row r="888" spans="1:70" x14ac:dyDescent="0.25">
      <c r="A888" t="s">
        <v>69</v>
      </c>
      <c r="B888" t="s">
        <v>8082</v>
      </c>
      <c r="C888" t="s">
        <v>71</v>
      </c>
      <c r="D888" t="s">
        <v>71</v>
      </c>
      <c r="E888" t="s">
        <v>71</v>
      </c>
      <c r="F888" t="s">
        <v>8083</v>
      </c>
      <c r="G888" t="s">
        <v>71</v>
      </c>
      <c r="H888" t="s">
        <v>71</v>
      </c>
      <c r="I888" s="1" t="s">
        <v>8084</v>
      </c>
      <c r="J888" s="6" t="s">
        <v>8590</v>
      </c>
      <c r="K888" t="s">
        <v>257</v>
      </c>
      <c r="L888" t="s">
        <v>71</v>
      </c>
      <c r="M888" t="s">
        <v>71</v>
      </c>
      <c r="N888" t="s">
        <v>71</v>
      </c>
      <c r="O888" t="s">
        <v>71</v>
      </c>
      <c r="P888" t="s">
        <v>71</v>
      </c>
      <c r="Q888" t="s">
        <v>71</v>
      </c>
      <c r="R888" t="s">
        <v>71</v>
      </c>
      <c r="S888" t="s">
        <v>71</v>
      </c>
      <c r="T888" t="s">
        <v>8085</v>
      </c>
      <c r="U888" t="s">
        <v>71</v>
      </c>
      <c r="V888" t="s">
        <v>71</v>
      </c>
      <c r="W888" t="s">
        <v>71</v>
      </c>
      <c r="X888" t="s">
        <v>71</v>
      </c>
      <c r="Y888" t="s">
        <v>71</v>
      </c>
      <c r="Z888" t="s">
        <v>8086</v>
      </c>
      <c r="AA888" t="s">
        <v>71</v>
      </c>
      <c r="AB888" t="s">
        <v>71</v>
      </c>
      <c r="AC888" t="s">
        <v>71</v>
      </c>
      <c r="AD888" t="s">
        <v>71</v>
      </c>
      <c r="AE888" t="s">
        <v>71</v>
      </c>
      <c r="AF888" t="s">
        <v>71</v>
      </c>
      <c r="AG888" t="s">
        <v>71</v>
      </c>
      <c r="AH888" t="s">
        <v>71</v>
      </c>
      <c r="AI888" t="s">
        <v>71</v>
      </c>
      <c r="AJ888" t="s">
        <v>71</v>
      </c>
      <c r="AK888" t="s">
        <v>71</v>
      </c>
      <c r="AL888" t="s">
        <v>71</v>
      </c>
      <c r="AM888" t="s">
        <v>261</v>
      </c>
      <c r="AN888" t="s">
        <v>262</v>
      </c>
      <c r="AO888" t="s">
        <v>71</v>
      </c>
      <c r="AP888" t="s">
        <v>71</v>
      </c>
      <c r="AQ888" t="s">
        <v>71</v>
      </c>
      <c r="AR888" t="s">
        <v>239</v>
      </c>
      <c r="AS888">
        <v>2012</v>
      </c>
      <c r="AT888">
        <v>53</v>
      </c>
      <c r="AU888">
        <v>2</v>
      </c>
      <c r="AV888" t="s">
        <v>71</v>
      </c>
      <c r="AW888" t="s">
        <v>71</v>
      </c>
      <c r="AX888" t="s">
        <v>71</v>
      </c>
      <c r="AY888" t="s">
        <v>71</v>
      </c>
      <c r="AZ888">
        <v>118</v>
      </c>
      <c r="BA888">
        <v>145</v>
      </c>
      <c r="BB888" t="s">
        <v>71</v>
      </c>
      <c r="BC888" t="s">
        <v>8087</v>
      </c>
      <c r="BD888" t="str">
        <f>HYPERLINK("http://dx.doi.org/10.1016/j.ijar.2011.07.006","http://dx.doi.org/10.1016/j.ijar.2011.07.006")</f>
        <v>http://dx.doi.org/10.1016/j.ijar.2011.07.006</v>
      </c>
      <c r="BE888" t="s">
        <v>71</v>
      </c>
      <c r="BF888" t="s">
        <v>71</v>
      </c>
      <c r="BG888" t="s">
        <v>71</v>
      </c>
      <c r="BH888" t="s">
        <v>71</v>
      </c>
      <c r="BI888" t="s">
        <v>71</v>
      </c>
      <c r="BJ888" t="s">
        <v>71</v>
      </c>
      <c r="BK888" t="s">
        <v>71</v>
      </c>
      <c r="BL888" t="s">
        <v>71</v>
      </c>
      <c r="BM888" t="s">
        <v>71</v>
      </c>
      <c r="BN888" t="s">
        <v>71</v>
      </c>
      <c r="BO888" t="s">
        <v>71</v>
      </c>
      <c r="BP888" t="s">
        <v>71</v>
      </c>
      <c r="BQ888" t="s">
        <v>8088</v>
      </c>
      <c r="BR888" t="str">
        <f>HYPERLINK("https%3A%2F%2Fwww.webofscience.com%2Fwos%2Fwoscc%2Ffull-record%2FWOS:000305104100002","View Full Record in Web of Science")</f>
        <v>View Full Record in Web of Science</v>
      </c>
    </row>
    <row r="889" spans="1:70" x14ac:dyDescent="0.25">
      <c r="A889" t="s">
        <v>69</v>
      </c>
      <c r="B889" t="s">
        <v>8089</v>
      </c>
      <c r="C889" t="s">
        <v>71</v>
      </c>
      <c r="D889" t="s">
        <v>71</v>
      </c>
      <c r="E889" t="s">
        <v>71</v>
      </c>
      <c r="F889" t="s">
        <v>8090</v>
      </c>
      <c r="G889" t="s">
        <v>71</v>
      </c>
      <c r="H889" t="s">
        <v>71</v>
      </c>
      <c r="I889" s="1" t="s">
        <v>8091</v>
      </c>
      <c r="J889" s="6" t="s">
        <v>8590</v>
      </c>
      <c r="K889" t="s">
        <v>174</v>
      </c>
      <c r="L889" t="s">
        <v>71</v>
      </c>
      <c r="M889" t="s">
        <v>71</v>
      </c>
      <c r="N889" t="s">
        <v>71</v>
      </c>
      <c r="O889" t="s">
        <v>71</v>
      </c>
      <c r="P889" t="s">
        <v>71</v>
      </c>
      <c r="Q889" t="s">
        <v>71</v>
      </c>
      <c r="R889" t="s">
        <v>71</v>
      </c>
      <c r="S889" t="s">
        <v>71</v>
      </c>
      <c r="T889" t="s">
        <v>8092</v>
      </c>
      <c r="U889" t="s">
        <v>71</v>
      </c>
      <c r="V889" t="s">
        <v>71</v>
      </c>
      <c r="W889" t="s">
        <v>71</v>
      </c>
      <c r="X889" t="s">
        <v>71</v>
      </c>
      <c r="Y889" t="s">
        <v>71</v>
      </c>
      <c r="Z889" t="s">
        <v>8093</v>
      </c>
      <c r="AA889" t="s">
        <v>71</v>
      </c>
      <c r="AB889" t="s">
        <v>71</v>
      </c>
      <c r="AC889" t="s">
        <v>71</v>
      </c>
      <c r="AD889" t="s">
        <v>71</v>
      </c>
      <c r="AE889" t="s">
        <v>71</v>
      </c>
      <c r="AF889" t="s">
        <v>71</v>
      </c>
      <c r="AG889" t="s">
        <v>71</v>
      </c>
      <c r="AH889" t="s">
        <v>71</v>
      </c>
      <c r="AI889" t="s">
        <v>71</v>
      </c>
      <c r="AJ889" t="s">
        <v>71</v>
      </c>
      <c r="AK889" t="s">
        <v>71</v>
      </c>
      <c r="AL889" t="s">
        <v>71</v>
      </c>
      <c r="AM889" t="s">
        <v>178</v>
      </c>
      <c r="AN889" t="s">
        <v>179</v>
      </c>
      <c r="AO889" t="s">
        <v>71</v>
      </c>
      <c r="AP889" t="s">
        <v>71</v>
      </c>
      <c r="AQ889" t="s">
        <v>71</v>
      </c>
      <c r="AR889" t="s">
        <v>71</v>
      </c>
      <c r="AS889">
        <v>2014</v>
      </c>
      <c r="AT889">
        <v>26</v>
      </c>
      <c r="AU889">
        <v>5</v>
      </c>
      <c r="AV889" t="s">
        <v>71</v>
      </c>
      <c r="AW889" t="s">
        <v>71</v>
      </c>
      <c r="AX889" t="s">
        <v>71</v>
      </c>
      <c r="AY889" t="s">
        <v>71</v>
      </c>
      <c r="AZ889">
        <v>2411</v>
      </c>
      <c r="BA889">
        <v>2425</v>
      </c>
      <c r="BB889" t="s">
        <v>71</v>
      </c>
      <c r="BC889" t="s">
        <v>8094</v>
      </c>
      <c r="BD889" t="str">
        <f>HYPERLINK("http://dx.doi.org/10.3233/IFS-130912","http://dx.doi.org/10.3233/IFS-130912")</f>
        <v>http://dx.doi.org/10.3233/IFS-130912</v>
      </c>
      <c r="BE889" t="s">
        <v>71</v>
      </c>
      <c r="BF889" t="s">
        <v>71</v>
      </c>
      <c r="BG889" t="s">
        <v>71</v>
      </c>
      <c r="BH889" t="s">
        <v>71</v>
      </c>
      <c r="BI889" t="s">
        <v>71</v>
      </c>
      <c r="BJ889" t="s">
        <v>71</v>
      </c>
      <c r="BK889" t="s">
        <v>71</v>
      </c>
      <c r="BL889" t="s">
        <v>71</v>
      </c>
      <c r="BM889" t="s">
        <v>71</v>
      </c>
      <c r="BN889" t="s">
        <v>71</v>
      </c>
      <c r="BO889" t="s">
        <v>71</v>
      </c>
      <c r="BP889" t="s">
        <v>71</v>
      </c>
      <c r="BQ889" t="s">
        <v>8095</v>
      </c>
      <c r="BR889" t="str">
        <f>HYPERLINK("https%3A%2F%2Fwww.webofscience.com%2Fwos%2Fwoscc%2Ffull-record%2FWOS:000334211500029","View Full Record in Web of Science")</f>
        <v>View Full Record in Web of Science</v>
      </c>
    </row>
    <row r="890" spans="1:70" x14ac:dyDescent="0.25">
      <c r="A890" t="s">
        <v>69</v>
      </c>
      <c r="B890" t="s">
        <v>8096</v>
      </c>
      <c r="C890" t="s">
        <v>71</v>
      </c>
      <c r="D890" t="s">
        <v>71</v>
      </c>
      <c r="E890" t="s">
        <v>71</v>
      </c>
      <c r="F890" t="s">
        <v>8097</v>
      </c>
      <c r="G890" t="s">
        <v>71</v>
      </c>
      <c r="H890" t="s">
        <v>71</v>
      </c>
      <c r="I890" s="1" t="s">
        <v>8098</v>
      </c>
      <c r="J890" s="6" t="s">
        <v>8590</v>
      </c>
      <c r="K890" t="s">
        <v>1028</v>
      </c>
      <c r="L890" t="s">
        <v>71</v>
      </c>
      <c r="M890" t="s">
        <v>71</v>
      </c>
      <c r="N890" t="s">
        <v>71</v>
      </c>
      <c r="O890" t="s">
        <v>71</v>
      </c>
      <c r="P890" t="s">
        <v>71</v>
      </c>
      <c r="Q890" t="s">
        <v>71</v>
      </c>
      <c r="R890" t="s">
        <v>71</v>
      </c>
      <c r="S890" t="s">
        <v>71</v>
      </c>
      <c r="T890" t="s">
        <v>8099</v>
      </c>
      <c r="U890" t="s">
        <v>71</v>
      </c>
      <c r="V890" t="s">
        <v>71</v>
      </c>
      <c r="W890" t="s">
        <v>71</v>
      </c>
      <c r="X890" t="s">
        <v>71</v>
      </c>
      <c r="Y890" t="s">
        <v>8100</v>
      </c>
      <c r="Z890" t="s">
        <v>8101</v>
      </c>
      <c r="AA890" t="s">
        <v>71</v>
      </c>
      <c r="AB890" t="s">
        <v>71</v>
      </c>
      <c r="AC890" t="s">
        <v>71</v>
      </c>
      <c r="AD890" t="s">
        <v>71</v>
      </c>
      <c r="AE890" t="s">
        <v>71</v>
      </c>
      <c r="AF890" t="s">
        <v>71</v>
      </c>
      <c r="AG890" t="s">
        <v>71</v>
      </c>
      <c r="AH890" t="s">
        <v>71</v>
      </c>
      <c r="AI890" t="s">
        <v>71</v>
      </c>
      <c r="AJ890" t="s">
        <v>71</v>
      </c>
      <c r="AK890" t="s">
        <v>71</v>
      </c>
      <c r="AL890" t="s">
        <v>71</v>
      </c>
      <c r="AM890" t="s">
        <v>1030</v>
      </c>
      <c r="AN890" t="s">
        <v>1031</v>
      </c>
      <c r="AO890" t="s">
        <v>71</v>
      </c>
      <c r="AP890" t="s">
        <v>71</v>
      </c>
      <c r="AQ890" t="s">
        <v>71</v>
      </c>
      <c r="AR890" t="s">
        <v>79</v>
      </c>
      <c r="AS890">
        <v>2022</v>
      </c>
      <c r="AT890">
        <v>52</v>
      </c>
      <c r="AU890">
        <v>12</v>
      </c>
      <c r="AV890" t="s">
        <v>71</v>
      </c>
      <c r="AW890" t="s">
        <v>71</v>
      </c>
      <c r="AX890" t="s">
        <v>71</v>
      </c>
      <c r="AY890" t="s">
        <v>71</v>
      </c>
      <c r="AZ890">
        <v>13345</v>
      </c>
      <c r="BA890">
        <v>13363</v>
      </c>
      <c r="BB890" t="s">
        <v>71</v>
      </c>
      <c r="BC890" t="s">
        <v>8102</v>
      </c>
      <c r="BD890" t="str">
        <f>HYPERLINK("http://dx.doi.org/10.1007/s10489-021-03078-8","http://dx.doi.org/10.1007/s10489-021-03078-8")</f>
        <v>http://dx.doi.org/10.1007/s10489-021-03078-8</v>
      </c>
      <c r="BE890" t="s">
        <v>71</v>
      </c>
      <c r="BF890" t="s">
        <v>4744</v>
      </c>
      <c r="BG890" t="s">
        <v>71</v>
      </c>
      <c r="BH890" t="s">
        <v>71</v>
      </c>
      <c r="BI890" t="s">
        <v>71</v>
      </c>
      <c r="BJ890" t="s">
        <v>71</v>
      </c>
      <c r="BK890" t="s">
        <v>71</v>
      </c>
      <c r="BL890" t="s">
        <v>71</v>
      </c>
      <c r="BM890" t="s">
        <v>71</v>
      </c>
      <c r="BN890" t="s">
        <v>71</v>
      </c>
      <c r="BO890" t="s">
        <v>71</v>
      </c>
      <c r="BP890" t="s">
        <v>71</v>
      </c>
      <c r="BQ890" t="s">
        <v>8103</v>
      </c>
      <c r="BR890" t="str">
        <f>HYPERLINK("https%3A%2F%2Fwww.webofscience.com%2Fwos%2Fwoscc%2Ffull-record%2FWOS:000752151600001","View Full Record in Web of Science")</f>
        <v>View Full Record in Web of Science</v>
      </c>
    </row>
    <row r="891" spans="1:70" x14ac:dyDescent="0.25">
      <c r="A891" t="s">
        <v>69</v>
      </c>
      <c r="B891" t="s">
        <v>8104</v>
      </c>
      <c r="C891" t="s">
        <v>71</v>
      </c>
      <c r="D891" t="s">
        <v>71</v>
      </c>
      <c r="E891" t="s">
        <v>71</v>
      </c>
      <c r="F891" t="s">
        <v>8105</v>
      </c>
      <c r="G891" t="s">
        <v>71</v>
      </c>
      <c r="H891" t="s">
        <v>71</v>
      </c>
      <c r="I891" s="1" t="s">
        <v>8106</v>
      </c>
      <c r="J891" s="6" t="s">
        <v>8590</v>
      </c>
      <c r="K891" t="s">
        <v>2188</v>
      </c>
      <c r="L891" t="s">
        <v>71</v>
      </c>
      <c r="M891" t="s">
        <v>71</v>
      </c>
      <c r="N891" t="s">
        <v>71</v>
      </c>
      <c r="O891" t="s">
        <v>71</v>
      </c>
      <c r="P891" t="s">
        <v>71</v>
      </c>
      <c r="Q891" t="s">
        <v>71</v>
      </c>
      <c r="R891" t="s">
        <v>71</v>
      </c>
      <c r="S891" t="s">
        <v>71</v>
      </c>
      <c r="T891" t="s">
        <v>8107</v>
      </c>
      <c r="U891" t="s">
        <v>71</v>
      </c>
      <c r="V891" t="s">
        <v>71</v>
      </c>
      <c r="W891" t="s">
        <v>71</v>
      </c>
      <c r="X891" t="s">
        <v>71</v>
      </c>
      <c r="Y891" t="s">
        <v>71</v>
      </c>
      <c r="Z891" t="s">
        <v>8108</v>
      </c>
      <c r="AA891" t="s">
        <v>71</v>
      </c>
      <c r="AB891" t="s">
        <v>71</v>
      </c>
      <c r="AC891" t="s">
        <v>71</v>
      </c>
      <c r="AD891" t="s">
        <v>71</v>
      </c>
      <c r="AE891" t="s">
        <v>71</v>
      </c>
      <c r="AF891" t="s">
        <v>71</v>
      </c>
      <c r="AG891" t="s">
        <v>71</v>
      </c>
      <c r="AH891" t="s">
        <v>71</v>
      </c>
      <c r="AI891" t="s">
        <v>71</v>
      </c>
      <c r="AJ891" t="s">
        <v>71</v>
      </c>
      <c r="AK891" t="s">
        <v>71</v>
      </c>
      <c r="AL891" t="s">
        <v>71</v>
      </c>
      <c r="AM891" t="s">
        <v>2192</v>
      </c>
      <c r="AN891" t="s">
        <v>2193</v>
      </c>
      <c r="AO891" t="s">
        <v>71</v>
      </c>
      <c r="AP891" t="s">
        <v>71</v>
      </c>
      <c r="AQ891" t="s">
        <v>71</v>
      </c>
      <c r="AR891" t="s">
        <v>344</v>
      </c>
      <c r="AS891">
        <v>2008</v>
      </c>
      <c r="AT891">
        <v>7</v>
      </c>
      <c r="AU891">
        <v>2</v>
      </c>
      <c r="AV891" t="s">
        <v>71</v>
      </c>
      <c r="AW891" t="s">
        <v>71</v>
      </c>
      <c r="AX891" t="s">
        <v>71</v>
      </c>
      <c r="AY891" t="s">
        <v>71</v>
      </c>
      <c r="AZ891">
        <v>147</v>
      </c>
      <c r="BA891">
        <v>167</v>
      </c>
      <c r="BB891" t="s">
        <v>71</v>
      </c>
      <c r="BC891" t="s">
        <v>8109</v>
      </c>
      <c r="BD891" t="str">
        <f>HYPERLINK("http://dx.doi.org/10.1007/s10700-008-9028-z","http://dx.doi.org/10.1007/s10700-008-9028-z")</f>
        <v>http://dx.doi.org/10.1007/s10700-008-9028-z</v>
      </c>
      <c r="BE891" t="s">
        <v>71</v>
      </c>
      <c r="BF891" t="s">
        <v>71</v>
      </c>
      <c r="BG891" t="s">
        <v>71</v>
      </c>
      <c r="BH891" t="s">
        <v>71</v>
      </c>
      <c r="BI891" t="s">
        <v>71</v>
      </c>
      <c r="BJ891" t="s">
        <v>71</v>
      </c>
      <c r="BK891" t="s">
        <v>71</v>
      </c>
      <c r="BL891" t="s">
        <v>71</v>
      </c>
      <c r="BM891" t="s">
        <v>71</v>
      </c>
      <c r="BN891" t="s">
        <v>71</v>
      </c>
      <c r="BO891" t="s">
        <v>71</v>
      </c>
      <c r="BP891" t="s">
        <v>71</v>
      </c>
      <c r="BQ891" t="s">
        <v>8110</v>
      </c>
      <c r="BR891" t="str">
        <f>HYPERLINK("https%3A%2F%2Fwww.webofscience.com%2Fwos%2Fwoscc%2Ffull-record%2FWOS:000259101700003","View Full Record in Web of Science")</f>
        <v>View Full Record in Web of Science</v>
      </c>
    </row>
    <row r="892" spans="1:70" x14ac:dyDescent="0.25">
      <c r="A892" t="s">
        <v>69</v>
      </c>
      <c r="B892" t="s">
        <v>8111</v>
      </c>
      <c r="C892" t="s">
        <v>71</v>
      </c>
      <c r="D892" t="s">
        <v>71</v>
      </c>
      <c r="E892" t="s">
        <v>71</v>
      </c>
      <c r="F892" t="s">
        <v>8112</v>
      </c>
      <c r="G892" t="s">
        <v>71</v>
      </c>
      <c r="H892" t="s">
        <v>71</v>
      </c>
      <c r="I892" s="1" t="s">
        <v>8113</v>
      </c>
      <c r="J892" s="6" t="s">
        <v>8590</v>
      </c>
      <c r="K892" t="s">
        <v>2308</v>
      </c>
      <c r="L892" t="s">
        <v>71</v>
      </c>
      <c r="M892" t="s">
        <v>71</v>
      </c>
      <c r="N892" t="s">
        <v>71</v>
      </c>
      <c r="O892" t="s">
        <v>71</v>
      </c>
      <c r="P892" t="s">
        <v>71</v>
      </c>
      <c r="Q892" t="s">
        <v>71</v>
      </c>
      <c r="R892" t="s">
        <v>71</v>
      </c>
      <c r="S892" t="s">
        <v>71</v>
      </c>
      <c r="T892" t="s">
        <v>8114</v>
      </c>
      <c r="U892" t="s">
        <v>71</v>
      </c>
      <c r="V892" t="s">
        <v>71</v>
      </c>
      <c r="W892" t="s">
        <v>71</v>
      </c>
      <c r="X892" t="s">
        <v>71</v>
      </c>
      <c r="Y892" t="s">
        <v>71</v>
      </c>
      <c r="Z892" t="s">
        <v>71</v>
      </c>
      <c r="AA892" t="s">
        <v>71</v>
      </c>
      <c r="AB892" t="s">
        <v>71</v>
      </c>
      <c r="AC892" t="s">
        <v>71</v>
      </c>
      <c r="AD892" t="s">
        <v>71</v>
      </c>
      <c r="AE892" t="s">
        <v>71</v>
      </c>
      <c r="AF892" t="s">
        <v>71</v>
      </c>
      <c r="AG892" t="s">
        <v>71</v>
      </c>
      <c r="AH892" t="s">
        <v>71</v>
      </c>
      <c r="AI892" t="s">
        <v>71</v>
      </c>
      <c r="AJ892" t="s">
        <v>71</v>
      </c>
      <c r="AK892" t="s">
        <v>71</v>
      </c>
      <c r="AL892" t="s">
        <v>71</v>
      </c>
      <c r="AM892" t="s">
        <v>2312</v>
      </c>
      <c r="AN892" t="s">
        <v>2313</v>
      </c>
      <c r="AO892" t="s">
        <v>71</v>
      </c>
      <c r="AP892" t="s">
        <v>71</v>
      </c>
      <c r="AQ892" t="s">
        <v>71</v>
      </c>
      <c r="AR892" t="s">
        <v>263</v>
      </c>
      <c r="AS892">
        <v>2018</v>
      </c>
      <c r="AT892">
        <v>76</v>
      </c>
      <c r="AU892" t="s">
        <v>71</v>
      </c>
      <c r="AV892" t="s">
        <v>71</v>
      </c>
      <c r="AW892" t="s">
        <v>71</v>
      </c>
      <c r="AX892" t="s">
        <v>71</v>
      </c>
      <c r="AY892" t="s">
        <v>71</v>
      </c>
      <c r="AZ892">
        <v>80</v>
      </c>
      <c r="BA892">
        <v>95</v>
      </c>
      <c r="BB892" t="s">
        <v>71</v>
      </c>
      <c r="BC892" t="s">
        <v>8115</v>
      </c>
      <c r="BD892" t="str">
        <f>HYPERLINK("http://dx.doi.org/10.1016/j.engappai.2018.08.012","http://dx.doi.org/10.1016/j.engappai.2018.08.012")</f>
        <v>http://dx.doi.org/10.1016/j.engappai.2018.08.012</v>
      </c>
      <c r="BE892" t="s">
        <v>71</v>
      </c>
      <c r="BF892" t="s">
        <v>71</v>
      </c>
      <c r="BG892" t="s">
        <v>71</v>
      </c>
      <c r="BH892" t="s">
        <v>71</v>
      </c>
      <c r="BI892" t="s">
        <v>71</v>
      </c>
      <c r="BJ892" t="s">
        <v>71</v>
      </c>
      <c r="BK892" t="s">
        <v>71</v>
      </c>
      <c r="BL892" t="s">
        <v>71</v>
      </c>
      <c r="BM892" t="s">
        <v>71</v>
      </c>
      <c r="BN892" t="s">
        <v>71</v>
      </c>
      <c r="BO892" t="s">
        <v>71</v>
      </c>
      <c r="BP892" t="s">
        <v>71</v>
      </c>
      <c r="BQ892" t="s">
        <v>8116</v>
      </c>
      <c r="BR892" t="str">
        <f>HYPERLINK("https%3A%2F%2Fwww.webofscience.com%2Fwos%2Fwoscc%2Ffull-record%2FWOS:000449133100007","View Full Record in Web of Science")</f>
        <v>View Full Record in Web of Science</v>
      </c>
    </row>
    <row r="893" spans="1:70" x14ac:dyDescent="0.25">
      <c r="A893" t="s">
        <v>69</v>
      </c>
      <c r="B893" t="s">
        <v>8117</v>
      </c>
      <c r="C893" t="s">
        <v>71</v>
      </c>
      <c r="D893" t="s">
        <v>71</v>
      </c>
      <c r="E893" t="s">
        <v>71</v>
      </c>
      <c r="F893" t="s">
        <v>8118</v>
      </c>
      <c r="G893" t="s">
        <v>71</v>
      </c>
      <c r="H893" t="s">
        <v>71</v>
      </c>
      <c r="I893" s="1" t="s">
        <v>8119</v>
      </c>
      <c r="J893" s="6" t="s">
        <v>8590</v>
      </c>
      <c r="K893" t="s">
        <v>1358</v>
      </c>
      <c r="L893" t="s">
        <v>71</v>
      </c>
      <c r="M893" t="s">
        <v>71</v>
      </c>
      <c r="N893" t="s">
        <v>71</v>
      </c>
      <c r="O893" t="s">
        <v>71</v>
      </c>
      <c r="P893" t="s">
        <v>71</v>
      </c>
      <c r="Q893" t="s">
        <v>71</v>
      </c>
      <c r="R893" t="s">
        <v>71</v>
      </c>
      <c r="S893" t="s">
        <v>71</v>
      </c>
      <c r="T893" t="s">
        <v>8120</v>
      </c>
      <c r="U893" t="s">
        <v>71</v>
      </c>
      <c r="V893" t="s">
        <v>71</v>
      </c>
      <c r="W893" t="s">
        <v>71</v>
      </c>
      <c r="X893" t="s">
        <v>71</v>
      </c>
      <c r="Y893" t="s">
        <v>8121</v>
      </c>
      <c r="Z893" t="s">
        <v>8122</v>
      </c>
      <c r="AA893" t="s">
        <v>71</v>
      </c>
      <c r="AB893" t="s">
        <v>71</v>
      </c>
      <c r="AC893" t="s">
        <v>71</v>
      </c>
      <c r="AD893" t="s">
        <v>71</v>
      </c>
      <c r="AE893" t="s">
        <v>71</v>
      </c>
      <c r="AF893" t="s">
        <v>71</v>
      </c>
      <c r="AG893" t="s">
        <v>71</v>
      </c>
      <c r="AH893" t="s">
        <v>71</v>
      </c>
      <c r="AI893" t="s">
        <v>71</v>
      </c>
      <c r="AJ893" t="s">
        <v>71</v>
      </c>
      <c r="AK893" t="s">
        <v>71</v>
      </c>
      <c r="AL893" t="s">
        <v>71</v>
      </c>
      <c r="AM893" t="s">
        <v>1361</v>
      </c>
      <c r="AN893" t="s">
        <v>1362</v>
      </c>
      <c r="AO893" t="s">
        <v>71</v>
      </c>
      <c r="AP893" t="s">
        <v>71</v>
      </c>
      <c r="AQ893" t="s">
        <v>71</v>
      </c>
      <c r="AR893" t="s">
        <v>8123</v>
      </c>
      <c r="AS893">
        <v>2016</v>
      </c>
      <c r="AT893">
        <v>6</v>
      </c>
      <c r="AU893">
        <v>2</v>
      </c>
      <c r="AV893" t="s">
        <v>71</v>
      </c>
      <c r="AW893" t="s">
        <v>71</v>
      </c>
      <c r="AX893" t="s">
        <v>71</v>
      </c>
      <c r="AY893" t="s">
        <v>71</v>
      </c>
      <c r="AZ893">
        <v>50</v>
      </c>
      <c r="BA893">
        <v>69</v>
      </c>
      <c r="BB893" t="s">
        <v>71</v>
      </c>
      <c r="BC893" t="s">
        <v>8124</v>
      </c>
      <c r="BD893" t="str">
        <f>HYPERLINK("http://dx.doi.org/10.1002/widm.1176","http://dx.doi.org/10.1002/widm.1176")</f>
        <v>http://dx.doi.org/10.1002/widm.1176</v>
      </c>
      <c r="BE893" t="s">
        <v>71</v>
      </c>
      <c r="BF893" t="s">
        <v>71</v>
      </c>
      <c r="BG893" t="s">
        <v>71</v>
      </c>
      <c r="BH893" t="s">
        <v>71</v>
      </c>
      <c r="BI893" t="s">
        <v>71</v>
      </c>
      <c r="BJ893" t="s">
        <v>71</v>
      </c>
      <c r="BK893" t="s">
        <v>71</v>
      </c>
      <c r="BL893" t="s">
        <v>71</v>
      </c>
      <c r="BM893" t="s">
        <v>71</v>
      </c>
      <c r="BN893" t="s">
        <v>71</v>
      </c>
      <c r="BO893" t="s">
        <v>71</v>
      </c>
      <c r="BP893" t="s">
        <v>71</v>
      </c>
      <c r="BQ893" t="s">
        <v>8125</v>
      </c>
      <c r="BR893" t="str">
        <f>HYPERLINK("https%3A%2F%2Fwww.webofscience.com%2Fwos%2Fwoscc%2Ffull-record%2FWOS:000371146200001","View Full Record in Web of Science")</f>
        <v>View Full Record in Web of Science</v>
      </c>
    </row>
    <row r="894" spans="1:70" x14ac:dyDescent="0.25">
      <c r="A894" t="s">
        <v>460</v>
      </c>
      <c r="B894" t="s">
        <v>1276</v>
      </c>
      <c r="C894" t="s">
        <v>71</v>
      </c>
      <c r="D894" t="s">
        <v>8126</v>
      </c>
      <c r="E894" t="s">
        <v>71</v>
      </c>
      <c r="F894" t="s">
        <v>1276</v>
      </c>
      <c r="G894" t="s">
        <v>71</v>
      </c>
      <c r="H894" t="s">
        <v>71</v>
      </c>
      <c r="I894" s="1" t="s">
        <v>8127</v>
      </c>
      <c r="J894" s="6" t="s">
        <v>8590</v>
      </c>
      <c r="K894" t="s">
        <v>8128</v>
      </c>
      <c r="L894" t="s">
        <v>687</v>
      </c>
      <c r="M894" t="s">
        <v>8129</v>
      </c>
      <c r="N894" t="s">
        <v>8130</v>
      </c>
      <c r="O894" t="s">
        <v>3517</v>
      </c>
      <c r="P894" t="s">
        <v>71</v>
      </c>
      <c r="Q894" t="s">
        <v>71</v>
      </c>
      <c r="R894" t="s">
        <v>71</v>
      </c>
      <c r="S894" t="s">
        <v>71</v>
      </c>
      <c r="T894" t="s">
        <v>8131</v>
      </c>
      <c r="U894" t="s">
        <v>71</v>
      </c>
      <c r="V894" t="s">
        <v>71</v>
      </c>
      <c r="W894" t="s">
        <v>71</v>
      </c>
      <c r="X894" t="s">
        <v>71</v>
      </c>
      <c r="Y894" t="s">
        <v>71</v>
      </c>
      <c r="Z894" t="s">
        <v>1282</v>
      </c>
      <c r="AA894" t="s">
        <v>71</v>
      </c>
      <c r="AB894" t="s">
        <v>71</v>
      </c>
      <c r="AC894" t="s">
        <v>71</v>
      </c>
      <c r="AD894" t="s">
        <v>71</v>
      </c>
      <c r="AE894" t="s">
        <v>71</v>
      </c>
      <c r="AF894" t="s">
        <v>71</v>
      </c>
      <c r="AG894" t="s">
        <v>71</v>
      </c>
      <c r="AH894" t="s">
        <v>71</v>
      </c>
      <c r="AI894" t="s">
        <v>71</v>
      </c>
      <c r="AJ894" t="s">
        <v>71</v>
      </c>
      <c r="AK894" t="s">
        <v>71</v>
      </c>
      <c r="AL894" t="s">
        <v>71</v>
      </c>
      <c r="AM894" t="s">
        <v>695</v>
      </c>
      <c r="AN894" t="s">
        <v>1283</v>
      </c>
      <c r="AO894" t="s">
        <v>8132</v>
      </c>
      <c r="AP894" t="s">
        <v>71</v>
      </c>
      <c r="AQ894" t="s">
        <v>71</v>
      </c>
      <c r="AR894" t="s">
        <v>71</v>
      </c>
      <c r="AS894">
        <v>2005</v>
      </c>
      <c r="AT894">
        <v>3490</v>
      </c>
      <c r="AU894" t="s">
        <v>71</v>
      </c>
      <c r="AV894" t="s">
        <v>71</v>
      </c>
      <c r="AW894" t="s">
        <v>71</v>
      </c>
      <c r="AX894" t="s">
        <v>71</v>
      </c>
      <c r="AY894" t="s">
        <v>71</v>
      </c>
      <c r="AZ894">
        <v>134</v>
      </c>
      <c r="BA894">
        <v>146</v>
      </c>
      <c r="BB894" t="s">
        <v>71</v>
      </c>
      <c r="BC894" t="s">
        <v>71</v>
      </c>
      <c r="BD894" t="s">
        <v>71</v>
      </c>
      <c r="BE894" t="s">
        <v>71</v>
      </c>
      <c r="BF894" t="s">
        <v>71</v>
      </c>
      <c r="BG894" t="s">
        <v>71</v>
      </c>
      <c r="BH894" t="s">
        <v>71</v>
      </c>
      <c r="BI894" t="s">
        <v>71</v>
      </c>
      <c r="BJ894" t="s">
        <v>71</v>
      </c>
      <c r="BK894" t="s">
        <v>71</v>
      </c>
      <c r="BL894" t="s">
        <v>71</v>
      </c>
      <c r="BM894" t="s">
        <v>71</v>
      </c>
      <c r="BN894" t="s">
        <v>71</v>
      </c>
      <c r="BO894" t="s">
        <v>71</v>
      </c>
      <c r="BP894" t="s">
        <v>71</v>
      </c>
      <c r="BQ894" t="s">
        <v>8133</v>
      </c>
      <c r="BR894" t="str">
        <f>HYPERLINK("https%3A%2F%2Fwww.webofscience.com%2Fwos%2Fwoscc%2Ffull-record%2FWOS:000233273800014","View Full Record in Web of Science")</f>
        <v>View Full Record in Web of Science</v>
      </c>
    </row>
    <row r="895" spans="1:70" x14ac:dyDescent="0.25">
      <c r="A895" t="s">
        <v>83</v>
      </c>
      <c r="B895" t="s">
        <v>8134</v>
      </c>
      <c r="C895" t="s">
        <v>8135</v>
      </c>
      <c r="D895" t="s">
        <v>71</v>
      </c>
      <c r="E895" t="s">
        <v>71</v>
      </c>
      <c r="F895" t="s">
        <v>8136</v>
      </c>
      <c r="G895" t="s">
        <v>8135</v>
      </c>
      <c r="H895" t="s">
        <v>71</v>
      </c>
      <c r="I895" s="1" t="s">
        <v>8137</v>
      </c>
      <c r="J895" s="6" t="s">
        <v>8590</v>
      </c>
      <c r="K895" t="s">
        <v>8138</v>
      </c>
      <c r="L895" t="s">
        <v>71</v>
      </c>
      <c r="M895" t="s">
        <v>8139</v>
      </c>
      <c r="N895" t="s">
        <v>8140</v>
      </c>
      <c r="O895" t="s">
        <v>8141</v>
      </c>
      <c r="P895" t="s">
        <v>71</v>
      </c>
      <c r="Q895" t="s">
        <v>8142</v>
      </c>
      <c r="R895" t="s">
        <v>71</v>
      </c>
      <c r="S895" t="s">
        <v>71</v>
      </c>
      <c r="T895" t="s">
        <v>8143</v>
      </c>
      <c r="U895" t="s">
        <v>71</v>
      </c>
      <c r="V895" t="s">
        <v>71</v>
      </c>
      <c r="W895" t="s">
        <v>71</v>
      </c>
      <c r="X895" t="s">
        <v>71</v>
      </c>
      <c r="Y895" t="s">
        <v>8144</v>
      </c>
      <c r="Z895" t="s">
        <v>8145</v>
      </c>
      <c r="AA895" t="s">
        <v>71</v>
      </c>
      <c r="AB895" t="s">
        <v>71</v>
      </c>
      <c r="AC895" t="s">
        <v>71</v>
      </c>
      <c r="AD895" t="s">
        <v>71</v>
      </c>
      <c r="AE895" t="s">
        <v>71</v>
      </c>
      <c r="AF895" t="s">
        <v>71</v>
      </c>
      <c r="AG895" t="s">
        <v>71</v>
      </c>
      <c r="AH895" t="s">
        <v>71</v>
      </c>
      <c r="AI895" t="s">
        <v>71</v>
      </c>
      <c r="AJ895" t="s">
        <v>71</v>
      </c>
      <c r="AK895" t="s">
        <v>71</v>
      </c>
      <c r="AL895" t="s">
        <v>71</v>
      </c>
      <c r="AM895" t="s">
        <v>71</v>
      </c>
      <c r="AN895" t="s">
        <v>71</v>
      </c>
      <c r="AO895" t="s">
        <v>8146</v>
      </c>
      <c r="AP895" t="s">
        <v>71</v>
      </c>
      <c r="AQ895" t="s">
        <v>71</v>
      </c>
      <c r="AR895" t="s">
        <v>71</v>
      </c>
      <c r="AS895">
        <v>2011</v>
      </c>
      <c r="AT895" t="s">
        <v>71</v>
      </c>
      <c r="AU895" t="s">
        <v>71</v>
      </c>
      <c r="AV895" t="s">
        <v>71</v>
      </c>
      <c r="AW895" t="s">
        <v>71</v>
      </c>
      <c r="AX895" t="s">
        <v>71</v>
      </c>
      <c r="AY895" t="s">
        <v>71</v>
      </c>
      <c r="AZ895">
        <v>394</v>
      </c>
      <c r="BA895">
        <v>402</v>
      </c>
      <c r="BB895" t="s">
        <v>71</v>
      </c>
      <c r="BC895" t="s">
        <v>71</v>
      </c>
      <c r="BD895" t="s">
        <v>71</v>
      </c>
      <c r="BE895" t="s">
        <v>71</v>
      </c>
      <c r="BF895" t="s">
        <v>71</v>
      </c>
      <c r="BG895" t="s">
        <v>71</v>
      </c>
      <c r="BH895" t="s">
        <v>71</v>
      </c>
      <c r="BI895" t="s">
        <v>71</v>
      </c>
      <c r="BJ895" t="s">
        <v>71</v>
      </c>
      <c r="BK895" t="s">
        <v>71</v>
      </c>
      <c r="BL895" t="s">
        <v>71</v>
      </c>
      <c r="BM895" t="s">
        <v>71</v>
      </c>
      <c r="BN895" t="s">
        <v>71</v>
      </c>
      <c r="BO895" t="s">
        <v>71</v>
      </c>
      <c r="BP895" t="s">
        <v>71</v>
      </c>
      <c r="BQ895" t="s">
        <v>8147</v>
      </c>
      <c r="BR895" t="str">
        <f>HYPERLINK("https%3A%2F%2Fwww.webofscience.com%2Fwos%2Fwoscc%2Ffull-record%2FWOS:000307994600047","View Full Record in Web of Science")</f>
        <v>View Full Record in Web of Science</v>
      </c>
    </row>
    <row r="896" spans="1:70" x14ac:dyDescent="0.25">
      <c r="A896" t="s">
        <v>69</v>
      </c>
      <c r="B896" t="s">
        <v>8148</v>
      </c>
      <c r="C896" t="s">
        <v>71</v>
      </c>
      <c r="D896" t="s">
        <v>71</v>
      </c>
      <c r="E896" t="s">
        <v>71</v>
      </c>
      <c r="F896" t="s">
        <v>8149</v>
      </c>
      <c r="G896" t="s">
        <v>71</v>
      </c>
      <c r="H896" t="s">
        <v>71</v>
      </c>
      <c r="I896" s="1" t="s">
        <v>8150</v>
      </c>
      <c r="J896" s="6" t="s">
        <v>8590</v>
      </c>
      <c r="K896" t="s">
        <v>510</v>
      </c>
      <c r="L896" t="s">
        <v>71</v>
      </c>
      <c r="M896" t="s">
        <v>71</v>
      </c>
      <c r="N896" t="s">
        <v>71</v>
      </c>
      <c r="O896" t="s">
        <v>71</v>
      </c>
      <c r="P896" t="s">
        <v>71</v>
      </c>
      <c r="Q896" t="s">
        <v>71</v>
      </c>
      <c r="R896" t="s">
        <v>71</v>
      </c>
      <c r="S896" t="s">
        <v>71</v>
      </c>
      <c r="T896" t="s">
        <v>8151</v>
      </c>
      <c r="U896" t="s">
        <v>71</v>
      </c>
      <c r="V896" t="s">
        <v>71</v>
      </c>
      <c r="W896" t="s">
        <v>71</v>
      </c>
      <c r="X896" t="s">
        <v>71</v>
      </c>
      <c r="Y896" t="s">
        <v>71</v>
      </c>
      <c r="Z896" t="s">
        <v>8152</v>
      </c>
      <c r="AA896" t="s">
        <v>71</v>
      </c>
      <c r="AB896" t="s">
        <v>71</v>
      </c>
      <c r="AC896" t="s">
        <v>71</v>
      </c>
      <c r="AD896" t="s">
        <v>71</v>
      </c>
      <c r="AE896" t="s">
        <v>71</v>
      </c>
      <c r="AF896" t="s">
        <v>71</v>
      </c>
      <c r="AG896" t="s">
        <v>71</v>
      </c>
      <c r="AH896" t="s">
        <v>71</v>
      </c>
      <c r="AI896" t="s">
        <v>71</v>
      </c>
      <c r="AJ896" t="s">
        <v>71</v>
      </c>
      <c r="AK896" t="s">
        <v>71</v>
      </c>
      <c r="AL896" t="s">
        <v>71</v>
      </c>
      <c r="AM896" t="s">
        <v>512</v>
      </c>
      <c r="AN896" t="s">
        <v>513</v>
      </c>
      <c r="AO896" t="s">
        <v>71</v>
      </c>
      <c r="AP896" t="s">
        <v>71</v>
      </c>
      <c r="AQ896" t="s">
        <v>71</v>
      </c>
      <c r="AR896" t="s">
        <v>71</v>
      </c>
      <c r="AS896">
        <v>2019</v>
      </c>
      <c r="AT896">
        <v>48</v>
      </c>
      <c r="AU896">
        <v>5</v>
      </c>
      <c r="AV896" t="s">
        <v>71</v>
      </c>
      <c r="AW896" t="s">
        <v>71</v>
      </c>
      <c r="AX896" t="s">
        <v>71</v>
      </c>
      <c r="AY896" t="s">
        <v>71</v>
      </c>
      <c r="AZ896">
        <v>990</v>
      </c>
      <c r="BA896">
        <v>1010</v>
      </c>
      <c r="BB896" t="s">
        <v>71</v>
      </c>
      <c r="BC896" t="s">
        <v>8153</v>
      </c>
      <c r="BD896" t="str">
        <f>HYPERLINK("http://dx.doi.org/10.1108/K-01-2018-0029","http://dx.doi.org/10.1108/K-01-2018-0029")</f>
        <v>http://dx.doi.org/10.1108/K-01-2018-0029</v>
      </c>
      <c r="BE896" t="s">
        <v>71</v>
      </c>
      <c r="BF896" t="s">
        <v>71</v>
      </c>
      <c r="BG896" t="s">
        <v>71</v>
      </c>
      <c r="BH896" t="s">
        <v>71</v>
      </c>
      <c r="BI896" t="s">
        <v>71</v>
      </c>
      <c r="BJ896" t="s">
        <v>71</v>
      </c>
      <c r="BK896" t="s">
        <v>71</v>
      </c>
      <c r="BL896" t="s">
        <v>71</v>
      </c>
      <c r="BM896" t="s">
        <v>71</v>
      </c>
      <c r="BN896" t="s">
        <v>71</v>
      </c>
      <c r="BO896" t="s">
        <v>71</v>
      </c>
      <c r="BP896" t="s">
        <v>71</v>
      </c>
      <c r="BQ896" t="s">
        <v>8154</v>
      </c>
      <c r="BR896" t="str">
        <f>HYPERLINK("https%3A%2F%2Fwww.webofscience.com%2Fwos%2Fwoscc%2Ffull-record%2FWOS:000469868700009","View Full Record in Web of Science")</f>
        <v>View Full Record in Web of Science</v>
      </c>
    </row>
    <row r="897" spans="1:70" x14ac:dyDescent="0.25">
      <c r="A897" t="s">
        <v>69</v>
      </c>
      <c r="B897" t="s">
        <v>8155</v>
      </c>
      <c r="C897" t="s">
        <v>71</v>
      </c>
      <c r="D897" t="s">
        <v>71</v>
      </c>
      <c r="E897" t="s">
        <v>71</v>
      </c>
      <c r="F897" t="s">
        <v>8156</v>
      </c>
      <c r="G897" t="s">
        <v>71</v>
      </c>
      <c r="H897" t="s">
        <v>71</v>
      </c>
      <c r="I897" s="1" t="s">
        <v>8157</v>
      </c>
      <c r="J897" s="6" t="s">
        <v>8590</v>
      </c>
      <c r="K897" t="s">
        <v>8158</v>
      </c>
      <c r="L897" t="s">
        <v>71</v>
      </c>
      <c r="M897" t="s">
        <v>71</v>
      </c>
      <c r="N897" t="s">
        <v>71</v>
      </c>
      <c r="O897" t="s">
        <v>71</v>
      </c>
      <c r="P897" t="s">
        <v>71</v>
      </c>
      <c r="Q897" t="s">
        <v>71</v>
      </c>
      <c r="R897" t="s">
        <v>71</v>
      </c>
      <c r="S897" t="s">
        <v>71</v>
      </c>
      <c r="T897" t="s">
        <v>8159</v>
      </c>
      <c r="U897" t="s">
        <v>71</v>
      </c>
      <c r="V897" t="s">
        <v>71</v>
      </c>
      <c r="W897" t="s">
        <v>71</v>
      </c>
      <c r="X897" t="s">
        <v>71</v>
      </c>
      <c r="Y897" t="s">
        <v>71</v>
      </c>
      <c r="Z897" t="s">
        <v>8160</v>
      </c>
      <c r="AA897" t="s">
        <v>71</v>
      </c>
      <c r="AB897" t="s">
        <v>71</v>
      </c>
      <c r="AC897" t="s">
        <v>71</v>
      </c>
      <c r="AD897" t="s">
        <v>71</v>
      </c>
      <c r="AE897" t="s">
        <v>71</v>
      </c>
      <c r="AF897" t="s">
        <v>71</v>
      </c>
      <c r="AG897" t="s">
        <v>71</v>
      </c>
      <c r="AH897" t="s">
        <v>71</v>
      </c>
      <c r="AI897" t="s">
        <v>71</v>
      </c>
      <c r="AJ897" t="s">
        <v>71</v>
      </c>
      <c r="AK897" t="s">
        <v>71</v>
      </c>
      <c r="AL897" t="s">
        <v>71</v>
      </c>
      <c r="AM897" t="s">
        <v>8161</v>
      </c>
      <c r="AN897" t="s">
        <v>8162</v>
      </c>
      <c r="AO897" t="s">
        <v>71</v>
      </c>
      <c r="AP897" t="s">
        <v>71</v>
      </c>
      <c r="AQ897" t="s">
        <v>71</v>
      </c>
      <c r="AR897" t="s">
        <v>79</v>
      </c>
      <c r="AS897">
        <v>2021</v>
      </c>
      <c r="AT897">
        <v>94</v>
      </c>
      <c r="AU897" t="s">
        <v>71</v>
      </c>
      <c r="AV897" t="s">
        <v>71</v>
      </c>
      <c r="AW897" t="s">
        <v>71</v>
      </c>
      <c r="AX897" t="s">
        <v>71</v>
      </c>
      <c r="AY897" t="s">
        <v>71</v>
      </c>
      <c r="AZ897" t="s">
        <v>71</v>
      </c>
      <c r="BA897" t="s">
        <v>71</v>
      </c>
      <c r="BB897">
        <v>107267</v>
      </c>
      <c r="BC897" t="s">
        <v>8163</v>
      </c>
      <c r="BD897" t="str">
        <f>HYPERLINK("http://dx.doi.org/10.1016/j.compeleceng.2021.107267","http://dx.doi.org/10.1016/j.compeleceng.2021.107267")</f>
        <v>http://dx.doi.org/10.1016/j.compeleceng.2021.107267</v>
      </c>
      <c r="BE897" t="s">
        <v>71</v>
      </c>
      <c r="BF897" t="s">
        <v>2599</v>
      </c>
      <c r="BG897" t="s">
        <v>71</v>
      </c>
      <c r="BH897" t="s">
        <v>71</v>
      </c>
      <c r="BI897" t="s">
        <v>71</v>
      </c>
      <c r="BJ897" t="s">
        <v>71</v>
      </c>
      <c r="BK897" t="s">
        <v>71</v>
      </c>
      <c r="BL897" t="s">
        <v>71</v>
      </c>
      <c r="BM897" t="s">
        <v>71</v>
      </c>
      <c r="BN897" t="s">
        <v>71</v>
      </c>
      <c r="BO897" t="s">
        <v>71</v>
      </c>
      <c r="BP897" t="s">
        <v>71</v>
      </c>
      <c r="BQ897" t="s">
        <v>8164</v>
      </c>
      <c r="BR897" t="str">
        <f>HYPERLINK("https%3A%2F%2Fwww.webofscience.com%2Fwos%2Fwoscc%2Ffull-record%2FWOS:000694013100001","View Full Record in Web of Science")</f>
        <v>View Full Record in Web of Science</v>
      </c>
    </row>
    <row r="898" spans="1:70" x14ac:dyDescent="0.25">
      <c r="A898" t="s">
        <v>83</v>
      </c>
      <c r="B898" t="s">
        <v>1715</v>
      </c>
      <c r="C898" t="s">
        <v>71</v>
      </c>
      <c r="D898" t="s">
        <v>8165</v>
      </c>
      <c r="E898" t="s">
        <v>71</v>
      </c>
      <c r="F898" t="s">
        <v>8166</v>
      </c>
      <c r="G898" t="s">
        <v>71</v>
      </c>
      <c r="H898" t="s">
        <v>71</v>
      </c>
      <c r="I898" s="1" t="s">
        <v>8167</v>
      </c>
      <c r="J898" s="6" t="s">
        <v>8590</v>
      </c>
      <c r="K898" t="s">
        <v>8168</v>
      </c>
      <c r="L898" t="s">
        <v>71</v>
      </c>
      <c r="M898" t="s">
        <v>1290</v>
      </c>
      <c r="N898" t="s">
        <v>8169</v>
      </c>
      <c r="O898" t="s">
        <v>8170</v>
      </c>
      <c r="P898" t="s">
        <v>71</v>
      </c>
      <c r="Q898" t="s">
        <v>71</v>
      </c>
      <c r="R898" t="s">
        <v>71</v>
      </c>
      <c r="S898" t="s">
        <v>71</v>
      </c>
      <c r="T898" t="s">
        <v>8171</v>
      </c>
      <c r="U898" t="s">
        <v>71</v>
      </c>
      <c r="V898" t="s">
        <v>71</v>
      </c>
      <c r="W898" t="s">
        <v>71</v>
      </c>
      <c r="X898" t="s">
        <v>71</v>
      </c>
      <c r="Y898" t="s">
        <v>71</v>
      </c>
      <c r="Z898" t="s">
        <v>71</v>
      </c>
      <c r="AA898" t="s">
        <v>71</v>
      </c>
      <c r="AB898" t="s">
        <v>71</v>
      </c>
      <c r="AC898" t="s">
        <v>71</v>
      </c>
      <c r="AD898" t="s">
        <v>71</v>
      </c>
      <c r="AE898" t="s">
        <v>71</v>
      </c>
      <c r="AF898" t="s">
        <v>71</v>
      </c>
      <c r="AG898" t="s">
        <v>71</v>
      </c>
      <c r="AH898" t="s">
        <v>71</v>
      </c>
      <c r="AI898" t="s">
        <v>71</v>
      </c>
      <c r="AJ898" t="s">
        <v>71</v>
      </c>
      <c r="AK898" t="s">
        <v>71</v>
      </c>
      <c r="AL898" t="s">
        <v>71</v>
      </c>
      <c r="AM898" t="s">
        <v>71</v>
      </c>
      <c r="AN898" t="s">
        <v>71</v>
      </c>
      <c r="AO898" t="s">
        <v>8172</v>
      </c>
      <c r="AP898" t="s">
        <v>71</v>
      </c>
      <c r="AQ898" t="s">
        <v>71</v>
      </c>
      <c r="AR898" t="s">
        <v>71</v>
      </c>
      <c r="AS898">
        <v>2009</v>
      </c>
      <c r="AT898" t="s">
        <v>71</v>
      </c>
      <c r="AU898" t="s">
        <v>71</v>
      </c>
      <c r="AV898" t="s">
        <v>71</v>
      </c>
      <c r="AW898" t="s">
        <v>71</v>
      </c>
      <c r="AX898" t="s">
        <v>71</v>
      </c>
      <c r="AY898" t="s">
        <v>71</v>
      </c>
      <c r="AZ898">
        <v>3</v>
      </c>
      <c r="BA898">
        <v>3</v>
      </c>
      <c r="BB898" t="s">
        <v>71</v>
      </c>
      <c r="BC898" t="s">
        <v>8173</v>
      </c>
      <c r="BD898" t="str">
        <f>HYPERLINK("http://dx.doi.org/10.1109/GRC.2009.5255171","http://dx.doi.org/10.1109/GRC.2009.5255171")</f>
        <v>http://dx.doi.org/10.1109/GRC.2009.5255171</v>
      </c>
      <c r="BE898" t="s">
        <v>71</v>
      </c>
      <c r="BF898" t="s">
        <v>71</v>
      </c>
      <c r="BG898" t="s">
        <v>71</v>
      </c>
      <c r="BH898" t="s">
        <v>71</v>
      </c>
      <c r="BI898" t="s">
        <v>71</v>
      </c>
      <c r="BJ898" t="s">
        <v>71</v>
      </c>
      <c r="BK898" t="s">
        <v>71</v>
      </c>
      <c r="BL898" t="s">
        <v>71</v>
      </c>
      <c r="BM898" t="s">
        <v>71</v>
      </c>
      <c r="BN898" t="s">
        <v>71</v>
      </c>
      <c r="BO898" t="s">
        <v>71</v>
      </c>
      <c r="BP898" t="s">
        <v>71</v>
      </c>
      <c r="BQ898" t="s">
        <v>8174</v>
      </c>
      <c r="BR898" t="str">
        <f>HYPERLINK("https%3A%2F%2Fwww.webofscience.com%2Fwos%2Fwoscc%2Ffull-record%2FWOS:000287830500003","View Full Record in Web of Science")</f>
        <v>View Full Record in Web of Science</v>
      </c>
    </row>
    <row r="899" spans="1:70" x14ac:dyDescent="0.25">
      <c r="A899" t="s">
        <v>69</v>
      </c>
      <c r="B899" t="s">
        <v>8175</v>
      </c>
      <c r="C899" t="s">
        <v>71</v>
      </c>
      <c r="D899" t="s">
        <v>71</v>
      </c>
      <c r="E899" t="s">
        <v>71</v>
      </c>
      <c r="F899" t="s">
        <v>8176</v>
      </c>
      <c r="G899" t="s">
        <v>71</v>
      </c>
      <c r="H899" t="s">
        <v>71</v>
      </c>
      <c r="I899" s="1" t="s">
        <v>8177</v>
      </c>
      <c r="J899" s="6" t="s">
        <v>8590</v>
      </c>
      <c r="K899" t="s">
        <v>8178</v>
      </c>
      <c r="L899" t="s">
        <v>71</v>
      </c>
      <c r="M899" t="s">
        <v>71</v>
      </c>
      <c r="N899" t="s">
        <v>71</v>
      </c>
      <c r="O899" t="s">
        <v>71</v>
      </c>
      <c r="P899" t="s">
        <v>71</v>
      </c>
      <c r="Q899" t="s">
        <v>71</v>
      </c>
      <c r="R899" t="s">
        <v>71</v>
      </c>
      <c r="S899" t="s">
        <v>71</v>
      </c>
      <c r="T899" t="s">
        <v>8179</v>
      </c>
      <c r="U899" t="s">
        <v>71</v>
      </c>
      <c r="V899" t="s">
        <v>71</v>
      </c>
      <c r="W899" t="s">
        <v>71</v>
      </c>
      <c r="X899" t="s">
        <v>71</v>
      </c>
      <c r="Y899" t="s">
        <v>8180</v>
      </c>
      <c r="Z899" t="s">
        <v>8181</v>
      </c>
      <c r="AA899" t="s">
        <v>71</v>
      </c>
      <c r="AB899" t="s">
        <v>71</v>
      </c>
      <c r="AC899" t="s">
        <v>71</v>
      </c>
      <c r="AD899" t="s">
        <v>71</v>
      </c>
      <c r="AE899" t="s">
        <v>71</v>
      </c>
      <c r="AF899" t="s">
        <v>71</v>
      </c>
      <c r="AG899" t="s">
        <v>71</v>
      </c>
      <c r="AH899" t="s">
        <v>71</v>
      </c>
      <c r="AI899" t="s">
        <v>71</v>
      </c>
      <c r="AJ899" t="s">
        <v>71</v>
      </c>
      <c r="AK899" t="s">
        <v>71</v>
      </c>
      <c r="AL899" t="s">
        <v>71</v>
      </c>
      <c r="AM899" t="s">
        <v>8182</v>
      </c>
      <c r="AN899" t="s">
        <v>71</v>
      </c>
      <c r="AO899" t="s">
        <v>71</v>
      </c>
      <c r="AP899" t="s">
        <v>71</v>
      </c>
      <c r="AQ899" t="s">
        <v>71</v>
      </c>
      <c r="AR899" t="s">
        <v>1082</v>
      </c>
      <c r="AS899">
        <v>2011</v>
      </c>
      <c r="AT899">
        <v>27</v>
      </c>
      <c r="AU899">
        <v>2</v>
      </c>
      <c r="AV899" t="s">
        <v>71</v>
      </c>
      <c r="AW899" t="s">
        <v>71</v>
      </c>
      <c r="AX899" t="s">
        <v>71</v>
      </c>
      <c r="AY899" t="s">
        <v>71</v>
      </c>
      <c r="AZ899">
        <v>260</v>
      </c>
      <c r="BA899">
        <v>279</v>
      </c>
      <c r="BB899" t="s">
        <v>71</v>
      </c>
      <c r="BC899" t="s">
        <v>8183</v>
      </c>
      <c r="BD899" t="str">
        <f>HYPERLINK("http://dx.doi.org/10.1111/j.1467-8640.2011.00380.x","http://dx.doi.org/10.1111/j.1467-8640.2011.00380.x")</f>
        <v>http://dx.doi.org/10.1111/j.1467-8640.2011.00380.x</v>
      </c>
      <c r="BE899" t="s">
        <v>71</v>
      </c>
      <c r="BF899" t="s">
        <v>71</v>
      </c>
      <c r="BG899" t="s">
        <v>71</v>
      </c>
      <c r="BH899" t="s">
        <v>71</v>
      </c>
      <c r="BI899" t="s">
        <v>71</v>
      </c>
      <c r="BJ899" t="s">
        <v>71</v>
      </c>
      <c r="BK899" t="s">
        <v>71</v>
      </c>
      <c r="BL899" t="s">
        <v>71</v>
      </c>
      <c r="BM899" t="s">
        <v>71</v>
      </c>
      <c r="BN899" t="s">
        <v>71</v>
      </c>
      <c r="BO899" t="s">
        <v>71</v>
      </c>
      <c r="BP899" t="s">
        <v>71</v>
      </c>
      <c r="BQ899" t="s">
        <v>8184</v>
      </c>
      <c r="BR899" t="str">
        <f>HYPERLINK("https%3A%2F%2Fwww.webofscience.com%2Fwos%2Fwoscc%2Ffull-record%2FWOS:000290267600005","View Full Record in Web of Science")</f>
        <v>View Full Record in Web of Science</v>
      </c>
    </row>
    <row r="900" spans="1:70" x14ac:dyDescent="0.25">
      <c r="A900" t="s">
        <v>69</v>
      </c>
      <c r="B900" t="s">
        <v>8185</v>
      </c>
      <c r="C900" t="s">
        <v>71</v>
      </c>
      <c r="D900" t="s">
        <v>71</v>
      </c>
      <c r="E900" t="s">
        <v>71</v>
      </c>
      <c r="F900" t="s">
        <v>8186</v>
      </c>
      <c r="G900" t="s">
        <v>71</v>
      </c>
      <c r="H900" t="s">
        <v>71</v>
      </c>
      <c r="I900" s="1" t="s">
        <v>8187</v>
      </c>
      <c r="J900" s="6" t="s">
        <v>8590</v>
      </c>
      <c r="K900" t="s">
        <v>288</v>
      </c>
      <c r="L900" t="s">
        <v>71</v>
      </c>
      <c r="M900" t="s">
        <v>71</v>
      </c>
      <c r="N900" t="s">
        <v>71</v>
      </c>
      <c r="O900" t="s">
        <v>71</v>
      </c>
      <c r="P900" t="s">
        <v>71</v>
      </c>
      <c r="Q900" t="s">
        <v>71</v>
      </c>
      <c r="R900" t="s">
        <v>71</v>
      </c>
      <c r="S900" t="s">
        <v>71</v>
      </c>
      <c r="T900" t="s">
        <v>8188</v>
      </c>
      <c r="U900" t="s">
        <v>71</v>
      </c>
      <c r="V900" t="s">
        <v>71</v>
      </c>
      <c r="W900" t="s">
        <v>71</v>
      </c>
      <c r="X900" t="s">
        <v>71</v>
      </c>
      <c r="Y900" t="s">
        <v>71</v>
      </c>
      <c r="Z900" t="s">
        <v>71</v>
      </c>
      <c r="AA900" t="s">
        <v>71</v>
      </c>
      <c r="AB900" t="s">
        <v>71</v>
      </c>
      <c r="AC900" t="s">
        <v>71</v>
      </c>
      <c r="AD900" t="s">
        <v>71</v>
      </c>
      <c r="AE900" t="s">
        <v>71</v>
      </c>
      <c r="AF900" t="s">
        <v>71</v>
      </c>
      <c r="AG900" t="s">
        <v>71</v>
      </c>
      <c r="AH900" t="s">
        <v>71</v>
      </c>
      <c r="AI900" t="s">
        <v>71</v>
      </c>
      <c r="AJ900" t="s">
        <v>71</v>
      </c>
      <c r="AK900" t="s">
        <v>71</v>
      </c>
      <c r="AL900" t="s">
        <v>71</v>
      </c>
      <c r="AM900" t="s">
        <v>291</v>
      </c>
      <c r="AN900" t="s">
        <v>292</v>
      </c>
      <c r="AO900" t="s">
        <v>71</v>
      </c>
      <c r="AP900" t="s">
        <v>71</v>
      </c>
      <c r="AQ900" t="s">
        <v>71</v>
      </c>
      <c r="AR900" t="s">
        <v>770</v>
      </c>
      <c r="AS900">
        <v>2009</v>
      </c>
      <c r="AT900">
        <v>36</v>
      </c>
      <c r="AU900">
        <v>2</v>
      </c>
      <c r="AV900">
        <v>2</v>
      </c>
      <c r="AW900" t="s">
        <v>71</v>
      </c>
      <c r="AX900" t="s">
        <v>71</v>
      </c>
      <c r="AY900" t="s">
        <v>71</v>
      </c>
      <c r="AZ900">
        <v>3017</v>
      </c>
      <c r="BA900">
        <v>3027</v>
      </c>
      <c r="BB900" t="s">
        <v>71</v>
      </c>
      <c r="BC900" t="s">
        <v>8189</v>
      </c>
      <c r="BD900" t="str">
        <f>HYPERLINK("http://dx.doi.org/10.1016/j.eswa.2008.01.090","http://dx.doi.org/10.1016/j.eswa.2008.01.090")</f>
        <v>http://dx.doi.org/10.1016/j.eswa.2008.01.090</v>
      </c>
      <c r="BE900" t="s">
        <v>71</v>
      </c>
      <c r="BF900" t="s">
        <v>71</v>
      </c>
      <c r="BG900" t="s">
        <v>71</v>
      </c>
      <c r="BH900" t="s">
        <v>71</v>
      </c>
      <c r="BI900" t="s">
        <v>71</v>
      </c>
      <c r="BJ900" t="s">
        <v>71</v>
      </c>
      <c r="BK900" t="s">
        <v>71</v>
      </c>
      <c r="BL900" t="s">
        <v>71</v>
      </c>
      <c r="BM900" t="s">
        <v>71</v>
      </c>
      <c r="BN900" t="s">
        <v>71</v>
      </c>
      <c r="BO900" t="s">
        <v>71</v>
      </c>
      <c r="BP900" t="s">
        <v>71</v>
      </c>
      <c r="BQ900" t="s">
        <v>8190</v>
      </c>
      <c r="BR900" t="str">
        <f>HYPERLINK("https%3A%2F%2Fwww.webofscience.com%2Fwos%2Fwoscc%2Ffull-record%2FWOS:000262178100045","View Full Record in Web of Science")</f>
        <v>View Full Record in Web of Science</v>
      </c>
    </row>
    <row r="901" spans="1:70" x14ac:dyDescent="0.25">
      <c r="A901" t="s">
        <v>69</v>
      </c>
      <c r="B901" t="s">
        <v>8191</v>
      </c>
      <c r="C901" t="s">
        <v>71</v>
      </c>
      <c r="D901" t="s">
        <v>71</v>
      </c>
      <c r="E901" t="s">
        <v>71</v>
      </c>
      <c r="F901" t="s">
        <v>8192</v>
      </c>
      <c r="G901" t="s">
        <v>71</v>
      </c>
      <c r="H901" t="s">
        <v>71</v>
      </c>
      <c r="I901" s="1" t="s">
        <v>8193</v>
      </c>
      <c r="J901" s="6" t="s">
        <v>8590</v>
      </c>
      <c r="K901" t="s">
        <v>186</v>
      </c>
      <c r="L901" t="s">
        <v>71</v>
      </c>
      <c r="M901" t="s">
        <v>71</v>
      </c>
      <c r="N901" t="s">
        <v>71</v>
      </c>
      <c r="O901" t="s">
        <v>71</v>
      </c>
      <c r="P901" t="s">
        <v>71</v>
      </c>
      <c r="Q901" t="s">
        <v>71</v>
      </c>
      <c r="R901" t="s">
        <v>71</v>
      </c>
      <c r="S901" t="s">
        <v>71</v>
      </c>
      <c r="T901" t="s">
        <v>8194</v>
      </c>
      <c r="U901" t="s">
        <v>71</v>
      </c>
      <c r="V901" t="s">
        <v>71</v>
      </c>
      <c r="W901" t="s">
        <v>71</v>
      </c>
      <c r="X901" t="s">
        <v>71</v>
      </c>
      <c r="Y901" t="s">
        <v>8195</v>
      </c>
      <c r="Z901" t="s">
        <v>8196</v>
      </c>
      <c r="AA901" t="s">
        <v>71</v>
      </c>
      <c r="AB901" t="s">
        <v>71</v>
      </c>
      <c r="AC901" t="s">
        <v>71</v>
      </c>
      <c r="AD901" t="s">
        <v>71</v>
      </c>
      <c r="AE901" t="s">
        <v>71</v>
      </c>
      <c r="AF901" t="s">
        <v>71</v>
      </c>
      <c r="AG901" t="s">
        <v>71</v>
      </c>
      <c r="AH901" t="s">
        <v>71</v>
      </c>
      <c r="AI901" t="s">
        <v>71</v>
      </c>
      <c r="AJ901" t="s">
        <v>71</v>
      </c>
      <c r="AK901" t="s">
        <v>71</v>
      </c>
      <c r="AL901" t="s">
        <v>71</v>
      </c>
      <c r="AM901" t="s">
        <v>188</v>
      </c>
      <c r="AN901" t="s">
        <v>810</v>
      </c>
      <c r="AO901" t="s">
        <v>71</v>
      </c>
      <c r="AP901" t="s">
        <v>71</v>
      </c>
      <c r="AQ901" t="s">
        <v>71</v>
      </c>
      <c r="AR901" t="s">
        <v>728</v>
      </c>
      <c r="AS901">
        <v>2019</v>
      </c>
      <c r="AT901">
        <v>27</v>
      </c>
      <c r="AU901" t="s">
        <v>71</v>
      </c>
      <c r="AV901" t="s">
        <v>71</v>
      </c>
      <c r="AW901">
        <v>1</v>
      </c>
      <c r="AX901" t="s">
        <v>180</v>
      </c>
      <c r="AY901" t="s">
        <v>71</v>
      </c>
      <c r="AZ901">
        <v>106</v>
      </c>
      <c r="BA901">
        <v>141</v>
      </c>
      <c r="BB901" t="s">
        <v>71</v>
      </c>
      <c r="BC901" t="s">
        <v>8197</v>
      </c>
      <c r="BD901" t="str">
        <f>HYPERLINK("http://dx.doi.org/10.1142/S0218488519400063","http://dx.doi.org/10.1142/S0218488519400063")</f>
        <v>http://dx.doi.org/10.1142/S0218488519400063</v>
      </c>
      <c r="BE901" t="s">
        <v>71</v>
      </c>
      <c r="BF901" t="s">
        <v>71</v>
      </c>
      <c r="BG901" t="s">
        <v>71</v>
      </c>
      <c r="BH901" t="s">
        <v>71</v>
      </c>
      <c r="BI901" t="s">
        <v>71</v>
      </c>
      <c r="BJ901" t="s">
        <v>71</v>
      </c>
      <c r="BK901" t="s">
        <v>71</v>
      </c>
      <c r="BL901" t="s">
        <v>71</v>
      </c>
      <c r="BM901" t="s">
        <v>71</v>
      </c>
      <c r="BN901" t="s">
        <v>71</v>
      </c>
      <c r="BO901" t="s">
        <v>71</v>
      </c>
      <c r="BP901" t="s">
        <v>71</v>
      </c>
      <c r="BQ901" t="s">
        <v>8198</v>
      </c>
      <c r="BR901" t="str">
        <f>HYPERLINK("https%3A%2F%2Fwww.webofscience.com%2Fwos%2Fwoscc%2Ffull-record%2FWOS:000495443400007","View Full Record in Web of Science")</f>
        <v>View Full Record in Web of Science</v>
      </c>
    </row>
    <row r="902" spans="1:70" x14ac:dyDescent="0.25">
      <c r="A902" t="s">
        <v>69</v>
      </c>
      <c r="B902" t="s">
        <v>8199</v>
      </c>
      <c r="C902" t="s">
        <v>71</v>
      </c>
      <c r="D902" t="s">
        <v>71</v>
      </c>
      <c r="E902" t="s">
        <v>71</v>
      </c>
      <c r="F902" t="s">
        <v>8200</v>
      </c>
      <c r="G902" t="s">
        <v>71</v>
      </c>
      <c r="H902" t="s">
        <v>71</v>
      </c>
      <c r="I902" s="1" t="s">
        <v>8201</v>
      </c>
      <c r="J902" s="6" t="s">
        <v>8590</v>
      </c>
      <c r="K902" t="s">
        <v>269</v>
      </c>
      <c r="L902" t="s">
        <v>71</v>
      </c>
      <c r="M902" t="s">
        <v>71</v>
      </c>
      <c r="N902" t="s">
        <v>71</v>
      </c>
      <c r="O902" t="s">
        <v>71</v>
      </c>
      <c r="P902" t="s">
        <v>71</v>
      </c>
      <c r="Q902" t="s">
        <v>71</v>
      </c>
      <c r="R902" t="s">
        <v>71</v>
      </c>
      <c r="S902" t="s">
        <v>71</v>
      </c>
      <c r="T902" t="s">
        <v>8202</v>
      </c>
      <c r="U902" t="s">
        <v>71</v>
      </c>
      <c r="V902" t="s">
        <v>71</v>
      </c>
      <c r="W902" t="s">
        <v>71</v>
      </c>
      <c r="X902" t="s">
        <v>71</v>
      </c>
      <c r="Y902" t="s">
        <v>8203</v>
      </c>
      <c r="Z902" t="s">
        <v>8204</v>
      </c>
      <c r="AA902" t="s">
        <v>71</v>
      </c>
      <c r="AB902" t="s">
        <v>71</v>
      </c>
      <c r="AC902" t="s">
        <v>71</v>
      </c>
      <c r="AD902" t="s">
        <v>71</v>
      </c>
      <c r="AE902" t="s">
        <v>71</v>
      </c>
      <c r="AF902" t="s">
        <v>71</v>
      </c>
      <c r="AG902" t="s">
        <v>71</v>
      </c>
      <c r="AH902" t="s">
        <v>71</v>
      </c>
      <c r="AI902" t="s">
        <v>71</v>
      </c>
      <c r="AJ902" t="s">
        <v>71</v>
      </c>
      <c r="AK902" t="s">
        <v>71</v>
      </c>
      <c r="AL902" t="s">
        <v>71</v>
      </c>
      <c r="AM902" t="s">
        <v>271</v>
      </c>
      <c r="AN902" t="s">
        <v>71</v>
      </c>
      <c r="AO902" t="s">
        <v>71</v>
      </c>
      <c r="AP902" t="s">
        <v>71</v>
      </c>
      <c r="AQ902" t="s">
        <v>71</v>
      </c>
      <c r="AR902" t="s">
        <v>71</v>
      </c>
      <c r="AS902">
        <v>2019</v>
      </c>
      <c r="AT902">
        <v>7</v>
      </c>
      <c r="AU902" t="s">
        <v>71</v>
      </c>
      <c r="AV902" t="s">
        <v>71</v>
      </c>
      <c r="AW902" t="s">
        <v>71</v>
      </c>
      <c r="AX902" t="s">
        <v>71</v>
      </c>
      <c r="AY902" t="s">
        <v>71</v>
      </c>
      <c r="AZ902">
        <v>58221</v>
      </c>
      <c r="BA902">
        <v>58240</v>
      </c>
      <c r="BB902" t="s">
        <v>71</v>
      </c>
      <c r="BC902" t="s">
        <v>8205</v>
      </c>
      <c r="BD902" t="str">
        <f>HYPERLINK("http://dx.doi.org/10.1109/ACCESS.2019.2914769","http://dx.doi.org/10.1109/ACCESS.2019.2914769")</f>
        <v>http://dx.doi.org/10.1109/ACCESS.2019.2914769</v>
      </c>
      <c r="BE902" t="s">
        <v>71</v>
      </c>
      <c r="BF902" t="s">
        <v>71</v>
      </c>
      <c r="BG902" t="s">
        <v>71</v>
      </c>
      <c r="BH902" t="s">
        <v>71</v>
      </c>
      <c r="BI902" t="s">
        <v>71</v>
      </c>
      <c r="BJ902" t="s">
        <v>71</v>
      </c>
      <c r="BK902" t="s">
        <v>71</v>
      </c>
      <c r="BL902" t="s">
        <v>71</v>
      </c>
      <c r="BM902" t="s">
        <v>71</v>
      </c>
      <c r="BN902" t="s">
        <v>71</v>
      </c>
      <c r="BO902" t="s">
        <v>71</v>
      </c>
      <c r="BP902" t="s">
        <v>71</v>
      </c>
      <c r="BQ902" t="s">
        <v>8206</v>
      </c>
      <c r="BR902" t="str">
        <f>HYPERLINK("https%3A%2F%2Fwww.webofscience.com%2Fwos%2Fwoscc%2Ffull-record%2FWOS:000468535600001","View Full Record in Web of Science")</f>
        <v>View Full Record in Web of Science</v>
      </c>
    </row>
    <row r="903" spans="1:70" x14ac:dyDescent="0.25">
      <c r="A903" t="s">
        <v>69</v>
      </c>
      <c r="B903" t="s">
        <v>8207</v>
      </c>
      <c r="C903" t="s">
        <v>71</v>
      </c>
      <c r="D903" t="s">
        <v>71</v>
      </c>
      <c r="E903" t="s">
        <v>71</v>
      </c>
      <c r="F903" t="s">
        <v>8208</v>
      </c>
      <c r="G903" t="s">
        <v>71</v>
      </c>
      <c r="H903" t="s">
        <v>71</v>
      </c>
      <c r="I903" s="1" t="s">
        <v>8209</v>
      </c>
      <c r="J903" s="6" t="s">
        <v>8590</v>
      </c>
      <c r="K903" t="s">
        <v>288</v>
      </c>
      <c r="L903" t="s">
        <v>71</v>
      </c>
      <c r="M903" t="s">
        <v>71</v>
      </c>
      <c r="N903" t="s">
        <v>71</v>
      </c>
      <c r="O903" t="s">
        <v>71</v>
      </c>
      <c r="P903" t="s">
        <v>71</v>
      </c>
      <c r="Q903" t="s">
        <v>71</v>
      </c>
      <c r="R903" t="s">
        <v>71</v>
      </c>
      <c r="S903" t="s">
        <v>71</v>
      </c>
      <c r="T903" t="s">
        <v>8210</v>
      </c>
      <c r="U903" t="s">
        <v>71</v>
      </c>
      <c r="V903" t="s">
        <v>71</v>
      </c>
      <c r="W903" t="s">
        <v>71</v>
      </c>
      <c r="X903" t="s">
        <v>71</v>
      </c>
      <c r="Y903" t="s">
        <v>8211</v>
      </c>
      <c r="Z903" t="s">
        <v>8212</v>
      </c>
      <c r="AA903" t="s">
        <v>71</v>
      </c>
      <c r="AB903" t="s">
        <v>71</v>
      </c>
      <c r="AC903" t="s">
        <v>71</v>
      </c>
      <c r="AD903" t="s">
        <v>71</v>
      </c>
      <c r="AE903" t="s">
        <v>71</v>
      </c>
      <c r="AF903" t="s">
        <v>71</v>
      </c>
      <c r="AG903" t="s">
        <v>71</v>
      </c>
      <c r="AH903" t="s">
        <v>71</v>
      </c>
      <c r="AI903" t="s">
        <v>71</v>
      </c>
      <c r="AJ903" t="s">
        <v>71</v>
      </c>
      <c r="AK903" t="s">
        <v>71</v>
      </c>
      <c r="AL903" t="s">
        <v>71</v>
      </c>
      <c r="AM903" t="s">
        <v>291</v>
      </c>
      <c r="AN903" t="s">
        <v>292</v>
      </c>
      <c r="AO903" t="s">
        <v>71</v>
      </c>
      <c r="AP903" t="s">
        <v>71</v>
      </c>
      <c r="AQ903" t="s">
        <v>71</v>
      </c>
      <c r="AR903" t="s">
        <v>1392</v>
      </c>
      <c r="AS903">
        <v>2014</v>
      </c>
      <c r="AT903">
        <v>41</v>
      </c>
      <c r="AU903">
        <v>17</v>
      </c>
      <c r="AV903" t="s">
        <v>71</v>
      </c>
      <c r="AW903" t="s">
        <v>71</v>
      </c>
      <c r="AX903" t="s">
        <v>71</v>
      </c>
      <c r="AY903" t="s">
        <v>71</v>
      </c>
      <c r="AZ903">
        <v>7878</v>
      </c>
      <c r="BA903">
        <v>7888</v>
      </c>
      <c r="BB903" t="s">
        <v>71</v>
      </c>
      <c r="BC903" t="s">
        <v>8213</v>
      </c>
      <c r="BD903" t="str">
        <f>HYPERLINK("http://dx.doi.org/10.1016/j.eswa.2014.06.035","http://dx.doi.org/10.1016/j.eswa.2014.06.035")</f>
        <v>http://dx.doi.org/10.1016/j.eswa.2014.06.035</v>
      </c>
      <c r="BE903" t="s">
        <v>71</v>
      </c>
      <c r="BF903" t="s">
        <v>71</v>
      </c>
      <c r="BG903" t="s">
        <v>71</v>
      </c>
      <c r="BH903" t="s">
        <v>71</v>
      </c>
      <c r="BI903" t="s">
        <v>71</v>
      </c>
      <c r="BJ903" t="s">
        <v>71</v>
      </c>
      <c r="BK903" t="s">
        <v>71</v>
      </c>
      <c r="BL903" t="s">
        <v>71</v>
      </c>
      <c r="BM903" t="s">
        <v>71</v>
      </c>
      <c r="BN903" t="s">
        <v>71</v>
      </c>
      <c r="BO903" t="s">
        <v>71</v>
      </c>
      <c r="BP903" t="s">
        <v>71</v>
      </c>
      <c r="BQ903" t="s">
        <v>8214</v>
      </c>
      <c r="BR903" t="str">
        <f>HYPERLINK("https%3A%2F%2Fwww.webofscience.com%2Fwos%2Fwoscc%2Ffull-record%2FWOS:000341462600019","View Full Record in Web of Science")</f>
        <v>View Full Record in Web of Science</v>
      </c>
    </row>
    <row r="904" spans="1:70" x14ac:dyDescent="0.25">
      <c r="A904" t="s">
        <v>83</v>
      </c>
      <c r="B904" t="s">
        <v>8215</v>
      </c>
      <c r="C904" t="s">
        <v>71</v>
      </c>
      <c r="D904" t="s">
        <v>5113</v>
      </c>
      <c r="E904" t="s">
        <v>71</v>
      </c>
      <c r="F904" t="s">
        <v>8216</v>
      </c>
      <c r="G904" t="s">
        <v>71</v>
      </c>
      <c r="H904" t="s">
        <v>71</v>
      </c>
      <c r="I904" s="1" t="s">
        <v>8217</v>
      </c>
      <c r="J904" s="6" t="s">
        <v>8590</v>
      </c>
      <c r="K904" t="s">
        <v>5116</v>
      </c>
      <c r="L904" t="s">
        <v>71</v>
      </c>
      <c r="M904" t="s">
        <v>5117</v>
      </c>
      <c r="N904" t="s">
        <v>5118</v>
      </c>
      <c r="O904" t="s">
        <v>5119</v>
      </c>
      <c r="P904" t="s">
        <v>5120</v>
      </c>
      <c r="Q904" t="s">
        <v>71</v>
      </c>
      <c r="R904" t="s">
        <v>71</v>
      </c>
      <c r="S904" t="s">
        <v>71</v>
      </c>
      <c r="T904" t="s">
        <v>8218</v>
      </c>
      <c r="U904" t="s">
        <v>71</v>
      </c>
      <c r="V904" t="s">
        <v>71</v>
      </c>
      <c r="W904" t="s">
        <v>71</v>
      </c>
      <c r="X904" t="s">
        <v>71</v>
      </c>
      <c r="Y904" t="s">
        <v>8219</v>
      </c>
      <c r="Z904" t="s">
        <v>8220</v>
      </c>
      <c r="AA904" t="s">
        <v>71</v>
      </c>
      <c r="AB904" t="s">
        <v>71</v>
      </c>
      <c r="AC904" t="s">
        <v>71</v>
      </c>
      <c r="AD904" t="s">
        <v>71</v>
      </c>
      <c r="AE904" t="s">
        <v>71</v>
      </c>
      <c r="AF904" t="s">
        <v>71</v>
      </c>
      <c r="AG904" t="s">
        <v>71</v>
      </c>
      <c r="AH904" t="s">
        <v>71</v>
      </c>
      <c r="AI904" t="s">
        <v>71</v>
      </c>
      <c r="AJ904" t="s">
        <v>71</v>
      </c>
      <c r="AK904" t="s">
        <v>71</v>
      </c>
      <c r="AL904" t="s">
        <v>71</v>
      </c>
      <c r="AM904" t="s">
        <v>71</v>
      </c>
      <c r="AN904" t="s">
        <v>71</v>
      </c>
      <c r="AO904" t="s">
        <v>5124</v>
      </c>
      <c r="AP904" t="s">
        <v>71</v>
      </c>
      <c r="AQ904" t="s">
        <v>71</v>
      </c>
      <c r="AR904" t="s">
        <v>71</v>
      </c>
      <c r="AS904">
        <v>2013</v>
      </c>
      <c r="AT904" t="s">
        <v>71</v>
      </c>
      <c r="AU904" t="s">
        <v>71</v>
      </c>
      <c r="AV904" t="s">
        <v>71</v>
      </c>
      <c r="AW904" t="s">
        <v>71</v>
      </c>
      <c r="AX904" t="s">
        <v>71</v>
      </c>
      <c r="AY904" t="s">
        <v>71</v>
      </c>
      <c r="AZ904">
        <v>1160</v>
      </c>
      <c r="BA904">
        <v>1165</v>
      </c>
      <c r="BB904" t="s">
        <v>71</v>
      </c>
      <c r="BC904" t="s">
        <v>71</v>
      </c>
      <c r="BD904" t="s">
        <v>71</v>
      </c>
      <c r="BE904" t="s">
        <v>71</v>
      </c>
      <c r="BF904" t="s">
        <v>71</v>
      </c>
      <c r="BG904" t="s">
        <v>71</v>
      </c>
      <c r="BH904" t="s">
        <v>71</v>
      </c>
      <c r="BI904" t="s">
        <v>71</v>
      </c>
      <c r="BJ904" t="s">
        <v>71</v>
      </c>
      <c r="BK904" t="s">
        <v>71</v>
      </c>
      <c r="BL904" t="s">
        <v>71</v>
      </c>
      <c r="BM904" t="s">
        <v>71</v>
      </c>
      <c r="BN904" t="s">
        <v>71</v>
      </c>
      <c r="BO904" t="s">
        <v>71</v>
      </c>
      <c r="BP904" t="s">
        <v>71</v>
      </c>
      <c r="BQ904" t="s">
        <v>8221</v>
      </c>
      <c r="BR904" t="str">
        <f>HYPERLINK("https%3A%2F%2Fwww.webofscience.com%2Fwos%2Fwoscc%2Ffull-record%2FWOS:000333960300200","View Full Record in Web of Science")</f>
        <v>View Full Record in Web of Science</v>
      </c>
    </row>
    <row r="905" spans="1:70" x14ac:dyDescent="0.25">
      <c r="A905" t="s">
        <v>69</v>
      </c>
      <c r="B905" t="s">
        <v>8222</v>
      </c>
      <c r="C905" t="s">
        <v>71</v>
      </c>
      <c r="D905" t="s">
        <v>71</v>
      </c>
      <c r="E905" t="s">
        <v>71</v>
      </c>
      <c r="F905" t="s">
        <v>8223</v>
      </c>
      <c r="G905" t="s">
        <v>71</v>
      </c>
      <c r="H905" t="s">
        <v>71</v>
      </c>
      <c r="I905" s="1" t="s">
        <v>8224</v>
      </c>
      <c r="J905" s="6" t="s">
        <v>8590</v>
      </c>
      <c r="K905" t="s">
        <v>766</v>
      </c>
      <c r="L905" t="s">
        <v>71</v>
      </c>
      <c r="M905" t="s">
        <v>71</v>
      </c>
      <c r="N905" t="s">
        <v>71</v>
      </c>
      <c r="O905" t="s">
        <v>71</v>
      </c>
      <c r="P905" t="s">
        <v>71</v>
      </c>
      <c r="Q905" t="s">
        <v>71</v>
      </c>
      <c r="R905" t="s">
        <v>71</v>
      </c>
      <c r="S905" t="s">
        <v>71</v>
      </c>
      <c r="T905" t="s">
        <v>8225</v>
      </c>
      <c r="U905" t="s">
        <v>71</v>
      </c>
      <c r="V905" t="s">
        <v>71</v>
      </c>
      <c r="W905" t="s">
        <v>71</v>
      </c>
      <c r="X905" t="s">
        <v>71</v>
      </c>
      <c r="Y905" t="s">
        <v>8226</v>
      </c>
      <c r="Z905" t="s">
        <v>8227</v>
      </c>
      <c r="AA905" t="s">
        <v>71</v>
      </c>
      <c r="AB905" t="s">
        <v>71</v>
      </c>
      <c r="AC905" t="s">
        <v>71</v>
      </c>
      <c r="AD905" t="s">
        <v>71</v>
      </c>
      <c r="AE905" t="s">
        <v>71</v>
      </c>
      <c r="AF905" t="s">
        <v>71</v>
      </c>
      <c r="AG905" t="s">
        <v>71</v>
      </c>
      <c r="AH905" t="s">
        <v>71</v>
      </c>
      <c r="AI905" t="s">
        <v>71</v>
      </c>
      <c r="AJ905" t="s">
        <v>71</v>
      </c>
      <c r="AK905" t="s">
        <v>71</v>
      </c>
      <c r="AL905" t="s">
        <v>71</v>
      </c>
      <c r="AM905" t="s">
        <v>768</v>
      </c>
      <c r="AN905" t="s">
        <v>769</v>
      </c>
      <c r="AO905" t="s">
        <v>71</v>
      </c>
      <c r="AP905" t="s">
        <v>71</v>
      </c>
      <c r="AQ905" t="s">
        <v>71</v>
      </c>
      <c r="AR905" t="s">
        <v>1082</v>
      </c>
      <c r="AS905">
        <v>2017</v>
      </c>
      <c r="AT905">
        <v>54</v>
      </c>
      <c r="AU905" t="s">
        <v>71</v>
      </c>
      <c r="AV905" t="s">
        <v>71</v>
      </c>
      <c r="AW905" t="s">
        <v>71</v>
      </c>
      <c r="AX905" t="s">
        <v>71</v>
      </c>
      <c r="AY905" t="s">
        <v>71</v>
      </c>
      <c r="AZ905">
        <v>121</v>
      </c>
      <c r="BA905">
        <v>140</v>
      </c>
      <c r="BB905" t="s">
        <v>71</v>
      </c>
      <c r="BC905" t="s">
        <v>8228</v>
      </c>
      <c r="BD905" t="str">
        <f>HYPERLINK("http://dx.doi.org/10.1016/j.asoc.2016.12.055","http://dx.doi.org/10.1016/j.asoc.2016.12.055")</f>
        <v>http://dx.doi.org/10.1016/j.asoc.2016.12.055</v>
      </c>
      <c r="BE905" t="s">
        <v>71</v>
      </c>
      <c r="BF905" t="s">
        <v>71</v>
      </c>
      <c r="BG905" t="s">
        <v>71</v>
      </c>
      <c r="BH905" t="s">
        <v>71</v>
      </c>
      <c r="BI905" t="s">
        <v>71</v>
      </c>
      <c r="BJ905" t="s">
        <v>71</v>
      </c>
      <c r="BK905" t="s">
        <v>71</v>
      </c>
      <c r="BL905" t="s">
        <v>71</v>
      </c>
      <c r="BM905" t="s">
        <v>71</v>
      </c>
      <c r="BN905" t="s">
        <v>71</v>
      </c>
      <c r="BO905" t="s">
        <v>71</v>
      </c>
      <c r="BP905" t="s">
        <v>71</v>
      </c>
      <c r="BQ905" t="s">
        <v>8229</v>
      </c>
      <c r="BR905" t="str">
        <f>HYPERLINK("https%3A%2F%2Fwww.webofscience.com%2Fwos%2Fwoscc%2Ffull-record%2FWOS:000395901200008","View Full Record in Web of Science")</f>
        <v>View Full Record in Web of Science</v>
      </c>
    </row>
    <row r="906" spans="1:70" x14ac:dyDescent="0.25">
      <c r="A906" t="s">
        <v>83</v>
      </c>
      <c r="B906" t="s">
        <v>8230</v>
      </c>
      <c r="C906" t="s">
        <v>71</v>
      </c>
      <c r="D906" t="s">
        <v>8231</v>
      </c>
      <c r="E906" t="s">
        <v>71</v>
      </c>
      <c r="F906" t="s">
        <v>8232</v>
      </c>
      <c r="G906" t="s">
        <v>71</v>
      </c>
      <c r="H906" t="s">
        <v>71</v>
      </c>
      <c r="I906" s="1" t="s">
        <v>8233</v>
      </c>
      <c r="J906" s="6" t="s">
        <v>8590</v>
      </c>
      <c r="K906" t="s">
        <v>8234</v>
      </c>
      <c r="L906" t="s">
        <v>8235</v>
      </c>
      <c r="M906" t="s">
        <v>8236</v>
      </c>
      <c r="N906" t="s">
        <v>8237</v>
      </c>
      <c r="O906" t="s">
        <v>8238</v>
      </c>
      <c r="P906" t="s">
        <v>71</v>
      </c>
      <c r="Q906" t="s">
        <v>71</v>
      </c>
      <c r="R906" t="s">
        <v>71</v>
      </c>
      <c r="S906" t="s">
        <v>71</v>
      </c>
      <c r="T906" t="s">
        <v>8239</v>
      </c>
      <c r="U906" t="s">
        <v>71</v>
      </c>
      <c r="V906" t="s">
        <v>71</v>
      </c>
      <c r="W906" t="s">
        <v>71</v>
      </c>
      <c r="X906" t="s">
        <v>71</v>
      </c>
      <c r="Y906" t="s">
        <v>8240</v>
      </c>
      <c r="Z906" t="s">
        <v>71</v>
      </c>
      <c r="AA906" t="s">
        <v>71</v>
      </c>
      <c r="AB906" t="s">
        <v>71</v>
      </c>
      <c r="AC906" t="s">
        <v>71</v>
      </c>
      <c r="AD906" t="s">
        <v>71</v>
      </c>
      <c r="AE906" t="s">
        <v>71</v>
      </c>
      <c r="AF906" t="s">
        <v>71</v>
      </c>
      <c r="AG906" t="s">
        <v>71</v>
      </c>
      <c r="AH906" t="s">
        <v>71</v>
      </c>
      <c r="AI906" t="s">
        <v>71</v>
      </c>
      <c r="AJ906" t="s">
        <v>71</v>
      </c>
      <c r="AK906" t="s">
        <v>71</v>
      </c>
      <c r="AL906" t="s">
        <v>71</v>
      </c>
      <c r="AM906" t="s">
        <v>8241</v>
      </c>
      <c r="AN906" t="s">
        <v>71</v>
      </c>
      <c r="AO906" t="s">
        <v>8242</v>
      </c>
      <c r="AP906" t="s">
        <v>71</v>
      </c>
      <c r="AQ906" t="s">
        <v>71</v>
      </c>
      <c r="AR906" t="s">
        <v>71</v>
      </c>
      <c r="AS906">
        <v>2016</v>
      </c>
      <c r="AT906">
        <v>51</v>
      </c>
      <c r="AU906" t="s">
        <v>71</v>
      </c>
      <c r="AV906" t="s">
        <v>71</v>
      </c>
      <c r="AW906" t="s">
        <v>71</v>
      </c>
      <c r="AX906" t="s">
        <v>71</v>
      </c>
      <c r="AY906" t="s">
        <v>71</v>
      </c>
      <c r="AZ906">
        <v>139</v>
      </c>
      <c r="BA906">
        <v>146</v>
      </c>
      <c r="BB906" t="s">
        <v>71</v>
      </c>
      <c r="BC906" t="s">
        <v>71</v>
      </c>
      <c r="BD906" t="s">
        <v>71</v>
      </c>
      <c r="BE906" t="s">
        <v>71</v>
      </c>
      <c r="BF906" t="s">
        <v>71</v>
      </c>
      <c r="BG906" t="s">
        <v>71</v>
      </c>
      <c r="BH906" t="s">
        <v>71</v>
      </c>
      <c r="BI906" t="s">
        <v>71</v>
      </c>
      <c r="BJ906" t="s">
        <v>71</v>
      </c>
      <c r="BK906" t="s">
        <v>71</v>
      </c>
      <c r="BL906" t="s">
        <v>71</v>
      </c>
      <c r="BM906" t="s">
        <v>71</v>
      </c>
      <c r="BN906" t="s">
        <v>71</v>
      </c>
      <c r="BO906" t="s">
        <v>71</v>
      </c>
      <c r="BP906" t="s">
        <v>71</v>
      </c>
      <c r="BQ906" t="s">
        <v>8243</v>
      </c>
      <c r="BR906" t="str">
        <f>HYPERLINK("https%3A%2F%2Fwww.webofscience.com%2Fwos%2Fwoscc%2Ffull-record%2FWOS:000390305500027","View Full Record in Web of Science")</f>
        <v>View Full Record in Web of Science</v>
      </c>
    </row>
    <row r="907" spans="1:70" x14ac:dyDescent="0.25">
      <c r="A907" t="s">
        <v>83</v>
      </c>
      <c r="B907" t="s">
        <v>8244</v>
      </c>
      <c r="C907" t="s">
        <v>71</v>
      </c>
      <c r="D907" t="s">
        <v>8245</v>
      </c>
      <c r="E907" t="s">
        <v>71</v>
      </c>
      <c r="F907" t="s">
        <v>8246</v>
      </c>
      <c r="G907" t="s">
        <v>71</v>
      </c>
      <c r="H907" t="s">
        <v>71</v>
      </c>
      <c r="I907" s="1" t="s">
        <v>8247</v>
      </c>
      <c r="J907" s="6" t="s">
        <v>8590</v>
      </c>
      <c r="K907" t="s">
        <v>8248</v>
      </c>
      <c r="L907" t="s">
        <v>1280</v>
      </c>
      <c r="M907" t="s">
        <v>8249</v>
      </c>
      <c r="N907" t="s">
        <v>8250</v>
      </c>
      <c r="O907" t="s">
        <v>8251</v>
      </c>
      <c r="P907" t="s">
        <v>8252</v>
      </c>
      <c r="Q907" t="s">
        <v>71</v>
      </c>
      <c r="R907" t="s">
        <v>71</v>
      </c>
      <c r="S907" t="s">
        <v>71</v>
      </c>
      <c r="T907" t="s">
        <v>8253</v>
      </c>
      <c r="U907" t="s">
        <v>71</v>
      </c>
      <c r="V907" t="s">
        <v>71</v>
      </c>
      <c r="W907" t="s">
        <v>71</v>
      </c>
      <c r="X907" t="s">
        <v>71</v>
      </c>
      <c r="Y907" t="s">
        <v>2514</v>
      </c>
      <c r="Z907" t="s">
        <v>71</v>
      </c>
      <c r="AA907" t="s">
        <v>71</v>
      </c>
      <c r="AB907" t="s">
        <v>71</v>
      </c>
      <c r="AC907" t="s">
        <v>71</v>
      </c>
      <c r="AD907" t="s">
        <v>71</v>
      </c>
      <c r="AE907" t="s">
        <v>71</v>
      </c>
      <c r="AF907" t="s">
        <v>71</v>
      </c>
      <c r="AG907" t="s">
        <v>71</v>
      </c>
      <c r="AH907" t="s">
        <v>71</v>
      </c>
      <c r="AI907" t="s">
        <v>71</v>
      </c>
      <c r="AJ907" t="s">
        <v>71</v>
      </c>
      <c r="AK907" t="s">
        <v>71</v>
      </c>
      <c r="AL907" t="s">
        <v>71</v>
      </c>
      <c r="AM907" t="s">
        <v>695</v>
      </c>
      <c r="AN907" t="s">
        <v>71</v>
      </c>
      <c r="AO907" t="s">
        <v>8254</v>
      </c>
      <c r="AP907" t="s">
        <v>71</v>
      </c>
      <c r="AQ907" t="s">
        <v>71</v>
      </c>
      <c r="AR907" t="s">
        <v>71</v>
      </c>
      <c r="AS907">
        <v>2011</v>
      </c>
      <c r="AT907">
        <v>6975</v>
      </c>
      <c r="AU907" t="s">
        <v>71</v>
      </c>
      <c r="AV907" t="s">
        <v>5976</v>
      </c>
      <c r="AW907" t="s">
        <v>71</v>
      </c>
      <c r="AX907" t="s">
        <v>71</v>
      </c>
      <c r="AY907" t="s">
        <v>71</v>
      </c>
      <c r="AZ907">
        <v>216</v>
      </c>
      <c r="BA907">
        <v>223</v>
      </c>
      <c r="BB907" t="s">
        <v>71</v>
      </c>
      <c r="BC907" t="s">
        <v>71</v>
      </c>
      <c r="BD907" t="s">
        <v>71</v>
      </c>
      <c r="BE907" t="s">
        <v>71</v>
      </c>
      <c r="BF907" t="s">
        <v>71</v>
      </c>
      <c r="BG907" t="s">
        <v>71</v>
      </c>
      <c r="BH907" t="s">
        <v>71</v>
      </c>
      <c r="BI907" t="s">
        <v>71</v>
      </c>
      <c r="BJ907" t="s">
        <v>71</v>
      </c>
      <c r="BK907" t="s">
        <v>71</v>
      </c>
      <c r="BL907" t="s">
        <v>71</v>
      </c>
      <c r="BM907" t="s">
        <v>71</v>
      </c>
      <c r="BN907" t="s">
        <v>71</v>
      </c>
      <c r="BO907" t="s">
        <v>71</v>
      </c>
      <c r="BP907" t="s">
        <v>71</v>
      </c>
      <c r="BQ907" t="s">
        <v>8255</v>
      </c>
      <c r="BR907" t="str">
        <f>HYPERLINK("https%3A%2F%2Fwww.webofscience.com%2Fwos%2Fwoscc%2Ffull-record%2FWOS:000306503700023","View Full Record in Web of Science")</f>
        <v>View Full Record in Web of Science</v>
      </c>
    </row>
    <row r="908" spans="1:70" x14ac:dyDescent="0.25">
      <c r="A908" t="s">
        <v>83</v>
      </c>
      <c r="B908" t="s">
        <v>8256</v>
      </c>
      <c r="C908" t="s">
        <v>71</v>
      </c>
      <c r="D908" t="s">
        <v>8257</v>
      </c>
      <c r="E908" t="s">
        <v>71</v>
      </c>
      <c r="F908" t="s">
        <v>8258</v>
      </c>
      <c r="G908" t="s">
        <v>71</v>
      </c>
      <c r="H908" t="s">
        <v>71</v>
      </c>
      <c r="I908" s="1" t="s">
        <v>8259</v>
      </c>
      <c r="J908" s="6" t="s">
        <v>8590</v>
      </c>
      <c r="K908" t="s">
        <v>8260</v>
      </c>
      <c r="L908" t="s">
        <v>601</v>
      </c>
      <c r="M908" t="s">
        <v>8261</v>
      </c>
      <c r="N908" t="s">
        <v>8262</v>
      </c>
      <c r="O908" t="s">
        <v>8263</v>
      </c>
      <c r="P908" t="s">
        <v>8264</v>
      </c>
      <c r="Q908" t="s">
        <v>71</v>
      </c>
      <c r="R908" t="s">
        <v>71</v>
      </c>
      <c r="S908" t="s">
        <v>71</v>
      </c>
      <c r="T908" t="s">
        <v>8265</v>
      </c>
      <c r="U908" t="s">
        <v>71</v>
      </c>
      <c r="V908" t="s">
        <v>71</v>
      </c>
      <c r="W908" t="s">
        <v>71</v>
      </c>
      <c r="X908" t="s">
        <v>71</v>
      </c>
      <c r="Y908" t="s">
        <v>8266</v>
      </c>
      <c r="Z908" t="s">
        <v>8267</v>
      </c>
      <c r="AA908" t="s">
        <v>71</v>
      </c>
      <c r="AB908" t="s">
        <v>71</v>
      </c>
      <c r="AC908" t="s">
        <v>71</v>
      </c>
      <c r="AD908" t="s">
        <v>71</v>
      </c>
      <c r="AE908" t="s">
        <v>71</v>
      </c>
      <c r="AF908" t="s">
        <v>71</v>
      </c>
      <c r="AG908" t="s">
        <v>71</v>
      </c>
      <c r="AH908" t="s">
        <v>71</v>
      </c>
      <c r="AI908" t="s">
        <v>71</v>
      </c>
      <c r="AJ908" t="s">
        <v>71</v>
      </c>
      <c r="AK908" t="s">
        <v>71</v>
      </c>
      <c r="AL908" t="s">
        <v>71</v>
      </c>
      <c r="AM908" t="s">
        <v>606</v>
      </c>
      <c r="AN908" t="s">
        <v>607</v>
      </c>
      <c r="AO908" t="s">
        <v>8268</v>
      </c>
      <c r="AP908" t="s">
        <v>71</v>
      </c>
      <c r="AQ908" t="s">
        <v>71</v>
      </c>
      <c r="AR908" t="s">
        <v>71</v>
      </c>
      <c r="AS908">
        <v>2019</v>
      </c>
      <c r="AT908">
        <v>822</v>
      </c>
      <c r="AU908" t="s">
        <v>71</v>
      </c>
      <c r="AV908" t="s">
        <v>71</v>
      </c>
      <c r="AW908" t="s">
        <v>71</v>
      </c>
      <c r="AX908" t="s">
        <v>71</v>
      </c>
      <c r="AY908" t="s">
        <v>71</v>
      </c>
      <c r="AZ908">
        <v>224</v>
      </c>
      <c r="BA908">
        <v>232</v>
      </c>
      <c r="BB908" t="s">
        <v>71</v>
      </c>
      <c r="BC908" t="s">
        <v>8269</v>
      </c>
      <c r="BD908" t="str">
        <f>HYPERLINK("http://dx.doi.org/10.1007/978-3-319-96077-7_23","http://dx.doi.org/10.1007/978-3-319-96077-7_23")</f>
        <v>http://dx.doi.org/10.1007/978-3-319-96077-7_23</v>
      </c>
      <c r="BE908" t="s">
        <v>71</v>
      </c>
      <c r="BF908" t="s">
        <v>71</v>
      </c>
      <c r="BG908" t="s">
        <v>71</v>
      </c>
      <c r="BH908" t="s">
        <v>71</v>
      </c>
      <c r="BI908" t="s">
        <v>71</v>
      </c>
      <c r="BJ908" t="s">
        <v>71</v>
      </c>
      <c r="BK908" t="s">
        <v>71</v>
      </c>
      <c r="BL908" t="s">
        <v>71</v>
      </c>
      <c r="BM908" t="s">
        <v>71</v>
      </c>
      <c r="BN908" t="s">
        <v>71</v>
      </c>
      <c r="BO908" t="s">
        <v>71</v>
      </c>
      <c r="BP908" t="s">
        <v>71</v>
      </c>
      <c r="BQ908" t="s">
        <v>8270</v>
      </c>
      <c r="BR908" t="str">
        <f>HYPERLINK("https%3A%2F%2Fwww.webofscience.com%2Fwos%2Fwoscc%2Ffull-record%2FWOS:000473064000023","View Full Record in Web of Science")</f>
        <v>View Full Record in Web of Science</v>
      </c>
    </row>
    <row r="909" spans="1:70" x14ac:dyDescent="0.25">
      <c r="A909" t="s">
        <v>69</v>
      </c>
      <c r="B909" t="s">
        <v>8271</v>
      </c>
      <c r="C909" t="s">
        <v>71</v>
      </c>
      <c r="D909" t="s">
        <v>71</v>
      </c>
      <c r="E909" t="s">
        <v>71</v>
      </c>
      <c r="F909" t="s">
        <v>8272</v>
      </c>
      <c r="G909" t="s">
        <v>71</v>
      </c>
      <c r="H909" t="s">
        <v>71</v>
      </c>
      <c r="I909" s="1" t="s">
        <v>8273</v>
      </c>
      <c r="J909" s="6" t="s">
        <v>8590</v>
      </c>
      <c r="K909" t="s">
        <v>3113</v>
      </c>
      <c r="L909" t="s">
        <v>71</v>
      </c>
      <c r="M909" t="s">
        <v>71</v>
      </c>
      <c r="N909" t="s">
        <v>71</v>
      </c>
      <c r="O909" t="s">
        <v>71</v>
      </c>
      <c r="P909" t="s">
        <v>71</v>
      </c>
      <c r="Q909" t="s">
        <v>71</v>
      </c>
      <c r="R909" t="s">
        <v>71</v>
      </c>
      <c r="S909" t="s">
        <v>71</v>
      </c>
      <c r="T909" t="s">
        <v>8274</v>
      </c>
      <c r="U909" t="s">
        <v>71</v>
      </c>
      <c r="V909" t="s">
        <v>71</v>
      </c>
      <c r="W909" t="s">
        <v>71</v>
      </c>
      <c r="X909" t="s">
        <v>71</v>
      </c>
      <c r="Y909" t="s">
        <v>71</v>
      </c>
      <c r="Z909" t="s">
        <v>71</v>
      </c>
      <c r="AA909" t="s">
        <v>71</v>
      </c>
      <c r="AB909" t="s">
        <v>71</v>
      </c>
      <c r="AC909" t="s">
        <v>71</v>
      </c>
      <c r="AD909" t="s">
        <v>71</v>
      </c>
      <c r="AE909" t="s">
        <v>71</v>
      </c>
      <c r="AF909" t="s">
        <v>71</v>
      </c>
      <c r="AG909" t="s">
        <v>71</v>
      </c>
      <c r="AH909" t="s">
        <v>71</v>
      </c>
      <c r="AI909" t="s">
        <v>71</v>
      </c>
      <c r="AJ909" t="s">
        <v>71</v>
      </c>
      <c r="AK909" t="s">
        <v>71</v>
      </c>
      <c r="AL909" t="s">
        <v>71</v>
      </c>
      <c r="AM909" t="s">
        <v>3115</v>
      </c>
      <c r="AN909" t="s">
        <v>3116</v>
      </c>
      <c r="AO909" t="s">
        <v>71</v>
      </c>
      <c r="AP909" t="s">
        <v>71</v>
      </c>
      <c r="AQ909" t="s">
        <v>71</v>
      </c>
      <c r="AR909" t="s">
        <v>728</v>
      </c>
      <c r="AS909">
        <v>2022</v>
      </c>
      <c r="AT909">
        <v>191</v>
      </c>
      <c r="AU909" t="s">
        <v>71</v>
      </c>
      <c r="AV909" t="s">
        <v>71</v>
      </c>
      <c r="AW909" t="s">
        <v>71</v>
      </c>
      <c r="AX909" t="s">
        <v>71</v>
      </c>
      <c r="AY909" t="s">
        <v>71</v>
      </c>
      <c r="AZ909" t="s">
        <v>71</v>
      </c>
      <c r="BA909" t="s">
        <v>71</v>
      </c>
      <c r="BB909">
        <v>104629</v>
      </c>
      <c r="BC909" t="s">
        <v>8275</v>
      </c>
      <c r="BD909" t="str">
        <f>HYPERLINK("http://dx.doi.org/10.1016/j.compedu.2022.104629","http://dx.doi.org/10.1016/j.compedu.2022.104629")</f>
        <v>http://dx.doi.org/10.1016/j.compedu.2022.104629</v>
      </c>
      <c r="BE909" t="s">
        <v>71</v>
      </c>
      <c r="BF909" t="s">
        <v>71</v>
      </c>
      <c r="BG909" t="s">
        <v>71</v>
      </c>
      <c r="BH909" t="s">
        <v>71</v>
      </c>
      <c r="BI909" t="s">
        <v>71</v>
      </c>
      <c r="BJ909" t="s">
        <v>71</v>
      </c>
      <c r="BK909" t="s">
        <v>71</v>
      </c>
      <c r="BL909" t="s">
        <v>71</v>
      </c>
      <c r="BM909" t="s">
        <v>71</v>
      </c>
      <c r="BN909" t="s">
        <v>71</v>
      </c>
      <c r="BO909" t="s">
        <v>71</v>
      </c>
      <c r="BP909" t="s">
        <v>71</v>
      </c>
      <c r="BQ909" t="s">
        <v>8276</v>
      </c>
      <c r="BR909" t="str">
        <f>HYPERLINK("https%3A%2F%2Fwww.webofscience.com%2Fwos%2Fwoscc%2Ffull-record%2FWOS:000860347300005","View Full Record in Web of Science")</f>
        <v>View Full Record in Web of Science</v>
      </c>
    </row>
    <row r="910" spans="1:70" x14ac:dyDescent="0.25">
      <c r="A910" t="s">
        <v>69</v>
      </c>
      <c r="B910" t="s">
        <v>8277</v>
      </c>
      <c r="C910" t="s">
        <v>71</v>
      </c>
      <c r="D910" t="s">
        <v>71</v>
      </c>
      <c r="E910" t="s">
        <v>71</v>
      </c>
      <c r="F910" t="s">
        <v>8278</v>
      </c>
      <c r="G910" t="s">
        <v>71</v>
      </c>
      <c r="H910" t="s">
        <v>71</v>
      </c>
      <c r="I910" s="1" t="s">
        <v>8279</v>
      </c>
      <c r="J910" s="6" t="s">
        <v>8590</v>
      </c>
      <c r="K910" t="s">
        <v>288</v>
      </c>
      <c r="L910" t="s">
        <v>71</v>
      </c>
      <c r="M910" t="s">
        <v>71</v>
      </c>
      <c r="N910" t="s">
        <v>71</v>
      </c>
      <c r="O910" t="s">
        <v>71</v>
      </c>
      <c r="P910" t="s">
        <v>71</v>
      </c>
      <c r="Q910" t="s">
        <v>71</v>
      </c>
      <c r="R910" t="s">
        <v>71</v>
      </c>
      <c r="S910" t="s">
        <v>71</v>
      </c>
      <c r="T910" t="s">
        <v>8280</v>
      </c>
      <c r="U910" t="s">
        <v>71</v>
      </c>
      <c r="V910" t="s">
        <v>71</v>
      </c>
      <c r="W910" t="s">
        <v>71</v>
      </c>
      <c r="X910" t="s">
        <v>71</v>
      </c>
      <c r="Y910" t="s">
        <v>8281</v>
      </c>
      <c r="Z910" t="s">
        <v>8282</v>
      </c>
      <c r="AA910" t="s">
        <v>71</v>
      </c>
      <c r="AB910" t="s">
        <v>71</v>
      </c>
      <c r="AC910" t="s">
        <v>71</v>
      </c>
      <c r="AD910" t="s">
        <v>71</v>
      </c>
      <c r="AE910" t="s">
        <v>71</v>
      </c>
      <c r="AF910" t="s">
        <v>71</v>
      </c>
      <c r="AG910" t="s">
        <v>71</v>
      </c>
      <c r="AH910" t="s">
        <v>71</v>
      </c>
      <c r="AI910" t="s">
        <v>71</v>
      </c>
      <c r="AJ910" t="s">
        <v>71</v>
      </c>
      <c r="AK910" t="s">
        <v>71</v>
      </c>
      <c r="AL910" t="s">
        <v>71</v>
      </c>
      <c r="AM910" t="s">
        <v>291</v>
      </c>
      <c r="AN910" t="s">
        <v>292</v>
      </c>
      <c r="AO910" t="s">
        <v>71</v>
      </c>
      <c r="AP910" t="s">
        <v>71</v>
      </c>
      <c r="AQ910" t="s">
        <v>71</v>
      </c>
      <c r="AR910" t="s">
        <v>1549</v>
      </c>
      <c r="AS910">
        <v>2021</v>
      </c>
      <c r="AT910">
        <v>183</v>
      </c>
      <c r="AU910" t="s">
        <v>71</v>
      </c>
      <c r="AV910" t="s">
        <v>71</v>
      </c>
      <c r="AW910" t="s">
        <v>71</v>
      </c>
      <c r="AX910" t="s">
        <v>71</v>
      </c>
      <c r="AY910" t="s">
        <v>71</v>
      </c>
      <c r="AZ910" t="s">
        <v>71</v>
      </c>
      <c r="BA910" t="s">
        <v>71</v>
      </c>
      <c r="BB910">
        <v>115383</v>
      </c>
      <c r="BC910" t="s">
        <v>8283</v>
      </c>
      <c r="BD910" t="str">
        <f>HYPERLINK("http://dx.doi.org/10.1016/j.eswa.2021.115383","http://dx.doi.org/10.1016/j.eswa.2021.115383")</f>
        <v>http://dx.doi.org/10.1016/j.eswa.2021.115383</v>
      </c>
      <c r="BE910" t="s">
        <v>71</v>
      </c>
      <c r="BF910" t="s">
        <v>2045</v>
      </c>
      <c r="BG910" t="s">
        <v>71</v>
      </c>
      <c r="BH910" t="s">
        <v>71</v>
      </c>
      <c r="BI910" t="s">
        <v>71</v>
      </c>
      <c r="BJ910" t="s">
        <v>71</v>
      </c>
      <c r="BK910" t="s">
        <v>71</v>
      </c>
      <c r="BL910" t="s">
        <v>71</v>
      </c>
      <c r="BM910" t="s">
        <v>71</v>
      </c>
      <c r="BN910" t="s">
        <v>71</v>
      </c>
      <c r="BO910" t="s">
        <v>71</v>
      </c>
      <c r="BP910" t="s">
        <v>71</v>
      </c>
      <c r="BQ910" t="s">
        <v>8284</v>
      </c>
      <c r="BR910" t="str">
        <f>HYPERLINK("https%3A%2F%2Fwww.webofscience.com%2Fwos%2Fwoscc%2Ffull-record%2FWOS:000691995800006","View Full Record in Web of Science")</f>
        <v>View Full Record in Web of Science</v>
      </c>
    </row>
    <row r="911" spans="1:70" x14ac:dyDescent="0.25">
      <c r="A911" t="s">
        <v>69</v>
      </c>
      <c r="B911" t="s">
        <v>8285</v>
      </c>
      <c r="C911" t="s">
        <v>71</v>
      </c>
      <c r="D911" t="s">
        <v>71</v>
      </c>
      <c r="E911" t="s">
        <v>71</v>
      </c>
      <c r="F911" t="s">
        <v>8286</v>
      </c>
      <c r="G911" t="s">
        <v>71</v>
      </c>
      <c r="H911" t="s">
        <v>71</v>
      </c>
      <c r="I911" s="1" t="s">
        <v>8287</v>
      </c>
      <c r="J911" s="6" t="s">
        <v>8590</v>
      </c>
      <c r="K911" t="s">
        <v>74</v>
      </c>
      <c r="L911" t="s">
        <v>71</v>
      </c>
      <c r="M911" t="s">
        <v>71</v>
      </c>
      <c r="N911" t="s">
        <v>71</v>
      </c>
      <c r="O911" t="s">
        <v>71</v>
      </c>
      <c r="P911" t="s">
        <v>71</v>
      </c>
      <c r="Q911" t="s">
        <v>71</v>
      </c>
      <c r="R911" t="s">
        <v>71</v>
      </c>
      <c r="S911" t="s">
        <v>71</v>
      </c>
      <c r="T911" t="s">
        <v>8288</v>
      </c>
      <c r="U911" t="s">
        <v>71</v>
      </c>
      <c r="V911" t="s">
        <v>71</v>
      </c>
      <c r="W911" t="s">
        <v>71</v>
      </c>
      <c r="X911" t="s">
        <v>71</v>
      </c>
      <c r="Y911" t="s">
        <v>8289</v>
      </c>
      <c r="Z911" t="s">
        <v>8290</v>
      </c>
      <c r="AA911" t="s">
        <v>71</v>
      </c>
      <c r="AB911" t="s">
        <v>71</v>
      </c>
      <c r="AC911" t="s">
        <v>71</v>
      </c>
      <c r="AD911" t="s">
        <v>71</v>
      </c>
      <c r="AE911" t="s">
        <v>71</v>
      </c>
      <c r="AF911" t="s">
        <v>71</v>
      </c>
      <c r="AG911" t="s">
        <v>71</v>
      </c>
      <c r="AH911" t="s">
        <v>71</v>
      </c>
      <c r="AI911" t="s">
        <v>71</v>
      </c>
      <c r="AJ911" t="s">
        <v>71</v>
      </c>
      <c r="AK911" t="s">
        <v>71</v>
      </c>
      <c r="AL911" t="s">
        <v>71</v>
      </c>
      <c r="AM911" t="s">
        <v>77</v>
      </c>
      <c r="AN911" t="s">
        <v>78</v>
      </c>
      <c r="AO911" t="s">
        <v>71</v>
      </c>
      <c r="AP911" t="s">
        <v>71</v>
      </c>
      <c r="AQ911" t="s">
        <v>71</v>
      </c>
      <c r="AR911" t="s">
        <v>1082</v>
      </c>
      <c r="AS911">
        <v>2022</v>
      </c>
      <c r="AT911">
        <v>26</v>
      </c>
      <c r="AU911">
        <v>9</v>
      </c>
      <c r="AV911" t="s">
        <v>71</v>
      </c>
      <c r="AW911" t="s">
        <v>71</v>
      </c>
      <c r="AX911" t="s">
        <v>71</v>
      </c>
      <c r="AY911" t="s">
        <v>71</v>
      </c>
      <c r="AZ911">
        <v>4081</v>
      </c>
      <c r="BA911">
        <v>4102</v>
      </c>
      <c r="BB911" t="s">
        <v>71</v>
      </c>
      <c r="BC911" t="s">
        <v>8291</v>
      </c>
      <c r="BD911" t="str">
        <f>HYPERLINK("http://dx.doi.org/10.1007/s00500-022-06922-2","http://dx.doi.org/10.1007/s00500-022-06922-2")</f>
        <v>http://dx.doi.org/10.1007/s00500-022-06922-2</v>
      </c>
      <c r="BE911" t="s">
        <v>71</v>
      </c>
      <c r="BF911" t="s">
        <v>3077</v>
      </c>
      <c r="BG911" t="s">
        <v>71</v>
      </c>
      <c r="BH911" t="s">
        <v>71</v>
      </c>
      <c r="BI911" t="s">
        <v>71</v>
      </c>
      <c r="BJ911" t="s">
        <v>71</v>
      </c>
      <c r="BK911" t="s">
        <v>71</v>
      </c>
      <c r="BL911" t="s">
        <v>71</v>
      </c>
      <c r="BM911" t="s">
        <v>71</v>
      </c>
      <c r="BN911" t="s">
        <v>71</v>
      </c>
      <c r="BO911" t="s">
        <v>71</v>
      </c>
      <c r="BP911" t="s">
        <v>71</v>
      </c>
      <c r="BQ911" t="s">
        <v>8292</v>
      </c>
      <c r="BR911" t="str">
        <f>HYPERLINK("https%3A%2F%2Fwww.webofscience.com%2Fwos%2Fwoscc%2Ffull-record%2FWOS:000778734900005","View Full Record in Web of Science")</f>
        <v>View Full Record in Web of Science</v>
      </c>
    </row>
    <row r="912" spans="1:70" x14ac:dyDescent="0.25">
      <c r="A912" t="s">
        <v>69</v>
      </c>
      <c r="B912" t="s">
        <v>8293</v>
      </c>
      <c r="C912" t="s">
        <v>71</v>
      </c>
      <c r="D912" t="s">
        <v>71</v>
      </c>
      <c r="E912" t="s">
        <v>71</v>
      </c>
      <c r="F912" t="s">
        <v>8294</v>
      </c>
      <c r="G912" t="s">
        <v>71</v>
      </c>
      <c r="H912" t="s">
        <v>71</v>
      </c>
      <c r="I912" s="1" t="s">
        <v>8295</v>
      </c>
      <c r="J912" s="6" t="s">
        <v>8590</v>
      </c>
      <c r="K912" t="s">
        <v>186</v>
      </c>
      <c r="L912" t="s">
        <v>71</v>
      </c>
      <c r="M912" t="s">
        <v>71</v>
      </c>
      <c r="N912" t="s">
        <v>71</v>
      </c>
      <c r="O912" t="s">
        <v>71</v>
      </c>
      <c r="P912" t="s">
        <v>71</v>
      </c>
      <c r="Q912" t="s">
        <v>71</v>
      </c>
      <c r="R912" t="s">
        <v>71</v>
      </c>
      <c r="S912" t="s">
        <v>71</v>
      </c>
      <c r="T912" t="s">
        <v>8296</v>
      </c>
      <c r="U912" t="s">
        <v>71</v>
      </c>
      <c r="V912" t="s">
        <v>71</v>
      </c>
      <c r="W912" t="s">
        <v>71</v>
      </c>
      <c r="X912" t="s">
        <v>71</v>
      </c>
      <c r="Y912" t="s">
        <v>71</v>
      </c>
      <c r="Z912" t="s">
        <v>8297</v>
      </c>
      <c r="AA912" t="s">
        <v>71</v>
      </c>
      <c r="AB912" t="s">
        <v>71</v>
      </c>
      <c r="AC912" t="s">
        <v>71</v>
      </c>
      <c r="AD912" t="s">
        <v>71</v>
      </c>
      <c r="AE912" t="s">
        <v>71</v>
      </c>
      <c r="AF912" t="s">
        <v>71</v>
      </c>
      <c r="AG912" t="s">
        <v>71</v>
      </c>
      <c r="AH912" t="s">
        <v>71</v>
      </c>
      <c r="AI912" t="s">
        <v>71</v>
      </c>
      <c r="AJ912" t="s">
        <v>71</v>
      </c>
      <c r="AK912" t="s">
        <v>71</v>
      </c>
      <c r="AL912" t="s">
        <v>71</v>
      </c>
      <c r="AM912" t="s">
        <v>188</v>
      </c>
      <c r="AN912" t="s">
        <v>810</v>
      </c>
      <c r="AO912" t="s">
        <v>71</v>
      </c>
      <c r="AP912" t="s">
        <v>71</v>
      </c>
      <c r="AQ912" t="s">
        <v>71</v>
      </c>
      <c r="AR912" t="s">
        <v>129</v>
      </c>
      <c r="AS912">
        <v>2022</v>
      </c>
      <c r="AT912">
        <v>30</v>
      </c>
      <c r="AU912">
        <v>4</v>
      </c>
      <c r="AV912" t="s">
        <v>71</v>
      </c>
      <c r="AW912" t="s">
        <v>71</v>
      </c>
      <c r="AX912" t="s">
        <v>71</v>
      </c>
      <c r="AY912" t="s">
        <v>71</v>
      </c>
      <c r="AZ912">
        <v>595</v>
      </c>
      <c r="BA912">
        <v>624</v>
      </c>
      <c r="BB912" t="s">
        <v>71</v>
      </c>
      <c r="BC912" t="s">
        <v>8298</v>
      </c>
      <c r="BD912" t="str">
        <f>HYPERLINK("http://dx.doi.org/10.1142/S0218488522500155","http://dx.doi.org/10.1142/S0218488522500155")</f>
        <v>http://dx.doi.org/10.1142/S0218488522500155</v>
      </c>
      <c r="BE912" t="s">
        <v>71</v>
      </c>
      <c r="BF912" t="s">
        <v>71</v>
      </c>
      <c r="BG912" t="s">
        <v>71</v>
      </c>
      <c r="BH912" t="s">
        <v>71</v>
      </c>
      <c r="BI912" t="s">
        <v>71</v>
      </c>
      <c r="BJ912" t="s">
        <v>71</v>
      </c>
      <c r="BK912" t="s">
        <v>71</v>
      </c>
      <c r="BL912" t="s">
        <v>71</v>
      </c>
      <c r="BM912" t="s">
        <v>71</v>
      </c>
      <c r="BN912" t="s">
        <v>71</v>
      </c>
      <c r="BO912" t="s">
        <v>71</v>
      </c>
      <c r="BP912" t="s">
        <v>71</v>
      </c>
      <c r="BQ912" t="s">
        <v>8299</v>
      </c>
      <c r="BR912" t="str">
        <f>HYPERLINK("https%3A%2F%2Fwww.webofscience.com%2Fwos%2Fwoscc%2Ffull-record%2FWOS:000851519100003","View Full Record in Web of Science")</f>
        <v>View Full Record in Web of Science</v>
      </c>
    </row>
    <row r="913" spans="1:70" x14ac:dyDescent="0.25">
      <c r="A913" t="s">
        <v>69</v>
      </c>
      <c r="B913" t="s">
        <v>8300</v>
      </c>
      <c r="C913" t="s">
        <v>71</v>
      </c>
      <c r="D913" t="s">
        <v>71</v>
      </c>
      <c r="E913" t="s">
        <v>71</v>
      </c>
      <c r="F913" t="s">
        <v>8301</v>
      </c>
      <c r="G913" t="s">
        <v>71</v>
      </c>
      <c r="H913" t="s">
        <v>71</v>
      </c>
      <c r="I913" s="1" t="s">
        <v>8302</v>
      </c>
      <c r="J913" s="6" t="s">
        <v>8590</v>
      </c>
      <c r="K913" t="s">
        <v>233</v>
      </c>
      <c r="L913" t="s">
        <v>71</v>
      </c>
      <c r="M913" t="s">
        <v>71</v>
      </c>
      <c r="N913" t="s">
        <v>71</v>
      </c>
      <c r="O913" t="s">
        <v>71</v>
      </c>
      <c r="P913" t="s">
        <v>71</v>
      </c>
      <c r="Q913" t="s">
        <v>71</v>
      </c>
      <c r="R913" t="s">
        <v>71</v>
      </c>
      <c r="S913" t="s">
        <v>71</v>
      </c>
      <c r="T913" t="s">
        <v>8303</v>
      </c>
      <c r="U913" t="s">
        <v>71</v>
      </c>
      <c r="V913" t="s">
        <v>71</v>
      </c>
      <c r="W913" t="s">
        <v>71</v>
      </c>
      <c r="X913" t="s">
        <v>71</v>
      </c>
      <c r="Y913" t="s">
        <v>71</v>
      </c>
      <c r="Z913" t="s">
        <v>71</v>
      </c>
      <c r="AA913" t="s">
        <v>71</v>
      </c>
      <c r="AB913" t="s">
        <v>71</v>
      </c>
      <c r="AC913" t="s">
        <v>71</v>
      </c>
      <c r="AD913" t="s">
        <v>71</v>
      </c>
      <c r="AE913" t="s">
        <v>71</v>
      </c>
      <c r="AF913" t="s">
        <v>71</v>
      </c>
      <c r="AG913" t="s">
        <v>71</v>
      </c>
      <c r="AH913" t="s">
        <v>71</v>
      </c>
      <c r="AI913" t="s">
        <v>71</v>
      </c>
      <c r="AJ913" t="s">
        <v>71</v>
      </c>
      <c r="AK913" t="s">
        <v>71</v>
      </c>
      <c r="AL913" t="s">
        <v>71</v>
      </c>
      <c r="AM913" t="s">
        <v>237</v>
      </c>
      <c r="AN913" t="s">
        <v>238</v>
      </c>
      <c r="AO913" t="s">
        <v>71</v>
      </c>
      <c r="AP913" t="s">
        <v>71</v>
      </c>
      <c r="AQ913" t="s">
        <v>71</v>
      </c>
      <c r="AR913" t="s">
        <v>129</v>
      </c>
      <c r="AS913">
        <v>2022</v>
      </c>
      <c r="AT913">
        <v>30</v>
      </c>
      <c r="AU913">
        <v>8</v>
      </c>
      <c r="AV913" t="s">
        <v>71</v>
      </c>
      <c r="AW913" t="s">
        <v>71</v>
      </c>
      <c r="AX913" t="s">
        <v>71</v>
      </c>
      <c r="AY913" t="s">
        <v>71</v>
      </c>
      <c r="AZ913">
        <v>2800</v>
      </c>
      <c r="BA913">
        <v>2812</v>
      </c>
      <c r="BB913" t="s">
        <v>71</v>
      </c>
      <c r="BC913" t="s">
        <v>8304</v>
      </c>
      <c r="BD913" t="str">
        <f>HYPERLINK("http://dx.doi.org/10.1109/TFUZZ.2021.3094657","http://dx.doi.org/10.1109/TFUZZ.2021.3094657")</f>
        <v>http://dx.doi.org/10.1109/TFUZZ.2021.3094657</v>
      </c>
      <c r="BE913" t="s">
        <v>71</v>
      </c>
      <c r="BF913" t="s">
        <v>71</v>
      </c>
      <c r="BG913" t="s">
        <v>71</v>
      </c>
      <c r="BH913" t="s">
        <v>71</v>
      </c>
      <c r="BI913" t="s">
        <v>71</v>
      </c>
      <c r="BJ913" t="s">
        <v>71</v>
      </c>
      <c r="BK913" t="s">
        <v>71</v>
      </c>
      <c r="BL913" t="s">
        <v>71</v>
      </c>
      <c r="BM913" t="s">
        <v>71</v>
      </c>
      <c r="BN913" t="s">
        <v>71</v>
      </c>
      <c r="BO913" t="s">
        <v>71</v>
      </c>
      <c r="BP913" t="s">
        <v>71</v>
      </c>
      <c r="BQ913" t="s">
        <v>8305</v>
      </c>
      <c r="BR913" t="str">
        <f>HYPERLINK("https%3A%2F%2Fwww.webofscience.com%2Fwos%2Fwoscc%2Ffull-record%2FWOS:000835774500005","View Full Record in Web of Science")</f>
        <v>View Full Record in Web of Science</v>
      </c>
    </row>
    <row r="914" spans="1:70" x14ac:dyDescent="0.25">
      <c r="A914" t="s">
        <v>69</v>
      </c>
      <c r="B914" t="s">
        <v>8306</v>
      </c>
      <c r="C914" t="s">
        <v>71</v>
      </c>
      <c r="D914" t="s">
        <v>71</v>
      </c>
      <c r="E914" t="s">
        <v>71</v>
      </c>
      <c r="F914" t="s">
        <v>8307</v>
      </c>
      <c r="G914" t="s">
        <v>71</v>
      </c>
      <c r="H914" t="s">
        <v>71</v>
      </c>
      <c r="I914" s="1" t="s">
        <v>8308</v>
      </c>
      <c r="J914" s="6" t="s">
        <v>8590</v>
      </c>
      <c r="K914" t="s">
        <v>8309</v>
      </c>
      <c r="L914" t="s">
        <v>71</v>
      </c>
      <c r="M914" t="s">
        <v>71</v>
      </c>
      <c r="N914" t="s">
        <v>71</v>
      </c>
      <c r="O914" t="s">
        <v>71</v>
      </c>
      <c r="P914" t="s">
        <v>71</v>
      </c>
      <c r="Q914" t="s">
        <v>71</v>
      </c>
      <c r="R914" t="s">
        <v>71</v>
      </c>
      <c r="S914" t="s">
        <v>71</v>
      </c>
      <c r="T914" t="s">
        <v>8310</v>
      </c>
      <c r="U914" t="s">
        <v>71</v>
      </c>
      <c r="V914" t="s">
        <v>71</v>
      </c>
      <c r="W914" t="s">
        <v>71</v>
      </c>
      <c r="X914" t="s">
        <v>71</v>
      </c>
      <c r="Y914" t="s">
        <v>71</v>
      </c>
      <c r="Z914" t="s">
        <v>71</v>
      </c>
      <c r="AA914" t="s">
        <v>71</v>
      </c>
      <c r="AB914" t="s">
        <v>71</v>
      </c>
      <c r="AC914" t="s">
        <v>71</v>
      </c>
      <c r="AD914" t="s">
        <v>71</v>
      </c>
      <c r="AE914" t="s">
        <v>71</v>
      </c>
      <c r="AF914" t="s">
        <v>71</v>
      </c>
      <c r="AG914" t="s">
        <v>71</v>
      </c>
      <c r="AH914" t="s">
        <v>71</v>
      </c>
      <c r="AI914" t="s">
        <v>71</v>
      </c>
      <c r="AJ914" t="s">
        <v>71</v>
      </c>
      <c r="AK914" t="s">
        <v>71</v>
      </c>
      <c r="AL914" t="s">
        <v>71</v>
      </c>
      <c r="AM914" t="s">
        <v>8311</v>
      </c>
      <c r="AN914" t="s">
        <v>8312</v>
      </c>
      <c r="AO914" t="s">
        <v>71</v>
      </c>
      <c r="AP914" t="s">
        <v>71</v>
      </c>
      <c r="AQ914" t="s">
        <v>71</v>
      </c>
      <c r="AR914" t="s">
        <v>71</v>
      </c>
      <c r="AS914">
        <v>2005</v>
      </c>
      <c r="AT914">
        <v>9</v>
      </c>
      <c r="AU914">
        <v>6</v>
      </c>
      <c r="AV914" t="s">
        <v>71</v>
      </c>
      <c r="AW914" t="s">
        <v>71</v>
      </c>
      <c r="AX914" t="s">
        <v>71</v>
      </c>
      <c r="AY914" t="s">
        <v>71</v>
      </c>
      <c r="AZ914">
        <v>527</v>
      </c>
      <c r="BA914">
        <v>550</v>
      </c>
      <c r="BB914" t="s">
        <v>71</v>
      </c>
      <c r="BC914" t="s">
        <v>8313</v>
      </c>
      <c r="BD914" t="str">
        <f>HYPERLINK("http://dx.doi.org/10.3233/IDA-2005-9603","http://dx.doi.org/10.3233/IDA-2005-9603")</f>
        <v>http://dx.doi.org/10.3233/IDA-2005-9603</v>
      </c>
      <c r="BE914" t="s">
        <v>71</v>
      </c>
      <c r="BF914" t="s">
        <v>71</v>
      </c>
      <c r="BG914" t="s">
        <v>71</v>
      </c>
      <c r="BH914" t="s">
        <v>71</v>
      </c>
      <c r="BI914" t="s">
        <v>71</v>
      </c>
      <c r="BJ914" t="s">
        <v>71</v>
      </c>
      <c r="BK914" t="s">
        <v>71</v>
      </c>
      <c r="BL914" t="s">
        <v>71</v>
      </c>
      <c r="BM914" t="s">
        <v>71</v>
      </c>
      <c r="BN914" t="s">
        <v>71</v>
      </c>
      <c r="BO914" t="s">
        <v>71</v>
      </c>
      <c r="BP914" t="s">
        <v>71</v>
      </c>
      <c r="BQ914" t="s">
        <v>8314</v>
      </c>
      <c r="BR914" t="str">
        <f>HYPERLINK("https%3A%2F%2Fwww.webofscience.com%2Fwos%2Fwoscc%2Ffull-record%2FWOS:000202969600003","View Full Record in Web of Science")</f>
        <v>View Full Record in Web of Science</v>
      </c>
    </row>
    <row r="915" spans="1:70" x14ac:dyDescent="0.25">
      <c r="A915" t="s">
        <v>69</v>
      </c>
      <c r="B915" t="s">
        <v>8315</v>
      </c>
      <c r="C915" t="s">
        <v>71</v>
      </c>
      <c r="D915" t="s">
        <v>71</v>
      </c>
      <c r="E915" t="s">
        <v>71</v>
      </c>
      <c r="F915" t="s">
        <v>8316</v>
      </c>
      <c r="G915" t="s">
        <v>71</v>
      </c>
      <c r="H915" t="s">
        <v>71</v>
      </c>
      <c r="I915" s="1" t="s">
        <v>8317</v>
      </c>
      <c r="J915" s="6" t="s">
        <v>8590</v>
      </c>
      <c r="K915" t="s">
        <v>766</v>
      </c>
      <c r="L915" t="s">
        <v>71</v>
      </c>
      <c r="M915" t="s">
        <v>71</v>
      </c>
      <c r="N915" t="s">
        <v>71</v>
      </c>
      <c r="O915" t="s">
        <v>71</v>
      </c>
      <c r="P915" t="s">
        <v>71</v>
      </c>
      <c r="Q915" t="s">
        <v>71</v>
      </c>
      <c r="R915" t="s">
        <v>71</v>
      </c>
      <c r="S915" t="s">
        <v>71</v>
      </c>
      <c r="T915" t="s">
        <v>8318</v>
      </c>
      <c r="U915" t="s">
        <v>71</v>
      </c>
      <c r="V915" t="s">
        <v>71</v>
      </c>
      <c r="W915" t="s">
        <v>71</v>
      </c>
      <c r="X915" t="s">
        <v>71</v>
      </c>
      <c r="Y915" t="s">
        <v>71</v>
      </c>
      <c r="Z915" t="s">
        <v>8319</v>
      </c>
      <c r="AA915" t="s">
        <v>71</v>
      </c>
      <c r="AB915" t="s">
        <v>71</v>
      </c>
      <c r="AC915" t="s">
        <v>71</v>
      </c>
      <c r="AD915" t="s">
        <v>71</v>
      </c>
      <c r="AE915" t="s">
        <v>71</v>
      </c>
      <c r="AF915" t="s">
        <v>71</v>
      </c>
      <c r="AG915" t="s">
        <v>71</v>
      </c>
      <c r="AH915" t="s">
        <v>71</v>
      </c>
      <c r="AI915" t="s">
        <v>71</v>
      </c>
      <c r="AJ915" t="s">
        <v>71</v>
      </c>
      <c r="AK915" t="s">
        <v>71</v>
      </c>
      <c r="AL915" t="s">
        <v>71</v>
      </c>
      <c r="AM915" t="s">
        <v>768</v>
      </c>
      <c r="AN915" t="s">
        <v>769</v>
      </c>
      <c r="AO915" t="s">
        <v>71</v>
      </c>
      <c r="AP915" t="s">
        <v>71</v>
      </c>
      <c r="AQ915" t="s">
        <v>71</v>
      </c>
      <c r="AR915" t="s">
        <v>263</v>
      </c>
      <c r="AS915">
        <v>2019</v>
      </c>
      <c r="AT915">
        <v>84</v>
      </c>
      <c r="AU915" t="s">
        <v>71</v>
      </c>
      <c r="AV915" t="s">
        <v>71</v>
      </c>
      <c r="AW915" t="s">
        <v>71</v>
      </c>
      <c r="AX915" t="s">
        <v>71</v>
      </c>
      <c r="AY915" t="s">
        <v>71</v>
      </c>
      <c r="AZ915" t="s">
        <v>71</v>
      </c>
      <c r="BA915" t="s">
        <v>71</v>
      </c>
      <c r="BB915">
        <v>105708</v>
      </c>
      <c r="BC915" t="s">
        <v>8320</v>
      </c>
      <c r="BD915" t="str">
        <f>HYPERLINK("http://dx.doi.org/10.1016/j.asoc.2019.105708","http://dx.doi.org/10.1016/j.asoc.2019.105708")</f>
        <v>http://dx.doi.org/10.1016/j.asoc.2019.105708</v>
      </c>
      <c r="BE915" t="s">
        <v>71</v>
      </c>
      <c r="BF915" t="s">
        <v>71</v>
      </c>
      <c r="BG915" t="s">
        <v>71</v>
      </c>
      <c r="BH915" t="s">
        <v>71</v>
      </c>
      <c r="BI915" t="s">
        <v>71</v>
      </c>
      <c r="BJ915" t="s">
        <v>71</v>
      </c>
      <c r="BK915" t="s">
        <v>71</v>
      </c>
      <c r="BL915" t="s">
        <v>71</v>
      </c>
      <c r="BM915" t="s">
        <v>71</v>
      </c>
      <c r="BN915" t="s">
        <v>71</v>
      </c>
      <c r="BO915" t="s">
        <v>71</v>
      </c>
      <c r="BP915" t="s">
        <v>71</v>
      </c>
      <c r="BQ915" t="s">
        <v>8321</v>
      </c>
      <c r="BR915" t="str">
        <f>HYPERLINK("https%3A%2F%2Fwww.webofscience.com%2Fwos%2Fwoscc%2Ffull-record%2FWOS:000490753200024","View Full Record in Web of Science")</f>
        <v>View Full Record in Web of Science</v>
      </c>
    </row>
    <row r="916" spans="1:70" x14ac:dyDescent="0.25">
      <c r="A916" t="s">
        <v>69</v>
      </c>
      <c r="B916" t="s">
        <v>8322</v>
      </c>
      <c r="C916" t="s">
        <v>71</v>
      </c>
      <c r="D916" t="s">
        <v>71</v>
      </c>
      <c r="E916" t="s">
        <v>71</v>
      </c>
      <c r="F916" t="s">
        <v>8323</v>
      </c>
      <c r="G916" t="s">
        <v>71</v>
      </c>
      <c r="H916" t="s">
        <v>71</v>
      </c>
      <c r="I916" s="1" t="s">
        <v>8324</v>
      </c>
      <c r="J916" s="6" t="s">
        <v>8590</v>
      </c>
      <c r="K916" t="s">
        <v>673</v>
      </c>
      <c r="L916" t="s">
        <v>71</v>
      </c>
      <c r="M916" t="s">
        <v>71</v>
      </c>
      <c r="N916" t="s">
        <v>71</v>
      </c>
      <c r="O916" t="s">
        <v>71</v>
      </c>
      <c r="P916" t="s">
        <v>71</v>
      </c>
      <c r="Q916" t="s">
        <v>71</v>
      </c>
      <c r="R916" t="s">
        <v>71</v>
      </c>
      <c r="S916" t="s">
        <v>71</v>
      </c>
      <c r="T916" t="s">
        <v>8325</v>
      </c>
      <c r="U916" t="s">
        <v>71</v>
      </c>
      <c r="V916" t="s">
        <v>71</v>
      </c>
      <c r="W916" t="s">
        <v>71</v>
      </c>
      <c r="X916" t="s">
        <v>71</v>
      </c>
      <c r="Y916" t="s">
        <v>8326</v>
      </c>
      <c r="Z916" t="s">
        <v>8327</v>
      </c>
      <c r="AA916" t="s">
        <v>71</v>
      </c>
      <c r="AB916" t="s">
        <v>71</v>
      </c>
      <c r="AC916" t="s">
        <v>71</v>
      </c>
      <c r="AD916" t="s">
        <v>71</v>
      </c>
      <c r="AE916" t="s">
        <v>71</v>
      </c>
      <c r="AF916" t="s">
        <v>71</v>
      </c>
      <c r="AG916" t="s">
        <v>71</v>
      </c>
      <c r="AH916" t="s">
        <v>71</v>
      </c>
      <c r="AI916" t="s">
        <v>71</v>
      </c>
      <c r="AJ916" t="s">
        <v>71</v>
      </c>
      <c r="AK916" t="s">
        <v>71</v>
      </c>
      <c r="AL916" t="s">
        <v>71</v>
      </c>
      <c r="AM916" t="s">
        <v>677</v>
      </c>
      <c r="AN916" t="s">
        <v>678</v>
      </c>
      <c r="AO916" t="s">
        <v>71</v>
      </c>
      <c r="AP916" t="s">
        <v>71</v>
      </c>
      <c r="AQ916" t="s">
        <v>71</v>
      </c>
      <c r="AR916" t="s">
        <v>770</v>
      </c>
      <c r="AS916">
        <v>2015</v>
      </c>
      <c r="AT916">
        <v>77</v>
      </c>
      <c r="AU916" t="s">
        <v>71</v>
      </c>
      <c r="AV916" t="s">
        <v>71</v>
      </c>
      <c r="AW916" t="s">
        <v>71</v>
      </c>
      <c r="AX916" t="s">
        <v>71</v>
      </c>
      <c r="AY916" t="s">
        <v>71</v>
      </c>
      <c r="AZ916">
        <v>114</v>
      </c>
      <c r="BA916">
        <v>127</v>
      </c>
      <c r="BB916" t="s">
        <v>71</v>
      </c>
      <c r="BC916" t="s">
        <v>8328</v>
      </c>
      <c r="BD916" t="str">
        <f>HYPERLINK("http://dx.doi.org/10.1016/j.knosys.2015.01.008","http://dx.doi.org/10.1016/j.knosys.2015.01.008")</f>
        <v>http://dx.doi.org/10.1016/j.knosys.2015.01.008</v>
      </c>
      <c r="BE916" t="s">
        <v>71</v>
      </c>
      <c r="BF916" t="s">
        <v>71</v>
      </c>
      <c r="BG916" t="s">
        <v>71</v>
      </c>
      <c r="BH916" t="s">
        <v>71</v>
      </c>
      <c r="BI916" t="s">
        <v>71</v>
      </c>
      <c r="BJ916" t="s">
        <v>71</v>
      </c>
      <c r="BK916" t="s">
        <v>71</v>
      </c>
      <c r="BL916" t="s">
        <v>71</v>
      </c>
      <c r="BM916" t="s">
        <v>71</v>
      </c>
      <c r="BN916" t="s">
        <v>71</v>
      </c>
      <c r="BO916" t="s">
        <v>71</v>
      </c>
      <c r="BP916" t="s">
        <v>71</v>
      </c>
      <c r="BQ916" t="s">
        <v>8329</v>
      </c>
      <c r="BR916" t="str">
        <f>HYPERLINK("https%3A%2F%2Fwww.webofscience.com%2Fwos%2Fwoscc%2Ffull-record%2FWOS:000350929200010","View Full Record in Web of Science")</f>
        <v>View Full Record in Web of Science</v>
      </c>
    </row>
    <row r="917" spans="1:70" x14ac:dyDescent="0.25">
      <c r="A917" t="s">
        <v>69</v>
      </c>
      <c r="B917" t="s">
        <v>8330</v>
      </c>
      <c r="C917" t="s">
        <v>71</v>
      </c>
      <c r="D917" t="s">
        <v>71</v>
      </c>
      <c r="E917" t="s">
        <v>71</v>
      </c>
      <c r="F917" t="s">
        <v>8331</v>
      </c>
      <c r="G917" t="s">
        <v>71</v>
      </c>
      <c r="H917" t="s">
        <v>71</v>
      </c>
      <c r="I917" s="1" t="s">
        <v>8332</v>
      </c>
      <c r="J917" s="6" t="s">
        <v>8590</v>
      </c>
      <c r="K917" t="s">
        <v>3009</v>
      </c>
      <c r="L917" t="s">
        <v>71</v>
      </c>
      <c r="M917" t="s">
        <v>71</v>
      </c>
      <c r="N917" t="s">
        <v>71</v>
      </c>
      <c r="O917" t="s">
        <v>71</v>
      </c>
      <c r="P917" t="s">
        <v>71</v>
      </c>
      <c r="Q917" t="s">
        <v>71</v>
      </c>
      <c r="R917" t="s">
        <v>71</v>
      </c>
      <c r="S917" t="s">
        <v>71</v>
      </c>
      <c r="T917" t="s">
        <v>8333</v>
      </c>
      <c r="U917" t="s">
        <v>71</v>
      </c>
      <c r="V917" t="s">
        <v>71</v>
      </c>
      <c r="W917" t="s">
        <v>71</v>
      </c>
      <c r="X917" t="s">
        <v>71</v>
      </c>
      <c r="Y917" t="s">
        <v>8334</v>
      </c>
      <c r="Z917" t="s">
        <v>8335</v>
      </c>
      <c r="AA917" t="s">
        <v>71</v>
      </c>
      <c r="AB917" t="s">
        <v>71</v>
      </c>
      <c r="AC917" t="s">
        <v>71</v>
      </c>
      <c r="AD917" t="s">
        <v>71</v>
      </c>
      <c r="AE917" t="s">
        <v>71</v>
      </c>
      <c r="AF917" t="s">
        <v>71</v>
      </c>
      <c r="AG917" t="s">
        <v>71</v>
      </c>
      <c r="AH917" t="s">
        <v>71</v>
      </c>
      <c r="AI917" t="s">
        <v>71</v>
      </c>
      <c r="AJ917" t="s">
        <v>71</v>
      </c>
      <c r="AK917" t="s">
        <v>71</v>
      </c>
      <c r="AL917" t="s">
        <v>71</v>
      </c>
      <c r="AM917" t="s">
        <v>3011</v>
      </c>
      <c r="AN917" t="s">
        <v>3012</v>
      </c>
      <c r="AO917" t="s">
        <v>71</v>
      </c>
      <c r="AP917" t="s">
        <v>71</v>
      </c>
      <c r="AQ917" t="s">
        <v>71</v>
      </c>
      <c r="AR917" t="s">
        <v>71</v>
      </c>
      <c r="AS917">
        <v>2011</v>
      </c>
      <c r="AT917">
        <v>24</v>
      </c>
      <c r="AU917">
        <v>1</v>
      </c>
      <c r="AV917" t="s">
        <v>71</v>
      </c>
      <c r="AW917" t="s">
        <v>71</v>
      </c>
      <c r="AX917" t="s">
        <v>71</v>
      </c>
      <c r="AY917" t="s">
        <v>71</v>
      </c>
      <c r="AZ917">
        <v>1</v>
      </c>
      <c r="BA917">
        <v>31</v>
      </c>
      <c r="BB917" t="s">
        <v>8336</v>
      </c>
      <c r="BC917" t="s">
        <v>8337</v>
      </c>
      <c r="BD917" t="str">
        <f>HYPERLINK("http://dx.doi.org/10.1080/0951192X.2010.518632","http://dx.doi.org/10.1080/0951192X.2010.518632")</f>
        <v>http://dx.doi.org/10.1080/0951192X.2010.518632</v>
      </c>
      <c r="BE917" t="s">
        <v>71</v>
      </c>
      <c r="BF917" t="s">
        <v>71</v>
      </c>
      <c r="BG917" t="s">
        <v>71</v>
      </c>
      <c r="BH917" t="s">
        <v>71</v>
      </c>
      <c r="BI917" t="s">
        <v>71</v>
      </c>
      <c r="BJ917" t="s">
        <v>71</v>
      </c>
      <c r="BK917" t="s">
        <v>71</v>
      </c>
      <c r="BL917" t="s">
        <v>71</v>
      </c>
      <c r="BM917" t="s">
        <v>71</v>
      </c>
      <c r="BN917" t="s">
        <v>71</v>
      </c>
      <c r="BO917" t="s">
        <v>71</v>
      </c>
      <c r="BP917" t="s">
        <v>71</v>
      </c>
      <c r="BQ917" t="s">
        <v>8338</v>
      </c>
      <c r="BR917" t="str">
        <f>HYPERLINK("https%3A%2F%2Fwww.webofscience.com%2Fwos%2Fwoscc%2Ffull-record%2FWOS:000285353500001","View Full Record in Web of Science")</f>
        <v>View Full Record in Web of Science</v>
      </c>
    </row>
    <row r="918" spans="1:70" x14ac:dyDescent="0.25">
      <c r="A918" t="s">
        <v>69</v>
      </c>
      <c r="B918" t="s">
        <v>8339</v>
      </c>
      <c r="C918" t="s">
        <v>71</v>
      </c>
      <c r="D918" t="s">
        <v>71</v>
      </c>
      <c r="E918" t="s">
        <v>71</v>
      </c>
      <c r="F918" t="s">
        <v>8339</v>
      </c>
      <c r="G918" t="s">
        <v>71</v>
      </c>
      <c r="H918" t="s">
        <v>71</v>
      </c>
      <c r="I918" s="1" t="s">
        <v>8340</v>
      </c>
      <c r="J918" s="6" t="s">
        <v>8590</v>
      </c>
      <c r="K918" t="s">
        <v>174</v>
      </c>
      <c r="L918" t="s">
        <v>71</v>
      </c>
      <c r="M918" t="s">
        <v>71</v>
      </c>
      <c r="N918" t="s">
        <v>71</v>
      </c>
      <c r="O918" t="s">
        <v>71</v>
      </c>
      <c r="P918" t="s">
        <v>71</v>
      </c>
      <c r="Q918" t="s">
        <v>71</v>
      </c>
      <c r="R918" t="s">
        <v>71</v>
      </c>
      <c r="S918" t="s">
        <v>71</v>
      </c>
      <c r="T918" t="s">
        <v>8341</v>
      </c>
      <c r="U918" t="s">
        <v>71</v>
      </c>
      <c r="V918" t="s">
        <v>71</v>
      </c>
      <c r="W918" t="s">
        <v>71</v>
      </c>
      <c r="X918" t="s">
        <v>71</v>
      </c>
      <c r="Y918" t="s">
        <v>8342</v>
      </c>
      <c r="Z918" t="s">
        <v>8343</v>
      </c>
      <c r="AA918" t="s">
        <v>71</v>
      </c>
      <c r="AB918" t="s">
        <v>71</v>
      </c>
      <c r="AC918" t="s">
        <v>71</v>
      </c>
      <c r="AD918" t="s">
        <v>71</v>
      </c>
      <c r="AE918" t="s">
        <v>71</v>
      </c>
      <c r="AF918" t="s">
        <v>71</v>
      </c>
      <c r="AG918" t="s">
        <v>71</v>
      </c>
      <c r="AH918" t="s">
        <v>71</v>
      </c>
      <c r="AI918" t="s">
        <v>71</v>
      </c>
      <c r="AJ918" t="s">
        <v>71</v>
      </c>
      <c r="AK918" t="s">
        <v>71</v>
      </c>
      <c r="AL918" t="s">
        <v>71</v>
      </c>
      <c r="AM918" t="s">
        <v>178</v>
      </c>
      <c r="AN918" t="s">
        <v>179</v>
      </c>
      <c r="AO918" t="s">
        <v>71</v>
      </c>
      <c r="AP918" t="s">
        <v>71</v>
      </c>
      <c r="AQ918" t="s">
        <v>71</v>
      </c>
      <c r="AR918" t="s">
        <v>71</v>
      </c>
      <c r="AS918">
        <v>2001</v>
      </c>
      <c r="AT918">
        <v>11</v>
      </c>
      <c r="AU918" t="s">
        <v>1823</v>
      </c>
      <c r="AV918" t="s">
        <v>71</v>
      </c>
      <c r="AW918" t="s">
        <v>71</v>
      </c>
      <c r="AX918" t="s">
        <v>71</v>
      </c>
      <c r="AY918" t="s">
        <v>71</v>
      </c>
      <c r="AZ918">
        <v>99</v>
      </c>
      <c r="BA918">
        <v>119</v>
      </c>
      <c r="BB918" t="s">
        <v>71</v>
      </c>
      <c r="BC918" t="s">
        <v>71</v>
      </c>
      <c r="BD918" t="s">
        <v>71</v>
      </c>
      <c r="BE918" t="s">
        <v>71</v>
      </c>
      <c r="BF918" t="s">
        <v>71</v>
      </c>
      <c r="BG918" t="s">
        <v>71</v>
      </c>
      <c r="BH918" t="s">
        <v>71</v>
      </c>
      <c r="BI918" t="s">
        <v>71</v>
      </c>
      <c r="BJ918" t="s">
        <v>71</v>
      </c>
      <c r="BK918" t="s">
        <v>71</v>
      </c>
      <c r="BL918" t="s">
        <v>71</v>
      </c>
      <c r="BM918" t="s">
        <v>71</v>
      </c>
      <c r="BN918" t="s">
        <v>71</v>
      </c>
      <c r="BO918" t="s">
        <v>71</v>
      </c>
      <c r="BP918" t="s">
        <v>71</v>
      </c>
      <c r="BQ918" t="s">
        <v>8344</v>
      </c>
      <c r="BR918" t="str">
        <f>HYPERLINK("https%3A%2F%2Fwww.webofscience.com%2Fwos%2Fwoscc%2Ffull-record%2FWOS:000180042200001","View Full Record in Web of Science")</f>
        <v>View Full Record in Web of Science</v>
      </c>
    </row>
    <row r="919" spans="1:70" x14ac:dyDescent="0.25">
      <c r="A919" t="s">
        <v>69</v>
      </c>
      <c r="B919" t="s">
        <v>8345</v>
      </c>
      <c r="C919" t="s">
        <v>71</v>
      </c>
      <c r="D919" t="s">
        <v>71</v>
      </c>
      <c r="E919" t="s">
        <v>71</v>
      </c>
      <c r="F919" t="s">
        <v>8346</v>
      </c>
      <c r="G919" t="s">
        <v>71</v>
      </c>
      <c r="H919" t="s">
        <v>71</v>
      </c>
      <c r="I919" s="1" t="s">
        <v>8347</v>
      </c>
      <c r="J919" s="6" t="s">
        <v>8590</v>
      </c>
      <c r="K919" t="s">
        <v>4838</v>
      </c>
      <c r="L919" t="s">
        <v>71</v>
      </c>
      <c r="M919" t="s">
        <v>71</v>
      </c>
      <c r="N919" t="s">
        <v>71</v>
      </c>
      <c r="O919" t="s">
        <v>71</v>
      </c>
      <c r="P919" t="s">
        <v>71</v>
      </c>
      <c r="Q919" t="s">
        <v>71</v>
      </c>
      <c r="R919" t="s">
        <v>71</v>
      </c>
      <c r="S919" t="s">
        <v>71</v>
      </c>
      <c r="T919" t="s">
        <v>8348</v>
      </c>
      <c r="U919" t="s">
        <v>71</v>
      </c>
      <c r="V919" t="s">
        <v>71</v>
      </c>
      <c r="W919" t="s">
        <v>71</v>
      </c>
      <c r="X919" t="s">
        <v>71</v>
      </c>
      <c r="Y919" t="s">
        <v>71</v>
      </c>
      <c r="Z919" t="s">
        <v>8349</v>
      </c>
      <c r="AA919" t="s">
        <v>71</v>
      </c>
      <c r="AB919" t="s">
        <v>71</v>
      </c>
      <c r="AC919" t="s">
        <v>71</v>
      </c>
      <c r="AD919" t="s">
        <v>71</v>
      </c>
      <c r="AE919" t="s">
        <v>71</v>
      </c>
      <c r="AF919" t="s">
        <v>71</v>
      </c>
      <c r="AG919" t="s">
        <v>71</v>
      </c>
      <c r="AH919" t="s">
        <v>71</v>
      </c>
      <c r="AI919" t="s">
        <v>71</v>
      </c>
      <c r="AJ919" t="s">
        <v>71</v>
      </c>
      <c r="AK919" t="s">
        <v>71</v>
      </c>
      <c r="AL919" t="s">
        <v>71</v>
      </c>
      <c r="AM919" t="s">
        <v>4841</v>
      </c>
      <c r="AN919" t="s">
        <v>4842</v>
      </c>
      <c r="AO919" t="s">
        <v>71</v>
      </c>
      <c r="AP919" t="s">
        <v>71</v>
      </c>
      <c r="AQ919" t="s">
        <v>71</v>
      </c>
      <c r="AR919" t="s">
        <v>263</v>
      </c>
      <c r="AS919">
        <v>2016</v>
      </c>
      <c r="AT919">
        <v>32</v>
      </c>
      <c r="AU919" t="s">
        <v>71</v>
      </c>
      <c r="AV919" t="s">
        <v>1968</v>
      </c>
      <c r="AW919" t="s">
        <v>71</v>
      </c>
      <c r="AX919" t="s">
        <v>71</v>
      </c>
      <c r="AY919" t="s">
        <v>71</v>
      </c>
      <c r="AZ919">
        <v>12</v>
      </c>
      <c r="BA919">
        <v>39</v>
      </c>
      <c r="BB919" t="s">
        <v>71</v>
      </c>
      <c r="BC919" t="s">
        <v>8350</v>
      </c>
      <c r="BD919" t="str">
        <f>HYPERLINK("http://dx.doi.org/10.1016/j.inffus.2016.02.006","http://dx.doi.org/10.1016/j.inffus.2016.02.006")</f>
        <v>http://dx.doi.org/10.1016/j.inffus.2016.02.006</v>
      </c>
      <c r="BE919" t="s">
        <v>71</v>
      </c>
      <c r="BF919" t="s">
        <v>71</v>
      </c>
      <c r="BG919" t="s">
        <v>71</v>
      </c>
      <c r="BH919" t="s">
        <v>71</v>
      </c>
      <c r="BI919" t="s">
        <v>71</v>
      </c>
      <c r="BJ919" t="s">
        <v>71</v>
      </c>
      <c r="BK919" t="s">
        <v>71</v>
      </c>
      <c r="BL919" t="s">
        <v>71</v>
      </c>
      <c r="BM919" t="s">
        <v>71</v>
      </c>
      <c r="BN919" t="s">
        <v>71</v>
      </c>
      <c r="BO919" t="s">
        <v>71</v>
      </c>
      <c r="BP919" t="s">
        <v>71</v>
      </c>
      <c r="BQ919" t="s">
        <v>8351</v>
      </c>
      <c r="BR919" t="str">
        <f>HYPERLINK("https%3A%2F%2Fwww.webofscience.com%2Fwos%2Fwoscc%2Ffull-record%2FWOS:000377230000002","View Full Record in Web of Science")</f>
        <v>View Full Record in Web of Science</v>
      </c>
    </row>
    <row r="920" spans="1:70" x14ac:dyDescent="0.25">
      <c r="A920" t="s">
        <v>83</v>
      </c>
      <c r="B920" t="s">
        <v>8352</v>
      </c>
      <c r="C920" t="s">
        <v>71</v>
      </c>
      <c r="D920" t="s">
        <v>71</v>
      </c>
      <c r="E920" t="s">
        <v>8353</v>
      </c>
      <c r="F920" t="s">
        <v>8354</v>
      </c>
      <c r="G920" t="s">
        <v>71</v>
      </c>
      <c r="H920" t="s">
        <v>71</v>
      </c>
      <c r="I920" s="1" t="s">
        <v>8355</v>
      </c>
      <c r="J920" s="6" t="s">
        <v>8590</v>
      </c>
      <c r="K920" t="s">
        <v>8356</v>
      </c>
      <c r="L920" t="s">
        <v>8357</v>
      </c>
      <c r="M920" t="s">
        <v>8358</v>
      </c>
      <c r="N920" t="s">
        <v>8359</v>
      </c>
      <c r="O920" t="s">
        <v>8360</v>
      </c>
      <c r="P920" t="s">
        <v>71</v>
      </c>
      <c r="Q920" t="s">
        <v>71</v>
      </c>
      <c r="R920" t="s">
        <v>71</v>
      </c>
      <c r="S920" t="s">
        <v>71</v>
      </c>
      <c r="T920" t="s">
        <v>8361</v>
      </c>
      <c r="U920" t="s">
        <v>71</v>
      </c>
      <c r="V920" t="s">
        <v>71</v>
      </c>
      <c r="W920" t="s">
        <v>71</v>
      </c>
      <c r="X920" t="s">
        <v>71</v>
      </c>
      <c r="Y920" t="s">
        <v>71</v>
      </c>
      <c r="Z920" t="s">
        <v>71</v>
      </c>
      <c r="AA920" t="s">
        <v>71</v>
      </c>
      <c r="AB920" t="s">
        <v>71</v>
      </c>
      <c r="AC920" t="s">
        <v>71</v>
      </c>
      <c r="AD920" t="s">
        <v>71</v>
      </c>
      <c r="AE920" t="s">
        <v>71</v>
      </c>
      <c r="AF920" t="s">
        <v>71</v>
      </c>
      <c r="AG920" t="s">
        <v>71</v>
      </c>
      <c r="AH920" t="s">
        <v>71</v>
      </c>
      <c r="AI920" t="s">
        <v>71</v>
      </c>
      <c r="AJ920" t="s">
        <v>71</v>
      </c>
      <c r="AK920" t="s">
        <v>71</v>
      </c>
      <c r="AL920" t="s">
        <v>71</v>
      </c>
      <c r="AM920" t="s">
        <v>71</v>
      </c>
      <c r="AN920" t="s">
        <v>71</v>
      </c>
      <c r="AO920" t="s">
        <v>8362</v>
      </c>
      <c r="AP920" t="s">
        <v>71</v>
      </c>
      <c r="AQ920" t="s">
        <v>71</v>
      </c>
      <c r="AR920" t="s">
        <v>71</v>
      </c>
      <c r="AS920">
        <v>2007</v>
      </c>
      <c r="AT920" t="s">
        <v>71</v>
      </c>
      <c r="AU920" t="s">
        <v>71</v>
      </c>
      <c r="AV920" t="s">
        <v>71</v>
      </c>
      <c r="AW920" t="s">
        <v>71</v>
      </c>
      <c r="AX920" t="s">
        <v>71</v>
      </c>
      <c r="AY920" t="s">
        <v>71</v>
      </c>
      <c r="AZ920">
        <v>2149</v>
      </c>
      <c r="BA920">
        <v>2154</v>
      </c>
      <c r="BB920" t="s">
        <v>71</v>
      </c>
      <c r="BC920" t="s">
        <v>71</v>
      </c>
      <c r="BD920" t="s">
        <v>71</v>
      </c>
      <c r="BE920" t="s">
        <v>71</v>
      </c>
      <c r="BF920" t="s">
        <v>71</v>
      </c>
      <c r="BG920" t="s">
        <v>71</v>
      </c>
      <c r="BH920" t="s">
        <v>71</v>
      </c>
      <c r="BI920" t="s">
        <v>71</v>
      </c>
      <c r="BJ920" t="s">
        <v>71</v>
      </c>
      <c r="BK920" t="s">
        <v>71</v>
      </c>
      <c r="BL920" t="s">
        <v>71</v>
      </c>
      <c r="BM920" t="s">
        <v>71</v>
      </c>
      <c r="BN920" t="s">
        <v>71</v>
      </c>
      <c r="BO920" t="s">
        <v>71</v>
      </c>
      <c r="BP920" t="s">
        <v>71</v>
      </c>
      <c r="BQ920" t="s">
        <v>8363</v>
      </c>
      <c r="BR920" t="str">
        <f>HYPERLINK("https%3A%2F%2Fwww.webofscience.com%2Fwos%2Fwoscc%2Ffull-record%2FWOS:000246800601186","View Full Record in Web of Science")</f>
        <v>View Full Record in Web of Science</v>
      </c>
    </row>
    <row r="921" spans="1:70" x14ac:dyDescent="0.25">
      <c r="A921" t="s">
        <v>69</v>
      </c>
      <c r="B921" t="s">
        <v>8364</v>
      </c>
      <c r="C921" t="s">
        <v>71</v>
      </c>
      <c r="D921" t="s">
        <v>71</v>
      </c>
      <c r="E921" t="s">
        <v>71</v>
      </c>
      <c r="F921" t="s">
        <v>8365</v>
      </c>
      <c r="G921" t="s">
        <v>71</v>
      </c>
      <c r="H921" t="s">
        <v>71</v>
      </c>
      <c r="I921" s="1" t="s">
        <v>8366</v>
      </c>
      <c r="J921" s="6" t="s">
        <v>8590</v>
      </c>
      <c r="K921" t="s">
        <v>3069</v>
      </c>
      <c r="L921" t="s">
        <v>71</v>
      </c>
      <c r="M921" t="s">
        <v>71</v>
      </c>
      <c r="N921" t="s">
        <v>71</v>
      </c>
      <c r="O921" t="s">
        <v>71</v>
      </c>
      <c r="P921" t="s">
        <v>71</v>
      </c>
      <c r="Q921" t="s">
        <v>71</v>
      </c>
      <c r="R921" t="s">
        <v>71</v>
      </c>
      <c r="S921" t="s">
        <v>71</v>
      </c>
      <c r="T921" t="s">
        <v>8367</v>
      </c>
      <c r="U921" t="s">
        <v>71</v>
      </c>
      <c r="V921" t="s">
        <v>71</v>
      </c>
      <c r="W921" t="s">
        <v>71</v>
      </c>
      <c r="X921" t="s">
        <v>71</v>
      </c>
      <c r="Y921" t="s">
        <v>71</v>
      </c>
      <c r="Z921" t="s">
        <v>71</v>
      </c>
      <c r="AA921" t="s">
        <v>71</v>
      </c>
      <c r="AB921" t="s">
        <v>71</v>
      </c>
      <c r="AC921" t="s">
        <v>71</v>
      </c>
      <c r="AD921" t="s">
        <v>71</v>
      </c>
      <c r="AE921" t="s">
        <v>71</v>
      </c>
      <c r="AF921" t="s">
        <v>71</v>
      </c>
      <c r="AG921" t="s">
        <v>71</v>
      </c>
      <c r="AH921" t="s">
        <v>71</v>
      </c>
      <c r="AI921" t="s">
        <v>71</v>
      </c>
      <c r="AJ921" t="s">
        <v>71</v>
      </c>
      <c r="AK921" t="s">
        <v>71</v>
      </c>
      <c r="AL921" t="s">
        <v>71</v>
      </c>
      <c r="AM921" t="s">
        <v>3073</v>
      </c>
      <c r="AN921" t="s">
        <v>3074</v>
      </c>
      <c r="AO921" t="s">
        <v>71</v>
      </c>
      <c r="AP921" t="s">
        <v>71</v>
      </c>
      <c r="AQ921" t="s">
        <v>71</v>
      </c>
      <c r="AR921" t="s">
        <v>8368</v>
      </c>
      <c r="AS921">
        <v>2022</v>
      </c>
      <c r="AT921">
        <v>122</v>
      </c>
      <c r="AU921">
        <v>3</v>
      </c>
      <c r="AV921" t="s">
        <v>71</v>
      </c>
      <c r="AW921" t="s">
        <v>71</v>
      </c>
      <c r="AX921" t="s">
        <v>71</v>
      </c>
      <c r="AY921" t="s">
        <v>71</v>
      </c>
      <c r="AZ921">
        <v>796</v>
      </c>
      <c r="BA921">
        <v>818</v>
      </c>
      <c r="BB921" t="s">
        <v>71</v>
      </c>
      <c r="BC921" t="s">
        <v>8369</v>
      </c>
      <c r="BD921" t="str">
        <f>HYPERLINK("http://dx.doi.org/10.1108/IMDS-08-2021-0528","http://dx.doi.org/10.1108/IMDS-08-2021-0528")</f>
        <v>http://dx.doi.org/10.1108/IMDS-08-2021-0528</v>
      </c>
      <c r="BE921" t="s">
        <v>71</v>
      </c>
      <c r="BF921" t="s">
        <v>4744</v>
      </c>
      <c r="BG921" t="s">
        <v>71</v>
      </c>
      <c r="BH921" t="s">
        <v>71</v>
      </c>
      <c r="BI921" t="s">
        <v>71</v>
      </c>
      <c r="BJ921" t="s">
        <v>71</v>
      </c>
      <c r="BK921" t="s">
        <v>71</v>
      </c>
      <c r="BL921" t="s">
        <v>71</v>
      </c>
      <c r="BM921" t="s">
        <v>71</v>
      </c>
      <c r="BN921" t="s">
        <v>71</v>
      </c>
      <c r="BO921" t="s">
        <v>71</v>
      </c>
      <c r="BP921" t="s">
        <v>71</v>
      </c>
      <c r="BQ921" t="s">
        <v>8370</v>
      </c>
      <c r="BR921" t="str">
        <f>HYPERLINK("https%3A%2F%2Fwww.webofscience.com%2Fwos%2Fwoscc%2Ffull-record%2FWOS:000763466500001","View Full Record in Web of Science")</f>
        <v>View Full Record in Web of Science</v>
      </c>
    </row>
    <row r="922" spans="1:70" x14ac:dyDescent="0.25">
      <c r="A922" t="s">
        <v>69</v>
      </c>
      <c r="B922" t="s">
        <v>8371</v>
      </c>
      <c r="C922" t="s">
        <v>71</v>
      </c>
      <c r="D922" t="s">
        <v>71</v>
      </c>
      <c r="E922" t="s">
        <v>71</v>
      </c>
      <c r="F922" t="s">
        <v>8372</v>
      </c>
      <c r="G922" t="s">
        <v>71</v>
      </c>
      <c r="H922" t="s">
        <v>71</v>
      </c>
      <c r="I922" s="1" t="s">
        <v>8373</v>
      </c>
      <c r="J922" s="6" t="s">
        <v>8590</v>
      </c>
      <c r="K922" t="s">
        <v>186</v>
      </c>
      <c r="L922" t="s">
        <v>71</v>
      </c>
      <c r="M922" t="s">
        <v>71</v>
      </c>
      <c r="N922" t="s">
        <v>71</v>
      </c>
      <c r="O922" t="s">
        <v>71</v>
      </c>
      <c r="P922" t="s">
        <v>71</v>
      </c>
      <c r="Q922" t="s">
        <v>71</v>
      </c>
      <c r="R922" t="s">
        <v>71</v>
      </c>
      <c r="S922" t="s">
        <v>71</v>
      </c>
      <c r="T922" t="s">
        <v>8374</v>
      </c>
      <c r="U922" t="s">
        <v>71</v>
      </c>
      <c r="V922" t="s">
        <v>71</v>
      </c>
      <c r="W922" t="s">
        <v>71</v>
      </c>
      <c r="X922" t="s">
        <v>71</v>
      </c>
      <c r="Y922" t="s">
        <v>8375</v>
      </c>
      <c r="Z922" t="s">
        <v>8376</v>
      </c>
      <c r="AA922" t="s">
        <v>71</v>
      </c>
      <c r="AB922" t="s">
        <v>71</v>
      </c>
      <c r="AC922" t="s">
        <v>71</v>
      </c>
      <c r="AD922" t="s">
        <v>71</v>
      </c>
      <c r="AE922" t="s">
        <v>71</v>
      </c>
      <c r="AF922" t="s">
        <v>71</v>
      </c>
      <c r="AG922" t="s">
        <v>71</v>
      </c>
      <c r="AH922" t="s">
        <v>71</v>
      </c>
      <c r="AI922" t="s">
        <v>71</v>
      </c>
      <c r="AJ922" t="s">
        <v>71</v>
      </c>
      <c r="AK922" t="s">
        <v>71</v>
      </c>
      <c r="AL922" t="s">
        <v>71</v>
      </c>
      <c r="AM922" t="s">
        <v>188</v>
      </c>
      <c r="AN922" t="s">
        <v>810</v>
      </c>
      <c r="AO922" t="s">
        <v>71</v>
      </c>
      <c r="AP922" t="s">
        <v>71</v>
      </c>
      <c r="AQ922" t="s">
        <v>71</v>
      </c>
      <c r="AR922" t="s">
        <v>239</v>
      </c>
      <c r="AS922">
        <v>2020</v>
      </c>
      <c r="AT922">
        <v>28</v>
      </c>
      <c r="AU922">
        <v>1</v>
      </c>
      <c r="AV922" t="s">
        <v>71</v>
      </c>
      <c r="AW922" t="s">
        <v>71</v>
      </c>
      <c r="AX922" t="s">
        <v>71</v>
      </c>
      <c r="AY922" t="s">
        <v>71</v>
      </c>
      <c r="AZ922">
        <v>47</v>
      </c>
      <c r="BA922">
        <v>77</v>
      </c>
      <c r="BB922" t="s">
        <v>71</v>
      </c>
      <c r="BC922" t="s">
        <v>8377</v>
      </c>
      <c r="BD922" t="str">
        <f>HYPERLINK("http://dx.doi.org/10.1142/S0218488520500038","http://dx.doi.org/10.1142/S0218488520500038")</f>
        <v>http://dx.doi.org/10.1142/S0218488520500038</v>
      </c>
      <c r="BE922" t="s">
        <v>71</v>
      </c>
      <c r="BF922" t="s">
        <v>71</v>
      </c>
      <c r="BG922" t="s">
        <v>71</v>
      </c>
      <c r="BH922" t="s">
        <v>71</v>
      </c>
      <c r="BI922" t="s">
        <v>71</v>
      </c>
      <c r="BJ922" t="s">
        <v>71</v>
      </c>
      <c r="BK922" t="s">
        <v>71</v>
      </c>
      <c r="BL922" t="s">
        <v>71</v>
      </c>
      <c r="BM922" t="s">
        <v>71</v>
      </c>
      <c r="BN922" t="s">
        <v>71</v>
      </c>
      <c r="BO922" t="s">
        <v>71</v>
      </c>
      <c r="BP922" t="s">
        <v>71</v>
      </c>
      <c r="BQ922" t="s">
        <v>8378</v>
      </c>
      <c r="BR922" t="str">
        <f>HYPERLINK("https%3A%2F%2Fwww.webofscience.com%2Fwos%2Fwoscc%2Ffull-record%2FWOS:000515163800003","View Full Record in Web of Science")</f>
        <v>View Full Record in Web of Science</v>
      </c>
    </row>
    <row r="923" spans="1:70" x14ac:dyDescent="0.25">
      <c r="A923" t="s">
        <v>69</v>
      </c>
      <c r="B923" t="s">
        <v>8379</v>
      </c>
      <c r="C923" t="s">
        <v>71</v>
      </c>
      <c r="D923" t="s">
        <v>71</v>
      </c>
      <c r="E923" t="s">
        <v>71</v>
      </c>
      <c r="F923" t="s">
        <v>8380</v>
      </c>
      <c r="G923" t="s">
        <v>71</v>
      </c>
      <c r="H923" t="s">
        <v>71</v>
      </c>
      <c r="I923" s="1" t="s">
        <v>8381</v>
      </c>
      <c r="J923" s="6" t="s">
        <v>8590</v>
      </c>
      <c r="K923" t="s">
        <v>3069</v>
      </c>
      <c r="L923" t="s">
        <v>71</v>
      </c>
      <c r="M923" t="s">
        <v>71</v>
      </c>
      <c r="N923" t="s">
        <v>71</v>
      </c>
      <c r="O923" t="s">
        <v>71</v>
      </c>
      <c r="P923" t="s">
        <v>71</v>
      </c>
      <c r="Q923" t="s">
        <v>71</v>
      </c>
      <c r="R923" t="s">
        <v>71</v>
      </c>
      <c r="S923" t="s">
        <v>71</v>
      </c>
      <c r="T923" t="s">
        <v>8382</v>
      </c>
      <c r="U923" t="s">
        <v>71</v>
      </c>
      <c r="V923" t="s">
        <v>71</v>
      </c>
      <c r="W923" t="s">
        <v>71</v>
      </c>
      <c r="X923" t="s">
        <v>71</v>
      </c>
      <c r="Y923" t="s">
        <v>71</v>
      </c>
      <c r="Z923" t="s">
        <v>8383</v>
      </c>
      <c r="AA923" t="s">
        <v>71</v>
      </c>
      <c r="AB923" t="s">
        <v>71</v>
      </c>
      <c r="AC923" t="s">
        <v>71</v>
      </c>
      <c r="AD923" t="s">
        <v>71</v>
      </c>
      <c r="AE923" t="s">
        <v>71</v>
      </c>
      <c r="AF923" t="s">
        <v>71</v>
      </c>
      <c r="AG923" t="s">
        <v>71</v>
      </c>
      <c r="AH923" t="s">
        <v>71</v>
      </c>
      <c r="AI923" t="s">
        <v>71</v>
      </c>
      <c r="AJ923" t="s">
        <v>71</v>
      </c>
      <c r="AK923" t="s">
        <v>71</v>
      </c>
      <c r="AL923" t="s">
        <v>71</v>
      </c>
      <c r="AM923" t="s">
        <v>3073</v>
      </c>
      <c r="AN923" t="s">
        <v>3074</v>
      </c>
      <c r="AO923" t="s">
        <v>71</v>
      </c>
      <c r="AP923" t="s">
        <v>71</v>
      </c>
      <c r="AQ923" t="s">
        <v>71</v>
      </c>
      <c r="AR923" t="s">
        <v>71</v>
      </c>
      <c r="AS923" t="s">
        <v>71</v>
      </c>
      <c r="AT923" t="s">
        <v>71</v>
      </c>
      <c r="AU923" t="s">
        <v>71</v>
      </c>
      <c r="AV923" t="s">
        <v>71</v>
      </c>
      <c r="AW923" t="s">
        <v>71</v>
      </c>
      <c r="AX923" t="s">
        <v>71</v>
      </c>
      <c r="AY923" t="s">
        <v>71</v>
      </c>
      <c r="AZ923" t="s">
        <v>71</v>
      </c>
      <c r="BA923" t="s">
        <v>71</v>
      </c>
      <c r="BB923" t="s">
        <v>71</v>
      </c>
      <c r="BC923" t="s">
        <v>8384</v>
      </c>
      <c r="BD923" t="str">
        <f>HYPERLINK("http://dx.doi.org/10.1108/IMDS-05-2022-0302","http://dx.doi.org/10.1108/IMDS-05-2022-0302")</f>
        <v>http://dx.doi.org/10.1108/IMDS-05-2022-0302</v>
      </c>
      <c r="BE923" t="s">
        <v>71</v>
      </c>
      <c r="BF923" t="s">
        <v>7709</v>
      </c>
      <c r="BG923" t="s">
        <v>71</v>
      </c>
      <c r="BH923" t="s">
        <v>71</v>
      </c>
      <c r="BI923" t="s">
        <v>71</v>
      </c>
      <c r="BJ923" t="s">
        <v>71</v>
      </c>
      <c r="BK923" t="s">
        <v>71</v>
      </c>
      <c r="BL923" t="s">
        <v>71</v>
      </c>
      <c r="BM923" t="s">
        <v>71</v>
      </c>
      <c r="BN923" t="s">
        <v>71</v>
      </c>
      <c r="BO923" t="s">
        <v>71</v>
      </c>
      <c r="BP923" t="s">
        <v>71</v>
      </c>
      <c r="BQ923" t="s">
        <v>8385</v>
      </c>
      <c r="BR923" t="str">
        <f>HYPERLINK("https%3A%2F%2Fwww.webofscience.com%2Fwos%2Fwoscc%2Ffull-record%2FWOS:000855054900001","View Full Record in Web of Science")</f>
        <v>View Full Record in Web of Science</v>
      </c>
    </row>
    <row r="924" spans="1:70" x14ac:dyDescent="0.25">
      <c r="A924" t="s">
        <v>69</v>
      </c>
      <c r="B924" t="s">
        <v>8386</v>
      </c>
      <c r="C924" t="s">
        <v>71</v>
      </c>
      <c r="D924" t="s">
        <v>71</v>
      </c>
      <c r="E924" t="s">
        <v>71</v>
      </c>
      <c r="F924" t="s">
        <v>8387</v>
      </c>
      <c r="G924" t="s">
        <v>71</v>
      </c>
      <c r="H924" t="s">
        <v>71</v>
      </c>
      <c r="I924" s="1" t="s">
        <v>8388</v>
      </c>
      <c r="J924" s="6" t="s">
        <v>8590</v>
      </c>
      <c r="K924" t="s">
        <v>2648</v>
      </c>
      <c r="L924" t="s">
        <v>71</v>
      </c>
      <c r="M924" t="s">
        <v>71</v>
      </c>
      <c r="N924" t="s">
        <v>71</v>
      </c>
      <c r="O924" t="s">
        <v>71</v>
      </c>
      <c r="P924" t="s">
        <v>71</v>
      </c>
      <c r="Q924" t="s">
        <v>71</v>
      </c>
      <c r="R924" t="s">
        <v>71</v>
      </c>
      <c r="S924" t="s">
        <v>71</v>
      </c>
      <c r="T924" t="s">
        <v>8389</v>
      </c>
      <c r="U924" t="s">
        <v>71</v>
      </c>
      <c r="V924" t="s">
        <v>71</v>
      </c>
      <c r="W924" t="s">
        <v>71</v>
      </c>
      <c r="X924" t="s">
        <v>71</v>
      </c>
      <c r="Y924" t="s">
        <v>4771</v>
      </c>
      <c r="Z924" t="s">
        <v>4772</v>
      </c>
      <c r="AA924" t="s">
        <v>71</v>
      </c>
      <c r="AB924" t="s">
        <v>71</v>
      </c>
      <c r="AC924" t="s">
        <v>71</v>
      </c>
      <c r="AD924" t="s">
        <v>71</v>
      </c>
      <c r="AE924" t="s">
        <v>71</v>
      </c>
      <c r="AF924" t="s">
        <v>71</v>
      </c>
      <c r="AG924" t="s">
        <v>71</v>
      </c>
      <c r="AH924" t="s">
        <v>71</v>
      </c>
      <c r="AI924" t="s">
        <v>71</v>
      </c>
      <c r="AJ924" t="s">
        <v>71</v>
      </c>
      <c r="AK924" t="s">
        <v>71</v>
      </c>
      <c r="AL924" t="s">
        <v>71</v>
      </c>
      <c r="AM924" t="s">
        <v>2651</v>
      </c>
      <c r="AN924" t="s">
        <v>2652</v>
      </c>
      <c r="AO924" t="s">
        <v>71</v>
      </c>
      <c r="AP924" t="s">
        <v>71</v>
      </c>
      <c r="AQ924" t="s">
        <v>71</v>
      </c>
      <c r="AR924" t="s">
        <v>794</v>
      </c>
      <c r="AS924">
        <v>2020</v>
      </c>
      <c r="AT924">
        <v>12</v>
      </c>
      <c r="AU924">
        <v>1</v>
      </c>
      <c r="AV924" t="s">
        <v>71</v>
      </c>
      <c r="AW924" t="s">
        <v>71</v>
      </c>
      <c r="AX924" t="s">
        <v>71</v>
      </c>
      <c r="AY924" t="s">
        <v>71</v>
      </c>
      <c r="AZ924">
        <v>49</v>
      </c>
      <c r="BA924">
        <v>70</v>
      </c>
      <c r="BB924" t="s">
        <v>71</v>
      </c>
      <c r="BC924" t="s">
        <v>8390</v>
      </c>
      <c r="BD924" t="str">
        <f>HYPERLINK("http://dx.doi.org/10.1007/s12559-019-09676-6","http://dx.doi.org/10.1007/s12559-019-09676-6")</f>
        <v>http://dx.doi.org/10.1007/s12559-019-09676-6</v>
      </c>
      <c r="BE924" t="s">
        <v>71</v>
      </c>
      <c r="BF924" t="s">
        <v>71</v>
      </c>
      <c r="BG924" t="s">
        <v>71</v>
      </c>
      <c r="BH924" t="s">
        <v>71</v>
      </c>
      <c r="BI924" t="s">
        <v>71</v>
      </c>
      <c r="BJ924" t="s">
        <v>71</v>
      </c>
      <c r="BK924" t="s">
        <v>71</v>
      </c>
      <c r="BL924" t="s">
        <v>71</v>
      </c>
      <c r="BM924" t="s">
        <v>71</v>
      </c>
      <c r="BN924" t="s">
        <v>71</v>
      </c>
      <c r="BO924" t="s">
        <v>71</v>
      </c>
      <c r="BP924" t="s">
        <v>71</v>
      </c>
      <c r="BQ924" t="s">
        <v>8391</v>
      </c>
      <c r="BR924" t="str">
        <f>HYPERLINK("https%3A%2F%2Fwww.webofscience.com%2Fwos%2Fwoscc%2Ffull-record%2FWOS:000511593900004","View Full Record in Web of Science")</f>
        <v>View Full Record in Web of Science</v>
      </c>
    </row>
    <row r="925" spans="1:70" x14ac:dyDescent="0.25">
      <c r="A925" t="s">
        <v>69</v>
      </c>
      <c r="B925" t="s">
        <v>8392</v>
      </c>
      <c r="C925" t="s">
        <v>71</v>
      </c>
      <c r="D925" t="s">
        <v>71</v>
      </c>
      <c r="E925" t="s">
        <v>71</v>
      </c>
      <c r="F925" t="s">
        <v>8393</v>
      </c>
      <c r="G925" t="s">
        <v>71</v>
      </c>
      <c r="H925" t="s">
        <v>71</v>
      </c>
      <c r="I925" s="1" t="s">
        <v>8394</v>
      </c>
      <c r="J925" s="6" t="s">
        <v>8590</v>
      </c>
      <c r="K925" t="s">
        <v>269</v>
      </c>
      <c r="L925" t="s">
        <v>71</v>
      </c>
      <c r="M925" t="s">
        <v>71</v>
      </c>
      <c r="N925" t="s">
        <v>71</v>
      </c>
      <c r="O925" t="s">
        <v>71</v>
      </c>
      <c r="P925" t="s">
        <v>71</v>
      </c>
      <c r="Q925" t="s">
        <v>71</v>
      </c>
      <c r="R925" t="s">
        <v>71</v>
      </c>
      <c r="S925" t="s">
        <v>71</v>
      </c>
      <c r="T925" t="s">
        <v>8395</v>
      </c>
      <c r="U925" t="s">
        <v>71</v>
      </c>
      <c r="V925" t="s">
        <v>71</v>
      </c>
      <c r="W925" t="s">
        <v>71</v>
      </c>
      <c r="X925" t="s">
        <v>71</v>
      </c>
      <c r="Y925" t="s">
        <v>8396</v>
      </c>
      <c r="Z925" t="s">
        <v>8397</v>
      </c>
      <c r="AA925" t="s">
        <v>71</v>
      </c>
      <c r="AB925" t="s">
        <v>71</v>
      </c>
      <c r="AC925" t="s">
        <v>71</v>
      </c>
      <c r="AD925" t="s">
        <v>71</v>
      </c>
      <c r="AE925" t="s">
        <v>71</v>
      </c>
      <c r="AF925" t="s">
        <v>71</v>
      </c>
      <c r="AG925" t="s">
        <v>71</v>
      </c>
      <c r="AH925" t="s">
        <v>71</v>
      </c>
      <c r="AI925" t="s">
        <v>71</v>
      </c>
      <c r="AJ925" t="s">
        <v>71</v>
      </c>
      <c r="AK925" t="s">
        <v>71</v>
      </c>
      <c r="AL925" t="s">
        <v>71</v>
      </c>
      <c r="AM925" t="s">
        <v>271</v>
      </c>
      <c r="AN925" t="s">
        <v>71</v>
      </c>
      <c r="AO925" t="s">
        <v>71</v>
      </c>
      <c r="AP925" t="s">
        <v>71</v>
      </c>
      <c r="AQ925" t="s">
        <v>71</v>
      </c>
      <c r="AR925" t="s">
        <v>71</v>
      </c>
      <c r="AS925">
        <v>2019</v>
      </c>
      <c r="AT925">
        <v>7</v>
      </c>
      <c r="AU925" t="s">
        <v>71</v>
      </c>
      <c r="AV925" t="s">
        <v>71</v>
      </c>
      <c r="AW925" t="s">
        <v>71</v>
      </c>
      <c r="AX925" t="s">
        <v>71</v>
      </c>
      <c r="AY925" t="s">
        <v>71</v>
      </c>
      <c r="AZ925">
        <v>56129</v>
      </c>
      <c r="BA925">
        <v>56146</v>
      </c>
      <c r="BB925" t="s">
        <v>71</v>
      </c>
      <c r="BC925" t="s">
        <v>8398</v>
      </c>
      <c r="BD925" t="str">
        <f>HYPERLINK("http://dx.doi.org/10.1109/ACCESS.2019.2911955","http://dx.doi.org/10.1109/ACCESS.2019.2911955")</f>
        <v>http://dx.doi.org/10.1109/ACCESS.2019.2911955</v>
      </c>
      <c r="BE925" t="s">
        <v>71</v>
      </c>
      <c r="BF925" t="s">
        <v>71</v>
      </c>
      <c r="BG925" t="s">
        <v>71</v>
      </c>
      <c r="BH925" t="s">
        <v>71</v>
      </c>
      <c r="BI925" t="s">
        <v>71</v>
      </c>
      <c r="BJ925" t="s">
        <v>71</v>
      </c>
      <c r="BK925" t="s">
        <v>71</v>
      </c>
      <c r="BL925" t="s">
        <v>71</v>
      </c>
      <c r="BM925" t="s">
        <v>71</v>
      </c>
      <c r="BN925" t="s">
        <v>71</v>
      </c>
      <c r="BO925" t="s">
        <v>71</v>
      </c>
      <c r="BP925" t="s">
        <v>71</v>
      </c>
      <c r="BQ925" t="s">
        <v>8399</v>
      </c>
      <c r="BR925" t="str">
        <f>HYPERLINK("https%3A%2F%2Fwww.webofscience.com%2Fwos%2Fwoscc%2Ffull-record%2FWOS:000468592700001","View Full Record in Web of Science")</f>
        <v>View Full Record in Web of Science</v>
      </c>
    </row>
    <row r="926" spans="1:70" x14ac:dyDescent="0.25">
      <c r="A926" t="s">
        <v>69</v>
      </c>
      <c r="B926" t="s">
        <v>8400</v>
      </c>
      <c r="C926" t="s">
        <v>71</v>
      </c>
      <c r="D926" t="s">
        <v>71</v>
      </c>
      <c r="E926" t="s">
        <v>71</v>
      </c>
      <c r="F926" t="s">
        <v>8401</v>
      </c>
      <c r="G926" t="s">
        <v>71</v>
      </c>
      <c r="H926" t="s">
        <v>71</v>
      </c>
      <c r="I926" s="1" t="s">
        <v>8402</v>
      </c>
      <c r="J926" s="6" t="s">
        <v>8590</v>
      </c>
      <c r="K926" t="s">
        <v>269</v>
      </c>
      <c r="L926" t="s">
        <v>71</v>
      </c>
      <c r="M926" t="s">
        <v>71</v>
      </c>
      <c r="N926" t="s">
        <v>71</v>
      </c>
      <c r="O926" t="s">
        <v>71</v>
      </c>
      <c r="P926" t="s">
        <v>71</v>
      </c>
      <c r="Q926" t="s">
        <v>71</v>
      </c>
      <c r="R926" t="s">
        <v>71</v>
      </c>
      <c r="S926" t="s">
        <v>71</v>
      </c>
      <c r="T926" t="s">
        <v>8403</v>
      </c>
      <c r="U926" t="s">
        <v>71</v>
      </c>
      <c r="V926" t="s">
        <v>71</v>
      </c>
      <c r="W926" t="s">
        <v>71</v>
      </c>
      <c r="X926" t="s">
        <v>71</v>
      </c>
      <c r="Y926" t="s">
        <v>8404</v>
      </c>
      <c r="Z926" t="s">
        <v>8405</v>
      </c>
      <c r="AA926" t="s">
        <v>71</v>
      </c>
      <c r="AB926" t="s">
        <v>71</v>
      </c>
      <c r="AC926" t="s">
        <v>71</v>
      </c>
      <c r="AD926" t="s">
        <v>71</v>
      </c>
      <c r="AE926" t="s">
        <v>71</v>
      </c>
      <c r="AF926" t="s">
        <v>71</v>
      </c>
      <c r="AG926" t="s">
        <v>71</v>
      </c>
      <c r="AH926" t="s">
        <v>71</v>
      </c>
      <c r="AI926" t="s">
        <v>71</v>
      </c>
      <c r="AJ926" t="s">
        <v>71</v>
      </c>
      <c r="AK926" t="s">
        <v>71</v>
      </c>
      <c r="AL926" t="s">
        <v>71</v>
      </c>
      <c r="AM926" t="s">
        <v>271</v>
      </c>
      <c r="AN926" t="s">
        <v>71</v>
      </c>
      <c r="AO926" t="s">
        <v>71</v>
      </c>
      <c r="AP926" t="s">
        <v>71</v>
      </c>
      <c r="AQ926" t="s">
        <v>71</v>
      </c>
      <c r="AR926" t="s">
        <v>71</v>
      </c>
      <c r="AS926">
        <v>2020</v>
      </c>
      <c r="AT926">
        <v>8</v>
      </c>
      <c r="AU926" t="s">
        <v>71</v>
      </c>
      <c r="AV926" t="s">
        <v>71</v>
      </c>
      <c r="AW926" t="s">
        <v>71</v>
      </c>
      <c r="AX926" t="s">
        <v>71</v>
      </c>
      <c r="AY926" t="s">
        <v>71</v>
      </c>
      <c r="AZ926">
        <v>49377</v>
      </c>
      <c r="BA926">
        <v>49394</v>
      </c>
      <c r="BB926" t="s">
        <v>71</v>
      </c>
      <c r="BC926" t="s">
        <v>8406</v>
      </c>
      <c r="BD926" t="str">
        <f>HYPERLINK("http://dx.doi.org/10.1109/ACCESS.2020.2977115","http://dx.doi.org/10.1109/ACCESS.2020.2977115")</f>
        <v>http://dx.doi.org/10.1109/ACCESS.2020.2977115</v>
      </c>
      <c r="BE926" t="s">
        <v>71</v>
      </c>
      <c r="BF926" t="s">
        <v>71</v>
      </c>
      <c r="BG926" t="s">
        <v>71</v>
      </c>
      <c r="BH926" t="s">
        <v>71</v>
      </c>
      <c r="BI926" t="s">
        <v>71</v>
      </c>
      <c r="BJ926" t="s">
        <v>71</v>
      </c>
      <c r="BK926" t="s">
        <v>71</v>
      </c>
      <c r="BL926" t="s">
        <v>71</v>
      </c>
      <c r="BM926" t="s">
        <v>71</v>
      </c>
      <c r="BN926" t="s">
        <v>71</v>
      </c>
      <c r="BO926" t="s">
        <v>71</v>
      </c>
      <c r="BP926" t="s">
        <v>71</v>
      </c>
      <c r="BQ926" t="s">
        <v>8407</v>
      </c>
      <c r="BR926" t="str">
        <f>HYPERLINK("https%3A%2F%2Fwww.webofscience.com%2Fwos%2Fwoscc%2Ffull-record%2FWOS:000524733100004","View Full Record in Web of Science")</f>
        <v>View Full Record in Web of Science</v>
      </c>
    </row>
    <row r="927" spans="1:70" x14ac:dyDescent="0.25">
      <c r="A927" t="s">
        <v>69</v>
      </c>
      <c r="B927" t="s">
        <v>8408</v>
      </c>
      <c r="C927" t="s">
        <v>71</v>
      </c>
      <c r="D927" t="s">
        <v>71</v>
      </c>
      <c r="E927" t="s">
        <v>71</v>
      </c>
      <c r="F927" t="s">
        <v>8409</v>
      </c>
      <c r="G927" t="s">
        <v>71</v>
      </c>
      <c r="H927" t="s">
        <v>71</v>
      </c>
      <c r="I927" s="1" t="s">
        <v>8410</v>
      </c>
      <c r="J927" s="6" t="s">
        <v>8590</v>
      </c>
      <c r="K927" t="s">
        <v>2583</v>
      </c>
      <c r="L927" t="s">
        <v>71</v>
      </c>
      <c r="M927" t="s">
        <v>71</v>
      </c>
      <c r="N927" t="s">
        <v>71</v>
      </c>
      <c r="O927" t="s">
        <v>71</v>
      </c>
      <c r="P927" t="s">
        <v>71</v>
      </c>
      <c r="Q927" t="s">
        <v>71</v>
      </c>
      <c r="R927" t="s">
        <v>71</v>
      </c>
      <c r="S927" t="s">
        <v>71</v>
      </c>
      <c r="T927" t="s">
        <v>8411</v>
      </c>
      <c r="U927" t="s">
        <v>71</v>
      </c>
      <c r="V927" t="s">
        <v>71</v>
      </c>
      <c r="W927" t="s">
        <v>71</v>
      </c>
      <c r="X927" t="s">
        <v>71</v>
      </c>
      <c r="Y927" t="s">
        <v>8412</v>
      </c>
      <c r="Z927" t="s">
        <v>8413</v>
      </c>
      <c r="AA927" t="s">
        <v>71</v>
      </c>
      <c r="AB927" t="s">
        <v>71</v>
      </c>
      <c r="AC927" t="s">
        <v>71</v>
      </c>
      <c r="AD927" t="s">
        <v>71</v>
      </c>
      <c r="AE927" t="s">
        <v>71</v>
      </c>
      <c r="AF927" t="s">
        <v>71</v>
      </c>
      <c r="AG927" t="s">
        <v>71</v>
      </c>
      <c r="AH927" t="s">
        <v>71</v>
      </c>
      <c r="AI927" t="s">
        <v>71</v>
      </c>
      <c r="AJ927" t="s">
        <v>71</v>
      </c>
      <c r="AK927" t="s">
        <v>71</v>
      </c>
      <c r="AL927" t="s">
        <v>71</v>
      </c>
      <c r="AM927" t="s">
        <v>2587</v>
      </c>
      <c r="AN927" t="s">
        <v>2588</v>
      </c>
      <c r="AO927" t="s">
        <v>71</v>
      </c>
      <c r="AP927" t="s">
        <v>71</v>
      </c>
      <c r="AQ927" t="s">
        <v>71</v>
      </c>
      <c r="AR927" t="s">
        <v>71</v>
      </c>
      <c r="AS927" t="s">
        <v>71</v>
      </c>
      <c r="AT927" t="s">
        <v>71</v>
      </c>
      <c r="AU927" t="s">
        <v>71</v>
      </c>
      <c r="AV927" t="s">
        <v>71</v>
      </c>
      <c r="AW927" t="s">
        <v>71</v>
      </c>
      <c r="AX927" t="s">
        <v>71</v>
      </c>
      <c r="AY927" t="s">
        <v>71</v>
      </c>
      <c r="AZ927" t="s">
        <v>71</v>
      </c>
      <c r="BA927" t="s">
        <v>71</v>
      </c>
      <c r="BB927" t="s">
        <v>71</v>
      </c>
      <c r="BC927" t="s">
        <v>8414</v>
      </c>
      <c r="BD927" t="str">
        <f>HYPERLINK("http://dx.doi.org/10.1007/s12652-021-03550-w","http://dx.doi.org/10.1007/s12652-021-03550-w")</f>
        <v>http://dx.doi.org/10.1007/s12652-021-03550-w</v>
      </c>
      <c r="BE927" t="s">
        <v>71</v>
      </c>
      <c r="BF927" t="s">
        <v>1551</v>
      </c>
      <c r="BG927" t="s">
        <v>71</v>
      </c>
      <c r="BH927" t="s">
        <v>71</v>
      </c>
      <c r="BI927" t="s">
        <v>71</v>
      </c>
      <c r="BJ927" t="s">
        <v>71</v>
      </c>
      <c r="BK927" t="s">
        <v>71</v>
      </c>
      <c r="BL927">
        <v>34721710</v>
      </c>
      <c r="BM927" t="s">
        <v>71</v>
      </c>
      <c r="BN927" t="s">
        <v>71</v>
      </c>
      <c r="BO927" t="s">
        <v>71</v>
      </c>
      <c r="BP927" t="s">
        <v>71</v>
      </c>
      <c r="BQ927" t="s">
        <v>8415</v>
      </c>
      <c r="BR927" t="str">
        <f>HYPERLINK("https%3A%2F%2Fwww.webofscience.com%2Fwos%2Fwoscc%2Ffull-record%2FWOS:000710831300001","View Full Record in Web of Science")</f>
        <v>View Full Record in Web of Science</v>
      </c>
    </row>
    <row r="928" spans="1:70" x14ac:dyDescent="0.25">
      <c r="A928" t="s">
        <v>69</v>
      </c>
      <c r="B928" t="s">
        <v>8416</v>
      </c>
      <c r="C928" t="s">
        <v>71</v>
      </c>
      <c r="D928" t="s">
        <v>71</v>
      </c>
      <c r="E928" t="s">
        <v>71</v>
      </c>
      <c r="F928" t="s">
        <v>8417</v>
      </c>
      <c r="G928" t="s">
        <v>71</v>
      </c>
      <c r="H928" t="s">
        <v>71</v>
      </c>
      <c r="I928" s="1" t="s">
        <v>8418</v>
      </c>
      <c r="J928" s="6" t="s">
        <v>8590</v>
      </c>
      <c r="K928" t="s">
        <v>837</v>
      </c>
      <c r="L928" t="s">
        <v>71</v>
      </c>
      <c r="M928" t="s">
        <v>71</v>
      </c>
      <c r="N928" t="s">
        <v>71</v>
      </c>
      <c r="O928" t="s">
        <v>71</v>
      </c>
      <c r="P928" t="s">
        <v>71</v>
      </c>
      <c r="Q928" t="s">
        <v>71</v>
      </c>
      <c r="R928" t="s">
        <v>71</v>
      </c>
      <c r="S928" t="s">
        <v>71</v>
      </c>
      <c r="T928" t="s">
        <v>8419</v>
      </c>
      <c r="U928" t="s">
        <v>71</v>
      </c>
      <c r="V928" t="s">
        <v>71</v>
      </c>
      <c r="W928" t="s">
        <v>71</v>
      </c>
      <c r="X928" t="s">
        <v>71</v>
      </c>
      <c r="Y928" t="s">
        <v>5066</v>
      </c>
      <c r="Z928" t="s">
        <v>5067</v>
      </c>
      <c r="AA928" t="s">
        <v>71</v>
      </c>
      <c r="AB928" t="s">
        <v>71</v>
      </c>
      <c r="AC928" t="s">
        <v>71</v>
      </c>
      <c r="AD928" t="s">
        <v>71</v>
      </c>
      <c r="AE928" t="s">
        <v>71</v>
      </c>
      <c r="AF928" t="s">
        <v>71</v>
      </c>
      <c r="AG928" t="s">
        <v>71</v>
      </c>
      <c r="AH928" t="s">
        <v>71</v>
      </c>
      <c r="AI928" t="s">
        <v>71</v>
      </c>
      <c r="AJ928" t="s">
        <v>71</v>
      </c>
      <c r="AK928" t="s">
        <v>71</v>
      </c>
      <c r="AL928" t="s">
        <v>71</v>
      </c>
      <c r="AM928" t="s">
        <v>839</v>
      </c>
      <c r="AN928" t="s">
        <v>1399</v>
      </c>
      <c r="AO928" t="s">
        <v>71</v>
      </c>
      <c r="AP928" t="s">
        <v>71</v>
      </c>
      <c r="AQ928" t="s">
        <v>71</v>
      </c>
      <c r="AR928" t="s">
        <v>1082</v>
      </c>
      <c r="AS928">
        <v>2020</v>
      </c>
      <c r="AT928">
        <v>35</v>
      </c>
      <c r="AU928">
        <v>5</v>
      </c>
      <c r="AV928" t="s">
        <v>71</v>
      </c>
      <c r="AW928" t="s">
        <v>71</v>
      </c>
      <c r="AX928" t="s">
        <v>71</v>
      </c>
      <c r="AY928" t="s">
        <v>71</v>
      </c>
      <c r="AZ928">
        <v>783</v>
      </c>
      <c r="BA928">
        <v>825</v>
      </c>
      <c r="BB928" t="s">
        <v>71</v>
      </c>
      <c r="BC928" t="s">
        <v>8420</v>
      </c>
      <c r="BD928" t="str">
        <f>HYPERLINK("http://dx.doi.org/10.1002/int.22225","http://dx.doi.org/10.1002/int.22225")</f>
        <v>http://dx.doi.org/10.1002/int.22225</v>
      </c>
      <c r="BE928" t="s">
        <v>71</v>
      </c>
      <c r="BF928" t="s">
        <v>71</v>
      </c>
      <c r="BG928" t="s">
        <v>71</v>
      </c>
      <c r="BH928" t="s">
        <v>71</v>
      </c>
      <c r="BI928" t="s">
        <v>71</v>
      </c>
      <c r="BJ928" t="s">
        <v>71</v>
      </c>
      <c r="BK928" t="s">
        <v>71</v>
      </c>
      <c r="BL928" t="s">
        <v>71</v>
      </c>
      <c r="BM928" t="s">
        <v>71</v>
      </c>
      <c r="BN928" t="s">
        <v>71</v>
      </c>
      <c r="BO928" t="s">
        <v>71</v>
      </c>
      <c r="BP928" t="s">
        <v>71</v>
      </c>
      <c r="BQ928" t="s">
        <v>8421</v>
      </c>
      <c r="BR928" t="str">
        <f>HYPERLINK("https%3A%2F%2Fwww.webofscience.com%2Fwos%2Fwoscc%2Ffull-record%2FWOS:000520369000001","View Full Record in Web of Science")</f>
        <v>View Full Record in Web of Science</v>
      </c>
    </row>
    <row r="929" spans="1:70" x14ac:dyDescent="0.25">
      <c r="A929" t="s">
        <v>83</v>
      </c>
      <c r="B929" t="s">
        <v>8422</v>
      </c>
      <c r="C929" t="s">
        <v>71</v>
      </c>
      <c r="D929" t="s">
        <v>5113</v>
      </c>
      <c r="E929" t="s">
        <v>71</v>
      </c>
      <c r="F929" t="s">
        <v>8423</v>
      </c>
      <c r="G929" t="s">
        <v>71</v>
      </c>
      <c r="H929" t="s">
        <v>71</v>
      </c>
      <c r="I929" s="1" t="s">
        <v>8424</v>
      </c>
      <c r="J929" s="6" t="s">
        <v>8590</v>
      </c>
      <c r="K929" t="s">
        <v>5116</v>
      </c>
      <c r="L929" t="s">
        <v>71</v>
      </c>
      <c r="M929" t="s">
        <v>5117</v>
      </c>
      <c r="N929" t="s">
        <v>5118</v>
      </c>
      <c r="O929" t="s">
        <v>5119</v>
      </c>
      <c r="P929" t="s">
        <v>5120</v>
      </c>
      <c r="Q929" t="s">
        <v>71</v>
      </c>
      <c r="R929" t="s">
        <v>71</v>
      </c>
      <c r="S929" t="s">
        <v>71</v>
      </c>
      <c r="T929" t="s">
        <v>8425</v>
      </c>
      <c r="U929" t="s">
        <v>71</v>
      </c>
      <c r="V929" t="s">
        <v>71</v>
      </c>
      <c r="W929" t="s">
        <v>71</v>
      </c>
      <c r="X929" t="s">
        <v>71</v>
      </c>
      <c r="Y929" t="s">
        <v>71</v>
      </c>
      <c r="Z929" t="s">
        <v>71</v>
      </c>
      <c r="AA929" t="s">
        <v>71</v>
      </c>
      <c r="AB929" t="s">
        <v>71</v>
      </c>
      <c r="AC929" t="s">
        <v>71</v>
      </c>
      <c r="AD929" t="s">
        <v>71</v>
      </c>
      <c r="AE929" t="s">
        <v>71</v>
      </c>
      <c r="AF929" t="s">
        <v>71</v>
      </c>
      <c r="AG929" t="s">
        <v>71</v>
      </c>
      <c r="AH929" t="s">
        <v>71</v>
      </c>
      <c r="AI929" t="s">
        <v>71</v>
      </c>
      <c r="AJ929" t="s">
        <v>71</v>
      </c>
      <c r="AK929" t="s">
        <v>71</v>
      </c>
      <c r="AL929" t="s">
        <v>71</v>
      </c>
      <c r="AM929" t="s">
        <v>71</v>
      </c>
      <c r="AN929" t="s">
        <v>71</v>
      </c>
      <c r="AO929" t="s">
        <v>5124</v>
      </c>
      <c r="AP929" t="s">
        <v>71</v>
      </c>
      <c r="AQ929" t="s">
        <v>71</v>
      </c>
      <c r="AR929" t="s">
        <v>71</v>
      </c>
      <c r="AS929">
        <v>2013</v>
      </c>
      <c r="AT929" t="s">
        <v>71</v>
      </c>
      <c r="AU929" t="s">
        <v>71</v>
      </c>
      <c r="AV929" t="s">
        <v>71</v>
      </c>
      <c r="AW929" t="s">
        <v>71</v>
      </c>
      <c r="AX929" t="s">
        <v>71</v>
      </c>
      <c r="AY929" t="s">
        <v>71</v>
      </c>
      <c r="AZ929">
        <v>257</v>
      </c>
      <c r="BA929">
        <v>262</v>
      </c>
      <c r="BB929" t="s">
        <v>71</v>
      </c>
      <c r="BC929" t="s">
        <v>71</v>
      </c>
      <c r="BD929" t="s">
        <v>71</v>
      </c>
      <c r="BE929" t="s">
        <v>71</v>
      </c>
      <c r="BF929" t="s">
        <v>71</v>
      </c>
      <c r="BG929" t="s">
        <v>71</v>
      </c>
      <c r="BH929" t="s">
        <v>71</v>
      </c>
      <c r="BI929" t="s">
        <v>71</v>
      </c>
      <c r="BJ929" t="s">
        <v>71</v>
      </c>
      <c r="BK929" t="s">
        <v>71</v>
      </c>
      <c r="BL929" t="s">
        <v>71</v>
      </c>
      <c r="BM929" t="s">
        <v>71</v>
      </c>
      <c r="BN929" t="s">
        <v>71</v>
      </c>
      <c r="BO929" t="s">
        <v>71</v>
      </c>
      <c r="BP929" t="s">
        <v>71</v>
      </c>
      <c r="BQ929" t="s">
        <v>8426</v>
      </c>
      <c r="BR929" t="str">
        <f>HYPERLINK("https%3A%2F%2Fwww.webofscience.com%2Fwos%2Fwoscc%2Ffull-record%2FWOS:000333960300045","View Full Record in Web of Science")</f>
        <v>View Full Record in Web of Science</v>
      </c>
    </row>
    <row r="930" spans="1:70" x14ac:dyDescent="0.25">
      <c r="A930" t="s">
        <v>69</v>
      </c>
      <c r="B930" t="s">
        <v>8427</v>
      </c>
      <c r="C930" t="s">
        <v>71</v>
      </c>
      <c r="D930" t="s">
        <v>71</v>
      </c>
      <c r="E930" t="s">
        <v>71</v>
      </c>
      <c r="F930" t="s">
        <v>8428</v>
      </c>
      <c r="G930" t="s">
        <v>71</v>
      </c>
      <c r="H930" t="s">
        <v>71</v>
      </c>
      <c r="I930" s="1" t="s">
        <v>8429</v>
      </c>
      <c r="J930" s="6" t="s">
        <v>8590</v>
      </c>
      <c r="K930" t="s">
        <v>269</v>
      </c>
      <c r="L930" t="s">
        <v>71</v>
      </c>
      <c r="M930" t="s">
        <v>71</v>
      </c>
      <c r="N930" t="s">
        <v>71</v>
      </c>
      <c r="O930" t="s">
        <v>71</v>
      </c>
      <c r="P930" t="s">
        <v>71</v>
      </c>
      <c r="Q930" t="s">
        <v>71</v>
      </c>
      <c r="R930" t="s">
        <v>71</v>
      </c>
      <c r="S930" t="s">
        <v>71</v>
      </c>
      <c r="T930" t="s">
        <v>8430</v>
      </c>
      <c r="U930" t="s">
        <v>71</v>
      </c>
      <c r="V930" t="s">
        <v>71</v>
      </c>
      <c r="W930" t="s">
        <v>71</v>
      </c>
      <c r="X930" t="s">
        <v>71</v>
      </c>
      <c r="Y930" t="s">
        <v>8431</v>
      </c>
      <c r="Z930" t="s">
        <v>8432</v>
      </c>
      <c r="AA930" t="s">
        <v>71</v>
      </c>
      <c r="AB930" t="s">
        <v>71</v>
      </c>
      <c r="AC930" t="s">
        <v>71</v>
      </c>
      <c r="AD930" t="s">
        <v>71</v>
      </c>
      <c r="AE930" t="s">
        <v>71</v>
      </c>
      <c r="AF930" t="s">
        <v>71</v>
      </c>
      <c r="AG930" t="s">
        <v>71</v>
      </c>
      <c r="AH930" t="s">
        <v>71</v>
      </c>
      <c r="AI930" t="s">
        <v>71</v>
      </c>
      <c r="AJ930" t="s">
        <v>71</v>
      </c>
      <c r="AK930" t="s">
        <v>71</v>
      </c>
      <c r="AL930" t="s">
        <v>71</v>
      </c>
      <c r="AM930" t="s">
        <v>271</v>
      </c>
      <c r="AN930" t="s">
        <v>71</v>
      </c>
      <c r="AO930" t="s">
        <v>71</v>
      </c>
      <c r="AP930" t="s">
        <v>71</v>
      </c>
      <c r="AQ930" t="s">
        <v>71</v>
      </c>
      <c r="AR930" t="s">
        <v>71</v>
      </c>
      <c r="AS930">
        <v>2020</v>
      </c>
      <c r="AT930">
        <v>8</v>
      </c>
      <c r="AU930" t="s">
        <v>71</v>
      </c>
      <c r="AV930" t="s">
        <v>71</v>
      </c>
      <c r="AW930" t="s">
        <v>71</v>
      </c>
      <c r="AX930" t="s">
        <v>71</v>
      </c>
      <c r="AY930" t="s">
        <v>71</v>
      </c>
      <c r="AZ930">
        <v>190882</v>
      </c>
      <c r="BA930">
        <v>190896</v>
      </c>
      <c r="BB930" t="s">
        <v>71</v>
      </c>
      <c r="BC930" t="s">
        <v>8433</v>
      </c>
      <c r="BD930" t="str">
        <f>HYPERLINK("http://dx.doi.org/10.1109/ACCESS.2020.3031761","http://dx.doi.org/10.1109/ACCESS.2020.3031761")</f>
        <v>http://dx.doi.org/10.1109/ACCESS.2020.3031761</v>
      </c>
      <c r="BE930" t="s">
        <v>71</v>
      </c>
      <c r="BF930" t="s">
        <v>71</v>
      </c>
      <c r="BG930" t="s">
        <v>71</v>
      </c>
      <c r="BH930" t="s">
        <v>71</v>
      </c>
      <c r="BI930" t="s">
        <v>71</v>
      </c>
      <c r="BJ930" t="s">
        <v>71</v>
      </c>
      <c r="BK930" t="s">
        <v>71</v>
      </c>
      <c r="BL930" t="s">
        <v>71</v>
      </c>
      <c r="BM930" t="s">
        <v>71</v>
      </c>
      <c r="BN930" t="s">
        <v>71</v>
      </c>
      <c r="BO930" t="s">
        <v>71</v>
      </c>
      <c r="BP930" t="s">
        <v>71</v>
      </c>
      <c r="BQ930" t="s">
        <v>8434</v>
      </c>
      <c r="BR930" t="str">
        <f>HYPERLINK("https%3A%2F%2Fwww.webofscience.com%2Fwos%2Fwoscc%2Ffull-record%2FWOS:000584835800001","View Full Record in Web of Science")</f>
        <v>View Full Record in Web of Science</v>
      </c>
    </row>
    <row r="931" spans="1:70" x14ac:dyDescent="0.25">
      <c r="A931" t="s">
        <v>69</v>
      </c>
      <c r="B931" t="s">
        <v>8435</v>
      </c>
      <c r="C931" t="s">
        <v>71</v>
      </c>
      <c r="D931" t="s">
        <v>71</v>
      </c>
      <c r="E931" t="s">
        <v>71</v>
      </c>
      <c r="F931" t="s">
        <v>8436</v>
      </c>
      <c r="G931" t="s">
        <v>71</v>
      </c>
      <c r="H931" t="s">
        <v>71</v>
      </c>
      <c r="I931" s="1" t="s">
        <v>8437</v>
      </c>
      <c r="J931" s="6" t="s">
        <v>8590</v>
      </c>
      <c r="K931" t="s">
        <v>3848</v>
      </c>
      <c r="L931" t="s">
        <v>71</v>
      </c>
      <c r="M931" t="s">
        <v>71</v>
      </c>
      <c r="N931" t="s">
        <v>71</v>
      </c>
      <c r="O931" t="s">
        <v>71</v>
      </c>
      <c r="P931" t="s">
        <v>71</v>
      </c>
      <c r="Q931" t="s">
        <v>71</v>
      </c>
      <c r="R931" t="s">
        <v>71</v>
      </c>
      <c r="S931" t="s">
        <v>71</v>
      </c>
      <c r="T931" t="s">
        <v>8438</v>
      </c>
      <c r="U931" t="s">
        <v>71</v>
      </c>
      <c r="V931" t="s">
        <v>71</v>
      </c>
      <c r="W931" t="s">
        <v>71</v>
      </c>
      <c r="X931" t="s">
        <v>71</v>
      </c>
      <c r="Y931" t="s">
        <v>8439</v>
      </c>
      <c r="Z931" t="s">
        <v>8440</v>
      </c>
      <c r="AA931" t="s">
        <v>71</v>
      </c>
      <c r="AB931" t="s">
        <v>71</v>
      </c>
      <c r="AC931" t="s">
        <v>71</v>
      </c>
      <c r="AD931" t="s">
        <v>71</v>
      </c>
      <c r="AE931" t="s">
        <v>71</v>
      </c>
      <c r="AF931" t="s">
        <v>71</v>
      </c>
      <c r="AG931" t="s">
        <v>71</v>
      </c>
      <c r="AH931" t="s">
        <v>71</v>
      </c>
      <c r="AI931" t="s">
        <v>71</v>
      </c>
      <c r="AJ931" t="s">
        <v>71</v>
      </c>
      <c r="AK931" t="s">
        <v>71</v>
      </c>
      <c r="AL931" t="s">
        <v>71</v>
      </c>
      <c r="AM931" t="s">
        <v>3851</v>
      </c>
      <c r="AN931" t="s">
        <v>3852</v>
      </c>
      <c r="AO931" t="s">
        <v>71</v>
      </c>
      <c r="AP931" t="s">
        <v>71</v>
      </c>
      <c r="AQ931" t="s">
        <v>71</v>
      </c>
      <c r="AR931" t="s">
        <v>129</v>
      </c>
      <c r="AS931">
        <v>2022</v>
      </c>
      <c r="AT931">
        <v>8</v>
      </c>
      <c r="AU931">
        <v>4</v>
      </c>
      <c r="AV931" t="s">
        <v>71</v>
      </c>
      <c r="AW931" t="s">
        <v>71</v>
      </c>
      <c r="AX931" t="s">
        <v>71</v>
      </c>
      <c r="AY931" t="s">
        <v>71</v>
      </c>
      <c r="AZ931">
        <v>3479</v>
      </c>
      <c r="BA931">
        <v>3503</v>
      </c>
      <c r="BB931" t="s">
        <v>71</v>
      </c>
      <c r="BC931" t="s">
        <v>8441</v>
      </c>
      <c r="BD931" t="str">
        <f>HYPERLINK("http://dx.doi.org/10.1007/s40747-022-00689-7","http://dx.doi.org/10.1007/s40747-022-00689-7")</f>
        <v>http://dx.doi.org/10.1007/s40747-022-00689-7</v>
      </c>
      <c r="BE931" t="s">
        <v>71</v>
      </c>
      <c r="BF931" t="s">
        <v>4744</v>
      </c>
      <c r="BG931" t="s">
        <v>71</v>
      </c>
      <c r="BH931" t="s">
        <v>71</v>
      </c>
      <c r="BI931" t="s">
        <v>71</v>
      </c>
      <c r="BJ931" t="s">
        <v>71</v>
      </c>
      <c r="BK931" t="s">
        <v>71</v>
      </c>
      <c r="BL931" t="s">
        <v>71</v>
      </c>
      <c r="BM931" t="s">
        <v>71</v>
      </c>
      <c r="BN931" t="s">
        <v>71</v>
      </c>
      <c r="BO931" t="s">
        <v>71</v>
      </c>
      <c r="BP931" t="s">
        <v>71</v>
      </c>
      <c r="BQ931" t="s">
        <v>8442</v>
      </c>
      <c r="BR931" t="str">
        <f>HYPERLINK("https%3A%2F%2Fwww.webofscience.com%2Fwos%2Fwoscc%2Ffull-record%2FWOS:000761876400001","View Full Record in Web of Science")</f>
        <v>View Full Record in Web of Science</v>
      </c>
    </row>
    <row r="932" spans="1:70" x14ac:dyDescent="0.25">
      <c r="A932" t="s">
        <v>83</v>
      </c>
      <c r="B932" t="s">
        <v>8443</v>
      </c>
      <c r="C932" t="s">
        <v>71</v>
      </c>
      <c r="D932" t="s">
        <v>8444</v>
      </c>
      <c r="E932" t="s">
        <v>71</v>
      </c>
      <c r="F932" t="s">
        <v>8445</v>
      </c>
      <c r="G932" t="s">
        <v>71</v>
      </c>
      <c r="H932" t="s">
        <v>71</v>
      </c>
      <c r="I932" s="1" t="s">
        <v>8446</v>
      </c>
      <c r="J932" s="6" t="s">
        <v>8590</v>
      </c>
      <c r="K932" t="s">
        <v>8447</v>
      </c>
      <c r="L932" t="s">
        <v>71</v>
      </c>
      <c r="M932" t="s">
        <v>8448</v>
      </c>
      <c r="N932" t="s">
        <v>8449</v>
      </c>
      <c r="O932" t="s">
        <v>8450</v>
      </c>
      <c r="P932" t="s">
        <v>8451</v>
      </c>
      <c r="Q932" t="s">
        <v>71</v>
      </c>
      <c r="R932" t="s">
        <v>71</v>
      </c>
      <c r="S932" t="s">
        <v>71</v>
      </c>
      <c r="T932" t="s">
        <v>8452</v>
      </c>
      <c r="U932" t="s">
        <v>71</v>
      </c>
      <c r="V932" t="s">
        <v>71</v>
      </c>
      <c r="W932" t="s">
        <v>71</v>
      </c>
      <c r="X932" t="s">
        <v>71</v>
      </c>
      <c r="Y932" t="s">
        <v>8453</v>
      </c>
      <c r="Z932" t="s">
        <v>8454</v>
      </c>
      <c r="AA932" t="s">
        <v>71</v>
      </c>
      <c r="AB932" t="s">
        <v>71</v>
      </c>
      <c r="AC932" t="s">
        <v>71</v>
      </c>
      <c r="AD932" t="s">
        <v>71</v>
      </c>
      <c r="AE932" t="s">
        <v>71</v>
      </c>
      <c r="AF932" t="s">
        <v>71</v>
      </c>
      <c r="AG932" t="s">
        <v>71</v>
      </c>
      <c r="AH932" t="s">
        <v>71</v>
      </c>
      <c r="AI932" t="s">
        <v>71</v>
      </c>
      <c r="AJ932" t="s">
        <v>71</v>
      </c>
      <c r="AK932" t="s">
        <v>71</v>
      </c>
      <c r="AL932" t="s">
        <v>71</v>
      </c>
      <c r="AM932" t="s">
        <v>71</v>
      </c>
      <c r="AN932" t="s">
        <v>71</v>
      </c>
      <c r="AO932" t="s">
        <v>8455</v>
      </c>
      <c r="AP932" t="s">
        <v>71</v>
      </c>
      <c r="AQ932" t="s">
        <v>71</v>
      </c>
      <c r="AR932" t="s">
        <v>71</v>
      </c>
      <c r="AS932">
        <v>2013</v>
      </c>
      <c r="AT932" t="s">
        <v>71</v>
      </c>
      <c r="AU932" t="s">
        <v>71</v>
      </c>
      <c r="AV932" t="s">
        <v>71</v>
      </c>
      <c r="AW932" t="s">
        <v>71</v>
      </c>
      <c r="AX932" t="s">
        <v>71</v>
      </c>
      <c r="AY932" t="s">
        <v>71</v>
      </c>
      <c r="AZ932">
        <v>92</v>
      </c>
      <c r="BA932">
        <v>98</v>
      </c>
      <c r="BB932" t="s">
        <v>71</v>
      </c>
      <c r="BC932" t="s">
        <v>71</v>
      </c>
      <c r="BD932" t="s">
        <v>71</v>
      </c>
      <c r="BE932" t="s">
        <v>71</v>
      </c>
      <c r="BF932" t="s">
        <v>71</v>
      </c>
      <c r="BG932" t="s">
        <v>71</v>
      </c>
      <c r="BH932" t="s">
        <v>71</v>
      </c>
      <c r="BI932" t="s">
        <v>71</v>
      </c>
      <c r="BJ932" t="s">
        <v>71</v>
      </c>
      <c r="BK932" t="s">
        <v>71</v>
      </c>
      <c r="BL932" t="s">
        <v>71</v>
      </c>
      <c r="BM932" t="s">
        <v>71</v>
      </c>
      <c r="BN932" t="s">
        <v>71</v>
      </c>
      <c r="BO932" t="s">
        <v>71</v>
      </c>
      <c r="BP932" t="s">
        <v>71</v>
      </c>
      <c r="BQ932" t="s">
        <v>8456</v>
      </c>
      <c r="BR932" t="str">
        <f>HYPERLINK("https%3A%2F%2Fwww.webofscience.com%2Fwos%2Fwoscc%2Ffull-record%2FWOS:000357105900014","View Full Record in Web of Science")</f>
        <v>View Full Record in Web of Science</v>
      </c>
    </row>
    <row r="933" spans="1:70" x14ac:dyDescent="0.25">
      <c r="A933" t="s">
        <v>69</v>
      </c>
      <c r="B933" t="s">
        <v>8457</v>
      </c>
      <c r="C933" t="s">
        <v>71</v>
      </c>
      <c r="D933" t="s">
        <v>71</v>
      </c>
      <c r="E933" t="s">
        <v>71</v>
      </c>
      <c r="F933" t="s">
        <v>8458</v>
      </c>
      <c r="G933" t="s">
        <v>71</v>
      </c>
      <c r="H933" t="s">
        <v>71</v>
      </c>
      <c r="I933" s="1" t="s">
        <v>8459</v>
      </c>
      <c r="J933" s="6" t="s">
        <v>8590</v>
      </c>
      <c r="K933" t="s">
        <v>955</v>
      </c>
      <c r="L933" t="s">
        <v>71</v>
      </c>
      <c r="M933" t="s">
        <v>71</v>
      </c>
      <c r="N933" t="s">
        <v>71</v>
      </c>
      <c r="O933" t="s">
        <v>71</v>
      </c>
      <c r="P933" t="s">
        <v>71</v>
      </c>
      <c r="Q933" t="s">
        <v>71</v>
      </c>
      <c r="R933" t="s">
        <v>71</v>
      </c>
      <c r="S933" t="s">
        <v>71</v>
      </c>
      <c r="T933" t="s">
        <v>8460</v>
      </c>
      <c r="U933" t="s">
        <v>71</v>
      </c>
      <c r="V933" t="s">
        <v>71</v>
      </c>
      <c r="W933" t="s">
        <v>71</v>
      </c>
      <c r="X933" t="s">
        <v>71</v>
      </c>
      <c r="Y933" t="s">
        <v>8461</v>
      </c>
      <c r="Z933" t="s">
        <v>8462</v>
      </c>
      <c r="AA933" t="s">
        <v>71</v>
      </c>
      <c r="AB933" t="s">
        <v>71</v>
      </c>
      <c r="AC933" t="s">
        <v>71</v>
      </c>
      <c r="AD933" t="s">
        <v>71</v>
      </c>
      <c r="AE933" t="s">
        <v>71</v>
      </c>
      <c r="AF933" t="s">
        <v>71</v>
      </c>
      <c r="AG933" t="s">
        <v>71</v>
      </c>
      <c r="AH933" t="s">
        <v>71</v>
      </c>
      <c r="AI933" t="s">
        <v>71</v>
      </c>
      <c r="AJ933" t="s">
        <v>71</v>
      </c>
      <c r="AK933" t="s">
        <v>71</v>
      </c>
      <c r="AL933" t="s">
        <v>71</v>
      </c>
      <c r="AM933" t="s">
        <v>958</v>
      </c>
      <c r="AN933" t="s">
        <v>959</v>
      </c>
      <c r="AO933" t="s">
        <v>71</v>
      </c>
      <c r="AP933" t="s">
        <v>71</v>
      </c>
      <c r="AQ933" t="s">
        <v>71</v>
      </c>
      <c r="AR933" t="s">
        <v>71</v>
      </c>
      <c r="AS933" t="s">
        <v>71</v>
      </c>
      <c r="AT933" t="s">
        <v>71</v>
      </c>
      <c r="AU933" t="s">
        <v>71</v>
      </c>
      <c r="AV933" t="s">
        <v>71</v>
      </c>
      <c r="AW933" t="s">
        <v>71</v>
      </c>
      <c r="AX933" t="s">
        <v>71</v>
      </c>
      <c r="AY933" t="s">
        <v>71</v>
      </c>
      <c r="AZ933" t="s">
        <v>71</v>
      </c>
      <c r="BA933" t="s">
        <v>71</v>
      </c>
      <c r="BB933" t="s">
        <v>71</v>
      </c>
      <c r="BC933" t="s">
        <v>8463</v>
      </c>
      <c r="BD933" t="str">
        <f>HYPERLINK("http://dx.doi.org/10.1007/s10462-022-10236-y","http://dx.doi.org/10.1007/s10462-022-10236-y")</f>
        <v>http://dx.doi.org/10.1007/s10462-022-10236-y</v>
      </c>
      <c r="BE933" t="s">
        <v>71</v>
      </c>
      <c r="BF933" t="s">
        <v>7709</v>
      </c>
      <c r="BG933" t="s">
        <v>71</v>
      </c>
      <c r="BH933" t="s">
        <v>71</v>
      </c>
      <c r="BI933" t="s">
        <v>71</v>
      </c>
      <c r="BJ933" t="s">
        <v>71</v>
      </c>
      <c r="BK933" t="s">
        <v>71</v>
      </c>
      <c r="BL933" t="s">
        <v>71</v>
      </c>
      <c r="BM933" t="s">
        <v>71</v>
      </c>
      <c r="BN933" t="s">
        <v>71</v>
      </c>
      <c r="BO933" t="s">
        <v>71</v>
      </c>
      <c r="BP933" t="s">
        <v>71</v>
      </c>
      <c r="BQ933" t="s">
        <v>8464</v>
      </c>
      <c r="BR933" t="str">
        <f>HYPERLINK("https%3A%2F%2Fwww.webofscience.com%2Fwos%2Fwoscc%2Ffull-record%2FWOS:000853477900001","View Full Record in Web of Science")</f>
        <v>View Full Record in Web of Science</v>
      </c>
    </row>
    <row r="934" spans="1:70" x14ac:dyDescent="0.25">
      <c r="A934" t="s">
        <v>69</v>
      </c>
      <c r="B934" t="s">
        <v>8465</v>
      </c>
      <c r="C934" t="s">
        <v>71</v>
      </c>
      <c r="D934" t="s">
        <v>71</v>
      </c>
      <c r="E934" t="s">
        <v>71</v>
      </c>
      <c r="F934" t="s">
        <v>8466</v>
      </c>
      <c r="G934" t="s">
        <v>71</v>
      </c>
      <c r="H934" t="s">
        <v>71</v>
      </c>
      <c r="I934" s="1" t="s">
        <v>8467</v>
      </c>
      <c r="J934" s="6" t="s">
        <v>8590</v>
      </c>
      <c r="K934" t="s">
        <v>4172</v>
      </c>
      <c r="L934" t="s">
        <v>71</v>
      </c>
      <c r="M934" t="s">
        <v>71</v>
      </c>
      <c r="N934" t="s">
        <v>71</v>
      </c>
      <c r="O934" t="s">
        <v>71</v>
      </c>
      <c r="P934" t="s">
        <v>71</v>
      </c>
      <c r="Q934" t="s">
        <v>71</v>
      </c>
      <c r="R934" t="s">
        <v>71</v>
      </c>
      <c r="S934" t="s">
        <v>71</v>
      </c>
      <c r="T934" t="s">
        <v>8468</v>
      </c>
      <c r="U934" t="s">
        <v>71</v>
      </c>
      <c r="V934" t="s">
        <v>71</v>
      </c>
      <c r="W934" t="s">
        <v>71</v>
      </c>
      <c r="X934" t="s">
        <v>71</v>
      </c>
      <c r="Y934" t="s">
        <v>71</v>
      </c>
      <c r="Z934" t="s">
        <v>71</v>
      </c>
      <c r="AA934" t="s">
        <v>71</v>
      </c>
      <c r="AB934" t="s">
        <v>71</v>
      </c>
      <c r="AC934" t="s">
        <v>71</v>
      </c>
      <c r="AD934" t="s">
        <v>71</v>
      </c>
      <c r="AE934" t="s">
        <v>71</v>
      </c>
      <c r="AF934" t="s">
        <v>71</v>
      </c>
      <c r="AG934" t="s">
        <v>71</v>
      </c>
      <c r="AH934" t="s">
        <v>71</v>
      </c>
      <c r="AI934" t="s">
        <v>71</v>
      </c>
      <c r="AJ934" t="s">
        <v>71</v>
      </c>
      <c r="AK934" t="s">
        <v>71</v>
      </c>
      <c r="AL934" t="s">
        <v>71</v>
      </c>
      <c r="AM934" t="s">
        <v>4175</v>
      </c>
      <c r="AN934" t="s">
        <v>4176</v>
      </c>
      <c r="AO934" t="s">
        <v>71</v>
      </c>
      <c r="AP934" t="s">
        <v>71</v>
      </c>
      <c r="AQ934" t="s">
        <v>71</v>
      </c>
      <c r="AR934" t="s">
        <v>1595</v>
      </c>
      <c r="AS934">
        <v>2022</v>
      </c>
      <c r="AT934">
        <v>74</v>
      </c>
      <c r="AU934">
        <v>4</v>
      </c>
      <c r="AV934" t="s">
        <v>71</v>
      </c>
      <c r="AW934" t="s">
        <v>71</v>
      </c>
      <c r="AX934" t="s">
        <v>71</v>
      </c>
      <c r="AY934" t="s">
        <v>71</v>
      </c>
      <c r="AZ934">
        <v>589</v>
      </c>
      <c r="BA934">
        <v>630</v>
      </c>
      <c r="BB934" t="s">
        <v>71</v>
      </c>
      <c r="BC934" t="s">
        <v>8469</v>
      </c>
      <c r="BD934" t="str">
        <f>HYPERLINK("http://dx.doi.org/10.1108/AJIM-07-2021-0211","http://dx.doi.org/10.1108/AJIM-07-2021-0211")</f>
        <v>http://dx.doi.org/10.1108/AJIM-07-2021-0211</v>
      </c>
      <c r="BE934" t="s">
        <v>71</v>
      </c>
      <c r="BF934" t="s">
        <v>1054</v>
      </c>
      <c r="BG934" t="s">
        <v>71</v>
      </c>
      <c r="BH934" t="s">
        <v>71</v>
      </c>
      <c r="BI934" t="s">
        <v>71</v>
      </c>
      <c r="BJ934" t="s">
        <v>71</v>
      </c>
      <c r="BK934" t="s">
        <v>71</v>
      </c>
      <c r="BL934" t="s">
        <v>71</v>
      </c>
      <c r="BM934" t="s">
        <v>71</v>
      </c>
      <c r="BN934" t="s">
        <v>71</v>
      </c>
      <c r="BO934" t="s">
        <v>71</v>
      </c>
      <c r="BP934" t="s">
        <v>71</v>
      </c>
      <c r="BQ934" t="s">
        <v>8470</v>
      </c>
      <c r="BR934" t="str">
        <f>HYPERLINK("https%3A%2F%2Fwww.webofscience.com%2Fwos%2Fwoscc%2Ffull-record%2FWOS:000746541400001","View Full Record in Web of Science")</f>
        <v>View Full Record in Web of Science</v>
      </c>
    </row>
    <row r="935" spans="1:70" x14ac:dyDescent="0.25">
      <c r="A935" t="s">
        <v>69</v>
      </c>
      <c r="B935" t="s">
        <v>8471</v>
      </c>
      <c r="C935" t="s">
        <v>71</v>
      </c>
      <c r="D935" t="s">
        <v>71</v>
      </c>
      <c r="E935" t="s">
        <v>71</v>
      </c>
      <c r="F935" t="s">
        <v>8472</v>
      </c>
      <c r="G935" t="s">
        <v>71</v>
      </c>
      <c r="H935" t="s">
        <v>71</v>
      </c>
      <c r="I935" s="1" t="s">
        <v>8473</v>
      </c>
      <c r="J935" s="6" t="s">
        <v>8590</v>
      </c>
      <c r="K935" t="s">
        <v>673</v>
      </c>
      <c r="L935" t="s">
        <v>71</v>
      </c>
      <c r="M935" t="s">
        <v>71</v>
      </c>
      <c r="N935" t="s">
        <v>71</v>
      </c>
      <c r="O935" t="s">
        <v>71</v>
      </c>
      <c r="P935" t="s">
        <v>71</v>
      </c>
      <c r="Q935" t="s">
        <v>71</v>
      </c>
      <c r="R935" t="s">
        <v>71</v>
      </c>
      <c r="S935" t="s">
        <v>71</v>
      </c>
      <c r="T935" t="s">
        <v>8474</v>
      </c>
      <c r="U935" t="s">
        <v>71</v>
      </c>
      <c r="V935" t="s">
        <v>71</v>
      </c>
      <c r="W935" t="s">
        <v>71</v>
      </c>
      <c r="X935" t="s">
        <v>71</v>
      </c>
      <c r="Y935" t="s">
        <v>8475</v>
      </c>
      <c r="Z935" t="s">
        <v>8476</v>
      </c>
      <c r="AA935" t="s">
        <v>71</v>
      </c>
      <c r="AB935" t="s">
        <v>71</v>
      </c>
      <c r="AC935" t="s">
        <v>71</v>
      </c>
      <c r="AD935" t="s">
        <v>71</v>
      </c>
      <c r="AE935" t="s">
        <v>71</v>
      </c>
      <c r="AF935" t="s">
        <v>71</v>
      </c>
      <c r="AG935" t="s">
        <v>71</v>
      </c>
      <c r="AH935" t="s">
        <v>71</v>
      </c>
      <c r="AI935" t="s">
        <v>71</v>
      </c>
      <c r="AJ935" t="s">
        <v>71</v>
      </c>
      <c r="AK935" t="s">
        <v>71</v>
      </c>
      <c r="AL935" t="s">
        <v>71</v>
      </c>
      <c r="AM935" t="s">
        <v>677</v>
      </c>
      <c r="AN935" t="s">
        <v>678</v>
      </c>
      <c r="AO935" t="s">
        <v>71</v>
      </c>
      <c r="AP935" t="s">
        <v>71</v>
      </c>
      <c r="AQ935" t="s">
        <v>71</v>
      </c>
      <c r="AR935" t="s">
        <v>770</v>
      </c>
      <c r="AS935">
        <v>2014</v>
      </c>
      <c r="AT935">
        <v>58</v>
      </c>
      <c r="AU935" t="s">
        <v>71</v>
      </c>
      <c r="AV935" t="s">
        <v>71</v>
      </c>
      <c r="AW935" t="s">
        <v>71</v>
      </c>
      <c r="AX935" t="s">
        <v>180</v>
      </c>
      <c r="AY935" t="s">
        <v>71</v>
      </c>
      <c r="AZ935">
        <v>75</v>
      </c>
      <c r="BA935">
        <v>85</v>
      </c>
      <c r="BB935" t="s">
        <v>71</v>
      </c>
      <c r="BC935" t="s">
        <v>8477</v>
      </c>
      <c r="BD935" t="str">
        <f>HYPERLINK("http://dx.doi.org/10.1016/j.knosys.2013.09.024","http://dx.doi.org/10.1016/j.knosys.2013.09.024")</f>
        <v>http://dx.doi.org/10.1016/j.knosys.2013.09.024</v>
      </c>
      <c r="BE935" t="s">
        <v>71</v>
      </c>
      <c r="BF935" t="s">
        <v>71</v>
      </c>
      <c r="BG935" t="s">
        <v>71</v>
      </c>
      <c r="BH935" t="s">
        <v>71</v>
      </c>
      <c r="BI935" t="s">
        <v>71</v>
      </c>
      <c r="BJ935" t="s">
        <v>71</v>
      </c>
      <c r="BK935" t="s">
        <v>71</v>
      </c>
      <c r="BL935" t="s">
        <v>71</v>
      </c>
      <c r="BM935" t="s">
        <v>71</v>
      </c>
      <c r="BN935" t="s">
        <v>71</v>
      </c>
      <c r="BO935" t="s">
        <v>71</v>
      </c>
      <c r="BP935" t="s">
        <v>71</v>
      </c>
      <c r="BQ935" t="s">
        <v>8478</v>
      </c>
      <c r="BR935" t="str">
        <f>HYPERLINK("https%3A%2F%2Fwww.webofscience.com%2Fwos%2Fwoscc%2Ffull-record%2FWOS:000333999000009","View Full Record in Web of Science")</f>
        <v>View Full Record in Web of Science</v>
      </c>
    </row>
    <row r="936" spans="1:70" x14ac:dyDescent="0.25">
      <c r="A936" t="s">
        <v>69</v>
      </c>
      <c r="B936" t="s">
        <v>2848</v>
      </c>
      <c r="C936" t="s">
        <v>71</v>
      </c>
      <c r="D936" t="s">
        <v>71</v>
      </c>
      <c r="E936" t="s">
        <v>71</v>
      </c>
      <c r="F936" t="s">
        <v>2850</v>
      </c>
      <c r="G936" t="s">
        <v>71</v>
      </c>
      <c r="H936" t="s">
        <v>71</v>
      </c>
      <c r="I936" s="13" t="s">
        <v>8479</v>
      </c>
      <c r="J936" s="6"/>
      <c r="K936" t="s">
        <v>766</v>
      </c>
      <c r="L936" t="s">
        <v>71</v>
      </c>
      <c r="M936" t="s">
        <v>71</v>
      </c>
      <c r="N936" t="s">
        <v>71</v>
      </c>
      <c r="O936" t="s">
        <v>71</v>
      </c>
      <c r="P936" t="s">
        <v>71</v>
      </c>
      <c r="Q936" t="s">
        <v>71</v>
      </c>
      <c r="R936" t="s">
        <v>71</v>
      </c>
      <c r="S936" t="s">
        <v>71</v>
      </c>
      <c r="T936" t="s">
        <v>8480</v>
      </c>
      <c r="U936" t="s">
        <v>71</v>
      </c>
      <c r="V936" t="s">
        <v>71</v>
      </c>
      <c r="W936" t="s">
        <v>71</v>
      </c>
      <c r="X936" t="s">
        <v>71</v>
      </c>
      <c r="Y936" t="s">
        <v>71</v>
      </c>
      <c r="Z936" t="s">
        <v>71</v>
      </c>
      <c r="AA936" t="s">
        <v>71</v>
      </c>
      <c r="AB936" t="s">
        <v>71</v>
      </c>
      <c r="AC936" t="s">
        <v>71</v>
      </c>
      <c r="AD936" t="s">
        <v>71</v>
      </c>
      <c r="AE936" t="s">
        <v>71</v>
      </c>
      <c r="AF936" t="s">
        <v>71</v>
      </c>
      <c r="AG936" t="s">
        <v>71</v>
      </c>
      <c r="AH936" t="s">
        <v>71</v>
      </c>
      <c r="AI936" t="s">
        <v>71</v>
      </c>
      <c r="AJ936" t="s">
        <v>71</v>
      </c>
      <c r="AK936" t="s">
        <v>71</v>
      </c>
      <c r="AL936" t="s">
        <v>71</v>
      </c>
      <c r="AM936" t="s">
        <v>768</v>
      </c>
      <c r="AN936" t="s">
        <v>769</v>
      </c>
      <c r="AO936" t="s">
        <v>71</v>
      </c>
      <c r="AP936" t="s">
        <v>71</v>
      </c>
      <c r="AQ936" t="s">
        <v>71</v>
      </c>
      <c r="AR936" t="s">
        <v>960</v>
      </c>
      <c r="AS936">
        <v>2021</v>
      </c>
      <c r="AT936">
        <v>102</v>
      </c>
      <c r="AU936" t="s">
        <v>71</v>
      </c>
      <c r="AV936" t="s">
        <v>71</v>
      </c>
      <c r="AW936" t="s">
        <v>71</v>
      </c>
      <c r="AX936" t="s">
        <v>71</v>
      </c>
      <c r="AY936" t="s">
        <v>71</v>
      </c>
      <c r="AZ936" t="s">
        <v>71</v>
      </c>
      <c r="BA936" t="s">
        <v>71</v>
      </c>
      <c r="BB936">
        <v>107103</v>
      </c>
      <c r="BC936" t="s">
        <v>8481</v>
      </c>
      <c r="BD936" t="str">
        <f>HYPERLINK("http://dx.doi.org/10.1016/j.asoc.2021.107103","http://dx.doi.org/10.1016/j.asoc.2021.107103")</f>
        <v>http://dx.doi.org/10.1016/j.asoc.2021.107103</v>
      </c>
      <c r="BE936" t="s">
        <v>71</v>
      </c>
      <c r="BF936" t="s">
        <v>2125</v>
      </c>
      <c r="BG936" t="s">
        <v>71</v>
      </c>
      <c r="BH936" t="s">
        <v>71</v>
      </c>
      <c r="BI936" t="s">
        <v>71</v>
      </c>
      <c r="BJ936" t="s">
        <v>71</v>
      </c>
      <c r="BK936" t="s">
        <v>71</v>
      </c>
      <c r="BL936" t="s">
        <v>71</v>
      </c>
      <c r="BM936" t="s">
        <v>71</v>
      </c>
      <c r="BN936" t="s">
        <v>71</v>
      </c>
      <c r="BO936" t="s">
        <v>71</v>
      </c>
      <c r="BP936" t="s">
        <v>71</v>
      </c>
      <c r="BQ936" t="s">
        <v>8482</v>
      </c>
      <c r="BR936" t="str">
        <f>HYPERLINK("https%3A%2F%2Fwww.webofscience.com%2Fwos%2Fwoscc%2Ffull-record%2FWOS:000632598900007","View Full Record in Web of Science")</f>
        <v>View Full Record in Web of Science</v>
      </c>
    </row>
    <row r="937" spans="1:70" x14ac:dyDescent="0.25">
      <c r="A937" t="s">
        <v>69</v>
      </c>
      <c r="B937" t="s">
        <v>8483</v>
      </c>
      <c r="C937" t="s">
        <v>71</v>
      </c>
      <c r="D937" t="s">
        <v>71</v>
      </c>
      <c r="E937" t="s">
        <v>71</v>
      </c>
      <c r="F937" t="s">
        <v>8484</v>
      </c>
      <c r="G937" t="s">
        <v>71</v>
      </c>
      <c r="H937" t="s">
        <v>71</v>
      </c>
      <c r="I937" s="1" t="s">
        <v>8485</v>
      </c>
      <c r="J937" s="6" t="s">
        <v>8590</v>
      </c>
      <c r="K937" t="s">
        <v>8486</v>
      </c>
      <c r="L937" t="s">
        <v>71</v>
      </c>
      <c r="M937" t="s">
        <v>71</v>
      </c>
      <c r="N937" t="s">
        <v>71</v>
      </c>
      <c r="O937" t="s">
        <v>71</v>
      </c>
      <c r="P937" t="s">
        <v>71</v>
      </c>
      <c r="Q937" t="s">
        <v>71</v>
      </c>
      <c r="R937" t="s">
        <v>71</v>
      </c>
      <c r="S937" t="s">
        <v>71</v>
      </c>
      <c r="T937" t="s">
        <v>8487</v>
      </c>
      <c r="U937" t="s">
        <v>71</v>
      </c>
      <c r="V937" t="s">
        <v>71</v>
      </c>
      <c r="W937" t="s">
        <v>71</v>
      </c>
      <c r="X937" t="s">
        <v>71</v>
      </c>
      <c r="Y937" t="s">
        <v>71</v>
      </c>
      <c r="Z937" t="s">
        <v>8488</v>
      </c>
      <c r="AA937" t="s">
        <v>71</v>
      </c>
      <c r="AB937" t="s">
        <v>71</v>
      </c>
      <c r="AC937" t="s">
        <v>71</v>
      </c>
      <c r="AD937" t="s">
        <v>71</v>
      </c>
      <c r="AE937" t="s">
        <v>71</v>
      </c>
      <c r="AF937" t="s">
        <v>71</v>
      </c>
      <c r="AG937" t="s">
        <v>71</v>
      </c>
      <c r="AH937" t="s">
        <v>71</v>
      </c>
      <c r="AI937" t="s">
        <v>71</v>
      </c>
      <c r="AJ937" t="s">
        <v>71</v>
      </c>
      <c r="AK937" t="s">
        <v>71</v>
      </c>
      <c r="AL937" t="s">
        <v>71</v>
      </c>
      <c r="AM937" t="s">
        <v>8489</v>
      </c>
      <c r="AN937" t="s">
        <v>8490</v>
      </c>
      <c r="AO937" t="s">
        <v>71</v>
      </c>
      <c r="AP937" t="s">
        <v>71</v>
      </c>
      <c r="AQ937" t="s">
        <v>71</v>
      </c>
      <c r="AR937" t="s">
        <v>8491</v>
      </c>
      <c r="AS937">
        <v>2020</v>
      </c>
      <c r="AT937">
        <v>2020</v>
      </c>
      <c r="AU937" t="s">
        <v>71</v>
      </c>
      <c r="AV937" t="s">
        <v>71</v>
      </c>
      <c r="AW937" t="s">
        <v>71</v>
      </c>
      <c r="AX937" t="s">
        <v>71</v>
      </c>
      <c r="AY937" t="s">
        <v>71</v>
      </c>
      <c r="AZ937" t="s">
        <v>71</v>
      </c>
      <c r="BA937" t="s">
        <v>71</v>
      </c>
      <c r="BB937">
        <v>6630906</v>
      </c>
      <c r="BC937" t="s">
        <v>8492</v>
      </c>
      <c r="BD937" t="str">
        <f>HYPERLINK("http://dx.doi.org/10.1155/2020/6630906","http://dx.doi.org/10.1155/2020/6630906")</f>
        <v>http://dx.doi.org/10.1155/2020/6630906</v>
      </c>
      <c r="BE937" t="s">
        <v>71</v>
      </c>
      <c r="BF937" t="s">
        <v>71</v>
      </c>
      <c r="BG937" t="s">
        <v>71</v>
      </c>
      <c r="BH937" t="s">
        <v>71</v>
      </c>
      <c r="BI937" t="s">
        <v>71</v>
      </c>
      <c r="BJ937" t="s">
        <v>71</v>
      </c>
      <c r="BK937" t="s">
        <v>71</v>
      </c>
      <c r="BL937" t="s">
        <v>71</v>
      </c>
      <c r="BM937" t="s">
        <v>71</v>
      </c>
      <c r="BN937" t="s">
        <v>71</v>
      </c>
      <c r="BO937" t="s">
        <v>71</v>
      </c>
      <c r="BP937" t="s">
        <v>71</v>
      </c>
      <c r="BQ937" t="s">
        <v>8493</v>
      </c>
      <c r="BR937" t="str">
        <f>HYPERLINK("https%3A%2F%2Fwww.webofscience.com%2Fwos%2Fwoscc%2Ffull-record%2FWOS:000601299200004","View Full Record in Web of Science")</f>
        <v>View Full Record in Web of Science</v>
      </c>
    </row>
    <row r="938" spans="1:70" x14ac:dyDescent="0.25">
      <c r="A938" t="s">
        <v>69</v>
      </c>
      <c r="B938" t="s">
        <v>8494</v>
      </c>
      <c r="C938" t="s">
        <v>71</v>
      </c>
      <c r="D938" t="s">
        <v>71</v>
      </c>
      <c r="E938" t="s">
        <v>71</v>
      </c>
      <c r="F938" t="s">
        <v>8495</v>
      </c>
      <c r="G938" t="s">
        <v>71</v>
      </c>
      <c r="H938" t="s">
        <v>71</v>
      </c>
      <c r="I938" s="1" t="s">
        <v>8496</v>
      </c>
      <c r="J938" s="6" t="s">
        <v>8590</v>
      </c>
      <c r="K938" t="s">
        <v>7843</v>
      </c>
      <c r="L938" t="s">
        <v>71</v>
      </c>
      <c r="M938" t="s">
        <v>71</v>
      </c>
      <c r="N938" t="s">
        <v>71</v>
      </c>
      <c r="O938" t="s">
        <v>71</v>
      </c>
      <c r="P938" t="s">
        <v>71</v>
      </c>
      <c r="Q938" t="s">
        <v>71</v>
      </c>
      <c r="R938" t="s">
        <v>71</v>
      </c>
      <c r="S938" t="s">
        <v>71</v>
      </c>
      <c r="T938" t="s">
        <v>8497</v>
      </c>
      <c r="U938" t="s">
        <v>71</v>
      </c>
      <c r="V938" t="s">
        <v>71</v>
      </c>
      <c r="W938" t="s">
        <v>71</v>
      </c>
      <c r="X938" t="s">
        <v>71</v>
      </c>
      <c r="Y938" t="s">
        <v>71</v>
      </c>
      <c r="Z938" t="s">
        <v>8498</v>
      </c>
      <c r="AA938" t="s">
        <v>71</v>
      </c>
      <c r="AB938" t="s">
        <v>71</v>
      </c>
      <c r="AC938" t="s">
        <v>71</v>
      </c>
      <c r="AD938" t="s">
        <v>71</v>
      </c>
      <c r="AE938" t="s">
        <v>71</v>
      </c>
      <c r="AF938" t="s">
        <v>71</v>
      </c>
      <c r="AG938" t="s">
        <v>71</v>
      </c>
      <c r="AH938" t="s">
        <v>71</v>
      </c>
      <c r="AI938" t="s">
        <v>71</v>
      </c>
      <c r="AJ938" t="s">
        <v>71</v>
      </c>
      <c r="AK938" t="s">
        <v>71</v>
      </c>
      <c r="AL938" t="s">
        <v>71</v>
      </c>
      <c r="AM938" t="s">
        <v>71</v>
      </c>
      <c r="AN938" t="s">
        <v>7845</v>
      </c>
      <c r="AO938" t="s">
        <v>71</v>
      </c>
      <c r="AP938" t="s">
        <v>71</v>
      </c>
      <c r="AQ938" t="s">
        <v>71</v>
      </c>
      <c r="AR938" t="s">
        <v>960</v>
      </c>
      <c r="AS938">
        <v>2020</v>
      </c>
      <c r="AT938">
        <v>13</v>
      </c>
      <c r="AU938">
        <v>4</v>
      </c>
      <c r="AV938" t="s">
        <v>71</v>
      </c>
      <c r="AW938" t="s">
        <v>71</v>
      </c>
      <c r="AX938" t="s">
        <v>71</v>
      </c>
      <c r="AY938" t="s">
        <v>71</v>
      </c>
      <c r="AZ938" t="s">
        <v>71</v>
      </c>
      <c r="BA938" t="s">
        <v>71</v>
      </c>
      <c r="BB938">
        <v>79</v>
      </c>
      <c r="BC938" t="s">
        <v>8499</v>
      </c>
      <c r="BD938" t="str">
        <f>HYPERLINK("http://dx.doi.org/10.3390/a13040079","http://dx.doi.org/10.3390/a13040079")</f>
        <v>http://dx.doi.org/10.3390/a13040079</v>
      </c>
      <c r="BE938" t="s">
        <v>71</v>
      </c>
      <c r="BF938" t="s">
        <v>71</v>
      </c>
      <c r="BG938" t="s">
        <v>71</v>
      </c>
      <c r="BH938" t="s">
        <v>71</v>
      </c>
      <c r="BI938" t="s">
        <v>71</v>
      </c>
      <c r="BJ938" t="s">
        <v>71</v>
      </c>
      <c r="BK938" t="s">
        <v>71</v>
      </c>
      <c r="BL938" t="s">
        <v>71</v>
      </c>
      <c r="BM938" t="s">
        <v>71</v>
      </c>
      <c r="BN938" t="s">
        <v>71</v>
      </c>
      <c r="BO938" t="s">
        <v>71</v>
      </c>
      <c r="BP938" t="s">
        <v>71</v>
      </c>
      <c r="BQ938" t="s">
        <v>8500</v>
      </c>
      <c r="BR938" t="str">
        <f>HYPERLINK("https%3A%2F%2Fwww.webofscience.com%2Fwos%2Fwoscc%2Ffull-record%2FWOS:000531816900005","View Full Record in Web of Science")</f>
        <v>View Full Record in Web of Science</v>
      </c>
    </row>
    <row r="939" spans="1:70" x14ac:dyDescent="0.25">
      <c r="A939" t="s">
        <v>69</v>
      </c>
      <c r="B939" t="s">
        <v>8501</v>
      </c>
      <c r="C939" t="s">
        <v>71</v>
      </c>
      <c r="D939" t="s">
        <v>71</v>
      </c>
      <c r="E939" t="s">
        <v>71</v>
      </c>
      <c r="F939" t="s">
        <v>8502</v>
      </c>
      <c r="G939" t="s">
        <v>71</v>
      </c>
      <c r="H939" t="s">
        <v>71</v>
      </c>
      <c r="I939" s="1" t="s">
        <v>8503</v>
      </c>
      <c r="J939" s="6" t="s">
        <v>8590</v>
      </c>
      <c r="K939" t="s">
        <v>8504</v>
      </c>
      <c r="L939" t="s">
        <v>71</v>
      </c>
      <c r="M939" t="s">
        <v>71</v>
      </c>
      <c r="N939" t="s">
        <v>71</v>
      </c>
      <c r="O939" t="s">
        <v>71</v>
      </c>
      <c r="P939" t="s">
        <v>71</v>
      </c>
      <c r="Q939" t="s">
        <v>71</v>
      </c>
      <c r="R939" t="s">
        <v>71</v>
      </c>
      <c r="S939" t="s">
        <v>71</v>
      </c>
      <c r="T939" s="11" t="s">
        <v>8505</v>
      </c>
      <c r="U939" t="s">
        <v>71</v>
      </c>
      <c r="V939" t="s">
        <v>71</v>
      </c>
      <c r="W939" t="s">
        <v>71</v>
      </c>
      <c r="X939" t="s">
        <v>71</v>
      </c>
      <c r="Y939" t="s">
        <v>71</v>
      </c>
      <c r="Z939" t="s">
        <v>71</v>
      </c>
      <c r="AA939" t="s">
        <v>71</v>
      </c>
      <c r="AB939" t="s">
        <v>71</v>
      </c>
      <c r="AC939" t="s">
        <v>71</v>
      </c>
      <c r="AD939" t="s">
        <v>71</v>
      </c>
      <c r="AE939" t="s">
        <v>71</v>
      </c>
      <c r="AF939" t="s">
        <v>71</v>
      </c>
      <c r="AG939" t="s">
        <v>71</v>
      </c>
      <c r="AH939" t="s">
        <v>71</v>
      </c>
      <c r="AI939" t="s">
        <v>71</v>
      </c>
      <c r="AJ939" t="s">
        <v>71</v>
      </c>
      <c r="AK939" t="s">
        <v>71</v>
      </c>
      <c r="AL939" t="s">
        <v>71</v>
      </c>
      <c r="AM939" t="s">
        <v>8506</v>
      </c>
      <c r="AN939" t="s">
        <v>8507</v>
      </c>
      <c r="AO939" t="s">
        <v>71</v>
      </c>
      <c r="AP939" t="s">
        <v>71</v>
      </c>
      <c r="AQ939" t="s">
        <v>71</v>
      </c>
      <c r="AR939" t="s">
        <v>263</v>
      </c>
      <c r="AS939">
        <v>2021</v>
      </c>
      <c r="AT939">
        <v>64</v>
      </c>
      <c r="AU939">
        <v>5</v>
      </c>
      <c r="AV939" t="s">
        <v>71</v>
      </c>
      <c r="AW939" t="s">
        <v>71</v>
      </c>
      <c r="AX939" t="s">
        <v>180</v>
      </c>
      <c r="AY939" t="s">
        <v>71</v>
      </c>
      <c r="AZ939">
        <v>2947</v>
      </c>
      <c r="BA939">
        <v>2957</v>
      </c>
      <c r="BB939" t="s">
        <v>71</v>
      </c>
      <c r="BC939" t="s">
        <v>8508</v>
      </c>
      <c r="BD939" t="str">
        <f>HYPERLINK("http://dx.doi.org/10.1007/s00158-021-02997-x","http://dx.doi.org/10.1007/s00158-021-02997-x")</f>
        <v>http://dx.doi.org/10.1007/s00158-021-02997-x</v>
      </c>
      <c r="BE939" t="s">
        <v>71</v>
      </c>
      <c r="BF939" t="s">
        <v>4262</v>
      </c>
      <c r="BG939" t="s">
        <v>71</v>
      </c>
      <c r="BH939" t="s">
        <v>71</v>
      </c>
      <c r="BI939" t="s">
        <v>71</v>
      </c>
      <c r="BJ939" t="s">
        <v>71</v>
      </c>
      <c r="BK939" t="s">
        <v>71</v>
      </c>
      <c r="BL939" t="s">
        <v>71</v>
      </c>
      <c r="BM939" t="s">
        <v>71</v>
      </c>
      <c r="BN939" t="s">
        <v>71</v>
      </c>
      <c r="BO939" t="s">
        <v>71</v>
      </c>
      <c r="BP939" t="s">
        <v>71</v>
      </c>
      <c r="BQ939" t="s">
        <v>8509</v>
      </c>
      <c r="BR939" t="str">
        <f>HYPERLINK("https%3A%2F%2Fwww.webofscience.com%2Fwos%2Fwoscc%2Ffull-record%2FWOS:000684065600005","View Full Record in Web of Science")</f>
        <v>View Full Record in Web of Science</v>
      </c>
    </row>
    <row r="940" spans="1:70" x14ac:dyDescent="0.25">
      <c r="A940" t="s">
        <v>69</v>
      </c>
      <c r="B940" t="s">
        <v>8510</v>
      </c>
      <c r="C940" t="s">
        <v>71</v>
      </c>
      <c r="D940" t="s">
        <v>71</v>
      </c>
      <c r="E940" t="s">
        <v>71</v>
      </c>
      <c r="F940" t="s">
        <v>8511</v>
      </c>
      <c r="G940" t="s">
        <v>71</v>
      </c>
      <c r="H940" t="s">
        <v>71</v>
      </c>
      <c r="I940" s="1" t="s">
        <v>8512</v>
      </c>
      <c r="J940" s="6" t="s">
        <v>8588</v>
      </c>
      <c r="K940" t="s">
        <v>233</v>
      </c>
      <c r="L940" t="s">
        <v>71</v>
      </c>
      <c r="M940" t="s">
        <v>71</v>
      </c>
      <c r="N940" t="s">
        <v>71</v>
      </c>
      <c r="O940" t="s">
        <v>71</v>
      </c>
      <c r="P940" t="s">
        <v>71</v>
      </c>
      <c r="Q940" t="s">
        <v>71</v>
      </c>
      <c r="R940" t="s">
        <v>71</v>
      </c>
      <c r="S940" t="s">
        <v>71</v>
      </c>
      <c r="T940" t="s">
        <v>8513</v>
      </c>
      <c r="U940" t="s">
        <v>71</v>
      </c>
      <c r="V940" t="s">
        <v>71</v>
      </c>
      <c r="W940" t="s">
        <v>71</v>
      </c>
      <c r="X940" t="s">
        <v>71</v>
      </c>
      <c r="Y940" t="s">
        <v>71</v>
      </c>
      <c r="Z940" t="s">
        <v>71</v>
      </c>
      <c r="AA940" t="s">
        <v>71</v>
      </c>
      <c r="AB940" t="s">
        <v>71</v>
      </c>
      <c r="AC940" t="s">
        <v>71</v>
      </c>
      <c r="AD940" t="s">
        <v>71</v>
      </c>
      <c r="AE940" t="s">
        <v>71</v>
      </c>
      <c r="AF940" t="s">
        <v>71</v>
      </c>
      <c r="AG940" t="s">
        <v>71</v>
      </c>
      <c r="AH940" t="s">
        <v>71</v>
      </c>
      <c r="AI940" t="s">
        <v>71</v>
      </c>
      <c r="AJ940" t="s">
        <v>71</v>
      </c>
      <c r="AK940" t="s">
        <v>71</v>
      </c>
      <c r="AL940" t="s">
        <v>71</v>
      </c>
      <c r="AM940" t="s">
        <v>237</v>
      </c>
      <c r="AN940" t="s">
        <v>238</v>
      </c>
      <c r="AO940" t="s">
        <v>71</v>
      </c>
      <c r="AP940" t="s">
        <v>71</v>
      </c>
      <c r="AQ940" t="s">
        <v>71</v>
      </c>
      <c r="AR940" t="s">
        <v>479</v>
      </c>
      <c r="AS940">
        <v>2014</v>
      </c>
      <c r="AT940">
        <v>22</v>
      </c>
      <c r="AU940">
        <v>5</v>
      </c>
      <c r="AV940" t="s">
        <v>71</v>
      </c>
      <c r="AW940" t="s">
        <v>71</v>
      </c>
      <c r="AX940" t="s">
        <v>71</v>
      </c>
      <c r="AY940" t="s">
        <v>71</v>
      </c>
      <c r="AZ940">
        <v>1162</v>
      </c>
      <c r="BA940">
        <v>1182</v>
      </c>
      <c r="BB940" t="s">
        <v>71</v>
      </c>
      <c r="BC940" t="s">
        <v>8514</v>
      </c>
      <c r="BD940" t="str">
        <f>HYPERLINK("http://dx.doi.org/10.1109/TFUZZ.2013.2286414","http://dx.doi.org/10.1109/TFUZZ.2013.2286414")</f>
        <v>http://dx.doi.org/10.1109/TFUZZ.2013.2286414</v>
      </c>
      <c r="BE940" t="s">
        <v>71</v>
      </c>
      <c r="BF940" t="s">
        <v>71</v>
      </c>
      <c r="BG940" t="s">
        <v>71</v>
      </c>
      <c r="BH940" t="s">
        <v>71</v>
      </c>
      <c r="BI940" t="s">
        <v>71</v>
      </c>
      <c r="BJ940" t="s">
        <v>71</v>
      </c>
      <c r="BK940" t="s">
        <v>71</v>
      </c>
      <c r="BL940" t="s">
        <v>71</v>
      </c>
      <c r="BM940" t="s">
        <v>71</v>
      </c>
      <c r="BN940" t="s">
        <v>71</v>
      </c>
      <c r="BO940" t="s">
        <v>71</v>
      </c>
      <c r="BP940" t="s">
        <v>71</v>
      </c>
      <c r="BQ940" t="s">
        <v>8515</v>
      </c>
      <c r="BR940" t="str">
        <f>HYPERLINK("https%3A%2F%2Fwww.webofscience.com%2Fwos%2Fwoscc%2Ffull-record%2FWOS:000344751200010","View Full Record in Web of Science")</f>
        <v>View Full Record in Web of Science</v>
      </c>
    </row>
    <row r="941" spans="1:70" x14ac:dyDescent="0.25">
      <c r="A941" t="s">
        <v>69</v>
      </c>
      <c r="B941" t="s">
        <v>8516</v>
      </c>
      <c r="C941" t="s">
        <v>71</v>
      </c>
      <c r="D941" t="s">
        <v>71</v>
      </c>
      <c r="E941" t="s">
        <v>71</v>
      </c>
      <c r="F941" t="s">
        <v>8517</v>
      </c>
      <c r="G941" t="s">
        <v>71</v>
      </c>
      <c r="H941" t="s">
        <v>71</v>
      </c>
      <c r="I941" s="1" t="s">
        <v>8518</v>
      </c>
      <c r="J941" s="6" t="s">
        <v>8588</v>
      </c>
      <c r="K941" t="s">
        <v>8519</v>
      </c>
      <c r="L941" t="s">
        <v>71</v>
      </c>
      <c r="M941" t="s">
        <v>71</v>
      </c>
      <c r="N941" t="s">
        <v>71</v>
      </c>
      <c r="O941" t="s">
        <v>71</v>
      </c>
      <c r="P941" t="s">
        <v>71</v>
      </c>
      <c r="Q941" t="s">
        <v>71</v>
      </c>
      <c r="R941" t="s">
        <v>71</v>
      </c>
      <c r="S941" t="s">
        <v>71</v>
      </c>
      <c r="T941" t="s">
        <v>8520</v>
      </c>
      <c r="U941" t="s">
        <v>71</v>
      </c>
      <c r="V941" t="s">
        <v>71</v>
      </c>
      <c r="W941" t="s">
        <v>71</v>
      </c>
      <c r="X941" t="s">
        <v>71</v>
      </c>
      <c r="Y941" t="s">
        <v>8521</v>
      </c>
      <c r="Z941" t="s">
        <v>8522</v>
      </c>
      <c r="AA941" t="s">
        <v>71</v>
      </c>
      <c r="AB941" t="s">
        <v>71</v>
      </c>
      <c r="AC941" t="s">
        <v>71</v>
      </c>
      <c r="AD941" t="s">
        <v>71</v>
      </c>
      <c r="AE941" t="s">
        <v>71</v>
      </c>
      <c r="AF941" t="s">
        <v>71</v>
      </c>
      <c r="AG941" t="s">
        <v>71</v>
      </c>
      <c r="AH941" t="s">
        <v>71</v>
      </c>
      <c r="AI941" t="s">
        <v>71</v>
      </c>
      <c r="AJ941" t="s">
        <v>71</v>
      </c>
      <c r="AK941" t="s">
        <v>71</v>
      </c>
      <c r="AL941" t="s">
        <v>71</v>
      </c>
      <c r="AM941" t="s">
        <v>8523</v>
      </c>
      <c r="AN941" t="s">
        <v>8524</v>
      </c>
      <c r="AO941" t="s">
        <v>71</v>
      </c>
      <c r="AP941" t="s">
        <v>71</v>
      </c>
      <c r="AQ941" t="s">
        <v>71</v>
      </c>
      <c r="AR941" t="s">
        <v>7079</v>
      </c>
      <c r="AS941">
        <v>2020</v>
      </c>
      <c r="AT941">
        <v>2020</v>
      </c>
      <c r="AU941" t="s">
        <v>71</v>
      </c>
      <c r="AV941" t="s">
        <v>71</v>
      </c>
      <c r="AW941" t="s">
        <v>71</v>
      </c>
      <c r="AX941" t="s">
        <v>71</v>
      </c>
      <c r="AY941" t="s">
        <v>71</v>
      </c>
      <c r="AZ941" t="s">
        <v>71</v>
      </c>
      <c r="BA941" t="s">
        <v>71</v>
      </c>
      <c r="BB941">
        <v>6597316</v>
      </c>
      <c r="BC941" t="s">
        <v>8525</v>
      </c>
      <c r="BD941" t="str">
        <f>HYPERLINK("http://dx.doi.org/10.1155/2020/6597316","http://dx.doi.org/10.1155/2020/6597316")</f>
        <v>http://dx.doi.org/10.1155/2020/6597316</v>
      </c>
      <c r="BE941" t="s">
        <v>71</v>
      </c>
      <c r="BF941" t="s">
        <v>71</v>
      </c>
      <c r="BG941" t="s">
        <v>71</v>
      </c>
      <c r="BH941" t="s">
        <v>71</v>
      </c>
      <c r="BI941" t="s">
        <v>71</v>
      </c>
      <c r="BJ941" t="s">
        <v>71</v>
      </c>
      <c r="BK941" t="s">
        <v>71</v>
      </c>
      <c r="BL941" t="s">
        <v>71</v>
      </c>
      <c r="BM941" t="s">
        <v>71</v>
      </c>
      <c r="BN941" t="s">
        <v>71</v>
      </c>
      <c r="BO941" t="s">
        <v>71</v>
      </c>
      <c r="BP941" t="s">
        <v>71</v>
      </c>
      <c r="BQ941" t="s">
        <v>8526</v>
      </c>
      <c r="BR941" t="str">
        <f>HYPERLINK("https%3A%2F%2Fwww.webofscience.com%2Fwos%2Fwoscc%2Ffull-record%2FWOS:000533350600001","View Full Record in Web of Science")</f>
        <v>View Full Record in Web of Science</v>
      </c>
    </row>
    <row r="942" spans="1:70" x14ac:dyDescent="0.25">
      <c r="A942" t="s">
        <v>69</v>
      </c>
      <c r="B942" t="s">
        <v>8527</v>
      </c>
      <c r="C942" t="s">
        <v>71</v>
      </c>
      <c r="D942" t="s">
        <v>71</v>
      </c>
      <c r="E942" t="s">
        <v>71</v>
      </c>
      <c r="F942" t="s">
        <v>8528</v>
      </c>
      <c r="G942" t="s">
        <v>71</v>
      </c>
      <c r="H942" t="s">
        <v>71</v>
      </c>
      <c r="I942" s="1" t="s">
        <v>8529</v>
      </c>
      <c r="J942" s="6" t="s">
        <v>8590</v>
      </c>
      <c r="K942" t="s">
        <v>3303</v>
      </c>
      <c r="L942" t="s">
        <v>71</v>
      </c>
      <c r="M942" t="s">
        <v>71</v>
      </c>
      <c r="N942" t="s">
        <v>71</v>
      </c>
      <c r="O942" t="s">
        <v>71</v>
      </c>
      <c r="P942" t="s">
        <v>71</v>
      </c>
      <c r="Q942" t="s">
        <v>71</v>
      </c>
      <c r="R942" t="s">
        <v>71</v>
      </c>
      <c r="S942" t="s">
        <v>71</v>
      </c>
      <c r="T942" t="s">
        <v>8530</v>
      </c>
      <c r="U942" t="s">
        <v>71</v>
      </c>
      <c r="V942" t="s">
        <v>71</v>
      </c>
      <c r="W942" t="s">
        <v>71</v>
      </c>
      <c r="X942" t="s">
        <v>71</v>
      </c>
      <c r="Y942" t="s">
        <v>8531</v>
      </c>
      <c r="Z942" t="s">
        <v>8532</v>
      </c>
      <c r="AA942" t="s">
        <v>71</v>
      </c>
      <c r="AB942" t="s">
        <v>71</v>
      </c>
      <c r="AC942" t="s">
        <v>71</v>
      </c>
      <c r="AD942" t="s">
        <v>71</v>
      </c>
      <c r="AE942" t="s">
        <v>71</v>
      </c>
      <c r="AF942" t="s">
        <v>71</v>
      </c>
      <c r="AG942" t="s">
        <v>71</v>
      </c>
      <c r="AH942" t="s">
        <v>71</v>
      </c>
      <c r="AI942" t="s">
        <v>71</v>
      </c>
      <c r="AJ942" t="s">
        <v>71</v>
      </c>
      <c r="AK942" t="s">
        <v>71</v>
      </c>
      <c r="AL942" t="s">
        <v>71</v>
      </c>
      <c r="AM942" t="s">
        <v>3305</v>
      </c>
      <c r="AN942" t="s">
        <v>3306</v>
      </c>
      <c r="AO942" t="s">
        <v>71</v>
      </c>
      <c r="AP942" t="s">
        <v>71</v>
      </c>
      <c r="AQ942" t="s">
        <v>71</v>
      </c>
      <c r="AR942" t="s">
        <v>71</v>
      </c>
      <c r="AS942">
        <v>2018</v>
      </c>
      <c r="AT942">
        <v>31</v>
      </c>
      <c r="AU942">
        <v>5</v>
      </c>
      <c r="AV942" t="s">
        <v>71</v>
      </c>
      <c r="AW942" t="s">
        <v>71</v>
      </c>
      <c r="AX942" t="s">
        <v>71</v>
      </c>
      <c r="AY942" t="s">
        <v>71</v>
      </c>
      <c r="AZ942">
        <v>674</v>
      </c>
      <c r="BA942">
        <v>703</v>
      </c>
      <c r="BB942" t="s">
        <v>71</v>
      </c>
      <c r="BC942" t="s">
        <v>8533</v>
      </c>
      <c r="BD942" t="str">
        <f>HYPERLINK("http://dx.doi.org/10.1108/JEIM-01-2018-0003","http://dx.doi.org/10.1108/JEIM-01-2018-0003")</f>
        <v>http://dx.doi.org/10.1108/JEIM-01-2018-0003</v>
      </c>
      <c r="BE942" t="s">
        <v>71</v>
      </c>
      <c r="BF942" t="s">
        <v>71</v>
      </c>
      <c r="BG942" t="s">
        <v>71</v>
      </c>
      <c r="BH942" t="s">
        <v>71</v>
      </c>
      <c r="BI942" t="s">
        <v>71</v>
      </c>
      <c r="BJ942" t="s">
        <v>71</v>
      </c>
      <c r="BK942" t="s">
        <v>71</v>
      </c>
      <c r="BL942" t="s">
        <v>71</v>
      </c>
      <c r="BM942" t="s">
        <v>71</v>
      </c>
      <c r="BN942" t="s">
        <v>71</v>
      </c>
      <c r="BO942" t="s">
        <v>71</v>
      </c>
      <c r="BP942" t="s">
        <v>71</v>
      </c>
      <c r="BQ942" t="s">
        <v>8534</v>
      </c>
      <c r="BR942" t="str">
        <f>HYPERLINK("https%3A%2F%2Fwww.webofscience.com%2Fwos%2Fwoscc%2Ffull-record%2FWOS:000443158400003","View Full Record in Web of Science")</f>
        <v>View Full Record in Web of Science</v>
      </c>
    </row>
    <row r="943" spans="1:70" x14ac:dyDescent="0.25">
      <c r="A943" t="s">
        <v>69</v>
      </c>
      <c r="B943" t="s">
        <v>8535</v>
      </c>
      <c r="C943" t="s">
        <v>71</v>
      </c>
      <c r="D943" t="s">
        <v>71</v>
      </c>
      <c r="E943" t="s">
        <v>71</v>
      </c>
      <c r="F943" t="s">
        <v>8536</v>
      </c>
      <c r="G943" t="s">
        <v>71</v>
      </c>
      <c r="H943" t="s">
        <v>71</v>
      </c>
      <c r="I943" s="1" t="s">
        <v>8537</v>
      </c>
      <c r="J943" s="6" t="s">
        <v>8590</v>
      </c>
      <c r="K943" t="s">
        <v>288</v>
      </c>
      <c r="L943" t="s">
        <v>71</v>
      </c>
      <c r="M943" t="s">
        <v>71</v>
      </c>
      <c r="N943" t="s">
        <v>71</v>
      </c>
      <c r="O943" t="s">
        <v>71</v>
      </c>
      <c r="P943" t="s">
        <v>71</v>
      </c>
      <c r="Q943" t="s">
        <v>71</v>
      </c>
      <c r="R943" t="s">
        <v>71</v>
      </c>
      <c r="S943" t="s">
        <v>71</v>
      </c>
      <c r="T943" t="s">
        <v>8538</v>
      </c>
      <c r="U943" t="s">
        <v>71</v>
      </c>
      <c r="V943" t="s">
        <v>71</v>
      </c>
      <c r="W943" t="s">
        <v>71</v>
      </c>
      <c r="X943" t="s">
        <v>71</v>
      </c>
      <c r="Y943" t="s">
        <v>8539</v>
      </c>
      <c r="Z943" t="s">
        <v>8540</v>
      </c>
      <c r="AA943" t="s">
        <v>71</v>
      </c>
      <c r="AB943" t="s">
        <v>71</v>
      </c>
      <c r="AC943" t="s">
        <v>71</v>
      </c>
      <c r="AD943" t="s">
        <v>71</v>
      </c>
      <c r="AE943" t="s">
        <v>71</v>
      </c>
      <c r="AF943" t="s">
        <v>71</v>
      </c>
      <c r="AG943" t="s">
        <v>71</v>
      </c>
      <c r="AH943" t="s">
        <v>71</v>
      </c>
      <c r="AI943" t="s">
        <v>71</v>
      </c>
      <c r="AJ943" t="s">
        <v>71</v>
      </c>
      <c r="AK943" t="s">
        <v>71</v>
      </c>
      <c r="AL943" t="s">
        <v>71</v>
      </c>
      <c r="AM943" t="s">
        <v>291</v>
      </c>
      <c r="AN943" t="s">
        <v>292</v>
      </c>
      <c r="AO943" t="s">
        <v>71</v>
      </c>
      <c r="AP943" t="s">
        <v>71</v>
      </c>
      <c r="AQ943" t="s">
        <v>71</v>
      </c>
      <c r="AR943" t="s">
        <v>8541</v>
      </c>
      <c r="AS943">
        <v>2022</v>
      </c>
      <c r="AT943">
        <v>210</v>
      </c>
      <c r="AU943" t="s">
        <v>71</v>
      </c>
      <c r="AV943" t="s">
        <v>71</v>
      </c>
      <c r="AW943" t="s">
        <v>71</v>
      </c>
      <c r="AX943" t="s">
        <v>71</v>
      </c>
      <c r="AY943" t="s">
        <v>71</v>
      </c>
      <c r="AZ943" t="s">
        <v>71</v>
      </c>
      <c r="BA943" t="s">
        <v>71</v>
      </c>
      <c r="BB943">
        <v>118371</v>
      </c>
      <c r="BC943" t="s">
        <v>8542</v>
      </c>
      <c r="BD943" t="str">
        <f>HYPERLINK("http://dx.doi.org/10.1016/j.eswa.2022.118371","http://dx.doi.org/10.1016/j.eswa.2022.118371")</f>
        <v>http://dx.doi.org/10.1016/j.eswa.2022.118371</v>
      </c>
      <c r="BE943" t="s">
        <v>71</v>
      </c>
      <c r="BF943" t="s">
        <v>71</v>
      </c>
      <c r="BG943" t="s">
        <v>71</v>
      </c>
      <c r="BH943" t="s">
        <v>71</v>
      </c>
      <c r="BI943" t="s">
        <v>71</v>
      </c>
      <c r="BJ943" t="s">
        <v>71</v>
      </c>
      <c r="BK943" t="s">
        <v>71</v>
      </c>
      <c r="BL943" t="s">
        <v>71</v>
      </c>
      <c r="BM943" t="s">
        <v>71</v>
      </c>
      <c r="BN943" t="s">
        <v>71</v>
      </c>
      <c r="BO943" t="s">
        <v>71</v>
      </c>
      <c r="BP943" t="s">
        <v>71</v>
      </c>
      <c r="BQ943" t="s">
        <v>8543</v>
      </c>
      <c r="BR943" t="str">
        <f>HYPERLINK("https%3A%2F%2Fwww.webofscience.com%2Fwos%2Fwoscc%2Ffull-record%2FWOS:000877373000007","View Full Record in Web of Science")</f>
        <v>View Full Record in Web of Science</v>
      </c>
    </row>
    <row r="944" spans="1:70" x14ac:dyDescent="0.25">
      <c r="A944" t="s">
        <v>83</v>
      </c>
      <c r="B944" t="s">
        <v>8544</v>
      </c>
      <c r="C944" t="s">
        <v>71</v>
      </c>
      <c r="D944" t="s">
        <v>8545</v>
      </c>
      <c r="E944" t="s">
        <v>71</v>
      </c>
      <c r="F944" t="s">
        <v>8546</v>
      </c>
      <c r="G944" t="s">
        <v>71</v>
      </c>
      <c r="H944" t="s">
        <v>71</v>
      </c>
      <c r="I944" s="1" t="s">
        <v>8547</v>
      </c>
      <c r="J944" s="6" t="s">
        <v>8590</v>
      </c>
      <c r="K944" t="s">
        <v>8548</v>
      </c>
      <c r="L944" t="s">
        <v>8549</v>
      </c>
      <c r="M944" t="s">
        <v>8550</v>
      </c>
      <c r="N944" t="s">
        <v>8551</v>
      </c>
      <c r="O944" t="s">
        <v>8552</v>
      </c>
      <c r="P944" t="s">
        <v>8553</v>
      </c>
      <c r="Q944" t="s">
        <v>71</v>
      </c>
      <c r="R944" t="s">
        <v>71</v>
      </c>
      <c r="S944" t="s">
        <v>71</v>
      </c>
      <c r="T944" t="s">
        <v>8554</v>
      </c>
      <c r="U944" t="s">
        <v>71</v>
      </c>
      <c r="V944" t="s">
        <v>71</v>
      </c>
      <c r="W944" t="s">
        <v>71</v>
      </c>
      <c r="X944" t="s">
        <v>71</v>
      </c>
      <c r="Y944" t="s">
        <v>8555</v>
      </c>
      <c r="Z944" t="s">
        <v>8556</v>
      </c>
      <c r="AA944" t="s">
        <v>71</v>
      </c>
      <c r="AB944" t="s">
        <v>71</v>
      </c>
      <c r="AC944" t="s">
        <v>71</v>
      </c>
      <c r="AD944" t="s">
        <v>71</v>
      </c>
      <c r="AE944" t="s">
        <v>71</v>
      </c>
      <c r="AF944" t="s">
        <v>71</v>
      </c>
      <c r="AG944" t="s">
        <v>71</v>
      </c>
      <c r="AH944" t="s">
        <v>71</v>
      </c>
      <c r="AI944" t="s">
        <v>71</v>
      </c>
      <c r="AJ944" t="s">
        <v>71</v>
      </c>
      <c r="AK944" t="s">
        <v>71</v>
      </c>
      <c r="AL944" t="s">
        <v>71</v>
      </c>
      <c r="AM944" t="s">
        <v>8557</v>
      </c>
      <c r="AN944" t="s">
        <v>71</v>
      </c>
      <c r="AO944" t="s">
        <v>71</v>
      </c>
      <c r="AP944" t="s">
        <v>71</v>
      </c>
      <c r="AQ944" t="s">
        <v>71</v>
      </c>
      <c r="AR944" t="s">
        <v>71</v>
      </c>
      <c r="AS944">
        <v>2012</v>
      </c>
      <c r="AT944">
        <v>38</v>
      </c>
      <c r="AU944" t="s">
        <v>71</v>
      </c>
      <c r="AV944" t="s">
        <v>71</v>
      </c>
      <c r="AW944" t="s">
        <v>71</v>
      </c>
      <c r="AX944" t="s">
        <v>71</v>
      </c>
      <c r="AY944" t="s">
        <v>71</v>
      </c>
      <c r="AZ944">
        <v>1704</v>
      </c>
      <c r="BA944">
        <v>1708</v>
      </c>
      <c r="BB944" t="s">
        <v>71</v>
      </c>
      <c r="BC944" t="s">
        <v>8558</v>
      </c>
      <c r="BD944" t="str">
        <f>HYPERLINK("http://dx.doi.org/10.1016/j.proeng.2012.06.207","http://dx.doi.org/10.1016/j.proeng.2012.06.207")</f>
        <v>http://dx.doi.org/10.1016/j.proeng.2012.06.207</v>
      </c>
      <c r="BE944" t="s">
        <v>71</v>
      </c>
      <c r="BF944" t="s">
        <v>71</v>
      </c>
      <c r="BG944" t="s">
        <v>71</v>
      </c>
      <c r="BH944" t="s">
        <v>71</v>
      </c>
      <c r="BI944" t="s">
        <v>71</v>
      </c>
      <c r="BJ944" t="s">
        <v>71</v>
      </c>
      <c r="BK944" t="s">
        <v>71</v>
      </c>
      <c r="BL944" t="s">
        <v>71</v>
      </c>
      <c r="BM944" t="s">
        <v>71</v>
      </c>
      <c r="BN944" t="s">
        <v>71</v>
      </c>
      <c r="BO944" t="s">
        <v>71</v>
      </c>
      <c r="BP944" t="s">
        <v>71</v>
      </c>
      <c r="BQ944" t="s">
        <v>8559</v>
      </c>
      <c r="BR944" t="str">
        <f>HYPERLINK("https%3A%2F%2Fwww.webofscience.com%2Fwos%2Fwoscc%2Ffull-record%2FWOS:000315044701084","View Full Record in Web of Science")</f>
        <v>View Full Record in Web of Science</v>
      </c>
    </row>
    <row r="945" spans="1:70" x14ac:dyDescent="0.25">
      <c r="A945" t="s">
        <v>83</v>
      </c>
      <c r="B945" t="s">
        <v>3225</v>
      </c>
      <c r="C945" t="s">
        <v>71</v>
      </c>
      <c r="D945" t="s">
        <v>8560</v>
      </c>
      <c r="E945" t="s">
        <v>71</v>
      </c>
      <c r="F945" t="s">
        <v>8561</v>
      </c>
      <c r="G945" t="s">
        <v>71</v>
      </c>
      <c r="H945" t="s">
        <v>71</v>
      </c>
      <c r="I945" s="1" t="s">
        <v>8562</v>
      </c>
      <c r="J945" s="6" t="s">
        <v>8588</v>
      </c>
      <c r="K945" t="s">
        <v>8563</v>
      </c>
      <c r="L945" t="s">
        <v>687</v>
      </c>
      <c r="M945" t="s">
        <v>8564</v>
      </c>
      <c r="N945" t="s">
        <v>8565</v>
      </c>
      <c r="O945" t="s">
        <v>8566</v>
      </c>
      <c r="P945" t="s">
        <v>8567</v>
      </c>
      <c r="Q945" t="s">
        <v>71</v>
      </c>
      <c r="R945" t="s">
        <v>71</v>
      </c>
      <c r="S945" t="s">
        <v>71</v>
      </c>
      <c r="T945" t="s">
        <v>8568</v>
      </c>
      <c r="U945" t="s">
        <v>71</v>
      </c>
      <c r="V945" t="s">
        <v>71</v>
      </c>
      <c r="W945" t="s">
        <v>71</v>
      </c>
      <c r="X945" t="s">
        <v>71</v>
      </c>
      <c r="Y945" t="s">
        <v>71</v>
      </c>
      <c r="Z945" t="s">
        <v>71</v>
      </c>
      <c r="AA945" t="s">
        <v>71</v>
      </c>
      <c r="AB945" t="s">
        <v>71</v>
      </c>
      <c r="AC945" t="s">
        <v>71</v>
      </c>
      <c r="AD945" t="s">
        <v>71</v>
      </c>
      <c r="AE945" t="s">
        <v>71</v>
      </c>
      <c r="AF945" t="s">
        <v>71</v>
      </c>
      <c r="AG945" t="s">
        <v>71</v>
      </c>
      <c r="AH945" t="s">
        <v>71</v>
      </c>
      <c r="AI945" t="s">
        <v>71</v>
      </c>
      <c r="AJ945" t="s">
        <v>71</v>
      </c>
      <c r="AK945" t="s">
        <v>71</v>
      </c>
      <c r="AL945" t="s">
        <v>71</v>
      </c>
      <c r="AM945" t="s">
        <v>695</v>
      </c>
      <c r="AN945" t="s">
        <v>1283</v>
      </c>
      <c r="AO945" t="s">
        <v>8569</v>
      </c>
      <c r="AP945" t="s">
        <v>71</v>
      </c>
      <c r="AQ945" t="s">
        <v>71</v>
      </c>
      <c r="AR945" t="s">
        <v>71</v>
      </c>
      <c r="AS945">
        <v>2019</v>
      </c>
      <c r="AT945">
        <v>11468</v>
      </c>
      <c r="AU945" t="s">
        <v>71</v>
      </c>
      <c r="AV945" t="s">
        <v>71</v>
      </c>
      <c r="AW945" t="s">
        <v>71</v>
      </c>
      <c r="AX945" t="s">
        <v>71</v>
      </c>
      <c r="AY945" t="s">
        <v>71</v>
      </c>
      <c r="AZ945">
        <v>3</v>
      </c>
      <c r="BA945">
        <v>20</v>
      </c>
      <c r="BB945" t="s">
        <v>71</v>
      </c>
      <c r="BC945" t="s">
        <v>8570</v>
      </c>
      <c r="BD945" t="str">
        <f>HYPERLINK("http://dx.doi.org/10.1007/978-3-030-19570-0_1","http://dx.doi.org/10.1007/978-3-030-19570-0_1")</f>
        <v>http://dx.doi.org/10.1007/978-3-030-19570-0_1</v>
      </c>
      <c r="BE945" t="s">
        <v>71</v>
      </c>
      <c r="BF945" t="s">
        <v>71</v>
      </c>
      <c r="BG945" t="s">
        <v>71</v>
      </c>
      <c r="BH945" t="s">
        <v>71</v>
      </c>
      <c r="BI945" t="s">
        <v>71</v>
      </c>
      <c r="BJ945" t="s">
        <v>71</v>
      </c>
      <c r="BK945" t="s">
        <v>71</v>
      </c>
      <c r="BL945" t="s">
        <v>71</v>
      </c>
      <c r="BM945" t="s">
        <v>71</v>
      </c>
      <c r="BN945" t="s">
        <v>71</v>
      </c>
      <c r="BO945" t="s">
        <v>71</v>
      </c>
      <c r="BP945" t="s">
        <v>71</v>
      </c>
      <c r="BQ945" t="s">
        <v>8571</v>
      </c>
      <c r="BR945" t="str">
        <f>HYPERLINK("https%3A%2F%2Fwww.webofscience.com%2Fwos%2Fwoscc%2Ffull-record%2FWOS:000492971900001","View Full Record in Web of Science")</f>
        <v>View Full Record in Web of Science</v>
      </c>
    </row>
    <row r="946" spans="1:70" x14ac:dyDescent="0.25">
      <c r="A946" t="s">
        <v>69</v>
      </c>
      <c r="B946" t="s">
        <v>8572</v>
      </c>
      <c r="C946" t="s">
        <v>71</v>
      </c>
      <c r="D946" t="s">
        <v>71</v>
      </c>
      <c r="E946" t="s">
        <v>71</v>
      </c>
      <c r="F946" t="s">
        <v>8573</v>
      </c>
      <c r="G946" t="s">
        <v>71</v>
      </c>
      <c r="H946" t="s">
        <v>71</v>
      </c>
      <c r="I946" s="1" t="s">
        <v>8574</v>
      </c>
      <c r="J946" s="6" t="s">
        <v>8590</v>
      </c>
      <c r="K946" t="s">
        <v>955</v>
      </c>
      <c r="L946" t="s">
        <v>71</v>
      </c>
      <c r="M946" t="s">
        <v>71</v>
      </c>
      <c r="N946" t="s">
        <v>71</v>
      </c>
      <c r="O946" t="s">
        <v>71</v>
      </c>
      <c r="P946" t="s">
        <v>71</v>
      </c>
      <c r="Q946" t="s">
        <v>71</v>
      </c>
      <c r="R946" t="s">
        <v>71</v>
      </c>
      <c r="S946" t="s">
        <v>71</v>
      </c>
      <c r="T946" t="s">
        <v>8575</v>
      </c>
      <c r="U946" t="s">
        <v>71</v>
      </c>
      <c r="V946" t="s">
        <v>71</v>
      </c>
      <c r="W946" t="s">
        <v>71</v>
      </c>
      <c r="X946" t="s">
        <v>71</v>
      </c>
      <c r="Y946" t="s">
        <v>8576</v>
      </c>
      <c r="Z946" t="s">
        <v>8577</v>
      </c>
      <c r="AA946" t="s">
        <v>71</v>
      </c>
      <c r="AB946" t="s">
        <v>71</v>
      </c>
      <c r="AC946" t="s">
        <v>71</v>
      </c>
      <c r="AD946" t="s">
        <v>71</v>
      </c>
      <c r="AE946" t="s">
        <v>71</v>
      </c>
      <c r="AF946" t="s">
        <v>71</v>
      </c>
      <c r="AG946" t="s">
        <v>71</v>
      </c>
      <c r="AH946" t="s">
        <v>71</v>
      </c>
      <c r="AI946" t="s">
        <v>71</v>
      </c>
      <c r="AJ946" t="s">
        <v>71</v>
      </c>
      <c r="AK946" t="s">
        <v>71</v>
      </c>
      <c r="AL946" t="s">
        <v>71</v>
      </c>
      <c r="AM946" t="s">
        <v>958</v>
      </c>
      <c r="AN946" t="s">
        <v>959</v>
      </c>
      <c r="AO946" t="s">
        <v>71</v>
      </c>
      <c r="AP946" t="s">
        <v>71</v>
      </c>
      <c r="AQ946" t="s">
        <v>71</v>
      </c>
      <c r="AR946" t="s">
        <v>71</v>
      </c>
      <c r="AS946" t="s">
        <v>71</v>
      </c>
      <c r="AT946" t="s">
        <v>71</v>
      </c>
      <c r="AU946" t="s">
        <v>71</v>
      </c>
      <c r="AV946" t="s">
        <v>71</v>
      </c>
      <c r="AW946" t="s">
        <v>71</v>
      </c>
      <c r="AX946" t="s">
        <v>71</v>
      </c>
      <c r="AY946" t="s">
        <v>71</v>
      </c>
      <c r="AZ946" t="s">
        <v>71</v>
      </c>
      <c r="BA946" t="s">
        <v>71</v>
      </c>
      <c r="BB946" t="s">
        <v>71</v>
      </c>
      <c r="BC946" t="s">
        <v>8578</v>
      </c>
      <c r="BD946" t="str">
        <f>HYPERLINK("http://dx.doi.org/10.1007/s10462-022-10185-6","http://dx.doi.org/10.1007/s10462-022-10185-6")</f>
        <v>http://dx.doi.org/10.1007/s10462-022-10185-6</v>
      </c>
      <c r="BE946" t="s">
        <v>71</v>
      </c>
      <c r="BF946" t="s">
        <v>4936</v>
      </c>
      <c r="BG946" t="s">
        <v>71</v>
      </c>
      <c r="BH946" t="s">
        <v>71</v>
      </c>
      <c r="BI946" t="s">
        <v>71</v>
      </c>
      <c r="BJ946" t="s">
        <v>71</v>
      </c>
      <c r="BK946" t="s">
        <v>71</v>
      </c>
      <c r="BL946">
        <v>35498558</v>
      </c>
      <c r="BM946" t="s">
        <v>71</v>
      </c>
      <c r="BN946" t="s">
        <v>71</v>
      </c>
      <c r="BO946" t="s">
        <v>71</v>
      </c>
      <c r="BP946" t="s">
        <v>71</v>
      </c>
      <c r="BQ946" t="s">
        <v>8579</v>
      </c>
      <c r="BR946" t="str">
        <f>HYPERLINK("https%3A%2F%2Fwww.webofscience.com%2Fwos%2Fwoscc%2Ffull-record%2FWOS:000787667100001","View Full Record in Web of Science")</f>
        <v>View Full Record in Web of Science</v>
      </c>
    </row>
    <row r="947" spans="1:70" x14ac:dyDescent="0.25">
      <c r="A947" t="s">
        <v>69</v>
      </c>
      <c r="B947" t="s">
        <v>8580</v>
      </c>
      <c r="C947" t="s">
        <v>71</v>
      </c>
      <c r="D947" t="s">
        <v>71</v>
      </c>
      <c r="E947" t="s">
        <v>71</v>
      </c>
      <c r="F947" t="s">
        <v>8581</v>
      </c>
      <c r="G947" t="s">
        <v>71</v>
      </c>
      <c r="H947" t="s">
        <v>71</v>
      </c>
      <c r="I947" s="1" t="s">
        <v>8582</v>
      </c>
      <c r="J947" s="6" t="s">
        <v>8590</v>
      </c>
      <c r="K947" t="s">
        <v>3331</v>
      </c>
      <c r="L947" t="s">
        <v>71</v>
      </c>
      <c r="M947" t="s">
        <v>71</v>
      </c>
      <c r="N947" t="s">
        <v>71</v>
      </c>
      <c r="O947" t="s">
        <v>71</v>
      </c>
      <c r="P947" t="s">
        <v>71</v>
      </c>
      <c r="Q947" t="s">
        <v>71</v>
      </c>
      <c r="R947" t="s">
        <v>71</v>
      </c>
      <c r="S947" t="s">
        <v>71</v>
      </c>
      <c r="T947" t="s">
        <v>8583</v>
      </c>
      <c r="U947" t="s">
        <v>71</v>
      </c>
      <c r="V947" t="s">
        <v>71</v>
      </c>
      <c r="W947" t="s">
        <v>71</v>
      </c>
      <c r="X947" t="s">
        <v>71</v>
      </c>
      <c r="Y947" t="s">
        <v>8584</v>
      </c>
      <c r="Z947" t="s">
        <v>8585</v>
      </c>
      <c r="AA947" t="s">
        <v>71</v>
      </c>
      <c r="AB947" t="s">
        <v>71</v>
      </c>
      <c r="AC947" t="s">
        <v>71</v>
      </c>
      <c r="AD947" t="s">
        <v>71</v>
      </c>
      <c r="AE947" t="s">
        <v>71</v>
      </c>
      <c r="AF947" t="s">
        <v>71</v>
      </c>
      <c r="AG947" t="s">
        <v>71</v>
      </c>
      <c r="AH947" t="s">
        <v>71</v>
      </c>
      <c r="AI947" t="s">
        <v>71</v>
      </c>
      <c r="AJ947" t="s">
        <v>71</v>
      </c>
      <c r="AK947" t="s">
        <v>71</v>
      </c>
      <c r="AL947" t="s">
        <v>71</v>
      </c>
      <c r="AM947" t="s">
        <v>3334</v>
      </c>
      <c r="AN947" t="s">
        <v>3335</v>
      </c>
      <c r="AO947" t="s">
        <v>71</v>
      </c>
      <c r="AP947" t="s">
        <v>71</v>
      </c>
      <c r="AQ947" t="s">
        <v>71</v>
      </c>
      <c r="AR947" t="s">
        <v>479</v>
      </c>
      <c r="AS947">
        <v>2019</v>
      </c>
      <c r="AT947">
        <v>136</v>
      </c>
      <c r="AU947" t="s">
        <v>71</v>
      </c>
      <c r="AV947" t="s">
        <v>71</v>
      </c>
      <c r="AW947" t="s">
        <v>71</v>
      </c>
      <c r="AX947" t="s">
        <v>71</v>
      </c>
      <c r="AY947" t="s">
        <v>71</v>
      </c>
      <c r="AZ947">
        <v>663</v>
      </c>
      <c r="BA947">
        <v>680</v>
      </c>
      <c r="BB947" t="s">
        <v>71</v>
      </c>
      <c r="BC947" t="s">
        <v>8586</v>
      </c>
      <c r="BD947" t="str">
        <f>HYPERLINK("http://dx.doi.org/10.1016/j.cie.2019.07.038","http://dx.doi.org/10.1016/j.cie.2019.07.038")</f>
        <v>http://dx.doi.org/10.1016/j.cie.2019.07.038</v>
      </c>
      <c r="BE947" t="s">
        <v>71</v>
      </c>
      <c r="BF947" t="s">
        <v>71</v>
      </c>
      <c r="BG947" t="s">
        <v>71</v>
      </c>
      <c r="BH947" t="s">
        <v>71</v>
      </c>
      <c r="BI947" t="s">
        <v>71</v>
      </c>
      <c r="BJ947" t="s">
        <v>71</v>
      </c>
      <c r="BK947" t="s">
        <v>71</v>
      </c>
      <c r="BL947" t="s">
        <v>71</v>
      </c>
      <c r="BM947" t="s">
        <v>71</v>
      </c>
      <c r="BN947" t="s">
        <v>71</v>
      </c>
      <c r="BO947" t="s">
        <v>71</v>
      </c>
      <c r="BP947" t="s">
        <v>71</v>
      </c>
      <c r="BQ947" t="s">
        <v>8587</v>
      </c>
      <c r="BR947" t="str">
        <f>HYPERLINK("https%3A%2F%2Fwww.webofscience.com%2Fwos%2Fwoscc%2Ffull-record%2FWOS:000494891000050","View Full Record in Web of Science")</f>
        <v>View Full Record in Web of Science</v>
      </c>
    </row>
    <row r="948" spans="1:70" x14ac:dyDescent="0.25">
      <c r="F948">
        <f>COUNTBLANK(F2:F947)</f>
        <v>0</v>
      </c>
      <c r="G948">
        <f t="shared" ref="G948:BR948" si="0">COUNTBLANK(G2:G947)</f>
        <v>936</v>
      </c>
      <c r="H948">
        <f t="shared" si="0"/>
        <v>945</v>
      </c>
      <c r="I948">
        <f t="shared" si="0"/>
        <v>0</v>
      </c>
      <c r="J948">
        <f t="shared" si="0"/>
        <v>12</v>
      </c>
      <c r="K948">
        <f t="shared" si="0"/>
        <v>0</v>
      </c>
      <c r="L948">
        <f t="shared" si="0"/>
        <v>735</v>
      </c>
      <c r="M948">
        <f t="shared" si="0"/>
        <v>623</v>
      </c>
      <c r="N948">
        <f t="shared" si="0"/>
        <v>623</v>
      </c>
      <c r="O948">
        <f t="shared" si="0"/>
        <v>623</v>
      </c>
      <c r="P948">
        <f t="shared" si="0"/>
        <v>687</v>
      </c>
      <c r="Q948">
        <f t="shared" si="0"/>
        <v>903</v>
      </c>
      <c r="R948">
        <f t="shared" si="0"/>
        <v>946</v>
      </c>
      <c r="S948">
        <f t="shared" si="0"/>
        <v>946</v>
      </c>
      <c r="T948">
        <f t="shared" si="0"/>
        <v>2</v>
      </c>
      <c r="U948">
        <f t="shared" si="0"/>
        <v>946</v>
      </c>
      <c r="V948">
        <f t="shared" si="0"/>
        <v>946</v>
      </c>
      <c r="W948">
        <f t="shared" si="0"/>
        <v>946</v>
      </c>
      <c r="X948">
        <f t="shared" si="0"/>
        <v>946</v>
      </c>
      <c r="Y948">
        <f t="shared" si="0"/>
        <v>453</v>
      </c>
      <c r="Z948">
        <f t="shared" si="0"/>
        <v>414</v>
      </c>
      <c r="AA948">
        <f t="shared" si="0"/>
        <v>946</v>
      </c>
      <c r="AB948">
        <f t="shared" si="0"/>
        <v>946</v>
      </c>
      <c r="AC948">
        <f t="shared" si="0"/>
        <v>946</v>
      </c>
      <c r="AD948">
        <f t="shared" si="0"/>
        <v>946</v>
      </c>
      <c r="AE948">
        <f t="shared" si="0"/>
        <v>946</v>
      </c>
      <c r="AF948">
        <f t="shared" si="0"/>
        <v>946</v>
      </c>
      <c r="AG948">
        <f t="shared" si="0"/>
        <v>946</v>
      </c>
      <c r="AH948">
        <f t="shared" si="0"/>
        <v>946</v>
      </c>
      <c r="AI948">
        <f t="shared" si="0"/>
        <v>946</v>
      </c>
      <c r="AJ948">
        <f t="shared" si="0"/>
        <v>946</v>
      </c>
      <c r="AK948">
        <f t="shared" si="0"/>
        <v>946</v>
      </c>
      <c r="AL948">
        <f t="shared" si="0"/>
        <v>946</v>
      </c>
      <c r="AM948">
        <f t="shared" si="0"/>
        <v>158</v>
      </c>
      <c r="AN948">
        <f t="shared" si="0"/>
        <v>403</v>
      </c>
      <c r="AO948">
        <f t="shared" si="0"/>
        <v>615</v>
      </c>
      <c r="AP948">
        <f t="shared" si="0"/>
        <v>946</v>
      </c>
      <c r="AQ948">
        <f t="shared" si="0"/>
        <v>946</v>
      </c>
      <c r="AR948">
        <f t="shared" si="0"/>
        <v>483</v>
      </c>
      <c r="AS948">
        <f t="shared" si="0"/>
        <v>15</v>
      </c>
      <c r="AT948">
        <f t="shared" si="0"/>
        <v>229</v>
      </c>
      <c r="AU948">
        <f t="shared" si="0"/>
        <v>519</v>
      </c>
      <c r="AV948">
        <f t="shared" si="0"/>
        <v>934</v>
      </c>
      <c r="AW948">
        <f t="shared" si="0"/>
        <v>938</v>
      </c>
      <c r="AX948">
        <f t="shared" si="0"/>
        <v>884</v>
      </c>
      <c r="AY948">
        <f t="shared" si="0"/>
        <v>946</v>
      </c>
      <c r="AZ948">
        <f t="shared" si="0"/>
        <v>98</v>
      </c>
      <c r="BA948">
        <f t="shared" si="0"/>
        <v>98</v>
      </c>
      <c r="BB948">
        <f t="shared" si="0"/>
        <v>895</v>
      </c>
      <c r="BC948">
        <f t="shared" si="0"/>
        <v>243</v>
      </c>
      <c r="BD948">
        <f t="shared" si="0"/>
        <v>243</v>
      </c>
      <c r="BE948">
        <f t="shared" si="0"/>
        <v>903</v>
      </c>
      <c r="BF948">
        <f t="shared" si="0"/>
        <v>869</v>
      </c>
      <c r="BG948">
        <f t="shared" si="0"/>
        <v>946</v>
      </c>
      <c r="BH948">
        <f t="shared" si="0"/>
        <v>946</v>
      </c>
      <c r="BI948">
        <f t="shared" si="0"/>
        <v>946</v>
      </c>
      <c r="BJ948">
        <f t="shared" si="0"/>
        <v>946</v>
      </c>
      <c r="BK948">
        <f t="shared" si="0"/>
        <v>946</v>
      </c>
      <c r="BL948">
        <f t="shared" si="0"/>
        <v>921</v>
      </c>
      <c r="BM948">
        <f t="shared" si="0"/>
        <v>946</v>
      </c>
      <c r="BN948">
        <f t="shared" si="0"/>
        <v>946</v>
      </c>
      <c r="BO948">
        <f t="shared" si="0"/>
        <v>946</v>
      </c>
      <c r="BP948">
        <f t="shared" si="0"/>
        <v>946</v>
      </c>
      <c r="BQ948">
        <f t="shared" si="0"/>
        <v>0</v>
      </c>
      <c r="BR948">
        <f t="shared" si="0"/>
        <v>0</v>
      </c>
    </row>
    <row r="949" spans="1:70" x14ac:dyDescent="0.25">
      <c r="J949">
        <f>COUNTIF(J4:J939,"yes")</f>
        <v>13</v>
      </c>
    </row>
  </sheetData>
  <pageMargins left="0.75" right="0.75" top="1" bottom="1"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4229-AA26-46BC-9F4F-B7F688AF550A}">
  <dimension ref="A1:BU947"/>
  <sheetViews>
    <sheetView topLeftCell="I1" workbookViewId="0">
      <pane xSplit="1" ySplit="1" topLeftCell="J383" activePane="bottomRight" state="frozen"/>
      <selection activeCell="I1" sqref="I1"/>
      <selection pane="topRight" activeCell="J1" sqref="J1"/>
      <selection pane="bottomLeft" activeCell="I2" sqref="I2"/>
      <selection pane="bottomRight" activeCell="I2" sqref="I2"/>
    </sheetView>
  </sheetViews>
  <sheetFormatPr defaultRowHeight="13.2" x14ac:dyDescent="0.25"/>
  <cols>
    <col min="1" max="1" width="8.109375" customWidth="1"/>
    <col min="2" max="2" width="9.5546875" customWidth="1"/>
    <col min="3" max="3" width="14.44140625" customWidth="1"/>
    <col min="4" max="4" width="13.88671875" customWidth="1"/>
    <col min="5" max="5" width="20" customWidth="1"/>
    <col min="6" max="6" width="18.5546875" customWidth="1"/>
    <col min="7" max="7" width="23.44140625" customWidth="1"/>
    <col min="8" max="8" width="15.109375" customWidth="1"/>
    <col min="9" max="9" width="65.5546875" customWidth="1"/>
    <col min="10" max="10" width="35.109375" customWidth="1"/>
    <col min="11" max="11" width="13" customWidth="1"/>
    <col min="12" max="12" width="17.33203125" customWidth="1"/>
    <col min="13" max="13" width="20.109375" customWidth="1"/>
    <col min="14" max="14" width="11.109375" customWidth="1"/>
    <col min="15" max="15" width="16.109375" customWidth="1"/>
    <col min="16" max="16" width="16.44140625" customWidth="1"/>
    <col min="17" max="17" width="16.88671875" customWidth="1"/>
    <col min="18" max="18" width="20" customWidth="1"/>
    <col min="19" max="19" width="19.88671875" customWidth="1"/>
    <col min="20" max="20" width="16.88671875" customWidth="1"/>
    <col min="21" max="21" width="17.33203125" customWidth="1"/>
    <col min="22" max="22" width="15.5546875" customWidth="1"/>
    <col min="23" max="23" width="10.109375" customWidth="1"/>
    <col min="24" max="24" width="12" customWidth="1"/>
    <col min="25" max="25" width="11.5546875" customWidth="1"/>
    <col min="26" max="26" width="18.44140625" customWidth="1"/>
    <col min="27" max="27" width="17.33203125" customWidth="1"/>
    <col min="28" max="28" width="15.5546875" customWidth="1"/>
    <col min="29" max="29" width="9.88671875" customWidth="1"/>
    <col min="30" max="30" width="14.33203125" customWidth="1"/>
    <col min="31" max="31" width="23.109375" customWidth="1"/>
    <col min="32" max="32" width="13.88671875" customWidth="1"/>
    <col min="33" max="33" width="17.33203125" customWidth="1"/>
    <col min="34" max="34" width="21.6640625" customWidth="1"/>
    <col min="35" max="35" width="22.6640625" customWidth="1"/>
    <col min="36" max="36" width="25.6640625" customWidth="1"/>
    <col min="37" max="37" width="21.33203125" customWidth="1"/>
    <col min="38" max="38" width="23.6640625" customWidth="1"/>
    <col min="39" max="39" width="10.88671875" customWidth="1"/>
    <col min="40" max="40" width="14.6640625" customWidth="1"/>
    <col min="41" max="41" width="18.33203125" customWidth="1"/>
    <col min="45" max="45" width="19.5546875" customWidth="1"/>
    <col min="46" max="46" width="23.33203125" customWidth="1"/>
    <col min="47" max="48" width="16.6640625" customWidth="1"/>
    <col min="49" max="49" width="9.44140625" customWidth="1"/>
    <col min="51" max="51" width="13.5546875" customWidth="1"/>
    <col min="52" max="52" width="13" customWidth="1"/>
    <col min="53" max="53" width="14.33203125" customWidth="1"/>
    <col min="54" max="54" width="17.33203125" customWidth="1"/>
    <col min="55" max="55" width="12" customWidth="1"/>
    <col min="56" max="56" width="11.33203125" customWidth="1"/>
    <col min="57" max="57" width="15.44140625" customWidth="1"/>
    <col min="59" max="59" width="10.33203125" customWidth="1"/>
    <col min="60" max="60" width="11.109375" customWidth="1"/>
    <col min="61" max="61" width="18.6640625" customWidth="1"/>
    <col min="62" max="62" width="17.44140625" customWidth="1"/>
    <col min="63" max="63" width="16.6640625" customWidth="1"/>
    <col min="64" max="64" width="21.33203125" customWidth="1"/>
    <col min="65" max="65" width="16.44140625" customWidth="1"/>
    <col min="66" max="66" width="13.109375" customWidth="1"/>
    <col min="67" max="67" width="12" customWidth="1"/>
    <col min="68" max="68" width="25.6640625" customWidth="1"/>
    <col min="69" max="69" width="19.109375" customWidth="1"/>
    <col min="70" max="70" width="17.44140625" customWidth="1"/>
    <col min="71" max="71" width="15" customWidth="1"/>
    <col min="72" max="72" width="20.33203125" customWidth="1"/>
    <col min="73" max="73" width="22.6640625" customWidth="1"/>
  </cols>
  <sheetData>
    <row r="1" spans="1:73" x14ac:dyDescent="0.25">
      <c r="A1" t="s">
        <v>0</v>
      </c>
      <c r="B1" t="s">
        <v>1</v>
      </c>
      <c r="C1" t="s">
        <v>2</v>
      </c>
      <c r="D1" t="s">
        <v>3</v>
      </c>
      <c r="E1" t="s">
        <v>4</v>
      </c>
      <c r="F1" t="s">
        <v>5</v>
      </c>
      <c r="G1" t="s">
        <v>6</v>
      </c>
      <c r="H1" t="s">
        <v>7</v>
      </c>
      <c r="I1" t="s">
        <v>8</v>
      </c>
      <c r="J1" t="s">
        <v>8595</v>
      </c>
      <c r="K1" t="s">
        <v>9</v>
      </c>
      <c r="L1" t="s">
        <v>10</v>
      </c>
      <c r="M1" t="s">
        <v>8605</v>
      </c>
      <c r="N1" t="s">
        <v>8606</v>
      </c>
      <c r="O1" t="s">
        <v>8607</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row>
    <row r="2" spans="1:73" x14ac:dyDescent="0.25">
      <c r="A2" t="s">
        <v>69</v>
      </c>
      <c r="B2" t="s">
        <v>70</v>
      </c>
      <c r="C2" t="s">
        <v>71</v>
      </c>
      <c r="D2" t="s">
        <v>71</v>
      </c>
      <c r="E2" t="s">
        <v>71</v>
      </c>
      <c r="F2" t="s">
        <v>72</v>
      </c>
      <c r="G2" t="s">
        <v>71</v>
      </c>
      <c r="H2" t="s">
        <v>71</v>
      </c>
      <c r="I2" t="s">
        <v>73</v>
      </c>
      <c r="K2" t="s">
        <v>74</v>
      </c>
      <c r="L2" t="s">
        <v>71</v>
      </c>
      <c r="M2" t="s">
        <v>71</v>
      </c>
      <c r="N2" t="s">
        <v>71</v>
      </c>
      <c r="O2" t="s">
        <v>71</v>
      </c>
      <c r="P2" t="s">
        <v>71</v>
      </c>
      <c r="Q2" t="s">
        <v>71</v>
      </c>
      <c r="R2" t="s">
        <v>71</v>
      </c>
      <c r="S2" t="s">
        <v>71</v>
      </c>
      <c r="T2" t="s">
        <v>71</v>
      </c>
      <c r="U2" t="s">
        <v>71</v>
      </c>
      <c r="V2" t="s">
        <v>71</v>
      </c>
      <c r="W2" t="s">
        <v>75</v>
      </c>
      <c r="X2" t="s">
        <v>71</v>
      </c>
      <c r="Y2" t="s">
        <v>71</v>
      </c>
      <c r="Z2" t="s">
        <v>71</v>
      </c>
      <c r="AA2" t="s">
        <v>71</v>
      </c>
      <c r="AB2" t="s">
        <v>71</v>
      </c>
      <c r="AC2" t="s">
        <v>76</v>
      </c>
      <c r="AD2" t="s">
        <v>71</v>
      </c>
      <c r="AE2" t="s">
        <v>71</v>
      </c>
      <c r="AF2" t="s">
        <v>71</v>
      </c>
      <c r="AG2" t="s">
        <v>71</v>
      </c>
      <c r="AH2" t="s">
        <v>71</v>
      </c>
      <c r="AI2" t="s">
        <v>71</v>
      </c>
      <c r="AJ2" t="s">
        <v>71</v>
      </c>
      <c r="AK2" t="s">
        <v>71</v>
      </c>
      <c r="AL2" t="s">
        <v>71</v>
      </c>
      <c r="AM2" t="s">
        <v>71</v>
      </c>
      <c r="AN2" t="s">
        <v>71</v>
      </c>
      <c r="AO2" t="s">
        <v>71</v>
      </c>
      <c r="AP2" t="s">
        <v>77</v>
      </c>
      <c r="AQ2" t="s">
        <v>78</v>
      </c>
      <c r="AR2" t="s">
        <v>71</v>
      </c>
      <c r="AS2" t="s">
        <v>71</v>
      </c>
      <c r="AT2" t="s">
        <v>71</v>
      </c>
      <c r="AU2" t="s">
        <v>79</v>
      </c>
      <c r="AV2">
        <v>2022</v>
      </c>
      <c r="AW2">
        <v>26</v>
      </c>
      <c r="AX2">
        <v>18</v>
      </c>
      <c r="AY2" t="s">
        <v>71</v>
      </c>
      <c r="AZ2" t="s">
        <v>71</v>
      </c>
      <c r="BA2" t="s">
        <v>71</v>
      </c>
      <c r="BB2" t="s">
        <v>71</v>
      </c>
      <c r="BC2">
        <v>9049</v>
      </c>
      <c r="BD2">
        <v>9068</v>
      </c>
      <c r="BE2" t="s">
        <v>71</v>
      </c>
      <c r="BF2" t="s">
        <v>80</v>
      </c>
      <c r="BG2" t="str">
        <f>HYPERLINK("http://dx.doi.org/10.1007/s00500-022-07304-4","http://dx.doi.org/10.1007/s00500-022-07304-4")</f>
        <v>http://dx.doi.org/10.1007/s00500-022-07304-4</v>
      </c>
      <c r="BH2" t="s">
        <v>71</v>
      </c>
      <c r="BI2" t="s">
        <v>81</v>
      </c>
      <c r="BJ2" t="s">
        <v>71</v>
      </c>
      <c r="BK2" t="s">
        <v>71</v>
      </c>
      <c r="BL2" t="s">
        <v>71</v>
      </c>
      <c r="BM2" t="s">
        <v>71</v>
      </c>
      <c r="BN2" t="s">
        <v>71</v>
      </c>
      <c r="BO2" t="s">
        <v>71</v>
      </c>
      <c r="BP2" t="s">
        <v>71</v>
      </c>
      <c r="BQ2" t="s">
        <v>71</v>
      </c>
      <c r="BR2" t="s">
        <v>71</v>
      </c>
      <c r="BS2" t="s">
        <v>71</v>
      </c>
      <c r="BT2" t="s">
        <v>82</v>
      </c>
      <c r="BU2" t="str">
        <f>HYPERLINK("https%3A%2F%2Fwww.webofscience.com%2Fwos%2Fwoscc%2Ffull-record%2FWOS:000837514600003","View Full Record in Web of Science")</f>
        <v>View Full Record in Web of Science</v>
      </c>
    </row>
    <row r="3" spans="1:73" x14ac:dyDescent="0.25">
      <c r="A3" t="s">
        <v>83</v>
      </c>
      <c r="B3" t="s">
        <v>84</v>
      </c>
      <c r="C3" t="s">
        <v>71</v>
      </c>
      <c r="D3" t="s">
        <v>85</v>
      </c>
      <c r="E3" t="s">
        <v>71</v>
      </c>
      <c r="F3" t="s">
        <v>86</v>
      </c>
      <c r="G3" t="s">
        <v>71</v>
      </c>
      <c r="H3" t="s">
        <v>71</v>
      </c>
      <c r="I3" t="s">
        <v>87</v>
      </c>
      <c r="K3" t="s">
        <v>88</v>
      </c>
      <c r="L3" t="s">
        <v>89</v>
      </c>
      <c r="M3" t="s">
        <v>71</v>
      </c>
      <c r="N3" t="s">
        <v>71</v>
      </c>
      <c r="O3" t="s">
        <v>71</v>
      </c>
      <c r="P3" t="s">
        <v>90</v>
      </c>
      <c r="Q3" t="s">
        <v>91</v>
      </c>
      <c r="R3" t="s">
        <v>92</v>
      </c>
      <c r="S3" t="s">
        <v>71</v>
      </c>
      <c r="T3" t="s">
        <v>93</v>
      </c>
      <c r="U3" t="s">
        <v>71</v>
      </c>
      <c r="V3" t="s">
        <v>71</v>
      </c>
      <c r="W3" t="s">
        <v>94</v>
      </c>
      <c r="X3" t="s">
        <v>71</v>
      </c>
      <c r="Y3" t="s">
        <v>71</v>
      </c>
      <c r="Z3" t="s">
        <v>71</v>
      </c>
      <c r="AA3" t="s">
        <v>71</v>
      </c>
      <c r="AB3" t="s">
        <v>95</v>
      </c>
      <c r="AC3" t="s">
        <v>96</v>
      </c>
      <c r="AD3" t="s">
        <v>71</v>
      </c>
      <c r="AE3" t="s">
        <v>71</v>
      </c>
      <c r="AF3" t="s">
        <v>71</v>
      </c>
      <c r="AG3" t="s">
        <v>71</v>
      </c>
      <c r="AH3" t="s">
        <v>71</v>
      </c>
      <c r="AI3" t="s">
        <v>71</v>
      </c>
      <c r="AJ3" t="s">
        <v>71</v>
      </c>
      <c r="AK3" t="s">
        <v>71</v>
      </c>
      <c r="AL3" t="s">
        <v>71</v>
      </c>
      <c r="AM3" t="s">
        <v>71</v>
      </c>
      <c r="AN3" t="s">
        <v>71</v>
      </c>
      <c r="AO3" t="s">
        <v>71</v>
      </c>
      <c r="AP3" t="s">
        <v>97</v>
      </c>
      <c r="AQ3" t="s">
        <v>71</v>
      </c>
      <c r="AR3" t="s">
        <v>98</v>
      </c>
      <c r="AS3" t="s">
        <v>71</v>
      </c>
      <c r="AT3" t="s">
        <v>71</v>
      </c>
      <c r="AU3" t="s">
        <v>71</v>
      </c>
      <c r="AV3">
        <v>2011</v>
      </c>
      <c r="AW3">
        <v>100</v>
      </c>
      <c r="AX3" t="s">
        <v>71</v>
      </c>
      <c r="AY3" t="s">
        <v>71</v>
      </c>
      <c r="AZ3" t="s">
        <v>71</v>
      </c>
      <c r="BA3" t="s">
        <v>71</v>
      </c>
      <c r="BB3" t="s">
        <v>71</v>
      </c>
      <c r="BC3">
        <v>189</v>
      </c>
      <c r="BD3" t="s">
        <v>99</v>
      </c>
      <c r="BE3" t="s">
        <v>71</v>
      </c>
      <c r="BF3" t="s">
        <v>71</v>
      </c>
      <c r="BG3" t="s">
        <v>71</v>
      </c>
      <c r="BH3" t="s">
        <v>71</v>
      </c>
      <c r="BI3" t="s">
        <v>71</v>
      </c>
      <c r="BJ3" t="s">
        <v>71</v>
      </c>
      <c r="BK3" t="s">
        <v>71</v>
      </c>
      <c r="BL3" t="s">
        <v>71</v>
      </c>
      <c r="BM3" t="s">
        <v>71</v>
      </c>
      <c r="BN3" t="s">
        <v>71</v>
      </c>
      <c r="BO3" t="s">
        <v>71</v>
      </c>
      <c r="BP3" t="s">
        <v>71</v>
      </c>
      <c r="BQ3" t="s">
        <v>71</v>
      </c>
      <c r="BR3" t="s">
        <v>71</v>
      </c>
      <c r="BS3" t="s">
        <v>71</v>
      </c>
      <c r="BT3" t="s">
        <v>100</v>
      </c>
      <c r="BU3" t="str">
        <f>HYPERLINK("https%3A%2F%2Fwww.webofscience.com%2Fwos%2Fwoscc%2Ffull-record%2FWOS:000307031600022","View Full Record in Web of Science")</f>
        <v>View Full Record in Web of Science</v>
      </c>
    </row>
    <row r="4" spans="1:73" x14ac:dyDescent="0.25">
      <c r="A4" t="s">
        <v>83</v>
      </c>
      <c r="B4" t="s">
        <v>101</v>
      </c>
      <c r="C4" t="s">
        <v>71</v>
      </c>
      <c r="D4" t="s">
        <v>71</v>
      </c>
      <c r="E4" t="s">
        <v>102</v>
      </c>
      <c r="F4" t="s">
        <v>103</v>
      </c>
      <c r="G4" t="s">
        <v>71</v>
      </c>
      <c r="H4" t="s">
        <v>71</v>
      </c>
      <c r="I4" t="s">
        <v>104</v>
      </c>
      <c r="K4" t="s">
        <v>105</v>
      </c>
      <c r="L4" t="s">
        <v>71</v>
      </c>
      <c r="M4" t="s">
        <v>71</v>
      </c>
      <c r="N4" t="s">
        <v>71</v>
      </c>
      <c r="O4" t="s">
        <v>71</v>
      </c>
      <c r="P4" t="s">
        <v>106</v>
      </c>
      <c r="Q4" t="s">
        <v>107</v>
      </c>
      <c r="R4" t="s">
        <v>108</v>
      </c>
      <c r="S4" t="s">
        <v>71</v>
      </c>
      <c r="T4" t="s">
        <v>71</v>
      </c>
      <c r="U4" t="s">
        <v>71</v>
      </c>
      <c r="V4" t="s">
        <v>71</v>
      </c>
      <c r="W4" t="s">
        <v>109</v>
      </c>
      <c r="X4" t="s">
        <v>71</v>
      </c>
      <c r="Y4" t="s">
        <v>71</v>
      </c>
      <c r="Z4" t="s">
        <v>71</v>
      </c>
      <c r="AA4" t="s">
        <v>71</v>
      </c>
      <c r="AB4" t="s">
        <v>71</v>
      </c>
      <c r="AC4" t="s">
        <v>71</v>
      </c>
      <c r="AD4" t="s">
        <v>71</v>
      </c>
      <c r="AE4" t="s">
        <v>71</v>
      </c>
      <c r="AF4" t="s">
        <v>71</v>
      </c>
      <c r="AG4" t="s">
        <v>71</v>
      </c>
      <c r="AH4" t="s">
        <v>71</v>
      </c>
      <c r="AI4" t="s">
        <v>71</v>
      </c>
      <c r="AJ4" t="s">
        <v>71</v>
      </c>
      <c r="AK4" t="s">
        <v>71</v>
      </c>
      <c r="AL4" t="s">
        <v>71</v>
      </c>
      <c r="AM4" t="s">
        <v>71</v>
      </c>
      <c r="AN4" t="s">
        <v>71</v>
      </c>
      <c r="AO4" t="s">
        <v>71</v>
      </c>
      <c r="AP4" t="s">
        <v>71</v>
      </c>
      <c r="AQ4" t="s">
        <v>71</v>
      </c>
      <c r="AR4" t="s">
        <v>110</v>
      </c>
      <c r="AS4" t="s">
        <v>71</v>
      </c>
      <c r="AT4" t="s">
        <v>71</v>
      </c>
      <c r="AU4" t="s">
        <v>71</v>
      </c>
      <c r="AV4">
        <v>2015</v>
      </c>
      <c r="AW4" t="s">
        <v>71</v>
      </c>
      <c r="AX4" t="s">
        <v>71</v>
      </c>
      <c r="AY4" t="s">
        <v>71</v>
      </c>
      <c r="AZ4" t="s">
        <v>71</v>
      </c>
      <c r="BA4" t="s">
        <v>71</v>
      </c>
      <c r="BB4" t="s">
        <v>71</v>
      </c>
      <c r="BC4">
        <v>30</v>
      </c>
      <c r="BD4">
        <v>31</v>
      </c>
      <c r="BE4" t="s">
        <v>71</v>
      </c>
      <c r="BF4" t="s">
        <v>71</v>
      </c>
      <c r="BG4" t="s">
        <v>71</v>
      </c>
      <c r="BH4" t="s">
        <v>71</v>
      </c>
      <c r="BI4" t="s">
        <v>71</v>
      </c>
      <c r="BJ4" t="s">
        <v>71</v>
      </c>
      <c r="BK4" t="s">
        <v>71</v>
      </c>
      <c r="BL4" t="s">
        <v>71</v>
      </c>
      <c r="BM4" t="s">
        <v>71</v>
      </c>
      <c r="BN4" t="s">
        <v>71</v>
      </c>
      <c r="BO4" t="s">
        <v>71</v>
      </c>
      <c r="BP4" t="s">
        <v>71</v>
      </c>
      <c r="BQ4" t="s">
        <v>71</v>
      </c>
      <c r="BR4" t="s">
        <v>71</v>
      </c>
      <c r="BS4" t="s">
        <v>71</v>
      </c>
      <c r="BT4" t="s">
        <v>111</v>
      </c>
      <c r="BU4" t="str">
        <f>HYPERLINK("https%3A%2F%2Fwww.webofscience.com%2Fwos%2Fwoscc%2Ffull-record%2FWOS:000380607100009","View Full Record in Web of Science")</f>
        <v>View Full Record in Web of Science</v>
      </c>
    </row>
    <row r="5" spans="1:73" x14ac:dyDescent="0.25">
      <c r="A5" t="s">
        <v>69</v>
      </c>
      <c r="B5" t="s">
        <v>112</v>
      </c>
      <c r="C5" t="s">
        <v>71</v>
      </c>
      <c r="D5" t="s">
        <v>71</v>
      </c>
      <c r="E5" t="s">
        <v>71</v>
      </c>
      <c r="F5" t="s">
        <v>113</v>
      </c>
      <c r="G5" t="s">
        <v>71</v>
      </c>
      <c r="H5" t="s">
        <v>71</v>
      </c>
      <c r="I5" t="s">
        <v>114</v>
      </c>
      <c r="K5" t="s">
        <v>115</v>
      </c>
      <c r="L5" t="s">
        <v>71</v>
      </c>
      <c r="M5" t="s">
        <v>71</v>
      </c>
      <c r="N5" t="s">
        <v>71</v>
      </c>
      <c r="O5" t="s">
        <v>71</v>
      </c>
      <c r="P5" t="s">
        <v>71</v>
      </c>
      <c r="Q5" t="s">
        <v>71</v>
      </c>
      <c r="R5" t="s">
        <v>71</v>
      </c>
      <c r="S5" t="s">
        <v>71</v>
      </c>
      <c r="T5" t="s">
        <v>71</v>
      </c>
      <c r="U5" t="s">
        <v>71</v>
      </c>
      <c r="V5" t="s">
        <v>71</v>
      </c>
      <c r="W5" t="s">
        <v>116</v>
      </c>
      <c r="X5" t="s">
        <v>71</v>
      </c>
      <c r="Y5" t="s">
        <v>71</v>
      </c>
      <c r="Z5" t="s">
        <v>71</v>
      </c>
      <c r="AA5" t="s">
        <v>71</v>
      </c>
      <c r="AB5" t="s">
        <v>71</v>
      </c>
      <c r="AC5" t="s">
        <v>71</v>
      </c>
      <c r="AD5" t="s">
        <v>71</v>
      </c>
      <c r="AE5" t="s">
        <v>71</v>
      </c>
      <c r="AF5" t="s">
        <v>71</v>
      </c>
      <c r="AG5" t="s">
        <v>71</v>
      </c>
      <c r="AH5" t="s">
        <v>71</v>
      </c>
      <c r="AI5" t="s">
        <v>71</v>
      </c>
      <c r="AJ5" t="s">
        <v>71</v>
      </c>
      <c r="AK5" t="s">
        <v>71</v>
      </c>
      <c r="AL5" t="s">
        <v>71</v>
      </c>
      <c r="AM5" t="s">
        <v>71</v>
      </c>
      <c r="AN5" t="s">
        <v>71</v>
      </c>
      <c r="AO5" t="s">
        <v>71</v>
      </c>
      <c r="AP5" t="s">
        <v>117</v>
      </c>
      <c r="AQ5" t="s">
        <v>118</v>
      </c>
      <c r="AR5" t="s">
        <v>71</v>
      </c>
      <c r="AS5" t="s">
        <v>71</v>
      </c>
      <c r="AT5" t="s">
        <v>71</v>
      </c>
      <c r="AU5" t="s">
        <v>71</v>
      </c>
      <c r="AV5">
        <v>2008</v>
      </c>
      <c r="AW5">
        <v>37</v>
      </c>
      <c r="AX5">
        <v>1</v>
      </c>
      <c r="AY5" t="s">
        <v>71</v>
      </c>
      <c r="AZ5" t="s">
        <v>71</v>
      </c>
      <c r="BA5" t="s">
        <v>71</v>
      </c>
      <c r="BB5" t="s">
        <v>71</v>
      </c>
      <c r="BC5">
        <v>69</v>
      </c>
      <c r="BD5">
        <v>81</v>
      </c>
      <c r="BE5" t="s">
        <v>71</v>
      </c>
      <c r="BF5" t="s">
        <v>119</v>
      </c>
      <c r="BG5" t="str">
        <f>HYPERLINK("http://dx.doi.org/10.1080/03081070701499922","http://dx.doi.org/10.1080/03081070701499922")</f>
        <v>http://dx.doi.org/10.1080/03081070701499922</v>
      </c>
      <c r="BH5" t="s">
        <v>71</v>
      </c>
      <c r="BI5" t="s">
        <v>71</v>
      </c>
      <c r="BJ5" t="s">
        <v>71</v>
      </c>
      <c r="BK5" t="s">
        <v>71</v>
      </c>
      <c r="BL5" t="s">
        <v>71</v>
      </c>
      <c r="BM5" t="s">
        <v>71</v>
      </c>
      <c r="BN5" t="s">
        <v>71</v>
      </c>
      <c r="BO5" t="s">
        <v>71</v>
      </c>
      <c r="BP5" t="s">
        <v>71</v>
      </c>
      <c r="BQ5" t="s">
        <v>71</v>
      </c>
      <c r="BR5" t="s">
        <v>71</v>
      </c>
      <c r="BS5" t="s">
        <v>71</v>
      </c>
      <c r="BT5" t="s">
        <v>120</v>
      </c>
      <c r="BU5" t="str">
        <f>HYPERLINK("https%3A%2F%2Fwww.webofscience.com%2Fwos%2Fwoscc%2Ffull-record%2FWOS:000251144300005","View Full Record in Web of Science")</f>
        <v>View Full Record in Web of Science</v>
      </c>
    </row>
    <row r="6" spans="1:73" x14ac:dyDescent="0.25">
      <c r="A6" t="s">
        <v>69</v>
      </c>
      <c r="B6" t="s">
        <v>121</v>
      </c>
      <c r="C6" t="s">
        <v>71</v>
      </c>
      <c r="D6" t="s">
        <v>71</v>
      </c>
      <c r="E6" t="s">
        <v>71</v>
      </c>
      <c r="F6" t="s">
        <v>121</v>
      </c>
      <c r="G6" t="s">
        <v>71</v>
      </c>
      <c r="H6" t="s">
        <v>71</v>
      </c>
      <c r="I6" t="s">
        <v>122</v>
      </c>
      <c r="K6" t="s">
        <v>123</v>
      </c>
      <c r="L6" t="s">
        <v>71</v>
      </c>
      <c r="M6" t="s">
        <v>71</v>
      </c>
      <c r="N6" t="s">
        <v>71</v>
      </c>
      <c r="O6" t="s">
        <v>71</v>
      </c>
      <c r="P6" t="s">
        <v>71</v>
      </c>
      <c r="Q6" t="s">
        <v>71</v>
      </c>
      <c r="R6" t="s">
        <v>71</v>
      </c>
      <c r="S6" t="s">
        <v>71</v>
      </c>
      <c r="T6" t="s">
        <v>71</v>
      </c>
      <c r="U6" t="s">
        <v>71</v>
      </c>
      <c r="V6" t="s">
        <v>71</v>
      </c>
      <c r="W6" t="s">
        <v>124</v>
      </c>
      <c r="X6" t="s">
        <v>71</v>
      </c>
      <c r="Y6" t="s">
        <v>71</v>
      </c>
      <c r="Z6" t="s">
        <v>71</v>
      </c>
      <c r="AA6" t="s">
        <v>71</v>
      </c>
      <c r="AB6" t="s">
        <v>125</v>
      </c>
      <c r="AC6" t="s">
        <v>126</v>
      </c>
      <c r="AD6" t="s">
        <v>71</v>
      </c>
      <c r="AE6" t="s">
        <v>71</v>
      </c>
      <c r="AF6" t="s">
        <v>71</v>
      </c>
      <c r="AG6" t="s">
        <v>71</v>
      </c>
      <c r="AH6" t="s">
        <v>71</v>
      </c>
      <c r="AI6" t="s">
        <v>71</v>
      </c>
      <c r="AJ6" t="s">
        <v>71</v>
      </c>
      <c r="AK6" t="s">
        <v>71</v>
      </c>
      <c r="AL6" t="s">
        <v>71</v>
      </c>
      <c r="AM6" t="s">
        <v>71</v>
      </c>
      <c r="AN6" t="s">
        <v>71</v>
      </c>
      <c r="AO6" t="s">
        <v>71</v>
      </c>
      <c r="AP6" t="s">
        <v>127</v>
      </c>
      <c r="AQ6" t="s">
        <v>128</v>
      </c>
      <c r="AR6" t="s">
        <v>71</v>
      </c>
      <c r="AS6" t="s">
        <v>71</v>
      </c>
      <c r="AT6" t="s">
        <v>71</v>
      </c>
      <c r="AU6" t="s">
        <v>129</v>
      </c>
      <c r="AV6">
        <v>1998</v>
      </c>
      <c r="AW6">
        <v>109</v>
      </c>
      <c r="AX6" t="s">
        <v>130</v>
      </c>
      <c r="AY6" t="s">
        <v>71</v>
      </c>
      <c r="AZ6" t="s">
        <v>71</v>
      </c>
      <c r="BA6" t="s">
        <v>71</v>
      </c>
      <c r="BB6" t="s">
        <v>71</v>
      </c>
      <c r="BC6">
        <v>227</v>
      </c>
      <c r="BD6">
        <v>242</v>
      </c>
      <c r="BE6" t="s">
        <v>71</v>
      </c>
      <c r="BF6" t="s">
        <v>131</v>
      </c>
      <c r="BG6" t="str">
        <f>HYPERLINK("http://dx.doi.org/10.1016/S0020-0255(98)10023-3","http://dx.doi.org/10.1016/S0020-0255(98)10023-3")</f>
        <v>http://dx.doi.org/10.1016/S0020-0255(98)10023-3</v>
      </c>
      <c r="BH6" t="s">
        <v>71</v>
      </c>
      <c r="BI6" t="s">
        <v>71</v>
      </c>
      <c r="BJ6" t="s">
        <v>71</v>
      </c>
      <c r="BK6" t="s">
        <v>71</v>
      </c>
      <c r="BL6" t="s">
        <v>71</v>
      </c>
      <c r="BM6" t="s">
        <v>71</v>
      </c>
      <c r="BN6" t="s">
        <v>71</v>
      </c>
      <c r="BO6" t="s">
        <v>71</v>
      </c>
      <c r="BP6" t="s">
        <v>71</v>
      </c>
      <c r="BQ6" t="s">
        <v>71</v>
      </c>
      <c r="BR6" t="s">
        <v>71</v>
      </c>
      <c r="BS6" t="s">
        <v>71</v>
      </c>
      <c r="BT6" t="s">
        <v>132</v>
      </c>
      <c r="BU6" t="str">
        <f>HYPERLINK("https%3A%2F%2Fwww.webofscience.com%2Fwos%2Fwoscc%2Ffull-record%2FWOS:000074746700014","View Full Record in Web of Science")</f>
        <v>View Full Record in Web of Science</v>
      </c>
    </row>
    <row r="7" spans="1:73" x14ac:dyDescent="0.25">
      <c r="A7" t="s">
        <v>83</v>
      </c>
      <c r="B7" t="s">
        <v>133</v>
      </c>
      <c r="C7" t="s">
        <v>71</v>
      </c>
      <c r="D7" t="s">
        <v>134</v>
      </c>
      <c r="E7" t="s">
        <v>71</v>
      </c>
      <c r="F7" t="s">
        <v>135</v>
      </c>
      <c r="G7" t="s">
        <v>71</v>
      </c>
      <c r="H7" t="s">
        <v>71</v>
      </c>
      <c r="I7" t="s">
        <v>136</v>
      </c>
      <c r="K7" t="s">
        <v>137</v>
      </c>
      <c r="L7" t="s">
        <v>138</v>
      </c>
      <c r="M7" t="s">
        <v>71</v>
      </c>
      <c r="N7" t="s">
        <v>71</v>
      </c>
      <c r="O7" t="s">
        <v>71</v>
      </c>
      <c r="P7" t="s">
        <v>139</v>
      </c>
      <c r="Q7" t="s">
        <v>140</v>
      </c>
      <c r="R7" t="s">
        <v>141</v>
      </c>
      <c r="S7" t="s">
        <v>142</v>
      </c>
      <c r="T7" t="s">
        <v>71</v>
      </c>
      <c r="U7" t="s">
        <v>71</v>
      </c>
      <c r="V7" t="s">
        <v>71</v>
      </c>
      <c r="W7" t="s">
        <v>143</v>
      </c>
      <c r="X7" t="s">
        <v>71</v>
      </c>
      <c r="Y7" t="s">
        <v>71</v>
      </c>
      <c r="Z7" t="s">
        <v>71</v>
      </c>
      <c r="AA7" t="s">
        <v>71</v>
      </c>
      <c r="AB7" t="s">
        <v>144</v>
      </c>
      <c r="AC7" t="s">
        <v>145</v>
      </c>
      <c r="AD7" t="s">
        <v>71</v>
      </c>
      <c r="AE7" t="s">
        <v>71</v>
      </c>
      <c r="AF7" t="s">
        <v>71</v>
      </c>
      <c r="AG7" t="s">
        <v>71</v>
      </c>
      <c r="AH7" t="s">
        <v>71</v>
      </c>
      <c r="AI7" t="s">
        <v>71</v>
      </c>
      <c r="AJ7" t="s">
        <v>71</v>
      </c>
      <c r="AK7" t="s">
        <v>71</v>
      </c>
      <c r="AL7" t="s">
        <v>71</v>
      </c>
      <c r="AM7" t="s">
        <v>71</v>
      </c>
      <c r="AN7" t="s">
        <v>71</v>
      </c>
      <c r="AO7" t="s">
        <v>71</v>
      </c>
      <c r="AP7" t="s">
        <v>71</v>
      </c>
      <c r="AQ7" t="s">
        <v>71</v>
      </c>
      <c r="AR7" t="s">
        <v>146</v>
      </c>
      <c r="AS7" t="s">
        <v>71</v>
      </c>
      <c r="AT7" t="s">
        <v>71</v>
      </c>
      <c r="AU7" t="s">
        <v>71</v>
      </c>
      <c r="AV7">
        <v>2020</v>
      </c>
      <c r="AW7">
        <v>12</v>
      </c>
      <c r="AX7" t="s">
        <v>71</v>
      </c>
      <c r="AY7" t="s">
        <v>71</v>
      </c>
      <c r="AZ7" t="s">
        <v>71</v>
      </c>
      <c r="BA7" t="s">
        <v>71</v>
      </c>
      <c r="BB7" t="s">
        <v>71</v>
      </c>
      <c r="BC7">
        <v>199</v>
      </c>
      <c r="BD7">
        <v>207</v>
      </c>
      <c r="BE7" t="s">
        <v>71</v>
      </c>
      <c r="BF7" t="s">
        <v>71</v>
      </c>
      <c r="BG7" t="s">
        <v>71</v>
      </c>
      <c r="BH7" t="s">
        <v>71</v>
      </c>
      <c r="BI7" t="s">
        <v>71</v>
      </c>
      <c r="BJ7" t="s">
        <v>71</v>
      </c>
      <c r="BK7" t="s">
        <v>71</v>
      </c>
      <c r="BL7" t="s">
        <v>71</v>
      </c>
      <c r="BM7" t="s">
        <v>71</v>
      </c>
      <c r="BN7" t="s">
        <v>71</v>
      </c>
      <c r="BO7" t="s">
        <v>71</v>
      </c>
      <c r="BP7" t="s">
        <v>71</v>
      </c>
      <c r="BQ7" t="s">
        <v>71</v>
      </c>
      <c r="BR7" t="s">
        <v>71</v>
      </c>
      <c r="BS7" t="s">
        <v>71</v>
      </c>
      <c r="BT7" t="s">
        <v>147</v>
      </c>
      <c r="BU7" t="str">
        <f>HYPERLINK("https%3A%2F%2Fwww.webofscience.com%2Fwos%2Fwoscc%2Ffull-record%2FWOS:000656123200025","View Full Record in Web of Science")</f>
        <v>View Full Record in Web of Science</v>
      </c>
    </row>
    <row r="8" spans="1:73" x14ac:dyDescent="0.25">
      <c r="A8" t="s">
        <v>83</v>
      </c>
      <c r="B8" t="s">
        <v>148</v>
      </c>
      <c r="C8" t="s">
        <v>71</v>
      </c>
      <c r="D8" t="s">
        <v>71</v>
      </c>
      <c r="E8" t="s">
        <v>102</v>
      </c>
      <c r="F8" t="s">
        <v>149</v>
      </c>
      <c r="G8" t="s">
        <v>71</v>
      </c>
      <c r="H8" t="s">
        <v>71</v>
      </c>
      <c r="I8" t="s">
        <v>150</v>
      </c>
      <c r="K8" t="s">
        <v>151</v>
      </c>
      <c r="L8" t="s">
        <v>71</v>
      </c>
      <c r="M8" t="s">
        <v>71</v>
      </c>
      <c r="N8" t="s">
        <v>71</v>
      </c>
      <c r="O8" t="s">
        <v>71</v>
      </c>
      <c r="P8" t="s">
        <v>152</v>
      </c>
      <c r="Q8" t="s">
        <v>153</v>
      </c>
      <c r="R8" t="s">
        <v>154</v>
      </c>
      <c r="S8" t="s">
        <v>155</v>
      </c>
      <c r="T8" t="s">
        <v>71</v>
      </c>
      <c r="U8" t="s">
        <v>71</v>
      </c>
      <c r="V8" t="s">
        <v>71</v>
      </c>
      <c r="W8" t="s">
        <v>156</v>
      </c>
      <c r="X8" t="s">
        <v>71</v>
      </c>
      <c r="Y8" t="s">
        <v>71</v>
      </c>
      <c r="Z8" t="s">
        <v>71</v>
      </c>
      <c r="AA8" t="s">
        <v>71</v>
      </c>
      <c r="AB8" t="s">
        <v>71</v>
      </c>
      <c r="AC8" t="s">
        <v>71</v>
      </c>
      <c r="AD8" t="s">
        <v>71</v>
      </c>
      <c r="AE8" t="s">
        <v>71</v>
      </c>
      <c r="AF8" t="s">
        <v>71</v>
      </c>
      <c r="AG8" t="s">
        <v>71</v>
      </c>
      <c r="AH8" t="s">
        <v>71</v>
      </c>
      <c r="AI8" t="s">
        <v>71</v>
      </c>
      <c r="AJ8" t="s">
        <v>71</v>
      </c>
      <c r="AK8" t="s">
        <v>71</v>
      </c>
      <c r="AL8" t="s">
        <v>71</v>
      </c>
      <c r="AM8" t="s">
        <v>71</v>
      </c>
      <c r="AN8" t="s">
        <v>71</v>
      </c>
      <c r="AO8" t="s">
        <v>71</v>
      </c>
      <c r="AP8" t="s">
        <v>71</v>
      </c>
      <c r="AQ8" t="s">
        <v>71</v>
      </c>
      <c r="AR8" t="s">
        <v>157</v>
      </c>
      <c r="AS8" t="s">
        <v>71</v>
      </c>
      <c r="AT8" t="s">
        <v>71</v>
      </c>
      <c r="AU8" t="s">
        <v>71</v>
      </c>
      <c r="AV8">
        <v>2018</v>
      </c>
      <c r="AW8" t="s">
        <v>71</v>
      </c>
      <c r="AX8" t="s">
        <v>71</v>
      </c>
      <c r="AY8" t="s">
        <v>71</v>
      </c>
      <c r="AZ8" t="s">
        <v>71</v>
      </c>
      <c r="BA8" t="s">
        <v>71</v>
      </c>
      <c r="BB8" t="s">
        <v>71</v>
      </c>
      <c r="BC8">
        <v>92</v>
      </c>
      <c r="BD8">
        <v>97</v>
      </c>
      <c r="BE8" t="s">
        <v>71</v>
      </c>
      <c r="BF8" t="s">
        <v>158</v>
      </c>
      <c r="BG8" t="str">
        <f>HYPERLINK("http://dx.doi.org/10.1109/IC3.2018.00028","http://dx.doi.org/10.1109/IC3.2018.00028")</f>
        <v>http://dx.doi.org/10.1109/IC3.2018.00028</v>
      </c>
      <c r="BH8" t="s">
        <v>71</v>
      </c>
      <c r="BI8" t="s">
        <v>71</v>
      </c>
      <c r="BJ8" t="s">
        <v>71</v>
      </c>
      <c r="BK8" t="s">
        <v>71</v>
      </c>
      <c r="BL8" t="s">
        <v>71</v>
      </c>
      <c r="BM8" t="s">
        <v>71</v>
      </c>
      <c r="BN8" t="s">
        <v>71</v>
      </c>
      <c r="BO8" t="s">
        <v>71</v>
      </c>
      <c r="BP8" t="s">
        <v>71</v>
      </c>
      <c r="BQ8" t="s">
        <v>71</v>
      </c>
      <c r="BR8" t="s">
        <v>71</v>
      </c>
      <c r="BS8" t="s">
        <v>71</v>
      </c>
      <c r="BT8" t="s">
        <v>159</v>
      </c>
      <c r="BU8" t="str">
        <f>HYPERLINK("https%3A%2F%2Fwww.webofscience.com%2Fwos%2Fwoscc%2Ffull-record%2FWOS:000462080100019","View Full Record in Web of Science")</f>
        <v>View Full Record in Web of Science</v>
      </c>
    </row>
    <row r="9" spans="1:73" x14ac:dyDescent="0.25">
      <c r="A9" t="s">
        <v>83</v>
      </c>
      <c r="B9" t="s">
        <v>160</v>
      </c>
      <c r="C9" t="s">
        <v>71</v>
      </c>
      <c r="D9" t="s">
        <v>71</v>
      </c>
      <c r="E9" t="s">
        <v>102</v>
      </c>
      <c r="F9" t="s">
        <v>161</v>
      </c>
      <c r="G9" t="s">
        <v>71</v>
      </c>
      <c r="H9" t="s">
        <v>71</v>
      </c>
      <c r="I9" t="s">
        <v>162</v>
      </c>
      <c r="K9" t="s">
        <v>163</v>
      </c>
      <c r="L9" t="s">
        <v>71</v>
      </c>
      <c r="M9" t="s">
        <v>71</v>
      </c>
      <c r="N9" t="s">
        <v>71</v>
      </c>
      <c r="O9" t="s">
        <v>71</v>
      </c>
      <c r="P9" t="s">
        <v>164</v>
      </c>
      <c r="Q9" t="s">
        <v>165</v>
      </c>
      <c r="R9" t="s">
        <v>166</v>
      </c>
      <c r="S9" t="s">
        <v>102</v>
      </c>
      <c r="T9" t="s">
        <v>71</v>
      </c>
      <c r="U9" t="s">
        <v>71</v>
      </c>
      <c r="V9" t="s">
        <v>71</v>
      </c>
      <c r="W9" t="s">
        <v>167</v>
      </c>
      <c r="X9" t="s">
        <v>71</v>
      </c>
      <c r="Y9" t="s">
        <v>71</v>
      </c>
      <c r="Z9" t="s">
        <v>71</v>
      </c>
      <c r="AA9" t="s">
        <v>71</v>
      </c>
      <c r="AB9" t="s">
        <v>71</v>
      </c>
      <c r="AC9" t="s">
        <v>71</v>
      </c>
      <c r="AD9" t="s">
        <v>71</v>
      </c>
      <c r="AE9" t="s">
        <v>71</v>
      </c>
      <c r="AF9" t="s">
        <v>71</v>
      </c>
      <c r="AG9" t="s">
        <v>71</v>
      </c>
      <c r="AH9" t="s">
        <v>71</v>
      </c>
      <c r="AI9" t="s">
        <v>71</v>
      </c>
      <c r="AJ9" t="s">
        <v>71</v>
      </c>
      <c r="AK9" t="s">
        <v>71</v>
      </c>
      <c r="AL9" t="s">
        <v>71</v>
      </c>
      <c r="AM9" t="s">
        <v>71</v>
      </c>
      <c r="AN9" t="s">
        <v>71</v>
      </c>
      <c r="AO9" t="s">
        <v>71</v>
      </c>
      <c r="AP9" t="s">
        <v>71</v>
      </c>
      <c r="AQ9" t="s">
        <v>71</v>
      </c>
      <c r="AR9" t="s">
        <v>168</v>
      </c>
      <c r="AS9" t="s">
        <v>71</v>
      </c>
      <c r="AT9" t="s">
        <v>71</v>
      </c>
      <c r="AU9" t="s">
        <v>71</v>
      </c>
      <c r="AV9">
        <v>2009</v>
      </c>
      <c r="AW9" t="s">
        <v>71</v>
      </c>
      <c r="AX9" t="s">
        <v>71</v>
      </c>
      <c r="AY9" t="s">
        <v>71</v>
      </c>
      <c r="AZ9" t="s">
        <v>71</v>
      </c>
      <c r="BA9" t="s">
        <v>71</v>
      </c>
      <c r="BB9" t="s">
        <v>71</v>
      </c>
      <c r="BC9">
        <v>1378</v>
      </c>
      <c r="BD9" t="s">
        <v>99</v>
      </c>
      <c r="BE9" t="s">
        <v>71</v>
      </c>
      <c r="BF9" t="s">
        <v>169</v>
      </c>
      <c r="BG9" t="str">
        <f>HYPERLINK("http://dx.doi.org/10.1109/FUZZY.2009.5276884","http://dx.doi.org/10.1109/FUZZY.2009.5276884")</f>
        <v>http://dx.doi.org/10.1109/FUZZY.2009.5276884</v>
      </c>
      <c r="BH9" t="s">
        <v>71</v>
      </c>
      <c r="BI9" t="s">
        <v>71</v>
      </c>
      <c r="BJ9" t="s">
        <v>71</v>
      </c>
      <c r="BK9" t="s">
        <v>71</v>
      </c>
      <c r="BL9" t="s">
        <v>71</v>
      </c>
      <c r="BM9" t="s">
        <v>71</v>
      </c>
      <c r="BN9" t="s">
        <v>71</v>
      </c>
      <c r="BO9" t="s">
        <v>71</v>
      </c>
      <c r="BP9" t="s">
        <v>71</v>
      </c>
      <c r="BQ9" t="s">
        <v>71</v>
      </c>
      <c r="BR9" t="s">
        <v>71</v>
      </c>
      <c r="BS9" t="s">
        <v>71</v>
      </c>
      <c r="BT9" t="s">
        <v>170</v>
      </c>
      <c r="BU9" t="str">
        <f>HYPERLINK("https%3A%2F%2Fwww.webofscience.com%2Fwos%2Fwoscc%2Ffull-record%2FWOS:000274242600239","View Full Record in Web of Science")</f>
        <v>View Full Record in Web of Science</v>
      </c>
    </row>
    <row r="10" spans="1:73" x14ac:dyDescent="0.25">
      <c r="A10" t="s">
        <v>69</v>
      </c>
      <c r="B10" t="s">
        <v>171</v>
      </c>
      <c r="C10" t="s">
        <v>71</v>
      </c>
      <c r="D10" t="s">
        <v>71</v>
      </c>
      <c r="E10" t="s">
        <v>71</v>
      </c>
      <c r="F10" t="s">
        <v>172</v>
      </c>
      <c r="G10" t="s">
        <v>71</v>
      </c>
      <c r="H10" t="s">
        <v>71</v>
      </c>
      <c r="I10" t="s">
        <v>173</v>
      </c>
      <c r="K10" t="s">
        <v>174</v>
      </c>
      <c r="L10" t="s">
        <v>71</v>
      </c>
      <c r="M10" t="s">
        <v>71</v>
      </c>
      <c r="N10" t="s">
        <v>71</v>
      </c>
      <c r="O10" t="s">
        <v>71</v>
      </c>
      <c r="P10" t="s">
        <v>71</v>
      </c>
      <c r="Q10" t="s">
        <v>71</v>
      </c>
      <c r="R10" t="s">
        <v>71</v>
      </c>
      <c r="S10" t="s">
        <v>71</v>
      </c>
      <c r="T10" t="s">
        <v>71</v>
      </c>
      <c r="U10" t="s">
        <v>71</v>
      </c>
      <c r="V10" t="s">
        <v>71</v>
      </c>
      <c r="W10" t="s">
        <v>175</v>
      </c>
      <c r="X10" t="s">
        <v>71</v>
      </c>
      <c r="Y10" t="s">
        <v>71</v>
      </c>
      <c r="Z10" t="s">
        <v>71</v>
      </c>
      <c r="AA10" t="s">
        <v>71</v>
      </c>
      <c r="AB10" t="s">
        <v>176</v>
      </c>
      <c r="AC10" t="s">
        <v>177</v>
      </c>
      <c r="AD10" t="s">
        <v>71</v>
      </c>
      <c r="AE10" t="s">
        <v>71</v>
      </c>
      <c r="AF10" t="s">
        <v>71</v>
      </c>
      <c r="AG10" t="s">
        <v>71</v>
      </c>
      <c r="AH10" t="s">
        <v>71</v>
      </c>
      <c r="AI10" t="s">
        <v>71</v>
      </c>
      <c r="AJ10" t="s">
        <v>71</v>
      </c>
      <c r="AK10" t="s">
        <v>71</v>
      </c>
      <c r="AL10" t="s">
        <v>71</v>
      </c>
      <c r="AM10" t="s">
        <v>71</v>
      </c>
      <c r="AN10" t="s">
        <v>71</v>
      </c>
      <c r="AO10" t="s">
        <v>71</v>
      </c>
      <c r="AP10" t="s">
        <v>178</v>
      </c>
      <c r="AQ10" t="s">
        <v>179</v>
      </c>
      <c r="AR10" t="s">
        <v>71</v>
      </c>
      <c r="AS10" t="s">
        <v>71</v>
      </c>
      <c r="AT10" t="s">
        <v>71</v>
      </c>
      <c r="AU10" t="s">
        <v>71</v>
      </c>
      <c r="AV10">
        <v>2019</v>
      </c>
      <c r="AW10">
        <v>36</v>
      </c>
      <c r="AX10">
        <v>4</v>
      </c>
      <c r="AY10" t="s">
        <v>71</v>
      </c>
      <c r="AZ10" t="s">
        <v>71</v>
      </c>
      <c r="BA10" t="s">
        <v>180</v>
      </c>
      <c r="BB10" t="s">
        <v>71</v>
      </c>
      <c r="BC10">
        <v>3751</v>
      </c>
      <c r="BD10">
        <v>3764</v>
      </c>
      <c r="BE10" t="s">
        <v>71</v>
      </c>
      <c r="BF10" t="s">
        <v>181</v>
      </c>
      <c r="BG10" t="str">
        <f>HYPERLINK("http://dx.doi.org/10.3233/JIFS-18559","http://dx.doi.org/10.3233/JIFS-18559")</f>
        <v>http://dx.doi.org/10.3233/JIFS-18559</v>
      </c>
      <c r="BH10" t="s">
        <v>71</v>
      </c>
      <c r="BI10" t="s">
        <v>71</v>
      </c>
      <c r="BJ10" t="s">
        <v>71</v>
      </c>
      <c r="BK10" t="s">
        <v>71</v>
      </c>
      <c r="BL10" t="s">
        <v>71</v>
      </c>
      <c r="BM10" t="s">
        <v>71</v>
      </c>
      <c r="BN10" t="s">
        <v>71</v>
      </c>
      <c r="BO10" t="s">
        <v>71</v>
      </c>
      <c r="BP10" t="s">
        <v>71</v>
      </c>
      <c r="BQ10" t="s">
        <v>71</v>
      </c>
      <c r="BR10" t="s">
        <v>71</v>
      </c>
      <c r="BS10" t="s">
        <v>71</v>
      </c>
      <c r="BT10" t="s">
        <v>182</v>
      </c>
      <c r="BU10" t="str">
        <f>HYPERLINK("https%3A%2F%2Fwww.webofscience.com%2Fwos%2Fwoscc%2Ffull-record%2FWOS:000464448100061","View Full Record in Web of Science")</f>
        <v>View Full Record in Web of Science</v>
      </c>
    </row>
    <row r="11" spans="1:73" x14ac:dyDescent="0.25">
      <c r="A11" t="s">
        <v>69</v>
      </c>
      <c r="B11" t="s">
        <v>183</v>
      </c>
      <c r="C11" t="s">
        <v>71</v>
      </c>
      <c r="D11" t="s">
        <v>71</v>
      </c>
      <c r="E11" t="s">
        <v>71</v>
      </c>
      <c r="F11" t="s">
        <v>184</v>
      </c>
      <c r="G11" t="s">
        <v>71</v>
      </c>
      <c r="H11" t="s">
        <v>71</v>
      </c>
      <c r="I11" t="s">
        <v>185</v>
      </c>
      <c r="K11" t="s">
        <v>186</v>
      </c>
      <c r="L11" t="s">
        <v>71</v>
      </c>
      <c r="M11" t="s">
        <v>71</v>
      </c>
      <c r="N11" t="s">
        <v>71</v>
      </c>
      <c r="O11" t="s">
        <v>71</v>
      </c>
      <c r="P11" t="s">
        <v>71</v>
      </c>
      <c r="Q11" t="s">
        <v>71</v>
      </c>
      <c r="R11" t="s">
        <v>71</v>
      </c>
      <c r="S11" t="s">
        <v>71</v>
      </c>
      <c r="T11" t="s">
        <v>71</v>
      </c>
      <c r="U11" t="s">
        <v>71</v>
      </c>
      <c r="V11" t="s">
        <v>71</v>
      </c>
      <c r="W11" t="s">
        <v>187</v>
      </c>
      <c r="X11" t="s">
        <v>71</v>
      </c>
      <c r="Y11" t="s">
        <v>71</v>
      </c>
      <c r="Z11" t="s">
        <v>71</v>
      </c>
      <c r="AA11" t="s">
        <v>71</v>
      </c>
      <c r="AB11" t="s">
        <v>71</v>
      </c>
      <c r="AC11" t="s">
        <v>71</v>
      </c>
      <c r="AD11" t="s">
        <v>71</v>
      </c>
      <c r="AE11" t="s">
        <v>71</v>
      </c>
      <c r="AF11" t="s">
        <v>71</v>
      </c>
      <c r="AG11" t="s">
        <v>71</v>
      </c>
      <c r="AH11" t="s">
        <v>71</v>
      </c>
      <c r="AI11" t="s">
        <v>71</v>
      </c>
      <c r="AJ11" t="s">
        <v>71</v>
      </c>
      <c r="AK11" t="s">
        <v>71</v>
      </c>
      <c r="AL11" t="s">
        <v>71</v>
      </c>
      <c r="AM11" t="s">
        <v>71</v>
      </c>
      <c r="AN11" t="s">
        <v>71</v>
      </c>
      <c r="AO11" t="s">
        <v>71</v>
      </c>
      <c r="AP11" t="s">
        <v>188</v>
      </c>
      <c r="AQ11" t="s">
        <v>71</v>
      </c>
      <c r="AR11" t="s">
        <v>71</v>
      </c>
      <c r="AS11" t="s">
        <v>71</v>
      </c>
      <c r="AT11" t="s">
        <v>71</v>
      </c>
      <c r="AU11" t="s">
        <v>129</v>
      </c>
      <c r="AV11">
        <v>2008</v>
      </c>
      <c r="AW11">
        <v>16</v>
      </c>
      <c r="AX11">
        <v>4</v>
      </c>
      <c r="AY11" t="s">
        <v>71</v>
      </c>
      <c r="AZ11" t="s">
        <v>71</v>
      </c>
      <c r="BA11" t="s">
        <v>71</v>
      </c>
      <c r="BB11" t="s">
        <v>71</v>
      </c>
      <c r="BC11">
        <v>519</v>
      </c>
      <c r="BD11">
        <v>527</v>
      </c>
      <c r="BE11" t="s">
        <v>71</v>
      </c>
      <c r="BF11" t="s">
        <v>189</v>
      </c>
      <c r="BG11" t="str">
        <f>HYPERLINK("http://dx.doi.org/10.1142/S021848850800539X","http://dx.doi.org/10.1142/S021848850800539X")</f>
        <v>http://dx.doi.org/10.1142/S021848850800539X</v>
      </c>
      <c r="BH11" t="s">
        <v>71</v>
      </c>
      <c r="BI11" t="s">
        <v>71</v>
      </c>
      <c r="BJ11" t="s">
        <v>71</v>
      </c>
      <c r="BK11" t="s">
        <v>71</v>
      </c>
      <c r="BL11" t="s">
        <v>71</v>
      </c>
      <c r="BM11" t="s">
        <v>71</v>
      </c>
      <c r="BN11" t="s">
        <v>71</v>
      </c>
      <c r="BO11" t="s">
        <v>71</v>
      </c>
      <c r="BP11" t="s">
        <v>71</v>
      </c>
      <c r="BQ11" t="s">
        <v>71</v>
      </c>
      <c r="BR11" t="s">
        <v>71</v>
      </c>
      <c r="BS11" t="s">
        <v>71</v>
      </c>
      <c r="BT11" t="s">
        <v>190</v>
      </c>
      <c r="BU11" t="str">
        <f>HYPERLINK("https%3A%2F%2Fwww.webofscience.com%2Fwos%2Fwoscc%2Ffull-record%2FWOS:000258301400004","View Full Record in Web of Science")</f>
        <v>View Full Record in Web of Science</v>
      </c>
    </row>
    <row r="12" spans="1:73" x14ac:dyDescent="0.25">
      <c r="A12" t="s">
        <v>69</v>
      </c>
      <c r="B12" t="s">
        <v>191</v>
      </c>
      <c r="C12" t="s">
        <v>71</v>
      </c>
      <c r="D12" t="s">
        <v>71</v>
      </c>
      <c r="E12" t="s">
        <v>71</v>
      </c>
      <c r="F12" t="s">
        <v>192</v>
      </c>
      <c r="G12" t="s">
        <v>71</v>
      </c>
      <c r="H12" t="s">
        <v>71</v>
      </c>
      <c r="I12" t="s">
        <v>193</v>
      </c>
      <c r="K12" t="s">
        <v>194</v>
      </c>
      <c r="L12" t="s">
        <v>71</v>
      </c>
      <c r="M12" t="s">
        <v>71</v>
      </c>
      <c r="N12" t="s">
        <v>71</v>
      </c>
      <c r="O12" t="s">
        <v>71</v>
      </c>
      <c r="P12" t="s">
        <v>71</v>
      </c>
      <c r="Q12" t="s">
        <v>71</v>
      </c>
      <c r="R12" t="s">
        <v>71</v>
      </c>
      <c r="S12" t="s">
        <v>71</v>
      </c>
      <c r="T12" t="s">
        <v>71</v>
      </c>
      <c r="U12" t="s">
        <v>71</v>
      </c>
      <c r="V12" t="s">
        <v>71</v>
      </c>
      <c r="W12" t="s">
        <v>195</v>
      </c>
      <c r="X12" t="s">
        <v>71</v>
      </c>
      <c r="Y12" t="s">
        <v>71</v>
      </c>
      <c r="Z12" t="s">
        <v>71</v>
      </c>
      <c r="AA12" t="s">
        <v>71</v>
      </c>
      <c r="AB12" t="s">
        <v>196</v>
      </c>
      <c r="AC12" t="s">
        <v>197</v>
      </c>
      <c r="AD12" t="s">
        <v>71</v>
      </c>
      <c r="AE12" t="s">
        <v>71</v>
      </c>
      <c r="AF12" t="s">
        <v>71</v>
      </c>
      <c r="AG12" t="s">
        <v>71</v>
      </c>
      <c r="AH12" t="s">
        <v>71</v>
      </c>
      <c r="AI12" t="s">
        <v>71</v>
      </c>
      <c r="AJ12" t="s">
        <v>71</v>
      </c>
      <c r="AK12" t="s">
        <v>71</v>
      </c>
      <c r="AL12" t="s">
        <v>71</v>
      </c>
      <c r="AM12" t="s">
        <v>71</v>
      </c>
      <c r="AN12" t="s">
        <v>71</v>
      </c>
      <c r="AO12" t="s">
        <v>71</v>
      </c>
      <c r="AP12" t="s">
        <v>198</v>
      </c>
      <c r="AQ12" t="s">
        <v>199</v>
      </c>
      <c r="AR12" t="s">
        <v>71</v>
      </c>
      <c r="AS12" t="s">
        <v>71</v>
      </c>
      <c r="AT12" t="s">
        <v>71</v>
      </c>
      <c r="AU12" t="s">
        <v>71</v>
      </c>
      <c r="AV12">
        <v>2016</v>
      </c>
      <c r="AW12">
        <v>9</v>
      </c>
      <c r="AX12" t="s">
        <v>71</v>
      </c>
      <c r="AY12" t="s">
        <v>71</v>
      </c>
      <c r="AZ12">
        <v>1</v>
      </c>
      <c r="BA12" t="s">
        <v>180</v>
      </c>
      <c r="BB12" t="s">
        <v>71</v>
      </c>
      <c r="BC12">
        <v>3</v>
      </c>
      <c r="BD12">
        <v>24</v>
      </c>
      <c r="BE12" t="s">
        <v>71</v>
      </c>
      <c r="BF12" t="s">
        <v>200</v>
      </c>
      <c r="BG12" t="str">
        <f>HYPERLINK("http://dx.doi.org/10.1080/18756891.2016.1180817","http://dx.doi.org/10.1080/18756891.2016.1180817")</f>
        <v>http://dx.doi.org/10.1080/18756891.2016.1180817</v>
      </c>
      <c r="BH12" t="s">
        <v>71</v>
      </c>
      <c r="BI12" t="s">
        <v>71</v>
      </c>
      <c r="BJ12" t="s">
        <v>71</v>
      </c>
      <c r="BK12" t="s">
        <v>71</v>
      </c>
      <c r="BL12" t="s">
        <v>71</v>
      </c>
      <c r="BM12" t="s">
        <v>71</v>
      </c>
      <c r="BN12" t="s">
        <v>71</v>
      </c>
      <c r="BO12" t="s">
        <v>71</v>
      </c>
      <c r="BP12" t="s">
        <v>71</v>
      </c>
      <c r="BQ12" t="s">
        <v>71</v>
      </c>
      <c r="BR12" t="s">
        <v>71</v>
      </c>
      <c r="BS12" t="s">
        <v>71</v>
      </c>
      <c r="BT12" t="s">
        <v>201</v>
      </c>
      <c r="BU12" t="str">
        <f>HYPERLINK("https%3A%2F%2Fwww.webofscience.com%2Fwos%2Fwoscc%2Ffull-record%2FWOS:000375236200002","View Full Record in Web of Science")</f>
        <v>View Full Record in Web of Science</v>
      </c>
    </row>
    <row r="13" spans="1:73" x14ac:dyDescent="0.25">
      <c r="A13" t="s">
        <v>83</v>
      </c>
      <c r="B13" t="s">
        <v>202</v>
      </c>
      <c r="C13" t="s">
        <v>71</v>
      </c>
      <c r="D13" t="s">
        <v>203</v>
      </c>
      <c r="E13" t="s">
        <v>71</v>
      </c>
      <c r="F13" t="s">
        <v>204</v>
      </c>
      <c r="G13" t="s">
        <v>71</v>
      </c>
      <c r="H13" t="s">
        <v>71</v>
      </c>
      <c r="I13" t="s">
        <v>205</v>
      </c>
      <c r="K13" t="s">
        <v>206</v>
      </c>
      <c r="L13" t="s">
        <v>207</v>
      </c>
      <c r="M13" t="s">
        <v>71</v>
      </c>
      <c r="N13" t="s">
        <v>71</v>
      </c>
      <c r="O13" t="s">
        <v>71</v>
      </c>
      <c r="P13" t="s">
        <v>208</v>
      </c>
      <c r="Q13" t="s">
        <v>209</v>
      </c>
      <c r="R13" t="s">
        <v>210</v>
      </c>
      <c r="S13" t="s">
        <v>211</v>
      </c>
      <c r="T13" t="s">
        <v>71</v>
      </c>
      <c r="U13" t="s">
        <v>71</v>
      </c>
      <c r="V13" t="s">
        <v>71</v>
      </c>
      <c r="W13" t="s">
        <v>212</v>
      </c>
      <c r="X13" t="s">
        <v>71</v>
      </c>
      <c r="Y13" t="s">
        <v>71</v>
      </c>
      <c r="Z13" t="s">
        <v>71</v>
      </c>
      <c r="AA13" t="s">
        <v>71</v>
      </c>
      <c r="AB13" t="s">
        <v>71</v>
      </c>
      <c r="AC13" t="s">
        <v>71</v>
      </c>
      <c r="AD13" t="s">
        <v>71</v>
      </c>
      <c r="AE13" t="s">
        <v>71</v>
      </c>
      <c r="AF13" t="s">
        <v>71</v>
      </c>
      <c r="AG13" t="s">
        <v>71</v>
      </c>
      <c r="AH13" t="s">
        <v>71</v>
      </c>
      <c r="AI13" t="s">
        <v>71</v>
      </c>
      <c r="AJ13" t="s">
        <v>71</v>
      </c>
      <c r="AK13" t="s">
        <v>71</v>
      </c>
      <c r="AL13" t="s">
        <v>71</v>
      </c>
      <c r="AM13" t="s">
        <v>71</v>
      </c>
      <c r="AN13" t="s">
        <v>71</v>
      </c>
      <c r="AO13" t="s">
        <v>71</v>
      </c>
      <c r="AP13" t="s">
        <v>213</v>
      </c>
      <c r="AQ13" t="s">
        <v>71</v>
      </c>
      <c r="AR13" t="s">
        <v>214</v>
      </c>
      <c r="AS13" t="s">
        <v>71</v>
      </c>
      <c r="AT13" t="s">
        <v>71</v>
      </c>
      <c r="AU13" t="s">
        <v>71</v>
      </c>
      <c r="AV13">
        <v>2008</v>
      </c>
      <c r="AW13">
        <v>46</v>
      </c>
      <c r="AX13" t="s">
        <v>71</v>
      </c>
      <c r="AY13" t="s">
        <v>71</v>
      </c>
      <c r="AZ13" t="s">
        <v>71</v>
      </c>
      <c r="BA13" t="s">
        <v>71</v>
      </c>
      <c r="BB13" t="s">
        <v>71</v>
      </c>
      <c r="BC13">
        <v>245</v>
      </c>
      <c r="BD13">
        <v>255</v>
      </c>
      <c r="BE13" t="s">
        <v>71</v>
      </c>
      <c r="BF13" t="s">
        <v>71</v>
      </c>
      <c r="BG13" t="s">
        <v>71</v>
      </c>
      <c r="BH13" t="s">
        <v>71</v>
      </c>
      <c r="BI13" t="s">
        <v>71</v>
      </c>
      <c r="BJ13" t="s">
        <v>71</v>
      </c>
      <c r="BK13" t="s">
        <v>71</v>
      </c>
      <c r="BL13" t="s">
        <v>71</v>
      </c>
      <c r="BM13" t="s">
        <v>71</v>
      </c>
      <c r="BN13" t="s">
        <v>71</v>
      </c>
      <c r="BO13" t="s">
        <v>71</v>
      </c>
      <c r="BP13" t="s">
        <v>71</v>
      </c>
      <c r="BQ13" t="s">
        <v>71</v>
      </c>
      <c r="BR13" t="s">
        <v>71</v>
      </c>
      <c r="BS13" t="s">
        <v>71</v>
      </c>
      <c r="BT13" t="s">
        <v>215</v>
      </c>
      <c r="BU13" t="str">
        <f>HYPERLINK("https%3A%2F%2Fwww.webofscience.com%2Fwos%2Fwoscc%2Ffull-record%2FWOS:000254887600019","View Full Record in Web of Science")</f>
        <v>View Full Record in Web of Science</v>
      </c>
    </row>
    <row r="14" spans="1:73" x14ac:dyDescent="0.25">
      <c r="A14" t="s">
        <v>83</v>
      </c>
      <c r="B14" t="s">
        <v>216</v>
      </c>
      <c r="C14" t="s">
        <v>71</v>
      </c>
      <c r="D14" t="s">
        <v>217</v>
      </c>
      <c r="E14" t="s">
        <v>71</v>
      </c>
      <c r="F14" t="s">
        <v>216</v>
      </c>
      <c r="G14" t="s">
        <v>71</v>
      </c>
      <c r="H14" t="s">
        <v>71</v>
      </c>
      <c r="I14" t="s">
        <v>218</v>
      </c>
      <c r="K14" t="s">
        <v>219</v>
      </c>
      <c r="L14" t="s">
        <v>220</v>
      </c>
      <c r="M14" t="s">
        <v>71</v>
      </c>
      <c r="N14" t="s">
        <v>71</v>
      </c>
      <c r="O14" t="s">
        <v>71</v>
      </c>
      <c r="P14" t="s">
        <v>221</v>
      </c>
      <c r="Q14" t="s">
        <v>222</v>
      </c>
      <c r="R14" t="s">
        <v>223</v>
      </c>
      <c r="S14" t="s">
        <v>224</v>
      </c>
      <c r="T14" t="s">
        <v>71</v>
      </c>
      <c r="U14" t="s">
        <v>71</v>
      </c>
      <c r="V14" t="s">
        <v>71</v>
      </c>
      <c r="W14" t="s">
        <v>225</v>
      </c>
      <c r="X14" t="s">
        <v>71</v>
      </c>
      <c r="Y14" t="s">
        <v>71</v>
      </c>
      <c r="Z14" t="s">
        <v>71</v>
      </c>
      <c r="AA14" t="s">
        <v>71</v>
      </c>
      <c r="AB14" t="s">
        <v>71</v>
      </c>
      <c r="AC14" t="s">
        <v>71</v>
      </c>
      <c r="AD14" t="s">
        <v>71</v>
      </c>
      <c r="AE14" t="s">
        <v>71</v>
      </c>
      <c r="AF14" t="s">
        <v>71</v>
      </c>
      <c r="AG14" t="s">
        <v>71</v>
      </c>
      <c r="AH14" t="s">
        <v>71</v>
      </c>
      <c r="AI14" t="s">
        <v>71</v>
      </c>
      <c r="AJ14" t="s">
        <v>71</v>
      </c>
      <c r="AK14" t="s">
        <v>71</v>
      </c>
      <c r="AL14" t="s">
        <v>71</v>
      </c>
      <c r="AM14" t="s">
        <v>71</v>
      </c>
      <c r="AN14" t="s">
        <v>71</v>
      </c>
      <c r="AO14" t="s">
        <v>71</v>
      </c>
      <c r="AP14" t="s">
        <v>226</v>
      </c>
      <c r="AQ14" t="s">
        <v>227</v>
      </c>
      <c r="AR14" t="s">
        <v>228</v>
      </c>
      <c r="AS14" t="s">
        <v>71</v>
      </c>
      <c r="AT14" t="s">
        <v>71</v>
      </c>
      <c r="AU14" t="s">
        <v>71</v>
      </c>
      <c r="AV14">
        <v>2001</v>
      </c>
      <c r="AW14">
        <v>7</v>
      </c>
      <c r="AX14" t="s">
        <v>71</v>
      </c>
      <c r="AY14" t="s">
        <v>71</v>
      </c>
      <c r="AZ14" t="s">
        <v>71</v>
      </c>
      <c r="BA14" t="s">
        <v>71</v>
      </c>
      <c r="BB14" t="s">
        <v>71</v>
      </c>
      <c r="BC14">
        <v>255</v>
      </c>
      <c r="BD14">
        <v>262</v>
      </c>
      <c r="BE14" t="s">
        <v>71</v>
      </c>
      <c r="BF14" t="s">
        <v>71</v>
      </c>
      <c r="BG14" t="s">
        <v>71</v>
      </c>
      <c r="BH14" t="s">
        <v>71</v>
      </c>
      <c r="BI14" t="s">
        <v>71</v>
      </c>
      <c r="BJ14" t="s">
        <v>71</v>
      </c>
      <c r="BK14" t="s">
        <v>71</v>
      </c>
      <c r="BL14" t="s">
        <v>71</v>
      </c>
      <c r="BM14" t="s">
        <v>71</v>
      </c>
      <c r="BN14" t="s">
        <v>71</v>
      </c>
      <c r="BO14" t="s">
        <v>71</v>
      </c>
      <c r="BP14" t="s">
        <v>71</v>
      </c>
      <c r="BQ14" t="s">
        <v>71</v>
      </c>
      <c r="BR14" t="s">
        <v>71</v>
      </c>
      <c r="BS14" t="s">
        <v>71</v>
      </c>
      <c r="BT14" t="s">
        <v>229</v>
      </c>
      <c r="BU14" t="str">
        <f>HYPERLINK("https%3A%2F%2Fwww.webofscience.com%2Fwos%2Fwoscc%2Ffull-record%2FWOS:000173778400030","View Full Record in Web of Science")</f>
        <v>View Full Record in Web of Science</v>
      </c>
    </row>
    <row r="15" spans="1:73" x14ac:dyDescent="0.25">
      <c r="A15" t="s">
        <v>69</v>
      </c>
      <c r="B15" t="s">
        <v>230</v>
      </c>
      <c r="C15" t="s">
        <v>71</v>
      </c>
      <c r="D15" t="s">
        <v>71</v>
      </c>
      <c r="E15" t="s">
        <v>71</v>
      </c>
      <c r="F15" t="s">
        <v>231</v>
      </c>
      <c r="G15" t="s">
        <v>71</v>
      </c>
      <c r="H15" t="s">
        <v>71</v>
      </c>
      <c r="I15" t="s">
        <v>232</v>
      </c>
      <c r="K15" t="s">
        <v>233</v>
      </c>
      <c r="L15" t="s">
        <v>71</v>
      </c>
      <c r="M15" t="s">
        <v>71</v>
      </c>
      <c r="N15" t="s">
        <v>71</v>
      </c>
      <c r="O15" t="s">
        <v>71</v>
      </c>
      <c r="P15" t="s">
        <v>71</v>
      </c>
      <c r="Q15" t="s">
        <v>71</v>
      </c>
      <c r="R15" t="s">
        <v>71</v>
      </c>
      <c r="S15" t="s">
        <v>71</v>
      </c>
      <c r="T15" t="s">
        <v>71</v>
      </c>
      <c r="U15" t="s">
        <v>71</v>
      </c>
      <c r="V15" t="s">
        <v>71</v>
      </c>
      <c r="W15" t="s">
        <v>234</v>
      </c>
      <c r="X15" t="s">
        <v>71</v>
      </c>
      <c r="Y15" t="s">
        <v>71</v>
      </c>
      <c r="Z15" t="s">
        <v>71</v>
      </c>
      <c r="AA15" t="s">
        <v>71</v>
      </c>
      <c r="AB15" t="s">
        <v>235</v>
      </c>
      <c r="AC15" t="s">
        <v>236</v>
      </c>
      <c r="AD15" t="s">
        <v>71</v>
      </c>
      <c r="AE15" t="s">
        <v>71</v>
      </c>
      <c r="AF15" t="s">
        <v>71</v>
      </c>
      <c r="AG15" t="s">
        <v>71</v>
      </c>
      <c r="AH15" t="s">
        <v>71</v>
      </c>
      <c r="AI15" t="s">
        <v>71</v>
      </c>
      <c r="AJ15" t="s">
        <v>71</v>
      </c>
      <c r="AK15" t="s">
        <v>71</v>
      </c>
      <c r="AL15" t="s">
        <v>71</v>
      </c>
      <c r="AM15" t="s">
        <v>71</v>
      </c>
      <c r="AN15" t="s">
        <v>71</v>
      </c>
      <c r="AO15" t="s">
        <v>71</v>
      </c>
      <c r="AP15" t="s">
        <v>237</v>
      </c>
      <c r="AQ15" t="s">
        <v>238</v>
      </c>
      <c r="AR15" t="s">
        <v>71</v>
      </c>
      <c r="AS15" t="s">
        <v>71</v>
      </c>
      <c r="AT15" t="s">
        <v>71</v>
      </c>
      <c r="AU15" t="s">
        <v>239</v>
      </c>
      <c r="AV15">
        <v>2016</v>
      </c>
      <c r="AW15">
        <v>24</v>
      </c>
      <c r="AX15">
        <v>1</v>
      </c>
      <c r="AY15" t="s">
        <v>71</v>
      </c>
      <c r="AZ15" t="s">
        <v>71</v>
      </c>
      <c r="BA15" t="s">
        <v>71</v>
      </c>
      <c r="BB15" t="s">
        <v>71</v>
      </c>
      <c r="BC15">
        <v>179</v>
      </c>
      <c r="BD15">
        <v>194</v>
      </c>
      <c r="BE15" t="s">
        <v>71</v>
      </c>
      <c r="BF15" t="s">
        <v>240</v>
      </c>
      <c r="BG15" t="str">
        <f>HYPERLINK("http://dx.doi.org/10.1109/TFUZZ.2015.2451692","http://dx.doi.org/10.1109/TFUZZ.2015.2451692")</f>
        <v>http://dx.doi.org/10.1109/TFUZZ.2015.2451692</v>
      </c>
      <c r="BH15" t="s">
        <v>71</v>
      </c>
      <c r="BI15" t="s">
        <v>71</v>
      </c>
      <c r="BJ15" t="s">
        <v>71</v>
      </c>
      <c r="BK15" t="s">
        <v>71</v>
      </c>
      <c r="BL15" t="s">
        <v>71</v>
      </c>
      <c r="BM15" t="s">
        <v>71</v>
      </c>
      <c r="BN15" t="s">
        <v>71</v>
      </c>
      <c r="BO15" t="s">
        <v>71</v>
      </c>
      <c r="BP15" t="s">
        <v>71</v>
      </c>
      <c r="BQ15" t="s">
        <v>71</v>
      </c>
      <c r="BR15" t="s">
        <v>71</v>
      </c>
      <c r="BS15" t="s">
        <v>71</v>
      </c>
      <c r="BT15" t="s">
        <v>241</v>
      </c>
      <c r="BU15" t="str">
        <f>HYPERLINK("https%3A%2F%2Fwww.webofscience.com%2Fwos%2Fwoscc%2Ffull-record%2FWOS:000370764100015","View Full Record in Web of Science")</f>
        <v>View Full Record in Web of Science</v>
      </c>
    </row>
    <row r="16" spans="1:73" x14ac:dyDescent="0.25">
      <c r="A16" t="s">
        <v>83</v>
      </c>
      <c r="B16" t="s">
        <v>242</v>
      </c>
      <c r="C16" t="s">
        <v>71</v>
      </c>
      <c r="D16" t="s">
        <v>71</v>
      </c>
      <c r="E16" t="s">
        <v>102</v>
      </c>
      <c r="F16" t="s">
        <v>243</v>
      </c>
      <c r="G16" t="s">
        <v>71</v>
      </c>
      <c r="H16" t="s">
        <v>71</v>
      </c>
      <c r="I16" t="s">
        <v>244</v>
      </c>
      <c r="K16" t="s">
        <v>245</v>
      </c>
      <c r="L16" t="s">
        <v>71</v>
      </c>
      <c r="M16" t="s">
        <v>71</v>
      </c>
      <c r="N16" t="s">
        <v>71</v>
      </c>
      <c r="O16" t="s">
        <v>71</v>
      </c>
      <c r="P16" t="s">
        <v>246</v>
      </c>
      <c r="Q16" t="s">
        <v>247</v>
      </c>
      <c r="R16" t="s">
        <v>248</v>
      </c>
      <c r="S16" t="s">
        <v>249</v>
      </c>
      <c r="T16" t="s">
        <v>71</v>
      </c>
      <c r="U16" t="s">
        <v>71</v>
      </c>
      <c r="V16" t="s">
        <v>71</v>
      </c>
      <c r="W16" t="s">
        <v>250</v>
      </c>
      <c r="X16" t="s">
        <v>71</v>
      </c>
      <c r="Y16" t="s">
        <v>71</v>
      </c>
      <c r="Z16" t="s">
        <v>71</v>
      </c>
      <c r="AA16" t="s">
        <v>71</v>
      </c>
      <c r="AB16" t="s">
        <v>71</v>
      </c>
      <c r="AC16" t="s">
        <v>71</v>
      </c>
      <c r="AD16" t="s">
        <v>71</v>
      </c>
      <c r="AE16" t="s">
        <v>71</v>
      </c>
      <c r="AF16" t="s">
        <v>71</v>
      </c>
      <c r="AG16" t="s">
        <v>71</v>
      </c>
      <c r="AH16" t="s">
        <v>71</v>
      </c>
      <c r="AI16" t="s">
        <v>71</v>
      </c>
      <c r="AJ16" t="s">
        <v>71</v>
      </c>
      <c r="AK16" t="s">
        <v>71</v>
      </c>
      <c r="AL16" t="s">
        <v>71</v>
      </c>
      <c r="AM16" t="s">
        <v>71</v>
      </c>
      <c r="AN16" t="s">
        <v>71</v>
      </c>
      <c r="AO16" t="s">
        <v>71</v>
      </c>
      <c r="AP16" t="s">
        <v>71</v>
      </c>
      <c r="AQ16" t="s">
        <v>71</v>
      </c>
      <c r="AR16" t="s">
        <v>251</v>
      </c>
      <c r="AS16" t="s">
        <v>71</v>
      </c>
      <c r="AT16" t="s">
        <v>71</v>
      </c>
      <c r="AU16" t="s">
        <v>71</v>
      </c>
      <c r="AV16">
        <v>2007</v>
      </c>
      <c r="AW16" t="s">
        <v>71</v>
      </c>
      <c r="AX16" t="s">
        <v>71</v>
      </c>
      <c r="AY16" t="s">
        <v>71</v>
      </c>
      <c r="AZ16" t="s">
        <v>71</v>
      </c>
      <c r="BA16" t="s">
        <v>71</v>
      </c>
      <c r="BB16" t="s">
        <v>71</v>
      </c>
      <c r="BC16">
        <v>73</v>
      </c>
      <c r="BD16" t="s">
        <v>99</v>
      </c>
      <c r="BE16" t="s">
        <v>71</v>
      </c>
      <c r="BF16" t="s">
        <v>252</v>
      </c>
      <c r="BG16" t="str">
        <f>HYPERLINK("http://dx.doi.org/10.1109/SOFA.2007.4318308","http://dx.doi.org/10.1109/SOFA.2007.4318308")</f>
        <v>http://dx.doi.org/10.1109/SOFA.2007.4318308</v>
      </c>
      <c r="BH16" t="s">
        <v>71</v>
      </c>
      <c r="BI16" t="s">
        <v>71</v>
      </c>
      <c r="BJ16" t="s">
        <v>71</v>
      </c>
      <c r="BK16" t="s">
        <v>71</v>
      </c>
      <c r="BL16" t="s">
        <v>71</v>
      </c>
      <c r="BM16" t="s">
        <v>71</v>
      </c>
      <c r="BN16" t="s">
        <v>71</v>
      </c>
      <c r="BO16" t="s">
        <v>71</v>
      </c>
      <c r="BP16" t="s">
        <v>71</v>
      </c>
      <c r="BQ16" t="s">
        <v>71</v>
      </c>
      <c r="BR16" t="s">
        <v>71</v>
      </c>
      <c r="BS16" t="s">
        <v>71</v>
      </c>
      <c r="BT16" t="s">
        <v>253</v>
      </c>
      <c r="BU16" t="str">
        <f>HYPERLINK("https%3A%2F%2Fwww.webofscience.com%2Fwos%2Fwoscc%2Ffull-record%2FWOS:000249888900013","View Full Record in Web of Science")</f>
        <v>View Full Record in Web of Science</v>
      </c>
    </row>
    <row r="17" spans="1:73" x14ac:dyDescent="0.25">
      <c r="A17" t="s">
        <v>69</v>
      </c>
      <c r="B17" t="s">
        <v>254</v>
      </c>
      <c r="C17" t="s">
        <v>71</v>
      </c>
      <c r="D17" t="s">
        <v>71</v>
      </c>
      <c r="E17" t="s">
        <v>71</v>
      </c>
      <c r="F17" t="s">
        <v>255</v>
      </c>
      <c r="G17" t="s">
        <v>71</v>
      </c>
      <c r="H17" t="s">
        <v>71</v>
      </c>
      <c r="I17" t="s">
        <v>256</v>
      </c>
      <c r="K17" t="s">
        <v>257</v>
      </c>
      <c r="L17" t="s">
        <v>71</v>
      </c>
      <c r="M17" t="s">
        <v>71</v>
      </c>
      <c r="N17" t="s">
        <v>71</v>
      </c>
      <c r="O17" t="s">
        <v>71</v>
      </c>
      <c r="P17" t="s">
        <v>71</v>
      </c>
      <c r="Q17" t="s">
        <v>71</v>
      </c>
      <c r="R17" t="s">
        <v>71</v>
      </c>
      <c r="S17" t="s">
        <v>71</v>
      </c>
      <c r="T17" t="s">
        <v>71</v>
      </c>
      <c r="U17" t="s">
        <v>71</v>
      </c>
      <c r="V17" t="s">
        <v>71</v>
      </c>
      <c r="W17" t="s">
        <v>258</v>
      </c>
      <c r="X17" t="s">
        <v>71</v>
      </c>
      <c r="Y17" t="s">
        <v>71</v>
      </c>
      <c r="Z17" t="s">
        <v>71</v>
      </c>
      <c r="AA17" t="s">
        <v>71</v>
      </c>
      <c r="AB17" t="s">
        <v>259</v>
      </c>
      <c r="AC17" t="s">
        <v>260</v>
      </c>
      <c r="AD17" t="s">
        <v>71</v>
      </c>
      <c r="AE17" t="s">
        <v>71</v>
      </c>
      <c r="AF17" t="s">
        <v>71</v>
      </c>
      <c r="AG17" t="s">
        <v>71</v>
      </c>
      <c r="AH17" t="s">
        <v>71</v>
      </c>
      <c r="AI17" t="s">
        <v>71</v>
      </c>
      <c r="AJ17" t="s">
        <v>71</v>
      </c>
      <c r="AK17" t="s">
        <v>71</v>
      </c>
      <c r="AL17" t="s">
        <v>71</v>
      </c>
      <c r="AM17" t="s">
        <v>71</v>
      </c>
      <c r="AN17" t="s">
        <v>71</v>
      </c>
      <c r="AO17" t="s">
        <v>71</v>
      </c>
      <c r="AP17" t="s">
        <v>261</v>
      </c>
      <c r="AQ17" t="s">
        <v>262</v>
      </c>
      <c r="AR17" t="s">
        <v>71</v>
      </c>
      <c r="AS17" t="s">
        <v>71</v>
      </c>
      <c r="AT17" t="s">
        <v>71</v>
      </c>
      <c r="AU17" t="s">
        <v>263</v>
      </c>
      <c r="AV17">
        <v>2017</v>
      </c>
      <c r="AW17">
        <v>90</v>
      </c>
      <c r="AX17" t="s">
        <v>71</v>
      </c>
      <c r="AY17" t="s">
        <v>71</v>
      </c>
      <c r="AZ17" t="s">
        <v>71</v>
      </c>
      <c r="BA17" t="s">
        <v>71</v>
      </c>
      <c r="BB17" t="s">
        <v>71</v>
      </c>
      <c r="BC17">
        <v>333</v>
      </c>
      <c r="BD17">
        <v>340</v>
      </c>
      <c r="BE17" t="s">
        <v>71</v>
      </c>
      <c r="BF17" t="s">
        <v>264</v>
      </c>
      <c r="BG17" t="str">
        <f>HYPERLINK("http://dx.doi.org/10.1016/j.ijar.2017.08.006","http://dx.doi.org/10.1016/j.ijar.2017.08.006")</f>
        <v>http://dx.doi.org/10.1016/j.ijar.2017.08.006</v>
      </c>
      <c r="BH17" t="s">
        <v>71</v>
      </c>
      <c r="BI17" t="s">
        <v>71</v>
      </c>
      <c r="BJ17" t="s">
        <v>71</v>
      </c>
      <c r="BK17" t="s">
        <v>71</v>
      </c>
      <c r="BL17" t="s">
        <v>71</v>
      </c>
      <c r="BM17" t="s">
        <v>71</v>
      </c>
      <c r="BN17" t="s">
        <v>71</v>
      </c>
      <c r="BO17" t="s">
        <v>71</v>
      </c>
      <c r="BP17" t="s">
        <v>71</v>
      </c>
      <c r="BQ17" t="s">
        <v>71</v>
      </c>
      <c r="BR17" t="s">
        <v>71</v>
      </c>
      <c r="BS17" t="s">
        <v>71</v>
      </c>
      <c r="BT17" t="s">
        <v>265</v>
      </c>
      <c r="BU17" t="str">
        <f>HYPERLINK("https%3A%2F%2Fwww.webofscience.com%2Fwos%2Fwoscc%2Ffull-record%2FWOS:000413380900019","View Full Record in Web of Science")</f>
        <v>View Full Record in Web of Science</v>
      </c>
    </row>
    <row r="18" spans="1:73" x14ac:dyDescent="0.25">
      <c r="A18" t="s">
        <v>69</v>
      </c>
      <c r="B18" t="s">
        <v>266</v>
      </c>
      <c r="C18" t="s">
        <v>71</v>
      </c>
      <c r="D18" t="s">
        <v>71</v>
      </c>
      <c r="E18" t="s">
        <v>71</v>
      </c>
      <c r="F18" t="s">
        <v>267</v>
      </c>
      <c r="G18" t="s">
        <v>71</v>
      </c>
      <c r="H18" t="s">
        <v>71</v>
      </c>
      <c r="I18" t="s">
        <v>268</v>
      </c>
      <c r="K18" t="s">
        <v>269</v>
      </c>
      <c r="L18" t="s">
        <v>71</v>
      </c>
      <c r="M18" t="s">
        <v>71</v>
      </c>
      <c r="N18" t="s">
        <v>71</v>
      </c>
      <c r="O18" t="s">
        <v>71</v>
      </c>
      <c r="P18" t="s">
        <v>71</v>
      </c>
      <c r="Q18" t="s">
        <v>71</v>
      </c>
      <c r="R18" t="s">
        <v>71</v>
      </c>
      <c r="S18" t="s">
        <v>71</v>
      </c>
      <c r="T18" t="s">
        <v>71</v>
      </c>
      <c r="U18" t="s">
        <v>71</v>
      </c>
      <c r="V18" t="s">
        <v>71</v>
      </c>
      <c r="W18" t="s">
        <v>270</v>
      </c>
      <c r="X18" t="s">
        <v>71</v>
      </c>
      <c r="Y18" t="s">
        <v>71</v>
      </c>
      <c r="Z18" t="s">
        <v>71</v>
      </c>
      <c r="AA18" t="s">
        <v>71</v>
      </c>
      <c r="AB18" t="s">
        <v>176</v>
      </c>
      <c r="AC18" t="s">
        <v>177</v>
      </c>
      <c r="AD18" t="s">
        <v>71</v>
      </c>
      <c r="AE18" t="s">
        <v>71</v>
      </c>
      <c r="AF18" t="s">
        <v>71</v>
      </c>
      <c r="AG18" t="s">
        <v>71</v>
      </c>
      <c r="AH18" t="s">
        <v>71</v>
      </c>
      <c r="AI18" t="s">
        <v>71</v>
      </c>
      <c r="AJ18" t="s">
        <v>71</v>
      </c>
      <c r="AK18" t="s">
        <v>71</v>
      </c>
      <c r="AL18" t="s">
        <v>71</v>
      </c>
      <c r="AM18" t="s">
        <v>71</v>
      </c>
      <c r="AN18" t="s">
        <v>71</v>
      </c>
      <c r="AO18" t="s">
        <v>71</v>
      </c>
      <c r="AP18" t="s">
        <v>271</v>
      </c>
      <c r="AQ18" t="s">
        <v>71</v>
      </c>
      <c r="AR18" t="s">
        <v>71</v>
      </c>
      <c r="AS18" t="s">
        <v>71</v>
      </c>
      <c r="AT18" t="s">
        <v>71</v>
      </c>
      <c r="AU18" t="s">
        <v>71</v>
      </c>
      <c r="AV18">
        <v>2020</v>
      </c>
      <c r="AW18">
        <v>8</v>
      </c>
      <c r="AX18" t="s">
        <v>71</v>
      </c>
      <c r="AY18" t="s">
        <v>71</v>
      </c>
      <c r="AZ18" t="s">
        <v>71</v>
      </c>
      <c r="BA18" t="s">
        <v>71</v>
      </c>
      <c r="BB18" t="s">
        <v>71</v>
      </c>
      <c r="BC18">
        <v>41615</v>
      </c>
      <c r="BD18">
        <v>41625</v>
      </c>
      <c r="BE18" t="s">
        <v>71</v>
      </c>
      <c r="BF18" t="s">
        <v>272</v>
      </c>
      <c r="BG18" t="str">
        <f>HYPERLINK("http://dx.doi.org/10.1109/ACCESS.2020.2976731","http://dx.doi.org/10.1109/ACCESS.2020.2976731")</f>
        <v>http://dx.doi.org/10.1109/ACCESS.2020.2976731</v>
      </c>
      <c r="BH18" t="s">
        <v>71</v>
      </c>
      <c r="BI18" t="s">
        <v>71</v>
      </c>
      <c r="BJ18" t="s">
        <v>71</v>
      </c>
      <c r="BK18" t="s">
        <v>71</v>
      </c>
      <c r="BL18" t="s">
        <v>71</v>
      </c>
      <c r="BM18" t="s">
        <v>71</v>
      </c>
      <c r="BN18" t="s">
        <v>71</v>
      </c>
      <c r="BO18" t="s">
        <v>71</v>
      </c>
      <c r="BP18" t="s">
        <v>71</v>
      </c>
      <c r="BQ18" t="s">
        <v>71</v>
      </c>
      <c r="BR18" t="s">
        <v>71</v>
      </c>
      <c r="BS18" t="s">
        <v>71</v>
      </c>
      <c r="BT18" t="s">
        <v>273</v>
      </c>
      <c r="BU18" t="str">
        <f>HYPERLINK("https%3A%2F%2Fwww.webofscience.com%2Fwos%2Fwoscc%2Ffull-record%2FWOS:000525387400003","View Full Record in Web of Science")</f>
        <v>View Full Record in Web of Science</v>
      </c>
    </row>
    <row r="19" spans="1:73" x14ac:dyDescent="0.25">
      <c r="A19" t="s">
        <v>83</v>
      </c>
      <c r="B19" t="s">
        <v>274</v>
      </c>
      <c r="C19" t="s">
        <v>71</v>
      </c>
      <c r="D19" t="s">
        <v>71</v>
      </c>
      <c r="E19" t="s">
        <v>102</v>
      </c>
      <c r="F19" t="s">
        <v>274</v>
      </c>
      <c r="G19" t="s">
        <v>71</v>
      </c>
      <c r="H19" t="s">
        <v>71</v>
      </c>
      <c r="I19" t="s">
        <v>275</v>
      </c>
      <c r="K19" t="s">
        <v>276</v>
      </c>
      <c r="L19" t="s">
        <v>71</v>
      </c>
      <c r="M19" t="s">
        <v>71</v>
      </c>
      <c r="N19" t="s">
        <v>71</v>
      </c>
      <c r="O19" t="s">
        <v>71</v>
      </c>
      <c r="P19" t="s">
        <v>277</v>
      </c>
      <c r="Q19" t="s">
        <v>278</v>
      </c>
      <c r="R19" t="s">
        <v>279</v>
      </c>
      <c r="S19" t="s">
        <v>280</v>
      </c>
      <c r="T19" t="s">
        <v>71</v>
      </c>
      <c r="U19" t="s">
        <v>71</v>
      </c>
      <c r="V19" t="s">
        <v>71</v>
      </c>
      <c r="W19" t="s">
        <v>281</v>
      </c>
      <c r="X19" t="s">
        <v>71</v>
      </c>
      <c r="Y19" t="s">
        <v>71</v>
      </c>
      <c r="Z19" t="s">
        <v>71</v>
      </c>
      <c r="AA19" t="s">
        <v>71</v>
      </c>
      <c r="AB19" t="s">
        <v>71</v>
      </c>
      <c r="AC19" t="s">
        <v>71</v>
      </c>
      <c r="AD19" t="s">
        <v>71</v>
      </c>
      <c r="AE19" t="s">
        <v>71</v>
      </c>
      <c r="AF19" t="s">
        <v>71</v>
      </c>
      <c r="AG19" t="s">
        <v>71</v>
      </c>
      <c r="AH19" t="s">
        <v>71</v>
      </c>
      <c r="AI19" t="s">
        <v>71</v>
      </c>
      <c r="AJ19" t="s">
        <v>71</v>
      </c>
      <c r="AK19" t="s">
        <v>71</v>
      </c>
      <c r="AL19" t="s">
        <v>71</v>
      </c>
      <c r="AM19" t="s">
        <v>71</v>
      </c>
      <c r="AN19" t="s">
        <v>71</v>
      </c>
      <c r="AO19" t="s">
        <v>71</v>
      </c>
      <c r="AP19" t="s">
        <v>71</v>
      </c>
      <c r="AQ19" t="s">
        <v>71</v>
      </c>
      <c r="AR19" t="s">
        <v>282</v>
      </c>
      <c r="AS19" t="s">
        <v>71</v>
      </c>
      <c r="AT19" t="s">
        <v>71</v>
      </c>
      <c r="AU19" t="s">
        <v>71</v>
      </c>
      <c r="AV19">
        <v>2005</v>
      </c>
      <c r="AW19" t="s">
        <v>71</v>
      </c>
      <c r="AX19" t="s">
        <v>71</v>
      </c>
      <c r="AY19" t="s">
        <v>71</v>
      </c>
      <c r="AZ19" t="s">
        <v>71</v>
      </c>
      <c r="BA19" t="s">
        <v>71</v>
      </c>
      <c r="BB19" t="s">
        <v>71</v>
      </c>
      <c r="BC19">
        <v>92</v>
      </c>
      <c r="BD19">
        <v>97</v>
      </c>
      <c r="BE19" t="s">
        <v>71</v>
      </c>
      <c r="BF19" t="s">
        <v>283</v>
      </c>
      <c r="BG19" t="str">
        <f>HYPERLINK("http://dx.doi.org/10.1109/NAFIPS.2005.1548514","http://dx.doi.org/10.1109/NAFIPS.2005.1548514")</f>
        <v>http://dx.doi.org/10.1109/NAFIPS.2005.1548514</v>
      </c>
      <c r="BH19" t="s">
        <v>71</v>
      </c>
      <c r="BI19" t="s">
        <v>71</v>
      </c>
      <c r="BJ19" t="s">
        <v>71</v>
      </c>
      <c r="BK19" t="s">
        <v>71</v>
      </c>
      <c r="BL19" t="s">
        <v>71</v>
      </c>
      <c r="BM19" t="s">
        <v>71</v>
      </c>
      <c r="BN19" t="s">
        <v>71</v>
      </c>
      <c r="BO19" t="s">
        <v>71</v>
      </c>
      <c r="BP19" t="s">
        <v>71</v>
      </c>
      <c r="BQ19" t="s">
        <v>71</v>
      </c>
      <c r="BR19" t="s">
        <v>71</v>
      </c>
      <c r="BS19" t="s">
        <v>71</v>
      </c>
      <c r="BT19" t="s">
        <v>284</v>
      </c>
      <c r="BU19" t="str">
        <f>HYPERLINK("https%3A%2F%2Fwww.webofscience.com%2Fwos%2Fwoscc%2Ffull-record%2FWOS:000234636800019","View Full Record in Web of Science")</f>
        <v>View Full Record in Web of Science</v>
      </c>
    </row>
    <row r="20" spans="1:73" x14ac:dyDescent="0.25">
      <c r="A20" t="s">
        <v>69</v>
      </c>
      <c r="B20" t="s">
        <v>285</v>
      </c>
      <c r="C20" t="s">
        <v>71</v>
      </c>
      <c r="D20" t="s">
        <v>71</v>
      </c>
      <c r="E20" t="s">
        <v>71</v>
      </c>
      <c r="F20" t="s">
        <v>286</v>
      </c>
      <c r="G20" t="s">
        <v>71</v>
      </c>
      <c r="H20" t="s">
        <v>71</v>
      </c>
      <c r="I20" t="s">
        <v>287</v>
      </c>
      <c r="K20" t="s">
        <v>288</v>
      </c>
      <c r="L20" t="s">
        <v>71</v>
      </c>
      <c r="M20" t="s">
        <v>71</v>
      </c>
      <c r="N20" t="s">
        <v>71</v>
      </c>
      <c r="O20" t="s">
        <v>71</v>
      </c>
      <c r="P20" t="s">
        <v>71</v>
      </c>
      <c r="Q20" t="s">
        <v>71</v>
      </c>
      <c r="R20" t="s">
        <v>71</v>
      </c>
      <c r="S20" t="s">
        <v>71</v>
      </c>
      <c r="T20" t="s">
        <v>71</v>
      </c>
      <c r="U20" t="s">
        <v>71</v>
      </c>
      <c r="V20" t="s">
        <v>71</v>
      </c>
      <c r="W20" t="s">
        <v>289</v>
      </c>
      <c r="X20" t="s">
        <v>71</v>
      </c>
      <c r="Y20" t="s">
        <v>71</v>
      </c>
      <c r="Z20" t="s">
        <v>71</v>
      </c>
      <c r="AA20" t="s">
        <v>71</v>
      </c>
      <c r="AB20" t="s">
        <v>71</v>
      </c>
      <c r="AC20" t="s">
        <v>290</v>
      </c>
      <c r="AD20" t="s">
        <v>71</v>
      </c>
      <c r="AE20" t="s">
        <v>71</v>
      </c>
      <c r="AF20" t="s">
        <v>71</v>
      </c>
      <c r="AG20" t="s">
        <v>71</v>
      </c>
      <c r="AH20" t="s">
        <v>71</v>
      </c>
      <c r="AI20" t="s">
        <v>71</v>
      </c>
      <c r="AJ20" t="s">
        <v>71</v>
      </c>
      <c r="AK20" t="s">
        <v>71</v>
      </c>
      <c r="AL20" t="s">
        <v>71</v>
      </c>
      <c r="AM20" t="s">
        <v>71</v>
      </c>
      <c r="AN20" t="s">
        <v>71</v>
      </c>
      <c r="AO20" t="s">
        <v>71</v>
      </c>
      <c r="AP20" t="s">
        <v>291</v>
      </c>
      <c r="AQ20" t="s">
        <v>292</v>
      </c>
      <c r="AR20" t="s">
        <v>71</v>
      </c>
      <c r="AS20" t="s">
        <v>71</v>
      </c>
      <c r="AT20" t="s">
        <v>71</v>
      </c>
      <c r="AU20" t="s">
        <v>293</v>
      </c>
      <c r="AV20">
        <v>2017</v>
      </c>
      <c r="AW20">
        <v>69</v>
      </c>
      <c r="AX20" t="s">
        <v>71</v>
      </c>
      <c r="AY20" t="s">
        <v>71</v>
      </c>
      <c r="AZ20" t="s">
        <v>71</v>
      </c>
      <c r="BA20" t="s">
        <v>71</v>
      </c>
      <c r="BB20" t="s">
        <v>71</v>
      </c>
      <c r="BC20">
        <v>257</v>
      </c>
      <c r="BD20">
        <v>276</v>
      </c>
      <c r="BE20" t="s">
        <v>71</v>
      </c>
      <c r="BF20" t="s">
        <v>294</v>
      </c>
      <c r="BG20" t="str">
        <f>HYPERLINK("http://dx.doi.org/10.1016/j.eswa.2016.10.040","http://dx.doi.org/10.1016/j.eswa.2016.10.040")</f>
        <v>http://dx.doi.org/10.1016/j.eswa.2016.10.040</v>
      </c>
      <c r="BH20" t="s">
        <v>71</v>
      </c>
      <c r="BI20" t="s">
        <v>71</v>
      </c>
      <c r="BJ20" t="s">
        <v>71</v>
      </c>
      <c r="BK20" t="s">
        <v>71</v>
      </c>
      <c r="BL20" t="s">
        <v>71</v>
      </c>
      <c r="BM20" t="s">
        <v>71</v>
      </c>
      <c r="BN20" t="s">
        <v>71</v>
      </c>
      <c r="BO20" t="s">
        <v>71</v>
      </c>
      <c r="BP20" t="s">
        <v>71</v>
      </c>
      <c r="BQ20" t="s">
        <v>71</v>
      </c>
      <c r="BR20" t="s">
        <v>71</v>
      </c>
      <c r="BS20" t="s">
        <v>71</v>
      </c>
      <c r="BT20" t="s">
        <v>295</v>
      </c>
      <c r="BU20" t="str">
        <f>HYPERLINK("https%3A%2F%2Fwww.webofscience.com%2Fwos%2Fwoscc%2Ffull-record%2FWOS:000389111000023","View Full Record in Web of Science")</f>
        <v>View Full Record in Web of Science</v>
      </c>
    </row>
    <row r="21" spans="1:73" x14ac:dyDescent="0.25">
      <c r="A21" t="s">
        <v>83</v>
      </c>
      <c r="B21" t="s">
        <v>296</v>
      </c>
      <c r="C21" t="s">
        <v>71</v>
      </c>
      <c r="D21" t="s">
        <v>71</v>
      </c>
      <c r="E21" t="s">
        <v>102</v>
      </c>
      <c r="F21" t="s">
        <v>297</v>
      </c>
      <c r="G21" t="s">
        <v>71</v>
      </c>
      <c r="H21" t="s">
        <v>71</v>
      </c>
      <c r="I21" t="s">
        <v>298</v>
      </c>
      <c r="K21" t="s">
        <v>299</v>
      </c>
      <c r="L21" t="s">
        <v>300</v>
      </c>
      <c r="M21" t="s">
        <v>71</v>
      </c>
      <c r="N21" t="s">
        <v>71</v>
      </c>
      <c r="O21" t="s">
        <v>71</v>
      </c>
      <c r="P21" t="s">
        <v>301</v>
      </c>
      <c r="Q21" t="s">
        <v>302</v>
      </c>
      <c r="R21" t="s">
        <v>303</v>
      </c>
      <c r="S21" t="s">
        <v>304</v>
      </c>
      <c r="T21" t="s">
        <v>71</v>
      </c>
      <c r="U21" t="s">
        <v>71</v>
      </c>
      <c r="V21" t="s">
        <v>71</v>
      </c>
      <c r="W21" t="s">
        <v>305</v>
      </c>
      <c r="X21" t="s">
        <v>71</v>
      </c>
      <c r="Y21" t="s">
        <v>71</v>
      </c>
      <c r="Z21" t="s">
        <v>71</v>
      </c>
      <c r="AA21" t="s">
        <v>71</v>
      </c>
      <c r="AB21" t="s">
        <v>71</v>
      </c>
      <c r="AC21" t="s">
        <v>71</v>
      </c>
      <c r="AD21" t="s">
        <v>71</v>
      </c>
      <c r="AE21" t="s">
        <v>71</v>
      </c>
      <c r="AF21" t="s">
        <v>71</v>
      </c>
      <c r="AG21" t="s">
        <v>71</v>
      </c>
      <c r="AH21" t="s">
        <v>71</v>
      </c>
      <c r="AI21" t="s">
        <v>71</v>
      </c>
      <c r="AJ21" t="s">
        <v>71</v>
      </c>
      <c r="AK21" t="s">
        <v>71</v>
      </c>
      <c r="AL21" t="s">
        <v>71</v>
      </c>
      <c r="AM21" t="s">
        <v>71</v>
      </c>
      <c r="AN21" t="s">
        <v>71</v>
      </c>
      <c r="AO21" t="s">
        <v>71</v>
      </c>
      <c r="AP21" t="s">
        <v>71</v>
      </c>
      <c r="AQ21" t="s">
        <v>71</v>
      </c>
      <c r="AR21" t="s">
        <v>306</v>
      </c>
      <c r="AS21" t="s">
        <v>71</v>
      </c>
      <c r="AT21" t="s">
        <v>71</v>
      </c>
      <c r="AU21" t="s">
        <v>71</v>
      </c>
      <c r="AV21">
        <v>2008</v>
      </c>
      <c r="AW21" t="s">
        <v>71</v>
      </c>
      <c r="AX21" t="s">
        <v>71</v>
      </c>
      <c r="AY21" t="s">
        <v>71</v>
      </c>
      <c r="AZ21" t="s">
        <v>71</v>
      </c>
      <c r="BA21" t="s">
        <v>71</v>
      </c>
      <c r="BB21" t="s">
        <v>71</v>
      </c>
      <c r="BC21">
        <v>277</v>
      </c>
      <c r="BD21">
        <v>280</v>
      </c>
      <c r="BE21" t="s">
        <v>71</v>
      </c>
      <c r="BF21" t="s">
        <v>307</v>
      </c>
      <c r="BG21" t="str">
        <f>HYPERLINK("http://dx.doi.org/10.1109/INES.2008.4481307","http://dx.doi.org/10.1109/INES.2008.4481307")</f>
        <v>http://dx.doi.org/10.1109/INES.2008.4481307</v>
      </c>
      <c r="BH21" t="s">
        <v>71</v>
      </c>
      <c r="BI21" t="s">
        <v>71</v>
      </c>
      <c r="BJ21" t="s">
        <v>71</v>
      </c>
      <c r="BK21" t="s">
        <v>71</v>
      </c>
      <c r="BL21" t="s">
        <v>71</v>
      </c>
      <c r="BM21" t="s">
        <v>71</v>
      </c>
      <c r="BN21" t="s">
        <v>71</v>
      </c>
      <c r="BO21" t="s">
        <v>71</v>
      </c>
      <c r="BP21" t="s">
        <v>71</v>
      </c>
      <c r="BQ21" t="s">
        <v>71</v>
      </c>
      <c r="BR21" t="s">
        <v>71</v>
      </c>
      <c r="BS21" t="s">
        <v>71</v>
      </c>
      <c r="BT21" t="s">
        <v>308</v>
      </c>
      <c r="BU21" t="str">
        <f>HYPERLINK("https%3A%2F%2Fwww.webofscience.com%2Fwos%2Fwoscc%2Ffull-record%2FWOS:000254861100046","View Full Record in Web of Science")</f>
        <v>View Full Record in Web of Science</v>
      </c>
    </row>
    <row r="22" spans="1:73" x14ac:dyDescent="0.25">
      <c r="A22" t="s">
        <v>69</v>
      </c>
      <c r="B22" t="s">
        <v>309</v>
      </c>
      <c r="C22" t="s">
        <v>71</v>
      </c>
      <c r="D22" t="s">
        <v>71</v>
      </c>
      <c r="E22" t="s">
        <v>71</v>
      </c>
      <c r="F22" t="s">
        <v>310</v>
      </c>
      <c r="G22" t="s">
        <v>71</v>
      </c>
      <c r="H22" t="s">
        <v>71</v>
      </c>
      <c r="I22" t="s">
        <v>311</v>
      </c>
      <c r="K22" t="s">
        <v>174</v>
      </c>
      <c r="L22" t="s">
        <v>71</v>
      </c>
      <c r="M22" t="s">
        <v>71</v>
      </c>
      <c r="N22" t="s">
        <v>71</v>
      </c>
      <c r="O22" t="s">
        <v>71</v>
      </c>
      <c r="P22" t="s">
        <v>312</v>
      </c>
      <c r="Q22" t="s">
        <v>313</v>
      </c>
      <c r="R22" t="s">
        <v>314</v>
      </c>
      <c r="S22" t="s">
        <v>315</v>
      </c>
      <c r="T22" t="s">
        <v>71</v>
      </c>
      <c r="U22" t="s">
        <v>71</v>
      </c>
      <c r="V22" t="s">
        <v>71</v>
      </c>
      <c r="W22" t="s">
        <v>316</v>
      </c>
      <c r="X22" t="s">
        <v>71</v>
      </c>
      <c r="Y22" t="s">
        <v>71</v>
      </c>
      <c r="Z22" t="s">
        <v>71</v>
      </c>
      <c r="AA22" t="s">
        <v>71</v>
      </c>
      <c r="AB22" t="s">
        <v>317</v>
      </c>
      <c r="AC22" t="s">
        <v>318</v>
      </c>
      <c r="AD22" t="s">
        <v>71</v>
      </c>
      <c r="AE22" t="s">
        <v>71</v>
      </c>
      <c r="AF22" t="s">
        <v>71</v>
      </c>
      <c r="AG22" t="s">
        <v>71</v>
      </c>
      <c r="AH22" t="s">
        <v>71</v>
      </c>
      <c r="AI22" t="s">
        <v>71</v>
      </c>
      <c r="AJ22" t="s">
        <v>71</v>
      </c>
      <c r="AK22" t="s">
        <v>71</v>
      </c>
      <c r="AL22" t="s">
        <v>71</v>
      </c>
      <c r="AM22" t="s">
        <v>71</v>
      </c>
      <c r="AN22" t="s">
        <v>71</v>
      </c>
      <c r="AO22" t="s">
        <v>71</v>
      </c>
      <c r="AP22" t="s">
        <v>178</v>
      </c>
      <c r="AQ22" t="s">
        <v>179</v>
      </c>
      <c r="AR22" t="s">
        <v>71</v>
      </c>
      <c r="AS22" t="s">
        <v>71</v>
      </c>
      <c r="AT22" t="s">
        <v>71</v>
      </c>
      <c r="AU22" t="s">
        <v>71</v>
      </c>
      <c r="AV22">
        <v>2020</v>
      </c>
      <c r="AW22">
        <v>38</v>
      </c>
      <c r="AX22">
        <v>1</v>
      </c>
      <c r="AY22" t="s">
        <v>71</v>
      </c>
      <c r="AZ22" t="s">
        <v>71</v>
      </c>
      <c r="BA22" t="s">
        <v>71</v>
      </c>
      <c r="BB22" t="s">
        <v>71</v>
      </c>
      <c r="BC22">
        <v>1071</v>
      </c>
      <c r="BD22">
        <v>1081</v>
      </c>
      <c r="BE22" t="s">
        <v>71</v>
      </c>
      <c r="BF22" t="s">
        <v>319</v>
      </c>
      <c r="BG22" t="str">
        <f>HYPERLINK("http://dx.doi.org/10.3233/JIFS-179469","http://dx.doi.org/10.3233/JIFS-179469")</f>
        <v>http://dx.doi.org/10.3233/JIFS-179469</v>
      </c>
      <c r="BH22" t="s">
        <v>71</v>
      </c>
      <c r="BI22" t="s">
        <v>71</v>
      </c>
      <c r="BJ22" t="s">
        <v>71</v>
      </c>
      <c r="BK22" t="s">
        <v>71</v>
      </c>
      <c r="BL22" t="s">
        <v>71</v>
      </c>
      <c r="BM22" t="s">
        <v>71</v>
      </c>
      <c r="BN22" t="s">
        <v>71</v>
      </c>
      <c r="BO22" t="s">
        <v>71</v>
      </c>
      <c r="BP22" t="s">
        <v>71</v>
      </c>
      <c r="BQ22" t="s">
        <v>71</v>
      </c>
      <c r="BR22" t="s">
        <v>71</v>
      </c>
      <c r="BS22" t="s">
        <v>71</v>
      </c>
      <c r="BT22" t="s">
        <v>320</v>
      </c>
      <c r="BU22" t="str">
        <f>HYPERLINK("https%3A%2F%2Fwww.webofscience.com%2Fwos%2Fwoscc%2Ffull-record%2FWOS:000506856200096","View Full Record in Web of Science")</f>
        <v>View Full Record in Web of Science</v>
      </c>
    </row>
    <row r="23" spans="1:73" x14ac:dyDescent="0.25">
      <c r="A23" t="s">
        <v>83</v>
      </c>
      <c r="B23" t="s">
        <v>321</v>
      </c>
      <c r="C23" t="s">
        <v>71</v>
      </c>
      <c r="D23" t="s">
        <v>322</v>
      </c>
      <c r="E23" t="s">
        <v>71</v>
      </c>
      <c r="F23" t="s">
        <v>323</v>
      </c>
      <c r="G23" t="s">
        <v>71</v>
      </c>
      <c r="H23" t="s">
        <v>71</v>
      </c>
      <c r="I23" t="s">
        <v>324</v>
      </c>
      <c r="K23" t="s">
        <v>325</v>
      </c>
      <c r="L23" t="s">
        <v>71</v>
      </c>
      <c r="M23" t="s">
        <v>71</v>
      </c>
      <c r="N23" t="s">
        <v>71</v>
      </c>
      <c r="O23" t="s">
        <v>71</v>
      </c>
      <c r="P23" t="s">
        <v>326</v>
      </c>
      <c r="Q23" t="s">
        <v>327</v>
      </c>
      <c r="R23" t="s">
        <v>328</v>
      </c>
      <c r="S23" t="s">
        <v>329</v>
      </c>
      <c r="T23" t="s">
        <v>71</v>
      </c>
      <c r="U23" t="s">
        <v>71</v>
      </c>
      <c r="V23" t="s">
        <v>71</v>
      </c>
      <c r="W23" t="s">
        <v>330</v>
      </c>
      <c r="X23" t="s">
        <v>71</v>
      </c>
      <c r="Y23" t="s">
        <v>71</v>
      </c>
      <c r="Z23" t="s">
        <v>71</v>
      </c>
      <c r="AA23" t="s">
        <v>71</v>
      </c>
      <c r="AB23" t="s">
        <v>331</v>
      </c>
      <c r="AC23" t="s">
        <v>332</v>
      </c>
      <c r="AD23" t="s">
        <v>71</v>
      </c>
      <c r="AE23" t="s">
        <v>71</v>
      </c>
      <c r="AF23" t="s">
        <v>71</v>
      </c>
      <c r="AG23" t="s">
        <v>71</v>
      </c>
      <c r="AH23" t="s">
        <v>71</v>
      </c>
      <c r="AI23" t="s">
        <v>71</v>
      </c>
      <c r="AJ23" t="s">
        <v>71</v>
      </c>
      <c r="AK23" t="s">
        <v>71</v>
      </c>
      <c r="AL23" t="s">
        <v>71</v>
      </c>
      <c r="AM23" t="s">
        <v>71</v>
      </c>
      <c r="AN23" t="s">
        <v>71</v>
      </c>
      <c r="AO23" t="s">
        <v>71</v>
      </c>
      <c r="AP23" t="s">
        <v>71</v>
      </c>
      <c r="AQ23" t="s">
        <v>71</v>
      </c>
      <c r="AR23" t="s">
        <v>333</v>
      </c>
      <c r="AS23" t="s">
        <v>71</v>
      </c>
      <c r="AT23" t="s">
        <v>71</v>
      </c>
      <c r="AU23" t="s">
        <v>71</v>
      </c>
      <c r="AV23">
        <v>2009</v>
      </c>
      <c r="AW23" t="s">
        <v>71</v>
      </c>
      <c r="AX23" t="s">
        <v>71</v>
      </c>
      <c r="AY23" t="s">
        <v>71</v>
      </c>
      <c r="AZ23" t="s">
        <v>71</v>
      </c>
      <c r="BA23" t="s">
        <v>71</v>
      </c>
      <c r="BB23" t="s">
        <v>71</v>
      </c>
      <c r="BC23">
        <v>1706</v>
      </c>
      <c r="BD23">
        <v>1711</v>
      </c>
      <c r="BE23" t="s">
        <v>71</v>
      </c>
      <c r="BF23" t="s">
        <v>71</v>
      </c>
      <c r="BG23" t="s">
        <v>71</v>
      </c>
      <c r="BH23" t="s">
        <v>71</v>
      </c>
      <c r="BI23" t="s">
        <v>71</v>
      </c>
      <c r="BJ23" t="s">
        <v>71</v>
      </c>
      <c r="BK23" t="s">
        <v>71</v>
      </c>
      <c r="BL23" t="s">
        <v>71</v>
      </c>
      <c r="BM23" t="s">
        <v>71</v>
      </c>
      <c r="BN23" t="s">
        <v>71</v>
      </c>
      <c r="BO23" t="s">
        <v>71</v>
      </c>
      <c r="BP23" t="s">
        <v>71</v>
      </c>
      <c r="BQ23" t="s">
        <v>71</v>
      </c>
      <c r="BR23" t="s">
        <v>71</v>
      </c>
      <c r="BS23" t="s">
        <v>71</v>
      </c>
      <c r="BT23" t="s">
        <v>334</v>
      </c>
      <c r="BU23" t="str">
        <f>HYPERLINK("https%3A%2F%2Fwww.webofscience.com%2Fwos%2Fwoscc%2Ffull-record%2FWOS:000279170600297","View Full Record in Web of Science")</f>
        <v>View Full Record in Web of Science</v>
      </c>
    </row>
    <row r="24" spans="1:73" x14ac:dyDescent="0.25">
      <c r="A24" t="s">
        <v>69</v>
      </c>
      <c r="B24" t="s">
        <v>335</v>
      </c>
      <c r="C24" t="s">
        <v>71</v>
      </c>
      <c r="D24" t="s">
        <v>71</v>
      </c>
      <c r="E24" t="s">
        <v>71</v>
      </c>
      <c r="F24" t="s">
        <v>336</v>
      </c>
      <c r="G24" t="s">
        <v>71</v>
      </c>
      <c r="H24" t="s">
        <v>71</v>
      </c>
      <c r="I24" t="s">
        <v>337</v>
      </c>
      <c r="K24" t="s">
        <v>338</v>
      </c>
      <c r="L24" t="s">
        <v>71</v>
      </c>
      <c r="M24" t="s">
        <v>71</v>
      </c>
      <c r="N24" t="s">
        <v>71</v>
      </c>
      <c r="O24" t="s">
        <v>71</v>
      </c>
      <c r="P24" t="s">
        <v>71</v>
      </c>
      <c r="Q24" t="s">
        <v>71</v>
      </c>
      <c r="R24" t="s">
        <v>71</v>
      </c>
      <c r="S24" t="s">
        <v>71</v>
      </c>
      <c r="T24" t="s">
        <v>71</v>
      </c>
      <c r="U24" t="s">
        <v>71</v>
      </c>
      <c r="V24" t="s">
        <v>71</v>
      </c>
      <c r="W24" t="s">
        <v>339</v>
      </c>
      <c r="X24" t="s">
        <v>71</v>
      </c>
      <c r="Y24" t="s">
        <v>71</v>
      </c>
      <c r="Z24" t="s">
        <v>71</v>
      </c>
      <c r="AA24" t="s">
        <v>71</v>
      </c>
      <c r="AB24" t="s">
        <v>340</v>
      </c>
      <c r="AC24" t="s">
        <v>341</v>
      </c>
      <c r="AD24" t="s">
        <v>71</v>
      </c>
      <c r="AE24" t="s">
        <v>71</v>
      </c>
      <c r="AF24" t="s">
        <v>71</v>
      </c>
      <c r="AG24" t="s">
        <v>71</v>
      </c>
      <c r="AH24" t="s">
        <v>71</v>
      </c>
      <c r="AI24" t="s">
        <v>71</v>
      </c>
      <c r="AJ24" t="s">
        <v>71</v>
      </c>
      <c r="AK24" t="s">
        <v>71</v>
      </c>
      <c r="AL24" t="s">
        <v>71</v>
      </c>
      <c r="AM24" t="s">
        <v>71</v>
      </c>
      <c r="AN24" t="s">
        <v>71</v>
      </c>
      <c r="AO24" t="s">
        <v>71</v>
      </c>
      <c r="AP24" t="s">
        <v>342</v>
      </c>
      <c r="AQ24" t="s">
        <v>343</v>
      </c>
      <c r="AR24" t="s">
        <v>71</v>
      </c>
      <c r="AS24" t="s">
        <v>71</v>
      </c>
      <c r="AT24" t="s">
        <v>71</v>
      </c>
      <c r="AU24" t="s">
        <v>344</v>
      </c>
      <c r="AV24">
        <v>2017</v>
      </c>
      <c r="AW24">
        <v>19</v>
      </c>
      <c r="AX24">
        <v>3</v>
      </c>
      <c r="AY24" t="s">
        <v>71</v>
      </c>
      <c r="AZ24" t="s">
        <v>71</v>
      </c>
      <c r="BA24" t="s">
        <v>71</v>
      </c>
      <c r="BB24" t="s">
        <v>71</v>
      </c>
      <c r="BC24">
        <v>726</v>
      </c>
      <c r="BD24">
        <v>738</v>
      </c>
      <c r="BE24" t="s">
        <v>71</v>
      </c>
      <c r="BF24" t="s">
        <v>345</v>
      </c>
      <c r="BG24" t="str">
        <f>HYPERLINK("http://dx.doi.org/10.1007/s40815-016-0204-y","http://dx.doi.org/10.1007/s40815-016-0204-y")</f>
        <v>http://dx.doi.org/10.1007/s40815-016-0204-y</v>
      </c>
      <c r="BH24" t="s">
        <v>71</v>
      </c>
      <c r="BI24" t="s">
        <v>71</v>
      </c>
      <c r="BJ24" t="s">
        <v>71</v>
      </c>
      <c r="BK24" t="s">
        <v>71</v>
      </c>
      <c r="BL24" t="s">
        <v>71</v>
      </c>
      <c r="BM24" t="s">
        <v>71</v>
      </c>
      <c r="BN24" t="s">
        <v>71</v>
      </c>
      <c r="BO24" t="s">
        <v>71</v>
      </c>
      <c r="BP24" t="s">
        <v>71</v>
      </c>
      <c r="BQ24" t="s">
        <v>71</v>
      </c>
      <c r="BR24" t="s">
        <v>71</v>
      </c>
      <c r="BS24" t="s">
        <v>71</v>
      </c>
      <c r="BT24" t="s">
        <v>346</v>
      </c>
      <c r="BU24" t="str">
        <f>HYPERLINK("https%3A%2F%2Fwww.webofscience.com%2Fwos%2Fwoscc%2Ffull-record%2FWOS:000400823600010","View Full Record in Web of Science")</f>
        <v>View Full Record in Web of Science</v>
      </c>
    </row>
    <row r="25" spans="1:73" x14ac:dyDescent="0.25">
      <c r="A25" t="s">
        <v>83</v>
      </c>
      <c r="B25" t="s">
        <v>347</v>
      </c>
      <c r="C25" t="s">
        <v>71</v>
      </c>
      <c r="D25" t="s">
        <v>348</v>
      </c>
      <c r="E25" t="s">
        <v>71</v>
      </c>
      <c r="F25" t="s">
        <v>349</v>
      </c>
      <c r="G25" t="s">
        <v>71</v>
      </c>
      <c r="H25" t="s">
        <v>71</v>
      </c>
      <c r="I25" t="s">
        <v>350</v>
      </c>
      <c r="K25" t="s">
        <v>351</v>
      </c>
      <c r="L25" t="s">
        <v>352</v>
      </c>
      <c r="M25" t="s">
        <v>71</v>
      </c>
      <c r="N25" t="s">
        <v>71</v>
      </c>
      <c r="O25" t="s">
        <v>71</v>
      </c>
      <c r="P25" t="s">
        <v>353</v>
      </c>
      <c r="Q25" t="s">
        <v>354</v>
      </c>
      <c r="R25" t="s">
        <v>355</v>
      </c>
      <c r="S25" t="s">
        <v>71</v>
      </c>
      <c r="T25" t="s">
        <v>71</v>
      </c>
      <c r="U25" t="s">
        <v>71</v>
      </c>
      <c r="V25" t="s">
        <v>71</v>
      </c>
      <c r="W25" t="s">
        <v>356</v>
      </c>
      <c r="X25" t="s">
        <v>71</v>
      </c>
      <c r="Y25" t="s">
        <v>71</v>
      </c>
      <c r="Z25" t="s">
        <v>71</v>
      </c>
      <c r="AA25" t="s">
        <v>71</v>
      </c>
      <c r="AB25" t="s">
        <v>357</v>
      </c>
      <c r="AC25" t="s">
        <v>71</v>
      </c>
      <c r="AD25" t="s">
        <v>71</v>
      </c>
      <c r="AE25" t="s">
        <v>71</v>
      </c>
      <c r="AF25" t="s">
        <v>71</v>
      </c>
      <c r="AG25" t="s">
        <v>71</v>
      </c>
      <c r="AH25" t="s">
        <v>71</v>
      </c>
      <c r="AI25" t="s">
        <v>71</v>
      </c>
      <c r="AJ25" t="s">
        <v>71</v>
      </c>
      <c r="AK25" t="s">
        <v>71</v>
      </c>
      <c r="AL25" t="s">
        <v>71</v>
      </c>
      <c r="AM25" t="s">
        <v>71</v>
      </c>
      <c r="AN25" t="s">
        <v>71</v>
      </c>
      <c r="AO25" t="s">
        <v>71</v>
      </c>
      <c r="AP25" t="s">
        <v>358</v>
      </c>
      <c r="AQ25" t="s">
        <v>71</v>
      </c>
      <c r="AR25" t="s">
        <v>71</v>
      </c>
      <c r="AS25" t="s">
        <v>71</v>
      </c>
      <c r="AT25" t="s">
        <v>71</v>
      </c>
      <c r="AU25" t="s">
        <v>71</v>
      </c>
      <c r="AV25">
        <v>2012</v>
      </c>
      <c r="AW25">
        <v>2</v>
      </c>
      <c r="AX25" t="s">
        <v>71</v>
      </c>
      <c r="AY25" t="s">
        <v>71</v>
      </c>
      <c r="AZ25" t="s">
        <v>71</v>
      </c>
      <c r="BA25" t="s">
        <v>71</v>
      </c>
      <c r="BB25" t="s">
        <v>71</v>
      </c>
      <c r="BC25">
        <v>303</v>
      </c>
      <c r="BD25">
        <v>310</v>
      </c>
      <c r="BE25" t="s">
        <v>71</v>
      </c>
      <c r="BF25" t="s">
        <v>359</v>
      </c>
      <c r="BG25" t="str">
        <f>HYPERLINK("http://dx.doi.org/10.1016/j.ieri.2012.06.093","http://dx.doi.org/10.1016/j.ieri.2012.06.093")</f>
        <v>http://dx.doi.org/10.1016/j.ieri.2012.06.093</v>
      </c>
      <c r="BH25" t="s">
        <v>71</v>
      </c>
      <c r="BI25" t="s">
        <v>71</v>
      </c>
      <c r="BJ25" t="s">
        <v>71</v>
      </c>
      <c r="BK25" t="s">
        <v>71</v>
      </c>
      <c r="BL25" t="s">
        <v>71</v>
      </c>
      <c r="BM25" t="s">
        <v>71</v>
      </c>
      <c r="BN25" t="s">
        <v>71</v>
      </c>
      <c r="BO25" t="s">
        <v>71</v>
      </c>
      <c r="BP25" t="s">
        <v>71</v>
      </c>
      <c r="BQ25" t="s">
        <v>71</v>
      </c>
      <c r="BR25" t="s">
        <v>71</v>
      </c>
      <c r="BS25" t="s">
        <v>71</v>
      </c>
      <c r="BT25" t="s">
        <v>360</v>
      </c>
      <c r="BU25" t="str">
        <f>HYPERLINK("https%3A%2F%2Fwww.webofscience.com%2Fwos%2Fwoscc%2Ffull-record%2FWOS:000314461600052","View Full Record in Web of Science")</f>
        <v>View Full Record in Web of Science</v>
      </c>
    </row>
    <row r="26" spans="1:73" x14ac:dyDescent="0.25">
      <c r="A26" t="s">
        <v>69</v>
      </c>
      <c r="B26" t="s">
        <v>361</v>
      </c>
      <c r="C26" t="s">
        <v>71</v>
      </c>
      <c r="D26" t="s">
        <v>71</v>
      </c>
      <c r="E26" t="s">
        <v>71</v>
      </c>
      <c r="F26" t="s">
        <v>362</v>
      </c>
      <c r="G26" t="s">
        <v>71</v>
      </c>
      <c r="H26" t="s">
        <v>71</v>
      </c>
      <c r="I26" t="s">
        <v>363</v>
      </c>
      <c r="K26" t="s">
        <v>364</v>
      </c>
      <c r="L26" t="s">
        <v>71</v>
      </c>
      <c r="M26" t="s">
        <v>71</v>
      </c>
      <c r="N26" t="s">
        <v>71</v>
      </c>
      <c r="O26" t="s">
        <v>71</v>
      </c>
      <c r="P26" t="s">
        <v>71</v>
      </c>
      <c r="Q26" t="s">
        <v>71</v>
      </c>
      <c r="R26" t="s">
        <v>71</v>
      </c>
      <c r="S26" t="s">
        <v>71</v>
      </c>
      <c r="T26" t="s">
        <v>71</v>
      </c>
      <c r="U26" t="s">
        <v>71</v>
      </c>
      <c r="V26" t="s">
        <v>71</v>
      </c>
      <c r="W26" t="s">
        <v>365</v>
      </c>
      <c r="X26" t="s">
        <v>71</v>
      </c>
      <c r="Y26" t="s">
        <v>71</v>
      </c>
      <c r="Z26" t="s">
        <v>71</v>
      </c>
      <c r="AA26" t="s">
        <v>71</v>
      </c>
      <c r="AB26" t="s">
        <v>71</v>
      </c>
      <c r="AC26" t="s">
        <v>71</v>
      </c>
      <c r="AD26" t="s">
        <v>71</v>
      </c>
      <c r="AE26" t="s">
        <v>71</v>
      </c>
      <c r="AF26" t="s">
        <v>71</v>
      </c>
      <c r="AG26" t="s">
        <v>71</v>
      </c>
      <c r="AH26" t="s">
        <v>71</v>
      </c>
      <c r="AI26" t="s">
        <v>71</v>
      </c>
      <c r="AJ26" t="s">
        <v>71</v>
      </c>
      <c r="AK26" t="s">
        <v>71</v>
      </c>
      <c r="AL26" t="s">
        <v>71</v>
      </c>
      <c r="AM26" t="s">
        <v>71</v>
      </c>
      <c r="AN26" t="s">
        <v>71</v>
      </c>
      <c r="AO26" t="s">
        <v>71</v>
      </c>
      <c r="AP26" t="s">
        <v>366</v>
      </c>
      <c r="AQ26" t="s">
        <v>367</v>
      </c>
      <c r="AR26" t="s">
        <v>71</v>
      </c>
      <c r="AS26" t="s">
        <v>71</v>
      </c>
      <c r="AT26" t="s">
        <v>71</v>
      </c>
      <c r="AU26" t="s">
        <v>79</v>
      </c>
      <c r="AV26">
        <v>2006</v>
      </c>
      <c r="AW26">
        <v>27</v>
      </c>
      <c r="AX26">
        <v>12</v>
      </c>
      <c r="AY26" t="s">
        <v>71</v>
      </c>
      <c r="AZ26" t="s">
        <v>71</v>
      </c>
      <c r="BA26" t="s">
        <v>71</v>
      </c>
      <c r="BB26" t="s">
        <v>71</v>
      </c>
      <c r="BC26">
        <v>1307</v>
      </c>
      <c r="BD26">
        <v>1317</v>
      </c>
      <c r="BE26" t="s">
        <v>71</v>
      </c>
      <c r="BF26" t="s">
        <v>368</v>
      </c>
      <c r="BG26" t="str">
        <f>HYPERLINK("http://dx.doi.org/10.1016/j.patrec.2005.11.020","http://dx.doi.org/10.1016/j.patrec.2005.11.020")</f>
        <v>http://dx.doi.org/10.1016/j.patrec.2005.11.020</v>
      </c>
      <c r="BH26" t="s">
        <v>71</v>
      </c>
      <c r="BI26" t="s">
        <v>71</v>
      </c>
      <c r="BJ26" t="s">
        <v>71</v>
      </c>
      <c r="BK26" t="s">
        <v>71</v>
      </c>
      <c r="BL26" t="s">
        <v>71</v>
      </c>
      <c r="BM26" t="s">
        <v>71</v>
      </c>
      <c r="BN26" t="s">
        <v>71</v>
      </c>
      <c r="BO26" t="s">
        <v>71</v>
      </c>
      <c r="BP26" t="s">
        <v>71</v>
      </c>
      <c r="BQ26" t="s">
        <v>71</v>
      </c>
      <c r="BR26" t="s">
        <v>71</v>
      </c>
      <c r="BS26" t="s">
        <v>71</v>
      </c>
      <c r="BT26" t="s">
        <v>369</v>
      </c>
      <c r="BU26" t="str">
        <f>HYPERLINK("https%3A%2F%2Fwww.webofscience.com%2Fwos%2Fwoscc%2Ffull-record%2FWOS:000238459200001","View Full Record in Web of Science")</f>
        <v>View Full Record in Web of Science</v>
      </c>
    </row>
    <row r="27" spans="1:73" x14ac:dyDescent="0.25">
      <c r="A27" t="s">
        <v>83</v>
      </c>
      <c r="B27" t="s">
        <v>370</v>
      </c>
      <c r="C27" t="s">
        <v>71</v>
      </c>
      <c r="D27" t="s">
        <v>371</v>
      </c>
      <c r="E27" t="s">
        <v>71</v>
      </c>
      <c r="F27" t="s">
        <v>370</v>
      </c>
      <c r="G27" t="s">
        <v>71</v>
      </c>
      <c r="H27" t="s">
        <v>71</v>
      </c>
      <c r="I27" t="s">
        <v>372</v>
      </c>
      <c r="K27" t="s">
        <v>373</v>
      </c>
      <c r="L27" t="s">
        <v>374</v>
      </c>
      <c r="M27" t="s">
        <v>71</v>
      </c>
      <c r="N27" t="s">
        <v>71</v>
      </c>
      <c r="O27" t="s">
        <v>71</v>
      </c>
      <c r="P27" t="s">
        <v>375</v>
      </c>
      <c r="Q27" t="s">
        <v>376</v>
      </c>
      <c r="R27" t="s">
        <v>377</v>
      </c>
      <c r="S27" t="s">
        <v>378</v>
      </c>
      <c r="T27" t="s">
        <v>71</v>
      </c>
      <c r="U27" t="s">
        <v>71</v>
      </c>
      <c r="V27" t="s">
        <v>71</v>
      </c>
      <c r="W27" t="s">
        <v>379</v>
      </c>
      <c r="X27" t="s">
        <v>71</v>
      </c>
      <c r="Y27" t="s">
        <v>71</v>
      </c>
      <c r="Z27" t="s">
        <v>71</v>
      </c>
      <c r="AA27" t="s">
        <v>71</v>
      </c>
      <c r="AB27" t="s">
        <v>71</v>
      </c>
      <c r="AC27" t="s">
        <v>71</v>
      </c>
      <c r="AD27" t="s">
        <v>71</v>
      </c>
      <c r="AE27" t="s">
        <v>71</v>
      </c>
      <c r="AF27" t="s">
        <v>71</v>
      </c>
      <c r="AG27" t="s">
        <v>71</v>
      </c>
      <c r="AH27" t="s">
        <v>71</v>
      </c>
      <c r="AI27" t="s">
        <v>71</v>
      </c>
      <c r="AJ27" t="s">
        <v>71</v>
      </c>
      <c r="AK27" t="s">
        <v>71</v>
      </c>
      <c r="AL27" t="s">
        <v>71</v>
      </c>
      <c r="AM27" t="s">
        <v>71</v>
      </c>
      <c r="AN27" t="s">
        <v>71</v>
      </c>
      <c r="AO27" t="s">
        <v>71</v>
      </c>
      <c r="AP27" t="s">
        <v>380</v>
      </c>
      <c r="AQ27" t="s">
        <v>71</v>
      </c>
      <c r="AR27" t="s">
        <v>381</v>
      </c>
      <c r="AS27" t="s">
        <v>71</v>
      </c>
      <c r="AT27" t="s">
        <v>71</v>
      </c>
      <c r="AU27" t="s">
        <v>71</v>
      </c>
      <c r="AV27">
        <v>2001</v>
      </c>
      <c r="AW27" t="s">
        <v>71</v>
      </c>
      <c r="AX27" t="s">
        <v>71</v>
      </c>
      <c r="AY27" t="s">
        <v>71</v>
      </c>
      <c r="AZ27" t="s">
        <v>71</v>
      </c>
      <c r="BA27" t="s">
        <v>71</v>
      </c>
      <c r="BB27" t="s">
        <v>71</v>
      </c>
      <c r="BC27">
        <v>151</v>
      </c>
      <c r="BD27">
        <v>156</v>
      </c>
      <c r="BE27" t="s">
        <v>71</v>
      </c>
      <c r="BF27" t="s">
        <v>71</v>
      </c>
      <c r="BG27" t="s">
        <v>71</v>
      </c>
      <c r="BH27" t="s">
        <v>71</v>
      </c>
      <c r="BI27" t="s">
        <v>71</v>
      </c>
      <c r="BJ27" t="s">
        <v>71</v>
      </c>
      <c r="BK27" t="s">
        <v>71</v>
      </c>
      <c r="BL27" t="s">
        <v>71</v>
      </c>
      <c r="BM27" t="s">
        <v>71</v>
      </c>
      <c r="BN27" t="s">
        <v>71</v>
      </c>
      <c r="BO27" t="s">
        <v>71</v>
      </c>
      <c r="BP27" t="s">
        <v>71</v>
      </c>
      <c r="BQ27" t="s">
        <v>71</v>
      </c>
      <c r="BR27" t="s">
        <v>71</v>
      </c>
      <c r="BS27" t="s">
        <v>71</v>
      </c>
      <c r="BT27" t="s">
        <v>382</v>
      </c>
      <c r="BU27" t="str">
        <f>HYPERLINK("https%3A%2F%2Fwww.webofscience.com%2Fwos%2Fwoscc%2Ffull-record%2FWOS:000180832900024","View Full Record in Web of Science")</f>
        <v>View Full Record in Web of Science</v>
      </c>
    </row>
    <row r="28" spans="1:73" x14ac:dyDescent="0.25">
      <c r="A28" t="s">
        <v>83</v>
      </c>
      <c r="B28" t="s">
        <v>383</v>
      </c>
      <c r="C28" t="s">
        <v>71</v>
      </c>
      <c r="D28" t="s">
        <v>384</v>
      </c>
      <c r="E28" t="s">
        <v>71</v>
      </c>
      <c r="F28" t="s">
        <v>383</v>
      </c>
      <c r="G28" t="s">
        <v>71</v>
      </c>
      <c r="H28" t="s">
        <v>71</v>
      </c>
      <c r="I28" t="s">
        <v>385</v>
      </c>
      <c r="K28" t="s">
        <v>386</v>
      </c>
      <c r="L28" t="s">
        <v>71</v>
      </c>
      <c r="M28" t="s">
        <v>71</v>
      </c>
      <c r="N28" t="s">
        <v>71</v>
      </c>
      <c r="O28" t="s">
        <v>71</v>
      </c>
      <c r="P28" t="s">
        <v>387</v>
      </c>
      <c r="Q28" t="s">
        <v>388</v>
      </c>
      <c r="R28" t="s">
        <v>389</v>
      </c>
      <c r="S28" t="s">
        <v>280</v>
      </c>
      <c r="T28" t="s">
        <v>71</v>
      </c>
      <c r="U28" t="s">
        <v>71</v>
      </c>
      <c r="V28" t="s">
        <v>71</v>
      </c>
      <c r="W28" t="s">
        <v>390</v>
      </c>
      <c r="X28" t="s">
        <v>71</v>
      </c>
      <c r="Y28" t="s">
        <v>71</v>
      </c>
      <c r="Z28" t="s">
        <v>71</v>
      </c>
      <c r="AA28" t="s">
        <v>71</v>
      </c>
      <c r="AB28" t="s">
        <v>71</v>
      </c>
      <c r="AC28" t="s">
        <v>71</v>
      </c>
      <c r="AD28" t="s">
        <v>71</v>
      </c>
      <c r="AE28" t="s">
        <v>71</v>
      </c>
      <c r="AF28" t="s">
        <v>71</v>
      </c>
      <c r="AG28" t="s">
        <v>71</v>
      </c>
      <c r="AH28" t="s">
        <v>71</v>
      </c>
      <c r="AI28" t="s">
        <v>71</v>
      </c>
      <c r="AJ28" t="s">
        <v>71</v>
      </c>
      <c r="AK28" t="s">
        <v>71</v>
      </c>
      <c r="AL28" t="s">
        <v>71</v>
      </c>
      <c r="AM28" t="s">
        <v>71</v>
      </c>
      <c r="AN28" t="s">
        <v>71</v>
      </c>
      <c r="AO28" t="s">
        <v>71</v>
      </c>
      <c r="AP28" t="s">
        <v>71</v>
      </c>
      <c r="AQ28" t="s">
        <v>71</v>
      </c>
      <c r="AR28" t="s">
        <v>391</v>
      </c>
      <c r="AS28" t="s">
        <v>71</v>
      </c>
      <c r="AT28" t="s">
        <v>71</v>
      </c>
      <c r="AU28" t="s">
        <v>71</v>
      </c>
      <c r="AV28">
        <v>2000</v>
      </c>
      <c r="AW28" t="s">
        <v>71</v>
      </c>
      <c r="AX28" t="s">
        <v>71</v>
      </c>
      <c r="AY28" t="s">
        <v>71</v>
      </c>
      <c r="AZ28" t="s">
        <v>71</v>
      </c>
      <c r="BA28" t="s">
        <v>71</v>
      </c>
      <c r="BB28" t="s">
        <v>71</v>
      </c>
      <c r="BC28">
        <v>456</v>
      </c>
      <c r="BD28">
        <v>460</v>
      </c>
      <c r="BE28" t="s">
        <v>71</v>
      </c>
      <c r="BF28" t="s">
        <v>392</v>
      </c>
      <c r="BG28" t="str">
        <f>HYPERLINK("http://dx.doi.org/10.1109/NAFIPS.2000.877473","http://dx.doi.org/10.1109/NAFIPS.2000.877473")</f>
        <v>http://dx.doi.org/10.1109/NAFIPS.2000.877473</v>
      </c>
      <c r="BH28" t="s">
        <v>71</v>
      </c>
      <c r="BI28" t="s">
        <v>71</v>
      </c>
      <c r="BJ28" t="s">
        <v>71</v>
      </c>
      <c r="BK28" t="s">
        <v>71</v>
      </c>
      <c r="BL28" t="s">
        <v>71</v>
      </c>
      <c r="BM28" t="s">
        <v>71</v>
      </c>
      <c r="BN28" t="s">
        <v>71</v>
      </c>
      <c r="BO28" t="s">
        <v>71</v>
      </c>
      <c r="BP28" t="s">
        <v>71</v>
      </c>
      <c r="BQ28" t="s">
        <v>71</v>
      </c>
      <c r="BR28" t="s">
        <v>71</v>
      </c>
      <c r="BS28" t="s">
        <v>71</v>
      </c>
      <c r="BT28" t="s">
        <v>393</v>
      </c>
      <c r="BU28" t="str">
        <f>HYPERLINK("https%3A%2F%2Fwww.webofscience.com%2Fwos%2Fwoscc%2Ffull-record%2FWOS:000089942800092","View Full Record in Web of Science")</f>
        <v>View Full Record in Web of Science</v>
      </c>
    </row>
    <row r="29" spans="1:73" x14ac:dyDescent="0.25">
      <c r="A29" t="s">
        <v>69</v>
      </c>
      <c r="B29" t="s">
        <v>394</v>
      </c>
      <c r="C29" t="s">
        <v>71</v>
      </c>
      <c r="D29" t="s">
        <v>71</v>
      </c>
      <c r="E29" t="s">
        <v>71</v>
      </c>
      <c r="F29" t="s">
        <v>394</v>
      </c>
      <c r="G29" t="s">
        <v>71</v>
      </c>
      <c r="H29" t="s">
        <v>71</v>
      </c>
      <c r="I29" t="s">
        <v>395</v>
      </c>
      <c r="K29" t="s">
        <v>396</v>
      </c>
      <c r="L29" t="s">
        <v>71</v>
      </c>
      <c r="M29" t="s">
        <v>71</v>
      </c>
      <c r="N29" t="s">
        <v>71</v>
      </c>
      <c r="O29" t="s">
        <v>71</v>
      </c>
      <c r="P29" t="s">
        <v>71</v>
      </c>
      <c r="Q29" t="s">
        <v>71</v>
      </c>
      <c r="R29" t="s">
        <v>71</v>
      </c>
      <c r="S29" t="s">
        <v>71</v>
      </c>
      <c r="T29" t="s">
        <v>71</v>
      </c>
      <c r="U29" t="s">
        <v>71</v>
      </c>
      <c r="V29" t="s">
        <v>71</v>
      </c>
      <c r="W29" t="s">
        <v>397</v>
      </c>
      <c r="X29" t="s">
        <v>71</v>
      </c>
      <c r="Y29" t="s">
        <v>71</v>
      </c>
      <c r="Z29" t="s">
        <v>71</v>
      </c>
      <c r="AA29" t="s">
        <v>71</v>
      </c>
      <c r="AB29" t="s">
        <v>71</v>
      </c>
      <c r="AC29" t="s">
        <v>398</v>
      </c>
      <c r="AD29" t="s">
        <v>71</v>
      </c>
      <c r="AE29" t="s">
        <v>71</v>
      </c>
      <c r="AF29" t="s">
        <v>71</v>
      </c>
      <c r="AG29" t="s">
        <v>71</v>
      </c>
      <c r="AH29" t="s">
        <v>71</v>
      </c>
      <c r="AI29" t="s">
        <v>71</v>
      </c>
      <c r="AJ29" t="s">
        <v>71</v>
      </c>
      <c r="AK29" t="s">
        <v>71</v>
      </c>
      <c r="AL29" t="s">
        <v>71</v>
      </c>
      <c r="AM29" t="s">
        <v>71</v>
      </c>
      <c r="AN29" t="s">
        <v>71</v>
      </c>
      <c r="AO29" t="s">
        <v>71</v>
      </c>
      <c r="AP29" t="s">
        <v>399</v>
      </c>
      <c r="AQ29" t="s">
        <v>71</v>
      </c>
      <c r="AR29" t="s">
        <v>71</v>
      </c>
      <c r="AS29" t="s">
        <v>71</v>
      </c>
      <c r="AT29" t="s">
        <v>71</v>
      </c>
      <c r="AU29" t="s">
        <v>400</v>
      </c>
      <c r="AV29">
        <v>2001</v>
      </c>
      <c r="AW29">
        <v>21</v>
      </c>
      <c r="AX29" t="s">
        <v>401</v>
      </c>
      <c r="AY29" t="s">
        <v>71</v>
      </c>
      <c r="AZ29" t="s">
        <v>71</v>
      </c>
      <c r="BA29" t="s">
        <v>71</v>
      </c>
      <c r="BB29" t="s">
        <v>71</v>
      </c>
      <c r="BC29">
        <v>131</v>
      </c>
      <c r="BD29">
        <v>137</v>
      </c>
      <c r="BE29" t="s">
        <v>71</v>
      </c>
      <c r="BF29" t="s">
        <v>402</v>
      </c>
      <c r="BG29" t="str">
        <f>HYPERLINK("http://dx.doi.org/10.1016/S0933-3657(00)00077-4","http://dx.doi.org/10.1016/S0933-3657(00)00077-4")</f>
        <v>http://dx.doi.org/10.1016/S0933-3657(00)00077-4</v>
      </c>
      <c r="BH29" t="s">
        <v>71</v>
      </c>
      <c r="BI29" t="s">
        <v>71</v>
      </c>
      <c r="BJ29" t="s">
        <v>71</v>
      </c>
      <c r="BK29" t="s">
        <v>71</v>
      </c>
      <c r="BL29" t="s">
        <v>71</v>
      </c>
      <c r="BM29" t="s">
        <v>71</v>
      </c>
      <c r="BN29" t="s">
        <v>71</v>
      </c>
      <c r="BO29">
        <v>11154877</v>
      </c>
      <c r="BP29" t="s">
        <v>71</v>
      </c>
      <c r="BQ29" t="s">
        <v>71</v>
      </c>
      <c r="BR29" t="s">
        <v>71</v>
      </c>
      <c r="BS29" t="s">
        <v>71</v>
      </c>
      <c r="BT29" t="s">
        <v>403</v>
      </c>
      <c r="BU29" t="str">
        <f>HYPERLINK("https%3A%2F%2Fwww.webofscience.com%2Fwos%2Fwoscc%2Ffull-record%2FWOS:000166946100007","View Full Record in Web of Science")</f>
        <v>View Full Record in Web of Science</v>
      </c>
    </row>
    <row r="30" spans="1:73" x14ac:dyDescent="0.25">
      <c r="A30" t="s">
        <v>69</v>
      </c>
      <c r="B30" t="s">
        <v>404</v>
      </c>
      <c r="C30" t="s">
        <v>71</v>
      </c>
      <c r="D30" t="s">
        <v>71</v>
      </c>
      <c r="E30" t="s">
        <v>71</v>
      </c>
      <c r="F30" t="s">
        <v>404</v>
      </c>
      <c r="G30" t="s">
        <v>71</v>
      </c>
      <c r="H30" t="s">
        <v>71</v>
      </c>
      <c r="I30" t="s">
        <v>405</v>
      </c>
      <c r="K30" t="s">
        <v>406</v>
      </c>
      <c r="L30" t="s">
        <v>71</v>
      </c>
      <c r="M30" t="s">
        <v>71</v>
      </c>
      <c r="N30" t="s">
        <v>71</v>
      </c>
      <c r="O30" t="s">
        <v>71</v>
      </c>
      <c r="P30" t="s">
        <v>71</v>
      </c>
      <c r="Q30" t="s">
        <v>71</v>
      </c>
      <c r="R30" t="s">
        <v>71</v>
      </c>
      <c r="S30" t="s">
        <v>71</v>
      </c>
      <c r="T30" t="s">
        <v>71</v>
      </c>
      <c r="U30" t="s">
        <v>71</v>
      </c>
      <c r="V30" t="s">
        <v>71</v>
      </c>
      <c r="W30" t="s">
        <v>407</v>
      </c>
      <c r="X30" t="s">
        <v>71</v>
      </c>
      <c r="Y30" t="s">
        <v>71</v>
      </c>
      <c r="Z30" t="s">
        <v>71</v>
      </c>
      <c r="AA30" t="s">
        <v>71</v>
      </c>
      <c r="AB30" t="s">
        <v>71</v>
      </c>
      <c r="AC30" t="s">
        <v>71</v>
      </c>
      <c r="AD30" t="s">
        <v>71</v>
      </c>
      <c r="AE30" t="s">
        <v>71</v>
      </c>
      <c r="AF30" t="s">
        <v>71</v>
      </c>
      <c r="AG30" t="s">
        <v>71</v>
      </c>
      <c r="AH30" t="s">
        <v>71</v>
      </c>
      <c r="AI30" t="s">
        <v>71</v>
      </c>
      <c r="AJ30" t="s">
        <v>71</v>
      </c>
      <c r="AK30" t="s">
        <v>71</v>
      </c>
      <c r="AL30" t="s">
        <v>71</v>
      </c>
      <c r="AM30" t="s">
        <v>71</v>
      </c>
      <c r="AN30" t="s">
        <v>71</v>
      </c>
      <c r="AO30" t="s">
        <v>71</v>
      </c>
      <c r="AP30" t="s">
        <v>408</v>
      </c>
      <c r="AQ30" t="s">
        <v>71</v>
      </c>
      <c r="AR30" t="s">
        <v>71</v>
      </c>
      <c r="AS30" t="s">
        <v>71</v>
      </c>
      <c r="AT30" t="s">
        <v>71</v>
      </c>
      <c r="AU30" t="s">
        <v>239</v>
      </c>
      <c r="AV30">
        <v>1998</v>
      </c>
      <c r="AW30">
        <v>9</v>
      </c>
      <c r="AX30">
        <v>1</v>
      </c>
      <c r="AY30" t="s">
        <v>71</v>
      </c>
      <c r="AZ30" t="s">
        <v>71</v>
      </c>
      <c r="BA30" t="s">
        <v>71</v>
      </c>
      <c r="BB30" t="s">
        <v>71</v>
      </c>
      <c r="BC30">
        <v>39</v>
      </c>
      <c r="BD30">
        <v>56</v>
      </c>
      <c r="BE30" t="s">
        <v>71</v>
      </c>
      <c r="BF30" t="s">
        <v>409</v>
      </c>
      <c r="BG30" t="str">
        <f>HYPERLINK("http://dx.doi.org/10.1023/A:1008847308326","http://dx.doi.org/10.1023/A:1008847308326")</f>
        <v>http://dx.doi.org/10.1023/A:1008847308326</v>
      </c>
      <c r="BH30" t="s">
        <v>71</v>
      </c>
      <c r="BI30" t="s">
        <v>71</v>
      </c>
      <c r="BJ30" t="s">
        <v>71</v>
      </c>
      <c r="BK30" t="s">
        <v>71</v>
      </c>
      <c r="BL30" t="s">
        <v>71</v>
      </c>
      <c r="BM30" t="s">
        <v>71</v>
      </c>
      <c r="BN30" t="s">
        <v>71</v>
      </c>
      <c r="BO30" t="s">
        <v>71</v>
      </c>
      <c r="BP30" t="s">
        <v>71</v>
      </c>
      <c r="BQ30" t="s">
        <v>71</v>
      </c>
      <c r="BR30" t="s">
        <v>71</v>
      </c>
      <c r="BS30" t="s">
        <v>71</v>
      </c>
      <c r="BT30" t="s">
        <v>410</v>
      </c>
      <c r="BU30" t="str">
        <f>HYPERLINK("https%3A%2F%2Fwww.webofscience.com%2Fwos%2Fwoscc%2Ffull-record%2FWOS:000071699000005","View Full Record in Web of Science")</f>
        <v>View Full Record in Web of Science</v>
      </c>
    </row>
    <row r="31" spans="1:73" x14ac:dyDescent="0.25">
      <c r="A31" t="s">
        <v>69</v>
      </c>
      <c r="B31" t="s">
        <v>411</v>
      </c>
      <c r="C31" t="s">
        <v>71</v>
      </c>
      <c r="D31" t="s">
        <v>71</v>
      </c>
      <c r="E31" t="s">
        <v>71</v>
      </c>
      <c r="F31" t="s">
        <v>412</v>
      </c>
      <c r="G31" t="s">
        <v>71</v>
      </c>
      <c r="H31" t="s">
        <v>71</v>
      </c>
      <c r="I31" t="s">
        <v>413</v>
      </c>
      <c r="K31" t="s">
        <v>174</v>
      </c>
      <c r="L31" t="s">
        <v>71</v>
      </c>
      <c r="M31" t="s">
        <v>71</v>
      </c>
      <c r="N31" t="s">
        <v>71</v>
      </c>
      <c r="O31" t="s">
        <v>71</v>
      </c>
      <c r="P31" t="s">
        <v>71</v>
      </c>
      <c r="Q31" t="s">
        <v>71</v>
      </c>
      <c r="R31" t="s">
        <v>71</v>
      </c>
      <c r="S31" t="s">
        <v>71</v>
      </c>
      <c r="T31" t="s">
        <v>71</v>
      </c>
      <c r="U31" t="s">
        <v>71</v>
      </c>
      <c r="V31" t="s">
        <v>71</v>
      </c>
      <c r="W31" t="s">
        <v>414</v>
      </c>
      <c r="X31" t="s">
        <v>71</v>
      </c>
      <c r="Y31" t="s">
        <v>71</v>
      </c>
      <c r="Z31" t="s">
        <v>71</v>
      </c>
      <c r="AA31" t="s">
        <v>71</v>
      </c>
      <c r="AB31" t="s">
        <v>415</v>
      </c>
      <c r="AC31" t="s">
        <v>416</v>
      </c>
      <c r="AD31" t="s">
        <v>71</v>
      </c>
      <c r="AE31" t="s">
        <v>71</v>
      </c>
      <c r="AF31" t="s">
        <v>71</v>
      </c>
      <c r="AG31" t="s">
        <v>71</v>
      </c>
      <c r="AH31" t="s">
        <v>71</v>
      </c>
      <c r="AI31" t="s">
        <v>71</v>
      </c>
      <c r="AJ31" t="s">
        <v>71</v>
      </c>
      <c r="AK31" t="s">
        <v>71</v>
      </c>
      <c r="AL31" t="s">
        <v>71</v>
      </c>
      <c r="AM31" t="s">
        <v>71</v>
      </c>
      <c r="AN31" t="s">
        <v>71</v>
      </c>
      <c r="AO31" t="s">
        <v>71</v>
      </c>
      <c r="AP31" t="s">
        <v>178</v>
      </c>
      <c r="AQ31" t="s">
        <v>179</v>
      </c>
      <c r="AR31" t="s">
        <v>71</v>
      </c>
      <c r="AS31" t="s">
        <v>71</v>
      </c>
      <c r="AT31" t="s">
        <v>71</v>
      </c>
      <c r="AU31" t="s">
        <v>71</v>
      </c>
      <c r="AV31">
        <v>2022</v>
      </c>
      <c r="AW31">
        <v>42</v>
      </c>
      <c r="AX31">
        <v>1</v>
      </c>
      <c r="AY31" t="s">
        <v>71</v>
      </c>
      <c r="AZ31" t="s">
        <v>71</v>
      </c>
      <c r="BA31" t="s">
        <v>71</v>
      </c>
      <c r="BB31" t="s">
        <v>71</v>
      </c>
      <c r="BC31">
        <v>195</v>
      </c>
      <c r="BD31">
        <v>212</v>
      </c>
      <c r="BE31" t="s">
        <v>71</v>
      </c>
      <c r="BF31" t="s">
        <v>417</v>
      </c>
      <c r="BG31" t="str">
        <f>HYPERLINK("http://dx.doi.org/10.3233/JIFS-219186","http://dx.doi.org/10.3233/JIFS-219186")</f>
        <v>http://dx.doi.org/10.3233/JIFS-219186</v>
      </c>
      <c r="BH31" t="s">
        <v>71</v>
      </c>
      <c r="BI31" t="s">
        <v>71</v>
      </c>
      <c r="BJ31" t="s">
        <v>71</v>
      </c>
      <c r="BK31" t="s">
        <v>71</v>
      </c>
      <c r="BL31" t="s">
        <v>71</v>
      </c>
      <c r="BM31" t="s">
        <v>71</v>
      </c>
      <c r="BN31" t="s">
        <v>71</v>
      </c>
      <c r="BO31" t="s">
        <v>71</v>
      </c>
      <c r="BP31" t="s">
        <v>71</v>
      </c>
      <c r="BQ31" t="s">
        <v>71</v>
      </c>
      <c r="BR31" t="s">
        <v>71</v>
      </c>
      <c r="BS31" t="s">
        <v>71</v>
      </c>
      <c r="BT31" t="s">
        <v>418</v>
      </c>
      <c r="BU31" t="str">
        <f>HYPERLINK("https%3A%2F%2Fwww.webofscience.com%2Fwos%2Fwoscc%2Ffull-record%2FWOS:000741363900017","View Full Record in Web of Science")</f>
        <v>View Full Record in Web of Science</v>
      </c>
    </row>
    <row r="32" spans="1:73" x14ac:dyDescent="0.25">
      <c r="A32" t="s">
        <v>69</v>
      </c>
      <c r="B32" t="s">
        <v>419</v>
      </c>
      <c r="C32" t="s">
        <v>71</v>
      </c>
      <c r="D32" t="s">
        <v>71</v>
      </c>
      <c r="E32" t="s">
        <v>71</v>
      </c>
      <c r="F32" t="s">
        <v>419</v>
      </c>
      <c r="G32" t="s">
        <v>71</v>
      </c>
      <c r="H32" t="s">
        <v>71</v>
      </c>
      <c r="I32" t="s">
        <v>420</v>
      </c>
      <c r="K32" t="s">
        <v>421</v>
      </c>
      <c r="L32" t="s">
        <v>71</v>
      </c>
      <c r="M32" t="s">
        <v>71</v>
      </c>
      <c r="N32" t="s">
        <v>71</v>
      </c>
      <c r="O32" t="s">
        <v>71</v>
      </c>
      <c r="P32" t="s">
        <v>71</v>
      </c>
      <c r="Q32" t="s">
        <v>71</v>
      </c>
      <c r="R32" t="s">
        <v>71</v>
      </c>
      <c r="S32" t="s">
        <v>71</v>
      </c>
      <c r="T32" t="s">
        <v>71</v>
      </c>
      <c r="U32" t="s">
        <v>71</v>
      </c>
      <c r="V32" t="s">
        <v>71</v>
      </c>
      <c r="W32" t="s">
        <v>422</v>
      </c>
      <c r="X32" t="s">
        <v>71</v>
      </c>
      <c r="Y32" t="s">
        <v>71</v>
      </c>
      <c r="Z32" t="s">
        <v>71</v>
      </c>
      <c r="AA32" t="s">
        <v>71</v>
      </c>
      <c r="AB32" t="s">
        <v>71</v>
      </c>
      <c r="AC32" t="s">
        <v>71</v>
      </c>
      <c r="AD32" t="s">
        <v>71</v>
      </c>
      <c r="AE32" t="s">
        <v>71</v>
      </c>
      <c r="AF32" t="s">
        <v>71</v>
      </c>
      <c r="AG32" t="s">
        <v>71</v>
      </c>
      <c r="AH32" t="s">
        <v>71</v>
      </c>
      <c r="AI32" t="s">
        <v>71</v>
      </c>
      <c r="AJ32" t="s">
        <v>71</v>
      </c>
      <c r="AK32" t="s">
        <v>71</v>
      </c>
      <c r="AL32" t="s">
        <v>71</v>
      </c>
      <c r="AM32" t="s">
        <v>71</v>
      </c>
      <c r="AN32" t="s">
        <v>71</v>
      </c>
      <c r="AO32" t="s">
        <v>71</v>
      </c>
      <c r="AP32" t="s">
        <v>423</v>
      </c>
      <c r="AQ32" t="s">
        <v>71</v>
      </c>
      <c r="AR32" t="s">
        <v>71</v>
      </c>
      <c r="AS32" t="s">
        <v>71</v>
      </c>
      <c r="AT32" t="s">
        <v>71</v>
      </c>
      <c r="AU32" t="s">
        <v>424</v>
      </c>
      <c r="AV32">
        <v>1991</v>
      </c>
      <c r="AW32">
        <v>42</v>
      </c>
      <c r="AX32">
        <v>1</v>
      </c>
      <c r="AY32" t="s">
        <v>71</v>
      </c>
      <c r="AZ32" t="s">
        <v>71</v>
      </c>
      <c r="BA32" t="s">
        <v>71</v>
      </c>
      <c r="BB32" t="s">
        <v>71</v>
      </c>
      <c r="BC32">
        <v>3</v>
      </c>
      <c r="BD32">
        <v>14</v>
      </c>
      <c r="BE32" t="s">
        <v>71</v>
      </c>
      <c r="BF32" t="s">
        <v>71</v>
      </c>
      <c r="BG32" t="s">
        <v>71</v>
      </c>
      <c r="BH32" t="s">
        <v>71</v>
      </c>
      <c r="BI32" t="s">
        <v>71</v>
      </c>
      <c r="BJ32" t="s">
        <v>71</v>
      </c>
      <c r="BK32" t="s">
        <v>71</v>
      </c>
      <c r="BL32" t="s">
        <v>71</v>
      </c>
      <c r="BM32" t="s">
        <v>71</v>
      </c>
      <c r="BN32" t="s">
        <v>71</v>
      </c>
      <c r="BO32" t="s">
        <v>71</v>
      </c>
      <c r="BP32" t="s">
        <v>71</v>
      </c>
      <c r="BQ32" t="s">
        <v>71</v>
      </c>
      <c r="BR32" t="s">
        <v>71</v>
      </c>
      <c r="BS32" t="s">
        <v>71</v>
      </c>
      <c r="BT32" t="s">
        <v>425</v>
      </c>
      <c r="BU32" t="str">
        <f>HYPERLINK("https%3A%2F%2Fwww.webofscience.com%2Fwos%2Fwoscc%2Ffull-record%2FWOS:A1991FX32200002","View Full Record in Web of Science")</f>
        <v>View Full Record in Web of Science</v>
      </c>
    </row>
    <row r="33" spans="1:73" x14ac:dyDescent="0.25">
      <c r="A33" t="s">
        <v>83</v>
      </c>
      <c r="B33" t="s">
        <v>112</v>
      </c>
      <c r="C33" t="s">
        <v>71</v>
      </c>
      <c r="D33" t="s">
        <v>426</v>
      </c>
      <c r="E33" t="s">
        <v>71</v>
      </c>
      <c r="F33" t="s">
        <v>113</v>
      </c>
      <c r="G33" t="s">
        <v>71</v>
      </c>
      <c r="H33" t="s">
        <v>71</v>
      </c>
      <c r="I33" t="s">
        <v>427</v>
      </c>
      <c r="K33" t="s">
        <v>428</v>
      </c>
      <c r="L33" t="s">
        <v>207</v>
      </c>
      <c r="M33" t="s">
        <v>71</v>
      </c>
      <c r="N33" t="s">
        <v>71</v>
      </c>
      <c r="O33" t="s">
        <v>71</v>
      </c>
      <c r="P33" t="s">
        <v>429</v>
      </c>
      <c r="Q33" t="s">
        <v>430</v>
      </c>
      <c r="R33" t="s">
        <v>431</v>
      </c>
      <c r="S33" t="s">
        <v>71</v>
      </c>
      <c r="T33" t="s">
        <v>71</v>
      </c>
      <c r="U33" t="s">
        <v>71</v>
      </c>
      <c r="V33" t="s">
        <v>71</v>
      </c>
      <c r="W33" t="s">
        <v>432</v>
      </c>
      <c r="X33" t="s">
        <v>71</v>
      </c>
      <c r="Y33" t="s">
        <v>71</v>
      </c>
      <c r="Z33" t="s">
        <v>71</v>
      </c>
      <c r="AA33" t="s">
        <v>71</v>
      </c>
      <c r="AB33" t="s">
        <v>71</v>
      </c>
      <c r="AC33" t="s">
        <v>71</v>
      </c>
      <c r="AD33" t="s">
        <v>71</v>
      </c>
      <c r="AE33" t="s">
        <v>71</v>
      </c>
      <c r="AF33" t="s">
        <v>71</v>
      </c>
      <c r="AG33" t="s">
        <v>71</v>
      </c>
      <c r="AH33" t="s">
        <v>71</v>
      </c>
      <c r="AI33" t="s">
        <v>71</v>
      </c>
      <c r="AJ33" t="s">
        <v>71</v>
      </c>
      <c r="AK33" t="s">
        <v>71</v>
      </c>
      <c r="AL33" t="s">
        <v>71</v>
      </c>
      <c r="AM33" t="s">
        <v>71</v>
      </c>
      <c r="AN33" t="s">
        <v>71</v>
      </c>
      <c r="AO33" t="s">
        <v>71</v>
      </c>
      <c r="AP33" t="s">
        <v>213</v>
      </c>
      <c r="AQ33" t="s">
        <v>71</v>
      </c>
      <c r="AR33" t="s">
        <v>433</v>
      </c>
      <c r="AS33" t="s">
        <v>71</v>
      </c>
      <c r="AT33" t="s">
        <v>71</v>
      </c>
      <c r="AU33" t="s">
        <v>71</v>
      </c>
      <c r="AV33">
        <v>2006</v>
      </c>
      <c r="AW33" t="s">
        <v>71</v>
      </c>
      <c r="AX33" t="s">
        <v>71</v>
      </c>
      <c r="AY33" t="s">
        <v>71</v>
      </c>
      <c r="AZ33" t="s">
        <v>71</v>
      </c>
      <c r="BA33" t="s">
        <v>71</v>
      </c>
      <c r="BB33" t="s">
        <v>71</v>
      </c>
      <c r="BC33">
        <v>653</v>
      </c>
      <c r="BD33">
        <v>665</v>
      </c>
      <c r="BE33" t="s">
        <v>71</v>
      </c>
      <c r="BF33" t="s">
        <v>434</v>
      </c>
      <c r="BG33" t="str">
        <f>HYPERLINK("http://dx.doi.org/10.1007/3-540-34783-6_63","http://dx.doi.org/10.1007/3-540-34783-6_63")</f>
        <v>http://dx.doi.org/10.1007/3-540-34783-6_63</v>
      </c>
      <c r="BH33" t="s">
        <v>71</v>
      </c>
      <c r="BI33" t="s">
        <v>71</v>
      </c>
      <c r="BJ33" t="s">
        <v>71</v>
      </c>
      <c r="BK33" t="s">
        <v>71</v>
      </c>
      <c r="BL33" t="s">
        <v>71</v>
      </c>
      <c r="BM33" t="s">
        <v>71</v>
      </c>
      <c r="BN33" t="s">
        <v>71</v>
      </c>
      <c r="BO33" t="s">
        <v>71</v>
      </c>
      <c r="BP33" t="s">
        <v>71</v>
      </c>
      <c r="BQ33" t="s">
        <v>71</v>
      </c>
      <c r="BR33" t="s">
        <v>71</v>
      </c>
      <c r="BS33" t="s">
        <v>71</v>
      </c>
      <c r="BT33" t="s">
        <v>435</v>
      </c>
      <c r="BU33" t="str">
        <f>HYPERLINK("https%3A%2F%2Fwww.webofscience.com%2Fwos%2Fwoscc%2Ffull-record%2FWOS:000242709300063","View Full Record in Web of Science")</f>
        <v>View Full Record in Web of Science</v>
      </c>
    </row>
    <row r="34" spans="1:73" x14ac:dyDescent="0.25">
      <c r="A34" t="s">
        <v>83</v>
      </c>
      <c r="B34" t="s">
        <v>436</v>
      </c>
      <c r="C34" t="s">
        <v>71</v>
      </c>
      <c r="D34" t="s">
        <v>437</v>
      </c>
      <c r="E34" t="s">
        <v>71</v>
      </c>
      <c r="F34" t="s">
        <v>438</v>
      </c>
      <c r="G34" t="s">
        <v>71</v>
      </c>
      <c r="H34" t="s">
        <v>71</v>
      </c>
      <c r="I34" t="s">
        <v>439</v>
      </c>
      <c r="K34" t="s">
        <v>440</v>
      </c>
      <c r="L34" t="s">
        <v>71</v>
      </c>
      <c r="M34" t="s">
        <v>71</v>
      </c>
      <c r="N34" t="s">
        <v>71</v>
      </c>
      <c r="O34" t="s">
        <v>71</v>
      </c>
      <c r="P34" t="s">
        <v>441</v>
      </c>
      <c r="Q34" t="s">
        <v>442</v>
      </c>
      <c r="R34" t="s">
        <v>443</v>
      </c>
      <c r="S34" t="s">
        <v>444</v>
      </c>
      <c r="T34" t="s">
        <v>445</v>
      </c>
      <c r="U34" t="s">
        <v>71</v>
      </c>
      <c r="V34" t="s">
        <v>71</v>
      </c>
      <c r="W34" t="s">
        <v>446</v>
      </c>
      <c r="X34" t="s">
        <v>71</v>
      </c>
      <c r="Y34" t="s">
        <v>71</v>
      </c>
      <c r="Z34" t="s">
        <v>71</v>
      </c>
      <c r="AA34" t="s">
        <v>71</v>
      </c>
      <c r="AB34" t="s">
        <v>71</v>
      </c>
      <c r="AC34" t="s">
        <v>71</v>
      </c>
      <c r="AD34" t="s">
        <v>71</v>
      </c>
      <c r="AE34" t="s">
        <v>71</v>
      </c>
      <c r="AF34" t="s">
        <v>71</v>
      </c>
      <c r="AG34" t="s">
        <v>71</v>
      </c>
      <c r="AH34" t="s">
        <v>71</v>
      </c>
      <c r="AI34" t="s">
        <v>71</v>
      </c>
      <c r="AJ34" t="s">
        <v>71</v>
      </c>
      <c r="AK34" t="s">
        <v>71</v>
      </c>
      <c r="AL34" t="s">
        <v>71</v>
      </c>
      <c r="AM34" t="s">
        <v>71</v>
      </c>
      <c r="AN34" t="s">
        <v>71</v>
      </c>
      <c r="AO34" t="s">
        <v>71</v>
      </c>
      <c r="AP34" t="s">
        <v>71</v>
      </c>
      <c r="AQ34" t="s">
        <v>71</v>
      </c>
      <c r="AR34" t="s">
        <v>447</v>
      </c>
      <c r="AS34" t="s">
        <v>71</v>
      </c>
      <c r="AT34" t="s">
        <v>71</v>
      </c>
      <c r="AU34" t="s">
        <v>71</v>
      </c>
      <c r="AV34">
        <v>2008</v>
      </c>
      <c r="AW34" t="s">
        <v>71</v>
      </c>
      <c r="AX34" t="s">
        <v>71</v>
      </c>
      <c r="AY34" t="s">
        <v>71</v>
      </c>
      <c r="AZ34" t="s">
        <v>71</v>
      </c>
      <c r="BA34" t="s">
        <v>71</v>
      </c>
      <c r="BB34" t="s">
        <v>71</v>
      </c>
      <c r="BC34">
        <v>435</v>
      </c>
      <c r="BD34" t="s">
        <v>99</v>
      </c>
      <c r="BE34" t="s">
        <v>71</v>
      </c>
      <c r="BF34" t="s">
        <v>448</v>
      </c>
      <c r="BG34" t="str">
        <f>HYPERLINK("http://dx.doi.org/10.1109/COGINF.2008.4639198","http://dx.doi.org/10.1109/COGINF.2008.4639198")</f>
        <v>http://dx.doi.org/10.1109/COGINF.2008.4639198</v>
      </c>
      <c r="BH34" t="s">
        <v>71</v>
      </c>
      <c r="BI34" t="s">
        <v>71</v>
      </c>
      <c r="BJ34" t="s">
        <v>71</v>
      </c>
      <c r="BK34" t="s">
        <v>71</v>
      </c>
      <c r="BL34" t="s">
        <v>71</v>
      </c>
      <c r="BM34" t="s">
        <v>71</v>
      </c>
      <c r="BN34" t="s">
        <v>71</v>
      </c>
      <c r="BO34" t="s">
        <v>71</v>
      </c>
      <c r="BP34" t="s">
        <v>71</v>
      </c>
      <c r="BQ34" t="s">
        <v>71</v>
      </c>
      <c r="BR34" t="s">
        <v>71</v>
      </c>
      <c r="BS34" t="s">
        <v>71</v>
      </c>
      <c r="BT34" t="s">
        <v>449</v>
      </c>
      <c r="BU34" t="str">
        <f>HYPERLINK("https%3A%2F%2Fwww.webofscience.com%2Fwos%2Fwoscc%2Ffull-record%2FWOS:000260491700053","View Full Record in Web of Science")</f>
        <v>View Full Record in Web of Science</v>
      </c>
    </row>
    <row r="35" spans="1:73" x14ac:dyDescent="0.25">
      <c r="A35" t="s">
        <v>69</v>
      </c>
      <c r="B35" t="s">
        <v>450</v>
      </c>
      <c r="C35" t="s">
        <v>71</v>
      </c>
      <c r="D35" t="s">
        <v>71</v>
      </c>
      <c r="E35" t="s">
        <v>71</v>
      </c>
      <c r="F35" t="s">
        <v>451</v>
      </c>
      <c r="G35" t="s">
        <v>71</v>
      </c>
      <c r="H35" t="s">
        <v>71</v>
      </c>
      <c r="I35" t="s">
        <v>452</v>
      </c>
      <c r="K35" t="s">
        <v>453</v>
      </c>
      <c r="L35" t="s">
        <v>71</v>
      </c>
      <c r="M35" t="s">
        <v>71</v>
      </c>
      <c r="N35" t="s">
        <v>71</v>
      </c>
      <c r="O35" t="s">
        <v>71</v>
      </c>
      <c r="P35" t="s">
        <v>71</v>
      </c>
      <c r="Q35" t="s">
        <v>71</v>
      </c>
      <c r="R35" t="s">
        <v>71</v>
      </c>
      <c r="S35" t="s">
        <v>71</v>
      </c>
      <c r="T35" t="s">
        <v>71</v>
      </c>
      <c r="U35" t="s">
        <v>71</v>
      </c>
      <c r="V35" t="s">
        <v>71</v>
      </c>
      <c r="W35" t="s">
        <v>454</v>
      </c>
      <c r="X35" t="s">
        <v>71</v>
      </c>
      <c r="Y35" t="s">
        <v>71</v>
      </c>
      <c r="Z35" t="s">
        <v>71</v>
      </c>
      <c r="AA35" t="s">
        <v>71</v>
      </c>
      <c r="AB35" t="s">
        <v>455</v>
      </c>
      <c r="AC35" t="s">
        <v>456</v>
      </c>
      <c r="AD35" t="s">
        <v>71</v>
      </c>
      <c r="AE35" t="s">
        <v>71</v>
      </c>
      <c r="AF35" t="s">
        <v>71</v>
      </c>
      <c r="AG35" t="s">
        <v>71</v>
      </c>
      <c r="AH35" t="s">
        <v>71</v>
      </c>
      <c r="AI35" t="s">
        <v>71</v>
      </c>
      <c r="AJ35" t="s">
        <v>71</v>
      </c>
      <c r="AK35" t="s">
        <v>71</v>
      </c>
      <c r="AL35" t="s">
        <v>71</v>
      </c>
      <c r="AM35" t="s">
        <v>71</v>
      </c>
      <c r="AN35" t="s">
        <v>71</v>
      </c>
      <c r="AO35" t="s">
        <v>71</v>
      </c>
      <c r="AP35" t="s">
        <v>457</v>
      </c>
      <c r="AQ35" t="s">
        <v>71</v>
      </c>
      <c r="AR35" t="s">
        <v>71</v>
      </c>
      <c r="AS35" t="s">
        <v>71</v>
      </c>
      <c r="AT35" t="s">
        <v>71</v>
      </c>
      <c r="AU35" t="s">
        <v>79</v>
      </c>
      <c r="AV35">
        <v>2017</v>
      </c>
      <c r="AW35">
        <v>8</v>
      </c>
      <c r="AX35">
        <v>3</v>
      </c>
      <c r="AY35" t="s">
        <v>71</v>
      </c>
      <c r="AZ35" t="s">
        <v>71</v>
      </c>
      <c r="BA35" t="s">
        <v>71</v>
      </c>
      <c r="BB35" t="s">
        <v>71</v>
      </c>
      <c r="BC35" t="s">
        <v>71</v>
      </c>
      <c r="BD35" t="s">
        <v>71</v>
      </c>
      <c r="BE35">
        <v>97</v>
      </c>
      <c r="BF35" t="s">
        <v>458</v>
      </c>
      <c r="BG35" t="str">
        <f>HYPERLINK("http://dx.doi.org/10.3390/info8030097","http://dx.doi.org/10.3390/info8030097")</f>
        <v>http://dx.doi.org/10.3390/info8030097</v>
      </c>
      <c r="BH35" t="s">
        <v>71</v>
      </c>
      <c r="BI35" t="s">
        <v>71</v>
      </c>
      <c r="BJ35" t="s">
        <v>71</v>
      </c>
      <c r="BK35" t="s">
        <v>71</v>
      </c>
      <c r="BL35" t="s">
        <v>71</v>
      </c>
      <c r="BM35" t="s">
        <v>71</v>
      </c>
      <c r="BN35" t="s">
        <v>71</v>
      </c>
      <c r="BO35" t="s">
        <v>71</v>
      </c>
      <c r="BP35" t="s">
        <v>71</v>
      </c>
      <c r="BQ35" t="s">
        <v>71</v>
      </c>
      <c r="BR35" t="s">
        <v>71</v>
      </c>
      <c r="BS35" t="s">
        <v>71</v>
      </c>
      <c r="BT35" t="s">
        <v>459</v>
      </c>
      <c r="BU35" t="str">
        <f>HYPERLINK("https%3A%2F%2Fwww.webofscience.com%2Fwos%2Fwoscc%2Ffull-record%2FWOS:000418508900027","View Full Record in Web of Science")</f>
        <v>View Full Record in Web of Science</v>
      </c>
    </row>
    <row r="36" spans="1:73" x14ac:dyDescent="0.25">
      <c r="A36" t="s">
        <v>460</v>
      </c>
      <c r="B36" t="s">
        <v>461</v>
      </c>
      <c r="C36" t="s">
        <v>71</v>
      </c>
      <c r="D36" t="s">
        <v>462</v>
      </c>
      <c r="E36" t="s">
        <v>71</v>
      </c>
      <c r="F36" t="s">
        <v>463</v>
      </c>
      <c r="G36" t="s">
        <v>71</v>
      </c>
      <c r="H36" t="s">
        <v>71</v>
      </c>
      <c r="I36" t="s">
        <v>464</v>
      </c>
      <c r="K36" t="s">
        <v>465</v>
      </c>
      <c r="L36" t="s">
        <v>466</v>
      </c>
      <c r="M36" t="s">
        <v>71</v>
      </c>
      <c r="N36" t="s">
        <v>71</v>
      </c>
      <c r="O36" t="s">
        <v>71</v>
      </c>
      <c r="P36" t="s">
        <v>71</v>
      </c>
      <c r="Q36" t="s">
        <v>71</v>
      </c>
      <c r="R36" t="s">
        <v>71</v>
      </c>
      <c r="S36" t="s">
        <v>71</v>
      </c>
      <c r="T36" t="s">
        <v>71</v>
      </c>
      <c r="U36" t="s">
        <v>71</v>
      </c>
      <c r="V36" t="s">
        <v>71</v>
      </c>
      <c r="W36" t="s">
        <v>467</v>
      </c>
      <c r="X36" t="s">
        <v>71</v>
      </c>
      <c r="Y36" t="s">
        <v>71</v>
      </c>
      <c r="Z36" t="s">
        <v>71</v>
      </c>
      <c r="AA36" t="s">
        <v>71</v>
      </c>
      <c r="AB36" t="s">
        <v>71</v>
      </c>
      <c r="AC36" t="s">
        <v>71</v>
      </c>
      <c r="AD36" t="s">
        <v>71</v>
      </c>
      <c r="AE36" t="s">
        <v>71</v>
      </c>
      <c r="AF36" t="s">
        <v>71</v>
      </c>
      <c r="AG36" t="s">
        <v>71</v>
      </c>
      <c r="AH36" t="s">
        <v>71</v>
      </c>
      <c r="AI36" t="s">
        <v>71</v>
      </c>
      <c r="AJ36" t="s">
        <v>71</v>
      </c>
      <c r="AK36" t="s">
        <v>71</v>
      </c>
      <c r="AL36" t="s">
        <v>71</v>
      </c>
      <c r="AM36" t="s">
        <v>71</v>
      </c>
      <c r="AN36" t="s">
        <v>71</v>
      </c>
      <c r="AO36" t="s">
        <v>71</v>
      </c>
      <c r="AP36" t="s">
        <v>468</v>
      </c>
      <c r="AQ36" t="s">
        <v>71</v>
      </c>
      <c r="AR36" t="s">
        <v>469</v>
      </c>
      <c r="AS36" t="s">
        <v>71</v>
      </c>
      <c r="AT36" t="s">
        <v>71</v>
      </c>
      <c r="AU36" t="s">
        <v>71</v>
      </c>
      <c r="AV36">
        <v>2016</v>
      </c>
      <c r="AW36">
        <v>341</v>
      </c>
      <c r="AX36" t="s">
        <v>71</v>
      </c>
      <c r="AY36" t="s">
        <v>71</v>
      </c>
      <c r="AZ36" t="s">
        <v>71</v>
      </c>
      <c r="BA36" t="s">
        <v>71</v>
      </c>
      <c r="BB36" t="s">
        <v>71</v>
      </c>
      <c r="BC36">
        <v>175</v>
      </c>
      <c r="BD36">
        <v>186</v>
      </c>
      <c r="BE36" t="s">
        <v>71</v>
      </c>
      <c r="BF36" t="s">
        <v>470</v>
      </c>
      <c r="BG36" t="str">
        <f>HYPERLINK("http://dx.doi.org/10.1007/978-3-319-31093-0_8","http://dx.doi.org/10.1007/978-3-319-31093-0_8")</f>
        <v>http://dx.doi.org/10.1007/978-3-319-31093-0_8</v>
      </c>
      <c r="BH36" t="s">
        <v>471</v>
      </c>
      <c r="BI36" t="s">
        <v>71</v>
      </c>
      <c r="BJ36" t="s">
        <v>71</v>
      </c>
      <c r="BK36" t="s">
        <v>71</v>
      </c>
      <c r="BL36" t="s">
        <v>71</v>
      </c>
      <c r="BM36" t="s">
        <v>71</v>
      </c>
      <c r="BN36" t="s">
        <v>71</v>
      </c>
      <c r="BO36" t="s">
        <v>71</v>
      </c>
      <c r="BP36" t="s">
        <v>71</v>
      </c>
      <c r="BQ36" t="s">
        <v>71</v>
      </c>
      <c r="BR36" t="s">
        <v>71</v>
      </c>
      <c r="BS36" t="s">
        <v>71</v>
      </c>
      <c r="BT36" t="s">
        <v>472</v>
      </c>
      <c r="BU36" t="str">
        <f>HYPERLINK("https%3A%2F%2Fwww.webofscience.com%2Fwos%2Fwoscc%2Ffull-record%2FWOS:000384679500009","View Full Record in Web of Science")</f>
        <v>View Full Record in Web of Science</v>
      </c>
    </row>
    <row r="37" spans="1:73" x14ac:dyDescent="0.25">
      <c r="A37" t="s">
        <v>69</v>
      </c>
      <c r="B37" t="s">
        <v>473</v>
      </c>
      <c r="C37" t="s">
        <v>71</v>
      </c>
      <c r="D37" t="s">
        <v>71</v>
      </c>
      <c r="E37" t="s">
        <v>71</v>
      </c>
      <c r="F37" t="s">
        <v>474</v>
      </c>
      <c r="G37" t="s">
        <v>71</v>
      </c>
      <c r="H37" t="s">
        <v>71</v>
      </c>
      <c r="I37" t="s">
        <v>475</v>
      </c>
      <c r="K37" t="s">
        <v>233</v>
      </c>
      <c r="L37" t="s">
        <v>71</v>
      </c>
      <c r="M37" t="s">
        <v>71</v>
      </c>
      <c r="N37" t="s">
        <v>71</v>
      </c>
      <c r="O37" t="s">
        <v>71</v>
      </c>
      <c r="P37" t="s">
        <v>71</v>
      </c>
      <c r="Q37" t="s">
        <v>71</v>
      </c>
      <c r="R37" t="s">
        <v>71</v>
      </c>
      <c r="S37" t="s">
        <v>71</v>
      </c>
      <c r="T37" t="s">
        <v>71</v>
      </c>
      <c r="U37" t="s">
        <v>71</v>
      </c>
      <c r="V37" t="s">
        <v>71</v>
      </c>
      <c r="W37" t="s">
        <v>476</v>
      </c>
      <c r="X37" t="s">
        <v>71</v>
      </c>
      <c r="Y37" t="s">
        <v>71</v>
      </c>
      <c r="Z37" t="s">
        <v>71</v>
      </c>
      <c r="AA37" t="s">
        <v>71</v>
      </c>
      <c r="AB37" t="s">
        <v>477</v>
      </c>
      <c r="AC37" t="s">
        <v>478</v>
      </c>
      <c r="AD37" t="s">
        <v>71</v>
      </c>
      <c r="AE37" t="s">
        <v>71</v>
      </c>
      <c r="AF37" t="s">
        <v>71</v>
      </c>
      <c r="AG37" t="s">
        <v>71</v>
      </c>
      <c r="AH37" t="s">
        <v>71</v>
      </c>
      <c r="AI37" t="s">
        <v>71</v>
      </c>
      <c r="AJ37" t="s">
        <v>71</v>
      </c>
      <c r="AK37" t="s">
        <v>71</v>
      </c>
      <c r="AL37" t="s">
        <v>71</v>
      </c>
      <c r="AM37" t="s">
        <v>71</v>
      </c>
      <c r="AN37" t="s">
        <v>71</v>
      </c>
      <c r="AO37" t="s">
        <v>71</v>
      </c>
      <c r="AP37" t="s">
        <v>237</v>
      </c>
      <c r="AQ37" t="s">
        <v>238</v>
      </c>
      <c r="AR37" t="s">
        <v>71</v>
      </c>
      <c r="AS37" t="s">
        <v>71</v>
      </c>
      <c r="AT37" t="s">
        <v>71</v>
      </c>
      <c r="AU37" t="s">
        <v>479</v>
      </c>
      <c r="AV37">
        <v>2018</v>
      </c>
      <c r="AW37">
        <v>26</v>
      </c>
      <c r="AX37">
        <v>5</v>
      </c>
      <c r="AY37" t="s">
        <v>71</v>
      </c>
      <c r="AZ37" t="s">
        <v>71</v>
      </c>
      <c r="BA37" t="s">
        <v>71</v>
      </c>
      <c r="BB37" t="s">
        <v>71</v>
      </c>
      <c r="BC37">
        <v>3112</v>
      </c>
      <c r="BD37">
        <v>3121</v>
      </c>
      <c r="BE37" t="s">
        <v>71</v>
      </c>
      <c r="BF37" t="s">
        <v>480</v>
      </c>
      <c r="BG37" t="str">
        <f>HYPERLINK("http://dx.doi.org/10.1109/TFUZZ.2017.2787547","http://dx.doi.org/10.1109/TFUZZ.2017.2787547")</f>
        <v>http://dx.doi.org/10.1109/TFUZZ.2017.2787547</v>
      </c>
      <c r="BH37" t="s">
        <v>71</v>
      </c>
      <c r="BI37" t="s">
        <v>71</v>
      </c>
      <c r="BJ37" t="s">
        <v>71</v>
      </c>
      <c r="BK37" t="s">
        <v>71</v>
      </c>
      <c r="BL37" t="s">
        <v>71</v>
      </c>
      <c r="BM37" t="s">
        <v>71</v>
      </c>
      <c r="BN37" t="s">
        <v>71</v>
      </c>
      <c r="BO37" t="s">
        <v>71</v>
      </c>
      <c r="BP37" t="s">
        <v>71</v>
      </c>
      <c r="BQ37" t="s">
        <v>71</v>
      </c>
      <c r="BR37" t="s">
        <v>71</v>
      </c>
      <c r="BS37" t="s">
        <v>71</v>
      </c>
      <c r="BT37" t="s">
        <v>481</v>
      </c>
      <c r="BU37" t="str">
        <f>HYPERLINK("https%3A%2F%2Fwww.webofscience.com%2Fwos%2Fwoscc%2Ffull-record%2FWOS:000446675400049","View Full Record in Web of Science")</f>
        <v>View Full Record in Web of Science</v>
      </c>
    </row>
    <row r="38" spans="1:73" x14ac:dyDescent="0.25">
      <c r="A38" t="s">
        <v>460</v>
      </c>
      <c r="B38" t="s">
        <v>482</v>
      </c>
      <c r="C38" t="s">
        <v>71</v>
      </c>
      <c r="D38" t="s">
        <v>462</v>
      </c>
      <c r="E38" t="s">
        <v>71</v>
      </c>
      <c r="F38" t="s">
        <v>483</v>
      </c>
      <c r="G38" t="s">
        <v>71</v>
      </c>
      <c r="H38" t="s">
        <v>71</v>
      </c>
      <c r="I38" t="s">
        <v>484</v>
      </c>
      <c r="K38" t="s">
        <v>465</v>
      </c>
      <c r="L38" t="s">
        <v>466</v>
      </c>
      <c r="M38" t="s">
        <v>71</v>
      </c>
      <c r="N38" t="s">
        <v>71</v>
      </c>
      <c r="O38" t="s">
        <v>71</v>
      </c>
      <c r="P38" t="s">
        <v>71</v>
      </c>
      <c r="Q38" t="s">
        <v>71</v>
      </c>
      <c r="R38" t="s">
        <v>71</v>
      </c>
      <c r="S38" t="s">
        <v>71</v>
      </c>
      <c r="T38" t="s">
        <v>71</v>
      </c>
      <c r="U38" t="s">
        <v>71</v>
      </c>
      <c r="V38" t="s">
        <v>71</v>
      </c>
      <c r="W38" t="s">
        <v>485</v>
      </c>
      <c r="X38" t="s">
        <v>71</v>
      </c>
      <c r="Y38" t="s">
        <v>71</v>
      </c>
      <c r="Z38" t="s">
        <v>71</v>
      </c>
      <c r="AA38" t="s">
        <v>71</v>
      </c>
      <c r="AB38" t="s">
        <v>486</v>
      </c>
      <c r="AC38" t="s">
        <v>487</v>
      </c>
      <c r="AD38" t="s">
        <v>71</v>
      </c>
      <c r="AE38" t="s">
        <v>71</v>
      </c>
      <c r="AF38" t="s">
        <v>71</v>
      </c>
      <c r="AG38" t="s">
        <v>71</v>
      </c>
      <c r="AH38" t="s">
        <v>71</v>
      </c>
      <c r="AI38" t="s">
        <v>71</v>
      </c>
      <c r="AJ38" t="s">
        <v>71</v>
      </c>
      <c r="AK38" t="s">
        <v>71</v>
      </c>
      <c r="AL38" t="s">
        <v>71</v>
      </c>
      <c r="AM38" t="s">
        <v>71</v>
      </c>
      <c r="AN38" t="s">
        <v>71</v>
      </c>
      <c r="AO38" t="s">
        <v>71</v>
      </c>
      <c r="AP38" t="s">
        <v>468</v>
      </c>
      <c r="AQ38" t="s">
        <v>71</v>
      </c>
      <c r="AR38" t="s">
        <v>469</v>
      </c>
      <c r="AS38" t="s">
        <v>71</v>
      </c>
      <c r="AT38" t="s">
        <v>71</v>
      </c>
      <c r="AU38" t="s">
        <v>71</v>
      </c>
      <c r="AV38">
        <v>2016</v>
      </c>
      <c r="AW38">
        <v>341</v>
      </c>
      <c r="AX38" t="s">
        <v>71</v>
      </c>
      <c r="AY38" t="s">
        <v>71</v>
      </c>
      <c r="AZ38" t="s">
        <v>71</v>
      </c>
      <c r="BA38" t="s">
        <v>71</v>
      </c>
      <c r="BB38" t="s">
        <v>71</v>
      </c>
      <c r="BC38">
        <v>21</v>
      </c>
      <c r="BD38">
        <v>58</v>
      </c>
      <c r="BE38" t="s">
        <v>71</v>
      </c>
      <c r="BF38" t="s">
        <v>488</v>
      </c>
      <c r="BG38" t="str">
        <f>HYPERLINK("http://dx.doi.org/10.1007/978-3-319-31093-0_2","http://dx.doi.org/10.1007/978-3-319-31093-0_2")</f>
        <v>http://dx.doi.org/10.1007/978-3-319-31093-0_2</v>
      </c>
      <c r="BH38" t="s">
        <v>471</v>
      </c>
      <c r="BI38" t="s">
        <v>71</v>
      </c>
      <c r="BJ38" t="s">
        <v>71</v>
      </c>
      <c r="BK38" t="s">
        <v>71</v>
      </c>
      <c r="BL38" t="s">
        <v>71</v>
      </c>
      <c r="BM38" t="s">
        <v>71</v>
      </c>
      <c r="BN38" t="s">
        <v>71</v>
      </c>
      <c r="BO38" t="s">
        <v>71</v>
      </c>
      <c r="BP38" t="s">
        <v>71</v>
      </c>
      <c r="BQ38" t="s">
        <v>71</v>
      </c>
      <c r="BR38" t="s">
        <v>71</v>
      </c>
      <c r="BS38" t="s">
        <v>71</v>
      </c>
      <c r="BT38" t="s">
        <v>489</v>
      </c>
      <c r="BU38" t="str">
        <f>HYPERLINK("https%3A%2F%2Fwww.webofscience.com%2Fwos%2Fwoscc%2Ffull-record%2FWOS:000384679500003","View Full Record in Web of Science")</f>
        <v>View Full Record in Web of Science</v>
      </c>
    </row>
    <row r="39" spans="1:73" x14ac:dyDescent="0.25">
      <c r="A39" t="s">
        <v>83</v>
      </c>
      <c r="B39" t="s">
        <v>490</v>
      </c>
      <c r="C39" t="s">
        <v>71</v>
      </c>
      <c r="D39" t="s">
        <v>491</v>
      </c>
      <c r="E39" t="s">
        <v>71</v>
      </c>
      <c r="F39" t="s">
        <v>490</v>
      </c>
      <c r="G39" t="s">
        <v>71</v>
      </c>
      <c r="H39" t="s">
        <v>71</v>
      </c>
      <c r="I39" t="s">
        <v>492</v>
      </c>
      <c r="K39" t="s">
        <v>493</v>
      </c>
      <c r="L39" t="s">
        <v>71</v>
      </c>
      <c r="M39" t="s">
        <v>71</v>
      </c>
      <c r="N39" t="s">
        <v>71</v>
      </c>
      <c r="O39" t="s">
        <v>71</v>
      </c>
      <c r="P39" t="s">
        <v>494</v>
      </c>
      <c r="Q39" t="s">
        <v>495</v>
      </c>
      <c r="R39" t="s">
        <v>496</v>
      </c>
      <c r="S39" t="s">
        <v>497</v>
      </c>
      <c r="T39" t="s">
        <v>71</v>
      </c>
      <c r="U39" t="s">
        <v>71</v>
      </c>
      <c r="V39" t="s">
        <v>71</v>
      </c>
      <c r="W39" t="s">
        <v>498</v>
      </c>
      <c r="X39" t="s">
        <v>71</v>
      </c>
      <c r="Y39" t="s">
        <v>71</v>
      </c>
      <c r="Z39" t="s">
        <v>71</v>
      </c>
      <c r="AA39" t="s">
        <v>71</v>
      </c>
      <c r="AB39" t="s">
        <v>71</v>
      </c>
      <c r="AC39" t="s">
        <v>71</v>
      </c>
      <c r="AD39" t="s">
        <v>71</v>
      </c>
      <c r="AE39" t="s">
        <v>71</v>
      </c>
      <c r="AF39" t="s">
        <v>71</v>
      </c>
      <c r="AG39" t="s">
        <v>71</v>
      </c>
      <c r="AH39" t="s">
        <v>71</v>
      </c>
      <c r="AI39" t="s">
        <v>71</v>
      </c>
      <c r="AJ39" t="s">
        <v>71</v>
      </c>
      <c r="AK39" t="s">
        <v>71</v>
      </c>
      <c r="AL39" t="s">
        <v>71</v>
      </c>
      <c r="AM39" t="s">
        <v>71</v>
      </c>
      <c r="AN39" t="s">
        <v>71</v>
      </c>
      <c r="AO39" t="s">
        <v>71</v>
      </c>
      <c r="AP39" t="s">
        <v>71</v>
      </c>
      <c r="AQ39" t="s">
        <v>71</v>
      </c>
      <c r="AR39" t="s">
        <v>499</v>
      </c>
      <c r="AS39" t="s">
        <v>71</v>
      </c>
      <c r="AT39" t="s">
        <v>71</v>
      </c>
      <c r="AU39" t="s">
        <v>71</v>
      </c>
      <c r="AV39">
        <v>1998</v>
      </c>
      <c r="AW39" t="s">
        <v>71</v>
      </c>
      <c r="AX39" t="s">
        <v>71</v>
      </c>
      <c r="AY39" t="s">
        <v>71</v>
      </c>
      <c r="AZ39" t="s">
        <v>71</v>
      </c>
      <c r="BA39" t="s">
        <v>71</v>
      </c>
      <c r="BB39" t="s">
        <v>71</v>
      </c>
      <c r="BC39">
        <v>801</v>
      </c>
      <c r="BD39">
        <v>805</v>
      </c>
      <c r="BE39" t="s">
        <v>71</v>
      </c>
      <c r="BF39" t="s">
        <v>71</v>
      </c>
      <c r="BG39" t="s">
        <v>71</v>
      </c>
      <c r="BH39" t="s">
        <v>71</v>
      </c>
      <c r="BI39" t="s">
        <v>71</v>
      </c>
      <c r="BJ39" t="s">
        <v>71</v>
      </c>
      <c r="BK39" t="s">
        <v>71</v>
      </c>
      <c r="BL39" t="s">
        <v>71</v>
      </c>
      <c r="BM39" t="s">
        <v>71</v>
      </c>
      <c r="BN39" t="s">
        <v>71</v>
      </c>
      <c r="BO39" t="s">
        <v>71</v>
      </c>
      <c r="BP39" t="s">
        <v>71</v>
      </c>
      <c r="BQ39" t="s">
        <v>71</v>
      </c>
      <c r="BR39" t="s">
        <v>71</v>
      </c>
      <c r="BS39" t="s">
        <v>71</v>
      </c>
      <c r="BT39" t="s">
        <v>500</v>
      </c>
      <c r="BU39" t="str">
        <f>HYPERLINK("https%3A%2F%2Fwww.webofscience.com%2Fwos%2Fwoscc%2Ffull-record%2FWOS:000085593600195","View Full Record in Web of Science")</f>
        <v>View Full Record in Web of Science</v>
      </c>
    </row>
    <row r="40" spans="1:73" x14ac:dyDescent="0.25">
      <c r="A40" t="s">
        <v>69</v>
      </c>
      <c r="B40" t="s">
        <v>501</v>
      </c>
      <c r="C40" t="s">
        <v>71</v>
      </c>
      <c r="D40" t="s">
        <v>71</v>
      </c>
      <c r="E40" t="s">
        <v>71</v>
      </c>
      <c r="F40" t="s">
        <v>502</v>
      </c>
      <c r="G40" t="s">
        <v>71</v>
      </c>
      <c r="H40" t="s">
        <v>71</v>
      </c>
      <c r="I40" t="s">
        <v>503</v>
      </c>
      <c r="K40" t="s">
        <v>233</v>
      </c>
      <c r="L40" t="s">
        <v>71</v>
      </c>
      <c r="M40" t="s">
        <v>71</v>
      </c>
      <c r="N40" t="s">
        <v>71</v>
      </c>
      <c r="O40" t="s">
        <v>71</v>
      </c>
      <c r="P40" t="s">
        <v>71</v>
      </c>
      <c r="Q40" t="s">
        <v>71</v>
      </c>
      <c r="R40" t="s">
        <v>71</v>
      </c>
      <c r="S40" t="s">
        <v>71</v>
      </c>
      <c r="T40" t="s">
        <v>71</v>
      </c>
      <c r="U40" t="s">
        <v>71</v>
      </c>
      <c r="V40" t="s">
        <v>71</v>
      </c>
      <c r="W40" t="s">
        <v>504</v>
      </c>
      <c r="X40" t="s">
        <v>71</v>
      </c>
      <c r="Y40" t="s">
        <v>71</v>
      </c>
      <c r="Z40" t="s">
        <v>71</v>
      </c>
      <c r="AA40" t="s">
        <v>71</v>
      </c>
      <c r="AB40" t="s">
        <v>71</v>
      </c>
      <c r="AC40" t="s">
        <v>505</v>
      </c>
      <c r="AD40" t="s">
        <v>71</v>
      </c>
      <c r="AE40" t="s">
        <v>71</v>
      </c>
      <c r="AF40" t="s">
        <v>71</v>
      </c>
      <c r="AG40" t="s">
        <v>71</v>
      </c>
      <c r="AH40" t="s">
        <v>71</v>
      </c>
      <c r="AI40" t="s">
        <v>71</v>
      </c>
      <c r="AJ40" t="s">
        <v>71</v>
      </c>
      <c r="AK40" t="s">
        <v>71</v>
      </c>
      <c r="AL40" t="s">
        <v>71</v>
      </c>
      <c r="AM40" t="s">
        <v>71</v>
      </c>
      <c r="AN40" t="s">
        <v>71</v>
      </c>
      <c r="AO40" t="s">
        <v>71</v>
      </c>
      <c r="AP40" t="s">
        <v>237</v>
      </c>
      <c r="AQ40" t="s">
        <v>238</v>
      </c>
      <c r="AR40" t="s">
        <v>71</v>
      </c>
      <c r="AS40" t="s">
        <v>71</v>
      </c>
      <c r="AT40" t="s">
        <v>71</v>
      </c>
      <c r="AU40" t="s">
        <v>79</v>
      </c>
      <c r="AV40">
        <v>2022</v>
      </c>
      <c r="AW40">
        <v>30</v>
      </c>
      <c r="AX40">
        <v>9</v>
      </c>
      <c r="AY40" t="s">
        <v>71</v>
      </c>
      <c r="AZ40" t="s">
        <v>71</v>
      </c>
      <c r="BA40" t="s">
        <v>71</v>
      </c>
      <c r="BB40" t="s">
        <v>71</v>
      </c>
      <c r="BC40">
        <v>3967</v>
      </c>
      <c r="BD40">
        <v>3978</v>
      </c>
      <c r="BE40" t="s">
        <v>71</v>
      </c>
      <c r="BF40" t="s">
        <v>506</v>
      </c>
      <c r="BG40" t="str">
        <f>HYPERLINK("http://dx.doi.org/10.1109/TFUZZ.2021.3134797","http://dx.doi.org/10.1109/TFUZZ.2021.3134797")</f>
        <v>http://dx.doi.org/10.1109/TFUZZ.2021.3134797</v>
      </c>
      <c r="BH40" t="s">
        <v>71</v>
      </c>
      <c r="BI40" t="s">
        <v>71</v>
      </c>
      <c r="BJ40" t="s">
        <v>71</v>
      </c>
      <c r="BK40" t="s">
        <v>71</v>
      </c>
      <c r="BL40" t="s">
        <v>71</v>
      </c>
      <c r="BM40" t="s">
        <v>71</v>
      </c>
      <c r="BN40" t="s">
        <v>71</v>
      </c>
      <c r="BO40" t="s">
        <v>71</v>
      </c>
      <c r="BP40" t="s">
        <v>71</v>
      </c>
      <c r="BQ40" t="s">
        <v>71</v>
      </c>
      <c r="BR40" t="s">
        <v>71</v>
      </c>
      <c r="BS40" t="s">
        <v>71</v>
      </c>
      <c r="BT40" t="s">
        <v>507</v>
      </c>
      <c r="BU40" t="str">
        <f>HYPERLINK("https%3A%2F%2Fwww.webofscience.com%2Fwos%2Fwoscc%2Ffull-record%2FWOS:000848264000049","View Full Record in Web of Science")</f>
        <v>View Full Record in Web of Science</v>
      </c>
    </row>
    <row r="41" spans="1:73" x14ac:dyDescent="0.25">
      <c r="A41" t="s">
        <v>69</v>
      </c>
      <c r="B41" t="s">
        <v>508</v>
      </c>
      <c r="C41" t="s">
        <v>71</v>
      </c>
      <c r="D41" t="s">
        <v>71</v>
      </c>
      <c r="E41" t="s">
        <v>71</v>
      </c>
      <c r="F41" t="s">
        <v>508</v>
      </c>
      <c r="G41" t="s">
        <v>71</v>
      </c>
      <c r="H41" t="s">
        <v>71</v>
      </c>
      <c r="I41" t="s">
        <v>509</v>
      </c>
      <c r="K41" t="s">
        <v>510</v>
      </c>
      <c r="L41" t="s">
        <v>71</v>
      </c>
      <c r="M41" t="s">
        <v>71</v>
      </c>
      <c r="N41" t="s">
        <v>71</v>
      </c>
      <c r="O41" t="s">
        <v>71</v>
      </c>
      <c r="P41" t="s">
        <v>71</v>
      </c>
      <c r="Q41" t="s">
        <v>71</v>
      </c>
      <c r="R41" t="s">
        <v>71</v>
      </c>
      <c r="S41" t="s">
        <v>71</v>
      </c>
      <c r="T41" t="s">
        <v>71</v>
      </c>
      <c r="U41" t="s">
        <v>71</v>
      </c>
      <c r="V41" t="s">
        <v>71</v>
      </c>
      <c r="W41" t="s">
        <v>511</v>
      </c>
      <c r="X41" t="s">
        <v>71</v>
      </c>
      <c r="Y41" t="s">
        <v>71</v>
      </c>
      <c r="Z41" t="s">
        <v>71</v>
      </c>
      <c r="AA41" t="s">
        <v>71</v>
      </c>
      <c r="AB41" t="s">
        <v>71</v>
      </c>
      <c r="AC41" t="s">
        <v>71</v>
      </c>
      <c r="AD41" t="s">
        <v>71</v>
      </c>
      <c r="AE41" t="s">
        <v>71</v>
      </c>
      <c r="AF41" t="s">
        <v>71</v>
      </c>
      <c r="AG41" t="s">
        <v>71</v>
      </c>
      <c r="AH41" t="s">
        <v>71</v>
      </c>
      <c r="AI41" t="s">
        <v>71</v>
      </c>
      <c r="AJ41" t="s">
        <v>71</v>
      </c>
      <c r="AK41" t="s">
        <v>71</v>
      </c>
      <c r="AL41" t="s">
        <v>71</v>
      </c>
      <c r="AM41" t="s">
        <v>71</v>
      </c>
      <c r="AN41" t="s">
        <v>71</v>
      </c>
      <c r="AO41" t="s">
        <v>71</v>
      </c>
      <c r="AP41" t="s">
        <v>512</v>
      </c>
      <c r="AQ41" t="s">
        <v>513</v>
      </c>
      <c r="AR41" t="s">
        <v>71</v>
      </c>
      <c r="AS41" t="s">
        <v>71</v>
      </c>
      <c r="AT41" t="s">
        <v>71</v>
      </c>
      <c r="AU41" t="s">
        <v>71</v>
      </c>
      <c r="AV41">
        <v>1992</v>
      </c>
      <c r="AW41">
        <v>21</v>
      </c>
      <c r="AX41">
        <v>5</v>
      </c>
      <c r="AY41" t="s">
        <v>71</v>
      </c>
      <c r="AZ41" t="s">
        <v>71</v>
      </c>
      <c r="BA41" t="s">
        <v>71</v>
      </c>
      <c r="BB41" t="s">
        <v>71</v>
      </c>
      <c r="BC41">
        <v>33</v>
      </c>
      <c r="BD41">
        <v>51</v>
      </c>
      <c r="BE41" t="s">
        <v>71</v>
      </c>
      <c r="BF41" t="s">
        <v>514</v>
      </c>
      <c r="BG41" t="str">
        <f>HYPERLINK("http://dx.doi.org/10.1108/eb005940","http://dx.doi.org/10.1108/eb005940")</f>
        <v>http://dx.doi.org/10.1108/eb005940</v>
      </c>
      <c r="BH41" t="s">
        <v>71</v>
      </c>
      <c r="BI41" t="s">
        <v>71</v>
      </c>
      <c r="BJ41" t="s">
        <v>71</v>
      </c>
      <c r="BK41" t="s">
        <v>71</v>
      </c>
      <c r="BL41" t="s">
        <v>71</v>
      </c>
      <c r="BM41" t="s">
        <v>71</v>
      </c>
      <c r="BN41" t="s">
        <v>71</v>
      </c>
      <c r="BO41" t="s">
        <v>71</v>
      </c>
      <c r="BP41" t="s">
        <v>71</v>
      </c>
      <c r="BQ41" t="s">
        <v>71</v>
      </c>
      <c r="BR41" t="s">
        <v>71</v>
      </c>
      <c r="BS41" t="s">
        <v>71</v>
      </c>
      <c r="BT41" t="s">
        <v>515</v>
      </c>
      <c r="BU41" t="str">
        <f>HYPERLINK("https%3A%2F%2Fwww.webofscience.com%2Fwos%2Fwoscc%2Ffull-record%2FWOS:A1992KB12300003","View Full Record in Web of Science")</f>
        <v>View Full Record in Web of Science</v>
      </c>
    </row>
    <row r="42" spans="1:73" x14ac:dyDescent="0.25">
      <c r="A42" t="s">
        <v>69</v>
      </c>
      <c r="B42" t="s">
        <v>516</v>
      </c>
      <c r="C42" t="s">
        <v>71</v>
      </c>
      <c r="D42" t="s">
        <v>71</v>
      </c>
      <c r="E42" t="s">
        <v>71</v>
      </c>
      <c r="F42" t="s">
        <v>517</v>
      </c>
      <c r="G42" t="s">
        <v>71</v>
      </c>
      <c r="H42" t="s">
        <v>71</v>
      </c>
      <c r="I42" t="s">
        <v>518</v>
      </c>
      <c r="K42" t="s">
        <v>338</v>
      </c>
      <c r="L42" t="s">
        <v>71</v>
      </c>
      <c r="M42" t="s">
        <v>71</v>
      </c>
      <c r="N42" t="s">
        <v>71</v>
      </c>
      <c r="O42" t="s">
        <v>71</v>
      </c>
      <c r="P42" t="s">
        <v>71</v>
      </c>
      <c r="Q42" t="s">
        <v>71</v>
      </c>
      <c r="R42" t="s">
        <v>71</v>
      </c>
      <c r="S42" t="s">
        <v>71</v>
      </c>
      <c r="T42" t="s">
        <v>71</v>
      </c>
      <c r="U42" t="s">
        <v>71</v>
      </c>
      <c r="V42" t="s">
        <v>71</v>
      </c>
      <c r="W42" t="s">
        <v>519</v>
      </c>
      <c r="X42" t="s">
        <v>71</v>
      </c>
      <c r="Y42" t="s">
        <v>71</v>
      </c>
      <c r="Z42" t="s">
        <v>71</v>
      </c>
      <c r="AA42" t="s">
        <v>71</v>
      </c>
      <c r="AB42" t="s">
        <v>71</v>
      </c>
      <c r="AC42" t="s">
        <v>71</v>
      </c>
      <c r="AD42" t="s">
        <v>71</v>
      </c>
      <c r="AE42" t="s">
        <v>71</v>
      </c>
      <c r="AF42" t="s">
        <v>71</v>
      </c>
      <c r="AG42" t="s">
        <v>71</v>
      </c>
      <c r="AH42" t="s">
        <v>71</v>
      </c>
      <c r="AI42" t="s">
        <v>71</v>
      </c>
      <c r="AJ42" t="s">
        <v>71</v>
      </c>
      <c r="AK42" t="s">
        <v>71</v>
      </c>
      <c r="AL42" t="s">
        <v>71</v>
      </c>
      <c r="AM42" t="s">
        <v>71</v>
      </c>
      <c r="AN42" t="s">
        <v>71</v>
      </c>
      <c r="AO42" t="s">
        <v>71</v>
      </c>
      <c r="AP42" t="s">
        <v>342</v>
      </c>
      <c r="AQ42" t="s">
        <v>343</v>
      </c>
      <c r="AR42" t="s">
        <v>71</v>
      </c>
      <c r="AS42" t="s">
        <v>71</v>
      </c>
      <c r="AT42" t="s">
        <v>71</v>
      </c>
      <c r="AU42" t="s">
        <v>344</v>
      </c>
      <c r="AV42">
        <v>2009</v>
      </c>
      <c r="AW42">
        <v>11</v>
      </c>
      <c r="AX42">
        <v>2</v>
      </c>
      <c r="AY42" t="s">
        <v>71</v>
      </c>
      <c r="AZ42" t="s">
        <v>71</v>
      </c>
      <c r="BA42" t="s">
        <v>71</v>
      </c>
      <c r="BB42" t="s">
        <v>71</v>
      </c>
      <c r="BC42">
        <v>67</v>
      </c>
      <c r="BD42">
        <v>72</v>
      </c>
      <c r="BE42" t="s">
        <v>71</v>
      </c>
      <c r="BF42" t="s">
        <v>71</v>
      </c>
      <c r="BG42" t="s">
        <v>71</v>
      </c>
      <c r="BH42" t="s">
        <v>71</v>
      </c>
      <c r="BI42" t="s">
        <v>71</v>
      </c>
      <c r="BJ42" t="s">
        <v>71</v>
      </c>
      <c r="BK42" t="s">
        <v>71</v>
      </c>
      <c r="BL42" t="s">
        <v>71</v>
      </c>
      <c r="BM42" t="s">
        <v>71</v>
      </c>
      <c r="BN42" t="s">
        <v>71</v>
      </c>
      <c r="BO42" t="s">
        <v>71</v>
      </c>
      <c r="BP42" t="s">
        <v>71</v>
      </c>
      <c r="BQ42" t="s">
        <v>71</v>
      </c>
      <c r="BR42" t="s">
        <v>71</v>
      </c>
      <c r="BS42" t="s">
        <v>71</v>
      </c>
      <c r="BT42" t="s">
        <v>520</v>
      </c>
      <c r="BU42" t="str">
        <f>HYPERLINK("https%3A%2F%2Fwww.webofscience.com%2Fwos%2Fwoscc%2Ffull-record%2FWOS:000268737800001","View Full Record in Web of Science")</f>
        <v>View Full Record in Web of Science</v>
      </c>
    </row>
    <row r="43" spans="1:73" x14ac:dyDescent="0.25">
      <c r="A43" t="s">
        <v>460</v>
      </c>
      <c r="B43" t="s">
        <v>521</v>
      </c>
      <c r="C43" t="s">
        <v>71</v>
      </c>
      <c r="D43" t="s">
        <v>522</v>
      </c>
      <c r="E43" t="s">
        <v>71</v>
      </c>
      <c r="F43" t="s">
        <v>523</v>
      </c>
      <c r="G43" t="s">
        <v>71</v>
      </c>
      <c r="H43" t="s">
        <v>71</v>
      </c>
      <c r="I43" t="s">
        <v>524</v>
      </c>
      <c r="K43" t="s">
        <v>525</v>
      </c>
      <c r="L43" t="s">
        <v>526</v>
      </c>
      <c r="M43" t="s">
        <v>71</v>
      </c>
      <c r="N43" t="s">
        <v>71</v>
      </c>
      <c r="O43" t="s">
        <v>71</v>
      </c>
      <c r="P43" t="s">
        <v>71</v>
      </c>
      <c r="Q43" t="s">
        <v>71</v>
      </c>
      <c r="R43" t="s">
        <v>71</v>
      </c>
      <c r="S43" t="s">
        <v>71</v>
      </c>
      <c r="T43" t="s">
        <v>71</v>
      </c>
      <c r="U43" t="s">
        <v>71</v>
      </c>
      <c r="V43" t="s">
        <v>71</v>
      </c>
      <c r="W43" t="s">
        <v>527</v>
      </c>
      <c r="X43" t="s">
        <v>71</v>
      </c>
      <c r="Y43" t="s">
        <v>71</v>
      </c>
      <c r="Z43" t="s">
        <v>71</v>
      </c>
      <c r="AA43" t="s">
        <v>71</v>
      </c>
      <c r="AB43" t="s">
        <v>528</v>
      </c>
      <c r="AC43" t="s">
        <v>529</v>
      </c>
      <c r="AD43" t="s">
        <v>71</v>
      </c>
      <c r="AE43" t="s">
        <v>71</v>
      </c>
      <c r="AF43" t="s">
        <v>71</v>
      </c>
      <c r="AG43" t="s">
        <v>71</v>
      </c>
      <c r="AH43" t="s">
        <v>71</v>
      </c>
      <c r="AI43" t="s">
        <v>71</v>
      </c>
      <c r="AJ43" t="s">
        <v>71</v>
      </c>
      <c r="AK43" t="s">
        <v>71</v>
      </c>
      <c r="AL43" t="s">
        <v>71</v>
      </c>
      <c r="AM43" t="s">
        <v>71</v>
      </c>
      <c r="AN43" t="s">
        <v>71</v>
      </c>
      <c r="AO43" t="s">
        <v>71</v>
      </c>
      <c r="AP43" t="s">
        <v>530</v>
      </c>
      <c r="AQ43" t="s">
        <v>531</v>
      </c>
      <c r="AR43" t="s">
        <v>532</v>
      </c>
      <c r="AS43" t="s">
        <v>71</v>
      </c>
      <c r="AT43" t="s">
        <v>71</v>
      </c>
      <c r="AU43" t="s">
        <v>71</v>
      </c>
      <c r="AV43">
        <v>2009</v>
      </c>
      <c r="AW43">
        <v>256</v>
      </c>
      <c r="AX43" t="s">
        <v>71</v>
      </c>
      <c r="AY43" t="s">
        <v>71</v>
      </c>
      <c r="AZ43" t="s">
        <v>71</v>
      </c>
      <c r="BA43" t="s">
        <v>71</v>
      </c>
      <c r="BB43" t="s">
        <v>71</v>
      </c>
      <c r="BC43">
        <v>3</v>
      </c>
      <c r="BD43">
        <v>32</v>
      </c>
      <c r="BE43" t="s">
        <v>71</v>
      </c>
      <c r="BF43" t="s">
        <v>71</v>
      </c>
      <c r="BG43" t="s">
        <v>71</v>
      </c>
      <c r="BH43" t="s">
        <v>533</v>
      </c>
      <c r="BI43" t="s">
        <v>71</v>
      </c>
      <c r="BJ43" t="s">
        <v>71</v>
      </c>
      <c r="BK43" t="s">
        <v>71</v>
      </c>
      <c r="BL43" t="s">
        <v>71</v>
      </c>
      <c r="BM43" t="s">
        <v>71</v>
      </c>
      <c r="BN43" t="s">
        <v>71</v>
      </c>
      <c r="BO43" t="s">
        <v>71</v>
      </c>
      <c r="BP43" t="s">
        <v>71</v>
      </c>
      <c r="BQ43" t="s">
        <v>71</v>
      </c>
      <c r="BR43" t="s">
        <v>71</v>
      </c>
      <c r="BS43" t="s">
        <v>71</v>
      </c>
      <c r="BT43" t="s">
        <v>534</v>
      </c>
      <c r="BU43" t="str">
        <f>HYPERLINK("https%3A%2F%2Fwww.webofscience.com%2Fwos%2Fwoscc%2Ffull-record%2FWOS:000270733000001","View Full Record in Web of Science")</f>
        <v>View Full Record in Web of Science</v>
      </c>
    </row>
    <row r="44" spans="1:73" x14ac:dyDescent="0.25">
      <c r="A44" t="s">
        <v>83</v>
      </c>
      <c r="B44" t="s">
        <v>490</v>
      </c>
      <c r="C44" t="s">
        <v>71</v>
      </c>
      <c r="D44" t="s">
        <v>71</v>
      </c>
      <c r="E44" t="s">
        <v>102</v>
      </c>
      <c r="F44" t="s">
        <v>490</v>
      </c>
      <c r="G44" t="s">
        <v>71</v>
      </c>
      <c r="H44" t="s">
        <v>71</v>
      </c>
      <c r="I44" t="s">
        <v>535</v>
      </c>
      <c r="K44" t="s">
        <v>536</v>
      </c>
      <c r="L44" t="s">
        <v>71</v>
      </c>
      <c r="M44" t="s">
        <v>71</v>
      </c>
      <c r="N44" t="s">
        <v>71</v>
      </c>
      <c r="O44" t="s">
        <v>71</v>
      </c>
      <c r="P44" t="s">
        <v>537</v>
      </c>
      <c r="Q44" t="s">
        <v>538</v>
      </c>
      <c r="R44" t="s">
        <v>539</v>
      </c>
      <c r="S44" t="s">
        <v>540</v>
      </c>
      <c r="T44" t="s">
        <v>71</v>
      </c>
      <c r="U44" t="s">
        <v>71</v>
      </c>
      <c r="V44" t="s">
        <v>71</v>
      </c>
      <c r="W44" t="s">
        <v>541</v>
      </c>
      <c r="X44" t="s">
        <v>71</v>
      </c>
      <c r="Y44" t="s">
        <v>71</v>
      </c>
      <c r="Z44" t="s">
        <v>71</v>
      </c>
      <c r="AA44" t="s">
        <v>71</v>
      </c>
      <c r="AB44" t="s">
        <v>71</v>
      </c>
      <c r="AC44" t="s">
        <v>71</v>
      </c>
      <c r="AD44" t="s">
        <v>71</v>
      </c>
      <c r="AE44" t="s">
        <v>71</v>
      </c>
      <c r="AF44" t="s">
        <v>71</v>
      </c>
      <c r="AG44" t="s">
        <v>71</v>
      </c>
      <c r="AH44" t="s">
        <v>71</v>
      </c>
      <c r="AI44" t="s">
        <v>71</v>
      </c>
      <c r="AJ44" t="s">
        <v>71</v>
      </c>
      <c r="AK44" t="s">
        <v>71</v>
      </c>
      <c r="AL44" t="s">
        <v>71</v>
      </c>
      <c r="AM44" t="s">
        <v>71</v>
      </c>
      <c r="AN44" t="s">
        <v>71</v>
      </c>
      <c r="AO44" t="s">
        <v>71</v>
      </c>
      <c r="AP44" t="s">
        <v>71</v>
      </c>
      <c r="AQ44" t="s">
        <v>71</v>
      </c>
      <c r="AR44" t="s">
        <v>542</v>
      </c>
      <c r="AS44" t="s">
        <v>71</v>
      </c>
      <c r="AT44" t="s">
        <v>71</v>
      </c>
      <c r="AU44" t="s">
        <v>71</v>
      </c>
      <c r="AV44">
        <v>1998</v>
      </c>
      <c r="AW44" t="s">
        <v>71</v>
      </c>
      <c r="AX44" t="s">
        <v>71</v>
      </c>
      <c r="AY44" t="s">
        <v>71</v>
      </c>
      <c r="AZ44" t="s">
        <v>71</v>
      </c>
      <c r="BA44" t="s">
        <v>71</v>
      </c>
      <c r="BB44" t="s">
        <v>71</v>
      </c>
      <c r="BC44">
        <v>927</v>
      </c>
      <c r="BD44">
        <v>932</v>
      </c>
      <c r="BE44" t="s">
        <v>71</v>
      </c>
      <c r="BF44" t="s">
        <v>71</v>
      </c>
      <c r="BG44" t="s">
        <v>71</v>
      </c>
      <c r="BH44" t="s">
        <v>71</v>
      </c>
      <c r="BI44" t="s">
        <v>71</v>
      </c>
      <c r="BJ44" t="s">
        <v>71</v>
      </c>
      <c r="BK44" t="s">
        <v>71</v>
      </c>
      <c r="BL44" t="s">
        <v>71</v>
      </c>
      <c r="BM44" t="s">
        <v>71</v>
      </c>
      <c r="BN44" t="s">
        <v>71</v>
      </c>
      <c r="BO44" t="s">
        <v>71</v>
      </c>
      <c r="BP44" t="s">
        <v>71</v>
      </c>
      <c r="BQ44" t="s">
        <v>71</v>
      </c>
      <c r="BR44" t="s">
        <v>71</v>
      </c>
      <c r="BS44" t="s">
        <v>71</v>
      </c>
      <c r="BT44" t="s">
        <v>543</v>
      </c>
      <c r="BU44" t="str">
        <f>HYPERLINK("https%3A%2F%2Fwww.webofscience.com%2Fwos%2Fwoscc%2Ffull-record%2FWOS:000074668800163","View Full Record in Web of Science")</f>
        <v>View Full Record in Web of Science</v>
      </c>
    </row>
    <row r="45" spans="1:73" x14ac:dyDescent="0.25">
      <c r="A45" t="s">
        <v>460</v>
      </c>
      <c r="B45" t="s">
        <v>544</v>
      </c>
      <c r="C45" t="s">
        <v>71</v>
      </c>
      <c r="D45" t="s">
        <v>544</v>
      </c>
      <c r="E45" t="s">
        <v>71</v>
      </c>
      <c r="F45" t="s">
        <v>545</v>
      </c>
      <c r="G45" t="s">
        <v>71</v>
      </c>
      <c r="H45" t="s">
        <v>71</v>
      </c>
      <c r="I45" t="s">
        <v>546</v>
      </c>
      <c r="K45" t="s">
        <v>547</v>
      </c>
      <c r="L45" t="s">
        <v>466</v>
      </c>
      <c r="M45" t="s">
        <v>71</v>
      </c>
      <c r="N45" t="s">
        <v>71</v>
      </c>
      <c r="O45" t="s">
        <v>71</v>
      </c>
      <c r="P45" t="s">
        <v>71</v>
      </c>
      <c r="Q45" t="s">
        <v>71</v>
      </c>
      <c r="R45" t="s">
        <v>71</v>
      </c>
      <c r="S45" t="s">
        <v>71</v>
      </c>
      <c r="T45" t="s">
        <v>71</v>
      </c>
      <c r="U45" t="s">
        <v>71</v>
      </c>
      <c r="V45" t="s">
        <v>71</v>
      </c>
      <c r="W45" t="s">
        <v>548</v>
      </c>
      <c r="X45" t="s">
        <v>71</v>
      </c>
      <c r="Y45" t="s">
        <v>71</v>
      </c>
      <c r="Z45" t="s">
        <v>71</v>
      </c>
      <c r="AA45" t="s">
        <v>71</v>
      </c>
      <c r="AB45" t="s">
        <v>549</v>
      </c>
      <c r="AC45" t="s">
        <v>550</v>
      </c>
      <c r="AD45" t="s">
        <v>71</v>
      </c>
      <c r="AE45" t="s">
        <v>71</v>
      </c>
      <c r="AF45" t="s">
        <v>71</v>
      </c>
      <c r="AG45" t="s">
        <v>71</v>
      </c>
      <c r="AH45" t="s">
        <v>71</v>
      </c>
      <c r="AI45" t="s">
        <v>71</v>
      </c>
      <c r="AJ45" t="s">
        <v>71</v>
      </c>
      <c r="AK45" t="s">
        <v>71</v>
      </c>
      <c r="AL45" t="s">
        <v>71</v>
      </c>
      <c r="AM45" t="s">
        <v>71</v>
      </c>
      <c r="AN45" t="s">
        <v>71</v>
      </c>
      <c r="AO45" t="s">
        <v>71</v>
      </c>
      <c r="AP45" t="s">
        <v>468</v>
      </c>
      <c r="AQ45" t="s">
        <v>71</v>
      </c>
      <c r="AR45" t="s">
        <v>551</v>
      </c>
      <c r="AS45" t="s">
        <v>71</v>
      </c>
      <c r="AT45" t="s">
        <v>71</v>
      </c>
      <c r="AU45" t="s">
        <v>71</v>
      </c>
      <c r="AV45">
        <v>2008</v>
      </c>
      <c r="AW45">
        <v>233</v>
      </c>
      <c r="AX45" t="s">
        <v>71</v>
      </c>
      <c r="AY45" t="s">
        <v>71</v>
      </c>
      <c r="AZ45" t="s">
        <v>71</v>
      </c>
      <c r="BA45" t="s">
        <v>71</v>
      </c>
      <c r="BB45" t="s">
        <v>71</v>
      </c>
      <c r="BC45">
        <v>1</v>
      </c>
      <c r="BD45">
        <v>9</v>
      </c>
      <c r="BE45" t="s">
        <v>71</v>
      </c>
      <c r="BF45" t="s">
        <v>71</v>
      </c>
      <c r="BG45" t="s">
        <v>71</v>
      </c>
      <c r="BH45" t="s">
        <v>552</v>
      </c>
      <c r="BI45" t="s">
        <v>71</v>
      </c>
      <c r="BJ45" t="s">
        <v>71</v>
      </c>
      <c r="BK45" t="s">
        <v>71</v>
      </c>
      <c r="BL45" t="s">
        <v>71</v>
      </c>
      <c r="BM45" t="s">
        <v>71</v>
      </c>
      <c r="BN45" t="s">
        <v>71</v>
      </c>
      <c r="BO45" t="s">
        <v>71</v>
      </c>
      <c r="BP45" t="s">
        <v>71</v>
      </c>
      <c r="BQ45" t="s">
        <v>71</v>
      </c>
      <c r="BR45" t="s">
        <v>71</v>
      </c>
      <c r="BS45" t="s">
        <v>71</v>
      </c>
      <c r="BT45" t="s">
        <v>553</v>
      </c>
      <c r="BU45" t="str">
        <f>HYPERLINK("https%3A%2F%2Fwww.webofscience.com%2Fwos%2Fwoscc%2Ffull-record%2FWOS:000266829800001","View Full Record in Web of Science")</f>
        <v>View Full Record in Web of Science</v>
      </c>
    </row>
    <row r="46" spans="1:73" x14ac:dyDescent="0.25">
      <c r="A46" t="s">
        <v>83</v>
      </c>
      <c r="B46" t="s">
        <v>554</v>
      </c>
      <c r="C46" t="s">
        <v>71</v>
      </c>
      <c r="D46" t="s">
        <v>348</v>
      </c>
      <c r="E46" t="s">
        <v>71</v>
      </c>
      <c r="F46" t="s">
        <v>555</v>
      </c>
      <c r="G46" t="s">
        <v>71</v>
      </c>
      <c r="H46" t="s">
        <v>71</v>
      </c>
      <c r="I46" t="s">
        <v>556</v>
      </c>
      <c r="K46" t="s">
        <v>351</v>
      </c>
      <c r="L46" t="s">
        <v>352</v>
      </c>
      <c r="M46" t="s">
        <v>71</v>
      </c>
      <c r="N46" t="s">
        <v>71</v>
      </c>
      <c r="O46" t="s">
        <v>71</v>
      </c>
      <c r="P46" t="s">
        <v>353</v>
      </c>
      <c r="Q46" t="s">
        <v>354</v>
      </c>
      <c r="R46" t="s">
        <v>355</v>
      </c>
      <c r="S46" t="s">
        <v>71</v>
      </c>
      <c r="T46" t="s">
        <v>71</v>
      </c>
      <c r="U46" t="s">
        <v>71</v>
      </c>
      <c r="V46" t="s">
        <v>71</v>
      </c>
      <c r="W46" t="s">
        <v>557</v>
      </c>
      <c r="X46" t="s">
        <v>71</v>
      </c>
      <c r="Y46" t="s">
        <v>71</v>
      </c>
      <c r="Z46" t="s">
        <v>71</v>
      </c>
      <c r="AA46" t="s">
        <v>71</v>
      </c>
      <c r="AB46" t="s">
        <v>71</v>
      </c>
      <c r="AC46" t="s">
        <v>71</v>
      </c>
      <c r="AD46" t="s">
        <v>71</v>
      </c>
      <c r="AE46" t="s">
        <v>71</v>
      </c>
      <c r="AF46" t="s">
        <v>71</v>
      </c>
      <c r="AG46" t="s">
        <v>71</v>
      </c>
      <c r="AH46" t="s">
        <v>71</v>
      </c>
      <c r="AI46" t="s">
        <v>71</v>
      </c>
      <c r="AJ46" t="s">
        <v>71</v>
      </c>
      <c r="AK46" t="s">
        <v>71</v>
      </c>
      <c r="AL46" t="s">
        <v>71</v>
      </c>
      <c r="AM46" t="s">
        <v>71</v>
      </c>
      <c r="AN46" t="s">
        <v>71</v>
      </c>
      <c r="AO46" t="s">
        <v>71</v>
      </c>
      <c r="AP46" t="s">
        <v>358</v>
      </c>
      <c r="AQ46" t="s">
        <v>71</v>
      </c>
      <c r="AR46" t="s">
        <v>71</v>
      </c>
      <c r="AS46" t="s">
        <v>71</v>
      </c>
      <c r="AT46" t="s">
        <v>71</v>
      </c>
      <c r="AU46" t="s">
        <v>71</v>
      </c>
      <c r="AV46">
        <v>2012</v>
      </c>
      <c r="AW46">
        <v>2</v>
      </c>
      <c r="AX46" t="s">
        <v>71</v>
      </c>
      <c r="AY46" t="s">
        <v>71</v>
      </c>
      <c r="AZ46" t="s">
        <v>71</v>
      </c>
      <c r="BA46" t="s">
        <v>71</v>
      </c>
      <c r="BB46" t="s">
        <v>71</v>
      </c>
      <c r="BC46">
        <v>414</v>
      </c>
      <c r="BD46">
        <v>419</v>
      </c>
      <c r="BE46" t="s">
        <v>71</v>
      </c>
      <c r="BF46" t="s">
        <v>558</v>
      </c>
      <c r="BG46" t="str">
        <f>HYPERLINK("http://dx.doi.org/10.1016/j.ieri.2012.06.109","http://dx.doi.org/10.1016/j.ieri.2012.06.109")</f>
        <v>http://dx.doi.org/10.1016/j.ieri.2012.06.109</v>
      </c>
      <c r="BH46" t="s">
        <v>71</v>
      </c>
      <c r="BI46" t="s">
        <v>71</v>
      </c>
      <c r="BJ46" t="s">
        <v>71</v>
      </c>
      <c r="BK46" t="s">
        <v>71</v>
      </c>
      <c r="BL46" t="s">
        <v>71</v>
      </c>
      <c r="BM46" t="s">
        <v>71</v>
      </c>
      <c r="BN46" t="s">
        <v>71</v>
      </c>
      <c r="BO46" t="s">
        <v>71</v>
      </c>
      <c r="BP46" t="s">
        <v>71</v>
      </c>
      <c r="BQ46" t="s">
        <v>71</v>
      </c>
      <c r="BR46" t="s">
        <v>71</v>
      </c>
      <c r="BS46" t="s">
        <v>71</v>
      </c>
      <c r="BT46" t="s">
        <v>559</v>
      </c>
      <c r="BU46" t="str">
        <f>HYPERLINK("https%3A%2F%2Fwww.webofscience.com%2Fwos%2Fwoscc%2Ffull-record%2FWOS:000314461600068","View Full Record in Web of Science")</f>
        <v>View Full Record in Web of Science</v>
      </c>
    </row>
    <row r="47" spans="1:73" x14ac:dyDescent="0.25">
      <c r="A47" t="s">
        <v>69</v>
      </c>
      <c r="B47" t="s">
        <v>560</v>
      </c>
      <c r="C47" t="s">
        <v>71</v>
      </c>
      <c r="D47" t="s">
        <v>71</v>
      </c>
      <c r="E47" t="s">
        <v>71</v>
      </c>
      <c r="F47" t="s">
        <v>561</v>
      </c>
      <c r="G47" t="s">
        <v>71</v>
      </c>
      <c r="H47" t="s">
        <v>71</v>
      </c>
      <c r="I47" t="s">
        <v>562</v>
      </c>
      <c r="K47" t="s">
        <v>563</v>
      </c>
      <c r="L47" t="s">
        <v>71</v>
      </c>
      <c r="M47" t="s">
        <v>71</v>
      </c>
      <c r="N47" t="s">
        <v>71</v>
      </c>
      <c r="O47" t="s">
        <v>71</v>
      </c>
      <c r="P47" t="s">
        <v>71</v>
      </c>
      <c r="Q47" t="s">
        <v>71</v>
      </c>
      <c r="R47" t="s">
        <v>71</v>
      </c>
      <c r="S47" t="s">
        <v>71</v>
      </c>
      <c r="T47" t="s">
        <v>71</v>
      </c>
      <c r="U47" t="s">
        <v>71</v>
      </c>
      <c r="V47" t="s">
        <v>71</v>
      </c>
      <c r="W47" t="s">
        <v>564</v>
      </c>
      <c r="X47" t="s">
        <v>71</v>
      </c>
      <c r="Y47" t="s">
        <v>71</v>
      </c>
      <c r="Z47" t="s">
        <v>71</v>
      </c>
      <c r="AA47" t="s">
        <v>71</v>
      </c>
      <c r="AB47" t="s">
        <v>71</v>
      </c>
      <c r="AC47" t="s">
        <v>71</v>
      </c>
      <c r="AD47" t="s">
        <v>71</v>
      </c>
      <c r="AE47" t="s">
        <v>71</v>
      </c>
      <c r="AF47" t="s">
        <v>71</v>
      </c>
      <c r="AG47" t="s">
        <v>71</v>
      </c>
      <c r="AH47" t="s">
        <v>71</v>
      </c>
      <c r="AI47" t="s">
        <v>71</v>
      </c>
      <c r="AJ47" t="s">
        <v>71</v>
      </c>
      <c r="AK47" t="s">
        <v>71</v>
      </c>
      <c r="AL47" t="s">
        <v>71</v>
      </c>
      <c r="AM47" t="s">
        <v>71</v>
      </c>
      <c r="AN47" t="s">
        <v>71</v>
      </c>
      <c r="AO47" t="s">
        <v>71</v>
      </c>
      <c r="AP47" t="s">
        <v>565</v>
      </c>
      <c r="AQ47" t="s">
        <v>566</v>
      </c>
      <c r="AR47" t="s">
        <v>71</v>
      </c>
      <c r="AS47" t="s">
        <v>71</v>
      </c>
      <c r="AT47" t="s">
        <v>71</v>
      </c>
      <c r="AU47" t="s">
        <v>71</v>
      </c>
      <c r="AV47">
        <v>2021</v>
      </c>
      <c r="AW47">
        <v>37</v>
      </c>
      <c r="AX47" t="s">
        <v>567</v>
      </c>
      <c r="AY47" t="s">
        <v>71</v>
      </c>
      <c r="AZ47" t="s">
        <v>71</v>
      </c>
      <c r="BA47" t="s">
        <v>71</v>
      </c>
      <c r="BB47" t="s">
        <v>71</v>
      </c>
      <c r="BC47">
        <v>533</v>
      </c>
      <c r="BD47">
        <v>552</v>
      </c>
      <c r="BE47" t="s">
        <v>71</v>
      </c>
      <c r="BF47" t="s">
        <v>71</v>
      </c>
      <c r="BG47" t="s">
        <v>71</v>
      </c>
      <c r="BH47" t="s">
        <v>71</v>
      </c>
      <c r="BI47" t="s">
        <v>71</v>
      </c>
      <c r="BJ47" t="s">
        <v>71</v>
      </c>
      <c r="BK47" t="s">
        <v>71</v>
      </c>
      <c r="BL47" t="s">
        <v>71</v>
      </c>
      <c r="BM47" t="s">
        <v>71</v>
      </c>
      <c r="BN47" t="s">
        <v>71</v>
      </c>
      <c r="BO47" t="s">
        <v>71</v>
      </c>
      <c r="BP47" t="s">
        <v>71</v>
      </c>
      <c r="BQ47" t="s">
        <v>71</v>
      </c>
      <c r="BR47" t="s">
        <v>71</v>
      </c>
      <c r="BS47" t="s">
        <v>71</v>
      </c>
      <c r="BT47" t="s">
        <v>568</v>
      </c>
      <c r="BU47" t="str">
        <f>HYPERLINK("https%3A%2F%2Fwww.webofscience.com%2Fwos%2Fwoscc%2Ffull-record%2FWOS:000700374600005","View Full Record in Web of Science")</f>
        <v>View Full Record in Web of Science</v>
      </c>
    </row>
    <row r="48" spans="1:73" x14ac:dyDescent="0.25">
      <c r="A48" t="s">
        <v>83</v>
      </c>
      <c r="B48" t="s">
        <v>569</v>
      </c>
      <c r="C48" t="s">
        <v>71</v>
      </c>
      <c r="D48" t="s">
        <v>570</v>
      </c>
      <c r="E48" t="s">
        <v>71</v>
      </c>
      <c r="F48" t="s">
        <v>571</v>
      </c>
      <c r="G48" t="s">
        <v>71</v>
      </c>
      <c r="H48" t="s">
        <v>71</v>
      </c>
      <c r="I48" t="s">
        <v>572</v>
      </c>
      <c r="K48" t="s">
        <v>573</v>
      </c>
      <c r="L48" t="s">
        <v>574</v>
      </c>
      <c r="M48" t="s">
        <v>71</v>
      </c>
      <c r="N48" t="s">
        <v>71</v>
      </c>
      <c r="O48" t="s">
        <v>71</v>
      </c>
      <c r="P48" t="s">
        <v>575</v>
      </c>
      <c r="Q48" t="s">
        <v>576</v>
      </c>
      <c r="R48" t="s">
        <v>577</v>
      </c>
      <c r="S48" t="s">
        <v>578</v>
      </c>
      <c r="T48" t="s">
        <v>71</v>
      </c>
      <c r="U48" t="s">
        <v>71</v>
      </c>
      <c r="V48" t="s">
        <v>71</v>
      </c>
      <c r="W48" t="s">
        <v>579</v>
      </c>
      <c r="X48" t="s">
        <v>71</v>
      </c>
      <c r="Y48" t="s">
        <v>71</v>
      </c>
      <c r="Z48" t="s">
        <v>71</v>
      </c>
      <c r="AA48" t="s">
        <v>71</v>
      </c>
      <c r="AB48" t="s">
        <v>71</v>
      </c>
      <c r="AC48" t="s">
        <v>71</v>
      </c>
      <c r="AD48" t="s">
        <v>71</v>
      </c>
      <c r="AE48" t="s">
        <v>71</v>
      </c>
      <c r="AF48" t="s">
        <v>71</v>
      </c>
      <c r="AG48" t="s">
        <v>71</v>
      </c>
      <c r="AH48" t="s">
        <v>71</v>
      </c>
      <c r="AI48" t="s">
        <v>71</v>
      </c>
      <c r="AJ48" t="s">
        <v>71</v>
      </c>
      <c r="AK48" t="s">
        <v>71</v>
      </c>
      <c r="AL48" t="s">
        <v>71</v>
      </c>
      <c r="AM48" t="s">
        <v>71</v>
      </c>
      <c r="AN48" t="s">
        <v>71</v>
      </c>
      <c r="AO48" t="s">
        <v>71</v>
      </c>
      <c r="AP48" t="s">
        <v>580</v>
      </c>
      <c r="AQ48" t="s">
        <v>71</v>
      </c>
      <c r="AR48" t="s">
        <v>581</v>
      </c>
      <c r="AS48" t="s">
        <v>71</v>
      </c>
      <c r="AT48" t="s">
        <v>71</v>
      </c>
      <c r="AU48" t="s">
        <v>71</v>
      </c>
      <c r="AV48">
        <v>2015</v>
      </c>
      <c r="AW48">
        <v>20</v>
      </c>
      <c r="AX48" t="s">
        <v>71</v>
      </c>
      <c r="AY48" t="s">
        <v>71</v>
      </c>
      <c r="AZ48" t="s">
        <v>71</v>
      </c>
      <c r="BA48" t="s">
        <v>71</v>
      </c>
      <c r="BB48" t="s">
        <v>71</v>
      </c>
      <c r="BC48">
        <v>7</v>
      </c>
      <c r="BD48">
        <v>11</v>
      </c>
      <c r="BE48" t="s">
        <v>71</v>
      </c>
      <c r="BF48" t="s">
        <v>71</v>
      </c>
      <c r="BG48" t="s">
        <v>71</v>
      </c>
      <c r="BH48" t="s">
        <v>71</v>
      </c>
      <c r="BI48" t="s">
        <v>71</v>
      </c>
      <c r="BJ48" t="s">
        <v>71</v>
      </c>
      <c r="BK48" t="s">
        <v>71</v>
      </c>
      <c r="BL48" t="s">
        <v>71</v>
      </c>
      <c r="BM48" t="s">
        <v>71</v>
      </c>
      <c r="BN48" t="s">
        <v>71</v>
      </c>
      <c r="BO48" t="s">
        <v>71</v>
      </c>
      <c r="BP48" t="s">
        <v>71</v>
      </c>
      <c r="BQ48" t="s">
        <v>71</v>
      </c>
      <c r="BR48" t="s">
        <v>71</v>
      </c>
      <c r="BS48" t="s">
        <v>71</v>
      </c>
      <c r="BT48" t="s">
        <v>582</v>
      </c>
      <c r="BU48" t="str">
        <f>HYPERLINK("https%3A%2F%2Fwww.webofscience.com%2Fwos%2Fwoscc%2Ffull-record%2FWOS:000365169700002","View Full Record in Web of Science")</f>
        <v>View Full Record in Web of Science</v>
      </c>
    </row>
    <row r="49" spans="1:73" x14ac:dyDescent="0.25">
      <c r="A49" t="s">
        <v>83</v>
      </c>
      <c r="B49" t="s">
        <v>583</v>
      </c>
      <c r="C49" t="s">
        <v>71</v>
      </c>
      <c r="D49" t="s">
        <v>584</v>
      </c>
      <c r="E49" t="s">
        <v>71</v>
      </c>
      <c r="F49" t="s">
        <v>583</v>
      </c>
      <c r="G49" t="s">
        <v>71</v>
      </c>
      <c r="H49" t="s">
        <v>71</v>
      </c>
      <c r="I49" t="s">
        <v>585</v>
      </c>
      <c r="K49" t="s">
        <v>586</v>
      </c>
      <c r="L49" t="s">
        <v>71</v>
      </c>
      <c r="M49" t="s">
        <v>71</v>
      </c>
      <c r="N49" t="s">
        <v>71</v>
      </c>
      <c r="O49" t="s">
        <v>71</v>
      </c>
      <c r="P49" t="s">
        <v>587</v>
      </c>
      <c r="Q49" t="s">
        <v>588</v>
      </c>
      <c r="R49" t="s">
        <v>589</v>
      </c>
      <c r="S49" t="s">
        <v>590</v>
      </c>
      <c r="T49" t="s">
        <v>71</v>
      </c>
      <c r="U49" t="s">
        <v>71</v>
      </c>
      <c r="V49" t="s">
        <v>71</v>
      </c>
      <c r="W49" t="s">
        <v>591</v>
      </c>
      <c r="X49" t="s">
        <v>71</v>
      </c>
      <c r="Y49" t="s">
        <v>71</v>
      </c>
      <c r="Z49" t="s">
        <v>71</v>
      </c>
      <c r="AA49" t="s">
        <v>71</v>
      </c>
      <c r="AB49" t="s">
        <v>592</v>
      </c>
      <c r="AC49" t="s">
        <v>593</v>
      </c>
      <c r="AD49" t="s">
        <v>71</v>
      </c>
      <c r="AE49" t="s">
        <v>71</v>
      </c>
      <c r="AF49" t="s">
        <v>71</v>
      </c>
      <c r="AG49" t="s">
        <v>71</v>
      </c>
      <c r="AH49" t="s">
        <v>71</v>
      </c>
      <c r="AI49" t="s">
        <v>71</v>
      </c>
      <c r="AJ49" t="s">
        <v>71</v>
      </c>
      <c r="AK49" t="s">
        <v>71</v>
      </c>
      <c r="AL49" t="s">
        <v>71</v>
      </c>
      <c r="AM49" t="s">
        <v>71</v>
      </c>
      <c r="AN49" t="s">
        <v>71</v>
      </c>
      <c r="AO49" t="s">
        <v>71</v>
      </c>
      <c r="AP49" t="s">
        <v>71</v>
      </c>
      <c r="AQ49" t="s">
        <v>71</v>
      </c>
      <c r="AR49" t="s">
        <v>594</v>
      </c>
      <c r="AS49" t="s">
        <v>71</v>
      </c>
      <c r="AT49" t="s">
        <v>71</v>
      </c>
      <c r="AU49" t="s">
        <v>71</v>
      </c>
      <c r="AV49">
        <v>2002</v>
      </c>
      <c r="AW49" t="s">
        <v>71</v>
      </c>
      <c r="AX49" t="s">
        <v>71</v>
      </c>
      <c r="AY49" t="s">
        <v>71</v>
      </c>
      <c r="AZ49" t="s">
        <v>71</v>
      </c>
      <c r="BA49" t="s">
        <v>71</v>
      </c>
      <c r="BB49" t="s">
        <v>71</v>
      </c>
      <c r="BC49">
        <v>117</v>
      </c>
      <c r="BD49">
        <v>120</v>
      </c>
      <c r="BE49" t="s">
        <v>71</v>
      </c>
      <c r="BF49" t="s">
        <v>71</v>
      </c>
      <c r="BG49" t="s">
        <v>71</v>
      </c>
      <c r="BH49" t="s">
        <v>71</v>
      </c>
      <c r="BI49" t="s">
        <v>71</v>
      </c>
      <c r="BJ49" t="s">
        <v>71</v>
      </c>
      <c r="BK49" t="s">
        <v>71</v>
      </c>
      <c r="BL49" t="s">
        <v>71</v>
      </c>
      <c r="BM49" t="s">
        <v>71</v>
      </c>
      <c r="BN49" t="s">
        <v>71</v>
      </c>
      <c r="BO49" t="s">
        <v>71</v>
      </c>
      <c r="BP49" t="s">
        <v>71</v>
      </c>
      <c r="BQ49" t="s">
        <v>71</v>
      </c>
      <c r="BR49" t="s">
        <v>71</v>
      </c>
      <c r="BS49" t="s">
        <v>71</v>
      </c>
      <c r="BT49" t="s">
        <v>595</v>
      </c>
      <c r="BU49" t="str">
        <f>HYPERLINK("https%3A%2F%2Fwww.webofscience.com%2Fwos%2Fwoscc%2Ffull-record%2FWOS:000179331800032","View Full Record in Web of Science")</f>
        <v>View Full Record in Web of Science</v>
      </c>
    </row>
    <row r="50" spans="1:73" x14ac:dyDescent="0.25">
      <c r="A50" t="s">
        <v>83</v>
      </c>
      <c r="B50" t="s">
        <v>596</v>
      </c>
      <c r="C50" t="s">
        <v>71</v>
      </c>
      <c r="D50" t="s">
        <v>597</v>
      </c>
      <c r="E50" t="s">
        <v>71</v>
      </c>
      <c r="F50" t="s">
        <v>598</v>
      </c>
      <c r="G50" t="s">
        <v>71</v>
      </c>
      <c r="H50" t="s">
        <v>71</v>
      </c>
      <c r="I50" t="s">
        <v>599</v>
      </c>
      <c r="K50" t="s">
        <v>600</v>
      </c>
      <c r="L50" t="s">
        <v>601</v>
      </c>
      <c r="M50" t="s">
        <v>71</v>
      </c>
      <c r="N50" t="s">
        <v>71</v>
      </c>
      <c r="O50" t="s">
        <v>71</v>
      </c>
      <c r="P50" t="s">
        <v>602</v>
      </c>
      <c r="Q50" t="s">
        <v>603</v>
      </c>
      <c r="R50" t="s">
        <v>604</v>
      </c>
      <c r="S50" t="s">
        <v>280</v>
      </c>
      <c r="T50" t="s">
        <v>71</v>
      </c>
      <c r="U50" t="s">
        <v>71</v>
      </c>
      <c r="V50" t="s">
        <v>71</v>
      </c>
      <c r="W50" t="s">
        <v>605</v>
      </c>
      <c r="X50" t="s">
        <v>71</v>
      </c>
      <c r="Y50" t="s">
        <v>71</v>
      </c>
      <c r="Z50" t="s">
        <v>71</v>
      </c>
      <c r="AA50" t="s">
        <v>71</v>
      </c>
      <c r="AB50" t="s">
        <v>71</v>
      </c>
      <c r="AC50" t="s">
        <v>71</v>
      </c>
      <c r="AD50" t="s">
        <v>71</v>
      </c>
      <c r="AE50" t="s">
        <v>71</v>
      </c>
      <c r="AF50" t="s">
        <v>71</v>
      </c>
      <c r="AG50" t="s">
        <v>71</v>
      </c>
      <c r="AH50" t="s">
        <v>71</v>
      </c>
      <c r="AI50" t="s">
        <v>71</v>
      </c>
      <c r="AJ50" t="s">
        <v>71</v>
      </c>
      <c r="AK50" t="s">
        <v>71</v>
      </c>
      <c r="AL50" t="s">
        <v>71</v>
      </c>
      <c r="AM50" t="s">
        <v>71</v>
      </c>
      <c r="AN50" t="s">
        <v>71</v>
      </c>
      <c r="AO50" t="s">
        <v>71</v>
      </c>
      <c r="AP50" t="s">
        <v>606</v>
      </c>
      <c r="AQ50" t="s">
        <v>607</v>
      </c>
      <c r="AR50" t="s">
        <v>608</v>
      </c>
      <c r="AS50" t="s">
        <v>71</v>
      </c>
      <c r="AT50" t="s">
        <v>71</v>
      </c>
      <c r="AU50" t="s">
        <v>71</v>
      </c>
      <c r="AV50">
        <v>2018</v>
      </c>
      <c r="AW50">
        <v>648</v>
      </c>
      <c r="AX50" t="s">
        <v>71</v>
      </c>
      <c r="AY50" t="s">
        <v>71</v>
      </c>
      <c r="AZ50" t="s">
        <v>71</v>
      </c>
      <c r="BA50" t="s">
        <v>71</v>
      </c>
      <c r="BB50" t="s">
        <v>71</v>
      </c>
      <c r="BC50">
        <v>9</v>
      </c>
      <c r="BD50">
        <v>21</v>
      </c>
      <c r="BE50" t="s">
        <v>71</v>
      </c>
      <c r="BF50" t="s">
        <v>609</v>
      </c>
      <c r="BG50" t="str">
        <f>HYPERLINK("http://dx.doi.org/10.1007/978-3-319-67137-6_2","http://dx.doi.org/10.1007/978-3-319-67137-6_2")</f>
        <v>http://dx.doi.org/10.1007/978-3-319-67137-6_2</v>
      </c>
      <c r="BH50" t="s">
        <v>71</v>
      </c>
      <c r="BI50" t="s">
        <v>71</v>
      </c>
      <c r="BJ50" t="s">
        <v>71</v>
      </c>
      <c r="BK50" t="s">
        <v>71</v>
      </c>
      <c r="BL50" t="s">
        <v>71</v>
      </c>
      <c r="BM50" t="s">
        <v>71</v>
      </c>
      <c r="BN50" t="s">
        <v>71</v>
      </c>
      <c r="BO50" t="s">
        <v>71</v>
      </c>
      <c r="BP50" t="s">
        <v>71</v>
      </c>
      <c r="BQ50" t="s">
        <v>71</v>
      </c>
      <c r="BR50" t="s">
        <v>71</v>
      </c>
      <c r="BS50" t="s">
        <v>71</v>
      </c>
      <c r="BT50" t="s">
        <v>610</v>
      </c>
      <c r="BU50" t="str">
        <f>HYPERLINK("https%3A%2F%2Fwww.webofscience.com%2Fwos%2Fwoscc%2Ffull-record%2FWOS:000431389800002","View Full Record in Web of Science")</f>
        <v>View Full Record in Web of Science</v>
      </c>
    </row>
    <row r="51" spans="1:73" x14ac:dyDescent="0.25">
      <c r="A51" t="s">
        <v>69</v>
      </c>
      <c r="B51" t="s">
        <v>611</v>
      </c>
      <c r="C51" t="s">
        <v>71</v>
      </c>
      <c r="D51" t="s">
        <v>71</v>
      </c>
      <c r="E51" t="s">
        <v>71</v>
      </c>
      <c r="F51" t="s">
        <v>612</v>
      </c>
      <c r="G51" t="s">
        <v>71</v>
      </c>
      <c r="H51" t="s">
        <v>71</v>
      </c>
      <c r="I51" t="s">
        <v>613</v>
      </c>
      <c r="K51" t="s">
        <v>614</v>
      </c>
      <c r="L51" t="s">
        <v>71</v>
      </c>
      <c r="M51" t="s">
        <v>71</v>
      </c>
      <c r="N51" t="s">
        <v>71</v>
      </c>
      <c r="O51" t="s">
        <v>71</v>
      </c>
      <c r="P51" t="s">
        <v>71</v>
      </c>
      <c r="Q51" t="s">
        <v>71</v>
      </c>
      <c r="R51" t="s">
        <v>71</v>
      </c>
      <c r="S51" t="s">
        <v>71</v>
      </c>
      <c r="T51" t="s">
        <v>71</v>
      </c>
      <c r="U51" t="s">
        <v>71</v>
      </c>
      <c r="V51" t="s">
        <v>71</v>
      </c>
      <c r="W51" t="s">
        <v>615</v>
      </c>
      <c r="X51" t="s">
        <v>71</v>
      </c>
      <c r="Y51" t="s">
        <v>71</v>
      </c>
      <c r="Z51" t="s">
        <v>71</v>
      </c>
      <c r="AA51" t="s">
        <v>71</v>
      </c>
      <c r="AB51" t="s">
        <v>616</v>
      </c>
      <c r="AC51" t="s">
        <v>617</v>
      </c>
      <c r="AD51" t="s">
        <v>71</v>
      </c>
      <c r="AE51" t="s">
        <v>71</v>
      </c>
      <c r="AF51" t="s">
        <v>71</v>
      </c>
      <c r="AG51" t="s">
        <v>71</v>
      </c>
      <c r="AH51" t="s">
        <v>71</v>
      </c>
      <c r="AI51" t="s">
        <v>71</v>
      </c>
      <c r="AJ51" t="s">
        <v>71</v>
      </c>
      <c r="AK51" t="s">
        <v>71</v>
      </c>
      <c r="AL51" t="s">
        <v>71</v>
      </c>
      <c r="AM51" t="s">
        <v>71</v>
      </c>
      <c r="AN51" t="s">
        <v>71</v>
      </c>
      <c r="AO51" t="s">
        <v>71</v>
      </c>
      <c r="AP51" t="s">
        <v>618</v>
      </c>
      <c r="AQ51" t="s">
        <v>619</v>
      </c>
      <c r="AR51" t="s">
        <v>71</v>
      </c>
      <c r="AS51" t="s">
        <v>71</v>
      </c>
      <c r="AT51" t="s">
        <v>71</v>
      </c>
      <c r="AU51" t="s">
        <v>620</v>
      </c>
      <c r="AV51">
        <v>2017</v>
      </c>
      <c r="AW51">
        <v>6</v>
      </c>
      <c r="AX51">
        <v>4</v>
      </c>
      <c r="AY51" t="s">
        <v>71</v>
      </c>
      <c r="AZ51" t="s">
        <v>71</v>
      </c>
      <c r="BA51" t="s">
        <v>71</v>
      </c>
      <c r="BB51" t="s">
        <v>71</v>
      </c>
      <c r="BC51">
        <v>63</v>
      </c>
      <c r="BD51">
        <v>83</v>
      </c>
      <c r="BE51" t="s">
        <v>71</v>
      </c>
      <c r="BF51" t="s">
        <v>621</v>
      </c>
      <c r="BG51" t="str">
        <f>HYPERLINK("http://dx.doi.org/10.4018/IJSDA.2017100104","http://dx.doi.org/10.4018/IJSDA.2017100104")</f>
        <v>http://dx.doi.org/10.4018/IJSDA.2017100104</v>
      </c>
      <c r="BH51" t="s">
        <v>71</v>
      </c>
      <c r="BI51" t="s">
        <v>71</v>
      </c>
      <c r="BJ51" t="s">
        <v>71</v>
      </c>
      <c r="BK51" t="s">
        <v>71</v>
      </c>
      <c r="BL51" t="s">
        <v>71</v>
      </c>
      <c r="BM51" t="s">
        <v>71</v>
      </c>
      <c r="BN51" t="s">
        <v>71</v>
      </c>
      <c r="BO51" t="s">
        <v>71</v>
      </c>
      <c r="BP51" t="s">
        <v>71</v>
      </c>
      <c r="BQ51" t="s">
        <v>71</v>
      </c>
      <c r="BR51" t="s">
        <v>71</v>
      </c>
      <c r="BS51" t="s">
        <v>71</v>
      </c>
      <c r="BT51" t="s">
        <v>622</v>
      </c>
      <c r="BU51" t="str">
        <f>HYPERLINK("https%3A%2F%2Fwww.webofscience.com%2Fwos%2Fwoscc%2Ffull-record%2FWOS:000418529500004","View Full Record in Web of Science")</f>
        <v>View Full Record in Web of Science</v>
      </c>
    </row>
    <row r="52" spans="1:73" x14ac:dyDescent="0.25">
      <c r="A52" t="s">
        <v>83</v>
      </c>
      <c r="B52" t="s">
        <v>623</v>
      </c>
      <c r="C52" t="s">
        <v>71</v>
      </c>
      <c r="D52" t="s">
        <v>624</v>
      </c>
      <c r="E52" t="s">
        <v>71</v>
      </c>
      <c r="F52" t="s">
        <v>623</v>
      </c>
      <c r="G52" t="s">
        <v>71</v>
      </c>
      <c r="H52" t="s">
        <v>71</v>
      </c>
      <c r="I52" t="s">
        <v>625</v>
      </c>
      <c r="K52" t="s">
        <v>626</v>
      </c>
      <c r="L52" t="s">
        <v>71</v>
      </c>
      <c r="M52" t="s">
        <v>71</v>
      </c>
      <c r="N52" t="s">
        <v>71</v>
      </c>
      <c r="O52" t="s">
        <v>71</v>
      </c>
      <c r="P52" t="s">
        <v>627</v>
      </c>
      <c r="Q52" t="s">
        <v>628</v>
      </c>
      <c r="R52" t="s">
        <v>629</v>
      </c>
      <c r="S52" t="s">
        <v>630</v>
      </c>
      <c r="T52" t="s">
        <v>71</v>
      </c>
      <c r="U52" t="s">
        <v>71</v>
      </c>
      <c r="V52" t="s">
        <v>71</v>
      </c>
      <c r="W52" t="s">
        <v>631</v>
      </c>
      <c r="X52" t="s">
        <v>71</v>
      </c>
      <c r="Y52" t="s">
        <v>71</v>
      </c>
      <c r="Z52" t="s">
        <v>71</v>
      </c>
      <c r="AA52" t="s">
        <v>71</v>
      </c>
      <c r="AB52" t="s">
        <v>71</v>
      </c>
      <c r="AC52" t="s">
        <v>71</v>
      </c>
      <c r="AD52" t="s">
        <v>71</v>
      </c>
      <c r="AE52" t="s">
        <v>71</v>
      </c>
      <c r="AF52" t="s">
        <v>71</v>
      </c>
      <c r="AG52" t="s">
        <v>71</v>
      </c>
      <c r="AH52" t="s">
        <v>71</v>
      </c>
      <c r="AI52" t="s">
        <v>71</v>
      </c>
      <c r="AJ52" t="s">
        <v>71</v>
      </c>
      <c r="AK52" t="s">
        <v>71</v>
      </c>
      <c r="AL52" t="s">
        <v>71</v>
      </c>
      <c r="AM52" t="s">
        <v>71</v>
      </c>
      <c r="AN52" t="s">
        <v>71</v>
      </c>
      <c r="AO52" t="s">
        <v>71</v>
      </c>
      <c r="AP52" t="s">
        <v>71</v>
      </c>
      <c r="AQ52" t="s">
        <v>71</v>
      </c>
      <c r="AR52" t="s">
        <v>632</v>
      </c>
      <c r="AS52" t="s">
        <v>71</v>
      </c>
      <c r="AT52" t="s">
        <v>71</v>
      </c>
      <c r="AU52" t="s">
        <v>71</v>
      </c>
      <c r="AV52">
        <v>2000</v>
      </c>
      <c r="AW52" t="s">
        <v>71</v>
      </c>
      <c r="AX52" t="s">
        <v>71</v>
      </c>
      <c r="AY52" t="s">
        <v>71</v>
      </c>
      <c r="AZ52" t="s">
        <v>71</v>
      </c>
      <c r="BA52" t="s">
        <v>71</v>
      </c>
      <c r="BB52" t="s">
        <v>71</v>
      </c>
      <c r="BC52">
        <v>272</v>
      </c>
      <c r="BD52">
        <v>275</v>
      </c>
      <c r="BE52" t="s">
        <v>71</v>
      </c>
      <c r="BF52" t="s">
        <v>71</v>
      </c>
      <c r="BG52" t="s">
        <v>71</v>
      </c>
      <c r="BH52" t="s">
        <v>71</v>
      </c>
      <c r="BI52" t="s">
        <v>71</v>
      </c>
      <c r="BJ52" t="s">
        <v>71</v>
      </c>
      <c r="BK52" t="s">
        <v>71</v>
      </c>
      <c r="BL52" t="s">
        <v>71</v>
      </c>
      <c r="BM52" t="s">
        <v>71</v>
      </c>
      <c r="BN52" t="s">
        <v>71</v>
      </c>
      <c r="BO52" t="s">
        <v>71</v>
      </c>
      <c r="BP52" t="s">
        <v>71</v>
      </c>
      <c r="BQ52" t="s">
        <v>71</v>
      </c>
      <c r="BR52" t="s">
        <v>71</v>
      </c>
      <c r="BS52" t="s">
        <v>71</v>
      </c>
      <c r="BT52" t="s">
        <v>633</v>
      </c>
      <c r="BU52" t="str">
        <f>HYPERLINK("https%3A%2F%2Fwww.webofscience.com%2Fwos%2Fwoscc%2Ffull-record%2FWOS:000179698300071","View Full Record in Web of Science")</f>
        <v>View Full Record in Web of Science</v>
      </c>
    </row>
    <row r="53" spans="1:73" x14ac:dyDescent="0.25">
      <c r="A53" t="s">
        <v>69</v>
      </c>
      <c r="B53" t="s">
        <v>634</v>
      </c>
      <c r="C53" t="s">
        <v>71</v>
      </c>
      <c r="D53" t="s">
        <v>71</v>
      </c>
      <c r="E53" t="s">
        <v>71</v>
      </c>
      <c r="F53" t="s">
        <v>635</v>
      </c>
      <c r="G53" t="s">
        <v>71</v>
      </c>
      <c r="H53" t="s">
        <v>71</v>
      </c>
      <c r="I53" t="s">
        <v>636</v>
      </c>
      <c r="K53" t="s">
        <v>233</v>
      </c>
      <c r="L53" t="s">
        <v>71</v>
      </c>
      <c r="M53" t="s">
        <v>71</v>
      </c>
      <c r="N53" t="s">
        <v>71</v>
      </c>
      <c r="O53" t="s">
        <v>71</v>
      </c>
      <c r="P53" t="s">
        <v>71</v>
      </c>
      <c r="Q53" t="s">
        <v>71</v>
      </c>
      <c r="R53" t="s">
        <v>71</v>
      </c>
      <c r="S53" t="s">
        <v>71</v>
      </c>
      <c r="T53" t="s">
        <v>71</v>
      </c>
      <c r="U53" t="s">
        <v>71</v>
      </c>
      <c r="V53" t="s">
        <v>71</v>
      </c>
      <c r="W53" t="s">
        <v>637</v>
      </c>
      <c r="X53" t="s">
        <v>71</v>
      </c>
      <c r="Y53" t="s">
        <v>71</v>
      </c>
      <c r="Z53" t="s">
        <v>71</v>
      </c>
      <c r="AA53" t="s">
        <v>71</v>
      </c>
      <c r="AB53" t="s">
        <v>638</v>
      </c>
      <c r="AC53" t="s">
        <v>639</v>
      </c>
      <c r="AD53" t="s">
        <v>71</v>
      </c>
      <c r="AE53" t="s">
        <v>71</v>
      </c>
      <c r="AF53" t="s">
        <v>71</v>
      </c>
      <c r="AG53" t="s">
        <v>71</v>
      </c>
      <c r="AH53" t="s">
        <v>71</v>
      </c>
      <c r="AI53" t="s">
        <v>71</v>
      </c>
      <c r="AJ53" t="s">
        <v>71</v>
      </c>
      <c r="AK53" t="s">
        <v>71</v>
      </c>
      <c r="AL53" t="s">
        <v>71</v>
      </c>
      <c r="AM53" t="s">
        <v>71</v>
      </c>
      <c r="AN53" t="s">
        <v>71</v>
      </c>
      <c r="AO53" t="s">
        <v>71</v>
      </c>
      <c r="AP53" t="s">
        <v>237</v>
      </c>
      <c r="AQ53" t="s">
        <v>238</v>
      </c>
      <c r="AR53" t="s">
        <v>71</v>
      </c>
      <c r="AS53" t="s">
        <v>71</v>
      </c>
      <c r="AT53" t="s">
        <v>71</v>
      </c>
      <c r="AU53" t="s">
        <v>344</v>
      </c>
      <c r="AV53">
        <v>2017</v>
      </c>
      <c r="AW53">
        <v>25</v>
      </c>
      <c r="AX53">
        <v>3</v>
      </c>
      <c r="AY53" t="s">
        <v>71</v>
      </c>
      <c r="AZ53" t="s">
        <v>71</v>
      </c>
      <c r="BA53" t="s">
        <v>71</v>
      </c>
      <c r="BB53" t="s">
        <v>71</v>
      </c>
      <c r="BC53">
        <v>725</v>
      </c>
      <c r="BD53">
        <v>727</v>
      </c>
      <c r="BE53" t="s">
        <v>71</v>
      </c>
      <c r="BF53" t="s">
        <v>640</v>
      </c>
      <c r="BG53" t="str">
        <f>HYPERLINK("http://dx.doi.org/10.1109/TFUZZ.2017.2648882","http://dx.doi.org/10.1109/TFUZZ.2017.2648882")</f>
        <v>http://dx.doi.org/10.1109/TFUZZ.2017.2648882</v>
      </c>
      <c r="BH53" t="s">
        <v>71</v>
      </c>
      <c r="BI53" t="s">
        <v>71</v>
      </c>
      <c r="BJ53" t="s">
        <v>71</v>
      </c>
      <c r="BK53" t="s">
        <v>71</v>
      </c>
      <c r="BL53" t="s">
        <v>71</v>
      </c>
      <c r="BM53" t="s">
        <v>71</v>
      </c>
      <c r="BN53" t="s">
        <v>71</v>
      </c>
      <c r="BO53" t="s">
        <v>71</v>
      </c>
      <c r="BP53" t="s">
        <v>71</v>
      </c>
      <c r="BQ53" t="s">
        <v>71</v>
      </c>
      <c r="BR53" t="s">
        <v>71</v>
      </c>
      <c r="BS53" t="s">
        <v>71</v>
      </c>
      <c r="BT53" t="s">
        <v>641</v>
      </c>
      <c r="BU53" t="str">
        <f>HYPERLINK("https%3A%2F%2Fwww.webofscience.com%2Fwos%2Fwoscc%2Ffull-record%2FWOS:000402740000019","View Full Record in Web of Science")</f>
        <v>View Full Record in Web of Science</v>
      </c>
    </row>
    <row r="54" spans="1:73" x14ac:dyDescent="0.25">
      <c r="A54" t="s">
        <v>83</v>
      </c>
      <c r="B54" t="s">
        <v>642</v>
      </c>
      <c r="C54" t="s">
        <v>71</v>
      </c>
      <c r="D54" t="s">
        <v>71</v>
      </c>
      <c r="E54" t="s">
        <v>102</v>
      </c>
      <c r="F54" t="s">
        <v>643</v>
      </c>
      <c r="G54" t="s">
        <v>71</v>
      </c>
      <c r="H54" t="s">
        <v>71</v>
      </c>
      <c r="I54" t="s">
        <v>644</v>
      </c>
      <c r="K54" t="s">
        <v>645</v>
      </c>
      <c r="L54" t="s">
        <v>71</v>
      </c>
      <c r="M54" t="s">
        <v>71</v>
      </c>
      <c r="N54" t="s">
        <v>71</v>
      </c>
      <c r="O54" t="s">
        <v>71</v>
      </c>
      <c r="P54" t="s">
        <v>646</v>
      </c>
      <c r="Q54" t="s">
        <v>647</v>
      </c>
      <c r="R54" t="s">
        <v>648</v>
      </c>
      <c r="S54" t="s">
        <v>102</v>
      </c>
      <c r="T54" t="s">
        <v>71</v>
      </c>
      <c r="U54" t="s">
        <v>71</v>
      </c>
      <c r="V54" t="s">
        <v>71</v>
      </c>
      <c r="W54" t="s">
        <v>649</v>
      </c>
      <c r="X54" t="s">
        <v>71</v>
      </c>
      <c r="Y54" t="s">
        <v>71</v>
      </c>
      <c r="Z54" t="s">
        <v>71</v>
      </c>
      <c r="AA54" t="s">
        <v>71</v>
      </c>
      <c r="AB54" t="s">
        <v>71</v>
      </c>
      <c r="AC54" t="s">
        <v>71</v>
      </c>
      <c r="AD54" t="s">
        <v>71</v>
      </c>
      <c r="AE54" t="s">
        <v>71</v>
      </c>
      <c r="AF54" t="s">
        <v>71</v>
      </c>
      <c r="AG54" t="s">
        <v>71</v>
      </c>
      <c r="AH54" t="s">
        <v>71</v>
      </c>
      <c r="AI54" t="s">
        <v>71</v>
      </c>
      <c r="AJ54" t="s">
        <v>71</v>
      </c>
      <c r="AK54" t="s">
        <v>71</v>
      </c>
      <c r="AL54" t="s">
        <v>71</v>
      </c>
      <c r="AM54" t="s">
        <v>71</v>
      </c>
      <c r="AN54" t="s">
        <v>71</v>
      </c>
      <c r="AO54" t="s">
        <v>71</v>
      </c>
      <c r="AP54" t="s">
        <v>71</v>
      </c>
      <c r="AQ54" t="s">
        <v>71</v>
      </c>
      <c r="AR54" t="s">
        <v>650</v>
      </c>
      <c r="AS54" t="s">
        <v>71</v>
      </c>
      <c r="AT54" t="s">
        <v>71</v>
      </c>
      <c r="AU54" t="s">
        <v>71</v>
      </c>
      <c r="AV54">
        <v>2007</v>
      </c>
      <c r="AW54" t="s">
        <v>71</v>
      </c>
      <c r="AX54" t="s">
        <v>71</v>
      </c>
      <c r="AY54" t="s">
        <v>71</v>
      </c>
      <c r="AZ54" t="s">
        <v>71</v>
      </c>
      <c r="BA54" t="s">
        <v>71</v>
      </c>
      <c r="BB54" t="s">
        <v>71</v>
      </c>
      <c r="BC54">
        <v>193</v>
      </c>
      <c r="BD54" t="s">
        <v>99</v>
      </c>
      <c r="BE54" t="s">
        <v>71</v>
      </c>
      <c r="BF54" t="s">
        <v>651</v>
      </c>
      <c r="BG54" t="str">
        <f>HYPERLINK("http://dx.doi.org/10.1109/FOCI.2007.372168","http://dx.doi.org/10.1109/FOCI.2007.372168")</f>
        <v>http://dx.doi.org/10.1109/FOCI.2007.372168</v>
      </c>
      <c r="BH54" t="s">
        <v>71</v>
      </c>
      <c r="BI54" t="s">
        <v>71</v>
      </c>
      <c r="BJ54" t="s">
        <v>71</v>
      </c>
      <c r="BK54" t="s">
        <v>71</v>
      </c>
      <c r="BL54" t="s">
        <v>71</v>
      </c>
      <c r="BM54" t="s">
        <v>71</v>
      </c>
      <c r="BN54" t="s">
        <v>71</v>
      </c>
      <c r="BO54" t="s">
        <v>71</v>
      </c>
      <c r="BP54" t="s">
        <v>71</v>
      </c>
      <c r="BQ54" t="s">
        <v>71</v>
      </c>
      <c r="BR54" t="s">
        <v>71</v>
      </c>
      <c r="BS54" t="s">
        <v>71</v>
      </c>
      <c r="BT54" t="s">
        <v>652</v>
      </c>
      <c r="BU54" t="str">
        <f>HYPERLINK("https%3A%2F%2Fwww.webofscience.com%2Fwos%2Fwoscc%2Ffull-record%2FWOS:000248503700029","View Full Record in Web of Science")</f>
        <v>View Full Record in Web of Science</v>
      </c>
    </row>
    <row r="55" spans="1:73" x14ac:dyDescent="0.25">
      <c r="A55" t="s">
        <v>83</v>
      </c>
      <c r="B55" t="s">
        <v>653</v>
      </c>
      <c r="C55" t="s">
        <v>71</v>
      </c>
      <c r="D55" t="s">
        <v>654</v>
      </c>
      <c r="E55" t="s">
        <v>71</v>
      </c>
      <c r="F55" t="s">
        <v>655</v>
      </c>
      <c r="G55" t="s">
        <v>71</v>
      </c>
      <c r="H55" t="s">
        <v>71</v>
      </c>
      <c r="I55" t="s">
        <v>656</v>
      </c>
      <c r="K55" t="s">
        <v>657</v>
      </c>
      <c r="L55" t="s">
        <v>658</v>
      </c>
      <c r="M55" t="s">
        <v>71</v>
      </c>
      <c r="N55" t="s">
        <v>71</v>
      </c>
      <c r="O55" t="s">
        <v>71</v>
      </c>
      <c r="P55" t="s">
        <v>659</v>
      </c>
      <c r="Q55" t="s">
        <v>660</v>
      </c>
      <c r="R55" t="s">
        <v>661</v>
      </c>
      <c r="S55" t="s">
        <v>662</v>
      </c>
      <c r="T55" t="s">
        <v>71</v>
      </c>
      <c r="U55" t="s">
        <v>71</v>
      </c>
      <c r="V55" t="s">
        <v>71</v>
      </c>
      <c r="W55" t="s">
        <v>663</v>
      </c>
      <c r="X55" t="s">
        <v>71</v>
      </c>
      <c r="Y55" t="s">
        <v>71</v>
      </c>
      <c r="Z55" t="s">
        <v>71</v>
      </c>
      <c r="AA55" t="s">
        <v>71</v>
      </c>
      <c r="AB55" t="s">
        <v>71</v>
      </c>
      <c r="AC55" t="s">
        <v>71</v>
      </c>
      <c r="AD55" t="s">
        <v>71</v>
      </c>
      <c r="AE55" t="s">
        <v>71</v>
      </c>
      <c r="AF55" t="s">
        <v>71</v>
      </c>
      <c r="AG55" t="s">
        <v>71</v>
      </c>
      <c r="AH55" t="s">
        <v>71</v>
      </c>
      <c r="AI55" t="s">
        <v>71</v>
      </c>
      <c r="AJ55" t="s">
        <v>71</v>
      </c>
      <c r="AK55" t="s">
        <v>71</v>
      </c>
      <c r="AL55" t="s">
        <v>71</v>
      </c>
      <c r="AM55" t="s">
        <v>71</v>
      </c>
      <c r="AN55" t="s">
        <v>71</v>
      </c>
      <c r="AO55" t="s">
        <v>71</v>
      </c>
      <c r="AP55" t="s">
        <v>664</v>
      </c>
      <c r="AQ55" t="s">
        <v>71</v>
      </c>
      <c r="AR55" t="s">
        <v>665</v>
      </c>
      <c r="AS55" t="s">
        <v>71</v>
      </c>
      <c r="AT55" t="s">
        <v>71</v>
      </c>
      <c r="AU55" t="s">
        <v>71</v>
      </c>
      <c r="AV55">
        <v>2008</v>
      </c>
      <c r="AW55" t="s">
        <v>71</v>
      </c>
      <c r="AX55" t="s">
        <v>71</v>
      </c>
      <c r="AY55" t="s">
        <v>71</v>
      </c>
      <c r="AZ55" t="s">
        <v>71</v>
      </c>
      <c r="BA55" t="s">
        <v>71</v>
      </c>
      <c r="BB55" t="s">
        <v>71</v>
      </c>
      <c r="BC55">
        <v>311</v>
      </c>
      <c r="BD55" t="s">
        <v>99</v>
      </c>
      <c r="BE55" t="s">
        <v>71</v>
      </c>
      <c r="BF55" t="s">
        <v>71</v>
      </c>
      <c r="BG55" t="s">
        <v>71</v>
      </c>
      <c r="BH55" t="s">
        <v>71</v>
      </c>
      <c r="BI55" t="s">
        <v>71</v>
      </c>
      <c r="BJ55" t="s">
        <v>71</v>
      </c>
      <c r="BK55" t="s">
        <v>71</v>
      </c>
      <c r="BL55" t="s">
        <v>71</v>
      </c>
      <c r="BM55" t="s">
        <v>71</v>
      </c>
      <c r="BN55" t="s">
        <v>71</v>
      </c>
      <c r="BO55" t="s">
        <v>71</v>
      </c>
      <c r="BP55" t="s">
        <v>71</v>
      </c>
      <c r="BQ55" t="s">
        <v>71</v>
      </c>
      <c r="BR55" t="s">
        <v>71</v>
      </c>
      <c r="BS55" t="s">
        <v>71</v>
      </c>
      <c r="BT55" t="s">
        <v>666</v>
      </c>
      <c r="BU55" t="str">
        <f>HYPERLINK("https%3A%2F%2Fwww.webofscience.com%2Fwos%2Fwoscc%2Ffull-record%2FWOS:000263293100048","View Full Record in Web of Science")</f>
        <v>View Full Record in Web of Science</v>
      </c>
    </row>
    <row r="56" spans="1:73" x14ac:dyDescent="0.25">
      <c r="A56" t="s">
        <v>83</v>
      </c>
      <c r="B56" t="s">
        <v>112</v>
      </c>
      <c r="C56" t="s">
        <v>71</v>
      </c>
      <c r="D56" t="s">
        <v>71</v>
      </c>
      <c r="E56" t="s">
        <v>102</v>
      </c>
      <c r="F56" t="s">
        <v>112</v>
      </c>
      <c r="G56" t="s">
        <v>71</v>
      </c>
      <c r="H56" t="s">
        <v>71</v>
      </c>
      <c r="I56" t="s">
        <v>667</v>
      </c>
      <c r="K56" t="s">
        <v>276</v>
      </c>
      <c r="L56" t="s">
        <v>71</v>
      </c>
      <c r="M56" t="s">
        <v>71</v>
      </c>
      <c r="N56" t="s">
        <v>71</v>
      </c>
      <c r="O56" t="s">
        <v>71</v>
      </c>
      <c r="P56" t="s">
        <v>277</v>
      </c>
      <c r="Q56" t="s">
        <v>278</v>
      </c>
      <c r="R56" t="s">
        <v>279</v>
      </c>
      <c r="S56" t="s">
        <v>280</v>
      </c>
      <c r="T56" t="s">
        <v>71</v>
      </c>
      <c r="U56" t="s">
        <v>71</v>
      </c>
      <c r="V56" t="s">
        <v>71</v>
      </c>
      <c r="W56" t="s">
        <v>116</v>
      </c>
      <c r="X56" t="s">
        <v>71</v>
      </c>
      <c r="Y56" t="s">
        <v>71</v>
      </c>
      <c r="Z56" t="s">
        <v>71</v>
      </c>
      <c r="AA56" t="s">
        <v>71</v>
      </c>
      <c r="AB56" t="s">
        <v>71</v>
      </c>
      <c r="AC56" t="s">
        <v>71</v>
      </c>
      <c r="AD56" t="s">
        <v>71</v>
      </c>
      <c r="AE56" t="s">
        <v>71</v>
      </c>
      <c r="AF56" t="s">
        <v>71</v>
      </c>
      <c r="AG56" t="s">
        <v>71</v>
      </c>
      <c r="AH56" t="s">
        <v>71</v>
      </c>
      <c r="AI56" t="s">
        <v>71</v>
      </c>
      <c r="AJ56" t="s">
        <v>71</v>
      </c>
      <c r="AK56" t="s">
        <v>71</v>
      </c>
      <c r="AL56" t="s">
        <v>71</v>
      </c>
      <c r="AM56" t="s">
        <v>71</v>
      </c>
      <c r="AN56" t="s">
        <v>71</v>
      </c>
      <c r="AO56" t="s">
        <v>71</v>
      </c>
      <c r="AP56" t="s">
        <v>71</v>
      </c>
      <c r="AQ56" t="s">
        <v>71</v>
      </c>
      <c r="AR56" t="s">
        <v>282</v>
      </c>
      <c r="AS56" t="s">
        <v>71</v>
      </c>
      <c r="AT56" t="s">
        <v>71</v>
      </c>
      <c r="AU56" t="s">
        <v>71</v>
      </c>
      <c r="AV56">
        <v>2005</v>
      </c>
      <c r="AW56" t="s">
        <v>71</v>
      </c>
      <c r="AX56" t="s">
        <v>71</v>
      </c>
      <c r="AY56" t="s">
        <v>71</v>
      </c>
      <c r="AZ56" t="s">
        <v>71</v>
      </c>
      <c r="BA56" t="s">
        <v>71</v>
      </c>
      <c r="BB56" t="s">
        <v>71</v>
      </c>
      <c r="BC56">
        <v>104</v>
      </c>
      <c r="BD56">
        <v>109</v>
      </c>
      <c r="BE56" t="s">
        <v>71</v>
      </c>
      <c r="BF56" t="s">
        <v>668</v>
      </c>
      <c r="BG56" t="str">
        <f>HYPERLINK("http://dx.doi.org/10.1109/NAFIPS.2005.1548516","http://dx.doi.org/10.1109/NAFIPS.2005.1548516")</f>
        <v>http://dx.doi.org/10.1109/NAFIPS.2005.1548516</v>
      </c>
      <c r="BH56" t="s">
        <v>71</v>
      </c>
      <c r="BI56" t="s">
        <v>71</v>
      </c>
      <c r="BJ56" t="s">
        <v>71</v>
      </c>
      <c r="BK56" t="s">
        <v>71</v>
      </c>
      <c r="BL56" t="s">
        <v>71</v>
      </c>
      <c r="BM56" t="s">
        <v>71</v>
      </c>
      <c r="BN56" t="s">
        <v>71</v>
      </c>
      <c r="BO56" t="s">
        <v>71</v>
      </c>
      <c r="BP56" t="s">
        <v>71</v>
      </c>
      <c r="BQ56" t="s">
        <v>71</v>
      </c>
      <c r="BR56" t="s">
        <v>71</v>
      </c>
      <c r="BS56" t="s">
        <v>71</v>
      </c>
      <c r="BT56" t="s">
        <v>669</v>
      </c>
      <c r="BU56" t="str">
        <f>HYPERLINK("https%3A%2F%2Fwww.webofscience.com%2Fwos%2Fwoscc%2Ffull-record%2FWOS:000234636800021","View Full Record in Web of Science")</f>
        <v>View Full Record in Web of Science</v>
      </c>
    </row>
    <row r="57" spans="1:73" x14ac:dyDescent="0.25">
      <c r="A57" t="s">
        <v>69</v>
      </c>
      <c r="B57" t="s">
        <v>670</v>
      </c>
      <c r="C57" t="s">
        <v>71</v>
      </c>
      <c r="D57" t="s">
        <v>71</v>
      </c>
      <c r="E57" t="s">
        <v>71</v>
      </c>
      <c r="F57" t="s">
        <v>671</v>
      </c>
      <c r="G57" t="s">
        <v>71</v>
      </c>
      <c r="H57" t="s">
        <v>71</v>
      </c>
      <c r="I57" t="s">
        <v>672</v>
      </c>
      <c r="K57" t="s">
        <v>673</v>
      </c>
      <c r="L57" t="s">
        <v>71</v>
      </c>
      <c r="M57" t="s">
        <v>71</v>
      </c>
      <c r="N57" t="s">
        <v>71</v>
      </c>
      <c r="O57" t="s">
        <v>71</v>
      </c>
      <c r="P57" t="s">
        <v>71</v>
      </c>
      <c r="Q57" t="s">
        <v>71</v>
      </c>
      <c r="R57" t="s">
        <v>71</v>
      </c>
      <c r="S57" t="s">
        <v>71</v>
      </c>
      <c r="T57" t="s">
        <v>71</v>
      </c>
      <c r="U57" t="s">
        <v>71</v>
      </c>
      <c r="V57" t="s">
        <v>71</v>
      </c>
      <c r="W57" t="s">
        <v>674</v>
      </c>
      <c r="X57" t="s">
        <v>71</v>
      </c>
      <c r="Y57" t="s">
        <v>71</v>
      </c>
      <c r="Z57" t="s">
        <v>71</v>
      </c>
      <c r="AA57" t="s">
        <v>71</v>
      </c>
      <c r="AB57" t="s">
        <v>675</v>
      </c>
      <c r="AC57" t="s">
        <v>676</v>
      </c>
      <c r="AD57" t="s">
        <v>71</v>
      </c>
      <c r="AE57" t="s">
        <v>71</v>
      </c>
      <c r="AF57" t="s">
        <v>71</v>
      </c>
      <c r="AG57" t="s">
        <v>71</v>
      </c>
      <c r="AH57" t="s">
        <v>71</v>
      </c>
      <c r="AI57" t="s">
        <v>71</v>
      </c>
      <c r="AJ57" t="s">
        <v>71</v>
      </c>
      <c r="AK57" t="s">
        <v>71</v>
      </c>
      <c r="AL57" t="s">
        <v>71</v>
      </c>
      <c r="AM57" t="s">
        <v>71</v>
      </c>
      <c r="AN57" t="s">
        <v>71</v>
      </c>
      <c r="AO57" t="s">
        <v>71</v>
      </c>
      <c r="AP57" t="s">
        <v>677</v>
      </c>
      <c r="AQ57" t="s">
        <v>678</v>
      </c>
      <c r="AR57" t="s">
        <v>71</v>
      </c>
      <c r="AS57" t="s">
        <v>71</v>
      </c>
      <c r="AT57" t="s">
        <v>71</v>
      </c>
      <c r="AU57" t="s">
        <v>679</v>
      </c>
      <c r="AV57">
        <v>2017</v>
      </c>
      <c r="AW57">
        <v>118</v>
      </c>
      <c r="AX57" t="s">
        <v>71</v>
      </c>
      <c r="AY57" t="s">
        <v>71</v>
      </c>
      <c r="AZ57" t="s">
        <v>71</v>
      </c>
      <c r="BA57" t="s">
        <v>71</v>
      </c>
      <c r="BB57" t="s">
        <v>71</v>
      </c>
      <c r="BC57">
        <v>15</v>
      </c>
      <c r="BD57">
        <v>30</v>
      </c>
      <c r="BE57" t="s">
        <v>71</v>
      </c>
      <c r="BF57" t="s">
        <v>680</v>
      </c>
      <c r="BG57" t="str">
        <f>HYPERLINK("http://dx.doi.org/10.1016/j.knosys.2016.11.008","http://dx.doi.org/10.1016/j.knosys.2016.11.008")</f>
        <v>http://dx.doi.org/10.1016/j.knosys.2016.11.008</v>
      </c>
      <c r="BH57" t="s">
        <v>71</v>
      </c>
      <c r="BI57" t="s">
        <v>71</v>
      </c>
      <c r="BJ57" t="s">
        <v>71</v>
      </c>
      <c r="BK57" t="s">
        <v>71</v>
      </c>
      <c r="BL57" t="s">
        <v>71</v>
      </c>
      <c r="BM57" t="s">
        <v>71</v>
      </c>
      <c r="BN57" t="s">
        <v>71</v>
      </c>
      <c r="BO57" t="s">
        <v>71</v>
      </c>
      <c r="BP57" t="s">
        <v>71</v>
      </c>
      <c r="BQ57" t="s">
        <v>71</v>
      </c>
      <c r="BR57" t="s">
        <v>71</v>
      </c>
      <c r="BS57" t="s">
        <v>71</v>
      </c>
      <c r="BT57" t="s">
        <v>681</v>
      </c>
      <c r="BU57" t="str">
        <f>HYPERLINK("https%3A%2F%2Fwww.webofscience.com%2Fwos%2Fwoscc%2Ffull-record%2FWOS:000393009800003","View Full Record in Web of Science")</f>
        <v>View Full Record in Web of Science</v>
      </c>
    </row>
    <row r="58" spans="1:73" x14ac:dyDescent="0.25">
      <c r="A58" t="s">
        <v>83</v>
      </c>
      <c r="B58" t="s">
        <v>682</v>
      </c>
      <c r="C58" t="s">
        <v>71</v>
      </c>
      <c r="D58" t="s">
        <v>683</v>
      </c>
      <c r="E58" t="s">
        <v>71</v>
      </c>
      <c r="F58" t="s">
        <v>684</v>
      </c>
      <c r="G58" t="s">
        <v>71</v>
      </c>
      <c r="H58" t="s">
        <v>71</v>
      </c>
      <c r="I58" t="s">
        <v>685</v>
      </c>
      <c r="K58" t="s">
        <v>686</v>
      </c>
      <c r="L58" t="s">
        <v>687</v>
      </c>
      <c r="M58" t="s">
        <v>71</v>
      </c>
      <c r="N58" t="s">
        <v>71</v>
      </c>
      <c r="O58" t="s">
        <v>71</v>
      </c>
      <c r="P58" t="s">
        <v>688</v>
      </c>
      <c r="Q58" t="s">
        <v>689</v>
      </c>
      <c r="R58" t="s">
        <v>690</v>
      </c>
      <c r="S58" t="s">
        <v>691</v>
      </c>
      <c r="T58" t="s">
        <v>71</v>
      </c>
      <c r="U58" t="s">
        <v>71</v>
      </c>
      <c r="V58" t="s">
        <v>71</v>
      </c>
      <c r="W58" t="s">
        <v>692</v>
      </c>
      <c r="X58" t="s">
        <v>71</v>
      </c>
      <c r="Y58" t="s">
        <v>71</v>
      </c>
      <c r="Z58" t="s">
        <v>71</v>
      </c>
      <c r="AA58" t="s">
        <v>71</v>
      </c>
      <c r="AB58" t="s">
        <v>693</v>
      </c>
      <c r="AC58" t="s">
        <v>694</v>
      </c>
      <c r="AD58" t="s">
        <v>71</v>
      </c>
      <c r="AE58" t="s">
        <v>71</v>
      </c>
      <c r="AF58" t="s">
        <v>71</v>
      </c>
      <c r="AG58" t="s">
        <v>71</v>
      </c>
      <c r="AH58" t="s">
        <v>71</v>
      </c>
      <c r="AI58" t="s">
        <v>71</v>
      </c>
      <c r="AJ58" t="s">
        <v>71</v>
      </c>
      <c r="AK58" t="s">
        <v>71</v>
      </c>
      <c r="AL58" t="s">
        <v>71</v>
      </c>
      <c r="AM58" t="s">
        <v>71</v>
      </c>
      <c r="AN58" t="s">
        <v>71</v>
      </c>
      <c r="AO58" t="s">
        <v>71</v>
      </c>
      <c r="AP58" t="s">
        <v>695</v>
      </c>
      <c r="AQ58" t="s">
        <v>71</v>
      </c>
      <c r="AR58" t="s">
        <v>696</v>
      </c>
      <c r="AS58" t="s">
        <v>71</v>
      </c>
      <c r="AT58" t="s">
        <v>71</v>
      </c>
      <c r="AU58" t="s">
        <v>71</v>
      </c>
      <c r="AV58">
        <v>2009</v>
      </c>
      <c r="AW58">
        <v>5571</v>
      </c>
      <c r="AX58" t="s">
        <v>71</v>
      </c>
      <c r="AY58" t="s">
        <v>71</v>
      </c>
      <c r="AZ58" t="s">
        <v>71</v>
      </c>
      <c r="BA58" t="s">
        <v>71</v>
      </c>
      <c r="BB58" t="s">
        <v>71</v>
      </c>
      <c r="BC58">
        <v>93</v>
      </c>
      <c r="BD58">
        <v>100</v>
      </c>
      <c r="BE58" t="s">
        <v>71</v>
      </c>
      <c r="BF58" t="s">
        <v>71</v>
      </c>
      <c r="BG58" t="s">
        <v>71</v>
      </c>
      <c r="BH58" t="s">
        <v>71</v>
      </c>
      <c r="BI58" t="s">
        <v>71</v>
      </c>
      <c r="BJ58" t="s">
        <v>71</v>
      </c>
      <c r="BK58" t="s">
        <v>71</v>
      </c>
      <c r="BL58" t="s">
        <v>71</v>
      </c>
      <c r="BM58" t="s">
        <v>71</v>
      </c>
      <c r="BN58" t="s">
        <v>71</v>
      </c>
      <c r="BO58" t="s">
        <v>71</v>
      </c>
      <c r="BP58" t="s">
        <v>71</v>
      </c>
      <c r="BQ58" t="s">
        <v>71</v>
      </c>
      <c r="BR58" t="s">
        <v>71</v>
      </c>
      <c r="BS58" t="s">
        <v>71</v>
      </c>
      <c r="BT58" t="s">
        <v>697</v>
      </c>
      <c r="BU58" t="str">
        <f>HYPERLINK("https%3A%2F%2Fwww.webofscience.com%2Fwos%2Fwoscc%2Ffull-record%2FWOS:000267794300012","View Full Record in Web of Science")</f>
        <v>View Full Record in Web of Science</v>
      </c>
    </row>
    <row r="59" spans="1:73" x14ac:dyDescent="0.25">
      <c r="A59" t="s">
        <v>69</v>
      </c>
      <c r="B59" t="s">
        <v>698</v>
      </c>
      <c r="C59" t="s">
        <v>71</v>
      </c>
      <c r="D59" t="s">
        <v>71</v>
      </c>
      <c r="E59" t="s">
        <v>71</v>
      </c>
      <c r="F59" t="s">
        <v>698</v>
      </c>
      <c r="G59" t="s">
        <v>71</v>
      </c>
      <c r="H59" t="s">
        <v>71</v>
      </c>
      <c r="I59" t="s">
        <v>699</v>
      </c>
      <c r="K59" t="s">
        <v>115</v>
      </c>
      <c r="L59" t="s">
        <v>71</v>
      </c>
      <c r="M59" t="s">
        <v>71</v>
      </c>
      <c r="N59" t="s">
        <v>71</v>
      </c>
      <c r="O59" t="s">
        <v>71</v>
      </c>
      <c r="P59" t="s">
        <v>71</v>
      </c>
      <c r="Q59" t="s">
        <v>71</v>
      </c>
      <c r="R59" t="s">
        <v>71</v>
      </c>
      <c r="S59" t="s">
        <v>71</v>
      </c>
      <c r="T59" t="s">
        <v>71</v>
      </c>
      <c r="U59" t="s">
        <v>71</v>
      </c>
      <c r="V59" t="s">
        <v>71</v>
      </c>
      <c r="W59" t="s">
        <v>700</v>
      </c>
      <c r="X59" t="s">
        <v>71</v>
      </c>
      <c r="Y59" t="s">
        <v>71</v>
      </c>
      <c r="Z59" t="s">
        <v>71</v>
      </c>
      <c r="AA59" t="s">
        <v>71</v>
      </c>
      <c r="AB59" t="s">
        <v>71</v>
      </c>
      <c r="AC59" t="s">
        <v>71</v>
      </c>
      <c r="AD59" t="s">
        <v>71</v>
      </c>
      <c r="AE59" t="s">
        <v>71</v>
      </c>
      <c r="AF59" t="s">
        <v>71</v>
      </c>
      <c r="AG59" t="s">
        <v>71</v>
      </c>
      <c r="AH59" t="s">
        <v>71</v>
      </c>
      <c r="AI59" t="s">
        <v>71</v>
      </c>
      <c r="AJ59" t="s">
        <v>71</v>
      </c>
      <c r="AK59" t="s">
        <v>71</v>
      </c>
      <c r="AL59" t="s">
        <v>71</v>
      </c>
      <c r="AM59" t="s">
        <v>71</v>
      </c>
      <c r="AN59" t="s">
        <v>71</v>
      </c>
      <c r="AO59" t="s">
        <v>71</v>
      </c>
      <c r="AP59" t="s">
        <v>117</v>
      </c>
      <c r="AQ59" t="s">
        <v>118</v>
      </c>
      <c r="AR59" t="s">
        <v>71</v>
      </c>
      <c r="AS59" t="s">
        <v>71</v>
      </c>
      <c r="AT59" t="s">
        <v>71</v>
      </c>
      <c r="AU59" t="s">
        <v>71</v>
      </c>
      <c r="AV59">
        <v>2001</v>
      </c>
      <c r="AW59">
        <v>30</v>
      </c>
      <c r="AX59">
        <v>2</v>
      </c>
      <c r="AY59" t="s">
        <v>71</v>
      </c>
      <c r="AZ59" t="s">
        <v>71</v>
      </c>
      <c r="BA59" t="s">
        <v>71</v>
      </c>
      <c r="BB59" t="s">
        <v>71</v>
      </c>
      <c r="BC59">
        <v>91</v>
      </c>
      <c r="BD59">
        <v>132</v>
      </c>
      <c r="BE59" t="s">
        <v>71</v>
      </c>
      <c r="BF59" t="s">
        <v>701</v>
      </c>
      <c r="BG59" t="str">
        <f>HYPERLINK("http://dx.doi.org/10.1080/03081070108960701","http://dx.doi.org/10.1080/03081070108960701")</f>
        <v>http://dx.doi.org/10.1080/03081070108960701</v>
      </c>
      <c r="BH59" t="s">
        <v>71</v>
      </c>
      <c r="BI59" t="s">
        <v>71</v>
      </c>
      <c r="BJ59" t="s">
        <v>71</v>
      </c>
      <c r="BK59" t="s">
        <v>71</v>
      </c>
      <c r="BL59" t="s">
        <v>71</v>
      </c>
      <c r="BM59" t="s">
        <v>71</v>
      </c>
      <c r="BN59" t="s">
        <v>71</v>
      </c>
      <c r="BO59" t="s">
        <v>71</v>
      </c>
      <c r="BP59" t="s">
        <v>71</v>
      </c>
      <c r="BQ59" t="s">
        <v>71</v>
      </c>
      <c r="BR59" t="s">
        <v>71</v>
      </c>
      <c r="BS59" t="s">
        <v>71</v>
      </c>
      <c r="BT59" t="s">
        <v>702</v>
      </c>
      <c r="BU59" t="str">
        <f>HYPERLINK("https%3A%2F%2Fwww.webofscience.com%2Fwos%2Fwoscc%2Ffull-record%2FWOS:000169397200002","View Full Record in Web of Science")</f>
        <v>View Full Record in Web of Science</v>
      </c>
    </row>
    <row r="60" spans="1:73" x14ac:dyDescent="0.25">
      <c r="A60" t="s">
        <v>460</v>
      </c>
      <c r="B60" t="s">
        <v>703</v>
      </c>
      <c r="C60" t="s">
        <v>71</v>
      </c>
      <c r="D60" t="s">
        <v>462</v>
      </c>
      <c r="E60" t="s">
        <v>71</v>
      </c>
      <c r="F60" t="s">
        <v>704</v>
      </c>
      <c r="G60" t="s">
        <v>71</v>
      </c>
      <c r="H60" t="s">
        <v>71</v>
      </c>
      <c r="I60" t="s">
        <v>705</v>
      </c>
      <c r="K60" t="s">
        <v>465</v>
      </c>
      <c r="L60" t="s">
        <v>466</v>
      </c>
      <c r="M60" t="s">
        <v>71</v>
      </c>
      <c r="N60" t="s">
        <v>71</v>
      </c>
      <c r="O60" t="s">
        <v>71</v>
      </c>
      <c r="P60" t="s">
        <v>71</v>
      </c>
      <c r="Q60" t="s">
        <v>71</v>
      </c>
      <c r="R60" t="s">
        <v>71</v>
      </c>
      <c r="S60" t="s">
        <v>71</v>
      </c>
      <c r="T60" t="s">
        <v>71</v>
      </c>
      <c r="U60" t="s">
        <v>71</v>
      </c>
      <c r="V60" t="s">
        <v>71</v>
      </c>
      <c r="W60" t="s">
        <v>706</v>
      </c>
      <c r="X60" t="s">
        <v>71</v>
      </c>
      <c r="Y60" t="s">
        <v>71</v>
      </c>
      <c r="Z60" t="s">
        <v>71</v>
      </c>
      <c r="AA60" t="s">
        <v>71</v>
      </c>
      <c r="AB60" t="s">
        <v>707</v>
      </c>
      <c r="AC60" t="s">
        <v>708</v>
      </c>
      <c r="AD60" t="s">
        <v>71</v>
      </c>
      <c r="AE60" t="s">
        <v>71</v>
      </c>
      <c r="AF60" t="s">
        <v>71</v>
      </c>
      <c r="AG60" t="s">
        <v>71</v>
      </c>
      <c r="AH60" t="s">
        <v>71</v>
      </c>
      <c r="AI60" t="s">
        <v>71</v>
      </c>
      <c r="AJ60" t="s">
        <v>71</v>
      </c>
      <c r="AK60" t="s">
        <v>71</v>
      </c>
      <c r="AL60" t="s">
        <v>71</v>
      </c>
      <c r="AM60" t="s">
        <v>71</v>
      </c>
      <c r="AN60" t="s">
        <v>71</v>
      </c>
      <c r="AO60" t="s">
        <v>71</v>
      </c>
      <c r="AP60" t="s">
        <v>468</v>
      </c>
      <c r="AQ60" t="s">
        <v>71</v>
      </c>
      <c r="AR60" t="s">
        <v>469</v>
      </c>
      <c r="AS60" t="s">
        <v>71</v>
      </c>
      <c r="AT60" t="s">
        <v>71</v>
      </c>
      <c r="AU60" t="s">
        <v>71</v>
      </c>
      <c r="AV60">
        <v>2016</v>
      </c>
      <c r="AW60">
        <v>341</v>
      </c>
      <c r="AX60" t="s">
        <v>71</v>
      </c>
      <c r="AY60" t="s">
        <v>71</v>
      </c>
      <c r="AZ60" t="s">
        <v>71</v>
      </c>
      <c r="BA60" t="s">
        <v>71</v>
      </c>
      <c r="BB60" t="s">
        <v>71</v>
      </c>
      <c r="BC60">
        <v>109</v>
      </c>
      <c r="BD60">
        <v>128</v>
      </c>
      <c r="BE60" t="s">
        <v>71</v>
      </c>
      <c r="BF60" t="s">
        <v>709</v>
      </c>
      <c r="BG60" t="str">
        <f>HYPERLINK("http://dx.doi.org/10.1007/978-3-319-31093-0_5","http://dx.doi.org/10.1007/978-3-319-31093-0_5")</f>
        <v>http://dx.doi.org/10.1007/978-3-319-31093-0_5</v>
      </c>
      <c r="BH60" t="s">
        <v>471</v>
      </c>
      <c r="BI60" t="s">
        <v>71</v>
      </c>
      <c r="BJ60" t="s">
        <v>71</v>
      </c>
      <c r="BK60" t="s">
        <v>71</v>
      </c>
      <c r="BL60" t="s">
        <v>71</v>
      </c>
      <c r="BM60" t="s">
        <v>71</v>
      </c>
      <c r="BN60" t="s">
        <v>71</v>
      </c>
      <c r="BO60" t="s">
        <v>71</v>
      </c>
      <c r="BP60" t="s">
        <v>71</v>
      </c>
      <c r="BQ60" t="s">
        <v>71</v>
      </c>
      <c r="BR60" t="s">
        <v>71</v>
      </c>
      <c r="BS60" t="s">
        <v>71</v>
      </c>
      <c r="BT60" t="s">
        <v>710</v>
      </c>
      <c r="BU60" t="str">
        <f>HYPERLINK("https%3A%2F%2Fwww.webofscience.com%2Fwos%2Fwoscc%2Ffull-record%2FWOS:000384679500006","View Full Record in Web of Science")</f>
        <v>View Full Record in Web of Science</v>
      </c>
    </row>
    <row r="61" spans="1:73" x14ac:dyDescent="0.25">
      <c r="A61" t="s">
        <v>69</v>
      </c>
      <c r="B61" t="s">
        <v>711</v>
      </c>
      <c r="C61" t="s">
        <v>71</v>
      </c>
      <c r="D61" t="s">
        <v>71</v>
      </c>
      <c r="E61" t="s">
        <v>71</v>
      </c>
      <c r="F61" t="s">
        <v>712</v>
      </c>
      <c r="G61" t="s">
        <v>71</v>
      </c>
      <c r="H61" t="s">
        <v>71</v>
      </c>
      <c r="I61" t="s">
        <v>713</v>
      </c>
      <c r="K61" t="s">
        <v>421</v>
      </c>
      <c r="L61" t="s">
        <v>71</v>
      </c>
      <c r="M61" t="s">
        <v>71</v>
      </c>
      <c r="N61" t="s">
        <v>71</v>
      </c>
      <c r="O61" t="s">
        <v>71</v>
      </c>
      <c r="P61" t="s">
        <v>71</v>
      </c>
      <c r="Q61" t="s">
        <v>71</v>
      </c>
      <c r="R61" t="s">
        <v>71</v>
      </c>
      <c r="S61" t="s">
        <v>71</v>
      </c>
      <c r="T61" t="s">
        <v>71</v>
      </c>
      <c r="U61" t="s">
        <v>71</v>
      </c>
      <c r="V61" t="s">
        <v>71</v>
      </c>
      <c r="W61" t="s">
        <v>714</v>
      </c>
      <c r="X61" t="s">
        <v>71</v>
      </c>
      <c r="Y61" t="s">
        <v>71</v>
      </c>
      <c r="Z61" t="s">
        <v>71</v>
      </c>
      <c r="AA61" t="s">
        <v>71</v>
      </c>
      <c r="AB61" t="s">
        <v>71</v>
      </c>
      <c r="AC61" t="s">
        <v>71</v>
      </c>
      <c r="AD61" t="s">
        <v>71</v>
      </c>
      <c r="AE61" t="s">
        <v>71</v>
      </c>
      <c r="AF61" t="s">
        <v>71</v>
      </c>
      <c r="AG61" t="s">
        <v>71</v>
      </c>
      <c r="AH61" t="s">
        <v>71</v>
      </c>
      <c r="AI61" t="s">
        <v>71</v>
      </c>
      <c r="AJ61" t="s">
        <v>71</v>
      </c>
      <c r="AK61" t="s">
        <v>71</v>
      </c>
      <c r="AL61" t="s">
        <v>71</v>
      </c>
      <c r="AM61" t="s">
        <v>71</v>
      </c>
      <c r="AN61" t="s">
        <v>71</v>
      </c>
      <c r="AO61" t="s">
        <v>71</v>
      </c>
      <c r="AP61" t="s">
        <v>423</v>
      </c>
      <c r="AQ61" t="s">
        <v>715</v>
      </c>
      <c r="AR61" t="s">
        <v>71</v>
      </c>
      <c r="AS61" t="s">
        <v>71</v>
      </c>
      <c r="AT61" t="s">
        <v>71</v>
      </c>
      <c r="AU61" t="s">
        <v>716</v>
      </c>
      <c r="AV61">
        <v>2018</v>
      </c>
      <c r="AW61">
        <v>330</v>
      </c>
      <c r="AX61" t="s">
        <v>71</v>
      </c>
      <c r="AY61" t="s">
        <v>71</v>
      </c>
      <c r="AZ61" t="s">
        <v>71</v>
      </c>
      <c r="BA61" t="s">
        <v>71</v>
      </c>
      <c r="BB61" t="s">
        <v>71</v>
      </c>
      <c r="BC61">
        <v>16</v>
      </c>
      <c r="BD61">
        <v>40</v>
      </c>
      <c r="BE61" t="s">
        <v>71</v>
      </c>
      <c r="BF61" t="s">
        <v>717</v>
      </c>
      <c r="BG61" t="str">
        <f>HYPERLINK("http://dx.doi.org/10.1016/j.fss.2016.11.007","http://dx.doi.org/10.1016/j.fss.2016.11.007")</f>
        <v>http://dx.doi.org/10.1016/j.fss.2016.11.007</v>
      </c>
      <c r="BH61" t="s">
        <v>71</v>
      </c>
      <c r="BI61" t="s">
        <v>71</v>
      </c>
      <c r="BJ61" t="s">
        <v>71</v>
      </c>
      <c r="BK61" t="s">
        <v>71</v>
      </c>
      <c r="BL61" t="s">
        <v>71</v>
      </c>
      <c r="BM61" t="s">
        <v>71</v>
      </c>
      <c r="BN61" t="s">
        <v>71</v>
      </c>
      <c r="BO61" t="s">
        <v>71</v>
      </c>
      <c r="BP61" t="s">
        <v>71</v>
      </c>
      <c r="BQ61" t="s">
        <v>71</v>
      </c>
      <c r="BR61" t="s">
        <v>71</v>
      </c>
      <c r="BS61" t="s">
        <v>71</v>
      </c>
      <c r="BT61" t="s">
        <v>718</v>
      </c>
      <c r="BU61" t="str">
        <f>HYPERLINK("https%3A%2F%2Fwww.webofscience.com%2Fwos%2Fwoscc%2Ffull-record%2FWOS:000415866800002","View Full Record in Web of Science")</f>
        <v>View Full Record in Web of Science</v>
      </c>
    </row>
    <row r="62" spans="1:73" x14ac:dyDescent="0.25">
      <c r="A62" t="s">
        <v>69</v>
      </c>
      <c r="B62" t="s">
        <v>719</v>
      </c>
      <c r="C62" t="s">
        <v>71</v>
      </c>
      <c r="D62" t="s">
        <v>71</v>
      </c>
      <c r="E62" t="s">
        <v>71</v>
      </c>
      <c r="F62" t="s">
        <v>720</v>
      </c>
      <c r="G62" t="s">
        <v>71</v>
      </c>
      <c r="H62" t="s">
        <v>71</v>
      </c>
      <c r="I62" t="s">
        <v>721</v>
      </c>
      <c r="K62" t="s">
        <v>722</v>
      </c>
      <c r="L62" t="s">
        <v>71</v>
      </c>
      <c r="M62" t="s">
        <v>71</v>
      </c>
      <c r="N62" t="s">
        <v>71</v>
      </c>
      <c r="O62" t="s">
        <v>71</v>
      </c>
      <c r="P62" t="s">
        <v>71</v>
      </c>
      <c r="Q62" t="s">
        <v>71</v>
      </c>
      <c r="R62" t="s">
        <v>71</v>
      </c>
      <c r="S62" t="s">
        <v>71</v>
      </c>
      <c r="T62" t="s">
        <v>71</v>
      </c>
      <c r="U62" t="s">
        <v>71</v>
      </c>
      <c r="V62" t="s">
        <v>71</v>
      </c>
      <c r="W62" t="s">
        <v>723</v>
      </c>
      <c r="X62" t="s">
        <v>71</v>
      </c>
      <c r="Y62" t="s">
        <v>71</v>
      </c>
      <c r="Z62" t="s">
        <v>71</v>
      </c>
      <c r="AA62" t="s">
        <v>71</v>
      </c>
      <c r="AB62" t="s">
        <v>724</v>
      </c>
      <c r="AC62" t="s">
        <v>725</v>
      </c>
      <c r="AD62" t="s">
        <v>71</v>
      </c>
      <c r="AE62" t="s">
        <v>71</v>
      </c>
      <c r="AF62" t="s">
        <v>71</v>
      </c>
      <c r="AG62" t="s">
        <v>71</v>
      </c>
      <c r="AH62" t="s">
        <v>71</v>
      </c>
      <c r="AI62" t="s">
        <v>71</v>
      </c>
      <c r="AJ62" t="s">
        <v>71</v>
      </c>
      <c r="AK62" t="s">
        <v>71</v>
      </c>
      <c r="AL62" t="s">
        <v>71</v>
      </c>
      <c r="AM62" t="s">
        <v>71</v>
      </c>
      <c r="AN62" t="s">
        <v>71</v>
      </c>
      <c r="AO62" t="s">
        <v>71</v>
      </c>
      <c r="AP62" t="s">
        <v>726</v>
      </c>
      <c r="AQ62" t="s">
        <v>727</v>
      </c>
      <c r="AR62" t="s">
        <v>71</v>
      </c>
      <c r="AS62" t="s">
        <v>71</v>
      </c>
      <c r="AT62" t="s">
        <v>71</v>
      </c>
      <c r="AU62" t="s">
        <v>728</v>
      </c>
      <c r="AV62">
        <v>2020</v>
      </c>
      <c r="AW62">
        <v>134</v>
      </c>
      <c r="AX62" t="s">
        <v>71</v>
      </c>
      <c r="AY62" t="s">
        <v>71</v>
      </c>
      <c r="AZ62" t="s">
        <v>71</v>
      </c>
      <c r="BA62" t="s">
        <v>71</v>
      </c>
      <c r="BB62" t="s">
        <v>71</v>
      </c>
      <c r="BC62" t="s">
        <v>71</v>
      </c>
      <c r="BD62" t="s">
        <v>71</v>
      </c>
      <c r="BE62">
        <v>103643</v>
      </c>
      <c r="BF62" t="s">
        <v>729</v>
      </c>
      <c r="BG62" t="str">
        <f>HYPERLINK("http://dx.doi.org/10.1016/j.robot.2020.103643","http://dx.doi.org/10.1016/j.robot.2020.103643")</f>
        <v>http://dx.doi.org/10.1016/j.robot.2020.103643</v>
      </c>
      <c r="BH62" t="s">
        <v>71</v>
      </c>
      <c r="BI62" t="s">
        <v>71</v>
      </c>
      <c r="BJ62" t="s">
        <v>71</v>
      </c>
      <c r="BK62" t="s">
        <v>71</v>
      </c>
      <c r="BL62" t="s">
        <v>71</v>
      </c>
      <c r="BM62" t="s">
        <v>71</v>
      </c>
      <c r="BN62" t="s">
        <v>71</v>
      </c>
      <c r="BO62" t="s">
        <v>71</v>
      </c>
      <c r="BP62" t="s">
        <v>71</v>
      </c>
      <c r="BQ62" t="s">
        <v>71</v>
      </c>
      <c r="BR62" t="s">
        <v>71</v>
      </c>
      <c r="BS62" t="s">
        <v>71</v>
      </c>
      <c r="BT62" t="s">
        <v>730</v>
      </c>
      <c r="BU62" t="str">
        <f>HYPERLINK("https%3A%2F%2Fwww.webofscience.com%2Fwos%2Fwoscc%2Ffull-record%2FWOS:000586017500002","View Full Record in Web of Science")</f>
        <v>View Full Record in Web of Science</v>
      </c>
    </row>
    <row r="63" spans="1:73" x14ac:dyDescent="0.25">
      <c r="A63" t="s">
        <v>69</v>
      </c>
      <c r="B63" t="s">
        <v>731</v>
      </c>
      <c r="C63" t="s">
        <v>71</v>
      </c>
      <c r="D63" t="s">
        <v>71</v>
      </c>
      <c r="E63" t="s">
        <v>71</v>
      </c>
      <c r="F63" t="s">
        <v>731</v>
      </c>
      <c r="G63" t="s">
        <v>71</v>
      </c>
      <c r="H63" t="s">
        <v>71</v>
      </c>
      <c r="I63" t="s">
        <v>732</v>
      </c>
      <c r="K63" t="s">
        <v>123</v>
      </c>
      <c r="L63" t="s">
        <v>71</v>
      </c>
      <c r="M63" t="s">
        <v>71</v>
      </c>
      <c r="N63" t="s">
        <v>71</v>
      </c>
      <c r="O63" t="s">
        <v>71</v>
      </c>
      <c r="P63" t="s">
        <v>71</v>
      </c>
      <c r="Q63" t="s">
        <v>71</v>
      </c>
      <c r="R63" t="s">
        <v>71</v>
      </c>
      <c r="S63" t="s">
        <v>71</v>
      </c>
      <c r="T63" t="s">
        <v>71</v>
      </c>
      <c r="U63" t="s">
        <v>71</v>
      </c>
      <c r="V63" t="s">
        <v>71</v>
      </c>
      <c r="W63" t="s">
        <v>733</v>
      </c>
      <c r="X63" t="s">
        <v>71</v>
      </c>
      <c r="Y63" t="s">
        <v>71</v>
      </c>
      <c r="Z63" t="s">
        <v>71</v>
      </c>
      <c r="AA63" t="s">
        <v>71</v>
      </c>
      <c r="AB63" t="s">
        <v>71</v>
      </c>
      <c r="AC63" t="s">
        <v>71</v>
      </c>
      <c r="AD63" t="s">
        <v>71</v>
      </c>
      <c r="AE63" t="s">
        <v>71</v>
      </c>
      <c r="AF63" t="s">
        <v>71</v>
      </c>
      <c r="AG63" t="s">
        <v>71</v>
      </c>
      <c r="AH63" t="s">
        <v>71</v>
      </c>
      <c r="AI63" t="s">
        <v>71</v>
      </c>
      <c r="AJ63" t="s">
        <v>71</v>
      </c>
      <c r="AK63" t="s">
        <v>71</v>
      </c>
      <c r="AL63" t="s">
        <v>71</v>
      </c>
      <c r="AM63" t="s">
        <v>71</v>
      </c>
      <c r="AN63" t="s">
        <v>71</v>
      </c>
      <c r="AO63" t="s">
        <v>71</v>
      </c>
      <c r="AP63" t="s">
        <v>127</v>
      </c>
      <c r="AQ63" t="s">
        <v>71</v>
      </c>
      <c r="AR63" t="s">
        <v>71</v>
      </c>
      <c r="AS63" t="s">
        <v>71</v>
      </c>
      <c r="AT63" t="s">
        <v>71</v>
      </c>
      <c r="AU63" t="s">
        <v>734</v>
      </c>
      <c r="AV63">
        <v>1993</v>
      </c>
      <c r="AW63">
        <v>67</v>
      </c>
      <c r="AX63">
        <v>3</v>
      </c>
      <c r="AY63" t="s">
        <v>71</v>
      </c>
      <c r="AZ63" t="s">
        <v>71</v>
      </c>
      <c r="BA63" t="s">
        <v>71</v>
      </c>
      <c r="BB63" t="s">
        <v>71</v>
      </c>
      <c r="BC63">
        <v>209</v>
      </c>
      <c r="BD63">
        <v>228</v>
      </c>
      <c r="BE63" t="s">
        <v>71</v>
      </c>
      <c r="BF63" t="s">
        <v>735</v>
      </c>
      <c r="BG63" t="str">
        <f>HYPERLINK("http://dx.doi.org/10.1016/0020-0255(93)90073-U","http://dx.doi.org/10.1016/0020-0255(93)90073-U")</f>
        <v>http://dx.doi.org/10.1016/0020-0255(93)90073-U</v>
      </c>
      <c r="BH63" t="s">
        <v>71</v>
      </c>
      <c r="BI63" t="s">
        <v>71</v>
      </c>
      <c r="BJ63" t="s">
        <v>71</v>
      </c>
      <c r="BK63" t="s">
        <v>71</v>
      </c>
      <c r="BL63" t="s">
        <v>71</v>
      </c>
      <c r="BM63" t="s">
        <v>71</v>
      </c>
      <c r="BN63" t="s">
        <v>71</v>
      </c>
      <c r="BO63" t="s">
        <v>71</v>
      </c>
      <c r="BP63" t="s">
        <v>71</v>
      </c>
      <c r="BQ63" t="s">
        <v>71</v>
      </c>
      <c r="BR63" t="s">
        <v>71</v>
      </c>
      <c r="BS63" t="s">
        <v>71</v>
      </c>
      <c r="BT63" t="s">
        <v>736</v>
      </c>
      <c r="BU63" t="str">
        <f>HYPERLINK("https%3A%2F%2Fwww.webofscience.com%2Fwos%2Fwoscc%2Ffull-record%2FWOS:A1993KE12200002","View Full Record in Web of Science")</f>
        <v>View Full Record in Web of Science</v>
      </c>
    </row>
    <row r="64" spans="1:73" x14ac:dyDescent="0.25">
      <c r="A64" t="s">
        <v>83</v>
      </c>
      <c r="B64" t="s">
        <v>737</v>
      </c>
      <c r="C64" t="s">
        <v>71</v>
      </c>
      <c r="D64" t="s">
        <v>738</v>
      </c>
      <c r="E64" t="s">
        <v>71</v>
      </c>
      <c r="F64" t="s">
        <v>739</v>
      </c>
      <c r="G64" t="s">
        <v>71</v>
      </c>
      <c r="H64" t="s">
        <v>71</v>
      </c>
      <c r="I64" t="s">
        <v>740</v>
      </c>
      <c r="K64" t="s">
        <v>741</v>
      </c>
      <c r="L64" t="s">
        <v>71</v>
      </c>
      <c r="M64" t="s">
        <v>71</v>
      </c>
      <c r="N64" t="s">
        <v>71</v>
      </c>
      <c r="O64" t="s">
        <v>71</v>
      </c>
      <c r="P64" t="s">
        <v>742</v>
      </c>
      <c r="Q64" t="s">
        <v>743</v>
      </c>
      <c r="R64" t="s">
        <v>744</v>
      </c>
      <c r="S64" t="s">
        <v>745</v>
      </c>
      <c r="T64" t="s">
        <v>71</v>
      </c>
      <c r="U64" t="s">
        <v>71</v>
      </c>
      <c r="V64" t="s">
        <v>71</v>
      </c>
      <c r="W64" t="s">
        <v>746</v>
      </c>
      <c r="X64" t="s">
        <v>71</v>
      </c>
      <c r="Y64" t="s">
        <v>71</v>
      </c>
      <c r="Z64" t="s">
        <v>71</v>
      </c>
      <c r="AA64" t="s">
        <v>71</v>
      </c>
      <c r="AB64" t="s">
        <v>747</v>
      </c>
      <c r="AC64" t="s">
        <v>748</v>
      </c>
      <c r="AD64" t="s">
        <v>71</v>
      </c>
      <c r="AE64" t="s">
        <v>71</v>
      </c>
      <c r="AF64" t="s">
        <v>71</v>
      </c>
      <c r="AG64" t="s">
        <v>71</v>
      </c>
      <c r="AH64" t="s">
        <v>71</v>
      </c>
      <c r="AI64" t="s">
        <v>71</v>
      </c>
      <c r="AJ64" t="s">
        <v>71</v>
      </c>
      <c r="AK64" t="s">
        <v>71</v>
      </c>
      <c r="AL64" t="s">
        <v>71</v>
      </c>
      <c r="AM64" t="s">
        <v>71</v>
      </c>
      <c r="AN64" t="s">
        <v>71</v>
      </c>
      <c r="AO64" t="s">
        <v>71</v>
      </c>
      <c r="AP64" t="s">
        <v>71</v>
      </c>
      <c r="AQ64" t="s">
        <v>71</v>
      </c>
      <c r="AR64" t="s">
        <v>749</v>
      </c>
      <c r="AS64" t="s">
        <v>71</v>
      </c>
      <c r="AT64" t="s">
        <v>71</v>
      </c>
      <c r="AU64" t="s">
        <v>71</v>
      </c>
      <c r="AV64">
        <v>2016</v>
      </c>
      <c r="AW64" t="s">
        <v>71</v>
      </c>
      <c r="AX64" t="s">
        <v>71</v>
      </c>
      <c r="AY64" t="s">
        <v>71</v>
      </c>
      <c r="AZ64" t="s">
        <v>71</v>
      </c>
      <c r="BA64" t="s">
        <v>71</v>
      </c>
      <c r="BB64" t="s">
        <v>71</v>
      </c>
      <c r="BC64">
        <v>2602</v>
      </c>
      <c r="BD64">
        <v>2604</v>
      </c>
      <c r="BE64" t="s">
        <v>71</v>
      </c>
      <c r="BF64" t="s">
        <v>71</v>
      </c>
      <c r="BG64" t="s">
        <v>71</v>
      </c>
      <c r="BH64" t="s">
        <v>71</v>
      </c>
      <c r="BI64" t="s">
        <v>71</v>
      </c>
      <c r="BJ64" t="s">
        <v>71</v>
      </c>
      <c r="BK64" t="s">
        <v>71</v>
      </c>
      <c r="BL64" t="s">
        <v>71</v>
      </c>
      <c r="BM64" t="s">
        <v>71</v>
      </c>
      <c r="BN64" t="s">
        <v>71</v>
      </c>
      <c r="BO64" t="s">
        <v>71</v>
      </c>
      <c r="BP64" t="s">
        <v>71</v>
      </c>
      <c r="BQ64" t="s">
        <v>71</v>
      </c>
      <c r="BR64" t="s">
        <v>71</v>
      </c>
      <c r="BS64" t="s">
        <v>71</v>
      </c>
      <c r="BT64" t="s">
        <v>750</v>
      </c>
      <c r="BU64" t="str">
        <f>HYPERLINK("https%3A%2F%2Fwww.webofscience.com%2Fwos%2Fwoscc%2Ffull-record%2FWOS:000388117502132","View Full Record in Web of Science")</f>
        <v>View Full Record in Web of Science</v>
      </c>
    </row>
    <row r="65" spans="1:73" x14ac:dyDescent="0.25">
      <c r="A65" t="s">
        <v>83</v>
      </c>
      <c r="B65" t="s">
        <v>751</v>
      </c>
      <c r="C65" t="s">
        <v>71</v>
      </c>
      <c r="D65" t="s">
        <v>71</v>
      </c>
      <c r="E65" t="s">
        <v>102</v>
      </c>
      <c r="F65" t="s">
        <v>751</v>
      </c>
      <c r="G65" t="s">
        <v>71</v>
      </c>
      <c r="H65" t="s">
        <v>71</v>
      </c>
      <c r="I65" t="s">
        <v>752</v>
      </c>
      <c r="K65" t="s">
        <v>753</v>
      </c>
      <c r="L65" t="s">
        <v>71</v>
      </c>
      <c r="M65" t="s">
        <v>71</v>
      </c>
      <c r="N65" t="s">
        <v>71</v>
      </c>
      <c r="O65" t="s">
        <v>71</v>
      </c>
      <c r="P65" t="s">
        <v>277</v>
      </c>
      <c r="Q65" t="s">
        <v>278</v>
      </c>
      <c r="R65" t="s">
        <v>279</v>
      </c>
      <c r="S65" t="s">
        <v>280</v>
      </c>
      <c r="T65" t="s">
        <v>71</v>
      </c>
      <c r="U65" t="s">
        <v>71</v>
      </c>
      <c r="V65" t="s">
        <v>71</v>
      </c>
      <c r="W65" t="s">
        <v>754</v>
      </c>
      <c r="X65" t="s">
        <v>71</v>
      </c>
      <c r="Y65" t="s">
        <v>71</v>
      </c>
      <c r="Z65" t="s">
        <v>71</v>
      </c>
      <c r="AA65" t="s">
        <v>71</v>
      </c>
      <c r="AB65" t="s">
        <v>71</v>
      </c>
      <c r="AC65" t="s">
        <v>71</v>
      </c>
      <c r="AD65" t="s">
        <v>71</v>
      </c>
      <c r="AE65" t="s">
        <v>71</v>
      </c>
      <c r="AF65" t="s">
        <v>71</v>
      </c>
      <c r="AG65" t="s">
        <v>71</v>
      </c>
      <c r="AH65" t="s">
        <v>71</v>
      </c>
      <c r="AI65" t="s">
        <v>71</v>
      </c>
      <c r="AJ65" t="s">
        <v>71</v>
      </c>
      <c r="AK65" t="s">
        <v>71</v>
      </c>
      <c r="AL65" t="s">
        <v>71</v>
      </c>
      <c r="AM65" t="s">
        <v>71</v>
      </c>
      <c r="AN65" t="s">
        <v>71</v>
      </c>
      <c r="AO65" t="s">
        <v>71</v>
      </c>
      <c r="AP65" t="s">
        <v>71</v>
      </c>
      <c r="AQ65" t="s">
        <v>71</v>
      </c>
      <c r="AR65" t="s">
        <v>282</v>
      </c>
      <c r="AS65" t="s">
        <v>71</v>
      </c>
      <c r="AT65" t="s">
        <v>71</v>
      </c>
      <c r="AU65" t="s">
        <v>71</v>
      </c>
      <c r="AV65">
        <v>2005</v>
      </c>
      <c r="AW65" t="s">
        <v>71</v>
      </c>
      <c r="AX65" t="s">
        <v>71</v>
      </c>
      <c r="AY65" t="s">
        <v>71</v>
      </c>
      <c r="AZ65" t="s">
        <v>71</v>
      </c>
      <c r="BA65" t="s">
        <v>71</v>
      </c>
      <c r="BB65" t="s">
        <v>71</v>
      </c>
      <c r="BC65">
        <v>86</v>
      </c>
      <c r="BD65">
        <v>91</v>
      </c>
      <c r="BE65" t="s">
        <v>71</v>
      </c>
      <c r="BF65" t="s">
        <v>755</v>
      </c>
      <c r="BG65" t="str">
        <f>HYPERLINK("http://dx.doi.org/10.1109/NAFIPS.2005.1548513","http://dx.doi.org/10.1109/NAFIPS.2005.1548513")</f>
        <v>http://dx.doi.org/10.1109/NAFIPS.2005.1548513</v>
      </c>
      <c r="BH65" t="s">
        <v>71</v>
      </c>
      <c r="BI65" t="s">
        <v>71</v>
      </c>
      <c r="BJ65" t="s">
        <v>71</v>
      </c>
      <c r="BK65" t="s">
        <v>71</v>
      </c>
      <c r="BL65" t="s">
        <v>71</v>
      </c>
      <c r="BM65" t="s">
        <v>71</v>
      </c>
      <c r="BN65" t="s">
        <v>71</v>
      </c>
      <c r="BO65" t="s">
        <v>71</v>
      </c>
      <c r="BP65" t="s">
        <v>71</v>
      </c>
      <c r="BQ65" t="s">
        <v>71</v>
      </c>
      <c r="BR65" t="s">
        <v>71</v>
      </c>
      <c r="BS65" t="s">
        <v>71</v>
      </c>
      <c r="BT65" t="s">
        <v>756</v>
      </c>
      <c r="BU65" t="str">
        <f>HYPERLINK("https%3A%2F%2Fwww.webofscience.com%2Fwos%2Fwoscc%2Ffull-record%2FWOS:000234636800018","View Full Record in Web of Science")</f>
        <v>View Full Record in Web of Science</v>
      </c>
    </row>
    <row r="66" spans="1:73" x14ac:dyDescent="0.25">
      <c r="A66" t="s">
        <v>69</v>
      </c>
      <c r="B66" t="s">
        <v>757</v>
      </c>
      <c r="C66" t="s">
        <v>71</v>
      </c>
      <c r="D66" t="s">
        <v>71</v>
      </c>
      <c r="E66" t="s">
        <v>71</v>
      </c>
      <c r="F66" t="s">
        <v>757</v>
      </c>
      <c r="G66" t="s">
        <v>71</v>
      </c>
      <c r="H66" t="s">
        <v>71</v>
      </c>
      <c r="I66" t="s">
        <v>758</v>
      </c>
      <c r="K66" t="s">
        <v>421</v>
      </c>
      <c r="L66" t="s">
        <v>71</v>
      </c>
      <c r="M66" t="s">
        <v>71</v>
      </c>
      <c r="N66" t="s">
        <v>71</v>
      </c>
      <c r="O66" t="s">
        <v>71</v>
      </c>
      <c r="P66" t="s">
        <v>71</v>
      </c>
      <c r="Q66" t="s">
        <v>71</v>
      </c>
      <c r="R66" t="s">
        <v>71</v>
      </c>
      <c r="S66" t="s">
        <v>71</v>
      </c>
      <c r="T66" t="s">
        <v>71</v>
      </c>
      <c r="U66" t="s">
        <v>71</v>
      </c>
      <c r="V66" t="s">
        <v>71</v>
      </c>
      <c r="W66" t="s">
        <v>759</v>
      </c>
      <c r="X66" t="s">
        <v>71</v>
      </c>
      <c r="Y66" t="s">
        <v>71</v>
      </c>
      <c r="Z66" t="s">
        <v>71</v>
      </c>
      <c r="AA66" t="s">
        <v>71</v>
      </c>
      <c r="AB66" t="s">
        <v>71</v>
      </c>
      <c r="AC66" t="s">
        <v>71</v>
      </c>
      <c r="AD66" t="s">
        <v>71</v>
      </c>
      <c r="AE66" t="s">
        <v>71</v>
      </c>
      <c r="AF66" t="s">
        <v>71</v>
      </c>
      <c r="AG66" t="s">
        <v>71</v>
      </c>
      <c r="AH66" t="s">
        <v>71</v>
      </c>
      <c r="AI66" t="s">
        <v>71</v>
      </c>
      <c r="AJ66" t="s">
        <v>71</v>
      </c>
      <c r="AK66" t="s">
        <v>71</v>
      </c>
      <c r="AL66" t="s">
        <v>71</v>
      </c>
      <c r="AM66" t="s">
        <v>71</v>
      </c>
      <c r="AN66" t="s">
        <v>71</v>
      </c>
      <c r="AO66" t="s">
        <v>71</v>
      </c>
      <c r="AP66" t="s">
        <v>423</v>
      </c>
      <c r="AQ66" t="s">
        <v>715</v>
      </c>
      <c r="AR66" t="s">
        <v>71</v>
      </c>
      <c r="AS66" t="s">
        <v>71</v>
      </c>
      <c r="AT66" t="s">
        <v>71</v>
      </c>
      <c r="AU66" t="s">
        <v>760</v>
      </c>
      <c r="AV66">
        <v>1998</v>
      </c>
      <c r="AW66">
        <v>98</v>
      </c>
      <c r="AX66">
        <v>1</v>
      </c>
      <c r="AY66" t="s">
        <v>71</v>
      </c>
      <c r="AZ66" t="s">
        <v>71</v>
      </c>
      <c r="BA66" t="s">
        <v>71</v>
      </c>
      <c r="BB66" t="s">
        <v>71</v>
      </c>
      <c r="BC66">
        <v>57</v>
      </c>
      <c r="BD66">
        <v>66</v>
      </c>
      <c r="BE66" t="s">
        <v>71</v>
      </c>
      <c r="BF66" t="s">
        <v>761</v>
      </c>
      <c r="BG66" t="str">
        <f>HYPERLINK("http://dx.doi.org/10.1016/S0165-0114(96)00388-0","http://dx.doi.org/10.1016/S0165-0114(96)00388-0")</f>
        <v>http://dx.doi.org/10.1016/S0165-0114(96)00388-0</v>
      </c>
      <c r="BH66" t="s">
        <v>71</v>
      </c>
      <c r="BI66" t="s">
        <v>71</v>
      </c>
      <c r="BJ66" t="s">
        <v>71</v>
      </c>
      <c r="BK66" t="s">
        <v>71</v>
      </c>
      <c r="BL66" t="s">
        <v>71</v>
      </c>
      <c r="BM66" t="s">
        <v>71</v>
      </c>
      <c r="BN66" t="s">
        <v>71</v>
      </c>
      <c r="BO66" t="s">
        <v>71</v>
      </c>
      <c r="BP66" t="s">
        <v>71</v>
      </c>
      <c r="BQ66" t="s">
        <v>71</v>
      </c>
      <c r="BR66" t="s">
        <v>71</v>
      </c>
      <c r="BS66" t="s">
        <v>71</v>
      </c>
      <c r="BT66" t="s">
        <v>762</v>
      </c>
      <c r="BU66" t="str">
        <f>HYPERLINK("https%3A%2F%2Fwww.webofscience.com%2Fwos%2Fwoscc%2Ffull-record%2FWOS:000074400900005","View Full Record in Web of Science")</f>
        <v>View Full Record in Web of Science</v>
      </c>
    </row>
    <row r="67" spans="1:73" x14ac:dyDescent="0.25">
      <c r="A67" t="s">
        <v>69</v>
      </c>
      <c r="B67" t="s">
        <v>763</v>
      </c>
      <c r="C67" t="s">
        <v>71</v>
      </c>
      <c r="D67" t="s">
        <v>71</v>
      </c>
      <c r="E67" t="s">
        <v>71</v>
      </c>
      <c r="F67" t="s">
        <v>764</v>
      </c>
      <c r="G67" t="s">
        <v>71</v>
      </c>
      <c r="H67" t="s">
        <v>71</v>
      </c>
      <c r="I67" t="s">
        <v>765</v>
      </c>
      <c r="K67" t="s">
        <v>766</v>
      </c>
      <c r="L67" t="s">
        <v>71</v>
      </c>
      <c r="M67" t="s">
        <v>71</v>
      </c>
      <c r="N67" t="s">
        <v>71</v>
      </c>
      <c r="O67" t="s">
        <v>71</v>
      </c>
      <c r="P67" t="s">
        <v>71</v>
      </c>
      <c r="Q67" t="s">
        <v>71</v>
      </c>
      <c r="R67" t="s">
        <v>71</v>
      </c>
      <c r="S67" t="s">
        <v>71</v>
      </c>
      <c r="T67" t="s">
        <v>71</v>
      </c>
      <c r="U67" t="s">
        <v>71</v>
      </c>
      <c r="V67" t="s">
        <v>71</v>
      </c>
      <c r="W67" t="s">
        <v>767</v>
      </c>
      <c r="X67" t="s">
        <v>71</v>
      </c>
      <c r="Y67" t="s">
        <v>71</v>
      </c>
      <c r="Z67" t="s">
        <v>71</v>
      </c>
      <c r="AA67" t="s">
        <v>71</v>
      </c>
      <c r="AB67" t="s">
        <v>71</v>
      </c>
      <c r="AC67" t="s">
        <v>71</v>
      </c>
      <c r="AD67" t="s">
        <v>71</v>
      </c>
      <c r="AE67" t="s">
        <v>71</v>
      </c>
      <c r="AF67" t="s">
        <v>71</v>
      </c>
      <c r="AG67" t="s">
        <v>71</v>
      </c>
      <c r="AH67" t="s">
        <v>71</v>
      </c>
      <c r="AI67" t="s">
        <v>71</v>
      </c>
      <c r="AJ67" t="s">
        <v>71</v>
      </c>
      <c r="AK67" t="s">
        <v>71</v>
      </c>
      <c r="AL67" t="s">
        <v>71</v>
      </c>
      <c r="AM67" t="s">
        <v>71</v>
      </c>
      <c r="AN67" t="s">
        <v>71</v>
      </c>
      <c r="AO67" t="s">
        <v>71</v>
      </c>
      <c r="AP67" t="s">
        <v>768</v>
      </c>
      <c r="AQ67" t="s">
        <v>769</v>
      </c>
      <c r="AR67" t="s">
        <v>71</v>
      </c>
      <c r="AS67" t="s">
        <v>71</v>
      </c>
      <c r="AT67" t="s">
        <v>71</v>
      </c>
      <c r="AU67" t="s">
        <v>770</v>
      </c>
      <c r="AV67">
        <v>2011</v>
      </c>
      <c r="AW67">
        <v>11</v>
      </c>
      <c r="AX67">
        <v>2</v>
      </c>
      <c r="AY67" t="s">
        <v>71</v>
      </c>
      <c r="AZ67" t="s">
        <v>71</v>
      </c>
      <c r="BA67" t="s">
        <v>71</v>
      </c>
      <c r="BB67" t="s">
        <v>71</v>
      </c>
      <c r="BC67">
        <v>1493</v>
      </c>
      <c r="BD67">
        <v>1505</v>
      </c>
      <c r="BE67" t="s">
        <v>71</v>
      </c>
      <c r="BF67" t="s">
        <v>771</v>
      </c>
      <c r="BG67" t="str">
        <f>HYPERLINK("http://dx.doi.org/10.1016/j.asoc.2008.01.004","http://dx.doi.org/10.1016/j.asoc.2008.01.004")</f>
        <v>http://dx.doi.org/10.1016/j.asoc.2008.01.004</v>
      </c>
      <c r="BH67" t="s">
        <v>71</v>
      </c>
      <c r="BI67" t="s">
        <v>71</v>
      </c>
      <c r="BJ67" t="s">
        <v>71</v>
      </c>
      <c r="BK67" t="s">
        <v>71</v>
      </c>
      <c r="BL67" t="s">
        <v>71</v>
      </c>
      <c r="BM67" t="s">
        <v>71</v>
      </c>
      <c r="BN67" t="s">
        <v>71</v>
      </c>
      <c r="BO67" t="s">
        <v>71</v>
      </c>
      <c r="BP67" t="s">
        <v>71</v>
      </c>
      <c r="BQ67" t="s">
        <v>71</v>
      </c>
      <c r="BR67" t="s">
        <v>71</v>
      </c>
      <c r="BS67" t="s">
        <v>71</v>
      </c>
      <c r="BT67" t="s">
        <v>772</v>
      </c>
      <c r="BU67" t="str">
        <f>HYPERLINK("https%3A%2F%2Fwww.webofscience.com%2Fwos%2Fwoscc%2Ffull-record%2FWOS:000286373200002","View Full Record in Web of Science")</f>
        <v>View Full Record in Web of Science</v>
      </c>
    </row>
    <row r="68" spans="1:73" x14ac:dyDescent="0.25">
      <c r="A68" t="s">
        <v>69</v>
      </c>
      <c r="B68" t="s">
        <v>773</v>
      </c>
      <c r="C68" t="s">
        <v>71</v>
      </c>
      <c r="D68" t="s">
        <v>71</v>
      </c>
      <c r="E68" t="s">
        <v>71</v>
      </c>
      <c r="F68" t="s">
        <v>774</v>
      </c>
      <c r="G68" t="s">
        <v>71</v>
      </c>
      <c r="H68" t="s">
        <v>71</v>
      </c>
      <c r="I68" t="s">
        <v>775</v>
      </c>
      <c r="K68" t="s">
        <v>421</v>
      </c>
      <c r="L68" t="s">
        <v>71</v>
      </c>
      <c r="M68" t="s">
        <v>71</v>
      </c>
      <c r="N68" t="s">
        <v>71</v>
      </c>
      <c r="O68" t="s">
        <v>71</v>
      </c>
      <c r="P68" t="s">
        <v>71</v>
      </c>
      <c r="Q68" t="s">
        <v>71</v>
      </c>
      <c r="R68" t="s">
        <v>71</v>
      </c>
      <c r="S68" t="s">
        <v>71</v>
      </c>
      <c r="T68" t="s">
        <v>71</v>
      </c>
      <c r="U68" t="s">
        <v>71</v>
      </c>
      <c r="V68" t="s">
        <v>71</v>
      </c>
      <c r="W68" t="s">
        <v>776</v>
      </c>
      <c r="X68" t="s">
        <v>71</v>
      </c>
      <c r="Y68" t="s">
        <v>71</v>
      </c>
      <c r="Z68" t="s">
        <v>71</v>
      </c>
      <c r="AA68" t="s">
        <v>71</v>
      </c>
      <c r="AB68" t="s">
        <v>71</v>
      </c>
      <c r="AC68" t="s">
        <v>71</v>
      </c>
      <c r="AD68" t="s">
        <v>71</v>
      </c>
      <c r="AE68" t="s">
        <v>71</v>
      </c>
      <c r="AF68" t="s">
        <v>71</v>
      </c>
      <c r="AG68" t="s">
        <v>71</v>
      </c>
      <c r="AH68" t="s">
        <v>71</v>
      </c>
      <c r="AI68" t="s">
        <v>71</v>
      </c>
      <c r="AJ68" t="s">
        <v>71</v>
      </c>
      <c r="AK68" t="s">
        <v>71</v>
      </c>
      <c r="AL68" t="s">
        <v>71</v>
      </c>
      <c r="AM68" t="s">
        <v>71</v>
      </c>
      <c r="AN68" t="s">
        <v>71</v>
      </c>
      <c r="AO68" t="s">
        <v>71</v>
      </c>
      <c r="AP68" t="s">
        <v>423</v>
      </c>
      <c r="AQ68" t="s">
        <v>715</v>
      </c>
      <c r="AR68" t="s">
        <v>71</v>
      </c>
      <c r="AS68" t="s">
        <v>71</v>
      </c>
      <c r="AT68" t="s">
        <v>71</v>
      </c>
      <c r="AU68" t="s">
        <v>777</v>
      </c>
      <c r="AV68">
        <v>2018</v>
      </c>
      <c r="AW68">
        <v>338</v>
      </c>
      <c r="AX68" t="s">
        <v>71</v>
      </c>
      <c r="AY68" t="s">
        <v>71</v>
      </c>
      <c r="AZ68" t="s">
        <v>71</v>
      </c>
      <c r="BA68" t="s">
        <v>71</v>
      </c>
      <c r="BB68" t="s">
        <v>71</v>
      </c>
      <c r="BC68">
        <v>1</v>
      </c>
      <c r="BD68">
        <v>22</v>
      </c>
      <c r="BE68" t="s">
        <v>71</v>
      </c>
      <c r="BF68" t="s">
        <v>778</v>
      </c>
      <c r="BG68" t="str">
        <f>HYPERLINK("http://dx.doi.org/10.1016/j.fss.2017.01.010","http://dx.doi.org/10.1016/j.fss.2017.01.010")</f>
        <v>http://dx.doi.org/10.1016/j.fss.2017.01.010</v>
      </c>
      <c r="BH68" t="s">
        <v>71</v>
      </c>
      <c r="BI68" t="s">
        <v>71</v>
      </c>
      <c r="BJ68" t="s">
        <v>71</v>
      </c>
      <c r="BK68" t="s">
        <v>71</v>
      </c>
      <c r="BL68" t="s">
        <v>71</v>
      </c>
      <c r="BM68" t="s">
        <v>71</v>
      </c>
      <c r="BN68" t="s">
        <v>71</v>
      </c>
      <c r="BO68" t="s">
        <v>71</v>
      </c>
      <c r="BP68" t="s">
        <v>71</v>
      </c>
      <c r="BQ68" t="s">
        <v>71</v>
      </c>
      <c r="BR68" t="s">
        <v>71</v>
      </c>
      <c r="BS68" t="s">
        <v>71</v>
      </c>
      <c r="BT68" t="s">
        <v>779</v>
      </c>
      <c r="BU68" t="str">
        <f>HYPERLINK("https%3A%2F%2Fwww.webofscience.com%2Fwos%2Fwoscc%2Ffull-record%2FWOS:000427471500001","View Full Record in Web of Science")</f>
        <v>View Full Record in Web of Science</v>
      </c>
    </row>
    <row r="69" spans="1:73" x14ac:dyDescent="0.25">
      <c r="A69" t="s">
        <v>69</v>
      </c>
      <c r="B69" t="s">
        <v>780</v>
      </c>
      <c r="C69" t="s">
        <v>71</v>
      </c>
      <c r="D69" t="s">
        <v>71</v>
      </c>
      <c r="E69" t="s">
        <v>71</v>
      </c>
      <c r="F69" t="s">
        <v>780</v>
      </c>
      <c r="G69" t="s">
        <v>71</v>
      </c>
      <c r="H69" t="s">
        <v>71</v>
      </c>
      <c r="I69" t="s">
        <v>781</v>
      </c>
      <c r="K69" t="s">
        <v>233</v>
      </c>
      <c r="L69" t="s">
        <v>71</v>
      </c>
      <c r="M69" t="s">
        <v>71</v>
      </c>
      <c r="N69" t="s">
        <v>71</v>
      </c>
      <c r="O69" t="s">
        <v>71</v>
      </c>
      <c r="P69" t="s">
        <v>71</v>
      </c>
      <c r="Q69" t="s">
        <v>71</v>
      </c>
      <c r="R69" t="s">
        <v>71</v>
      </c>
      <c r="S69" t="s">
        <v>71</v>
      </c>
      <c r="T69" t="s">
        <v>71</v>
      </c>
      <c r="U69" t="s">
        <v>71</v>
      </c>
      <c r="V69" t="s">
        <v>71</v>
      </c>
      <c r="W69" t="s">
        <v>782</v>
      </c>
      <c r="X69" t="s">
        <v>71</v>
      </c>
      <c r="Y69" t="s">
        <v>71</v>
      </c>
      <c r="Z69" t="s">
        <v>71</v>
      </c>
      <c r="AA69" t="s">
        <v>71</v>
      </c>
      <c r="AB69" t="s">
        <v>71</v>
      </c>
      <c r="AC69" t="s">
        <v>71</v>
      </c>
      <c r="AD69" t="s">
        <v>71</v>
      </c>
      <c r="AE69" t="s">
        <v>71</v>
      </c>
      <c r="AF69" t="s">
        <v>71</v>
      </c>
      <c r="AG69" t="s">
        <v>71</v>
      </c>
      <c r="AH69" t="s">
        <v>71</v>
      </c>
      <c r="AI69" t="s">
        <v>71</v>
      </c>
      <c r="AJ69" t="s">
        <v>71</v>
      </c>
      <c r="AK69" t="s">
        <v>71</v>
      </c>
      <c r="AL69" t="s">
        <v>71</v>
      </c>
      <c r="AM69" t="s">
        <v>71</v>
      </c>
      <c r="AN69" t="s">
        <v>71</v>
      </c>
      <c r="AO69" t="s">
        <v>71</v>
      </c>
      <c r="AP69" t="s">
        <v>237</v>
      </c>
      <c r="AQ69" t="s">
        <v>71</v>
      </c>
      <c r="AR69" t="s">
        <v>71</v>
      </c>
      <c r="AS69" t="s">
        <v>71</v>
      </c>
      <c r="AT69" t="s">
        <v>71</v>
      </c>
      <c r="AU69" t="s">
        <v>129</v>
      </c>
      <c r="AV69">
        <v>2003</v>
      </c>
      <c r="AW69">
        <v>11</v>
      </c>
      <c r="AX69">
        <v>4</v>
      </c>
      <c r="AY69" t="s">
        <v>71</v>
      </c>
      <c r="AZ69" t="s">
        <v>71</v>
      </c>
      <c r="BA69" t="s">
        <v>71</v>
      </c>
      <c r="BB69" t="s">
        <v>71</v>
      </c>
      <c r="BC69">
        <v>450</v>
      </c>
      <c r="BD69">
        <v>461</v>
      </c>
      <c r="BE69" t="s">
        <v>71</v>
      </c>
      <c r="BF69" t="s">
        <v>783</v>
      </c>
      <c r="BG69" t="str">
        <f>HYPERLINK("http://dx.doi.org/10.1109/TFUZZ.2003.814832","http://dx.doi.org/10.1109/TFUZZ.2003.814832")</f>
        <v>http://dx.doi.org/10.1109/TFUZZ.2003.814832</v>
      </c>
      <c r="BH69" t="s">
        <v>71</v>
      </c>
      <c r="BI69" t="s">
        <v>71</v>
      </c>
      <c r="BJ69" t="s">
        <v>71</v>
      </c>
      <c r="BK69" t="s">
        <v>71</v>
      </c>
      <c r="BL69" t="s">
        <v>71</v>
      </c>
      <c r="BM69" t="s">
        <v>71</v>
      </c>
      <c r="BN69" t="s">
        <v>71</v>
      </c>
      <c r="BO69" t="s">
        <v>71</v>
      </c>
      <c r="BP69" t="s">
        <v>71</v>
      </c>
      <c r="BQ69" t="s">
        <v>71</v>
      </c>
      <c r="BR69" t="s">
        <v>71</v>
      </c>
      <c r="BS69" t="s">
        <v>71</v>
      </c>
      <c r="BT69" t="s">
        <v>784</v>
      </c>
      <c r="BU69" t="str">
        <f>HYPERLINK("https%3A%2F%2Fwww.webofscience.com%2Fwos%2Fwoscc%2Ffull-record%2FWOS:000184790200003","View Full Record in Web of Science")</f>
        <v>View Full Record in Web of Science</v>
      </c>
    </row>
    <row r="70" spans="1:73" x14ac:dyDescent="0.25">
      <c r="A70" t="s">
        <v>69</v>
      </c>
      <c r="B70" t="s">
        <v>785</v>
      </c>
      <c r="C70" t="s">
        <v>71</v>
      </c>
      <c r="D70" t="s">
        <v>71</v>
      </c>
      <c r="E70" t="s">
        <v>71</v>
      </c>
      <c r="F70" t="s">
        <v>786</v>
      </c>
      <c r="G70" t="s">
        <v>71</v>
      </c>
      <c r="H70" t="s">
        <v>71</v>
      </c>
      <c r="I70" t="s">
        <v>787</v>
      </c>
      <c r="K70" t="s">
        <v>788</v>
      </c>
      <c r="L70" t="s">
        <v>71</v>
      </c>
      <c r="M70" t="s">
        <v>71</v>
      </c>
      <c r="N70" t="s">
        <v>71</v>
      </c>
      <c r="O70" t="s">
        <v>71</v>
      </c>
      <c r="P70" t="s">
        <v>71</v>
      </c>
      <c r="Q70" t="s">
        <v>71</v>
      </c>
      <c r="R70" t="s">
        <v>71</v>
      </c>
      <c r="S70" t="s">
        <v>71</v>
      </c>
      <c r="T70" t="s">
        <v>71</v>
      </c>
      <c r="U70" t="s">
        <v>71</v>
      </c>
      <c r="V70" t="s">
        <v>71</v>
      </c>
      <c r="W70" t="s">
        <v>789</v>
      </c>
      <c r="X70" t="s">
        <v>71</v>
      </c>
      <c r="Y70" t="s">
        <v>71</v>
      </c>
      <c r="Z70" t="s">
        <v>71</v>
      </c>
      <c r="AA70" t="s">
        <v>71</v>
      </c>
      <c r="AB70" t="s">
        <v>790</v>
      </c>
      <c r="AC70" t="s">
        <v>791</v>
      </c>
      <c r="AD70" t="s">
        <v>71</v>
      </c>
      <c r="AE70" t="s">
        <v>71</v>
      </c>
      <c r="AF70" t="s">
        <v>71</v>
      </c>
      <c r="AG70" t="s">
        <v>71</v>
      </c>
      <c r="AH70" t="s">
        <v>71</v>
      </c>
      <c r="AI70" t="s">
        <v>71</v>
      </c>
      <c r="AJ70" t="s">
        <v>71</v>
      </c>
      <c r="AK70" t="s">
        <v>71</v>
      </c>
      <c r="AL70" t="s">
        <v>71</v>
      </c>
      <c r="AM70" t="s">
        <v>71</v>
      </c>
      <c r="AN70" t="s">
        <v>71</v>
      </c>
      <c r="AO70" t="s">
        <v>71</v>
      </c>
      <c r="AP70" t="s">
        <v>792</v>
      </c>
      <c r="AQ70" t="s">
        <v>793</v>
      </c>
      <c r="AR70" t="s">
        <v>71</v>
      </c>
      <c r="AS70" t="s">
        <v>71</v>
      </c>
      <c r="AT70" t="s">
        <v>71</v>
      </c>
      <c r="AU70" t="s">
        <v>794</v>
      </c>
      <c r="AV70">
        <v>2021</v>
      </c>
      <c r="AW70">
        <v>6</v>
      </c>
      <c r="AX70">
        <v>1</v>
      </c>
      <c r="AY70" t="s">
        <v>71</v>
      </c>
      <c r="AZ70" t="s">
        <v>71</v>
      </c>
      <c r="BA70" t="s">
        <v>180</v>
      </c>
      <c r="BB70" t="s">
        <v>71</v>
      </c>
      <c r="BC70">
        <v>191</v>
      </c>
      <c r="BD70">
        <v>206</v>
      </c>
      <c r="BE70" t="s">
        <v>71</v>
      </c>
      <c r="BF70" t="s">
        <v>795</v>
      </c>
      <c r="BG70" t="str">
        <f>HYPERLINK("http://dx.doi.org/10.1007/s41066-019-00180-8","http://dx.doi.org/10.1007/s41066-019-00180-8")</f>
        <v>http://dx.doi.org/10.1007/s41066-019-00180-8</v>
      </c>
      <c r="BH70" t="s">
        <v>71</v>
      </c>
      <c r="BI70" t="s">
        <v>71</v>
      </c>
      <c r="BJ70" t="s">
        <v>71</v>
      </c>
      <c r="BK70" t="s">
        <v>71</v>
      </c>
      <c r="BL70" t="s">
        <v>71</v>
      </c>
      <c r="BM70" t="s">
        <v>71</v>
      </c>
      <c r="BN70" t="s">
        <v>71</v>
      </c>
      <c r="BO70" t="s">
        <v>71</v>
      </c>
      <c r="BP70" t="s">
        <v>71</v>
      </c>
      <c r="BQ70" t="s">
        <v>71</v>
      </c>
      <c r="BR70" t="s">
        <v>71</v>
      </c>
      <c r="BS70" t="s">
        <v>71</v>
      </c>
      <c r="BT70" t="s">
        <v>796</v>
      </c>
      <c r="BU70" t="str">
        <f>HYPERLINK("https%3A%2F%2Fwww.webofscience.com%2Fwos%2Fwoscc%2Ffull-record%2FWOS:000668987200015","View Full Record in Web of Science")</f>
        <v>View Full Record in Web of Science</v>
      </c>
    </row>
    <row r="71" spans="1:73" x14ac:dyDescent="0.25">
      <c r="A71" t="s">
        <v>69</v>
      </c>
      <c r="B71" t="s">
        <v>797</v>
      </c>
      <c r="C71" t="s">
        <v>71</v>
      </c>
      <c r="D71" t="s">
        <v>71</v>
      </c>
      <c r="E71" t="s">
        <v>71</v>
      </c>
      <c r="F71" t="s">
        <v>798</v>
      </c>
      <c r="G71" t="s">
        <v>71</v>
      </c>
      <c r="H71" t="s">
        <v>71</v>
      </c>
      <c r="I71" t="s">
        <v>799</v>
      </c>
      <c r="K71" t="s">
        <v>421</v>
      </c>
      <c r="L71" t="s">
        <v>71</v>
      </c>
      <c r="M71" t="s">
        <v>71</v>
      </c>
      <c r="N71" t="s">
        <v>71</v>
      </c>
      <c r="O71" t="s">
        <v>71</v>
      </c>
      <c r="P71" t="s">
        <v>71</v>
      </c>
      <c r="Q71" t="s">
        <v>71</v>
      </c>
      <c r="R71" t="s">
        <v>71</v>
      </c>
      <c r="S71" t="s">
        <v>71</v>
      </c>
      <c r="T71" t="s">
        <v>71</v>
      </c>
      <c r="U71" t="s">
        <v>71</v>
      </c>
      <c r="V71" t="s">
        <v>71</v>
      </c>
      <c r="W71" t="s">
        <v>800</v>
      </c>
      <c r="X71" t="s">
        <v>71</v>
      </c>
      <c r="Y71" t="s">
        <v>71</v>
      </c>
      <c r="Z71" t="s">
        <v>71</v>
      </c>
      <c r="AA71" t="s">
        <v>71</v>
      </c>
      <c r="AB71" t="s">
        <v>71</v>
      </c>
      <c r="AC71" t="s">
        <v>71</v>
      </c>
      <c r="AD71" t="s">
        <v>71</v>
      </c>
      <c r="AE71" t="s">
        <v>71</v>
      </c>
      <c r="AF71" t="s">
        <v>71</v>
      </c>
      <c r="AG71" t="s">
        <v>71</v>
      </c>
      <c r="AH71" t="s">
        <v>71</v>
      </c>
      <c r="AI71" t="s">
        <v>71</v>
      </c>
      <c r="AJ71" t="s">
        <v>71</v>
      </c>
      <c r="AK71" t="s">
        <v>71</v>
      </c>
      <c r="AL71" t="s">
        <v>71</v>
      </c>
      <c r="AM71" t="s">
        <v>71</v>
      </c>
      <c r="AN71" t="s">
        <v>71</v>
      </c>
      <c r="AO71" t="s">
        <v>71</v>
      </c>
      <c r="AP71" t="s">
        <v>423</v>
      </c>
      <c r="AQ71" t="s">
        <v>715</v>
      </c>
      <c r="AR71" t="s">
        <v>71</v>
      </c>
      <c r="AS71" t="s">
        <v>71</v>
      </c>
      <c r="AT71" t="s">
        <v>71</v>
      </c>
      <c r="AU71" t="s">
        <v>801</v>
      </c>
      <c r="AV71">
        <v>2006</v>
      </c>
      <c r="AW71">
        <v>157</v>
      </c>
      <c r="AX71">
        <v>19</v>
      </c>
      <c r="AY71" t="s">
        <v>71</v>
      </c>
      <c r="AZ71" t="s">
        <v>71</v>
      </c>
      <c r="BA71" t="s">
        <v>71</v>
      </c>
      <c r="BB71" t="s">
        <v>71</v>
      </c>
      <c r="BC71">
        <v>2579</v>
      </c>
      <c r="BD71">
        <v>2592</v>
      </c>
      <c r="BE71" t="s">
        <v>71</v>
      </c>
      <c r="BF71" t="s">
        <v>802</v>
      </c>
      <c r="BG71" t="str">
        <f>HYPERLINK("http://dx.doi.org/10.1016/j.fss.2003.02.001","http://dx.doi.org/10.1016/j.fss.2003.02.001")</f>
        <v>http://dx.doi.org/10.1016/j.fss.2003.02.001</v>
      </c>
      <c r="BH71" t="s">
        <v>71</v>
      </c>
      <c r="BI71" t="s">
        <v>71</v>
      </c>
      <c r="BJ71" t="s">
        <v>71</v>
      </c>
      <c r="BK71" t="s">
        <v>71</v>
      </c>
      <c r="BL71" t="s">
        <v>71</v>
      </c>
      <c r="BM71" t="s">
        <v>71</v>
      </c>
      <c r="BN71" t="s">
        <v>71</v>
      </c>
      <c r="BO71" t="s">
        <v>71</v>
      </c>
      <c r="BP71" t="s">
        <v>71</v>
      </c>
      <c r="BQ71" t="s">
        <v>71</v>
      </c>
      <c r="BR71" t="s">
        <v>71</v>
      </c>
      <c r="BS71" t="s">
        <v>71</v>
      </c>
      <c r="BT71" t="s">
        <v>803</v>
      </c>
      <c r="BU71" t="str">
        <f>HYPERLINK("https%3A%2F%2Fwww.webofscience.com%2Fwos%2Fwoscc%2Ffull-record%2FWOS:000240786600005","View Full Record in Web of Science")</f>
        <v>View Full Record in Web of Science</v>
      </c>
    </row>
    <row r="72" spans="1:73" x14ac:dyDescent="0.25">
      <c r="A72" t="s">
        <v>69</v>
      </c>
      <c r="B72" t="s">
        <v>804</v>
      </c>
      <c r="C72" t="s">
        <v>71</v>
      </c>
      <c r="D72" t="s">
        <v>71</v>
      </c>
      <c r="E72" t="s">
        <v>71</v>
      </c>
      <c r="F72" t="s">
        <v>805</v>
      </c>
      <c r="G72" t="s">
        <v>71</v>
      </c>
      <c r="H72" t="s">
        <v>71</v>
      </c>
      <c r="I72" t="s">
        <v>806</v>
      </c>
      <c r="K72" t="s">
        <v>186</v>
      </c>
      <c r="L72" t="s">
        <v>71</v>
      </c>
      <c r="M72" t="s">
        <v>71</v>
      </c>
      <c r="N72" t="s">
        <v>71</v>
      </c>
      <c r="O72" t="s">
        <v>71</v>
      </c>
      <c r="P72" t="s">
        <v>71</v>
      </c>
      <c r="Q72" t="s">
        <v>71</v>
      </c>
      <c r="R72" t="s">
        <v>71</v>
      </c>
      <c r="S72" t="s">
        <v>71</v>
      </c>
      <c r="T72" t="s">
        <v>71</v>
      </c>
      <c r="U72" t="s">
        <v>71</v>
      </c>
      <c r="V72" t="s">
        <v>71</v>
      </c>
      <c r="W72" t="s">
        <v>807</v>
      </c>
      <c r="X72" t="s">
        <v>71</v>
      </c>
      <c r="Y72" t="s">
        <v>71</v>
      </c>
      <c r="Z72" t="s">
        <v>71</v>
      </c>
      <c r="AA72" t="s">
        <v>71</v>
      </c>
      <c r="AB72" t="s">
        <v>808</v>
      </c>
      <c r="AC72" t="s">
        <v>809</v>
      </c>
      <c r="AD72" t="s">
        <v>71</v>
      </c>
      <c r="AE72" t="s">
        <v>71</v>
      </c>
      <c r="AF72" t="s">
        <v>71</v>
      </c>
      <c r="AG72" t="s">
        <v>71</v>
      </c>
      <c r="AH72" t="s">
        <v>71</v>
      </c>
      <c r="AI72" t="s">
        <v>71</v>
      </c>
      <c r="AJ72" t="s">
        <v>71</v>
      </c>
      <c r="AK72" t="s">
        <v>71</v>
      </c>
      <c r="AL72" t="s">
        <v>71</v>
      </c>
      <c r="AM72" t="s">
        <v>71</v>
      </c>
      <c r="AN72" t="s">
        <v>71</v>
      </c>
      <c r="AO72" t="s">
        <v>71</v>
      </c>
      <c r="AP72" t="s">
        <v>188</v>
      </c>
      <c r="AQ72" t="s">
        <v>810</v>
      </c>
      <c r="AR72" t="s">
        <v>71</v>
      </c>
      <c r="AS72" t="s">
        <v>71</v>
      </c>
      <c r="AT72" t="s">
        <v>71</v>
      </c>
      <c r="AU72" t="s">
        <v>728</v>
      </c>
      <c r="AV72">
        <v>2016</v>
      </c>
      <c r="AW72">
        <v>24</v>
      </c>
      <c r="AX72" t="s">
        <v>71</v>
      </c>
      <c r="AY72" t="s">
        <v>71</v>
      </c>
      <c r="AZ72">
        <v>1</v>
      </c>
      <c r="BA72" t="s">
        <v>71</v>
      </c>
      <c r="BB72" t="s">
        <v>71</v>
      </c>
      <c r="BC72">
        <v>25</v>
      </c>
      <c r="BD72">
        <v>37</v>
      </c>
      <c r="BE72" t="s">
        <v>71</v>
      </c>
      <c r="BF72" t="s">
        <v>811</v>
      </c>
      <c r="BG72" t="str">
        <f>HYPERLINK("http://dx.doi.org/10.1142/S021848851640002X","http://dx.doi.org/10.1142/S021848851640002X")</f>
        <v>http://dx.doi.org/10.1142/S021848851640002X</v>
      </c>
      <c r="BH72" t="s">
        <v>71</v>
      </c>
      <c r="BI72" t="s">
        <v>71</v>
      </c>
      <c r="BJ72" t="s">
        <v>71</v>
      </c>
      <c r="BK72" t="s">
        <v>71</v>
      </c>
      <c r="BL72" t="s">
        <v>71</v>
      </c>
      <c r="BM72" t="s">
        <v>71</v>
      </c>
      <c r="BN72" t="s">
        <v>71</v>
      </c>
      <c r="BO72" t="s">
        <v>71</v>
      </c>
      <c r="BP72" t="s">
        <v>71</v>
      </c>
      <c r="BQ72" t="s">
        <v>71</v>
      </c>
      <c r="BR72" t="s">
        <v>71</v>
      </c>
      <c r="BS72" t="s">
        <v>71</v>
      </c>
      <c r="BT72" t="s">
        <v>812</v>
      </c>
      <c r="BU72" t="str">
        <f>HYPERLINK("https%3A%2F%2Fwww.webofscience.com%2Fwos%2Fwoscc%2Ffull-record%2FWOS:000391860200003","View Full Record in Web of Science")</f>
        <v>View Full Record in Web of Science</v>
      </c>
    </row>
    <row r="73" spans="1:73" x14ac:dyDescent="0.25">
      <c r="A73" t="s">
        <v>83</v>
      </c>
      <c r="B73" t="s">
        <v>813</v>
      </c>
      <c r="C73" t="s">
        <v>71</v>
      </c>
      <c r="D73" t="s">
        <v>71</v>
      </c>
      <c r="E73" t="s">
        <v>102</v>
      </c>
      <c r="F73" t="s">
        <v>814</v>
      </c>
      <c r="G73" t="s">
        <v>71</v>
      </c>
      <c r="H73" t="s">
        <v>71</v>
      </c>
      <c r="I73" t="s">
        <v>815</v>
      </c>
      <c r="K73" t="s">
        <v>816</v>
      </c>
      <c r="L73" t="s">
        <v>817</v>
      </c>
      <c r="M73" t="s">
        <v>71</v>
      </c>
      <c r="N73" t="s">
        <v>71</v>
      </c>
      <c r="O73" t="s">
        <v>71</v>
      </c>
      <c r="P73" t="s">
        <v>818</v>
      </c>
      <c r="Q73" t="s">
        <v>819</v>
      </c>
      <c r="R73" t="s">
        <v>820</v>
      </c>
      <c r="S73" t="s">
        <v>102</v>
      </c>
      <c r="T73" t="s">
        <v>71</v>
      </c>
      <c r="U73" t="s">
        <v>71</v>
      </c>
      <c r="V73" t="s">
        <v>71</v>
      </c>
      <c r="W73" t="s">
        <v>821</v>
      </c>
      <c r="X73" t="s">
        <v>71</v>
      </c>
      <c r="Y73" t="s">
        <v>71</v>
      </c>
      <c r="Z73" t="s">
        <v>71</v>
      </c>
      <c r="AA73" t="s">
        <v>71</v>
      </c>
      <c r="AB73" t="s">
        <v>822</v>
      </c>
      <c r="AC73" t="s">
        <v>823</v>
      </c>
      <c r="AD73" t="s">
        <v>71</v>
      </c>
      <c r="AE73" t="s">
        <v>71</v>
      </c>
      <c r="AF73" t="s">
        <v>71</v>
      </c>
      <c r="AG73" t="s">
        <v>71</v>
      </c>
      <c r="AH73" t="s">
        <v>71</v>
      </c>
      <c r="AI73" t="s">
        <v>71</v>
      </c>
      <c r="AJ73" t="s">
        <v>71</v>
      </c>
      <c r="AK73" t="s">
        <v>71</v>
      </c>
      <c r="AL73" t="s">
        <v>71</v>
      </c>
      <c r="AM73" t="s">
        <v>71</v>
      </c>
      <c r="AN73" t="s">
        <v>71</v>
      </c>
      <c r="AO73" t="s">
        <v>71</v>
      </c>
      <c r="AP73" t="s">
        <v>824</v>
      </c>
      <c r="AQ73" t="s">
        <v>71</v>
      </c>
      <c r="AR73" t="s">
        <v>825</v>
      </c>
      <c r="AS73" t="s">
        <v>71</v>
      </c>
      <c r="AT73" t="s">
        <v>71</v>
      </c>
      <c r="AU73" t="s">
        <v>71</v>
      </c>
      <c r="AV73">
        <v>2012</v>
      </c>
      <c r="AW73" t="s">
        <v>71</v>
      </c>
      <c r="AX73" t="s">
        <v>71</v>
      </c>
      <c r="AY73" t="s">
        <v>71</v>
      </c>
      <c r="AZ73" t="s">
        <v>71</v>
      </c>
      <c r="BA73" t="s">
        <v>71</v>
      </c>
      <c r="BB73" t="s">
        <v>71</v>
      </c>
      <c r="BC73" t="s">
        <v>71</v>
      </c>
      <c r="BD73" t="s">
        <v>71</v>
      </c>
      <c r="BE73" t="s">
        <v>71</v>
      </c>
      <c r="BF73" t="s">
        <v>71</v>
      </c>
      <c r="BG73" t="s">
        <v>71</v>
      </c>
      <c r="BH73" t="s">
        <v>71</v>
      </c>
      <c r="BI73" t="s">
        <v>71</v>
      </c>
      <c r="BJ73" t="s">
        <v>71</v>
      </c>
      <c r="BK73" t="s">
        <v>71</v>
      </c>
      <c r="BL73" t="s">
        <v>71</v>
      </c>
      <c r="BM73" t="s">
        <v>71</v>
      </c>
      <c r="BN73" t="s">
        <v>71</v>
      </c>
      <c r="BO73" t="s">
        <v>71</v>
      </c>
      <c r="BP73" t="s">
        <v>71</v>
      </c>
      <c r="BQ73" t="s">
        <v>71</v>
      </c>
      <c r="BR73" t="s">
        <v>71</v>
      </c>
      <c r="BS73" t="s">
        <v>71</v>
      </c>
      <c r="BT73" t="s">
        <v>826</v>
      </c>
      <c r="BU73" t="str">
        <f>HYPERLINK("https%3A%2F%2Fwww.webofscience.com%2Fwos%2Fwoscc%2Ffull-record%2FWOS:000309188200038","View Full Record in Web of Science")</f>
        <v>View Full Record in Web of Science</v>
      </c>
    </row>
    <row r="74" spans="1:73" x14ac:dyDescent="0.25">
      <c r="A74" t="s">
        <v>69</v>
      </c>
      <c r="B74" t="s">
        <v>827</v>
      </c>
      <c r="C74" t="s">
        <v>71</v>
      </c>
      <c r="D74" t="s">
        <v>71</v>
      </c>
      <c r="E74" t="s">
        <v>71</v>
      </c>
      <c r="F74" t="s">
        <v>827</v>
      </c>
      <c r="G74" t="s">
        <v>71</v>
      </c>
      <c r="H74" t="s">
        <v>71</v>
      </c>
      <c r="I74" t="s">
        <v>828</v>
      </c>
      <c r="K74" t="s">
        <v>829</v>
      </c>
      <c r="L74" t="s">
        <v>71</v>
      </c>
      <c r="M74" t="s">
        <v>71</v>
      </c>
      <c r="N74" t="s">
        <v>71</v>
      </c>
      <c r="O74" t="s">
        <v>71</v>
      </c>
      <c r="P74" t="s">
        <v>71</v>
      </c>
      <c r="Q74" t="s">
        <v>71</v>
      </c>
      <c r="R74" t="s">
        <v>71</v>
      </c>
      <c r="S74" t="s">
        <v>71</v>
      </c>
      <c r="T74" t="s">
        <v>71</v>
      </c>
      <c r="U74" t="s">
        <v>71</v>
      </c>
      <c r="V74" t="s">
        <v>71</v>
      </c>
      <c r="W74" t="s">
        <v>830</v>
      </c>
      <c r="X74" t="s">
        <v>71</v>
      </c>
      <c r="Y74" t="s">
        <v>71</v>
      </c>
      <c r="Z74" t="s">
        <v>71</v>
      </c>
      <c r="AA74" t="s">
        <v>71</v>
      </c>
      <c r="AB74" t="s">
        <v>71</v>
      </c>
      <c r="AC74" t="s">
        <v>71</v>
      </c>
      <c r="AD74" t="s">
        <v>71</v>
      </c>
      <c r="AE74" t="s">
        <v>71</v>
      </c>
      <c r="AF74" t="s">
        <v>71</v>
      </c>
      <c r="AG74" t="s">
        <v>71</v>
      </c>
      <c r="AH74" t="s">
        <v>71</v>
      </c>
      <c r="AI74" t="s">
        <v>71</v>
      </c>
      <c r="AJ74" t="s">
        <v>71</v>
      </c>
      <c r="AK74" t="s">
        <v>71</v>
      </c>
      <c r="AL74" t="s">
        <v>71</v>
      </c>
      <c r="AM74" t="s">
        <v>71</v>
      </c>
      <c r="AN74" t="s">
        <v>71</v>
      </c>
      <c r="AO74" t="s">
        <v>71</v>
      </c>
      <c r="AP74" t="s">
        <v>831</v>
      </c>
      <c r="AQ74" t="s">
        <v>71</v>
      </c>
      <c r="AR74" t="s">
        <v>71</v>
      </c>
      <c r="AS74" t="s">
        <v>71</v>
      </c>
      <c r="AT74" t="s">
        <v>71</v>
      </c>
      <c r="AU74" t="s">
        <v>71</v>
      </c>
      <c r="AV74">
        <v>1992</v>
      </c>
      <c r="AW74">
        <v>28</v>
      </c>
      <c r="AX74" t="s">
        <v>832</v>
      </c>
      <c r="AY74" t="s">
        <v>71</v>
      </c>
      <c r="AZ74" t="s">
        <v>71</v>
      </c>
      <c r="BA74" t="s">
        <v>71</v>
      </c>
      <c r="BB74" t="s">
        <v>71</v>
      </c>
      <c r="BC74">
        <v>41</v>
      </c>
      <c r="BD74">
        <v>44</v>
      </c>
      <c r="BE74" t="s">
        <v>71</v>
      </c>
      <c r="BF74" t="s">
        <v>71</v>
      </c>
      <c r="BG74" t="s">
        <v>71</v>
      </c>
      <c r="BH74" t="s">
        <v>71</v>
      </c>
      <c r="BI74" t="s">
        <v>71</v>
      </c>
      <c r="BJ74" t="s">
        <v>71</v>
      </c>
      <c r="BK74" t="s">
        <v>71</v>
      </c>
      <c r="BL74" t="s">
        <v>71</v>
      </c>
      <c r="BM74" t="s">
        <v>71</v>
      </c>
      <c r="BN74" t="s">
        <v>71</v>
      </c>
      <c r="BO74" t="s">
        <v>71</v>
      </c>
      <c r="BP74" t="s">
        <v>71</v>
      </c>
      <c r="BQ74" t="s">
        <v>71</v>
      </c>
      <c r="BR74" t="s">
        <v>71</v>
      </c>
      <c r="BS74" t="s">
        <v>71</v>
      </c>
      <c r="BT74" t="s">
        <v>833</v>
      </c>
      <c r="BU74" t="str">
        <f>HYPERLINK("https%3A%2F%2Fwww.webofscience.com%2Fwos%2Fwoscc%2Ffull-record%2FWOS:A1992KP66300001","View Full Record in Web of Science")</f>
        <v>View Full Record in Web of Science</v>
      </c>
    </row>
    <row r="75" spans="1:73" x14ac:dyDescent="0.25">
      <c r="A75" t="s">
        <v>69</v>
      </c>
      <c r="B75" t="s">
        <v>834</v>
      </c>
      <c r="C75" t="s">
        <v>71</v>
      </c>
      <c r="D75" t="s">
        <v>71</v>
      </c>
      <c r="E75" t="s">
        <v>71</v>
      </c>
      <c r="F75" t="s">
        <v>835</v>
      </c>
      <c r="G75" t="s">
        <v>71</v>
      </c>
      <c r="H75" t="s">
        <v>71</v>
      </c>
      <c r="I75" t="s">
        <v>836</v>
      </c>
      <c r="K75" t="s">
        <v>837</v>
      </c>
      <c r="L75" t="s">
        <v>71</v>
      </c>
      <c r="M75" t="s">
        <v>71</v>
      </c>
      <c r="N75" t="s">
        <v>71</v>
      </c>
      <c r="O75" t="s">
        <v>71</v>
      </c>
      <c r="P75" t="s">
        <v>71</v>
      </c>
      <c r="Q75" t="s">
        <v>71</v>
      </c>
      <c r="R75" t="s">
        <v>71</v>
      </c>
      <c r="S75" t="s">
        <v>71</v>
      </c>
      <c r="T75" t="s">
        <v>71</v>
      </c>
      <c r="U75" t="s">
        <v>71</v>
      </c>
      <c r="V75" t="s">
        <v>71</v>
      </c>
      <c r="W75" t="s">
        <v>838</v>
      </c>
      <c r="X75" t="s">
        <v>71</v>
      </c>
      <c r="Y75" t="s">
        <v>71</v>
      </c>
      <c r="Z75" t="s">
        <v>71</v>
      </c>
      <c r="AA75" t="s">
        <v>71</v>
      </c>
      <c r="AB75" t="s">
        <v>71</v>
      </c>
      <c r="AC75" t="s">
        <v>71</v>
      </c>
      <c r="AD75" t="s">
        <v>71</v>
      </c>
      <c r="AE75" t="s">
        <v>71</v>
      </c>
      <c r="AF75" t="s">
        <v>71</v>
      </c>
      <c r="AG75" t="s">
        <v>71</v>
      </c>
      <c r="AH75" t="s">
        <v>71</v>
      </c>
      <c r="AI75" t="s">
        <v>71</v>
      </c>
      <c r="AJ75" t="s">
        <v>71</v>
      </c>
      <c r="AK75" t="s">
        <v>71</v>
      </c>
      <c r="AL75" t="s">
        <v>71</v>
      </c>
      <c r="AM75" t="s">
        <v>71</v>
      </c>
      <c r="AN75" t="s">
        <v>71</v>
      </c>
      <c r="AO75" t="s">
        <v>71</v>
      </c>
      <c r="AP75" t="s">
        <v>839</v>
      </c>
      <c r="AQ75" t="s">
        <v>71</v>
      </c>
      <c r="AR75" t="s">
        <v>71</v>
      </c>
      <c r="AS75" t="s">
        <v>71</v>
      </c>
      <c r="AT75" t="s">
        <v>71</v>
      </c>
      <c r="AU75" t="s">
        <v>770</v>
      </c>
      <c r="AV75">
        <v>2008</v>
      </c>
      <c r="AW75">
        <v>23</v>
      </c>
      <c r="AX75">
        <v>3</v>
      </c>
      <c r="AY75" t="s">
        <v>71</v>
      </c>
      <c r="AZ75" t="s">
        <v>71</v>
      </c>
      <c r="BA75" t="s">
        <v>71</v>
      </c>
      <c r="BB75" t="s">
        <v>71</v>
      </c>
      <c r="BC75">
        <v>364</v>
      </c>
      <c r="BD75">
        <v>383</v>
      </c>
      <c r="BE75" t="s">
        <v>71</v>
      </c>
      <c r="BF75" t="s">
        <v>840</v>
      </c>
      <c r="BG75" t="str">
        <f>HYPERLINK("http://dx.doi.org/10.1002/int.20271","http://dx.doi.org/10.1002/int.20271")</f>
        <v>http://dx.doi.org/10.1002/int.20271</v>
      </c>
      <c r="BH75" t="s">
        <v>71</v>
      </c>
      <c r="BI75" t="s">
        <v>71</v>
      </c>
      <c r="BJ75" t="s">
        <v>71</v>
      </c>
      <c r="BK75" t="s">
        <v>71</v>
      </c>
      <c r="BL75" t="s">
        <v>71</v>
      </c>
      <c r="BM75" t="s">
        <v>71</v>
      </c>
      <c r="BN75" t="s">
        <v>71</v>
      </c>
      <c r="BO75" t="s">
        <v>71</v>
      </c>
      <c r="BP75" t="s">
        <v>71</v>
      </c>
      <c r="BQ75" t="s">
        <v>71</v>
      </c>
      <c r="BR75" t="s">
        <v>71</v>
      </c>
      <c r="BS75" t="s">
        <v>71</v>
      </c>
      <c r="BT75" t="s">
        <v>841</v>
      </c>
      <c r="BU75" t="str">
        <f>HYPERLINK("https%3A%2F%2Fwww.webofscience.com%2Fwos%2Fwoscc%2Ffull-record%2FWOS:000253083800006","View Full Record in Web of Science")</f>
        <v>View Full Record in Web of Science</v>
      </c>
    </row>
    <row r="76" spans="1:73" x14ac:dyDescent="0.25">
      <c r="A76" t="s">
        <v>83</v>
      </c>
      <c r="B76" t="s">
        <v>842</v>
      </c>
      <c r="C76" t="s">
        <v>71</v>
      </c>
      <c r="D76" t="s">
        <v>843</v>
      </c>
      <c r="E76" t="s">
        <v>71</v>
      </c>
      <c r="F76" t="s">
        <v>844</v>
      </c>
      <c r="G76" t="s">
        <v>71</v>
      </c>
      <c r="H76" t="s">
        <v>71</v>
      </c>
      <c r="I76" t="s">
        <v>845</v>
      </c>
      <c r="K76" t="s">
        <v>846</v>
      </c>
      <c r="L76" t="s">
        <v>71</v>
      </c>
      <c r="M76" t="s">
        <v>71</v>
      </c>
      <c r="N76" t="s">
        <v>71</v>
      </c>
      <c r="O76" t="s">
        <v>71</v>
      </c>
      <c r="P76" t="s">
        <v>847</v>
      </c>
      <c r="Q76" t="s">
        <v>848</v>
      </c>
      <c r="R76" t="s">
        <v>849</v>
      </c>
      <c r="S76" t="s">
        <v>71</v>
      </c>
      <c r="T76" t="s">
        <v>850</v>
      </c>
      <c r="U76" t="s">
        <v>71</v>
      </c>
      <c r="V76" t="s">
        <v>71</v>
      </c>
      <c r="W76" t="s">
        <v>851</v>
      </c>
      <c r="X76" t="s">
        <v>71</v>
      </c>
      <c r="Y76" t="s">
        <v>71</v>
      </c>
      <c r="Z76" t="s">
        <v>71</v>
      </c>
      <c r="AA76" t="s">
        <v>71</v>
      </c>
      <c r="AB76" t="s">
        <v>852</v>
      </c>
      <c r="AC76" t="s">
        <v>853</v>
      </c>
      <c r="AD76" t="s">
        <v>71</v>
      </c>
      <c r="AE76" t="s">
        <v>71</v>
      </c>
      <c r="AF76" t="s">
        <v>71</v>
      </c>
      <c r="AG76" t="s">
        <v>71</v>
      </c>
      <c r="AH76" t="s">
        <v>71</v>
      </c>
      <c r="AI76" t="s">
        <v>71</v>
      </c>
      <c r="AJ76" t="s">
        <v>71</v>
      </c>
      <c r="AK76" t="s">
        <v>71</v>
      </c>
      <c r="AL76" t="s">
        <v>71</v>
      </c>
      <c r="AM76" t="s">
        <v>71</v>
      </c>
      <c r="AN76" t="s">
        <v>71</v>
      </c>
      <c r="AO76" t="s">
        <v>71</v>
      </c>
      <c r="AP76" t="s">
        <v>71</v>
      </c>
      <c r="AQ76" t="s">
        <v>71</v>
      </c>
      <c r="AR76" t="s">
        <v>854</v>
      </c>
      <c r="AS76" t="s">
        <v>71</v>
      </c>
      <c r="AT76" t="s">
        <v>71</v>
      </c>
      <c r="AU76" t="s">
        <v>71</v>
      </c>
      <c r="AV76">
        <v>2010</v>
      </c>
      <c r="AW76" t="s">
        <v>71</v>
      </c>
      <c r="AX76" t="s">
        <v>71</v>
      </c>
      <c r="AY76" t="s">
        <v>71</v>
      </c>
      <c r="AZ76" t="s">
        <v>71</v>
      </c>
      <c r="BA76" t="s">
        <v>71</v>
      </c>
      <c r="BB76" t="s">
        <v>71</v>
      </c>
      <c r="BC76">
        <v>241</v>
      </c>
      <c r="BD76" t="s">
        <v>99</v>
      </c>
      <c r="BE76" t="s">
        <v>71</v>
      </c>
      <c r="BF76" t="s">
        <v>71</v>
      </c>
      <c r="BG76" t="s">
        <v>71</v>
      </c>
      <c r="BH76" t="s">
        <v>71</v>
      </c>
      <c r="BI76" t="s">
        <v>71</v>
      </c>
      <c r="BJ76" t="s">
        <v>71</v>
      </c>
      <c r="BK76" t="s">
        <v>71</v>
      </c>
      <c r="BL76" t="s">
        <v>71</v>
      </c>
      <c r="BM76" t="s">
        <v>71</v>
      </c>
      <c r="BN76" t="s">
        <v>71</v>
      </c>
      <c r="BO76" t="s">
        <v>71</v>
      </c>
      <c r="BP76" t="s">
        <v>71</v>
      </c>
      <c r="BQ76" t="s">
        <v>71</v>
      </c>
      <c r="BR76" t="s">
        <v>71</v>
      </c>
      <c r="BS76" t="s">
        <v>71</v>
      </c>
      <c r="BT76" t="s">
        <v>855</v>
      </c>
      <c r="BU76" t="str">
        <f>HYPERLINK("https%3A%2F%2Fwww.webofscience.com%2Fwos%2Fwoscc%2Ffull-record%2FWOS:000288345700044","View Full Record in Web of Science")</f>
        <v>View Full Record in Web of Science</v>
      </c>
    </row>
    <row r="77" spans="1:73" x14ac:dyDescent="0.25">
      <c r="A77" t="s">
        <v>69</v>
      </c>
      <c r="B77" t="s">
        <v>856</v>
      </c>
      <c r="C77" t="s">
        <v>71</v>
      </c>
      <c r="D77" t="s">
        <v>71</v>
      </c>
      <c r="E77" t="s">
        <v>71</v>
      </c>
      <c r="F77" t="s">
        <v>857</v>
      </c>
      <c r="G77" t="s">
        <v>71</v>
      </c>
      <c r="H77" t="s">
        <v>71</v>
      </c>
      <c r="I77" t="s">
        <v>858</v>
      </c>
      <c r="K77" t="s">
        <v>563</v>
      </c>
      <c r="L77" t="s">
        <v>71</v>
      </c>
      <c r="M77" t="s">
        <v>71</v>
      </c>
      <c r="N77" t="s">
        <v>71</v>
      </c>
      <c r="O77" t="s">
        <v>71</v>
      </c>
      <c r="P77" t="s">
        <v>71</v>
      </c>
      <c r="Q77" t="s">
        <v>71</v>
      </c>
      <c r="R77" t="s">
        <v>71</v>
      </c>
      <c r="S77" t="s">
        <v>71</v>
      </c>
      <c r="T77" t="s">
        <v>71</v>
      </c>
      <c r="U77" t="s">
        <v>71</v>
      </c>
      <c r="V77" t="s">
        <v>71</v>
      </c>
      <c r="W77" t="s">
        <v>859</v>
      </c>
      <c r="X77" t="s">
        <v>71</v>
      </c>
      <c r="Y77" t="s">
        <v>71</v>
      </c>
      <c r="Z77" t="s">
        <v>71</v>
      </c>
      <c r="AA77" t="s">
        <v>71</v>
      </c>
      <c r="AB77" t="s">
        <v>860</v>
      </c>
      <c r="AC77" t="s">
        <v>861</v>
      </c>
      <c r="AD77" t="s">
        <v>71</v>
      </c>
      <c r="AE77" t="s">
        <v>71</v>
      </c>
      <c r="AF77" t="s">
        <v>71</v>
      </c>
      <c r="AG77" t="s">
        <v>71</v>
      </c>
      <c r="AH77" t="s">
        <v>71</v>
      </c>
      <c r="AI77" t="s">
        <v>71</v>
      </c>
      <c r="AJ77" t="s">
        <v>71</v>
      </c>
      <c r="AK77" t="s">
        <v>71</v>
      </c>
      <c r="AL77" t="s">
        <v>71</v>
      </c>
      <c r="AM77" t="s">
        <v>71</v>
      </c>
      <c r="AN77" t="s">
        <v>71</v>
      </c>
      <c r="AO77" t="s">
        <v>71</v>
      </c>
      <c r="AP77" t="s">
        <v>565</v>
      </c>
      <c r="AQ77" t="s">
        <v>566</v>
      </c>
      <c r="AR77" t="s">
        <v>71</v>
      </c>
      <c r="AS77" t="s">
        <v>71</v>
      </c>
      <c r="AT77" t="s">
        <v>71</v>
      </c>
      <c r="AU77" t="s">
        <v>71</v>
      </c>
      <c r="AV77">
        <v>2020</v>
      </c>
      <c r="AW77">
        <v>35</v>
      </c>
      <c r="AX77" t="s">
        <v>862</v>
      </c>
      <c r="AY77" t="s">
        <v>71</v>
      </c>
      <c r="AZ77" t="s">
        <v>71</v>
      </c>
      <c r="BA77" t="s">
        <v>180</v>
      </c>
      <c r="BB77" t="s">
        <v>71</v>
      </c>
      <c r="BC77">
        <v>61</v>
      </c>
      <c r="BD77">
        <v>92</v>
      </c>
      <c r="BE77" t="s">
        <v>71</v>
      </c>
      <c r="BF77" t="s">
        <v>71</v>
      </c>
      <c r="BG77" t="s">
        <v>71</v>
      </c>
      <c r="BH77" t="s">
        <v>71</v>
      </c>
      <c r="BI77" t="s">
        <v>71</v>
      </c>
      <c r="BJ77" t="s">
        <v>71</v>
      </c>
      <c r="BK77" t="s">
        <v>71</v>
      </c>
      <c r="BL77" t="s">
        <v>71</v>
      </c>
      <c r="BM77" t="s">
        <v>71</v>
      </c>
      <c r="BN77" t="s">
        <v>71</v>
      </c>
      <c r="BO77" t="s">
        <v>71</v>
      </c>
      <c r="BP77" t="s">
        <v>71</v>
      </c>
      <c r="BQ77" t="s">
        <v>71</v>
      </c>
      <c r="BR77" t="s">
        <v>71</v>
      </c>
      <c r="BS77" t="s">
        <v>71</v>
      </c>
      <c r="BT77" t="s">
        <v>863</v>
      </c>
      <c r="BU77" t="str">
        <f>HYPERLINK("https%3A%2F%2Fwww.webofscience.com%2Fwos%2Fwoscc%2Ffull-record%2FWOS:000607198200005","View Full Record in Web of Science")</f>
        <v>View Full Record in Web of Science</v>
      </c>
    </row>
    <row r="78" spans="1:73" x14ac:dyDescent="0.25">
      <c r="A78" t="s">
        <v>83</v>
      </c>
      <c r="B78" t="s">
        <v>112</v>
      </c>
      <c r="C78" t="s">
        <v>71</v>
      </c>
      <c r="D78" t="s">
        <v>864</v>
      </c>
      <c r="E78" t="s">
        <v>71</v>
      </c>
      <c r="F78" t="s">
        <v>112</v>
      </c>
      <c r="G78" t="s">
        <v>71</v>
      </c>
      <c r="H78" t="s">
        <v>71</v>
      </c>
      <c r="I78" t="s">
        <v>865</v>
      </c>
      <c r="K78" t="s">
        <v>866</v>
      </c>
      <c r="L78" t="s">
        <v>867</v>
      </c>
      <c r="M78" t="s">
        <v>71</v>
      </c>
      <c r="N78" t="s">
        <v>71</v>
      </c>
      <c r="O78" t="s">
        <v>71</v>
      </c>
      <c r="P78" t="s">
        <v>868</v>
      </c>
      <c r="Q78" t="s">
        <v>869</v>
      </c>
      <c r="R78" t="s">
        <v>870</v>
      </c>
      <c r="S78" t="s">
        <v>871</v>
      </c>
      <c r="T78" t="s">
        <v>872</v>
      </c>
      <c r="U78" t="s">
        <v>71</v>
      </c>
      <c r="V78" t="s">
        <v>71</v>
      </c>
      <c r="W78" t="s">
        <v>873</v>
      </c>
      <c r="X78" t="s">
        <v>71</v>
      </c>
      <c r="Y78" t="s">
        <v>71</v>
      </c>
      <c r="Z78" t="s">
        <v>71</v>
      </c>
      <c r="AA78" t="s">
        <v>71</v>
      </c>
      <c r="AB78" t="s">
        <v>71</v>
      </c>
      <c r="AC78" t="s">
        <v>71</v>
      </c>
      <c r="AD78" t="s">
        <v>71</v>
      </c>
      <c r="AE78" t="s">
        <v>71</v>
      </c>
      <c r="AF78" t="s">
        <v>71</v>
      </c>
      <c r="AG78" t="s">
        <v>71</v>
      </c>
      <c r="AH78" t="s">
        <v>71</v>
      </c>
      <c r="AI78" t="s">
        <v>71</v>
      </c>
      <c r="AJ78" t="s">
        <v>71</v>
      </c>
      <c r="AK78" t="s">
        <v>71</v>
      </c>
      <c r="AL78" t="s">
        <v>71</v>
      </c>
      <c r="AM78" t="s">
        <v>71</v>
      </c>
      <c r="AN78" t="s">
        <v>71</v>
      </c>
      <c r="AO78" t="s">
        <v>71</v>
      </c>
      <c r="AP78" t="s">
        <v>874</v>
      </c>
      <c r="AQ78" t="s">
        <v>71</v>
      </c>
      <c r="AR78" t="s">
        <v>875</v>
      </c>
      <c r="AS78" t="s">
        <v>71</v>
      </c>
      <c r="AT78" t="s">
        <v>71</v>
      </c>
      <c r="AU78" t="s">
        <v>71</v>
      </c>
      <c r="AV78">
        <v>2003</v>
      </c>
      <c r="AW78" t="s">
        <v>71</v>
      </c>
      <c r="AX78" t="s">
        <v>71</v>
      </c>
      <c r="AY78" t="s">
        <v>71</v>
      </c>
      <c r="AZ78" t="s">
        <v>71</v>
      </c>
      <c r="BA78" t="s">
        <v>71</v>
      </c>
      <c r="BB78" t="s">
        <v>71</v>
      </c>
      <c r="BC78">
        <v>71</v>
      </c>
      <c r="BD78">
        <v>76</v>
      </c>
      <c r="BE78" t="s">
        <v>71</v>
      </c>
      <c r="BF78" t="s">
        <v>876</v>
      </c>
      <c r="BG78" t="str">
        <f>HYPERLINK("http://dx.doi.org/10.1109/ISMVL.2003.1201387","http://dx.doi.org/10.1109/ISMVL.2003.1201387")</f>
        <v>http://dx.doi.org/10.1109/ISMVL.2003.1201387</v>
      </c>
      <c r="BH78" t="s">
        <v>71</v>
      </c>
      <c r="BI78" t="s">
        <v>71</v>
      </c>
      <c r="BJ78" t="s">
        <v>71</v>
      </c>
      <c r="BK78" t="s">
        <v>71</v>
      </c>
      <c r="BL78" t="s">
        <v>71</v>
      </c>
      <c r="BM78" t="s">
        <v>71</v>
      </c>
      <c r="BN78" t="s">
        <v>71</v>
      </c>
      <c r="BO78" t="s">
        <v>71</v>
      </c>
      <c r="BP78" t="s">
        <v>71</v>
      </c>
      <c r="BQ78" t="s">
        <v>71</v>
      </c>
      <c r="BR78" t="s">
        <v>71</v>
      </c>
      <c r="BS78" t="s">
        <v>71</v>
      </c>
      <c r="BT78" t="s">
        <v>877</v>
      </c>
      <c r="BU78" t="str">
        <f>HYPERLINK("https%3A%2F%2Fwww.webofscience.com%2Fwos%2Fwoscc%2Ffull-record%2FWOS:000183282100012","View Full Record in Web of Science")</f>
        <v>View Full Record in Web of Science</v>
      </c>
    </row>
    <row r="79" spans="1:73" x14ac:dyDescent="0.25">
      <c r="A79" t="s">
        <v>69</v>
      </c>
      <c r="B79" t="s">
        <v>878</v>
      </c>
      <c r="C79" t="s">
        <v>71</v>
      </c>
      <c r="D79" t="s">
        <v>71</v>
      </c>
      <c r="E79" t="s">
        <v>71</v>
      </c>
      <c r="F79" t="s">
        <v>879</v>
      </c>
      <c r="G79" t="s">
        <v>71</v>
      </c>
      <c r="H79" t="s">
        <v>71</v>
      </c>
      <c r="I79" t="s">
        <v>880</v>
      </c>
      <c r="K79" t="s">
        <v>123</v>
      </c>
      <c r="L79" t="s">
        <v>71</v>
      </c>
      <c r="M79" t="s">
        <v>71</v>
      </c>
      <c r="N79" t="s">
        <v>71</v>
      </c>
      <c r="O79" t="s">
        <v>71</v>
      </c>
      <c r="P79" t="s">
        <v>71</v>
      </c>
      <c r="Q79" t="s">
        <v>71</v>
      </c>
      <c r="R79" t="s">
        <v>71</v>
      </c>
      <c r="S79" t="s">
        <v>71</v>
      </c>
      <c r="T79" t="s">
        <v>71</v>
      </c>
      <c r="U79" t="s">
        <v>71</v>
      </c>
      <c r="V79" t="s">
        <v>71</v>
      </c>
      <c r="W79" t="s">
        <v>881</v>
      </c>
      <c r="X79" t="s">
        <v>71</v>
      </c>
      <c r="Y79" t="s">
        <v>71</v>
      </c>
      <c r="Z79" t="s">
        <v>71</v>
      </c>
      <c r="AA79" t="s">
        <v>71</v>
      </c>
      <c r="AB79" t="s">
        <v>71</v>
      </c>
      <c r="AC79" t="s">
        <v>882</v>
      </c>
      <c r="AD79" t="s">
        <v>71</v>
      </c>
      <c r="AE79" t="s">
        <v>71</v>
      </c>
      <c r="AF79" t="s">
        <v>71</v>
      </c>
      <c r="AG79" t="s">
        <v>71</v>
      </c>
      <c r="AH79" t="s">
        <v>71</v>
      </c>
      <c r="AI79" t="s">
        <v>71</v>
      </c>
      <c r="AJ79" t="s">
        <v>71</v>
      </c>
      <c r="AK79" t="s">
        <v>71</v>
      </c>
      <c r="AL79" t="s">
        <v>71</v>
      </c>
      <c r="AM79" t="s">
        <v>71</v>
      </c>
      <c r="AN79" t="s">
        <v>71</v>
      </c>
      <c r="AO79" t="s">
        <v>71</v>
      </c>
      <c r="AP79" t="s">
        <v>127</v>
      </c>
      <c r="AQ79" t="s">
        <v>128</v>
      </c>
      <c r="AR79" t="s">
        <v>71</v>
      </c>
      <c r="AS79" t="s">
        <v>71</v>
      </c>
      <c r="AT79" t="s">
        <v>71</v>
      </c>
      <c r="AU79" t="s">
        <v>801</v>
      </c>
      <c r="AV79">
        <v>2013</v>
      </c>
      <c r="AW79">
        <v>245</v>
      </c>
      <c r="AX79" t="s">
        <v>71</v>
      </c>
      <c r="AY79" t="s">
        <v>71</v>
      </c>
      <c r="AZ79" t="s">
        <v>71</v>
      </c>
      <c r="BA79" t="s">
        <v>71</v>
      </c>
      <c r="BB79" t="s">
        <v>71</v>
      </c>
      <c r="BC79">
        <v>181</v>
      </c>
      <c r="BD79">
        <v>196</v>
      </c>
      <c r="BE79" t="s">
        <v>71</v>
      </c>
      <c r="BF79" t="s">
        <v>883</v>
      </c>
      <c r="BG79" t="str">
        <f>HYPERLINK("http://dx.doi.org/10.1016/j.ins.2013.04.040","http://dx.doi.org/10.1016/j.ins.2013.04.040")</f>
        <v>http://dx.doi.org/10.1016/j.ins.2013.04.040</v>
      </c>
      <c r="BH79" t="s">
        <v>71</v>
      </c>
      <c r="BI79" t="s">
        <v>71</v>
      </c>
      <c r="BJ79" t="s">
        <v>71</v>
      </c>
      <c r="BK79" t="s">
        <v>71</v>
      </c>
      <c r="BL79" t="s">
        <v>71</v>
      </c>
      <c r="BM79" t="s">
        <v>71</v>
      </c>
      <c r="BN79" t="s">
        <v>71</v>
      </c>
      <c r="BO79" t="s">
        <v>71</v>
      </c>
      <c r="BP79" t="s">
        <v>71</v>
      </c>
      <c r="BQ79" t="s">
        <v>71</v>
      </c>
      <c r="BR79" t="s">
        <v>71</v>
      </c>
      <c r="BS79" t="s">
        <v>71</v>
      </c>
      <c r="BT79" t="s">
        <v>884</v>
      </c>
      <c r="BU79" t="str">
        <f>HYPERLINK("https%3A%2F%2Fwww.webofscience.com%2Fwos%2Fwoscc%2Ffull-record%2FWOS:000323015000013","View Full Record in Web of Science")</f>
        <v>View Full Record in Web of Science</v>
      </c>
    </row>
    <row r="80" spans="1:73" x14ac:dyDescent="0.25">
      <c r="A80" t="s">
        <v>83</v>
      </c>
      <c r="B80" t="s">
        <v>885</v>
      </c>
      <c r="C80" t="s">
        <v>71</v>
      </c>
      <c r="D80" t="s">
        <v>886</v>
      </c>
      <c r="E80" t="s">
        <v>71</v>
      </c>
      <c r="F80" t="s">
        <v>887</v>
      </c>
      <c r="G80" t="s">
        <v>71</v>
      </c>
      <c r="H80" t="s">
        <v>71</v>
      </c>
      <c r="I80" t="s">
        <v>888</v>
      </c>
      <c r="K80" t="s">
        <v>889</v>
      </c>
      <c r="L80" t="s">
        <v>687</v>
      </c>
      <c r="M80" t="s">
        <v>71</v>
      </c>
      <c r="N80" t="s">
        <v>71</v>
      </c>
      <c r="O80" t="s">
        <v>71</v>
      </c>
      <c r="P80" t="s">
        <v>890</v>
      </c>
      <c r="Q80" t="s">
        <v>891</v>
      </c>
      <c r="R80" t="s">
        <v>892</v>
      </c>
      <c r="S80" t="s">
        <v>893</v>
      </c>
      <c r="T80" t="s">
        <v>71</v>
      </c>
      <c r="U80" t="s">
        <v>71</v>
      </c>
      <c r="V80" t="s">
        <v>71</v>
      </c>
      <c r="W80" t="s">
        <v>894</v>
      </c>
      <c r="X80" t="s">
        <v>71</v>
      </c>
      <c r="Y80" t="s">
        <v>71</v>
      </c>
      <c r="Z80" t="s">
        <v>71</v>
      </c>
      <c r="AA80" t="s">
        <v>71</v>
      </c>
      <c r="AB80" t="s">
        <v>71</v>
      </c>
      <c r="AC80" t="s">
        <v>895</v>
      </c>
      <c r="AD80" t="s">
        <v>71</v>
      </c>
      <c r="AE80" t="s">
        <v>71</v>
      </c>
      <c r="AF80" t="s">
        <v>71</v>
      </c>
      <c r="AG80" t="s">
        <v>71</v>
      </c>
      <c r="AH80" t="s">
        <v>71</v>
      </c>
      <c r="AI80" t="s">
        <v>71</v>
      </c>
      <c r="AJ80" t="s">
        <v>71</v>
      </c>
      <c r="AK80" t="s">
        <v>71</v>
      </c>
      <c r="AL80" t="s">
        <v>71</v>
      </c>
      <c r="AM80" t="s">
        <v>71</v>
      </c>
      <c r="AN80" t="s">
        <v>71</v>
      </c>
      <c r="AO80" t="s">
        <v>71</v>
      </c>
      <c r="AP80" t="s">
        <v>695</v>
      </c>
      <c r="AQ80" t="s">
        <v>71</v>
      </c>
      <c r="AR80" t="s">
        <v>896</v>
      </c>
      <c r="AS80" t="s">
        <v>71</v>
      </c>
      <c r="AT80" t="s">
        <v>71</v>
      </c>
      <c r="AU80" t="s">
        <v>71</v>
      </c>
      <c r="AV80">
        <v>2015</v>
      </c>
      <c r="AW80">
        <v>9119</v>
      </c>
      <c r="AX80" t="s">
        <v>71</v>
      </c>
      <c r="AY80" t="s">
        <v>71</v>
      </c>
      <c r="AZ80" t="s">
        <v>71</v>
      </c>
      <c r="BA80" t="s">
        <v>71</v>
      </c>
      <c r="BB80" t="s">
        <v>71</v>
      </c>
      <c r="BC80">
        <v>218</v>
      </c>
      <c r="BD80">
        <v>227</v>
      </c>
      <c r="BE80" t="s">
        <v>71</v>
      </c>
      <c r="BF80" t="s">
        <v>897</v>
      </c>
      <c r="BG80" t="str">
        <f>HYPERLINK("http://dx.doi.org/10.1007/978-3-319-19324-3_20","http://dx.doi.org/10.1007/978-3-319-19324-3_20")</f>
        <v>http://dx.doi.org/10.1007/978-3-319-19324-3_20</v>
      </c>
      <c r="BH80" t="s">
        <v>71</v>
      </c>
      <c r="BI80" t="s">
        <v>71</v>
      </c>
      <c r="BJ80" t="s">
        <v>71</v>
      </c>
      <c r="BK80" t="s">
        <v>71</v>
      </c>
      <c r="BL80" t="s">
        <v>71</v>
      </c>
      <c r="BM80" t="s">
        <v>71</v>
      </c>
      <c r="BN80" t="s">
        <v>71</v>
      </c>
      <c r="BO80" t="s">
        <v>71</v>
      </c>
      <c r="BP80" t="s">
        <v>71</v>
      </c>
      <c r="BQ80" t="s">
        <v>71</v>
      </c>
      <c r="BR80" t="s">
        <v>71</v>
      </c>
      <c r="BS80" t="s">
        <v>71</v>
      </c>
      <c r="BT80" t="s">
        <v>898</v>
      </c>
      <c r="BU80" t="str">
        <f>HYPERLINK("https%3A%2F%2Fwww.webofscience.com%2Fwos%2Fwoscc%2Ffull-record%2FWOS:000364537800020","View Full Record in Web of Science")</f>
        <v>View Full Record in Web of Science</v>
      </c>
    </row>
    <row r="81" spans="1:73" x14ac:dyDescent="0.25">
      <c r="A81" t="s">
        <v>460</v>
      </c>
      <c r="B81" t="s">
        <v>899</v>
      </c>
      <c r="C81" t="s">
        <v>71</v>
      </c>
      <c r="D81" t="s">
        <v>899</v>
      </c>
      <c r="E81" t="s">
        <v>71</v>
      </c>
      <c r="F81" t="s">
        <v>900</v>
      </c>
      <c r="G81" t="s">
        <v>71</v>
      </c>
      <c r="H81" t="s">
        <v>71</v>
      </c>
      <c r="I81" t="s">
        <v>901</v>
      </c>
      <c r="K81" t="s">
        <v>902</v>
      </c>
      <c r="L81" t="s">
        <v>466</v>
      </c>
      <c r="M81" t="s">
        <v>71</v>
      </c>
      <c r="N81" t="s">
        <v>71</v>
      </c>
      <c r="O81" t="s">
        <v>71</v>
      </c>
      <c r="P81" t="s">
        <v>71</v>
      </c>
      <c r="Q81" t="s">
        <v>71</v>
      </c>
      <c r="R81" t="s">
        <v>71</v>
      </c>
      <c r="S81" t="s">
        <v>71</v>
      </c>
      <c r="T81" t="s">
        <v>71</v>
      </c>
      <c r="U81" t="s">
        <v>71</v>
      </c>
      <c r="V81" t="s">
        <v>71</v>
      </c>
      <c r="W81" t="s">
        <v>903</v>
      </c>
      <c r="X81" t="s">
        <v>71</v>
      </c>
      <c r="Y81" t="s">
        <v>71</v>
      </c>
      <c r="Z81" t="s">
        <v>71</v>
      </c>
      <c r="AA81" t="s">
        <v>71</v>
      </c>
      <c r="AB81" t="s">
        <v>71</v>
      </c>
      <c r="AC81" t="s">
        <v>71</v>
      </c>
      <c r="AD81" t="s">
        <v>71</v>
      </c>
      <c r="AE81" t="s">
        <v>71</v>
      </c>
      <c r="AF81" t="s">
        <v>71</v>
      </c>
      <c r="AG81" t="s">
        <v>71</v>
      </c>
      <c r="AH81" t="s">
        <v>71</v>
      </c>
      <c r="AI81" t="s">
        <v>71</v>
      </c>
      <c r="AJ81" t="s">
        <v>71</v>
      </c>
      <c r="AK81" t="s">
        <v>71</v>
      </c>
      <c r="AL81" t="s">
        <v>71</v>
      </c>
      <c r="AM81" t="s">
        <v>71</v>
      </c>
      <c r="AN81" t="s">
        <v>71</v>
      </c>
      <c r="AO81" t="s">
        <v>71</v>
      </c>
      <c r="AP81" t="s">
        <v>468</v>
      </c>
      <c r="AQ81" t="s">
        <v>71</v>
      </c>
      <c r="AR81" t="s">
        <v>904</v>
      </c>
      <c r="AS81" t="s">
        <v>71</v>
      </c>
      <c r="AT81" t="s">
        <v>71</v>
      </c>
      <c r="AU81" t="s">
        <v>71</v>
      </c>
      <c r="AV81">
        <v>2015</v>
      </c>
      <c r="AW81">
        <v>326</v>
      </c>
      <c r="AX81" t="s">
        <v>71</v>
      </c>
      <c r="AY81" t="s">
        <v>71</v>
      </c>
      <c r="AZ81" t="s">
        <v>71</v>
      </c>
      <c r="BA81" t="s">
        <v>71</v>
      </c>
      <c r="BB81" t="s">
        <v>71</v>
      </c>
      <c r="BC81">
        <v>661</v>
      </c>
      <c r="BD81">
        <v>681</v>
      </c>
      <c r="BE81" t="s">
        <v>71</v>
      </c>
      <c r="BF81" t="s">
        <v>905</v>
      </c>
      <c r="BG81" t="str">
        <f>HYPERLINK("http://dx.doi.org/10.1007/978-3-319-19683-1_31","http://dx.doi.org/10.1007/978-3-319-19683-1_31")</f>
        <v>http://dx.doi.org/10.1007/978-3-319-19683-1_31</v>
      </c>
      <c r="BH81" t="s">
        <v>906</v>
      </c>
      <c r="BI81" t="s">
        <v>71</v>
      </c>
      <c r="BJ81" t="s">
        <v>71</v>
      </c>
      <c r="BK81" t="s">
        <v>71</v>
      </c>
      <c r="BL81" t="s">
        <v>71</v>
      </c>
      <c r="BM81" t="s">
        <v>71</v>
      </c>
      <c r="BN81" t="s">
        <v>71</v>
      </c>
      <c r="BO81" t="s">
        <v>71</v>
      </c>
      <c r="BP81" t="s">
        <v>71</v>
      </c>
      <c r="BQ81" t="s">
        <v>71</v>
      </c>
      <c r="BR81" t="s">
        <v>71</v>
      </c>
      <c r="BS81" t="s">
        <v>71</v>
      </c>
      <c r="BT81" t="s">
        <v>907</v>
      </c>
      <c r="BU81" t="str">
        <f>HYPERLINK("https%3A%2F%2Fwww.webofscience.com%2Fwos%2Fwoscc%2Ffull-record%2FWOS:000374483600032","View Full Record in Web of Science")</f>
        <v>View Full Record in Web of Science</v>
      </c>
    </row>
    <row r="82" spans="1:73" x14ac:dyDescent="0.25">
      <c r="A82" t="s">
        <v>69</v>
      </c>
      <c r="B82" t="s">
        <v>908</v>
      </c>
      <c r="C82" t="s">
        <v>71</v>
      </c>
      <c r="D82" t="s">
        <v>71</v>
      </c>
      <c r="E82" t="s">
        <v>71</v>
      </c>
      <c r="F82" t="s">
        <v>908</v>
      </c>
      <c r="G82" t="s">
        <v>71</v>
      </c>
      <c r="H82" t="s">
        <v>71</v>
      </c>
      <c r="I82" t="s">
        <v>909</v>
      </c>
      <c r="K82" t="s">
        <v>421</v>
      </c>
      <c r="L82" t="s">
        <v>71</v>
      </c>
      <c r="M82" t="s">
        <v>71</v>
      </c>
      <c r="N82" t="s">
        <v>71</v>
      </c>
      <c r="O82" t="s">
        <v>71</v>
      </c>
      <c r="P82" t="s">
        <v>71</v>
      </c>
      <c r="Q82" t="s">
        <v>71</v>
      </c>
      <c r="R82" t="s">
        <v>71</v>
      </c>
      <c r="S82" t="s">
        <v>71</v>
      </c>
      <c r="T82" t="s">
        <v>71</v>
      </c>
      <c r="U82" t="s">
        <v>71</v>
      </c>
      <c r="V82" t="s">
        <v>71</v>
      </c>
      <c r="W82" t="s">
        <v>910</v>
      </c>
      <c r="X82" t="s">
        <v>71</v>
      </c>
      <c r="Y82" t="s">
        <v>71</v>
      </c>
      <c r="Z82" t="s">
        <v>71</v>
      </c>
      <c r="AA82" t="s">
        <v>71</v>
      </c>
      <c r="AB82" t="s">
        <v>911</v>
      </c>
      <c r="AC82" t="s">
        <v>912</v>
      </c>
      <c r="AD82" t="s">
        <v>71</v>
      </c>
      <c r="AE82" t="s">
        <v>71</v>
      </c>
      <c r="AF82" t="s">
        <v>71</v>
      </c>
      <c r="AG82" t="s">
        <v>71</v>
      </c>
      <c r="AH82" t="s">
        <v>71</v>
      </c>
      <c r="AI82" t="s">
        <v>71</v>
      </c>
      <c r="AJ82" t="s">
        <v>71</v>
      </c>
      <c r="AK82" t="s">
        <v>71</v>
      </c>
      <c r="AL82" t="s">
        <v>71</v>
      </c>
      <c r="AM82" t="s">
        <v>71</v>
      </c>
      <c r="AN82" t="s">
        <v>71</v>
      </c>
      <c r="AO82" t="s">
        <v>71</v>
      </c>
      <c r="AP82" t="s">
        <v>423</v>
      </c>
      <c r="AQ82" t="s">
        <v>715</v>
      </c>
      <c r="AR82" t="s">
        <v>71</v>
      </c>
      <c r="AS82" t="s">
        <v>71</v>
      </c>
      <c r="AT82" t="s">
        <v>71</v>
      </c>
      <c r="AU82" t="s">
        <v>913</v>
      </c>
      <c r="AV82">
        <v>1997</v>
      </c>
      <c r="AW82">
        <v>90</v>
      </c>
      <c r="AX82">
        <v>2</v>
      </c>
      <c r="AY82" t="s">
        <v>71</v>
      </c>
      <c r="AZ82" t="s">
        <v>71</v>
      </c>
      <c r="BA82" t="s">
        <v>71</v>
      </c>
      <c r="BB82" t="s">
        <v>71</v>
      </c>
      <c r="BC82">
        <v>207</v>
      </c>
      <c r="BD82">
        <v>218</v>
      </c>
      <c r="BE82" t="s">
        <v>71</v>
      </c>
      <c r="BF82" t="s">
        <v>914</v>
      </c>
      <c r="BG82" t="str">
        <f>HYPERLINK("http://dx.doi.org/10.1016/S0165-0114(97)00088-2","http://dx.doi.org/10.1016/S0165-0114(97)00088-2")</f>
        <v>http://dx.doi.org/10.1016/S0165-0114(97)00088-2</v>
      </c>
      <c r="BH82" t="s">
        <v>71</v>
      </c>
      <c r="BI82" t="s">
        <v>71</v>
      </c>
      <c r="BJ82" t="s">
        <v>71</v>
      </c>
      <c r="BK82" t="s">
        <v>71</v>
      </c>
      <c r="BL82" t="s">
        <v>71</v>
      </c>
      <c r="BM82" t="s">
        <v>71</v>
      </c>
      <c r="BN82" t="s">
        <v>71</v>
      </c>
      <c r="BO82" t="s">
        <v>71</v>
      </c>
      <c r="BP82" t="s">
        <v>71</v>
      </c>
      <c r="BQ82" t="s">
        <v>71</v>
      </c>
      <c r="BR82" t="s">
        <v>71</v>
      </c>
      <c r="BS82" t="s">
        <v>71</v>
      </c>
      <c r="BT82" t="s">
        <v>915</v>
      </c>
      <c r="BU82" t="str">
        <f>HYPERLINK("https%3A%2F%2Fwww.webofscience.com%2Fwos%2Fwoscc%2Ffull-record%2FWOS:A1997XV01900013","View Full Record in Web of Science")</f>
        <v>View Full Record in Web of Science</v>
      </c>
    </row>
    <row r="83" spans="1:73" x14ac:dyDescent="0.25">
      <c r="A83" t="s">
        <v>460</v>
      </c>
      <c r="B83" t="s">
        <v>916</v>
      </c>
      <c r="C83" t="s">
        <v>71</v>
      </c>
      <c r="D83" t="s">
        <v>917</v>
      </c>
      <c r="E83" t="s">
        <v>71</v>
      </c>
      <c r="F83" t="s">
        <v>918</v>
      </c>
      <c r="G83" t="s">
        <v>71</v>
      </c>
      <c r="H83" t="s">
        <v>71</v>
      </c>
      <c r="I83" t="s">
        <v>919</v>
      </c>
      <c r="K83" t="s">
        <v>920</v>
      </c>
      <c r="L83" t="s">
        <v>466</v>
      </c>
      <c r="M83" t="s">
        <v>71</v>
      </c>
      <c r="N83" t="s">
        <v>71</v>
      </c>
      <c r="O83" t="s">
        <v>71</v>
      </c>
      <c r="P83" t="s">
        <v>71</v>
      </c>
      <c r="Q83" t="s">
        <v>71</v>
      </c>
      <c r="R83" t="s">
        <v>71</v>
      </c>
      <c r="S83" t="s">
        <v>71</v>
      </c>
      <c r="T83" t="s">
        <v>71</v>
      </c>
      <c r="U83" t="s">
        <v>71</v>
      </c>
      <c r="V83" t="s">
        <v>71</v>
      </c>
      <c r="W83" t="s">
        <v>921</v>
      </c>
      <c r="X83" t="s">
        <v>71</v>
      </c>
      <c r="Y83" t="s">
        <v>71</v>
      </c>
      <c r="Z83" t="s">
        <v>71</v>
      </c>
      <c r="AA83" t="s">
        <v>71</v>
      </c>
      <c r="AB83" t="s">
        <v>922</v>
      </c>
      <c r="AC83" t="s">
        <v>923</v>
      </c>
      <c r="AD83" t="s">
        <v>71</v>
      </c>
      <c r="AE83" t="s">
        <v>71</v>
      </c>
      <c r="AF83" t="s">
        <v>71</v>
      </c>
      <c r="AG83" t="s">
        <v>71</v>
      </c>
      <c r="AH83" t="s">
        <v>71</v>
      </c>
      <c r="AI83" t="s">
        <v>71</v>
      </c>
      <c r="AJ83" t="s">
        <v>71</v>
      </c>
      <c r="AK83" t="s">
        <v>71</v>
      </c>
      <c r="AL83" t="s">
        <v>71</v>
      </c>
      <c r="AM83" t="s">
        <v>71</v>
      </c>
      <c r="AN83" t="s">
        <v>71</v>
      </c>
      <c r="AO83" t="s">
        <v>71</v>
      </c>
      <c r="AP83" t="s">
        <v>468</v>
      </c>
      <c r="AQ83" t="s">
        <v>71</v>
      </c>
      <c r="AR83" t="s">
        <v>924</v>
      </c>
      <c r="AS83" t="s">
        <v>71</v>
      </c>
      <c r="AT83" t="s">
        <v>71</v>
      </c>
      <c r="AU83" t="s">
        <v>71</v>
      </c>
      <c r="AV83">
        <v>2010</v>
      </c>
      <c r="AW83">
        <v>261</v>
      </c>
      <c r="AX83" t="s">
        <v>71</v>
      </c>
      <c r="AY83" t="s">
        <v>71</v>
      </c>
      <c r="AZ83" t="s">
        <v>71</v>
      </c>
      <c r="BA83" t="s">
        <v>71</v>
      </c>
      <c r="BB83" t="s">
        <v>71</v>
      </c>
      <c r="BC83">
        <v>219</v>
      </c>
      <c r="BD83">
        <v>235</v>
      </c>
      <c r="BE83" t="s">
        <v>71</v>
      </c>
      <c r="BF83" t="s">
        <v>71</v>
      </c>
      <c r="BG83" t="s">
        <v>71</v>
      </c>
      <c r="BH83" t="s">
        <v>925</v>
      </c>
      <c r="BI83" t="s">
        <v>71</v>
      </c>
      <c r="BJ83" t="s">
        <v>71</v>
      </c>
      <c r="BK83" t="s">
        <v>71</v>
      </c>
      <c r="BL83" t="s">
        <v>71</v>
      </c>
      <c r="BM83" t="s">
        <v>71</v>
      </c>
      <c r="BN83" t="s">
        <v>71</v>
      </c>
      <c r="BO83" t="s">
        <v>71</v>
      </c>
      <c r="BP83" t="s">
        <v>71</v>
      </c>
      <c r="BQ83" t="s">
        <v>71</v>
      </c>
      <c r="BR83" t="s">
        <v>71</v>
      </c>
      <c r="BS83" t="s">
        <v>71</v>
      </c>
      <c r="BT83" t="s">
        <v>926</v>
      </c>
      <c r="BU83" t="str">
        <f>HYPERLINK("https%3A%2F%2Fwww.webofscience.com%2Fwos%2Fwoscc%2Ffull-record%2FWOS:000283523800011","View Full Record in Web of Science")</f>
        <v>View Full Record in Web of Science</v>
      </c>
    </row>
    <row r="84" spans="1:73" x14ac:dyDescent="0.25">
      <c r="A84" t="s">
        <v>83</v>
      </c>
      <c r="B84" t="s">
        <v>927</v>
      </c>
      <c r="C84" t="s">
        <v>71</v>
      </c>
      <c r="D84" t="s">
        <v>928</v>
      </c>
      <c r="E84" t="s">
        <v>71</v>
      </c>
      <c r="F84" t="s">
        <v>929</v>
      </c>
      <c r="G84" t="s">
        <v>71</v>
      </c>
      <c r="H84" t="s">
        <v>71</v>
      </c>
      <c r="I84" t="s">
        <v>930</v>
      </c>
      <c r="K84" t="s">
        <v>931</v>
      </c>
      <c r="L84" t="s">
        <v>71</v>
      </c>
      <c r="M84" t="s">
        <v>71</v>
      </c>
      <c r="N84" t="s">
        <v>71</v>
      </c>
      <c r="O84" t="s">
        <v>71</v>
      </c>
      <c r="P84" t="s">
        <v>932</v>
      </c>
      <c r="Q84" t="s">
        <v>933</v>
      </c>
      <c r="R84" t="s">
        <v>934</v>
      </c>
      <c r="S84" t="s">
        <v>935</v>
      </c>
      <c r="T84" t="s">
        <v>71</v>
      </c>
      <c r="U84" t="s">
        <v>71</v>
      </c>
      <c r="V84" t="s">
        <v>71</v>
      </c>
      <c r="W84" t="s">
        <v>936</v>
      </c>
      <c r="X84" t="s">
        <v>71</v>
      </c>
      <c r="Y84" t="s">
        <v>71</v>
      </c>
      <c r="Z84" t="s">
        <v>71</v>
      </c>
      <c r="AA84" t="s">
        <v>71</v>
      </c>
      <c r="AB84" t="s">
        <v>71</v>
      </c>
      <c r="AC84" t="s">
        <v>937</v>
      </c>
      <c r="AD84" t="s">
        <v>71</v>
      </c>
      <c r="AE84" t="s">
        <v>71</v>
      </c>
      <c r="AF84" t="s">
        <v>71</v>
      </c>
      <c r="AG84" t="s">
        <v>71</v>
      </c>
      <c r="AH84" t="s">
        <v>71</v>
      </c>
      <c r="AI84" t="s">
        <v>71</v>
      </c>
      <c r="AJ84" t="s">
        <v>71</v>
      </c>
      <c r="AK84" t="s">
        <v>71</v>
      </c>
      <c r="AL84" t="s">
        <v>71</v>
      </c>
      <c r="AM84" t="s">
        <v>71</v>
      </c>
      <c r="AN84" t="s">
        <v>71</v>
      </c>
      <c r="AO84" t="s">
        <v>71</v>
      </c>
      <c r="AP84" t="s">
        <v>71</v>
      </c>
      <c r="AQ84" t="s">
        <v>71</v>
      </c>
      <c r="AR84" t="s">
        <v>938</v>
      </c>
      <c r="AS84" t="s">
        <v>71</v>
      </c>
      <c r="AT84" t="s">
        <v>71</v>
      </c>
      <c r="AU84" t="s">
        <v>71</v>
      </c>
      <c r="AV84">
        <v>2007</v>
      </c>
      <c r="AW84" t="s">
        <v>71</v>
      </c>
      <c r="AX84" t="s">
        <v>71</v>
      </c>
      <c r="AY84" t="s">
        <v>71</v>
      </c>
      <c r="AZ84" t="s">
        <v>71</v>
      </c>
      <c r="BA84" t="s">
        <v>71</v>
      </c>
      <c r="BB84" t="s">
        <v>71</v>
      </c>
      <c r="BC84">
        <v>147</v>
      </c>
      <c r="BD84">
        <v>150</v>
      </c>
      <c r="BE84" t="s">
        <v>71</v>
      </c>
      <c r="BF84" t="s">
        <v>71</v>
      </c>
      <c r="BG84" t="s">
        <v>71</v>
      </c>
      <c r="BH84" t="s">
        <v>71</v>
      </c>
      <c r="BI84" t="s">
        <v>71</v>
      </c>
      <c r="BJ84" t="s">
        <v>71</v>
      </c>
      <c r="BK84" t="s">
        <v>71</v>
      </c>
      <c r="BL84" t="s">
        <v>71</v>
      </c>
      <c r="BM84" t="s">
        <v>71</v>
      </c>
      <c r="BN84" t="s">
        <v>71</v>
      </c>
      <c r="BO84" t="s">
        <v>71</v>
      </c>
      <c r="BP84" t="s">
        <v>71</v>
      </c>
      <c r="BQ84" t="s">
        <v>71</v>
      </c>
      <c r="BR84" t="s">
        <v>71</v>
      </c>
      <c r="BS84" t="s">
        <v>71</v>
      </c>
      <c r="BT84" t="s">
        <v>939</v>
      </c>
      <c r="BU84" t="str">
        <f>HYPERLINK("https%3A%2F%2Fwww.webofscience.com%2Fwos%2Fwoscc%2Ffull-record%2FWOS:000254392000024","View Full Record in Web of Science")</f>
        <v>View Full Record in Web of Science</v>
      </c>
    </row>
    <row r="85" spans="1:73" x14ac:dyDescent="0.25">
      <c r="A85" t="s">
        <v>69</v>
      </c>
      <c r="B85" t="s">
        <v>940</v>
      </c>
      <c r="C85" t="s">
        <v>71</v>
      </c>
      <c r="D85" t="s">
        <v>71</v>
      </c>
      <c r="E85" t="s">
        <v>71</v>
      </c>
      <c r="F85" t="s">
        <v>941</v>
      </c>
      <c r="G85" t="s">
        <v>71</v>
      </c>
      <c r="H85" t="s">
        <v>71</v>
      </c>
      <c r="I85" t="s">
        <v>942</v>
      </c>
      <c r="K85" t="s">
        <v>943</v>
      </c>
      <c r="L85" t="s">
        <v>71</v>
      </c>
      <c r="M85" t="s">
        <v>71</v>
      </c>
      <c r="N85" t="s">
        <v>71</v>
      </c>
      <c r="O85" t="s">
        <v>71</v>
      </c>
      <c r="P85" t="s">
        <v>71</v>
      </c>
      <c r="Q85" t="s">
        <v>71</v>
      </c>
      <c r="R85" t="s">
        <v>71</v>
      </c>
      <c r="S85" t="s">
        <v>71</v>
      </c>
      <c r="T85" t="s">
        <v>71</v>
      </c>
      <c r="U85" t="s">
        <v>71</v>
      </c>
      <c r="V85" t="s">
        <v>71</v>
      </c>
      <c r="W85" t="s">
        <v>944</v>
      </c>
      <c r="X85" t="s">
        <v>71</v>
      </c>
      <c r="Y85" t="s">
        <v>71</v>
      </c>
      <c r="Z85" t="s">
        <v>71</v>
      </c>
      <c r="AA85" t="s">
        <v>71</v>
      </c>
      <c r="AB85" t="s">
        <v>945</v>
      </c>
      <c r="AC85" t="s">
        <v>946</v>
      </c>
      <c r="AD85" t="s">
        <v>71</v>
      </c>
      <c r="AE85" t="s">
        <v>71</v>
      </c>
      <c r="AF85" t="s">
        <v>71</v>
      </c>
      <c r="AG85" t="s">
        <v>71</v>
      </c>
      <c r="AH85" t="s">
        <v>71</v>
      </c>
      <c r="AI85" t="s">
        <v>71</v>
      </c>
      <c r="AJ85" t="s">
        <v>71</v>
      </c>
      <c r="AK85" t="s">
        <v>71</v>
      </c>
      <c r="AL85" t="s">
        <v>71</v>
      </c>
      <c r="AM85" t="s">
        <v>71</v>
      </c>
      <c r="AN85" t="s">
        <v>71</v>
      </c>
      <c r="AO85" t="s">
        <v>71</v>
      </c>
      <c r="AP85" t="s">
        <v>947</v>
      </c>
      <c r="AQ85" t="s">
        <v>948</v>
      </c>
      <c r="AR85" t="s">
        <v>71</v>
      </c>
      <c r="AS85" t="s">
        <v>71</v>
      </c>
      <c r="AT85" t="s">
        <v>71</v>
      </c>
      <c r="AU85" t="s">
        <v>71</v>
      </c>
      <c r="AV85" t="s">
        <v>71</v>
      </c>
      <c r="AW85" t="s">
        <v>71</v>
      </c>
      <c r="AX85" t="s">
        <v>71</v>
      </c>
      <c r="AY85" t="s">
        <v>71</v>
      </c>
      <c r="AZ85" t="s">
        <v>71</v>
      </c>
      <c r="BA85" t="s">
        <v>71</v>
      </c>
      <c r="BB85" t="s">
        <v>71</v>
      </c>
      <c r="BC85" t="s">
        <v>71</v>
      </c>
      <c r="BD85" t="s">
        <v>71</v>
      </c>
      <c r="BE85" t="s">
        <v>71</v>
      </c>
      <c r="BF85" t="s">
        <v>949</v>
      </c>
      <c r="BG85" t="str">
        <f>HYPERLINK("http://dx.doi.org/10.1111/exsy.13104","http://dx.doi.org/10.1111/exsy.13104")</f>
        <v>http://dx.doi.org/10.1111/exsy.13104</v>
      </c>
      <c r="BH85" t="s">
        <v>71</v>
      </c>
      <c r="BI85" t="s">
        <v>950</v>
      </c>
      <c r="BJ85" t="s">
        <v>71</v>
      </c>
      <c r="BK85" t="s">
        <v>71</v>
      </c>
      <c r="BL85" t="s">
        <v>71</v>
      </c>
      <c r="BM85" t="s">
        <v>71</v>
      </c>
      <c r="BN85" t="s">
        <v>71</v>
      </c>
      <c r="BO85" t="s">
        <v>71</v>
      </c>
      <c r="BP85" t="s">
        <v>71</v>
      </c>
      <c r="BQ85" t="s">
        <v>71</v>
      </c>
      <c r="BR85" t="s">
        <v>71</v>
      </c>
      <c r="BS85" t="s">
        <v>71</v>
      </c>
      <c r="BT85" t="s">
        <v>951</v>
      </c>
      <c r="BU85" t="str">
        <f>HYPERLINK("https%3A%2F%2Fwww.webofscience.com%2Fwos%2Fwoscc%2Ffull-record%2FWOS:000828896400001","View Full Record in Web of Science")</f>
        <v>View Full Record in Web of Science</v>
      </c>
    </row>
    <row r="86" spans="1:73" x14ac:dyDescent="0.25">
      <c r="A86" t="s">
        <v>69</v>
      </c>
      <c r="B86" t="s">
        <v>952</v>
      </c>
      <c r="C86" t="s">
        <v>71</v>
      </c>
      <c r="D86" t="s">
        <v>71</v>
      </c>
      <c r="E86" t="s">
        <v>71</v>
      </c>
      <c r="F86" t="s">
        <v>953</v>
      </c>
      <c r="G86" t="s">
        <v>71</v>
      </c>
      <c r="H86" t="s">
        <v>71</v>
      </c>
      <c r="I86" t="s">
        <v>954</v>
      </c>
      <c r="K86" t="s">
        <v>955</v>
      </c>
      <c r="L86" t="s">
        <v>71</v>
      </c>
      <c r="M86" t="s">
        <v>71</v>
      </c>
      <c r="N86" t="s">
        <v>71</v>
      </c>
      <c r="O86" t="s">
        <v>71</v>
      </c>
      <c r="P86" t="s">
        <v>71</v>
      </c>
      <c r="Q86" t="s">
        <v>71</v>
      </c>
      <c r="R86" t="s">
        <v>71</v>
      </c>
      <c r="S86" t="s">
        <v>71</v>
      </c>
      <c r="T86" t="s">
        <v>71</v>
      </c>
      <c r="U86" t="s">
        <v>71</v>
      </c>
      <c r="V86" t="s">
        <v>71</v>
      </c>
      <c r="W86" t="s">
        <v>956</v>
      </c>
      <c r="X86" t="s">
        <v>71</v>
      </c>
      <c r="Y86" t="s">
        <v>71</v>
      </c>
      <c r="Z86" t="s">
        <v>71</v>
      </c>
      <c r="AA86" t="s">
        <v>71</v>
      </c>
      <c r="AB86" t="s">
        <v>71</v>
      </c>
      <c r="AC86" t="s">
        <v>957</v>
      </c>
      <c r="AD86" t="s">
        <v>71</v>
      </c>
      <c r="AE86" t="s">
        <v>71</v>
      </c>
      <c r="AF86" t="s">
        <v>71</v>
      </c>
      <c r="AG86" t="s">
        <v>71</v>
      </c>
      <c r="AH86" t="s">
        <v>71</v>
      </c>
      <c r="AI86" t="s">
        <v>71</v>
      </c>
      <c r="AJ86" t="s">
        <v>71</v>
      </c>
      <c r="AK86" t="s">
        <v>71</v>
      </c>
      <c r="AL86" t="s">
        <v>71</v>
      </c>
      <c r="AM86" t="s">
        <v>71</v>
      </c>
      <c r="AN86" t="s">
        <v>71</v>
      </c>
      <c r="AO86" t="s">
        <v>71</v>
      </c>
      <c r="AP86" t="s">
        <v>958</v>
      </c>
      <c r="AQ86" t="s">
        <v>959</v>
      </c>
      <c r="AR86" t="s">
        <v>71</v>
      </c>
      <c r="AS86" t="s">
        <v>71</v>
      </c>
      <c r="AT86" t="s">
        <v>71</v>
      </c>
      <c r="AU86" t="s">
        <v>960</v>
      </c>
      <c r="AV86">
        <v>2017</v>
      </c>
      <c r="AW86">
        <v>47</v>
      </c>
      <c r="AX86">
        <v>4</v>
      </c>
      <c r="AY86" t="s">
        <v>71</v>
      </c>
      <c r="AZ86" t="s">
        <v>71</v>
      </c>
      <c r="BA86" t="s">
        <v>71</v>
      </c>
      <c r="BB86" t="s">
        <v>71</v>
      </c>
      <c r="BC86">
        <v>507</v>
      </c>
      <c r="BD86">
        <v>530</v>
      </c>
      <c r="BE86" t="s">
        <v>71</v>
      </c>
      <c r="BF86" t="s">
        <v>961</v>
      </c>
      <c r="BG86" t="str">
        <f>HYPERLINK("http://dx.doi.org/10.1007/s10462-016-9490-x","http://dx.doi.org/10.1007/s10462-016-9490-x")</f>
        <v>http://dx.doi.org/10.1007/s10462-016-9490-x</v>
      </c>
      <c r="BH86" t="s">
        <v>71</v>
      </c>
      <c r="BI86" t="s">
        <v>71</v>
      </c>
      <c r="BJ86" t="s">
        <v>71</v>
      </c>
      <c r="BK86" t="s">
        <v>71</v>
      </c>
      <c r="BL86" t="s">
        <v>71</v>
      </c>
      <c r="BM86" t="s">
        <v>71</v>
      </c>
      <c r="BN86" t="s">
        <v>71</v>
      </c>
      <c r="BO86" t="s">
        <v>71</v>
      </c>
      <c r="BP86" t="s">
        <v>71</v>
      </c>
      <c r="BQ86" t="s">
        <v>71</v>
      </c>
      <c r="BR86" t="s">
        <v>71</v>
      </c>
      <c r="BS86" t="s">
        <v>71</v>
      </c>
      <c r="BT86" t="s">
        <v>962</v>
      </c>
      <c r="BU86" t="str">
        <f>HYPERLINK("https%3A%2F%2Fwww.webofscience.com%2Fwos%2Fwoscc%2Ffull-record%2FWOS:000397506200004","View Full Record in Web of Science")</f>
        <v>View Full Record in Web of Science</v>
      </c>
    </row>
    <row r="87" spans="1:73" x14ac:dyDescent="0.25">
      <c r="A87" t="s">
        <v>69</v>
      </c>
      <c r="B87" t="s">
        <v>963</v>
      </c>
      <c r="C87" t="s">
        <v>71</v>
      </c>
      <c r="D87" t="s">
        <v>71</v>
      </c>
      <c r="E87" t="s">
        <v>71</v>
      </c>
      <c r="F87" t="s">
        <v>964</v>
      </c>
      <c r="G87" t="s">
        <v>71</v>
      </c>
      <c r="H87" t="s">
        <v>71</v>
      </c>
      <c r="I87" t="s">
        <v>965</v>
      </c>
      <c r="K87" t="s">
        <v>186</v>
      </c>
      <c r="L87" t="s">
        <v>71</v>
      </c>
      <c r="M87" t="s">
        <v>71</v>
      </c>
      <c r="N87" t="s">
        <v>71</v>
      </c>
      <c r="O87" t="s">
        <v>71</v>
      </c>
      <c r="P87" t="s">
        <v>71</v>
      </c>
      <c r="Q87" t="s">
        <v>71</v>
      </c>
      <c r="R87" t="s">
        <v>71</v>
      </c>
      <c r="S87" t="s">
        <v>71</v>
      </c>
      <c r="T87" t="s">
        <v>71</v>
      </c>
      <c r="U87" t="s">
        <v>71</v>
      </c>
      <c r="V87" t="s">
        <v>71</v>
      </c>
      <c r="W87" t="s">
        <v>966</v>
      </c>
      <c r="X87" t="s">
        <v>71</v>
      </c>
      <c r="Y87" t="s">
        <v>71</v>
      </c>
      <c r="Z87" t="s">
        <v>71</v>
      </c>
      <c r="AA87" t="s">
        <v>71</v>
      </c>
      <c r="AB87" t="s">
        <v>71</v>
      </c>
      <c r="AC87" t="s">
        <v>71</v>
      </c>
      <c r="AD87" t="s">
        <v>71</v>
      </c>
      <c r="AE87" t="s">
        <v>71</v>
      </c>
      <c r="AF87" t="s">
        <v>71</v>
      </c>
      <c r="AG87" t="s">
        <v>71</v>
      </c>
      <c r="AH87" t="s">
        <v>71</v>
      </c>
      <c r="AI87" t="s">
        <v>71</v>
      </c>
      <c r="AJ87" t="s">
        <v>71</v>
      </c>
      <c r="AK87" t="s">
        <v>71</v>
      </c>
      <c r="AL87" t="s">
        <v>71</v>
      </c>
      <c r="AM87" t="s">
        <v>71</v>
      </c>
      <c r="AN87" t="s">
        <v>71</v>
      </c>
      <c r="AO87" t="s">
        <v>71</v>
      </c>
      <c r="AP87" t="s">
        <v>188</v>
      </c>
      <c r="AQ87" t="s">
        <v>71</v>
      </c>
      <c r="AR87" t="s">
        <v>71</v>
      </c>
      <c r="AS87" t="s">
        <v>71</v>
      </c>
      <c r="AT87" t="s">
        <v>71</v>
      </c>
      <c r="AU87" t="s">
        <v>239</v>
      </c>
      <c r="AV87">
        <v>2013</v>
      </c>
      <c r="AW87">
        <v>21</v>
      </c>
      <c r="AX87">
        <v>1</v>
      </c>
      <c r="AY87" t="s">
        <v>71</v>
      </c>
      <c r="AZ87" t="s">
        <v>71</v>
      </c>
      <c r="BA87" t="s">
        <v>71</v>
      </c>
      <c r="BB87" t="s">
        <v>71</v>
      </c>
      <c r="BC87">
        <v>139</v>
      </c>
      <c r="BD87">
        <v>155</v>
      </c>
      <c r="BE87" t="s">
        <v>71</v>
      </c>
      <c r="BF87" t="s">
        <v>967</v>
      </c>
      <c r="BG87" t="str">
        <f>HYPERLINK("http://dx.doi.org/10.1142/S0218488513500086","http://dx.doi.org/10.1142/S0218488513500086")</f>
        <v>http://dx.doi.org/10.1142/S0218488513500086</v>
      </c>
      <c r="BH87" t="s">
        <v>71</v>
      </c>
      <c r="BI87" t="s">
        <v>71</v>
      </c>
      <c r="BJ87" t="s">
        <v>71</v>
      </c>
      <c r="BK87" t="s">
        <v>71</v>
      </c>
      <c r="BL87" t="s">
        <v>71</v>
      </c>
      <c r="BM87" t="s">
        <v>71</v>
      </c>
      <c r="BN87" t="s">
        <v>71</v>
      </c>
      <c r="BO87" t="s">
        <v>71</v>
      </c>
      <c r="BP87" t="s">
        <v>71</v>
      </c>
      <c r="BQ87" t="s">
        <v>71</v>
      </c>
      <c r="BR87" t="s">
        <v>71</v>
      </c>
      <c r="BS87" t="s">
        <v>71</v>
      </c>
      <c r="BT87" t="s">
        <v>968</v>
      </c>
      <c r="BU87" t="str">
        <f>HYPERLINK("https%3A%2F%2Fwww.webofscience.com%2Fwos%2Fwoscc%2Ffull-record%2FWOS:000316908600008","View Full Record in Web of Science")</f>
        <v>View Full Record in Web of Science</v>
      </c>
    </row>
    <row r="88" spans="1:73" x14ac:dyDescent="0.25">
      <c r="A88" t="s">
        <v>69</v>
      </c>
      <c r="B88" t="s">
        <v>969</v>
      </c>
      <c r="C88" t="s">
        <v>71</v>
      </c>
      <c r="D88" t="s">
        <v>71</v>
      </c>
      <c r="E88" t="s">
        <v>71</v>
      </c>
      <c r="F88" t="s">
        <v>970</v>
      </c>
      <c r="G88" t="s">
        <v>71</v>
      </c>
      <c r="H88" t="s">
        <v>71</v>
      </c>
      <c r="I88" t="s">
        <v>971</v>
      </c>
      <c r="K88" t="s">
        <v>123</v>
      </c>
      <c r="L88" t="s">
        <v>71</v>
      </c>
      <c r="M88" t="s">
        <v>71</v>
      </c>
      <c r="N88" t="s">
        <v>71</v>
      </c>
      <c r="O88" t="s">
        <v>71</v>
      </c>
      <c r="P88" t="s">
        <v>71</v>
      </c>
      <c r="Q88" t="s">
        <v>71</v>
      </c>
      <c r="R88" t="s">
        <v>71</v>
      </c>
      <c r="S88" t="s">
        <v>71</v>
      </c>
      <c r="T88" t="s">
        <v>71</v>
      </c>
      <c r="U88" t="s">
        <v>71</v>
      </c>
      <c r="V88" t="s">
        <v>71</v>
      </c>
      <c r="W88" t="s">
        <v>972</v>
      </c>
      <c r="X88" t="s">
        <v>71</v>
      </c>
      <c r="Y88" t="s">
        <v>71</v>
      </c>
      <c r="Z88" t="s">
        <v>71</v>
      </c>
      <c r="AA88" t="s">
        <v>71</v>
      </c>
      <c r="AB88" t="s">
        <v>71</v>
      </c>
      <c r="AC88" t="s">
        <v>71</v>
      </c>
      <c r="AD88" t="s">
        <v>71</v>
      </c>
      <c r="AE88" t="s">
        <v>71</v>
      </c>
      <c r="AF88" t="s">
        <v>71</v>
      </c>
      <c r="AG88" t="s">
        <v>71</v>
      </c>
      <c r="AH88" t="s">
        <v>71</v>
      </c>
      <c r="AI88" t="s">
        <v>71</v>
      </c>
      <c r="AJ88" t="s">
        <v>71</v>
      </c>
      <c r="AK88" t="s">
        <v>71</v>
      </c>
      <c r="AL88" t="s">
        <v>71</v>
      </c>
      <c r="AM88" t="s">
        <v>71</v>
      </c>
      <c r="AN88" t="s">
        <v>71</v>
      </c>
      <c r="AO88" t="s">
        <v>71</v>
      </c>
      <c r="AP88" t="s">
        <v>127</v>
      </c>
      <c r="AQ88" t="s">
        <v>128</v>
      </c>
      <c r="AR88" t="s">
        <v>71</v>
      </c>
      <c r="AS88" t="s">
        <v>71</v>
      </c>
      <c r="AT88" t="s">
        <v>71</v>
      </c>
      <c r="AU88" t="s">
        <v>913</v>
      </c>
      <c r="AV88">
        <v>2014</v>
      </c>
      <c r="AW88">
        <v>277</v>
      </c>
      <c r="AX88" t="s">
        <v>71</v>
      </c>
      <c r="AY88" t="s">
        <v>71</v>
      </c>
      <c r="AZ88" t="s">
        <v>71</v>
      </c>
      <c r="BA88" t="s">
        <v>71</v>
      </c>
      <c r="BB88" t="s">
        <v>71</v>
      </c>
      <c r="BC88">
        <v>197</v>
      </c>
      <c r="BD88">
        <v>215</v>
      </c>
      <c r="BE88" t="s">
        <v>71</v>
      </c>
      <c r="BF88" t="s">
        <v>973</v>
      </c>
      <c r="BG88" t="str">
        <f>HYPERLINK("http://dx.doi.org/10.1016/j.ins.2014.01.050","http://dx.doi.org/10.1016/j.ins.2014.01.050")</f>
        <v>http://dx.doi.org/10.1016/j.ins.2014.01.050</v>
      </c>
      <c r="BH88" t="s">
        <v>71</v>
      </c>
      <c r="BI88" t="s">
        <v>71</v>
      </c>
      <c r="BJ88" t="s">
        <v>71</v>
      </c>
      <c r="BK88" t="s">
        <v>71</v>
      </c>
      <c r="BL88" t="s">
        <v>71</v>
      </c>
      <c r="BM88" t="s">
        <v>71</v>
      </c>
      <c r="BN88" t="s">
        <v>71</v>
      </c>
      <c r="BO88" t="s">
        <v>71</v>
      </c>
      <c r="BP88" t="s">
        <v>71</v>
      </c>
      <c r="BQ88" t="s">
        <v>71</v>
      </c>
      <c r="BR88" t="s">
        <v>71</v>
      </c>
      <c r="BS88" t="s">
        <v>71</v>
      </c>
      <c r="BT88" t="s">
        <v>974</v>
      </c>
      <c r="BU88" t="str">
        <f>HYPERLINK("https%3A%2F%2Fwww.webofscience.com%2Fwos%2Fwoscc%2Ffull-record%2FWOS:000338390200013","View Full Record in Web of Science")</f>
        <v>View Full Record in Web of Science</v>
      </c>
    </row>
    <row r="89" spans="1:73" x14ac:dyDescent="0.25">
      <c r="A89" t="s">
        <v>83</v>
      </c>
      <c r="B89" t="s">
        <v>975</v>
      </c>
      <c r="C89" t="s">
        <v>71</v>
      </c>
      <c r="D89" t="s">
        <v>71</v>
      </c>
      <c r="E89" t="s">
        <v>102</v>
      </c>
      <c r="F89" t="s">
        <v>976</v>
      </c>
      <c r="G89" t="s">
        <v>71</v>
      </c>
      <c r="H89" t="s">
        <v>71</v>
      </c>
      <c r="I89" t="s">
        <v>977</v>
      </c>
      <c r="K89" t="s">
        <v>978</v>
      </c>
      <c r="L89" t="s">
        <v>71</v>
      </c>
      <c r="M89" t="s">
        <v>71</v>
      </c>
      <c r="N89" t="s">
        <v>71</v>
      </c>
      <c r="O89" t="s">
        <v>71</v>
      </c>
      <c r="P89" t="s">
        <v>979</v>
      </c>
      <c r="Q89" t="s">
        <v>980</v>
      </c>
      <c r="R89" t="s">
        <v>981</v>
      </c>
      <c r="S89" t="s">
        <v>982</v>
      </c>
      <c r="T89" t="s">
        <v>71</v>
      </c>
      <c r="U89" t="s">
        <v>71</v>
      </c>
      <c r="V89" t="s">
        <v>71</v>
      </c>
      <c r="W89" t="s">
        <v>983</v>
      </c>
      <c r="X89" t="s">
        <v>71</v>
      </c>
      <c r="Y89" t="s">
        <v>71</v>
      </c>
      <c r="Z89" t="s">
        <v>71</v>
      </c>
      <c r="AA89" t="s">
        <v>71</v>
      </c>
      <c r="AB89" t="s">
        <v>71</v>
      </c>
      <c r="AC89" t="s">
        <v>71</v>
      </c>
      <c r="AD89" t="s">
        <v>71</v>
      </c>
      <c r="AE89" t="s">
        <v>71</v>
      </c>
      <c r="AF89" t="s">
        <v>71</v>
      </c>
      <c r="AG89" t="s">
        <v>71</v>
      </c>
      <c r="AH89" t="s">
        <v>71</v>
      </c>
      <c r="AI89" t="s">
        <v>71</v>
      </c>
      <c r="AJ89" t="s">
        <v>71</v>
      </c>
      <c r="AK89" t="s">
        <v>71</v>
      </c>
      <c r="AL89" t="s">
        <v>71</v>
      </c>
      <c r="AM89" t="s">
        <v>71</v>
      </c>
      <c r="AN89" t="s">
        <v>71</v>
      </c>
      <c r="AO89" t="s">
        <v>71</v>
      </c>
      <c r="AP89" t="s">
        <v>71</v>
      </c>
      <c r="AQ89" t="s">
        <v>71</v>
      </c>
      <c r="AR89" t="s">
        <v>984</v>
      </c>
      <c r="AS89" t="s">
        <v>71</v>
      </c>
      <c r="AT89" t="s">
        <v>71</v>
      </c>
      <c r="AU89" t="s">
        <v>71</v>
      </c>
      <c r="AV89">
        <v>2014</v>
      </c>
      <c r="AW89" t="s">
        <v>71</v>
      </c>
      <c r="AX89" t="s">
        <v>71</v>
      </c>
      <c r="AY89" t="s">
        <v>71</v>
      </c>
      <c r="AZ89" t="s">
        <v>71</v>
      </c>
      <c r="BA89" t="s">
        <v>71</v>
      </c>
      <c r="BB89" t="s">
        <v>71</v>
      </c>
      <c r="BC89">
        <v>7</v>
      </c>
      <c r="BD89">
        <v>12</v>
      </c>
      <c r="BE89" t="s">
        <v>71</v>
      </c>
      <c r="BF89" t="s">
        <v>71</v>
      </c>
      <c r="BG89" t="s">
        <v>71</v>
      </c>
      <c r="BH89" t="s">
        <v>71</v>
      </c>
      <c r="BI89" t="s">
        <v>71</v>
      </c>
      <c r="BJ89" t="s">
        <v>71</v>
      </c>
      <c r="BK89" t="s">
        <v>71</v>
      </c>
      <c r="BL89" t="s">
        <v>71</v>
      </c>
      <c r="BM89" t="s">
        <v>71</v>
      </c>
      <c r="BN89" t="s">
        <v>71</v>
      </c>
      <c r="BO89" t="s">
        <v>71</v>
      </c>
      <c r="BP89" t="s">
        <v>71</v>
      </c>
      <c r="BQ89" t="s">
        <v>71</v>
      </c>
      <c r="BR89" t="s">
        <v>71</v>
      </c>
      <c r="BS89" t="s">
        <v>71</v>
      </c>
      <c r="BT89" t="s">
        <v>985</v>
      </c>
      <c r="BU89" t="str">
        <f>HYPERLINK("https%3A%2F%2Fwww.webofscience.com%2Fwos%2Fwoscc%2Ffull-record%2FWOS:000358127600002","View Full Record in Web of Science")</f>
        <v>View Full Record in Web of Science</v>
      </c>
    </row>
    <row r="90" spans="1:73" x14ac:dyDescent="0.25">
      <c r="A90" t="s">
        <v>460</v>
      </c>
      <c r="B90" t="s">
        <v>986</v>
      </c>
      <c r="C90" t="s">
        <v>71</v>
      </c>
      <c r="D90" t="s">
        <v>987</v>
      </c>
      <c r="E90" t="s">
        <v>71</v>
      </c>
      <c r="F90" t="s">
        <v>988</v>
      </c>
      <c r="G90" t="s">
        <v>71</v>
      </c>
      <c r="H90" t="s">
        <v>71</v>
      </c>
      <c r="I90" t="s">
        <v>989</v>
      </c>
      <c r="K90" t="s">
        <v>990</v>
      </c>
      <c r="L90" t="s">
        <v>526</v>
      </c>
      <c r="M90" t="s">
        <v>71</v>
      </c>
      <c r="N90" t="s">
        <v>71</v>
      </c>
      <c r="O90" t="s">
        <v>71</v>
      </c>
      <c r="P90" t="s">
        <v>71</v>
      </c>
      <c r="Q90" t="s">
        <v>71</v>
      </c>
      <c r="R90" t="s">
        <v>71</v>
      </c>
      <c r="S90" t="s">
        <v>71</v>
      </c>
      <c r="T90" t="s">
        <v>71</v>
      </c>
      <c r="U90" t="s">
        <v>71</v>
      </c>
      <c r="V90" t="s">
        <v>71</v>
      </c>
      <c r="W90" t="s">
        <v>991</v>
      </c>
      <c r="X90" t="s">
        <v>71</v>
      </c>
      <c r="Y90" t="s">
        <v>71</v>
      </c>
      <c r="Z90" t="s">
        <v>71</v>
      </c>
      <c r="AA90" t="s">
        <v>71</v>
      </c>
      <c r="AB90" t="s">
        <v>992</v>
      </c>
      <c r="AC90" t="s">
        <v>993</v>
      </c>
      <c r="AD90" t="s">
        <v>71</v>
      </c>
      <c r="AE90" t="s">
        <v>71</v>
      </c>
      <c r="AF90" t="s">
        <v>71</v>
      </c>
      <c r="AG90" t="s">
        <v>71</v>
      </c>
      <c r="AH90" t="s">
        <v>71</v>
      </c>
      <c r="AI90" t="s">
        <v>71</v>
      </c>
      <c r="AJ90" t="s">
        <v>71</v>
      </c>
      <c r="AK90" t="s">
        <v>71</v>
      </c>
      <c r="AL90" t="s">
        <v>71</v>
      </c>
      <c r="AM90" t="s">
        <v>71</v>
      </c>
      <c r="AN90" t="s">
        <v>71</v>
      </c>
      <c r="AO90" t="s">
        <v>71</v>
      </c>
      <c r="AP90" t="s">
        <v>530</v>
      </c>
      <c r="AQ90" t="s">
        <v>531</v>
      </c>
      <c r="AR90" t="s">
        <v>994</v>
      </c>
      <c r="AS90" t="s">
        <v>71</v>
      </c>
      <c r="AT90" t="s">
        <v>71</v>
      </c>
      <c r="AU90" t="s">
        <v>71</v>
      </c>
      <c r="AV90">
        <v>2016</v>
      </c>
      <c r="AW90">
        <v>623</v>
      </c>
      <c r="AX90" t="s">
        <v>71</v>
      </c>
      <c r="AY90" t="s">
        <v>71</v>
      </c>
      <c r="AZ90" t="s">
        <v>71</v>
      </c>
      <c r="BA90" t="s">
        <v>71</v>
      </c>
      <c r="BB90" t="s">
        <v>71</v>
      </c>
      <c r="BC90">
        <v>295</v>
      </c>
      <c r="BD90">
        <v>304</v>
      </c>
      <c r="BE90" t="s">
        <v>71</v>
      </c>
      <c r="BF90" t="s">
        <v>995</v>
      </c>
      <c r="BG90" t="str">
        <f>HYPERLINK("http://dx.doi.org/10.1007/978-3-319-27267-2_9","http://dx.doi.org/10.1007/978-3-319-27267-2_9")</f>
        <v>http://dx.doi.org/10.1007/978-3-319-27267-2_9</v>
      </c>
      <c r="BH90" t="s">
        <v>996</v>
      </c>
      <c r="BI90" t="s">
        <v>71</v>
      </c>
      <c r="BJ90" t="s">
        <v>71</v>
      </c>
      <c r="BK90" t="s">
        <v>71</v>
      </c>
      <c r="BL90" t="s">
        <v>71</v>
      </c>
      <c r="BM90" t="s">
        <v>71</v>
      </c>
      <c r="BN90" t="s">
        <v>71</v>
      </c>
      <c r="BO90" t="s">
        <v>71</v>
      </c>
      <c r="BP90" t="s">
        <v>71</v>
      </c>
      <c r="BQ90" t="s">
        <v>71</v>
      </c>
      <c r="BR90" t="s">
        <v>71</v>
      </c>
      <c r="BS90" t="s">
        <v>71</v>
      </c>
      <c r="BT90" t="s">
        <v>997</v>
      </c>
      <c r="BU90" t="str">
        <f>HYPERLINK("https%3A%2F%2Fwww.webofscience.com%2Fwos%2Fwoscc%2Ffull-record%2FWOS:000371739800010","View Full Record in Web of Science")</f>
        <v>View Full Record in Web of Science</v>
      </c>
    </row>
    <row r="91" spans="1:73" x14ac:dyDescent="0.25">
      <c r="A91" t="s">
        <v>460</v>
      </c>
      <c r="B91" t="s">
        <v>998</v>
      </c>
      <c r="C91" t="s">
        <v>71</v>
      </c>
      <c r="D91" t="s">
        <v>999</v>
      </c>
      <c r="E91" t="s">
        <v>71</v>
      </c>
      <c r="F91" t="s">
        <v>1000</v>
      </c>
      <c r="G91" t="s">
        <v>71</v>
      </c>
      <c r="H91" t="s">
        <v>71</v>
      </c>
      <c r="I91" t="s">
        <v>1001</v>
      </c>
      <c r="K91" t="s">
        <v>1002</v>
      </c>
      <c r="L91" t="s">
        <v>526</v>
      </c>
      <c r="M91" t="s">
        <v>71</v>
      </c>
      <c r="N91" t="s">
        <v>71</v>
      </c>
      <c r="O91" t="s">
        <v>71</v>
      </c>
      <c r="P91" t="s">
        <v>71</v>
      </c>
      <c r="Q91" t="s">
        <v>71</v>
      </c>
      <c r="R91" t="s">
        <v>71</v>
      </c>
      <c r="S91" t="s">
        <v>71</v>
      </c>
      <c r="T91" t="s">
        <v>71</v>
      </c>
      <c r="U91" t="s">
        <v>71</v>
      </c>
      <c r="V91" t="s">
        <v>71</v>
      </c>
      <c r="W91" t="s">
        <v>1003</v>
      </c>
      <c r="X91" t="s">
        <v>71</v>
      </c>
      <c r="Y91" t="s">
        <v>71</v>
      </c>
      <c r="Z91" t="s">
        <v>71</v>
      </c>
      <c r="AA91" t="s">
        <v>71</v>
      </c>
      <c r="AB91" t="s">
        <v>1004</v>
      </c>
      <c r="AC91" t="s">
        <v>1005</v>
      </c>
      <c r="AD91" t="s">
        <v>71</v>
      </c>
      <c r="AE91" t="s">
        <v>71</v>
      </c>
      <c r="AF91" t="s">
        <v>71</v>
      </c>
      <c r="AG91" t="s">
        <v>71</v>
      </c>
      <c r="AH91" t="s">
        <v>71</v>
      </c>
      <c r="AI91" t="s">
        <v>71</v>
      </c>
      <c r="AJ91" t="s">
        <v>71</v>
      </c>
      <c r="AK91" t="s">
        <v>71</v>
      </c>
      <c r="AL91" t="s">
        <v>71</v>
      </c>
      <c r="AM91" t="s">
        <v>71</v>
      </c>
      <c r="AN91" t="s">
        <v>71</v>
      </c>
      <c r="AO91" t="s">
        <v>71</v>
      </c>
      <c r="AP91" t="s">
        <v>530</v>
      </c>
      <c r="AQ91" t="s">
        <v>531</v>
      </c>
      <c r="AR91" t="s">
        <v>1006</v>
      </c>
      <c r="AS91" t="s">
        <v>71</v>
      </c>
      <c r="AT91" t="s">
        <v>71</v>
      </c>
      <c r="AU91" t="s">
        <v>71</v>
      </c>
      <c r="AV91">
        <v>2018</v>
      </c>
      <c r="AW91">
        <v>738</v>
      </c>
      <c r="AX91" t="s">
        <v>71</v>
      </c>
      <c r="AY91" t="s">
        <v>71</v>
      </c>
      <c r="AZ91" t="s">
        <v>71</v>
      </c>
      <c r="BA91" t="s">
        <v>71</v>
      </c>
      <c r="BB91" t="s">
        <v>71</v>
      </c>
      <c r="BC91">
        <v>265</v>
      </c>
      <c r="BD91">
        <v>274</v>
      </c>
      <c r="BE91" t="s">
        <v>71</v>
      </c>
      <c r="BF91" t="s">
        <v>1007</v>
      </c>
      <c r="BG91" t="str">
        <f>HYPERLINK("http://dx.doi.org/10.1007/978-3-319-67946-4_10","http://dx.doi.org/10.1007/978-3-319-67946-4_10")</f>
        <v>http://dx.doi.org/10.1007/978-3-319-67946-4_10</v>
      </c>
      <c r="BH91" t="s">
        <v>1008</v>
      </c>
      <c r="BI91" t="s">
        <v>71</v>
      </c>
      <c r="BJ91" t="s">
        <v>71</v>
      </c>
      <c r="BK91" t="s">
        <v>71</v>
      </c>
      <c r="BL91" t="s">
        <v>71</v>
      </c>
      <c r="BM91" t="s">
        <v>71</v>
      </c>
      <c r="BN91" t="s">
        <v>71</v>
      </c>
      <c r="BO91" t="s">
        <v>71</v>
      </c>
      <c r="BP91" t="s">
        <v>71</v>
      </c>
      <c r="BQ91" t="s">
        <v>71</v>
      </c>
      <c r="BR91" t="s">
        <v>71</v>
      </c>
      <c r="BS91" t="s">
        <v>71</v>
      </c>
      <c r="BT91" t="s">
        <v>1009</v>
      </c>
      <c r="BU91" t="str">
        <f>HYPERLINK("https%3A%2F%2Fwww.webofscience.com%2Fwos%2Fwoscc%2Ffull-record%2FWOS:000449987100011","View Full Record in Web of Science")</f>
        <v>View Full Record in Web of Science</v>
      </c>
    </row>
    <row r="92" spans="1:73" x14ac:dyDescent="0.25">
      <c r="A92" t="s">
        <v>69</v>
      </c>
      <c r="B92" t="s">
        <v>1010</v>
      </c>
      <c r="C92" t="s">
        <v>71</v>
      </c>
      <c r="D92" t="s">
        <v>71</v>
      </c>
      <c r="E92" t="s">
        <v>71</v>
      </c>
      <c r="F92" t="s">
        <v>1010</v>
      </c>
      <c r="G92" t="s">
        <v>71</v>
      </c>
      <c r="H92" t="s">
        <v>71</v>
      </c>
      <c r="I92" t="s">
        <v>1011</v>
      </c>
      <c r="K92" t="s">
        <v>233</v>
      </c>
      <c r="L92" t="s">
        <v>71</v>
      </c>
      <c r="M92" t="s">
        <v>71</v>
      </c>
      <c r="N92" t="s">
        <v>71</v>
      </c>
      <c r="O92" t="s">
        <v>71</v>
      </c>
      <c r="P92" t="s">
        <v>71</v>
      </c>
      <c r="Q92" t="s">
        <v>71</v>
      </c>
      <c r="R92" t="s">
        <v>71</v>
      </c>
      <c r="S92" t="s">
        <v>71</v>
      </c>
      <c r="T92" t="s">
        <v>71</v>
      </c>
      <c r="U92" t="s">
        <v>71</v>
      </c>
      <c r="V92" t="s">
        <v>71</v>
      </c>
      <c r="W92" t="s">
        <v>1012</v>
      </c>
      <c r="X92" t="s">
        <v>71</v>
      </c>
      <c r="Y92" t="s">
        <v>71</v>
      </c>
      <c r="Z92" t="s">
        <v>71</v>
      </c>
      <c r="AA92" t="s">
        <v>71</v>
      </c>
      <c r="AB92" t="s">
        <v>71</v>
      </c>
      <c r="AC92" t="s">
        <v>71</v>
      </c>
      <c r="AD92" t="s">
        <v>71</v>
      </c>
      <c r="AE92" t="s">
        <v>71</v>
      </c>
      <c r="AF92" t="s">
        <v>71</v>
      </c>
      <c r="AG92" t="s">
        <v>71</v>
      </c>
      <c r="AH92" t="s">
        <v>71</v>
      </c>
      <c r="AI92" t="s">
        <v>71</v>
      </c>
      <c r="AJ92" t="s">
        <v>71</v>
      </c>
      <c r="AK92" t="s">
        <v>71</v>
      </c>
      <c r="AL92" t="s">
        <v>71</v>
      </c>
      <c r="AM92" t="s">
        <v>71</v>
      </c>
      <c r="AN92" t="s">
        <v>71</v>
      </c>
      <c r="AO92" t="s">
        <v>71</v>
      </c>
      <c r="AP92" t="s">
        <v>237</v>
      </c>
      <c r="AQ92" t="s">
        <v>71</v>
      </c>
      <c r="AR92" t="s">
        <v>71</v>
      </c>
      <c r="AS92" t="s">
        <v>71</v>
      </c>
      <c r="AT92" t="s">
        <v>71</v>
      </c>
      <c r="AU92" t="s">
        <v>479</v>
      </c>
      <c r="AV92">
        <v>2001</v>
      </c>
      <c r="AW92">
        <v>9</v>
      </c>
      <c r="AX92">
        <v>5</v>
      </c>
      <c r="AY92" t="s">
        <v>71</v>
      </c>
      <c r="AZ92" t="s">
        <v>71</v>
      </c>
      <c r="BA92" t="s">
        <v>71</v>
      </c>
      <c r="BB92" t="s">
        <v>71</v>
      </c>
      <c r="BC92">
        <v>738</v>
      </c>
      <c r="BD92">
        <v>750</v>
      </c>
      <c r="BE92" t="s">
        <v>71</v>
      </c>
      <c r="BF92" t="s">
        <v>1013</v>
      </c>
      <c r="BG92" t="str">
        <f>HYPERLINK("http://dx.doi.org/10.1109/91.963760","http://dx.doi.org/10.1109/91.963760")</f>
        <v>http://dx.doi.org/10.1109/91.963760</v>
      </c>
      <c r="BH92" t="s">
        <v>71</v>
      </c>
      <c r="BI92" t="s">
        <v>71</v>
      </c>
      <c r="BJ92" t="s">
        <v>71</v>
      </c>
      <c r="BK92" t="s">
        <v>71</v>
      </c>
      <c r="BL92" t="s">
        <v>71</v>
      </c>
      <c r="BM92" t="s">
        <v>71</v>
      </c>
      <c r="BN92" t="s">
        <v>71</v>
      </c>
      <c r="BO92" t="s">
        <v>71</v>
      </c>
      <c r="BP92" t="s">
        <v>71</v>
      </c>
      <c r="BQ92" t="s">
        <v>71</v>
      </c>
      <c r="BR92" t="s">
        <v>71</v>
      </c>
      <c r="BS92" t="s">
        <v>71</v>
      </c>
      <c r="BT92" t="s">
        <v>1014</v>
      </c>
      <c r="BU92" t="str">
        <f>HYPERLINK("https%3A%2F%2Fwww.webofscience.com%2Fwos%2Fwoscc%2Ffull-record%2FWOS:000172014100007","View Full Record in Web of Science")</f>
        <v>View Full Record in Web of Science</v>
      </c>
    </row>
    <row r="93" spans="1:73" x14ac:dyDescent="0.25">
      <c r="A93" t="s">
        <v>83</v>
      </c>
      <c r="B93" t="s">
        <v>296</v>
      </c>
      <c r="C93" t="s">
        <v>71</v>
      </c>
      <c r="D93" t="s">
        <v>71</v>
      </c>
      <c r="E93" t="s">
        <v>102</v>
      </c>
      <c r="F93" t="s">
        <v>297</v>
      </c>
      <c r="G93" t="s">
        <v>71</v>
      </c>
      <c r="H93" t="s">
        <v>71</v>
      </c>
      <c r="I93" t="s">
        <v>1015</v>
      </c>
      <c r="K93" t="s">
        <v>1016</v>
      </c>
      <c r="L93" t="s">
        <v>71</v>
      </c>
      <c r="M93" t="s">
        <v>71</v>
      </c>
      <c r="N93" t="s">
        <v>71</v>
      </c>
      <c r="O93" t="s">
        <v>71</v>
      </c>
      <c r="P93" t="s">
        <v>1017</v>
      </c>
      <c r="Q93" t="s">
        <v>1018</v>
      </c>
      <c r="R93" t="s">
        <v>1019</v>
      </c>
      <c r="S93" t="s">
        <v>1020</v>
      </c>
      <c r="T93" t="s">
        <v>71</v>
      </c>
      <c r="U93" t="s">
        <v>71</v>
      </c>
      <c r="V93" t="s">
        <v>71</v>
      </c>
      <c r="W93" t="s">
        <v>1021</v>
      </c>
      <c r="X93" t="s">
        <v>71</v>
      </c>
      <c r="Y93" t="s">
        <v>71</v>
      </c>
      <c r="Z93" t="s">
        <v>71</v>
      </c>
      <c r="AA93" t="s">
        <v>71</v>
      </c>
      <c r="AB93" t="s">
        <v>71</v>
      </c>
      <c r="AC93" t="s">
        <v>71</v>
      </c>
      <c r="AD93" t="s">
        <v>71</v>
      </c>
      <c r="AE93" t="s">
        <v>71</v>
      </c>
      <c r="AF93" t="s">
        <v>71</v>
      </c>
      <c r="AG93" t="s">
        <v>71</v>
      </c>
      <c r="AH93" t="s">
        <v>71</v>
      </c>
      <c r="AI93" t="s">
        <v>71</v>
      </c>
      <c r="AJ93" t="s">
        <v>71</v>
      </c>
      <c r="AK93" t="s">
        <v>71</v>
      </c>
      <c r="AL93" t="s">
        <v>71</v>
      </c>
      <c r="AM93" t="s">
        <v>71</v>
      </c>
      <c r="AN93" t="s">
        <v>71</v>
      </c>
      <c r="AO93" t="s">
        <v>71</v>
      </c>
      <c r="AP93" t="s">
        <v>71</v>
      </c>
      <c r="AQ93" t="s">
        <v>71</v>
      </c>
      <c r="AR93" t="s">
        <v>1022</v>
      </c>
      <c r="AS93" t="s">
        <v>71</v>
      </c>
      <c r="AT93" t="s">
        <v>71</v>
      </c>
      <c r="AU93" t="s">
        <v>71</v>
      </c>
      <c r="AV93">
        <v>2007</v>
      </c>
      <c r="AW93" t="s">
        <v>71</v>
      </c>
      <c r="AX93" t="s">
        <v>71</v>
      </c>
      <c r="AY93" t="s">
        <v>71</v>
      </c>
      <c r="AZ93" t="s">
        <v>71</v>
      </c>
      <c r="BA93" t="s">
        <v>71</v>
      </c>
      <c r="BB93" t="s">
        <v>71</v>
      </c>
      <c r="BC93">
        <v>47</v>
      </c>
      <c r="BD93">
        <v>49</v>
      </c>
      <c r="BE93" t="s">
        <v>71</v>
      </c>
      <c r="BF93" t="s">
        <v>1023</v>
      </c>
      <c r="BG93" t="str">
        <f>HYPERLINK("http://dx.doi.org/10.1109/ICCCYB.2007.4402018","http://dx.doi.org/10.1109/ICCCYB.2007.4402018")</f>
        <v>http://dx.doi.org/10.1109/ICCCYB.2007.4402018</v>
      </c>
      <c r="BH93" t="s">
        <v>71</v>
      </c>
      <c r="BI93" t="s">
        <v>71</v>
      </c>
      <c r="BJ93" t="s">
        <v>71</v>
      </c>
      <c r="BK93" t="s">
        <v>71</v>
      </c>
      <c r="BL93" t="s">
        <v>71</v>
      </c>
      <c r="BM93" t="s">
        <v>71</v>
      </c>
      <c r="BN93" t="s">
        <v>71</v>
      </c>
      <c r="BO93" t="s">
        <v>71</v>
      </c>
      <c r="BP93" t="s">
        <v>71</v>
      </c>
      <c r="BQ93" t="s">
        <v>71</v>
      </c>
      <c r="BR93" t="s">
        <v>71</v>
      </c>
      <c r="BS93" t="s">
        <v>71</v>
      </c>
      <c r="BT93" t="s">
        <v>1024</v>
      </c>
      <c r="BU93" t="str">
        <f>HYPERLINK("https%3A%2F%2Fwww.webofscience.com%2Fwos%2Fwoscc%2Ffull-record%2FWOS:000252427400005","View Full Record in Web of Science")</f>
        <v>View Full Record in Web of Science</v>
      </c>
    </row>
    <row r="94" spans="1:73" x14ac:dyDescent="0.25">
      <c r="A94" t="s">
        <v>69</v>
      </c>
      <c r="B94" t="s">
        <v>1025</v>
      </c>
      <c r="C94" t="s">
        <v>71</v>
      </c>
      <c r="D94" t="s">
        <v>71</v>
      </c>
      <c r="E94" t="s">
        <v>71</v>
      </c>
      <c r="F94" t="s">
        <v>1026</v>
      </c>
      <c r="G94" t="s">
        <v>71</v>
      </c>
      <c r="H94" t="s">
        <v>71</v>
      </c>
      <c r="I94" t="s">
        <v>1027</v>
      </c>
      <c r="K94" t="s">
        <v>1028</v>
      </c>
      <c r="L94" t="s">
        <v>71</v>
      </c>
      <c r="M94" t="s">
        <v>71</v>
      </c>
      <c r="N94" t="s">
        <v>71</v>
      </c>
      <c r="O94" t="s">
        <v>71</v>
      </c>
      <c r="P94" t="s">
        <v>71</v>
      </c>
      <c r="Q94" t="s">
        <v>71</v>
      </c>
      <c r="R94" t="s">
        <v>71</v>
      </c>
      <c r="S94" t="s">
        <v>71</v>
      </c>
      <c r="T94" t="s">
        <v>71</v>
      </c>
      <c r="U94" t="s">
        <v>71</v>
      </c>
      <c r="V94" t="s">
        <v>71</v>
      </c>
      <c r="W94" t="s">
        <v>1029</v>
      </c>
      <c r="X94" t="s">
        <v>71</v>
      </c>
      <c r="Y94" t="s">
        <v>71</v>
      </c>
      <c r="Z94" t="s">
        <v>71</v>
      </c>
      <c r="AA94" t="s">
        <v>71</v>
      </c>
      <c r="AB94" t="s">
        <v>71</v>
      </c>
      <c r="AC94" t="s">
        <v>71</v>
      </c>
      <c r="AD94" t="s">
        <v>71</v>
      </c>
      <c r="AE94" t="s">
        <v>71</v>
      </c>
      <c r="AF94" t="s">
        <v>71</v>
      </c>
      <c r="AG94" t="s">
        <v>71</v>
      </c>
      <c r="AH94" t="s">
        <v>71</v>
      </c>
      <c r="AI94" t="s">
        <v>71</v>
      </c>
      <c r="AJ94" t="s">
        <v>71</v>
      </c>
      <c r="AK94" t="s">
        <v>71</v>
      </c>
      <c r="AL94" t="s">
        <v>71</v>
      </c>
      <c r="AM94" t="s">
        <v>71</v>
      </c>
      <c r="AN94" t="s">
        <v>71</v>
      </c>
      <c r="AO94" t="s">
        <v>71</v>
      </c>
      <c r="AP94" t="s">
        <v>1030</v>
      </c>
      <c r="AQ94" t="s">
        <v>1031</v>
      </c>
      <c r="AR94" t="s">
        <v>71</v>
      </c>
      <c r="AS94" t="s">
        <v>71</v>
      </c>
      <c r="AT94" t="s">
        <v>71</v>
      </c>
      <c r="AU94" t="s">
        <v>794</v>
      </c>
      <c r="AV94">
        <v>2014</v>
      </c>
      <c r="AW94">
        <v>40</v>
      </c>
      <c r="AX94">
        <v>1</v>
      </c>
      <c r="AY94" t="s">
        <v>71</v>
      </c>
      <c r="AZ94" t="s">
        <v>71</v>
      </c>
      <c r="BA94" t="s">
        <v>71</v>
      </c>
      <c r="BB94" t="s">
        <v>71</v>
      </c>
      <c r="BC94">
        <v>54</v>
      </c>
      <c r="BD94">
        <v>73</v>
      </c>
      <c r="BE94" t="s">
        <v>71</v>
      </c>
      <c r="BF94" t="s">
        <v>1032</v>
      </c>
      <c r="BG94" t="str">
        <f>HYPERLINK("http://dx.doi.org/10.1007/s10489-013-0445-5","http://dx.doi.org/10.1007/s10489-013-0445-5")</f>
        <v>http://dx.doi.org/10.1007/s10489-013-0445-5</v>
      </c>
      <c r="BH94" t="s">
        <v>71</v>
      </c>
      <c r="BI94" t="s">
        <v>71</v>
      </c>
      <c r="BJ94" t="s">
        <v>71</v>
      </c>
      <c r="BK94" t="s">
        <v>71</v>
      </c>
      <c r="BL94" t="s">
        <v>71</v>
      </c>
      <c r="BM94" t="s">
        <v>71</v>
      </c>
      <c r="BN94" t="s">
        <v>71</v>
      </c>
      <c r="BO94" t="s">
        <v>71</v>
      </c>
      <c r="BP94" t="s">
        <v>71</v>
      </c>
      <c r="BQ94" t="s">
        <v>71</v>
      </c>
      <c r="BR94" t="s">
        <v>71</v>
      </c>
      <c r="BS94" t="s">
        <v>71</v>
      </c>
      <c r="BT94" t="s">
        <v>1033</v>
      </c>
      <c r="BU94" t="str">
        <f>HYPERLINK("https%3A%2F%2Fwww.webofscience.com%2Fwos%2Fwoscc%2Ffull-record%2FWOS:000330207700005","View Full Record in Web of Science")</f>
        <v>View Full Record in Web of Science</v>
      </c>
    </row>
    <row r="95" spans="1:73" x14ac:dyDescent="0.25">
      <c r="A95" t="s">
        <v>460</v>
      </c>
      <c r="B95" t="s">
        <v>1034</v>
      </c>
      <c r="C95" t="s">
        <v>71</v>
      </c>
      <c r="D95" t="s">
        <v>1035</v>
      </c>
      <c r="E95" t="s">
        <v>71</v>
      </c>
      <c r="F95" t="s">
        <v>1036</v>
      </c>
      <c r="G95" t="s">
        <v>71</v>
      </c>
      <c r="H95" t="s">
        <v>71</v>
      </c>
      <c r="I95" t="s">
        <v>1037</v>
      </c>
      <c r="K95" t="s">
        <v>1038</v>
      </c>
      <c r="L95" t="s">
        <v>466</v>
      </c>
      <c r="M95" t="s">
        <v>71</v>
      </c>
      <c r="N95" t="s">
        <v>71</v>
      </c>
      <c r="O95" t="s">
        <v>71</v>
      </c>
      <c r="P95" t="s">
        <v>71</v>
      </c>
      <c r="Q95" t="s">
        <v>71</v>
      </c>
      <c r="R95" t="s">
        <v>71</v>
      </c>
      <c r="S95" t="s">
        <v>71</v>
      </c>
      <c r="T95" t="s">
        <v>71</v>
      </c>
      <c r="U95" t="s">
        <v>71</v>
      </c>
      <c r="V95" t="s">
        <v>71</v>
      </c>
      <c r="W95" t="s">
        <v>1039</v>
      </c>
      <c r="X95" t="s">
        <v>71</v>
      </c>
      <c r="Y95" t="s">
        <v>71</v>
      </c>
      <c r="Z95" t="s">
        <v>71</v>
      </c>
      <c r="AA95" t="s">
        <v>71</v>
      </c>
      <c r="AB95" t="s">
        <v>1040</v>
      </c>
      <c r="AC95" t="s">
        <v>1041</v>
      </c>
      <c r="AD95" t="s">
        <v>71</v>
      </c>
      <c r="AE95" t="s">
        <v>71</v>
      </c>
      <c r="AF95" t="s">
        <v>71</v>
      </c>
      <c r="AG95" t="s">
        <v>71</v>
      </c>
      <c r="AH95" t="s">
        <v>71</v>
      </c>
      <c r="AI95" t="s">
        <v>71</v>
      </c>
      <c r="AJ95" t="s">
        <v>71</v>
      </c>
      <c r="AK95" t="s">
        <v>71</v>
      </c>
      <c r="AL95" t="s">
        <v>71</v>
      </c>
      <c r="AM95" t="s">
        <v>71</v>
      </c>
      <c r="AN95" t="s">
        <v>71</v>
      </c>
      <c r="AO95" t="s">
        <v>71</v>
      </c>
      <c r="AP95" t="s">
        <v>468</v>
      </c>
      <c r="AQ95" t="s">
        <v>71</v>
      </c>
      <c r="AR95" t="s">
        <v>1042</v>
      </c>
      <c r="AS95" t="s">
        <v>71</v>
      </c>
      <c r="AT95" t="s">
        <v>71</v>
      </c>
      <c r="AU95" t="s">
        <v>71</v>
      </c>
      <c r="AV95">
        <v>2016</v>
      </c>
      <c r="AW95">
        <v>343</v>
      </c>
      <c r="AX95" t="s">
        <v>71</v>
      </c>
      <c r="AY95" t="s">
        <v>71</v>
      </c>
      <c r="AZ95" t="s">
        <v>71</v>
      </c>
      <c r="BA95" t="s">
        <v>71</v>
      </c>
      <c r="BB95" t="s">
        <v>71</v>
      </c>
      <c r="BC95">
        <v>129</v>
      </c>
      <c r="BD95">
        <v>154</v>
      </c>
      <c r="BE95" t="s">
        <v>71</v>
      </c>
      <c r="BF95" t="s">
        <v>1043</v>
      </c>
      <c r="BG95" t="str">
        <f>HYPERLINK("http://dx.doi.org/10.1007/978-3-319-39014-7_9","http://dx.doi.org/10.1007/978-3-319-39014-7_9")</f>
        <v>http://dx.doi.org/10.1007/978-3-319-39014-7_9</v>
      </c>
      <c r="BH95" t="s">
        <v>1044</v>
      </c>
      <c r="BI95" t="s">
        <v>71</v>
      </c>
      <c r="BJ95" t="s">
        <v>71</v>
      </c>
      <c r="BK95" t="s">
        <v>71</v>
      </c>
      <c r="BL95" t="s">
        <v>71</v>
      </c>
      <c r="BM95" t="s">
        <v>71</v>
      </c>
      <c r="BN95" t="s">
        <v>71</v>
      </c>
      <c r="BO95" t="s">
        <v>71</v>
      </c>
      <c r="BP95" t="s">
        <v>71</v>
      </c>
      <c r="BQ95" t="s">
        <v>71</v>
      </c>
      <c r="BR95" t="s">
        <v>71</v>
      </c>
      <c r="BS95" t="s">
        <v>71</v>
      </c>
      <c r="BT95" t="s">
        <v>1045</v>
      </c>
      <c r="BU95" t="str">
        <f>HYPERLINK("https%3A%2F%2Fwww.webofscience.com%2Fwos%2Fwoscc%2Ffull-record%2FWOS:000389034800010","View Full Record in Web of Science")</f>
        <v>View Full Record in Web of Science</v>
      </c>
    </row>
    <row r="96" spans="1:73" x14ac:dyDescent="0.25">
      <c r="A96" t="s">
        <v>69</v>
      </c>
      <c r="B96" t="s">
        <v>1046</v>
      </c>
      <c r="C96" t="s">
        <v>71</v>
      </c>
      <c r="D96" t="s">
        <v>71</v>
      </c>
      <c r="E96" t="s">
        <v>71</v>
      </c>
      <c r="F96" t="s">
        <v>1047</v>
      </c>
      <c r="G96" t="s">
        <v>71</v>
      </c>
      <c r="H96" t="s">
        <v>71</v>
      </c>
      <c r="I96" t="s">
        <v>1048</v>
      </c>
      <c r="K96" t="s">
        <v>1049</v>
      </c>
      <c r="L96" t="s">
        <v>71</v>
      </c>
      <c r="M96" t="s">
        <v>71</v>
      </c>
      <c r="N96" t="s">
        <v>71</v>
      </c>
      <c r="O96" t="s">
        <v>71</v>
      </c>
      <c r="P96" t="s">
        <v>71</v>
      </c>
      <c r="Q96" t="s">
        <v>71</v>
      </c>
      <c r="R96" t="s">
        <v>71</v>
      </c>
      <c r="S96" t="s">
        <v>71</v>
      </c>
      <c r="T96" t="s">
        <v>71</v>
      </c>
      <c r="U96" t="s">
        <v>71</v>
      </c>
      <c r="V96" t="s">
        <v>71</v>
      </c>
      <c r="W96" t="s">
        <v>1050</v>
      </c>
      <c r="X96" t="s">
        <v>71</v>
      </c>
      <c r="Y96" t="s">
        <v>71</v>
      </c>
      <c r="Z96" t="s">
        <v>71</v>
      </c>
      <c r="AA96" t="s">
        <v>71</v>
      </c>
      <c r="AB96" t="s">
        <v>71</v>
      </c>
      <c r="AC96" t="s">
        <v>71</v>
      </c>
      <c r="AD96" t="s">
        <v>71</v>
      </c>
      <c r="AE96" t="s">
        <v>71</v>
      </c>
      <c r="AF96" t="s">
        <v>71</v>
      </c>
      <c r="AG96" t="s">
        <v>71</v>
      </c>
      <c r="AH96" t="s">
        <v>71</v>
      </c>
      <c r="AI96" t="s">
        <v>71</v>
      </c>
      <c r="AJ96" t="s">
        <v>71</v>
      </c>
      <c r="AK96" t="s">
        <v>71</v>
      </c>
      <c r="AL96" t="s">
        <v>71</v>
      </c>
      <c r="AM96" t="s">
        <v>71</v>
      </c>
      <c r="AN96" t="s">
        <v>71</v>
      </c>
      <c r="AO96" t="s">
        <v>71</v>
      </c>
      <c r="AP96" t="s">
        <v>1051</v>
      </c>
      <c r="AQ96" t="s">
        <v>1052</v>
      </c>
      <c r="AR96" t="s">
        <v>71</v>
      </c>
      <c r="AS96" t="s">
        <v>71</v>
      </c>
      <c r="AT96" t="s">
        <v>71</v>
      </c>
      <c r="AU96" t="s">
        <v>71</v>
      </c>
      <c r="AV96" t="s">
        <v>71</v>
      </c>
      <c r="AW96" t="s">
        <v>71</v>
      </c>
      <c r="AX96" t="s">
        <v>71</v>
      </c>
      <c r="AY96" t="s">
        <v>71</v>
      </c>
      <c r="AZ96" t="s">
        <v>71</v>
      </c>
      <c r="BA96" t="s">
        <v>71</v>
      </c>
      <c r="BB96" t="s">
        <v>71</v>
      </c>
      <c r="BC96" t="s">
        <v>71</v>
      </c>
      <c r="BD96" t="s">
        <v>71</v>
      </c>
      <c r="BE96" t="s">
        <v>71</v>
      </c>
      <c r="BF96" t="s">
        <v>1053</v>
      </c>
      <c r="BG96" t="str">
        <f>HYPERLINK("http://dx.doi.org/10.1007/s13042-021-01480-9","http://dx.doi.org/10.1007/s13042-021-01480-9")</f>
        <v>http://dx.doi.org/10.1007/s13042-021-01480-9</v>
      </c>
      <c r="BH96" t="s">
        <v>71</v>
      </c>
      <c r="BI96" t="s">
        <v>1054</v>
      </c>
      <c r="BJ96" t="s">
        <v>71</v>
      </c>
      <c r="BK96" t="s">
        <v>71</v>
      </c>
      <c r="BL96" t="s">
        <v>71</v>
      </c>
      <c r="BM96" t="s">
        <v>71</v>
      </c>
      <c r="BN96" t="s">
        <v>71</v>
      </c>
      <c r="BO96" t="s">
        <v>71</v>
      </c>
      <c r="BP96" t="s">
        <v>71</v>
      </c>
      <c r="BQ96" t="s">
        <v>71</v>
      </c>
      <c r="BR96" t="s">
        <v>71</v>
      </c>
      <c r="BS96" t="s">
        <v>71</v>
      </c>
      <c r="BT96" t="s">
        <v>1055</v>
      </c>
      <c r="BU96" t="str">
        <f>HYPERLINK("https%3A%2F%2Fwww.webofscience.com%2Fwos%2Fwoscc%2Ffull-record%2FWOS:000746362100001","View Full Record in Web of Science")</f>
        <v>View Full Record in Web of Science</v>
      </c>
    </row>
    <row r="97" spans="1:73" x14ac:dyDescent="0.25">
      <c r="A97" t="s">
        <v>69</v>
      </c>
      <c r="B97" t="s">
        <v>1056</v>
      </c>
      <c r="C97" t="s">
        <v>71</v>
      </c>
      <c r="D97" t="s">
        <v>71</v>
      </c>
      <c r="E97" t="s">
        <v>71</v>
      </c>
      <c r="F97" t="s">
        <v>1057</v>
      </c>
      <c r="G97" t="s">
        <v>71</v>
      </c>
      <c r="H97" t="s">
        <v>71</v>
      </c>
      <c r="I97" t="s">
        <v>1058</v>
      </c>
      <c r="K97" t="s">
        <v>1059</v>
      </c>
      <c r="L97" t="s">
        <v>71</v>
      </c>
      <c r="M97" t="s">
        <v>71</v>
      </c>
      <c r="N97" t="s">
        <v>71</v>
      </c>
      <c r="O97" t="s">
        <v>71</v>
      </c>
      <c r="P97" t="s">
        <v>71</v>
      </c>
      <c r="Q97" t="s">
        <v>71</v>
      </c>
      <c r="R97" t="s">
        <v>71</v>
      </c>
      <c r="S97" t="s">
        <v>71</v>
      </c>
      <c r="T97" t="s">
        <v>71</v>
      </c>
      <c r="U97" t="s">
        <v>71</v>
      </c>
      <c r="V97" t="s">
        <v>71</v>
      </c>
      <c r="W97" t="s">
        <v>1060</v>
      </c>
      <c r="X97" t="s">
        <v>71</v>
      </c>
      <c r="Y97" t="s">
        <v>71</v>
      </c>
      <c r="Z97" t="s">
        <v>71</v>
      </c>
      <c r="AA97" t="s">
        <v>71</v>
      </c>
      <c r="AB97" t="s">
        <v>1061</v>
      </c>
      <c r="AC97" t="s">
        <v>1062</v>
      </c>
      <c r="AD97" t="s">
        <v>71</v>
      </c>
      <c r="AE97" t="s">
        <v>71</v>
      </c>
      <c r="AF97" t="s">
        <v>71</v>
      </c>
      <c r="AG97" t="s">
        <v>71</v>
      </c>
      <c r="AH97" t="s">
        <v>71</v>
      </c>
      <c r="AI97" t="s">
        <v>71</v>
      </c>
      <c r="AJ97" t="s">
        <v>71</v>
      </c>
      <c r="AK97" t="s">
        <v>71</v>
      </c>
      <c r="AL97" t="s">
        <v>71</v>
      </c>
      <c r="AM97" t="s">
        <v>71</v>
      </c>
      <c r="AN97" t="s">
        <v>71</v>
      </c>
      <c r="AO97" t="s">
        <v>71</v>
      </c>
      <c r="AP97" t="s">
        <v>1063</v>
      </c>
      <c r="AQ97" t="s">
        <v>1064</v>
      </c>
      <c r="AR97" t="s">
        <v>71</v>
      </c>
      <c r="AS97" t="s">
        <v>71</v>
      </c>
      <c r="AT97" t="s">
        <v>71</v>
      </c>
      <c r="AU97" t="s">
        <v>1065</v>
      </c>
      <c r="AV97">
        <v>2021</v>
      </c>
      <c r="AW97">
        <v>52</v>
      </c>
      <c r="AX97">
        <v>6</v>
      </c>
      <c r="AY97" t="s">
        <v>71</v>
      </c>
      <c r="AZ97" t="s">
        <v>71</v>
      </c>
      <c r="BA97" t="s">
        <v>71</v>
      </c>
      <c r="BB97" t="s">
        <v>71</v>
      </c>
      <c r="BC97">
        <v>498</v>
      </c>
      <c r="BD97">
        <v>521</v>
      </c>
      <c r="BE97" t="s">
        <v>71</v>
      </c>
      <c r="BF97" t="s">
        <v>1066</v>
      </c>
      <c r="BG97" t="str">
        <f>HYPERLINK("http://dx.doi.org/10.1080/01969722.2021.1903722","http://dx.doi.org/10.1080/01969722.2021.1903722")</f>
        <v>http://dx.doi.org/10.1080/01969722.2021.1903722</v>
      </c>
      <c r="BH97" t="s">
        <v>71</v>
      </c>
      <c r="BI97" t="s">
        <v>1067</v>
      </c>
      <c r="BJ97" t="s">
        <v>71</v>
      </c>
      <c r="BK97" t="s">
        <v>71</v>
      </c>
      <c r="BL97" t="s">
        <v>71</v>
      </c>
      <c r="BM97" t="s">
        <v>71</v>
      </c>
      <c r="BN97" t="s">
        <v>71</v>
      </c>
      <c r="BO97" t="s">
        <v>71</v>
      </c>
      <c r="BP97" t="s">
        <v>71</v>
      </c>
      <c r="BQ97" t="s">
        <v>71</v>
      </c>
      <c r="BR97" t="s">
        <v>71</v>
      </c>
      <c r="BS97" t="s">
        <v>71</v>
      </c>
      <c r="BT97" t="s">
        <v>1068</v>
      </c>
      <c r="BU97" t="str">
        <f>HYPERLINK("https%3A%2F%2Fwww.webofscience.com%2Fwos%2Fwoscc%2Ffull-record%2FWOS:000636904000001","View Full Record in Web of Science")</f>
        <v>View Full Record in Web of Science</v>
      </c>
    </row>
    <row r="98" spans="1:73" x14ac:dyDescent="0.25">
      <c r="A98" t="s">
        <v>69</v>
      </c>
      <c r="B98" t="s">
        <v>1069</v>
      </c>
      <c r="C98" t="s">
        <v>71</v>
      </c>
      <c r="D98" t="s">
        <v>71</v>
      </c>
      <c r="E98" t="s">
        <v>71</v>
      </c>
      <c r="F98" t="s">
        <v>1069</v>
      </c>
      <c r="G98" t="s">
        <v>71</v>
      </c>
      <c r="H98" t="s">
        <v>71</v>
      </c>
      <c r="I98" t="s">
        <v>1070</v>
      </c>
      <c r="K98" t="s">
        <v>421</v>
      </c>
      <c r="L98" t="s">
        <v>71</v>
      </c>
      <c r="M98" t="s">
        <v>71</v>
      </c>
      <c r="N98" t="s">
        <v>71</v>
      </c>
      <c r="O98" t="s">
        <v>71</v>
      </c>
      <c r="P98" t="s">
        <v>71</v>
      </c>
      <c r="Q98" t="s">
        <v>71</v>
      </c>
      <c r="R98" t="s">
        <v>71</v>
      </c>
      <c r="S98" t="s">
        <v>71</v>
      </c>
      <c r="T98" t="s">
        <v>71</v>
      </c>
      <c r="U98" t="s">
        <v>71</v>
      </c>
      <c r="V98" t="s">
        <v>71</v>
      </c>
      <c r="W98" t="s">
        <v>1071</v>
      </c>
      <c r="X98" t="s">
        <v>71</v>
      </c>
      <c r="Y98" t="s">
        <v>71</v>
      </c>
      <c r="Z98" t="s">
        <v>71</v>
      </c>
      <c r="AA98" t="s">
        <v>71</v>
      </c>
      <c r="AB98" t="s">
        <v>71</v>
      </c>
      <c r="AC98" t="s">
        <v>1072</v>
      </c>
      <c r="AD98" t="s">
        <v>71</v>
      </c>
      <c r="AE98" t="s">
        <v>71</v>
      </c>
      <c r="AF98" t="s">
        <v>71</v>
      </c>
      <c r="AG98" t="s">
        <v>71</v>
      </c>
      <c r="AH98" t="s">
        <v>71</v>
      </c>
      <c r="AI98" t="s">
        <v>71</v>
      </c>
      <c r="AJ98" t="s">
        <v>71</v>
      </c>
      <c r="AK98" t="s">
        <v>71</v>
      </c>
      <c r="AL98" t="s">
        <v>71</v>
      </c>
      <c r="AM98" t="s">
        <v>71</v>
      </c>
      <c r="AN98" t="s">
        <v>71</v>
      </c>
      <c r="AO98" t="s">
        <v>71</v>
      </c>
      <c r="AP98" t="s">
        <v>423</v>
      </c>
      <c r="AQ98" t="s">
        <v>715</v>
      </c>
      <c r="AR98" t="s">
        <v>71</v>
      </c>
      <c r="AS98" t="s">
        <v>71</v>
      </c>
      <c r="AT98" t="s">
        <v>71</v>
      </c>
      <c r="AU98" t="s">
        <v>1073</v>
      </c>
      <c r="AV98">
        <v>2004</v>
      </c>
      <c r="AW98">
        <v>148</v>
      </c>
      <c r="AX98">
        <v>1</v>
      </c>
      <c r="AY98" t="s">
        <v>71</v>
      </c>
      <c r="AZ98" t="s">
        <v>71</v>
      </c>
      <c r="BA98" t="s">
        <v>71</v>
      </c>
      <c r="BB98" t="s">
        <v>71</v>
      </c>
      <c r="BC98">
        <v>5</v>
      </c>
      <c r="BD98">
        <v>19</v>
      </c>
      <c r="BE98" t="s">
        <v>71</v>
      </c>
      <c r="BF98" t="s">
        <v>1074</v>
      </c>
      <c r="BG98" t="str">
        <f>HYPERLINK("http://dx.doi.org/10.1016/j.fss.2004.03.003","http://dx.doi.org/10.1016/j.fss.2004.03.003")</f>
        <v>http://dx.doi.org/10.1016/j.fss.2004.03.003</v>
      </c>
      <c r="BH98" t="s">
        <v>71</v>
      </c>
      <c r="BI98" t="s">
        <v>71</v>
      </c>
      <c r="BJ98" t="s">
        <v>71</v>
      </c>
      <c r="BK98" t="s">
        <v>71</v>
      </c>
      <c r="BL98" t="s">
        <v>71</v>
      </c>
      <c r="BM98" t="s">
        <v>71</v>
      </c>
      <c r="BN98" t="s">
        <v>71</v>
      </c>
      <c r="BO98" t="s">
        <v>71</v>
      </c>
      <c r="BP98" t="s">
        <v>71</v>
      </c>
      <c r="BQ98" t="s">
        <v>71</v>
      </c>
      <c r="BR98" t="s">
        <v>71</v>
      </c>
      <c r="BS98" t="s">
        <v>71</v>
      </c>
      <c r="BT98" t="s">
        <v>1075</v>
      </c>
      <c r="BU98" t="str">
        <f>HYPERLINK("https%3A%2F%2Fwww.webofscience.com%2Fwos%2Fwoscc%2Ffull-record%2FWOS:000224607100002","View Full Record in Web of Science")</f>
        <v>View Full Record in Web of Science</v>
      </c>
    </row>
    <row r="99" spans="1:73" x14ac:dyDescent="0.25">
      <c r="A99" t="s">
        <v>69</v>
      </c>
      <c r="B99" t="s">
        <v>1076</v>
      </c>
      <c r="C99" t="s">
        <v>71</v>
      </c>
      <c r="D99" t="s">
        <v>71</v>
      </c>
      <c r="E99" t="s">
        <v>71</v>
      </c>
      <c r="F99" t="s">
        <v>1077</v>
      </c>
      <c r="G99" t="s">
        <v>71</v>
      </c>
      <c r="H99" t="s">
        <v>71</v>
      </c>
      <c r="I99" t="s">
        <v>1078</v>
      </c>
      <c r="K99" t="s">
        <v>123</v>
      </c>
      <c r="L99" t="s">
        <v>71</v>
      </c>
      <c r="M99" t="s">
        <v>71</v>
      </c>
      <c r="N99" t="s">
        <v>71</v>
      </c>
      <c r="O99" t="s">
        <v>71</v>
      </c>
      <c r="P99" t="s">
        <v>71</v>
      </c>
      <c r="Q99" t="s">
        <v>71</v>
      </c>
      <c r="R99" t="s">
        <v>71</v>
      </c>
      <c r="S99" t="s">
        <v>71</v>
      </c>
      <c r="T99" t="s">
        <v>71</v>
      </c>
      <c r="U99" t="s">
        <v>71</v>
      </c>
      <c r="V99" t="s">
        <v>71</v>
      </c>
      <c r="W99" t="s">
        <v>1079</v>
      </c>
      <c r="X99" t="s">
        <v>71</v>
      </c>
      <c r="Y99" t="s">
        <v>71</v>
      </c>
      <c r="Z99" t="s">
        <v>71</v>
      </c>
      <c r="AA99" t="s">
        <v>71</v>
      </c>
      <c r="AB99" t="s">
        <v>1080</v>
      </c>
      <c r="AC99" t="s">
        <v>1081</v>
      </c>
      <c r="AD99" t="s">
        <v>71</v>
      </c>
      <c r="AE99" t="s">
        <v>71</v>
      </c>
      <c r="AF99" t="s">
        <v>71</v>
      </c>
      <c r="AG99" t="s">
        <v>71</v>
      </c>
      <c r="AH99" t="s">
        <v>71</v>
      </c>
      <c r="AI99" t="s">
        <v>71</v>
      </c>
      <c r="AJ99" t="s">
        <v>71</v>
      </c>
      <c r="AK99" t="s">
        <v>71</v>
      </c>
      <c r="AL99" t="s">
        <v>71</v>
      </c>
      <c r="AM99" t="s">
        <v>71</v>
      </c>
      <c r="AN99" t="s">
        <v>71</v>
      </c>
      <c r="AO99" t="s">
        <v>71</v>
      </c>
      <c r="AP99" t="s">
        <v>127</v>
      </c>
      <c r="AQ99" t="s">
        <v>128</v>
      </c>
      <c r="AR99" t="s">
        <v>71</v>
      </c>
      <c r="AS99" t="s">
        <v>71</v>
      </c>
      <c r="AT99" t="s">
        <v>71</v>
      </c>
      <c r="AU99" t="s">
        <v>1082</v>
      </c>
      <c r="AV99">
        <v>2020</v>
      </c>
      <c r="AW99">
        <v>517</v>
      </c>
      <c r="AX99" t="s">
        <v>71</v>
      </c>
      <c r="AY99" t="s">
        <v>71</v>
      </c>
      <c r="AZ99" t="s">
        <v>71</v>
      </c>
      <c r="BA99" t="s">
        <v>71</v>
      </c>
      <c r="BB99" t="s">
        <v>71</v>
      </c>
      <c r="BC99">
        <v>427</v>
      </c>
      <c r="BD99">
        <v>447</v>
      </c>
      <c r="BE99" t="s">
        <v>71</v>
      </c>
      <c r="BF99" t="s">
        <v>1083</v>
      </c>
      <c r="BG99" t="str">
        <f>HYPERLINK("http://dx.doi.org/10.1016/j.ins.2019.11.035","http://dx.doi.org/10.1016/j.ins.2019.11.035")</f>
        <v>http://dx.doi.org/10.1016/j.ins.2019.11.035</v>
      </c>
      <c r="BH99" t="s">
        <v>71</v>
      </c>
      <c r="BI99" t="s">
        <v>71</v>
      </c>
      <c r="BJ99" t="s">
        <v>71</v>
      </c>
      <c r="BK99" t="s">
        <v>71</v>
      </c>
      <c r="BL99" t="s">
        <v>71</v>
      </c>
      <c r="BM99" t="s">
        <v>71</v>
      </c>
      <c r="BN99" t="s">
        <v>71</v>
      </c>
      <c r="BO99" t="s">
        <v>71</v>
      </c>
      <c r="BP99" t="s">
        <v>71</v>
      </c>
      <c r="BQ99" t="s">
        <v>71</v>
      </c>
      <c r="BR99" t="s">
        <v>71</v>
      </c>
      <c r="BS99" t="s">
        <v>71</v>
      </c>
      <c r="BT99" t="s">
        <v>1084</v>
      </c>
      <c r="BU99" t="str">
        <f>HYPERLINK("https%3A%2F%2Fwww.webofscience.com%2Fwos%2Fwoscc%2Ffull-record%2FWOS:000517659200025","View Full Record in Web of Science")</f>
        <v>View Full Record in Web of Science</v>
      </c>
    </row>
    <row r="100" spans="1:73" x14ac:dyDescent="0.25">
      <c r="A100" t="s">
        <v>83</v>
      </c>
      <c r="B100" t="s">
        <v>1085</v>
      </c>
      <c r="C100" t="s">
        <v>71</v>
      </c>
      <c r="D100" t="s">
        <v>1086</v>
      </c>
      <c r="E100" t="s">
        <v>71</v>
      </c>
      <c r="F100" t="s">
        <v>1087</v>
      </c>
      <c r="G100" t="s">
        <v>71</v>
      </c>
      <c r="H100" t="s">
        <v>71</v>
      </c>
      <c r="I100" t="s">
        <v>1088</v>
      </c>
      <c r="K100" t="s">
        <v>1089</v>
      </c>
      <c r="L100" t="s">
        <v>601</v>
      </c>
      <c r="M100" t="s">
        <v>71</v>
      </c>
      <c r="N100" t="s">
        <v>71</v>
      </c>
      <c r="O100" t="s">
        <v>71</v>
      </c>
      <c r="P100" t="s">
        <v>1090</v>
      </c>
      <c r="Q100" t="s">
        <v>1091</v>
      </c>
      <c r="R100" t="s">
        <v>1092</v>
      </c>
      <c r="S100" t="s">
        <v>1093</v>
      </c>
      <c r="T100" t="s">
        <v>71</v>
      </c>
      <c r="U100" t="s">
        <v>71</v>
      </c>
      <c r="V100" t="s">
        <v>71</v>
      </c>
      <c r="W100" t="s">
        <v>1094</v>
      </c>
      <c r="X100" t="s">
        <v>71</v>
      </c>
      <c r="Y100" t="s">
        <v>71</v>
      </c>
      <c r="Z100" t="s">
        <v>71</v>
      </c>
      <c r="AA100" t="s">
        <v>71</v>
      </c>
      <c r="AB100" t="s">
        <v>1095</v>
      </c>
      <c r="AC100" t="s">
        <v>1096</v>
      </c>
      <c r="AD100" t="s">
        <v>71</v>
      </c>
      <c r="AE100" t="s">
        <v>71</v>
      </c>
      <c r="AF100" t="s">
        <v>71</v>
      </c>
      <c r="AG100" t="s">
        <v>71</v>
      </c>
      <c r="AH100" t="s">
        <v>71</v>
      </c>
      <c r="AI100" t="s">
        <v>71</v>
      </c>
      <c r="AJ100" t="s">
        <v>71</v>
      </c>
      <c r="AK100" t="s">
        <v>71</v>
      </c>
      <c r="AL100" t="s">
        <v>71</v>
      </c>
      <c r="AM100" t="s">
        <v>71</v>
      </c>
      <c r="AN100" t="s">
        <v>71</v>
      </c>
      <c r="AO100" t="s">
        <v>71</v>
      </c>
      <c r="AP100" t="s">
        <v>606</v>
      </c>
      <c r="AQ100" t="s">
        <v>607</v>
      </c>
      <c r="AR100" t="s">
        <v>1097</v>
      </c>
      <c r="AS100" t="s">
        <v>71</v>
      </c>
      <c r="AT100" t="s">
        <v>71</v>
      </c>
      <c r="AU100" t="s">
        <v>71</v>
      </c>
      <c r="AV100">
        <v>2016</v>
      </c>
      <c r="AW100">
        <v>401</v>
      </c>
      <c r="AX100" t="s">
        <v>71</v>
      </c>
      <c r="AY100" t="s">
        <v>71</v>
      </c>
      <c r="AZ100" t="s">
        <v>71</v>
      </c>
      <c r="BA100" t="s">
        <v>71</v>
      </c>
      <c r="BB100" t="s">
        <v>71</v>
      </c>
      <c r="BC100">
        <v>199</v>
      </c>
      <c r="BD100">
        <v>214</v>
      </c>
      <c r="BE100" t="s">
        <v>71</v>
      </c>
      <c r="BF100" t="s">
        <v>1098</v>
      </c>
      <c r="BG100" t="str">
        <f>HYPERLINK("http://dx.doi.org/10.1007/978-3-319-26211-6_17","http://dx.doi.org/10.1007/978-3-319-26211-6_17")</f>
        <v>http://dx.doi.org/10.1007/978-3-319-26211-6_17</v>
      </c>
      <c r="BH100" t="s">
        <v>71</v>
      </c>
      <c r="BI100" t="s">
        <v>71</v>
      </c>
      <c r="BJ100" t="s">
        <v>71</v>
      </c>
      <c r="BK100" t="s">
        <v>71</v>
      </c>
      <c r="BL100" t="s">
        <v>71</v>
      </c>
      <c r="BM100" t="s">
        <v>71</v>
      </c>
      <c r="BN100" t="s">
        <v>71</v>
      </c>
      <c r="BO100" t="s">
        <v>71</v>
      </c>
      <c r="BP100" t="s">
        <v>71</v>
      </c>
      <c r="BQ100" t="s">
        <v>71</v>
      </c>
      <c r="BR100" t="s">
        <v>71</v>
      </c>
      <c r="BS100" t="s">
        <v>71</v>
      </c>
      <c r="BT100" t="s">
        <v>1099</v>
      </c>
      <c r="BU100" t="str">
        <f>HYPERLINK("https%3A%2F%2Fwww.webofscience.com%2Fwos%2Fwoscc%2Ffull-record%2FWOS:000369425400017","View Full Record in Web of Science")</f>
        <v>View Full Record in Web of Science</v>
      </c>
    </row>
    <row r="101" spans="1:73" x14ac:dyDescent="0.25">
      <c r="A101" t="s">
        <v>83</v>
      </c>
      <c r="B101" t="s">
        <v>1100</v>
      </c>
      <c r="C101" t="s">
        <v>71</v>
      </c>
      <c r="D101" t="s">
        <v>1101</v>
      </c>
      <c r="E101" t="s">
        <v>71</v>
      </c>
      <c r="F101" t="s">
        <v>1100</v>
      </c>
      <c r="G101" t="s">
        <v>71</v>
      </c>
      <c r="H101" t="s">
        <v>71</v>
      </c>
      <c r="I101" t="s">
        <v>1102</v>
      </c>
      <c r="K101" t="s">
        <v>1103</v>
      </c>
      <c r="L101" t="s">
        <v>71</v>
      </c>
      <c r="M101" t="s">
        <v>71</v>
      </c>
      <c r="N101" t="s">
        <v>71</v>
      </c>
      <c r="O101" t="s">
        <v>71</v>
      </c>
      <c r="P101" t="s">
        <v>1104</v>
      </c>
      <c r="Q101" t="s">
        <v>1105</v>
      </c>
      <c r="R101" t="s">
        <v>1106</v>
      </c>
      <c r="S101" t="s">
        <v>1107</v>
      </c>
      <c r="T101" t="s">
        <v>71</v>
      </c>
      <c r="U101" t="s">
        <v>71</v>
      </c>
      <c r="V101" t="s">
        <v>71</v>
      </c>
      <c r="W101" t="s">
        <v>1108</v>
      </c>
      <c r="X101" t="s">
        <v>71</v>
      </c>
      <c r="Y101" t="s">
        <v>71</v>
      </c>
      <c r="Z101" t="s">
        <v>71</v>
      </c>
      <c r="AA101" t="s">
        <v>71</v>
      </c>
      <c r="AB101" t="s">
        <v>71</v>
      </c>
      <c r="AC101" t="s">
        <v>71</v>
      </c>
      <c r="AD101" t="s">
        <v>71</v>
      </c>
      <c r="AE101" t="s">
        <v>71</v>
      </c>
      <c r="AF101" t="s">
        <v>71</v>
      </c>
      <c r="AG101" t="s">
        <v>71</v>
      </c>
      <c r="AH101" t="s">
        <v>71</v>
      </c>
      <c r="AI101" t="s">
        <v>71</v>
      </c>
      <c r="AJ101" t="s">
        <v>71</v>
      </c>
      <c r="AK101" t="s">
        <v>71</v>
      </c>
      <c r="AL101" t="s">
        <v>71</v>
      </c>
      <c r="AM101" t="s">
        <v>71</v>
      </c>
      <c r="AN101" t="s">
        <v>71</v>
      </c>
      <c r="AO101" t="s">
        <v>71</v>
      </c>
      <c r="AP101" t="s">
        <v>71</v>
      </c>
      <c r="AQ101" t="s">
        <v>71</v>
      </c>
      <c r="AR101" t="s">
        <v>1109</v>
      </c>
      <c r="AS101" t="s">
        <v>71</v>
      </c>
      <c r="AT101" t="s">
        <v>71</v>
      </c>
      <c r="AU101" t="s">
        <v>71</v>
      </c>
      <c r="AV101">
        <v>1999</v>
      </c>
      <c r="AW101" t="s">
        <v>71</v>
      </c>
      <c r="AX101" t="s">
        <v>71</v>
      </c>
      <c r="AY101" t="s">
        <v>71</v>
      </c>
      <c r="AZ101" t="s">
        <v>71</v>
      </c>
      <c r="BA101" t="s">
        <v>71</v>
      </c>
      <c r="BB101" t="s">
        <v>71</v>
      </c>
      <c r="BC101">
        <v>9</v>
      </c>
      <c r="BD101">
        <v>16</v>
      </c>
      <c r="BE101" t="s">
        <v>71</v>
      </c>
      <c r="BF101" t="s">
        <v>71</v>
      </c>
      <c r="BG101" t="s">
        <v>71</v>
      </c>
      <c r="BH101" t="s">
        <v>71</v>
      </c>
      <c r="BI101" t="s">
        <v>71</v>
      </c>
      <c r="BJ101" t="s">
        <v>71</v>
      </c>
      <c r="BK101" t="s">
        <v>71</v>
      </c>
      <c r="BL101" t="s">
        <v>71</v>
      </c>
      <c r="BM101" t="s">
        <v>71</v>
      </c>
      <c r="BN101" t="s">
        <v>71</v>
      </c>
      <c r="BO101" t="s">
        <v>71</v>
      </c>
      <c r="BP101" t="s">
        <v>71</v>
      </c>
      <c r="BQ101" t="s">
        <v>71</v>
      </c>
      <c r="BR101" t="s">
        <v>71</v>
      </c>
      <c r="BS101" t="s">
        <v>71</v>
      </c>
      <c r="BT101" t="s">
        <v>1110</v>
      </c>
      <c r="BU101" t="str">
        <f>HYPERLINK("https%3A%2F%2Fwww.webofscience.com%2Fwos%2Fwoscc%2Ffull-record%2FWOS:000175785400002","View Full Record in Web of Science")</f>
        <v>View Full Record in Web of Science</v>
      </c>
    </row>
    <row r="102" spans="1:73" x14ac:dyDescent="0.25">
      <c r="A102" t="s">
        <v>69</v>
      </c>
      <c r="B102" t="s">
        <v>1111</v>
      </c>
      <c r="C102" t="s">
        <v>71</v>
      </c>
      <c r="D102" t="s">
        <v>71</v>
      </c>
      <c r="E102" t="s">
        <v>71</v>
      </c>
      <c r="F102" t="s">
        <v>1112</v>
      </c>
      <c r="G102" t="s">
        <v>71</v>
      </c>
      <c r="H102" t="s">
        <v>71</v>
      </c>
      <c r="I102" t="s">
        <v>1113</v>
      </c>
      <c r="K102" t="s">
        <v>829</v>
      </c>
      <c r="L102" t="s">
        <v>71</v>
      </c>
      <c r="M102" t="s">
        <v>71</v>
      </c>
      <c r="N102" t="s">
        <v>71</v>
      </c>
      <c r="O102" t="s">
        <v>71</v>
      </c>
      <c r="P102" t="s">
        <v>71</v>
      </c>
      <c r="Q102" t="s">
        <v>71</v>
      </c>
      <c r="R102" t="s">
        <v>71</v>
      </c>
      <c r="S102" t="s">
        <v>71</v>
      </c>
      <c r="T102" t="s">
        <v>71</v>
      </c>
      <c r="U102" t="s">
        <v>71</v>
      </c>
      <c r="V102" t="s">
        <v>71</v>
      </c>
      <c r="W102" t="s">
        <v>1114</v>
      </c>
      <c r="X102" t="s">
        <v>71</v>
      </c>
      <c r="Y102" t="s">
        <v>71</v>
      </c>
      <c r="Z102" t="s">
        <v>71</v>
      </c>
      <c r="AA102" t="s">
        <v>71</v>
      </c>
      <c r="AB102" t="s">
        <v>71</v>
      </c>
      <c r="AC102" t="s">
        <v>71</v>
      </c>
      <c r="AD102" t="s">
        <v>71</v>
      </c>
      <c r="AE102" t="s">
        <v>71</v>
      </c>
      <c r="AF102" t="s">
        <v>71</v>
      </c>
      <c r="AG102" t="s">
        <v>71</v>
      </c>
      <c r="AH102" t="s">
        <v>71</v>
      </c>
      <c r="AI102" t="s">
        <v>71</v>
      </c>
      <c r="AJ102" t="s">
        <v>71</v>
      </c>
      <c r="AK102" t="s">
        <v>71</v>
      </c>
      <c r="AL102" t="s">
        <v>71</v>
      </c>
      <c r="AM102" t="s">
        <v>71</v>
      </c>
      <c r="AN102" t="s">
        <v>71</v>
      </c>
      <c r="AO102" t="s">
        <v>71</v>
      </c>
      <c r="AP102" t="s">
        <v>831</v>
      </c>
      <c r="AQ102" t="s">
        <v>71</v>
      </c>
      <c r="AR102" t="s">
        <v>71</v>
      </c>
      <c r="AS102" t="s">
        <v>71</v>
      </c>
      <c r="AT102" t="s">
        <v>71</v>
      </c>
      <c r="AU102" t="s">
        <v>71</v>
      </c>
      <c r="AV102">
        <v>2007</v>
      </c>
      <c r="AW102">
        <v>43</v>
      </c>
      <c r="AX102">
        <v>4</v>
      </c>
      <c r="AY102" t="s">
        <v>71</v>
      </c>
      <c r="AZ102" t="s">
        <v>71</v>
      </c>
      <c r="BA102" t="s">
        <v>71</v>
      </c>
      <c r="BB102" t="s">
        <v>71</v>
      </c>
      <c r="BC102">
        <v>481</v>
      </c>
      <c r="BD102">
        <v>490</v>
      </c>
      <c r="BE102" t="s">
        <v>71</v>
      </c>
      <c r="BF102" t="s">
        <v>71</v>
      </c>
      <c r="BG102" t="s">
        <v>71</v>
      </c>
      <c r="BH102" t="s">
        <v>71</v>
      </c>
      <c r="BI102" t="s">
        <v>71</v>
      </c>
      <c r="BJ102" t="s">
        <v>71</v>
      </c>
      <c r="BK102" t="s">
        <v>71</v>
      </c>
      <c r="BL102" t="s">
        <v>71</v>
      </c>
      <c r="BM102" t="s">
        <v>71</v>
      </c>
      <c r="BN102" t="s">
        <v>71</v>
      </c>
      <c r="BO102" t="s">
        <v>71</v>
      </c>
      <c r="BP102" t="s">
        <v>71</v>
      </c>
      <c r="BQ102" t="s">
        <v>71</v>
      </c>
      <c r="BR102" t="s">
        <v>71</v>
      </c>
      <c r="BS102" t="s">
        <v>71</v>
      </c>
      <c r="BT102" t="s">
        <v>1115</v>
      </c>
      <c r="BU102" t="str">
        <f>HYPERLINK("https%3A%2F%2Fwww.webofscience.com%2Fwos%2Fwoscc%2Ffull-record%2FWOS:000252707900009","View Full Record in Web of Science")</f>
        <v>View Full Record in Web of Science</v>
      </c>
    </row>
    <row r="103" spans="1:73" x14ac:dyDescent="0.25">
      <c r="A103" t="s">
        <v>69</v>
      </c>
      <c r="B103" t="s">
        <v>1116</v>
      </c>
      <c r="C103" t="s">
        <v>71</v>
      </c>
      <c r="D103" t="s">
        <v>71</v>
      </c>
      <c r="E103" t="s">
        <v>71</v>
      </c>
      <c r="F103" t="s">
        <v>1117</v>
      </c>
      <c r="G103" t="s">
        <v>71</v>
      </c>
      <c r="H103" t="s">
        <v>71</v>
      </c>
      <c r="I103" t="s">
        <v>1118</v>
      </c>
      <c r="K103" t="s">
        <v>766</v>
      </c>
      <c r="L103" t="s">
        <v>71</v>
      </c>
      <c r="M103" t="s">
        <v>71</v>
      </c>
      <c r="N103" t="s">
        <v>71</v>
      </c>
      <c r="O103" t="s">
        <v>71</v>
      </c>
      <c r="P103" t="s">
        <v>71</v>
      </c>
      <c r="Q103" t="s">
        <v>71</v>
      </c>
      <c r="R103" t="s">
        <v>71</v>
      </c>
      <c r="S103" t="s">
        <v>71</v>
      </c>
      <c r="T103" t="s">
        <v>71</v>
      </c>
      <c r="U103" t="s">
        <v>71</v>
      </c>
      <c r="V103" t="s">
        <v>71</v>
      </c>
      <c r="W103" t="s">
        <v>1119</v>
      </c>
      <c r="X103" t="s">
        <v>71</v>
      </c>
      <c r="Y103" t="s">
        <v>71</v>
      </c>
      <c r="Z103" t="s">
        <v>71</v>
      </c>
      <c r="AA103" t="s">
        <v>71</v>
      </c>
      <c r="AB103" t="s">
        <v>1120</v>
      </c>
      <c r="AC103" t="s">
        <v>71</v>
      </c>
      <c r="AD103" t="s">
        <v>71</v>
      </c>
      <c r="AE103" t="s">
        <v>71</v>
      </c>
      <c r="AF103" t="s">
        <v>71</v>
      </c>
      <c r="AG103" t="s">
        <v>71</v>
      </c>
      <c r="AH103" t="s">
        <v>71</v>
      </c>
      <c r="AI103" t="s">
        <v>71</v>
      </c>
      <c r="AJ103" t="s">
        <v>71</v>
      </c>
      <c r="AK103" t="s">
        <v>71</v>
      </c>
      <c r="AL103" t="s">
        <v>71</v>
      </c>
      <c r="AM103" t="s">
        <v>71</v>
      </c>
      <c r="AN103" t="s">
        <v>71</v>
      </c>
      <c r="AO103" t="s">
        <v>71</v>
      </c>
      <c r="AP103" t="s">
        <v>768</v>
      </c>
      <c r="AQ103" t="s">
        <v>769</v>
      </c>
      <c r="AR103" t="s">
        <v>71</v>
      </c>
      <c r="AS103" t="s">
        <v>71</v>
      </c>
      <c r="AT103" t="s">
        <v>71</v>
      </c>
      <c r="AU103" t="s">
        <v>239</v>
      </c>
      <c r="AV103">
        <v>2015</v>
      </c>
      <c r="AW103">
        <v>27</v>
      </c>
      <c r="AX103" t="s">
        <v>71</v>
      </c>
      <c r="AY103" t="s">
        <v>71</v>
      </c>
      <c r="AZ103" t="s">
        <v>71</v>
      </c>
      <c r="BA103" t="s">
        <v>71</v>
      </c>
      <c r="BB103" t="s">
        <v>71</v>
      </c>
      <c r="BC103">
        <v>614</v>
      </c>
      <c r="BD103">
        <v>627</v>
      </c>
      <c r="BE103" t="s">
        <v>71</v>
      </c>
      <c r="BF103" t="s">
        <v>1121</v>
      </c>
      <c r="BG103" t="str">
        <f>HYPERLINK("http://dx.doi.org/10.1016/j.asoc.2014.04.031","http://dx.doi.org/10.1016/j.asoc.2014.04.031")</f>
        <v>http://dx.doi.org/10.1016/j.asoc.2014.04.031</v>
      </c>
      <c r="BH103" t="s">
        <v>71</v>
      </c>
      <c r="BI103" t="s">
        <v>71</v>
      </c>
      <c r="BJ103" t="s">
        <v>71</v>
      </c>
      <c r="BK103" t="s">
        <v>71</v>
      </c>
      <c r="BL103" t="s">
        <v>71</v>
      </c>
      <c r="BM103" t="s">
        <v>71</v>
      </c>
      <c r="BN103" t="s">
        <v>71</v>
      </c>
      <c r="BO103" t="s">
        <v>71</v>
      </c>
      <c r="BP103" t="s">
        <v>71</v>
      </c>
      <c r="BQ103" t="s">
        <v>71</v>
      </c>
      <c r="BR103" t="s">
        <v>71</v>
      </c>
      <c r="BS103" t="s">
        <v>71</v>
      </c>
      <c r="BT103" t="s">
        <v>1122</v>
      </c>
      <c r="BU103" t="str">
        <f>HYPERLINK("https%3A%2F%2Fwww.webofscience.com%2Fwos%2Fwoscc%2Ffull-record%2FWOS:000346856600053","View Full Record in Web of Science")</f>
        <v>View Full Record in Web of Science</v>
      </c>
    </row>
    <row r="104" spans="1:73" x14ac:dyDescent="0.25">
      <c r="A104" t="s">
        <v>69</v>
      </c>
      <c r="B104" t="s">
        <v>1123</v>
      </c>
      <c r="C104" t="s">
        <v>71</v>
      </c>
      <c r="D104" t="s">
        <v>71</v>
      </c>
      <c r="E104" t="s">
        <v>71</v>
      </c>
      <c r="F104" t="s">
        <v>1124</v>
      </c>
      <c r="G104" t="s">
        <v>71</v>
      </c>
      <c r="H104" t="s">
        <v>71</v>
      </c>
      <c r="I104" t="s">
        <v>1125</v>
      </c>
      <c r="K104" t="s">
        <v>673</v>
      </c>
      <c r="L104" t="s">
        <v>71</v>
      </c>
      <c r="M104" t="s">
        <v>71</v>
      </c>
      <c r="N104" t="s">
        <v>71</v>
      </c>
      <c r="O104" t="s">
        <v>71</v>
      </c>
      <c r="P104" t="s">
        <v>71</v>
      </c>
      <c r="Q104" t="s">
        <v>71</v>
      </c>
      <c r="R104" t="s">
        <v>71</v>
      </c>
      <c r="S104" t="s">
        <v>71</v>
      </c>
      <c r="T104" t="s">
        <v>71</v>
      </c>
      <c r="U104" t="s">
        <v>71</v>
      </c>
      <c r="V104" t="s">
        <v>71</v>
      </c>
      <c r="W104" t="s">
        <v>1126</v>
      </c>
      <c r="X104" t="s">
        <v>71</v>
      </c>
      <c r="Y104" t="s">
        <v>71</v>
      </c>
      <c r="Z104" t="s">
        <v>71</v>
      </c>
      <c r="AA104" t="s">
        <v>71</v>
      </c>
      <c r="AB104" t="s">
        <v>1127</v>
      </c>
      <c r="AC104" t="s">
        <v>1128</v>
      </c>
      <c r="AD104" t="s">
        <v>71</v>
      </c>
      <c r="AE104" t="s">
        <v>71</v>
      </c>
      <c r="AF104" t="s">
        <v>71</v>
      </c>
      <c r="AG104" t="s">
        <v>71</v>
      </c>
      <c r="AH104" t="s">
        <v>71</v>
      </c>
      <c r="AI104" t="s">
        <v>71</v>
      </c>
      <c r="AJ104" t="s">
        <v>71</v>
      </c>
      <c r="AK104" t="s">
        <v>71</v>
      </c>
      <c r="AL104" t="s">
        <v>71</v>
      </c>
      <c r="AM104" t="s">
        <v>71</v>
      </c>
      <c r="AN104" t="s">
        <v>71</v>
      </c>
      <c r="AO104" t="s">
        <v>71</v>
      </c>
      <c r="AP104" t="s">
        <v>677</v>
      </c>
      <c r="AQ104" t="s">
        <v>678</v>
      </c>
      <c r="AR104" t="s">
        <v>71</v>
      </c>
      <c r="AS104" t="s">
        <v>71</v>
      </c>
      <c r="AT104" t="s">
        <v>71</v>
      </c>
      <c r="AU104" t="s">
        <v>79</v>
      </c>
      <c r="AV104">
        <v>2015</v>
      </c>
      <c r="AW104">
        <v>85</v>
      </c>
      <c r="AX104" t="s">
        <v>71</v>
      </c>
      <c r="AY104" t="s">
        <v>71</v>
      </c>
      <c r="AZ104" t="s">
        <v>71</v>
      </c>
      <c r="BA104" t="s">
        <v>71</v>
      </c>
      <c r="BB104" t="s">
        <v>71</v>
      </c>
      <c r="BC104">
        <v>329</v>
      </c>
      <c r="BD104">
        <v>341</v>
      </c>
      <c r="BE104" t="s">
        <v>71</v>
      </c>
      <c r="BF104" t="s">
        <v>1129</v>
      </c>
      <c r="BG104" t="str">
        <f>HYPERLINK("http://dx.doi.org/10.1016/j.knosys.2015.06.004","http://dx.doi.org/10.1016/j.knosys.2015.06.004")</f>
        <v>http://dx.doi.org/10.1016/j.knosys.2015.06.004</v>
      </c>
      <c r="BH104" t="s">
        <v>71</v>
      </c>
      <c r="BI104" t="s">
        <v>71</v>
      </c>
      <c r="BJ104" t="s">
        <v>71</v>
      </c>
      <c r="BK104" t="s">
        <v>71</v>
      </c>
      <c r="BL104" t="s">
        <v>71</v>
      </c>
      <c r="BM104" t="s">
        <v>71</v>
      </c>
      <c r="BN104" t="s">
        <v>71</v>
      </c>
      <c r="BO104" t="s">
        <v>71</v>
      </c>
      <c r="BP104" t="s">
        <v>71</v>
      </c>
      <c r="BQ104" t="s">
        <v>71</v>
      </c>
      <c r="BR104" t="s">
        <v>71</v>
      </c>
      <c r="BS104" t="s">
        <v>71</v>
      </c>
      <c r="BT104" t="s">
        <v>1130</v>
      </c>
      <c r="BU104" t="str">
        <f>HYPERLINK("https%3A%2F%2Fwww.webofscience.com%2Fwos%2Fwoscc%2Ffull-record%2FWOS:000359331000027","View Full Record in Web of Science")</f>
        <v>View Full Record in Web of Science</v>
      </c>
    </row>
    <row r="105" spans="1:73" x14ac:dyDescent="0.25">
      <c r="A105" t="s">
        <v>83</v>
      </c>
      <c r="B105" t="s">
        <v>1131</v>
      </c>
      <c r="C105" t="s">
        <v>71</v>
      </c>
      <c r="D105" t="s">
        <v>1132</v>
      </c>
      <c r="E105" t="s">
        <v>71</v>
      </c>
      <c r="F105" t="s">
        <v>1133</v>
      </c>
      <c r="G105" t="s">
        <v>71</v>
      </c>
      <c r="H105" t="s">
        <v>71</v>
      </c>
      <c r="I105" t="s">
        <v>1134</v>
      </c>
      <c r="K105" t="s">
        <v>1135</v>
      </c>
      <c r="L105" t="s">
        <v>1136</v>
      </c>
      <c r="M105" t="s">
        <v>71</v>
      </c>
      <c r="N105" t="s">
        <v>71</v>
      </c>
      <c r="O105" t="s">
        <v>71</v>
      </c>
      <c r="P105" t="s">
        <v>1137</v>
      </c>
      <c r="Q105" t="s">
        <v>1138</v>
      </c>
      <c r="R105" t="s">
        <v>1139</v>
      </c>
      <c r="S105" t="s">
        <v>1140</v>
      </c>
      <c r="T105" t="s">
        <v>71</v>
      </c>
      <c r="U105" t="s">
        <v>71</v>
      </c>
      <c r="V105" t="s">
        <v>71</v>
      </c>
      <c r="W105" t="s">
        <v>1141</v>
      </c>
      <c r="X105" t="s">
        <v>71</v>
      </c>
      <c r="Y105" t="s">
        <v>71</v>
      </c>
      <c r="Z105" t="s">
        <v>71</v>
      </c>
      <c r="AA105" t="s">
        <v>71</v>
      </c>
      <c r="AB105" t="s">
        <v>71</v>
      </c>
      <c r="AC105" t="s">
        <v>71</v>
      </c>
      <c r="AD105" t="s">
        <v>71</v>
      </c>
      <c r="AE105" t="s">
        <v>71</v>
      </c>
      <c r="AF105" t="s">
        <v>71</v>
      </c>
      <c r="AG105" t="s">
        <v>71</v>
      </c>
      <c r="AH105" t="s">
        <v>71</v>
      </c>
      <c r="AI105" t="s">
        <v>71</v>
      </c>
      <c r="AJ105" t="s">
        <v>71</v>
      </c>
      <c r="AK105" t="s">
        <v>71</v>
      </c>
      <c r="AL105" t="s">
        <v>71</v>
      </c>
      <c r="AM105" t="s">
        <v>71</v>
      </c>
      <c r="AN105" t="s">
        <v>71</v>
      </c>
      <c r="AO105" t="s">
        <v>71</v>
      </c>
      <c r="AP105" t="s">
        <v>1142</v>
      </c>
      <c r="AQ105" t="s">
        <v>71</v>
      </c>
      <c r="AR105" t="s">
        <v>1143</v>
      </c>
      <c r="AS105" t="s">
        <v>71</v>
      </c>
      <c r="AT105" t="s">
        <v>71</v>
      </c>
      <c r="AU105" t="s">
        <v>71</v>
      </c>
      <c r="AV105">
        <v>2011</v>
      </c>
      <c r="AW105" t="s">
        <v>1144</v>
      </c>
      <c r="AX105" t="s">
        <v>71</v>
      </c>
      <c r="AY105" t="s">
        <v>1145</v>
      </c>
      <c r="AZ105" t="s">
        <v>71</v>
      </c>
      <c r="BA105" t="s">
        <v>71</v>
      </c>
      <c r="BB105" t="s">
        <v>71</v>
      </c>
      <c r="BC105">
        <v>160</v>
      </c>
      <c r="BD105">
        <v>164</v>
      </c>
      <c r="BE105" t="s">
        <v>71</v>
      </c>
      <c r="BF105" t="s">
        <v>1146</v>
      </c>
      <c r="BG105" t="str">
        <f>HYPERLINK("http://dx.doi.org/10.4028/www.scientific.net/AMR.219-220.160","http://dx.doi.org/10.4028/www.scientific.net/AMR.219-220.160")</f>
        <v>http://dx.doi.org/10.4028/www.scientific.net/AMR.219-220.160</v>
      </c>
      <c r="BH105" t="s">
        <v>71</v>
      </c>
      <c r="BI105" t="s">
        <v>71</v>
      </c>
      <c r="BJ105" t="s">
        <v>71</v>
      </c>
      <c r="BK105" t="s">
        <v>71</v>
      </c>
      <c r="BL105" t="s">
        <v>71</v>
      </c>
      <c r="BM105" t="s">
        <v>71</v>
      </c>
      <c r="BN105" t="s">
        <v>71</v>
      </c>
      <c r="BO105" t="s">
        <v>71</v>
      </c>
      <c r="BP105" t="s">
        <v>71</v>
      </c>
      <c r="BQ105" t="s">
        <v>71</v>
      </c>
      <c r="BR105" t="s">
        <v>71</v>
      </c>
      <c r="BS105" t="s">
        <v>71</v>
      </c>
      <c r="BT105" t="s">
        <v>1147</v>
      </c>
      <c r="BU105" t="str">
        <f>HYPERLINK("https%3A%2F%2Fwww.webofscience.com%2Fwos%2Fwoscc%2Ffull-record%2FWOS:000292631200035","View Full Record in Web of Science")</f>
        <v>View Full Record in Web of Science</v>
      </c>
    </row>
    <row r="106" spans="1:73" x14ac:dyDescent="0.25">
      <c r="A106" t="s">
        <v>69</v>
      </c>
      <c r="B106" t="s">
        <v>1148</v>
      </c>
      <c r="C106" t="s">
        <v>71</v>
      </c>
      <c r="D106" t="s">
        <v>71</v>
      </c>
      <c r="E106" t="s">
        <v>71</v>
      </c>
      <c r="F106" t="s">
        <v>1149</v>
      </c>
      <c r="G106" t="s">
        <v>71</v>
      </c>
      <c r="H106" t="s">
        <v>71</v>
      </c>
      <c r="I106" t="s">
        <v>1150</v>
      </c>
      <c r="K106" t="s">
        <v>174</v>
      </c>
      <c r="L106" t="s">
        <v>71</v>
      </c>
      <c r="M106" t="s">
        <v>71</v>
      </c>
      <c r="N106" t="s">
        <v>71</v>
      </c>
      <c r="O106" t="s">
        <v>71</v>
      </c>
      <c r="P106" t="s">
        <v>71</v>
      </c>
      <c r="Q106" t="s">
        <v>71</v>
      </c>
      <c r="R106" t="s">
        <v>71</v>
      </c>
      <c r="S106" t="s">
        <v>71</v>
      </c>
      <c r="T106" t="s">
        <v>71</v>
      </c>
      <c r="U106" t="s">
        <v>71</v>
      </c>
      <c r="V106" t="s">
        <v>71</v>
      </c>
      <c r="W106" t="s">
        <v>1151</v>
      </c>
      <c r="X106" t="s">
        <v>71</v>
      </c>
      <c r="Y106" t="s">
        <v>71</v>
      </c>
      <c r="Z106" t="s">
        <v>71</v>
      </c>
      <c r="AA106" t="s">
        <v>71</v>
      </c>
      <c r="AB106" t="s">
        <v>71</v>
      </c>
      <c r="AC106" t="s">
        <v>71</v>
      </c>
      <c r="AD106" t="s">
        <v>71</v>
      </c>
      <c r="AE106" t="s">
        <v>71</v>
      </c>
      <c r="AF106" t="s">
        <v>71</v>
      </c>
      <c r="AG106" t="s">
        <v>71</v>
      </c>
      <c r="AH106" t="s">
        <v>71</v>
      </c>
      <c r="AI106" t="s">
        <v>71</v>
      </c>
      <c r="AJ106" t="s">
        <v>71</v>
      </c>
      <c r="AK106" t="s">
        <v>71</v>
      </c>
      <c r="AL106" t="s">
        <v>71</v>
      </c>
      <c r="AM106" t="s">
        <v>71</v>
      </c>
      <c r="AN106" t="s">
        <v>71</v>
      </c>
      <c r="AO106" t="s">
        <v>71</v>
      </c>
      <c r="AP106" t="s">
        <v>178</v>
      </c>
      <c r="AQ106" t="s">
        <v>179</v>
      </c>
      <c r="AR106" t="s">
        <v>71</v>
      </c>
      <c r="AS106" t="s">
        <v>71</v>
      </c>
      <c r="AT106" t="s">
        <v>71</v>
      </c>
      <c r="AU106" t="s">
        <v>71</v>
      </c>
      <c r="AV106">
        <v>2021</v>
      </c>
      <c r="AW106">
        <v>41</v>
      </c>
      <c r="AX106">
        <v>6</v>
      </c>
      <c r="AY106" t="s">
        <v>71</v>
      </c>
      <c r="AZ106" t="s">
        <v>71</v>
      </c>
      <c r="BA106" t="s">
        <v>71</v>
      </c>
      <c r="BB106" t="s">
        <v>71</v>
      </c>
      <c r="BC106">
        <v>6781</v>
      </c>
      <c r="BD106">
        <v>6799</v>
      </c>
      <c r="BE106" t="s">
        <v>71</v>
      </c>
      <c r="BF106" t="s">
        <v>1152</v>
      </c>
      <c r="BG106" t="str">
        <f>HYPERLINK("http://dx.doi.org/10.3233/JIFS-210692","http://dx.doi.org/10.3233/JIFS-210692")</f>
        <v>http://dx.doi.org/10.3233/JIFS-210692</v>
      </c>
      <c r="BH106" t="s">
        <v>71</v>
      </c>
      <c r="BI106" t="s">
        <v>71</v>
      </c>
      <c r="BJ106" t="s">
        <v>71</v>
      </c>
      <c r="BK106" t="s">
        <v>71</v>
      </c>
      <c r="BL106" t="s">
        <v>71</v>
      </c>
      <c r="BM106" t="s">
        <v>71</v>
      </c>
      <c r="BN106" t="s">
        <v>71</v>
      </c>
      <c r="BO106" t="s">
        <v>71</v>
      </c>
      <c r="BP106" t="s">
        <v>71</v>
      </c>
      <c r="BQ106" t="s">
        <v>71</v>
      </c>
      <c r="BR106" t="s">
        <v>71</v>
      </c>
      <c r="BS106" t="s">
        <v>71</v>
      </c>
      <c r="BT106" t="s">
        <v>1153</v>
      </c>
      <c r="BU106" t="str">
        <f>HYPERLINK("https%3A%2F%2Fwww.webofscience.com%2Fwos%2Fwoscc%2Ffull-record%2FWOS:000731754900069","View Full Record in Web of Science")</f>
        <v>View Full Record in Web of Science</v>
      </c>
    </row>
    <row r="107" spans="1:73" x14ac:dyDescent="0.25">
      <c r="A107" t="s">
        <v>69</v>
      </c>
      <c r="B107" t="s">
        <v>1154</v>
      </c>
      <c r="C107" t="s">
        <v>71</v>
      </c>
      <c r="D107" t="s">
        <v>71</v>
      </c>
      <c r="E107" t="s">
        <v>71</v>
      </c>
      <c r="F107" t="s">
        <v>1155</v>
      </c>
      <c r="G107" t="s">
        <v>71</v>
      </c>
      <c r="H107" t="s">
        <v>71</v>
      </c>
      <c r="I107" t="s">
        <v>1156</v>
      </c>
      <c r="K107" t="s">
        <v>233</v>
      </c>
      <c r="L107" t="s">
        <v>71</v>
      </c>
      <c r="M107" t="s">
        <v>71</v>
      </c>
      <c r="N107" t="s">
        <v>71</v>
      </c>
      <c r="O107" t="s">
        <v>71</v>
      </c>
      <c r="P107" t="s">
        <v>71</v>
      </c>
      <c r="Q107" t="s">
        <v>71</v>
      </c>
      <c r="R107" t="s">
        <v>71</v>
      </c>
      <c r="S107" t="s">
        <v>71</v>
      </c>
      <c r="T107" t="s">
        <v>71</v>
      </c>
      <c r="U107" t="s">
        <v>71</v>
      </c>
      <c r="V107" t="s">
        <v>71</v>
      </c>
      <c r="W107" t="s">
        <v>1157</v>
      </c>
      <c r="X107" t="s">
        <v>71</v>
      </c>
      <c r="Y107" t="s">
        <v>71</v>
      </c>
      <c r="Z107" t="s">
        <v>71</v>
      </c>
      <c r="AA107" t="s">
        <v>71</v>
      </c>
      <c r="AB107" t="s">
        <v>1158</v>
      </c>
      <c r="AC107" t="s">
        <v>639</v>
      </c>
      <c r="AD107" t="s">
        <v>71</v>
      </c>
      <c r="AE107" t="s">
        <v>71</v>
      </c>
      <c r="AF107" t="s">
        <v>71</v>
      </c>
      <c r="AG107" t="s">
        <v>71</v>
      </c>
      <c r="AH107" t="s">
        <v>71</v>
      </c>
      <c r="AI107" t="s">
        <v>71</v>
      </c>
      <c r="AJ107" t="s">
        <v>71</v>
      </c>
      <c r="AK107" t="s">
        <v>71</v>
      </c>
      <c r="AL107" t="s">
        <v>71</v>
      </c>
      <c r="AM107" t="s">
        <v>71</v>
      </c>
      <c r="AN107" t="s">
        <v>71</v>
      </c>
      <c r="AO107" t="s">
        <v>71</v>
      </c>
      <c r="AP107" t="s">
        <v>237</v>
      </c>
      <c r="AQ107" t="s">
        <v>238</v>
      </c>
      <c r="AR107" t="s">
        <v>71</v>
      </c>
      <c r="AS107" t="s">
        <v>71</v>
      </c>
      <c r="AT107" t="s">
        <v>71</v>
      </c>
      <c r="AU107" t="s">
        <v>344</v>
      </c>
      <c r="AV107">
        <v>2012</v>
      </c>
      <c r="AW107">
        <v>20</v>
      </c>
      <c r="AX107">
        <v>3</v>
      </c>
      <c r="AY107" t="s">
        <v>71</v>
      </c>
      <c r="AZ107" t="s">
        <v>71</v>
      </c>
      <c r="BA107" t="s">
        <v>71</v>
      </c>
      <c r="BB107" t="s">
        <v>71</v>
      </c>
      <c r="BC107">
        <v>499</v>
      </c>
      <c r="BD107">
        <v>513</v>
      </c>
      <c r="BE107" t="s">
        <v>71</v>
      </c>
      <c r="BF107" t="s">
        <v>1159</v>
      </c>
      <c r="BG107" t="str">
        <f>HYPERLINK("http://dx.doi.org/10.1109/TFUZZ.2011.2177272","http://dx.doi.org/10.1109/TFUZZ.2011.2177272")</f>
        <v>http://dx.doi.org/10.1109/TFUZZ.2011.2177272</v>
      </c>
      <c r="BH107" t="s">
        <v>71</v>
      </c>
      <c r="BI107" t="s">
        <v>71</v>
      </c>
      <c r="BJ107" t="s">
        <v>71</v>
      </c>
      <c r="BK107" t="s">
        <v>71</v>
      </c>
      <c r="BL107" t="s">
        <v>71</v>
      </c>
      <c r="BM107" t="s">
        <v>71</v>
      </c>
      <c r="BN107" t="s">
        <v>71</v>
      </c>
      <c r="BO107" t="s">
        <v>71</v>
      </c>
      <c r="BP107" t="s">
        <v>71</v>
      </c>
      <c r="BQ107" t="s">
        <v>71</v>
      </c>
      <c r="BR107" t="s">
        <v>71</v>
      </c>
      <c r="BS107" t="s">
        <v>71</v>
      </c>
      <c r="BT107" t="s">
        <v>1160</v>
      </c>
      <c r="BU107" t="str">
        <f>HYPERLINK("https%3A%2F%2Fwww.webofscience.com%2Fwos%2Fwoscc%2Ffull-record%2FWOS:000304905500008","View Full Record in Web of Science")</f>
        <v>View Full Record in Web of Science</v>
      </c>
    </row>
    <row r="108" spans="1:73" x14ac:dyDescent="0.25">
      <c r="A108" t="s">
        <v>69</v>
      </c>
      <c r="B108" t="s">
        <v>1161</v>
      </c>
      <c r="C108" t="s">
        <v>71</v>
      </c>
      <c r="D108" t="s">
        <v>71</v>
      </c>
      <c r="E108" t="s">
        <v>71</v>
      </c>
      <c r="F108" t="s">
        <v>1161</v>
      </c>
      <c r="G108" t="s">
        <v>71</v>
      </c>
      <c r="H108" t="s">
        <v>71</v>
      </c>
      <c r="I108" t="s">
        <v>1162</v>
      </c>
      <c r="K108" t="s">
        <v>829</v>
      </c>
      <c r="L108" t="s">
        <v>71</v>
      </c>
      <c r="M108" t="s">
        <v>71</v>
      </c>
      <c r="N108" t="s">
        <v>71</v>
      </c>
      <c r="O108" t="s">
        <v>71</v>
      </c>
      <c r="P108" t="s">
        <v>71</v>
      </c>
      <c r="Q108" t="s">
        <v>71</v>
      </c>
      <c r="R108" t="s">
        <v>71</v>
      </c>
      <c r="S108" t="s">
        <v>71</v>
      </c>
      <c r="T108" t="s">
        <v>71</v>
      </c>
      <c r="U108" t="s">
        <v>71</v>
      </c>
      <c r="V108" t="s">
        <v>71</v>
      </c>
      <c r="W108" t="s">
        <v>1163</v>
      </c>
      <c r="X108" t="s">
        <v>71</v>
      </c>
      <c r="Y108" t="s">
        <v>71</v>
      </c>
      <c r="Z108" t="s">
        <v>71</v>
      </c>
      <c r="AA108" t="s">
        <v>71</v>
      </c>
      <c r="AB108" t="s">
        <v>1164</v>
      </c>
      <c r="AC108" t="s">
        <v>71</v>
      </c>
      <c r="AD108" t="s">
        <v>71</v>
      </c>
      <c r="AE108" t="s">
        <v>71</v>
      </c>
      <c r="AF108" t="s">
        <v>71</v>
      </c>
      <c r="AG108" t="s">
        <v>71</v>
      </c>
      <c r="AH108" t="s">
        <v>71</v>
      </c>
      <c r="AI108" t="s">
        <v>71</v>
      </c>
      <c r="AJ108" t="s">
        <v>71</v>
      </c>
      <c r="AK108" t="s">
        <v>71</v>
      </c>
      <c r="AL108" t="s">
        <v>71</v>
      </c>
      <c r="AM108" t="s">
        <v>71</v>
      </c>
      <c r="AN108" t="s">
        <v>71</v>
      </c>
      <c r="AO108" t="s">
        <v>71</v>
      </c>
      <c r="AP108" t="s">
        <v>831</v>
      </c>
      <c r="AQ108" t="s">
        <v>71</v>
      </c>
      <c r="AR108" t="s">
        <v>71</v>
      </c>
      <c r="AS108" t="s">
        <v>71</v>
      </c>
      <c r="AT108" t="s">
        <v>71</v>
      </c>
      <c r="AU108" t="s">
        <v>71</v>
      </c>
      <c r="AV108">
        <v>2005</v>
      </c>
      <c r="AW108">
        <v>41</v>
      </c>
      <c r="AX108">
        <v>4</v>
      </c>
      <c r="AY108" t="s">
        <v>71</v>
      </c>
      <c r="AZ108" t="s">
        <v>71</v>
      </c>
      <c r="BA108" t="s">
        <v>71</v>
      </c>
      <c r="BB108" t="s">
        <v>71</v>
      </c>
      <c r="BC108">
        <v>451</v>
      </c>
      <c r="BD108">
        <v>468</v>
      </c>
      <c r="BE108" t="s">
        <v>71</v>
      </c>
      <c r="BF108" t="s">
        <v>71</v>
      </c>
      <c r="BG108" t="s">
        <v>71</v>
      </c>
      <c r="BH108" t="s">
        <v>71</v>
      </c>
      <c r="BI108" t="s">
        <v>71</v>
      </c>
      <c r="BJ108" t="s">
        <v>71</v>
      </c>
      <c r="BK108" t="s">
        <v>71</v>
      </c>
      <c r="BL108" t="s">
        <v>71</v>
      </c>
      <c r="BM108" t="s">
        <v>71</v>
      </c>
      <c r="BN108" t="s">
        <v>71</v>
      </c>
      <c r="BO108" t="s">
        <v>71</v>
      </c>
      <c r="BP108" t="s">
        <v>71</v>
      </c>
      <c r="BQ108" t="s">
        <v>71</v>
      </c>
      <c r="BR108" t="s">
        <v>71</v>
      </c>
      <c r="BS108" t="s">
        <v>71</v>
      </c>
      <c r="BT108" t="s">
        <v>1165</v>
      </c>
      <c r="BU108" t="str">
        <f>HYPERLINK("https%3A%2F%2Fwww.webofscience.com%2Fwos%2Fwoscc%2Ffull-record%2FWOS:000233665300003","View Full Record in Web of Science")</f>
        <v>View Full Record in Web of Science</v>
      </c>
    </row>
    <row r="109" spans="1:73" x14ac:dyDescent="0.25">
      <c r="A109" t="s">
        <v>69</v>
      </c>
      <c r="B109" t="s">
        <v>1166</v>
      </c>
      <c r="C109" t="s">
        <v>71</v>
      </c>
      <c r="D109" t="s">
        <v>71</v>
      </c>
      <c r="E109" t="s">
        <v>71</v>
      </c>
      <c r="F109" t="s">
        <v>1167</v>
      </c>
      <c r="G109" t="s">
        <v>71</v>
      </c>
      <c r="H109" t="s">
        <v>71</v>
      </c>
      <c r="I109" t="s">
        <v>1168</v>
      </c>
      <c r="K109" t="s">
        <v>1028</v>
      </c>
      <c r="L109" t="s">
        <v>71</v>
      </c>
      <c r="M109" t="s">
        <v>71</v>
      </c>
      <c r="N109" t="s">
        <v>71</v>
      </c>
      <c r="O109" t="s">
        <v>71</v>
      </c>
      <c r="P109" t="s">
        <v>71</v>
      </c>
      <c r="Q109" t="s">
        <v>71</v>
      </c>
      <c r="R109" t="s">
        <v>71</v>
      </c>
      <c r="S109" t="s">
        <v>71</v>
      </c>
      <c r="T109" t="s">
        <v>71</v>
      </c>
      <c r="U109" t="s">
        <v>71</v>
      </c>
      <c r="V109" t="s">
        <v>71</v>
      </c>
      <c r="W109" t="s">
        <v>1169</v>
      </c>
      <c r="X109" t="s">
        <v>71</v>
      </c>
      <c r="Y109" t="s">
        <v>71</v>
      </c>
      <c r="Z109" t="s">
        <v>71</v>
      </c>
      <c r="AA109" t="s">
        <v>71</v>
      </c>
      <c r="AB109" t="s">
        <v>1170</v>
      </c>
      <c r="AC109" t="s">
        <v>1171</v>
      </c>
      <c r="AD109" t="s">
        <v>71</v>
      </c>
      <c r="AE109" t="s">
        <v>71</v>
      </c>
      <c r="AF109" t="s">
        <v>71</v>
      </c>
      <c r="AG109" t="s">
        <v>71</v>
      </c>
      <c r="AH109" t="s">
        <v>71</v>
      </c>
      <c r="AI109" t="s">
        <v>71</v>
      </c>
      <c r="AJ109" t="s">
        <v>71</v>
      </c>
      <c r="AK109" t="s">
        <v>71</v>
      </c>
      <c r="AL109" t="s">
        <v>71</v>
      </c>
      <c r="AM109" t="s">
        <v>71</v>
      </c>
      <c r="AN109" t="s">
        <v>71</v>
      </c>
      <c r="AO109" t="s">
        <v>71</v>
      </c>
      <c r="AP109" t="s">
        <v>1030</v>
      </c>
      <c r="AQ109" t="s">
        <v>1031</v>
      </c>
      <c r="AR109" t="s">
        <v>71</v>
      </c>
      <c r="AS109" t="s">
        <v>71</v>
      </c>
      <c r="AT109" t="s">
        <v>71</v>
      </c>
      <c r="AU109" t="s">
        <v>770</v>
      </c>
      <c r="AV109">
        <v>2015</v>
      </c>
      <c r="AW109">
        <v>42</v>
      </c>
      <c r="AX109">
        <v>2</v>
      </c>
      <c r="AY109" t="s">
        <v>71</v>
      </c>
      <c r="AZ109" t="s">
        <v>71</v>
      </c>
      <c r="BA109" t="s">
        <v>71</v>
      </c>
      <c r="BB109" t="s">
        <v>71</v>
      </c>
      <c r="BC109">
        <v>252</v>
      </c>
      <c r="BD109">
        <v>261</v>
      </c>
      <c r="BE109" t="s">
        <v>71</v>
      </c>
      <c r="BF109" t="s">
        <v>1172</v>
      </c>
      <c r="BG109" t="str">
        <f>HYPERLINK("http://dx.doi.org/10.1007/s10489-014-0596-z","http://dx.doi.org/10.1007/s10489-014-0596-z")</f>
        <v>http://dx.doi.org/10.1007/s10489-014-0596-z</v>
      </c>
      <c r="BH109" t="s">
        <v>71</v>
      </c>
      <c r="BI109" t="s">
        <v>71</v>
      </c>
      <c r="BJ109" t="s">
        <v>71</v>
      </c>
      <c r="BK109" t="s">
        <v>71</v>
      </c>
      <c r="BL109" t="s">
        <v>71</v>
      </c>
      <c r="BM109" t="s">
        <v>71</v>
      </c>
      <c r="BN109" t="s">
        <v>71</v>
      </c>
      <c r="BO109" t="s">
        <v>71</v>
      </c>
      <c r="BP109" t="s">
        <v>71</v>
      </c>
      <c r="BQ109" t="s">
        <v>71</v>
      </c>
      <c r="BR109" t="s">
        <v>71</v>
      </c>
      <c r="BS109" t="s">
        <v>71</v>
      </c>
      <c r="BT109" t="s">
        <v>1173</v>
      </c>
      <c r="BU109" t="str">
        <f>HYPERLINK("https%3A%2F%2Fwww.webofscience.com%2Fwos%2Fwoscc%2Ffull-record%2FWOS:000349547300007","View Full Record in Web of Science")</f>
        <v>View Full Record in Web of Science</v>
      </c>
    </row>
    <row r="110" spans="1:73" x14ac:dyDescent="0.25">
      <c r="A110" t="s">
        <v>83</v>
      </c>
      <c r="B110" t="s">
        <v>1174</v>
      </c>
      <c r="C110" t="s">
        <v>71</v>
      </c>
      <c r="D110" t="s">
        <v>1175</v>
      </c>
      <c r="E110" t="s">
        <v>71</v>
      </c>
      <c r="F110" t="s">
        <v>1176</v>
      </c>
      <c r="G110" t="s">
        <v>71</v>
      </c>
      <c r="H110" t="s">
        <v>71</v>
      </c>
      <c r="I110" t="s">
        <v>1177</v>
      </c>
      <c r="K110" t="s">
        <v>1178</v>
      </c>
      <c r="L110" t="s">
        <v>1179</v>
      </c>
      <c r="M110" t="s">
        <v>71</v>
      </c>
      <c r="N110" t="s">
        <v>71</v>
      </c>
      <c r="O110" t="s">
        <v>71</v>
      </c>
      <c r="P110" t="s">
        <v>1180</v>
      </c>
      <c r="Q110" t="s">
        <v>1181</v>
      </c>
      <c r="R110" t="s">
        <v>1182</v>
      </c>
      <c r="S110" t="s">
        <v>1183</v>
      </c>
      <c r="T110" t="s">
        <v>71</v>
      </c>
      <c r="U110" t="s">
        <v>71</v>
      </c>
      <c r="V110" t="s">
        <v>71</v>
      </c>
      <c r="W110" t="s">
        <v>1184</v>
      </c>
      <c r="X110" t="s">
        <v>71</v>
      </c>
      <c r="Y110" t="s">
        <v>71</v>
      </c>
      <c r="Z110" t="s">
        <v>71</v>
      </c>
      <c r="AA110" t="s">
        <v>71</v>
      </c>
      <c r="AB110" t="s">
        <v>1185</v>
      </c>
      <c r="AC110" t="s">
        <v>1186</v>
      </c>
      <c r="AD110" t="s">
        <v>71</v>
      </c>
      <c r="AE110" t="s">
        <v>71</v>
      </c>
      <c r="AF110" t="s">
        <v>71</v>
      </c>
      <c r="AG110" t="s">
        <v>71</v>
      </c>
      <c r="AH110" t="s">
        <v>71</v>
      </c>
      <c r="AI110" t="s">
        <v>71</v>
      </c>
      <c r="AJ110" t="s">
        <v>71</v>
      </c>
      <c r="AK110" t="s">
        <v>71</v>
      </c>
      <c r="AL110" t="s">
        <v>71</v>
      </c>
      <c r="AM110" t="s">
        <v>71</v>
      </c>
      <c r="AN110" t="s">
        <v>71</v>
      </c>
      <c r="AO110" t="s">
        <v>71</v>
      </c>
      <c r="AP110" t="s">
        <v>1187</v>
      </c>
      <c r="AQ110" t="s">
        <v>71</v>
      </c>
      <c r="AR110" t="s">
        <v>71</v>
      </c>
      <c r="AS110" t="s">
        <v>71</v>
      </c>
      <c r="AT110" t="s">
        <v>71</v>
      </c>
      <c r="AU110" t="s">
        <v>71</v>
      </c>
      <c r="AV110">
        <v>2016</v>
      </c>
      <c r="AW110">
        <v>91</v>
      </c>
      <c r="AX110" t="s">
        <v>71</v>
      </c>
      <c r="AY110" t="s">
        <v>71</v>
      </c>
      <c r="AZ110" t="s">
        <v>71</v>
      </c>
      <c r="BA110" t="s">
        <v>71</v>
      </c>
      <c r="BB110" t="s">
        <v>71</v>
      </c>
      <c r="BC110">
        <v>823</v>
      </c>
      <c r="BD110">
        <v>831</v>
      </c>
      <c r="BE110" t="s">
        <v>71</v>
      </c>
      <c r="BF110" t="s">
        <v>1188</v>
      </c>
      <c r="BG110" t="str">
        <f>HYPERLINK("http://dx.doi.org/10.1016/j.procs.2016.07.088","http://dx.doi.org/10.1016/j.procs.2016.07.088")</f>
        <v>http://dx.doi.org/10.1016/j.procs.2016.07.088</v>
      </c>
      <c r="BH110" t="s">
        <v>71</v>
      </c>
      <c r="BI110" t="s">
        <v>71</v>
      </c>
      <c r="BJ110" t="s">
        <v>71</v>
      </c>
      <c r="BK110" t="s">
        <v>71</v>
      </c>
      <c r="BL110" t="s">
        <v>71</v>
      </c>
      <c r="BM110" t="s">
        <v>71</v>
      </c>
      <c r="BN110" t="s">
        <v>71</v>
      </c>
      <c r="BO110" t="s">
        <v>71</v>
      </c>
      <c r="BP110" t="s">
        <v>71</v>
      </c>
      <c r="BQ110" t="s">
        <v>71</v>
      </c>
      <c r="BR110" t="s">
        <v>71</v>
      </c>
      <c r="BS110" t="s">
        <v>71</v>
      </c>
      <c r="BT110" t="s">
        <v>1189</v>
      </c>
      <c r="BU110" t="str">
        <f>HYPERLINK("https%3A%2F%2Fwww.webofscience.com%2Fwos%2Fwoscc%2Ffull-record%2FWOS:000387683300098","View Full Record in Web of Science")</f>
        <v>View Full Record in Web of Science</v>
      </c>
    </row>
    <row r="111" spans="1:73" x14ac:dyDescent="0.25">
      <c r="A111" t="s">
        <v>69</v>
      </c>
      <c r="B111" t="s">
        <v>1148</v>
      </c>
      <c r="C111" t="s">
        <v>71</v>
      </c>
      <c r="D111" t="s">
        <v>71</v>
      </c>
      <c r="E111" t="s">
        <v>71</v>
      </c>
      <c r="F111" t="s">
        <v>1149</v>
      </c>
      <c r="G111" t="s">
        <v>71</v>
      </c>
      <c r="H111" t="s">
        <v>71</v>
      </c>
      <c r="I111" t="s">
        <v>1190</v>
      </c>
      <c r="K111" t="s">
        <v>174</v>
      </c>
      <c r="L111" t="s">
        <v>71</v>
      </c>
      <c r="M111" t="s">
        <v>71</v>
      </c>
      <c r="N111" t="s">
        <v>71</v>
      </c>
      <c r="O111" t="s">
        <v>71</v>
      </c>
      <c r="P111" t="s">
        <v>71</v>
      </c>
      <c r="Q111" t="s">
        <v>71</v>
      </c>
      <c r="R111" t="s">
        <v>71</v>
      </c>
      <c r="S111" t="s">
        <v>71</v>
      </c>
      <c r="T111" t="s">
        <v>71</v>
      </c>
      <c r="U111" t="s">
        <v>71</v>
      </c>
      <c r="V111" t="s">
        <v>71</v>
      </c>
      <c r="W111" t="s">
        <v>1191</v>
      </c>
      <c r="X111" t="s">
        <v>71</v>
      </c>
      <c r="Y111" t="s">
        <v>71</v>
      </c>
      <c r="Z111" t="s">
        <v>71</v>
      </c>
      <c r="AA111" t="s">
        <v>71</v>
      </c>
      <c r="AB111" t="s">
        <v>71</v>
      </c>
      <c r="AC111" t="s">
        <v>71</v>
      </c>
      <c r="AD111" t="s">
        <v>71</v>
      </c>
      <c r="AE111" t="s">
        <v>71</v>
      </c>
      <c r="AF111" t="s">
        <v>71</v>
      </c>
      <c r="AG111" t="s">
        <v>71</v>
      </c>
      <c r="AH111" t="s">
        <v>71</v>
      </c>
      <c r="AI111" t="s">
        <v>71</v>
      </c>
      <c r="AJ111" t="s">
        <v>71</v>
      </c>
      <c r="AK111" t="s">
        <v>71</v>
      </c>
      <c r="AL111" t="s">
        <v>71</v>
      </c>
      <c r="AM111" t="s">
        <v>71</v>
      </c>
      <c r="AN111" t="s">
        <v>71</v>
      </c>
      <c r="AO111" t="s">
        <v>71</v>
      </c>
      <c r="AP111" t="s">
        <v>178</v>
      </c>
      <c r="AQ111" t="s">
        <v>179</v>
      </c>
      <c r="AR111" t="s">
        <v>71</v>
      </c>
      <c r="AS111" t="s">
        <v>71</v>
      </c>
      <c r="AT111" t="s">
        <v>71</v>
      </c>
      <c r="AU111" t="s">
        <v>71</v>
      </c>
      <c r="AV111">
        <v>2019</v>
      </c>
      <c r="AW111">
        <v>36</v>
      </c>
      <c r="AX111">
        <v>4</v>
      </c>
      <c r="AY111" t="s">
        <v>71</v>
      </c>
      <c r="AZ111" t="s">
        <v>71</v>
      </c>
      <c r="BA111" t="s">
        <v>180</v>
      </c>
      <c r="BB111" t="s">
        <v>71</v>
      </c>
      <c r="BC111">
        <v>3019</v>
      </c>
      <c r="BD111">
        <v>3032</v>
      </c>
      <c r="BE111" t="s">
        <v>71</v>
      </c>
      <c r="BF111" t="s">
        <v>1192</v>
      </c>
      <c r="BG111" t="str">
        <f>HYPERLINK("http://dx.doi.org/10.3233/JIFS-172159","http://dx.doi.org/10.3233/JIFS-172159")</f>
        <v>http://dx.doi.org/10.3233/JIFS-172159</v>
      </c>
      <c r="BH111" t="s">
        <v>71</v>
      </c>
      <c r="BI111" t="s">
        <v>71</v>
      </c>
      <c r="BJ111" t="s">
        <v>71</v>
      </c>
      <c r="BK111" t="s">
        <v>71</v>
      </c>
      <c r="BL111" t="s">
        <v>71</v>
      </c>
      <c r="BM111" t="s">
        <v>71</v>
      </c>
      <c r="BN111" t="s">
        <v>71</v>
      </c>
      <c r="BO111" t="s">
        <v>71</v>
      </c>
      <c r="BP111" t="s">
        <v>71</v>
      </c>
      <c r="BQ111" t="s">
        <v>71</v>
      </c>
      <c r="BR111" t="s">
        <v>71</v>
      </c>
      <c r="BS111" t="s">
        <v>71</v>
      </c>
      <c r="BT111" t="s">
        <v>1193</v>
      </c>
      <c r="BU111" t="str">
        <f>HYPERLINK("https%3A%2F%2Fwww.webofscience.com%2Fwos%2Fwoscc%2Ffull-record%2FWOS:000464448100004","View Full Record in Web of Science")</f>
        <v>View Full Record in Web of Science</v>
      </c>
    </row>
    <row r="112" spans="1:73" x14ac:dyDescent="0.25">
      <c r="A112" t="s">
        <v>69</v>
      </c>
      <c r="B112" t="s">
        <v>1194</v>
      </c>
      <c r="C112" t="s">
        <v>71</v>
      </c>
      <c r="D112" t="s">
        <v>71</v>
      </c>
      <c r="E112" t="s">
        <v>71</v>
      </c>
      <c r="F112" t="s">
        <v>1194</v>
      </c>
      <c r="G112" t="s">
        <v>71</v>
      </c>
      <c r="H112" t="s">
        <v>71</v>
      </c>
      <c r="I112" t="s">
        <v>1195</v>
      </c>
      <c r="K112" t="s">
        <v>74</v>
      </c>
      <c r="L112" t="s">
        <v>71</v>
      </c>
      <c r="M112" t="s">
        <v>71</v>
      </c>
      <c r="N112" t="s">
        <v>71</v>
      </c>
      <c r="O112" t="s">
        <v>71</v>
      </c>
      <c r="P112" t="s">
        <v>1196</v>
      </c>
      <c r="Q112" t="s">
        <v>1197</v>
      </c>
      <c r="R112" t="s">
        <v>1198</v>
      </c>
      <c r="S112" t="s">
        <v>71</v>
      </c>
      <c r="T112" t="s">
        <v>71</v>
      </c>
      <c r="U112" t="s">
        <v>71</v>
      </c>
      <c r="V112" t="s">
        <v>71</v>
      </c>
      <c r="W112" t="s">
        <v>1199</v>
      </c>
      <c r="X112" t="s">
        <v>71</v>
      </c>
      <c r="Y112" t="s">
        <v>71</v>
      </c>
      <c r="Z112" t="s">
        <v>71</v>
      </c>
      <c r="AA112" t="s">
        <v>71</v>
      </c>
      <c r="AB112" t="s">
        <v>71</v>
      </c>
      <c r="AC112" t="s">
        <v>71</v>
      </c>
      <c r="AD112" t="s">
        <v>71</v>
      </c>
      <c r="AE112" t="s">
        <v>71</v>
      </c>
      <c r="AF112" t="s">
        <v>71</v>
      </c>
      <c r="AG112" t="s">
        <v>71</v>
      </c>
      <c r="AH112" t="s">
        <v>71</v>
      </c>
      <c r="AI112" t="s">
        <v>71</v>
      </c>
      <c r="AJ112" t="s">
        <v>71</v>
      </c>
      <c r="AK112" t="s">
        <v>71</v>
      </c>
      <c r="AL112" t="s">
        <v>71</v>
      </c>
      <c r="AM112" t="s">
        <v>71</v>
      </c>
      <c r="AN112" t="s">
        <v>71</v>
      </c>
      <c r="AO112" t="s">
        <v>71</v>
      </c>
      <c r="AP112" t="s">
        <v>77</v>
      </c>
      <c r="AQ112" t="s">
        <v>71</v>
      </c>
      <c r="AR112" t="s">
        <v>71</v>
      </c>
      <c r="AS112" t="s">
        <v>71</v>
      </c>
      <c r="AT112" t="s">
        <v>71</v>
      </c>
      <c r="AU112" t="s">
        <v>239</v>
      </c>
      <c r="AV112">
        <v>2004</v>
      </c>
      <c r="AW112">
        <v>8</v>
      </c>
      <c r="AX112">
        <v>4</v>
      </c>
      <c r="AY112" t="s">
        <v>71</v>
      </c>
      <c r="AZ112" t="s">
        <v>71</v>
      </c>
      <c r="BA112" t="s">
        <v>71</v>
      </c>
      <c r="BB112" t="s">
        <v>71</v>
      </c>
      <c r="BC112">
        <v>264</v>
      </c>
      <c r="BD112">
        <v>267</v>
      </c>
      <c r="BE112" t="s">
        <v>71</v>
      </c>
      <c r="BF112" t="s">
        <v>1200</v>
      </c>
      <c r="BG112" t="str">
        <f>HYPERLINK("http://dx.doi.org/10.1007/s00500-003-0270-6","http://dx.doi.org/10.1007/s00500-003-0270-6")</f>
        <v>http://dx.doi.org/10.1007/s00500-003-0270-6</v>
      </c>
      <c r="BH112" t="s">
        <v>71</v>
      </c>
      <c r="BI112" t="s">
        <v>71</v>
      </c>
      <c r="BJ112" t="s">
        <v>71</v>
      </c>
      <c r="BK112" t="s">
        <v>71</v>
      </c>
      <c r="BL112" t="s">
        <v>71</v>
      </c>
      <c r="BM112" t="s">
        <v>71</v>
      </c>
      <c r="BN112" t="s">
        <v>71</v>
      </c>
      <c r="BO112" t="s">
        <v>71</v>
      </c>
      <c r="BP112" t="s">
        <v>71</v>
      </c>
      <c r="BQ112" t="s">
        <v>71</v>
      </c>
      <c r="BR112" t="s">
        <v>71</v>
      </c>
      <c r="BS112" t="s">
        <v>71</v>
      </c>
      <c r="BT112" t="s">
        <v>1201</v>
      </c>
      <c r="BU112" t="str">
        <f>HYPERLINK("https%3A%2F%2Fwww.webofscience.com%2Fwos%2Fwoscc%2Ffull-record%2FWOS:000221269900004","View Full Record in Web of Science")</f>
        <v>View Full Record in Web of Science</v>
      </c>
    </row>
    <row r="113" spans="1:73" x14ac:dyDescent="0.25">
      <c r="A113" t="s">
        <v>69</v>
      </c>
      <c r="B113" t="s">
        <v>1202</v>
      </c>
      <c r="C113" t="s">
        <v>71</v>
      </c>
      <c r="D113" t="s">
        <v>71</v>
      </c>
      <c r="E113" t="s">
        <v>71</v>
      </c>
      <c r="F113" t="s">
        <v>1202</v>
      </c>
      <c r="G113" t="s">
        <v>71</v>
      </c>
      <c r="H113" t="s">
        <v>71</v>
      </c>
      <c r="I113" t="s">
        <v>1203</v>
      </c>
      <c r="K113" t="s">
        <v>421</v>
      </c>
      <c r="L113" t="s">
        <v>71</v>
      </c>
      <c r="M113" t="s">
        <v>71</v>
      </c>
      <c r="N113" t="s">
        <v>71</v>
      </c>
      <c r="O113" t="s">
        <v>71</v>
      </c>
      <c r="P113" t="s">
        <v>71</v>
      </c>
      <c r="Q113" t="s">
        <v>71</v>
      </c>
      <c r="R113" t="s">
        <v>71</v>
      </c>
      <c r="S113" t="s">
        <v>71</v>
      </c>
      <c r="T113" t="s">
        <v>71</v>
      </c>
      <c r="U113" t="s">
        <v>71</v>
      </c>
      <c r="V113" t="s">
        <v>71</v>
      </c>
      <c r="W113" t="s">
        <v>1204</v>
      </c>
      <c r="X113" t="s">
        <v>71</v>
      </c>
      <c r="Y113" t="s">
        <v>71</v>
      </c>
      <c r="Z113" t="s">
        <v>71</v>
      </c>
      <c r="AA113" t="s">
        <v>71</v>
      </c>
      <c r="AB113" t="s">
        <v>71</v>
      </c>
      <c r="AC113" t="s">
        <v>71</v>
      </c>
      <c r="AD113" t="s">
        <v>71</v>
      </c>
      <c r="AE113" t="s">
        <v>71</v>
      </c>
      <c r="AF113" t="s">
        <v>71</v>
      </c>
      <c r="AG113" t="s">
        <v>71</v>
      </c>
      <c r="AH113" t="s">
        <v>71</v>
      </c>
      <c r="AI113" t="s">
        <v>71</v>
      </c>
      <c r="AJ113" t="s">
        <v>71</v>
      </c>
      <c r="AK113" t="s">
        <v>71</v>
      </c>
      <c r="AL113" t="s">
        <v>71</v>
      </c>
      <c r="AM113" t="s">
        <v>71</v>
      </c>
      <c r="AN113" t="s">
        <v>71</v>
      </c>
      <c r="AO113" t="s">
        <v>71</v>
      </c>
      <c r="AP113" t="s">
        <v>423</v>
      </c>
      <c r="AQ113" t="s">
        <v>715</v>
      </c>
      <c r="AR113" t="s">
        <v>71</v>
      </c>
      <c r="AS113" t="s">
        <v>71</v>
      </c>
      <c r="AT113" t="s">
        <v>71</v>
      </c>
      <c r="AU113" t="s">
        <v>1205</v>
      </c>
      <c r="AV113">
        <v>1996</v>
      </c>
      <c r="AW113">
        <v>81</v>
      </c>
      <c r="AX113">
        <v>2</v>
      </c>
      <c r="AY113" t="s">
        <v>71</v>
      </c>
      <c r="AZ113" t="s">
        <v>71</v>
      </c>
      <c r="BA113" t="s">
        <v>71</v>
      </c>
      <c r="BB113" t="s">
        <v>71</v>
      </c>
      <c r="BC113">
        <v>227</v>
      </c>
      <c r="BD113">
        <v>234</v>
      </c>
      <c r="BE113" t="s">
        <v>71</v>
      </c>
      <c r="BF113" t="s">
        <v>1206</v>
      </c>
      <c r="BG113" t="str">
        <f>HYPERLINK("http://dx.doi.org/10.1016/0165-0114(95)00212-X","http://dx.doi.org/10.1016/0165-0114(95)00212-X")</f>
        <v>http://dx.doi.org/10.1016/0165-0114(95)00212-X</v>
      </c>
      <c r="BH113" t="s">
        <v>71</v>
      </c>
      <c r="BI113" t="s">
        <v>71</v>
      </c>
      <c r="BJ113" t="s">
        <v>71</v>
      </c>
      <c r="BK113" t="s">
        <v>71</v>
      </c>
      <c r="BL113" t="s">
        <v>71</v>
      </c>
      <c r="BM113" t="s">
        <v>71</v>
      </c>
      <c r="BN113" t="s">
        <v>71</v>
      </c>
      <c r="BO113" t="s">
        <v>71</v>
      </c>
      <c r="BP113" t="s">
        <v>71</v>
      </c>
      <c r="BQ113" t="s">
        <v>71</v>
      </c>
      <c r="BR113" t="s">
        <v>71</v>
      </c>
      <c r="BS113" t="s">
        <v>71</v>
      </c>
      <c r="BT113" t="s">
        <v>1207</v>
      </c>
      <c r="BU113" t="str">
        <f>HYPERLINK("https%3A%2F%2Fwww.webofscience.com%2Fwos%2Fwoscc%2Ffull-record%2FWOS:A1996UR78500004","View Full Record in Web of Science")</f>
        <v>View Full Record in Web of Science</v>
      </c>
    </row>
    <row r="114" spans="1:73" x14ac:dyDescent="0.25">
      <c r="A114" t="s">
        <v>83</v>
      </c>
      <c r="B114" t="s">
        <v>1208</v>
      </c>
      <c r="C114" t="s">
        <v>71</v>
      </c>
      <c r="D114" t="s">
        <v>71</v>
      </c>
      <c r="E114" t="s">
        <v>102</v>
      </c>
      <c r="F114" t="s">
        <v>1209</v>
      </c>
      <c r="G114" t="s">
        <v>71</v>
      </c>
      <c r="H114" t="s">
        <v>71</v>
      </c>
      <c r="I114" t="s">
        <v>1210</v>
      </c>
      <c r="K114" t="s">
        <v>1211</v>
      </c>
      <c r="L114" t="s">
        <v>71</v>
      </c>
      <c r="M114" t="s">
        <v>71</v>
      </c>
      <c r="N114" t="s">
        <v>71</v>
      </c>
      <c r="O114" t="s">
        <v>71</v>
      </c>
      <c r="P114" t="s">
        <v>1212</v>
      </c>
      <c r="Q114" t="s">
        <v>1213</v>
      </c>
      <c r="R114" t="s">
        <v>1214</v>
      </c>
      <c r="S114" t="s">
        <v>71</v>
      </c>
      <c r="T114" t="s">
        <v>71</v>
      </c>
      <c r="U114" t="s">
        <v>71</v>
      </c>
      <c r="V114" t="s">
        <v>71</v>
      </c>
      <c r="W114" t="s">
        <v>1215</v>
      </c>
      <c r="X114" t="s">
        <v>71</v>
      </c>
      <c r="Y114" t="s">
        <v>71</v>
      </c>
      <c r="Z114" t="s">
        <v>71</v>
      </c>
      <c r="AA114" t="s">
        <v>71</v>
      </c>
      <c r="AB114" t="s">
        <v>71</v>
      </c>
      <c r="AC114" t="s">
        <v>1216</v>
      </c>
      <c r="AD114" t="s">
        <v>71</v>
      </c>
      <c r="AE114" t="s">
        <v>71</v>
      </c>
      <c r="AF114" t="s">
        <v>71</v>
      </c>
      <c r="AG114" t="s">
        <v>71</v>
      </c>
      <c r="AH114" t="s">
        <v>71</v>
      </c>
      <c r="AI114" t="s">
        <v>71</v>
      </c>
      <c r="AJ114" t="s">
        <v>71</v>
      </c>
      <c r="AK114" t="s">
        <v>71</v>
      </c>
      <c r="AL114" t="s">
        <v>71</v>
      </c>
      <c r="AM114" t="s">
        <v>71</v>
      </c>
      <c r="AN114" t="s">
        <v>71</v>
      </c>
      <c r="AO114" t="s">
        <v>71</v>
      </c>
      <c r="AP114" t="s">
        <v>71</v>
      </c>
      <c r="AQ114" t="s">
        <v>71</v>
      </c>
      <c r="AR114" t="s">
        <v>1217</v>
      </c>
      <c r="AS114" t="s">
        <v>71</v>
      </c>
      <c r="AT114" t="s">
        <v>71</v>
      </c>
      <c r="AU114" t="s">
        <v>71</v>
      </c>
      <c r="AV114">
        <v>2015</v>
      </c>
      <c r="AW114" t="s">
        <v>71</v>
      </c>
      <c r="AX114" t="s">
        <v>71</v>
      </c>
      <c r="AY114" t="s">
        <v>71</v>
      </c>
      <c r="AZ114" t="s">
        <v>71</v>
      </c>
      <c r="BA114" t="s">
        <v>71</v>
      </c>
      <c r="BB114" t="s">
        <v>71</v>
      </c>
      <c r="BC114" t="s">
        <v>71</v>
      </c>
      <c r="BD114" t="s">
        <v>71</v>
      </c>
      <c r="BE114" t="s">
        <v>71</v>
      </c>
      <c r="BF114" t="s">
        <v>71</v>
      </c>
      <c r="BG114" t="s">
        <v>71</v>
      </c>
      <c r="BH114" t="s">
        <v>71</v>
      </c>
      <c r="BI114" t="s">
        <v>71</v>
      </c>
      <c r="BJ114" t="s">
        <v>71</v>
      </c>
      <c r="BK114" t="s">
        <v>71</v>
      </c>
      <c r="BL114" t="s">
        <v>71</v>
      </c>
      <c r="BM114" t="s">
        <v>71</v>
      </c>
      <c r="BN114" t="s">
        <v>71</v>
      </c>
      <c r="BO114" t="s">
        <v>71</v>
      </c>
      <c r="BP114" t="s">
        <v>71</v>
      </c>
      <c r="BQ114" t="s">
        <v>71</v>
      </c>
      <c r="BR114" t="s">
        <v>71</v>
      </c>
      <c r="BS114" t="s">
        <v>71</v>
      </c>
      <c r="BT114" t="s">
        <v>1218</v>
      </c>
      <c r="BU114" t="str">
        <f>HYPERLINK("https%3A%2F%2Fwww.webofscience.com%2Fwos%2Fwoscc%2Ffull-record%2FWOS:000380585700056","View Full Record in Web of Science")</f>
        <v>View Full Record in Web of Science</v>
      </c>
    </row>
    <row r="115" spans="1:73" x14ac:dyDescent="0.25">
      <c r="A115" t="s">
        <v>69</v>
      </c>
      <c r="B115" t="s">
        <v>1219</v>
      </c>
      <c r="C115" t="s">
        <v>71</v>
      </c>
      <c r="D115" t="s">
        <v>71</v>
      </c>
      <c r="E115" t="s">
        <v>71</v>
      </c>
      <c r="F115" t="s">
        <v>1220</v>
      </c>
      <c r="G115" t="s">
        <v>71</v>
      </c>
      <c r="H115" t="s">
        <v>71</v>
      </c>
      <c r="I115" t="s">
        <v>1221</v>
      </c>
      <c r="K115" t="s">
        <v>288</v>
      </c>
      <c r="L115" t="s">
        <v>71</v>
      </c>
      <c r="M115" t="s">
        <v>71</v>
      </c>
      <c r="N115" t="s">
        <v>71</v>
      </c>
      <c r="O115" t="s">
        <v>71</v>
      </c>
      <c r="P115" t="s">
        <v>71</v>
      </c>
      <c r="Q115" t="s">
        <v>71</v>
      </c>
      <c r="R115" t="s">
        <v>71</v>
      </c>
      <c r="S115" t="s">
        <v>71</v>
      </c>
      <c r="T115" t="s">
        <v>71</v>
      </c>
      <c r="U115" t="s">
        <v>71</v>
      </c>
      <c r="V115" t="s">
        <v>71</v>
      </c>
      <c r="W115" t="s">
        <v>1222</v>
      </c>
      <c r="X115" t="s">
        <v>71</v>
      </c>
      <c r="Y115" t="s">
        <v>71</v>
      </c>
      <c r="Z115" t="s">
        <v>71</v>
      </c>
      <c r="AA115" t="s">
        <v>71</v>
      </c>
      <c r="AB115" t="s">
        <v>1223</v>
      </c>
      <c r="AC115" t="s">
        <v>1224</v>
      </c>
      <c r="AD115" t="s">
        <v>71</v>
      </c>
      <c r="AE115" t="s">
        <v>71</v>
      </c>
      <c r="AF115" t="s">
        <v>71</v>
      </c>
      <c r="AG115" t="s">
        <v>71</v>
      </c>
      <c r="AH115" t="s">
        <v>71</v>
      </c>
      <c r="AI115" t="s">
        <v>71</v>
      </c>
      <c r="AJ115" t="s">
        <v>71</v>
      </c>
      <c r="AK115" t="s">
        <v>71</v>
      </c>
      <c r="AL115" t="s">
        <v>71</v>
      </c>
      <c r="AM115" t="s">
        <v>71</v>
      </c>
      <c r="AN115" t="s">
        <v>71</v>
      </c>
      <c r="AO115" t="s">
        <v>71</v>
      </c>
      <c r="AP115" t="s">
        <v>291</v>
      </c>
      <c r="AQ115" t="s">
        <v>292</v>
      </c>
      <c r="AR115" t="s">
        <v>71</v>
      </c>
      <c r="AS115" t="s">
        <v>71</v>
      </c>
      <c r="AT115" t="s">
        <v>71</v>
      </c>
      <c r="AU115" t="s">
        <v>1225</v>
      </c>
      <c r="AV115">
        <v>2016</v>
      </c>
      <c r="AW115">
        <v>61</v>
      </c>
      <c r="AX115" t="s">
        <v>71</v>
      </c>
      <c r="AY115" t="s">
        <v>71</v>
      </c>
      <c r="AZ115" t="s">
        <v>71</v>
      </c>
      <c r="BA115" t="s">
        <v>71</v>
      </c>
      <c r="BB115" t="s">
        <v>71</v>
      </c>
      <c r="BC115">
        <v>356</v>
      </c>
      <c r="BD115">
        <v>377</v>
      </c>
      <c r="BE115" t="s">
        <v>71</v>
      </c>
      <c r="BF115" t="s">
        <v>1226</v>
      </c>
      <c r="BG115" t="str">
        <f>HYPERLINK("http://dx.doi.org/10.1016/j.eswa.2016.05.044","http://dx.doi.org/10.1016/j.eswa.2016.05.044")</f>
        <v>http://dx.doi.org/10.1016/j.eswa.2016.05.044</v>
      </c>
      <c r="BH115" t="s">
        <v>71</v>
      </c>
      <c r="BI115" t="s">
        <v>71</v>
      </c>
      <c r="BJ115" t="s">
        <v>71</v>
      </c>
      <c r="BK115" t="s">
        <v>71</v>
      </c>
      <c r="BL115" t="s">
        <v>71</v>
      </c>
      <c r="BM115" t="s">
        <v>71</v>
      </c>
      <c r="BN115" t="s">
        <v>71</v>
      </c>
      <c r="BO115" t="s">
        <v>71</v>
      </c>
      <c r="BP115" t="s">
        <v>71</v>
      </c>
      <c r="BQ115" t="s">
        <v>71</v>
      </c>
      <c r="BR115" t="s">
        <v>71</v>
      </c>
      <c r="BS115" t="s">
        <v>71</v>
      </c>
      <c r="BT115" t="s">
        <v>1227</v>
      </c>
      <c r="BU115" t="str">
        <f>HYPERLINK("https%3A%2F%2Fwww.webofscience.com%2Fwos%2Fwoscc%2Ffull-record%2FWOS:000379634700029","View Full Record in Web of Science")</f>
        <v>View Full Record in Web of Science</v>
      </c>
    </row>
    <row r="116" spans="1:73" x14ac:dyDescent="0.25">
      <c r="A116" t="s">
        <v>69</v>
      </c>
      <c r="B116" t="s">
        <v>1228</v>
      </c>
      <c r="C116" t="s">
        <v>71</v>
      </c>
      <c r="D116" t="s">
        <v>71</v>
      </c>
      <c r="E116" t="s">
        <v>71</v>
      </c>
      <c r="F116" t="s">
        <v>1229</v>
      </c>
      <c r="G116" t="s">
        <v>71</v>
      </c>
      <c r="H116" t="s">
        <v>71</v>
      </c>
      <c r="I116" t="s">
        <v>1230</v>
      </c>
      <c r="K116" t="s">
        <v>257</v>
      </c>
      <c r="L116" t="s">
        <v>71</v>
      </c>
      <c r="M116" t="s">
        <v>71</v>
      </c>
      <c r="N116" t="s">
        <v>71</v>
      </c>
      <c r="O116" t="s">
        <v>71</v>
      </c>
      <c r="P116" t="s">
        <v>71</v>
      </c>
      <c r="Q116" t="s">
        <v>71</v>
      </c>
      <c r="R116" t="s">
        <v>71</v>
      </c>
      <c r="S116" t="s">
        <v>71</v>
      </c>
      <c r="T116" t="s">
        <v>71</v>
      </c>
      <c r="U116" t="s">
        <v>71</v>
      </c>
      <c r="V116" t="s">
        <v>71</v>
      </c>
      <c r="W116" t="s">
        <v>1231</v>
      </c>
      <c r="X116" t="s">
        <v>71</v>
      </c>
      <c r="Y116" t="s">
        <v>71</v>
      </c>
      <c r="Z116" t="s">
        <v>71</v>
      </c>
      <c r="AA116" t="s">
        <v>71</v>
      </c>
      <c r="AB116" t="s">
        <v>1232</v>
      </c>
      <c r="AC116" t="s">
        <v>1233</v>
      </c>
      <c r="AD116" t="s">
        <v>71</v>
      </c>
      <c r="AE116" t="s">
        <v>71</v>
      </c>
      <c r="AF116" t="s">
        <v>71</v>
      </c>
      <c r="AG116" t="s">
        <v>71</v>
      </c>
      <c r="AH116" t="s">
        <v>71</v>
      </c>
      <c r="AI116" t="s">
        <v>71</v>
      </c>
      <c r="AJ116" t="s">
        <v>71</v>
      </c>
      <c r="AK116" t="s">
        <v>71</v>
      </c>
      <c r="AL116" t="s">
        <v>71</v>
      </c>
      <c r="AM116" t="s">
        <v>71</v>
      </c>
      <c r="AN116" t="s">
        <v>71</v>
      </c>
      <c r="AO116" t="s">
        <v>71</v>
      </c>
      <c r="AP116" t="s">
        <v>261</v>
      </c>
      <c r="AQ116" t="s">
        <v>262</v>
      </c>
      <c r="AR116" t="s">
        <v>71</v>
      </c>
      <c r="AS116" t="s">
        <v>71</v>
      </c>
      <c r="AT116" t="s">
        <v>71</v>
      </c>
      <c r="AU116" t="s">
        <v>79</v>
      </c>
      <c r="AV116">
        <v>2018</v>
      </c>
      <c r="AW116">
        <v>100</v>
      </c>
      <c r="AX116" t="s">
        <v>71</v>
      </c>
      <c r="AY116" t="s">
        <v>71</v>
      </c>
      <c r="AZ116" t="s">
        <v>71</v>
      </c>
      <c r="BA116" t="s">
        <v>71</v>
      </c>
      <c r="BB116" t="s">
        <v>71</v>
      </c>
      <c r="BC116">
        <v>29</v>
      </c>
      <c r="BD116">
        <v>55</v>
      </c>
      <c r="BE116" t="s">
        <v>71</v>
      </c>
      <c r="BF116" t="s">
        <v>1234</v>
      </c>
      <c r="BG116" t="str">
        <f>HYPERLINK("http://dx.doi.org/10.1016/j.ijar.2018.05.005","http://dx.doi.org/10.1016/j.ijar.2018.05.005")</f>
        <v>http://dx.doi.org/10.1016/j.ijar.2018.05.005</v>
      </c>
      <c r="BH116" t="s">
        <v>71</v>
      </c>
      <c r="BI116" t="s">
        <v>71</v>
      </c>
      <c r="BJ116" t="s">
        <v>71</v>
      </c>
      <c r="BK116" t="s">
        <v>71</v>
      </c>
      <c r="BL116" t="s">
        <v>71</v>
      </c>
      <c r="BM116" t="s">
        <v>71</v>
      </c>
      <c r="BN116" t="s">
        <v>71</v>
      </c>
      <c r="BO116" t="s">
        <v>71</v>
      </c>
      <c r="BP116" t="s">
        <v>71</v>
      </c>
      <c r="BQ116" t="s">
        <v>71</v>
      </c>
      <c r="BR116" t="s">
        <v>71</v>
      </c>
      <c r="BS116" t="s">
        <v>71</v>
      </c>
      <c r="BT116" t="s">
        <v>1235</v>
      </c>
      <c r="BU116" t="str">
        <f>HYPERLINK("https%3A%2F%2Fwww.webofscience.com%2Fwos%2Fwoscc%2Ffull-record%2FWOS:000439682900002","View Full Record in Web of Science")</f>
        <v>View Full Record in Web of Science</v>
      </c>
    </row>
    <row r="117" spans="1:73" x14ac:dyDescent="0.25">
      <c r="A117" t="s">
        <v>69</v>
      </c>
      <c r="B117" t="s">
        <v>1236</v>
      </c>
      <c r="C117" t="s">
        <v>71</v>
      </c>
      <c r="D117" t="s">
        <v>71</v>
      </c>
      <c r="E117" t="s">
        <v>71</v>
      </c>
      <c r="F117" t="s">
        <v>1236</v>
      </c>
      <c r="G117" t="s">
        <v>71</v>
      </c>
      <c r="H117" t="s">
        <v>71</v>
      </c>
      <c r="I117" t="s">
        <v>1237</v>
      </c>
      <c r="K117" t="s">
        <v>421</v>
      </c>
      <c r="L117" t="s">
        <v>71</v>
      </c>
      <c r="M117" t="s">
        <v>71</v>
      </c>
      <c r="N117" t="s">
        <v>71</v>
      </c>
      <c r="O117" t="s">
        <v>71</v>
      </c>
      <c r="P117" t="s">
        <v>71</v>
      </c>
      <c r="Q117" t="s">
        <v>71</v>
      </c>
      <c r="R117" t="s">
        <v>71</v>
      </c>
      <c r="S117" t="s">
        <v>71</v>
      </c>
      <c r="T117" t="s">
        <v>71</v>
      </c>
      <c r="U117" t="s">
        <v>71</v>
      </c>
      <c r="V117" t="s">
        <v>71</v>
      </c>
      <c r="W117" t="s">
        <v>1238</v>
      </c>
      <c r="X117" t="s">
        <v>71</v>
      </c>
      <c r="Y117" t="s">
        <v>71</v>
      </c>
      <c r="Z117" t="s">
        <v>71</v>
      </c>
      <c r="AA117" t="s">
        <v>71</v>
      </c>
      <c r="AB117" t="s">
        <v>1239</v>
      </c>
      <c r="AC117" t="s">
        <v>71</v>
      </c>
      <c r="AD117" t="s">
        <v>71</v>
      </c>
      <c r="AE117" t="s">
        <v>71</v>
      </c>
      <c r="AF117" t="s">
        <v>71</v>
      </c>
      <c r="AG117" t="s">
        <v>71</v>
      </c>
      <c r="AH117" t="s">
        <v>71</v>
      </c>
      <c r="AI117" t="s">
        <v>71</v>
      </c>
      <c r="AJ117" t="s">
        <v>71</v>
      </c>
      <c r="AK117" t="s">
        <v>71</v>
      </c>
      <c r="AL117" t="s">
        <v>71</v>
      </c>
      <c r="AM117" t="s">
        <v>71</v>
      </c>
      <c r="AN117" t="s">
        <v>71</v>
      </c>
      <c r="AO117" t="s">
        <v>71</v>
      </c>
      <c r="AP117" t="s">
        <v>423</v>
      </c>
      <c r="AQ117" t="s">
        <v>715</v>
      </c>
      <c r="AR117" t="s">
        <v>71</v>
      </c>
      <c r="AS117" t="s">
        <v>71</v>
      </c>
      <c r="AT117" t="s">
        <v>71</v>
      </c>
      <c r="AU117" t="s">
        <v>1240</v>
      </c>
      <c r="AV117">
        <v>2003</v>
      </c>
      <c r="AW117">
        <v>136</v>
      </c>
      <c r="AX117">
        <v>1</v>
      </c>
      <c r="AY117" t="s">
        <v>71</v>
      </c>
      <c r="AZ117" t="s">
        <v>71</v>
      </c>
      <c r="BA117" t="s">
        <v>71</v>
      </c>
      <c r="BB117" t="s">
        <v>71</v>
      </c>
      <c r="BC117">
        <v>21</v>
      </c>
      <c r="BD117">
        <v>39</v>
      </c>
      <c r="BE117" t="s">
        <v>1241</v>
      </c>
      <c r="BF117" t="s">
        <v>1242</v>
      </c>
      <c r="BG117" t="str">
        <f>HYPERLINK("http://dx.doi.org/10.1016/S0165-0114(02)00366-4","http://dx.doi.org/10.1016/S0165-0114(02)00366-4")</f>
        <v>http://dx.doi.org/10.1016/S0165-0114(02)00366-4</v>
      </c>
      <c r="BH117" t="s">
        <v>71</v>
      </c>
      <c r="BI117" t="s">
        <v>71</v>
      </c>
      <c r="BJ117" t="s">
        <v>71</v>
      </c>
      <c r="BK117" t="s">
        <v>71</v>
      </c>
      <c r="BL117" t="s">
        <v>71</v>
      </c>
      <c r="BM117" t="s">
        <v>71</v>
      </c>
      <c r="BN117" t="s">
        <v>71</v>
      </c>
      <c r="BO117" t="s">
        <v>71</v>
      </c>
      <c r="BP117" t="s">
        <v>71</v>
      </c>
      <c r="BQ117" t="s">
        <v>71</v>
      </c>
      <c r="BR117" t="s">
        <v>71</v>
      </c>
      <c r="BS117" t="s">
        <v>71</v>
      </c>
      <c r="BT117" t="s">
        <v>1243</v>
      </c>
      <c r="BU117" t="str">
        <f>HYPERLINK("https%3A%2F%2Fwww.webofscience.com%2Fwos%2Fwoscc%2Ffull-record%2FWOS:000182648900002","View Full Record in Web of Science")</f>
        <v>View Full Record in Web of Science</v>
      </c>
    </row>
    <row r="118" spans="1:73" x14ac:dyDescent="0.25">
      <c r="A118" t="s">
        <v>69</v>
      </c>
      <c r="B118" t="s">
        <v>1244</v>
      </c>
      <c r="C118" t="s">
        <v>71</v>
      </c>
      <c r="D118" t="s">
        <v>71</v>
      </c>
      <c r="E118" t="s">
        <v>71</v>
      </c>
      <c r="F118" t="s">
        <v>1245</v>
      </c>
      <c r="G118" t="s">
        <v>71</v>
      </c>
      <c r="H118" t="s">
        <v>71</v>
      </c>
      <c r="I118" t="s">
        <v>1246</v>
      </c>
      <c r="K118" t="s">
        <v>269</v>
      </c>
      <c r="L118" t="s">
        <v>71</v>
      </c>
      <c r="M118" t="s">
        <v>71</v>
      </c>
      <c r="N118" t="s">
        <v>71</v>
      </c>
      <c r="O118" t="s">
        <v>71</v>
      </c>
      <c r="P118" t="s">
        <v>71</v>
      </c>
      <c r="Q118" t="s">
        <v>71</v>
      </c>
      <c r="R118" t="s">
        <v>71</v>
      </c>
      <c r="S118" t="s">
        <v>71</v>
      </c>
      <c r="T118" t="s">
        <v>71</v>
      </c>
      <c r="U118" t="s">
        <v>71</v>
      </c>
      <c r="V118" t="s">
        <v>71</v>
      </c>
      <c r="W118" t="s">
        <v>1247</v>
      </c>
      <c r="X118" t="s">
        <v>71</v>
      </c>
      <c r="Y118" t="s">
        <v>71</v>
      </c>
      <c r="Z118" t="s">
        <v>71</v>
      </c>
      <c r="AA118" t="s">
        <v>71</v>
      </c>
      <c r="AB118" t="s">
        <v>71</v>
      </c>
      <c r="AC118" t="s">
        <v>1248</v>
      </c>
      <c r="AD118" t="s">
        <v>71</v>
      </c>
      <c r="AE118" t="s">
        <v>71</v>
      </c>
      <c r="AF118" t="s">
        <v>71</v>
      </c>
      <c r="AG118" t="s">
        <v>71</v>
      </c>
      <c r="AH118" t="s">
        <v>71</v>
      </c>
      <c r="AI118" t="s">
        <v>71</v>
      </c>
      <c r="AJ118" t="s">
        <v>71</v>
      </c>
      <c r="AK118" t="s">
        <v>71</v>
      </c>
      <c r="AL118" t="s">
        <v>71</v>
      </c>
      <c r="AM118" t="s">
        <v>71</v>
      </c>
      <c r="AN118" t="s">
        <v>71</v>
      </c>
      <c r="AO118" t="s">
        <v>71</v>
      </c>
      <c r="AP118" t="s">
        <v>271</v>
      </c>
      <c r="AQ118" t="s">
        <v>71</v>
      </c>
      <c r="AR118" t="s">
        <v>71</v>
      </c>
      <c r="AS118" t="s">
        <v>71</v>
      </c>
      <c r="AT118" t="s">
        <v>71</v>
      </c>
      <c r="AU118" t="s">
        <v>71</v>
      </c>
      <c r="AV118">
        <v>2021</v>
      </c>
      <c r="AW118">
        <v>9</v>
      </c>
      <c r="AX118" t="s">
        <v>71</v>
      </c>
      <c r="AY118" t="s">
        <v>71</v>
      </c>
      <c r="AZ118" t="s">
        <v>71</v>
      </c>
      <c r="BA118" t="s">
        <v>71</v>
      </c>
      <c r="BB118" t="s">
        <v>71</v>
      </c>
      <c r="BC118">
        <v>883</v>
      </c>
      <c r="BD118">
        <v>895</v>
      </c>
      <c r="BE118" t="s">
        <v>71</v>
      </c>
      <c r="BF118" t="s">
        <v>1249</v>
      </c>
      <c r="BG118" t="str">
        <f>HYPERLINK("http://dx.doi.org/10.1109/ACCESS.2020.3044888","http://dx.doi.org/10.1109/ACCESS.2020.3044888")</f>
        <v>http://dx.doi.org/10.1109/ACCESS.2020.3044888</v>
      </c>
      <c r="BH118" t="s">
        <v>71</v>
      </c>
      <c r="BI118" t="s">
        <v>71</v>
      </c>
      <c r="BJ118" t="s">
        <v>71</v>
      </c>
      <c r="BK118" t="s">
        <v>71</v>
      </c>
      <c r="BL118" t="s">
        <v>71</v>
      </c>
      <c r="BM118" t="s">
        <v>71</v>
      </c>
      <c r="BN118" t="s">
        <v>71</v>
      </c>
      <c r="BO118" t="s">
        <v>71</v>
      </c>
      <c r="BP118" t="s">
        <v>71</v>
      </c>
      <c r="BQ118" t="s">
        <v>71</v>
      </c>
      <c r="BR118" t="s">
        <v>71</v>
      </c>
      <c r="BS118" t="s">
        <v>71</v>
      </c>
      <c r="BT118" t="s">
        <v>1250</v>
      </c>
      <c r="BU118" t="str">
        <f>HYPERLINK("https%3A%2F%2Fwww.webofscience.com%2Fwos%2Fwoscc%2Ffull-record%2FWOS:000607730600070","View Full Record in Web of Science")</f>
        <v>View Full Record in Web of Science</v>
      </c>
    </row>
    <row r="119" spans="1:73" x14ac:dyDescent="0.25">
      <c r="A119" t="s">
        <v>83</v>
      </c>
      <c r="B119" t="s">
        <v>1251</v>
      </c>
      <c r="C119" t="s">
        <v>71</v>
      </c>
      <c r="D119" t="s">
        <v>71</v>
      </c>
      <c r="E119" t="s">
        <v>102</v>
      </c>
      <c r="F119" t="s">
        <v>1252</v>
      </c>
      <c r="G119" t="s">
        <v>71</v>
      </c>
      <c r="H119" t="s">
        <v>71</v>
      </c>
      <c r="I119" t="s">
        <v>1253</v>
      </c>
      <c r="K119" t="s">
        <v>1254</v>
      </c>
      <c r="L119" t="s">
        <v>817</v>
      </c>
      <c r="M119" t="s">
        <v>71</v>
      </c>
      <c r="N119" t="s">
        <v>71</v>
      </c>
      <c r="O119" t="s">
        <v>71</v>
      </c>
      <c r="P119" t="s">
        <v>817</v>
      </c>
      <c r="Q119" t="s">
        <v>1255</v>
      </c>
      <c r="R119" t="s">
        <v>1256</v>
      </c>
      <c r="S119" t="s">
        <v>102</v>
      </c>
      <c r="T119" t="s">
        <v>71</v>
      </c>
      <c r="U119" t="s">
        <v>71</v>
      </c>
      <c r="V119" t="s">
        <v>71</v>
      </c>
      <c r="W119" t="s">
        <v>1257</v>
      </c>
      <c r="X119" t="s">
        <v>71</v>
      </c>
      <c r="Y119" t="s">
        <v>71</v>
      </c>
      <c r="Z119" t="s">
        <v>71</v>
      </c>
      <c r="AA119" t="s">
        <v>71</v>
      </c>
      <c r="AB119" t="s">
        <v>71</v>
      </c>
      <c r="AC119" t="s">
        <v>71</v>
      </c>
      <c r="AD119" t="s">
        <v>71</v>
      </c>
      <c r="AE119" t="s">
        <v>71</v>
      </c>
      <c r="AF119" t="s">
        <v>71</v>
      </c>
      <c r="AG119" t="s">
        <v>71</v>
      </c>
      <c r="AH119" t="s">
        <v>71</v>
      </c>
      <c r="AI119" t="s">
        <v>71</v>
      </c>
      <c r="AJ119" t="s">
        <v>71</v>
      </c>
      <c r="AK119" t="s">
        <v>71</v>
      </c>
      <c r="AL119" t="s">
        <v>71</v>
      </c>
      <c r="AM119" t="s">
        <v>71</v>
      </c>
      <c r="AN119" t="s">
        <v>71</v>
      </c>
      <c r="AO119" t="s">
        <v>71</v>
      </c>
      <c r="AP119" t="s">
        <v>824</v>
      </c>
      <c r="AQ119" t="s">
        <v>71</v>
      </c>
      <c r="AR119" t="s">
        <v>1258</v>
      </c>
      <c r="AS119" t="s">
        <v>71</v>
      </c>
      <c r="AT119" t="s">
        <v>71</v>
      </c>
      <c r="AU119" t="s">
        <v>71</v>
      </c>
      <c r="AV119">
        <v>2008</v>
      </c>
      <c r="AW119" t="s">
        <v>71</v>
      </c>
      <c r="AX119" t="s">
        <v>71</v>
      </c>
      <c r="AY119" t="s">
        <v>71</v>
      </c>
      <c r="AZ119" t="s">
        <v>71</v>
      </c>
      <c r="BA119" t="s">
        <v>71</v>
      </c>
      <c r="BB119" t="s">
        <v>71</v>
      </c>
      <c r="BC119">
        <v>1341</v>
      </c>
      <c r="BD119">
        <v>1346</v>
      </c>
      <c r="BE119" t="s">
        <v>71</v>
      </c>
      <c r="BF119" t="s">
        <v>71</v>
      </c>
      <c r="BG119" t="s">
        <v>71</v>
      </c>
      <c r="BH119" t="s">
        <v>71</v>
      </c>
      <c r="BI119" t="s">
        <v>71</v>
      </c>
      <c r="BJ119" t="s">
        <v>71</v>
      </c>
      <c r="BK119" t="s">
        <v>71</v>
      </c>
      <c r="BL119" t="s">
        <v>71</v>
      </c>
      <c r="BM119" t="s">
        <v>71</v>
      </c>
      <c r="BN119" t="s">
        <v>71</v>
      </c>
      <c r="BO119" t="s">
        <v>71</v>
      </c>
      <c r="BP119" t="s">
        <v>71</v>
      </c>
      <c r="BQ119" t="s">
        <v>71</v>
      </c>
      <c r="BR119" t="s">
        <v>71</v>
      </c>
      <c r="BS119" t="s">
        <v>71</v>
      </c>
      <c r="BT119" t="s">
        <v>1259</v>
      </c>
      <c r="BU119" t="str">
        <f>HYPERLINK("https%3A%2F%2Fwww.webofscience.com%2Fwos%2Fwoscc%2Ffull-record%2FWOS:000262974000213","View Full Record in Web of Science")</f>
        <v>View Full Record in Web of Science</v>
      </c>
    </row>
    <row r="120" spans="1:73" x14ac:dyDescent="0.25">
      <c r="A120" t="s">
        <v>69</v>
      </c>
      <c r="B120" t="s">
        <v>1260</v>
      </c>
      <c r="C120" t="s">
        <v>71</v>
      </c>
      <c r="D120" t="s">
        <v>71</v>
      </c>
      <c r="E120" t="s">
        <v>71</v>
      </c>
      <c r="F120" t="s">
        <v>1260</v>
      </c>
      <c r="G120" t="s">
        <v>71</v>
      </c>
      <c r="H120" t="s">
        <v>71</v>
      </c>
      <c r="I120" t="s">
        <v>1261</v>
      </c>
      <c r="K120" t="s">
        <v>421</v>
      </c>
      <c r="L120" t="s">
        <v>71</v>
      </c>
      <c r="M120" t="s">
        <v>71</v>
      </c>
      <c r="N120" t="s">
        <v>71</v>
      </c>
      <c r="O120" t="s">
        <v>71</v>
      </c>
      <c r="P120" t="s">
        <v>71</v>
      </c>
      <c r="Q120" t="s">
        <v>71</v>
      </c>
      <c r="R120" t="s">
        <v>71</v>
      </c>
      <c r="S120" t="s">
        <v>71</v>
      </c>
      <c r="T120" t="s">
        <v>71</v>
      </c>
      <c r="U120" t="s">
        <v>71</v>
      </c>
      <c r="V120" t="s">
        <v>71</v>
      </c>
      <c r="W120" t="s">
        <v>1262</v>
      </c>
      <c r="X120" t="s">
        <v>71</v>
      </c>
      <c r="Y120" t="s">
        <v>71</v>
      </c>
      <c r="Z120" t="s">
        <v>71</v>
      </c>
      <c r="AA120" t="s">
        <v>71</v>
      </c>
      <c r="AB120" t="s">
        <v>71</v>
      </c>
      <c r="AC120" t="s">
        <v>71</v>
      </c>
      <c r="AD120" t="s">
        <v>71</v>
      </c>
      <c r="AE120" t="s">
        <v>71</v>
      </c>
      <c r="AF120" t="s">
        <v>71</v>
      </c>
      <c r="AG120" t="s">
        <v>71</v>
      </c>
      <c r="AH120" t="s">
        <v>71</v>
      </c>
      <c r="AI120" t="s">
        <v>71</v>
      </c>
      <c r="AJ120" t="s">
        <v>71</v>
      </c>
      <c r="AK120" t="s">
        <v>71</v>
      </c>
      <c r="AL120" t="s">
        <v>71</v>
      </c>
      <c r="AM120" t="s">
        <v>71</v>
      </c>
      <c r="AN120" t="s">
        <v>71</v>
      </c>
      <c r="AO120" t="s">
        <v>71</v>
      </c>
      <c r="AP120" t="s">
        <v>423</v>
      </c>
      <c r="AQ120" t="s">
        <v>71</v>
      </c>
      <c r="AR120" t="s">
        <v>71</v>
      </c>
      <c r="AS120" t="s">
        <v>71</v>
      </c>
      <c r="AT120" t="s">
        <v>71</v>
      </c>
      <c r="AU120" t="s">
        <v>1263</v>
      </c>
      <c r="AV120">
        <v>1992</v>
      </c>
      <c r="AW120">
        <v>52</v>
      </c>
      <c r="AX120">
        <v>3</v>
      </c>
      <c r="AY120" t="s">
        <v>71</v>
      </c>
      <c r="AZ120" t="s">
        <v>71</v>
      </c>
      <c r="BA120" t="s">
        <v>71</v>
      </c>
      <c r="BB120" t="s">
        <v>71</v>
      </c>
      <c r="BC120">
        <v>283</v>
      </c>
      <c r="BD120">
        <v>303</v>
      </c>
      <c r="BE120" t="s">
        <v>71</v>
      </c>
      <c r="BF120" t="s">
        <v>1264</v>
      </c>
      <c r="BG120" t="str">
        <f>HYPERLINK("http://dx.doi.org/10.1016/0165-0114(92)90238-Y","http://dx.doi.org/10.1016/0165-0114(92)90238-Y")</f>
        <v>http://dx.doi.org/10.1016/0165-0114(92)90238-Y</v>
      </c>
      <c r="BH120" t="s">
        <v>71</v>
      </c>
      <c r="BI120" t="s">
        <v>71</v>
      </c>
      <c r="BJ120" t="s">
        <v>71</v>
      </c>
      <c r="BK120" t="s">
        <v>71</v>
      </c>
      <c r="BL120" t="s">
        <v>71</v>
      </c>
      <c r="BM120" t="s">
        <v>71</v>
      </c>
      <c r="BN120" t="s">
        <v>71</v>
      </c>
      <c r="BO120" t="s">
        <v>71</v>
      </c>
      <c r="BP120" t="s">
        <v>71</v>
      </c>
      <c r="BQ120" t="s">
        <v>71</v>
      </c>
      <c r="BR120" t="s">
        <v>71</v>
      </c>
      <c r="BS120" t="s">
        <v>71</v>
      </c>
      <c r="BT120" t="s">
        <v>1265</v>
      </c>
      <c r="BU120" t="str">
        <f>HYPERLINK("https%3A%2F%2Fwww.webofscience.com%2Fwos%2Fwoscc%2Ffull-record%2FWOS:A1992KF79600004","View Full Record in Web of Science")</f>
        <v>View Full Record in Web of Science</v>
      </c>
    </row>
    <row r="121" spans="1:73" x14ac:dyDescent="0.25">
      <c r="A121" t="s">
        <v>83</v>
      </c>
      <c r="B121" t="s">
        <v>1266</v>
      </c>
      <c r="C121" t="s">
        <v>71</v>
      </c>
      <c r="D121" t="s">
        <v>71</v>
      </c>
      <c r="E121" t="s">
        <v>102</v>
      </c>
      <c r="F121" t="s">
        <v>1267</v>
      </c>
      <c r="G121" t="s">
        <v>71</v>
      </c>
      <c r="H121" t="s">
        <v>71</v>
      </c>
      <c r="I121" t="s">
        <v>1268</v>
      </c>
      <c r="K121" t="s">
        <v>1269</v>
      </c>
      <c r="L121" t="s">
        <v>817</v>
      </c>
      <c r="M121" t="s">
        <v>71</v>
      </c>
      <c r="N121" t="s">
        <v>71</v>
      </c>
      <c r="O121" t="s">
        <v>71</v>
      </c>
      <c r="P121" t="s">
        <v>818</v>
      </c>
      <c r="Q121" t="s">
        <v>1270</v>
      </c>
      <c r="R121" t="s">
        <v>1271</v>
      </c>
      <c r="S121" t="s">
        <v>1272</v>
      </c>
      <c r="T121" t="s">
        <v>71</v>
      </c>
      <c r="U121" t="s">
        <v>71</v>
      </c>
      <c r="V121" t="s">
        <v>71</v>
      </c>
      <c r="W121" t="s">
        <v>1273</v>
      </c>
      <c r="X121" t="s">
        <v>71</v>
      </c>
      <c r="Y121" t="s">
        <v>71</v>
      </c>
      <c r="Z121" t="s">
        <v>71</v>
      </c>
      <c r="AA121" t="s">
        <v>71</v>
      </c>
      <c r="AB121" t="s">
        <v>71</v>
      </c>
      <c r="AC121" t="s">
        <v>71</v>
      </c>
      <c r="AD121" t="s">
        <v>71</v>
      </c>
      <c r="AE121" t="s">
        <v>71</v>
      </c>
      <c r="AF121" t="s">
        <v>71</v>
      </c>
      <c r="AG121" t="s">
        <v>71</v>
      </c>
      <c r="AH121" t="s">
        <v>71</v>
      </c>
      <c r="AI121" t="s">
        <v>71</v>
      </c>
      <c r="AJ121" t="s">
        <v>71</v>
      </c>
      <c r="AK121" t="s">
        <v>71</v>
      </c>
      <c r="AL121" t="s">
        <v>71</v>
      </c>
      <c r="AM121" t="s">
        <v>71</v>
      </c>
      <c r="AN121" t="s">
        <v>71</v>
      </c>
      <c r="AO121" t="s">
        <v>71</v>
      </c>
      <c r="AP121" t="s">
        <v>824</v>
      </c>
      <c r="AQ121" t="s">
        <v>71</v>
      </c>
      <c r="AR121" t="s">
        <v>1274</v>
      </c>
      <c r="AS121" t="s">
        <v>71</v>
      </c>
      <c r="AT121" t="s">
        <v>71</v>
      </c>
      <c r="AU121" t="s">
        <v>71</v>
      </c>
      <c r="AV121">
        <v>2017</v>
      </c>
      <c r="AW121" t="s">
        <v>71</v>
      </c>
      <c r="AX121" t="s">
        <v>71</v>
      </c>
      <c r="AY121" t="s">
        <v>71</v>
      </c>
      <c r="AZ121" t="s">
        <v>71</v>
      </c>
      <c r="BA121" t="s">
        <v>71</v>
      </c>
      <c r="BB121" t="s">
        <v>71</v>
      </c>
      <c r="BC121" t="s">
        <v>71</v>
      </c>
      <c r="BD121" t="s">
        <v>71</v>
      </c>
      <c r="BE121" t="s">
        <v>71</v>
      </c>
      <c r="BF121" t="s">
        <v>71</v>
      </c>
      <c r="BG121" t="s">
        <v>71</v>
      </c>
      <c r="BH121" t="s">
        <v>71</v>
      </c>
      <c r="BI121" t="s">
        <v>71</v>
      </c>
      <c r="BJ121" t="s">
        <v>71</v>
      </c>
      <c r="BK121" t="s">
        <v>71</v>
      </c>
      <c r="BL121" t="s">
        <v>71</v>
      </c>
      <c r="BM121" t="s">
        <v>71</v>
      </c>
      <c r="BN121" t="s">
        <v>71</v>
      </c>
      <c r="BO121" t="s">
        <v>71</v>
      </c>
      <c r="BP121" t="s">
        <v>71</v>
      </c>
      <c r="BQ121" t="s">
        <v>71</v>
      </c>
      <c r="BR121" t="s">
        <v>71</v>
      </c>
      <c r="BS121" t="s">
        <v>71</v>
      </c>
      <c r="BT121" t="s">
        <v>1275</v>
      </c>
      <c r="BU121" t="str">
        <f>HYPERLINK("https%3A%2F%2Fwww.webofscience.com%2Fwos%2Fwoscc%2Ffull-record%2FWOS:000426449100302","View Full Record in Web of Science")</f>
        <v>View Full Record in Web of Science</v>
      </c>
    </row>
    <row r="122" spans="1:73" x14ac:dyDescent="0.25">
      <c r="A122" t="s">
        <v>460</v>
      </c>
      <c r="B122" t="s">
        <v>1276</v>
      </c>
      <c r="C122" t="s">
        <v>71</v>
      </c>
      <c r="D122" t="s">
        <v>1277</v>
      </c>
      <c r="E122" t="s">
        <v>71</v>
      </c>
      <c r="F122" t="s">
        <v>1276</v>
      </c>
      <c r="G122" t="s">
        <v>71</v>
      </c>
      <c r="H122" t="s">
        <v>71</v>
      </c>
      <c r="I122" t="s">
        <v>1278</v>
      </c>
      <c r="K122" t="s">
        <v>1279</v>
      </c>
      <c r="L122" t="s">
        <v>1280</v>
      </c>
      <c r="M122" t="s">
        <v>71</v>
      </c>
      <c r="N122" t="s">
        <v>71</v>
      </c>
      <c r="O122" t="s">
        <v>71</v>
      </c>
      <c r="P122" t="s">
        <v>71</v>
      </c>
      <c r="Q122" t="s">
        <v>71</v>
      </c>
      <c r="R122" t="s">
        <v>71</v>
      </c>
      <c r="S122" t="s">
        <v>71</v>
      </c>
      <c r="T122" t="s">
        <v>71</v>
      </c>
      <c r="U122" t="s">
        <v>71</v>
      </c>
      <c r="V122" t="s">
        <v>71</v>
      </c>
      <c r="W122" t="s">
        <v>1281</v>
      </c>
      <c r="X122" t="s">
        <v>71</v>
      </c>
      <c r="Y122" t="s">
        <v>71</v>
      </c>
      <c r="Z122" t="s">
        <v>71</v>
      </c>
      <c r="AA122" t="s">
        <v>71</v>
      </c>
      <c r="AB122" t="s">
        <v>71</v>
      </c>
      <c r="AC122" t="s">
        <v>1282</v>
      </c>
      <c r="AD122" t="s">
        <v>71</v>
      </c>
      <c r="AE122" t="s">
        <v>71</v>
      </c>
      <c r="AF122" t="s">
        <v>71</v>
      </c>
      <c r="AG122" t="s">
        <v>71</v>
      </c>
      <c r="AH122" t="s">
        <v>71</v>
      </c>
      <c r="AI122" t="s">
        <v>71</v>
      </c>
      <c r="AJ122" t="s">
        <v>71</v>
      </c>
      <c r="AK122" t="s">
        <v>71</v>
      </c>
      <c r="AL122" t="s">
        <v>71</v>
      </c>
      <c r="AM122" t="s">
        <v>71</v>
      </c>
      <c r="AN122" t="s">
        <v>71</v>
      </c>
      <c r="AO122" t="s">
        <v>71</v>
      </c>
      <c r="AP122" t="s">
        <v>695</v>
      </c>
      <c r="AQ122" t="s">
        <v>1283</v>
      </c>
      <c r="AR122" t="s">
        <v>1284</v>
      </c>
      <c r="AS122" t="s">
        <v>71</v>
      </c>
      <c r="AT122" t="s">
        <v>71</v>
      </c>
      <c r="AU122" t="s">
        <v>71</v>
      </c>
      <c r="AV122">
        <v>2004</v>
      </c>
      <c r="AW122">
        <v>3135</v>
      </c>
      <c r="AX122" t="s">
        <v>71</v>
      </c>
      <c r="AY122" t="s">
        <v>71</v>
      </c>
      <c r="AZ122" t="s">
        <v>71</v>
      </c>
      <c r="BA122" t="s">
        <v>71</v>
      </c>
      <c r="BB122" t="s">
        <v>71</v>
      </c>
      <c r="BC122">
        <v>253</v>
      </c>
      <c r="BD122">
        <v>277</v>
      </c>
      <c r="BE122" t="s">
        <v>71</v>
      </c>
      <c r="BF122" t="s">
        <v>71</v>
      </c>
      <c r="BG122" t="s">
        <v>71</v>
      </c>
      <c r="BH122" t="s">
        <v>71</v>
      </c>
      <c r="BI122" t="s">
        <v>71</v>
      </c>
      <c r="BJ122" t="s">
        <v>71</v>
      </c>
      <c r="BK122" t="s">
        <v>71</v>
      </c>
      <c r="BL122" t="s">
        <v>71</v>
      </c>
      <c r="BM122" t="s">
        <v>71</v>
      </c>
      <c r="BN122" t="s">
        <v>71</v>
      </c>
      <c r="BO122" t="s">
        <v>71</v>
      </c>
      <c r="BP122" t="s">
        <v>71</v>
      </c>
      <c r="BQ122" t="s">
        <v>71</v>
      </c>
      <c r="BR122" t="s">
        <v>71</v>
      </c>
      <c r="BS122" t="s">
        <v>71</v>
      </c>
      <c r="BT122" t="s">
        <v>1285</v>
      </c>
      <c r="BU122" t="str">
        <f>HYPERLINK("https%3A%2F%2Fwww.webofscience.com%2Fwos%2Fwoscc%2Ffull-record%2FWOS:000228008900013","View Full Record in Web of Science")</f>
        <v>View Full Record in Web of Science</v>
      </c>
    </row>
    <row r="123" spans="1:73" x14ac:dyDescent="0.25">
      <c r="A123" t="s">
        <v>83</v>
      </c>
      <c r="B123" t="s">
        <v>1286</v>
      </c>
      <c r="C123" t="s">
        <v>71</v>
      </c>
      <c r="D123" t="s">
        <v>1287</v>
      </c>
      <c r="E123" t="s">
        <v>71</v>
      </c>
      <c r="F123" t="s">
        <v>1286</v>
      </c>
      <c r="G123" t="s">
        <v>71</v>
      </c>
      <c r="H123" t="s">
        <v>71</v>
      </c>
      <c r="I123" t="s">
        <v>1288</v>
      </c>
      <c r="K123" t="s">
        <v>1289</v>
      </c>
      <c r="L123" t="s">
        <v>71</v>
      </c>
      <c r="M123" t="s">
        <v>71</v>
      </c>
      <c r="N123" t="s">
        <v>71</v>
      </c>
      <c r="O123" t="s">
        <v>71</v>
      </c>
      <c r="P123" t="s">
        <v>1290</v>
      </c>
      <c r="Q123" t="s">
        <v>1291</v>
      </c>
      <c r="R123" t="s">
        <v>1292</v>
      </c>
      <c r="S123" t="s">
        <v>1293</v>
      </c>
      <c r="T123" t="s">
        <v>71</v>
      </c>
      <c r="U123" t="s">
        <v>71</v>
      </c>
      <c r="V123" t="s">
        <v>71</v>
      </c>
      <c r="W123" t="s">
        <v>1294</v>
      </c>
      <c r="X123" t="s">
        <v>71</v>
      </c>
      <c r="Y123" t="s">
        <v>71</v>
      </c>
      <c r="Z123" t="s">
        <v>71</v>
      </c>
      <c r="AA123" t="s">
        <v>71</v>
      </c>
      <c r="AB123" t="s">
        <v>71</v>
      </c>
      <c r="AC123" t="s">
        <v>71</v>
      </c>
      <c r="AD123" t="s">
        <v>71</v>
      </c>
      <c r="AE123" t="s">
        <v>71</v>
      </c>
      <c r="AF123" t="s">
        <v>71</v>
      </c>
      <c r="AG123" t="s">
        <v>71</v>
      </c>
      <c r="AH123" t="s">
        <v>71</v>
      </c>
      <c r="AI123" t="s">
        <v>71</v>
      </c>
      <c r="AJ123" t="s">
        <v>71</v>
      </c>
      <c r="AK123" t="s">
        <v>71</v>
      </c>
      <c r="AL123" t="s">
        <v>71</v>
      </c>
      <c r="AM123" t="s">
        <v>71</v>
      </c>
      <c r="AN123" t="s">
        <v>71</v>
      </c>
      <c r="AO123" t="s">
        <v>71</v>
      </c>
      <c r="AP123" t="s">
        <v>71</v>
      </c>
      <c r="AQ123" t="s">
        <v>71</v>
      </c>
      <c r="AR123" t="s">
        <v>1295</v>
      </c>
      <c r="AS123" t="s">
        <v>71</v>
      </c>
      <c r="AT123" t="s">
        <v>71</v>
      </c>
      <c r="AU123" t="s">
        <v>71</v>
      </c>
      <c r="AV123">
        <v>2005</v>
      </c>
      <c r="AW123" t="s">
        <v>71</v>
      </c>
      <c r="AX123" t="s">
        <v>71</v>
      </c>
      <c r="AY123" t="s">
        <v>71</v>
      </c>
      <c r="AZ123" t="s">
        <v>71</v>
      </c>
      <c r="BA123" t="s">
        <v>71</v>
      </c>
      <c r="BB123" t="s">
        <v>71</v>
      </c>
      <c r="BC123">
        <v>520</v>
      </c>
      <c r="BD123">
        <v>525</v>
      </c>
      <c r="BE123" t="s">
        <v>71</v>
      </c>
      <c r="BF123" t="s">
        <v>71</v>
      </c>
      <c r="BG123" t="s">
        <v>71</v>
      </c>
      <c r="BH123" t="s">
        <v>71</v>
      </c>
      <c r="BI123" t="s">
        <v>71</v>
      </c>
      <c r="BJ123" t="s">
        <v>71</v>
      </c>
      <c r="BK123" t="s">
        <v>71</v>
      </c>
      <c r="BL123" t="s">
        <v>71</v>
      </c>
      <c r="BM123" t="s">
        <v>71</v>
      </c>
      <c r="BN123" t="s">
        <v>71</v>
      </c>
      <c r="BO123" t="s">
        <v>71</v>
      </c>
      <c r="BP123" t="s">
        <v>71</v>
      </c>
      <c r="BQ123" t="s">
        <v>71</v>
      </c>
      <c r="BR123" t="s">
        <v>71</v>
      </c>
      <c r="BS123" t="s">
        <v>71</v>
      </c>
      <c r="BT123" t="s">
        <v>1296</v>
      </c>
      <c r="BU123" t="str">
        <f>HYPERLINK("https%3A%2F%2Fwww.webofscience.com%2Fwos%2Fwoscc%2Ffull-record%2FWOS:000232157200116","View Full Record in Web of Science")</f>
        <v>View Full Record in Web of Science</v>
      </c>
    </row>
    <row r="124" spans="1:73" x14ac:dyDescent="0.25">
      <c r="A124" t="s">
        <v>83</v>
      </c>
      <c r="B124" t="s">
        <v>1297</v>
      </c>
      <c r="C124" t="s">
        <v>71</v>
      </c>
      <c r="D124" t="s">
        <v>71</v>
      </c>
      <c r="E124" t="s">
        <v>102</v>
      </c>
      <c r="F124" t="s">
        <v>1298</v>
      </c>
      <c r="G124" t="s">
        <v>71</v>
      </c>
      <c r="H124" t="s">
        <v>71</v>
      </c>
      <c r="I124" t="s">
        <v>1299</v>
      </c>
      <c r="K124" t="s">
        <v>1300</v>
      </c>
      <c r="L124" t="s">
        <v>817</v>
      </c>
      <c r="M124" t="s">
        <v>71</v>
      </c>
      <c r="N124" t="s">
        <v>71</v>
      </c>
      <c r="O124" t="s">
        <v>71</v>
      </c>
      <c r="P124" t="s">
        <v>1301</v>
      </c>
      <c r="Q124" t="s">
        <v>1302</v>
      </c>
      <c r="R124" t="s">
        <v>1303</v>
      </c>
      <c r="S124" t="s">
        <v>1304</v>
      </c>
      <c r="T124" t="s">
        <v>71</v>
      </c>
      <c r="U124" t="s">
        <v>71</v>
      </c>
      <c r="V124" t="s">
        <v>71</v>
      </c>
      <c r="W124" t="s">
        <v>1305</v>
      </c>
      <c r="X124" t="s">
        <v>71</v>
      </c>
      <c r="Y124" t="s">
        <v>71</v>
      </c>
      <c r="Z124" t="s">
        <v>71</v>
      </c>
      <c r="AA124" t="s">
        <v>71</v>
      </c>
      <c r="AB124" t="s">
        <v>71</v>
      </c>
      <c r="AC124" t="s">
        <v>1306</v>
      </c>
      <c r="AD124" t="s">
        <v>71</v>
      </c>
      <c r="AE124" t="s">
        <v>71</v>
      </c>
      <c r="AF124" t="s">
        <v>71</v>
      </c>
      <c r="AG124" t="s">
        <v>71</v>
      </c>
      <c r="AH124" t="s">
        <v>71</v>
      </c>
      <c r="AI124" t="s">
        <v>71</v>
      </c>
      <c r="AJ124" t="s">
        <v>71</v>
      </c>
      <c r="AK124" t="s">
        <v>71</v>
      </c>
      <c r="AL124" t="s">
        <v>71</v>
      </c>
      <c r="AM124" t="s">
        <v>71</v>
      </c>
      <c r="AN124" t="s">
        <v>71</v>
      </c>
      <c r="AO124" t="s">
        <v>71</v>
      </c>
      <c r="AP124" t="s">
        <v>824</v>
      </c>
      <c r="AQ124" t="s">
        <v>71</v>
      </c>
      <c r="AR124" t="s">
        <v>1307</v>
      </c>
      <c r="AS124" t="s">
        <v>71</v>
      </c>
      <c r="AT124" t="s">
        <v>71</v>
      </c>
      <c r="AU124" t="s">
        <v>71</v>
      </c>
      <c r="AV124">
        <v>2013</v>
      </c>
      <c r="AW124" t="s">
        <v>71</v>
      </c>
      <c r="AX124" t="s">
        <v>71</v>
      </c>
      <c r="AY124" t="s">
        <v>71</v>
      </c>
      <c r="AZ124" t="s">
        <v>71</v>
      </c>
      <c r="BA124" t="s">
        <v>71</v>
      </c>
      <c r="BB124" t="s">
        <v>71</v>
      </c>
      <c r="BC124" t="s">
        <v>71</v>
      </c>
      <c r="BD124" t="s">
        <v>71</v>
      </c>
      <c r="BE124" t="s">
        <v>71</v>
      </c>
      <c r="BF124" t="s">
        <v>1308</v>
      </c>
      <c r="BG124" t="str">
        <f>HYPERLINK("http://dx.doi.org/10.1109/FUZZ-IEEE.2013.6622507","http://dx.doi.org/10.1109/FUZZ-IEEE.2013.6622507")</f>
        <v>http://dx.doi.org/10.1109/FUZZ-IEEE.2013.6622507</v>
      </c>
      <c r="BH124" t="s">
        <v>71</v>
      </c>
      <c r="BI124" t="s">
        <v>71</v>
      </c>
      <c r="BJ124" t="s">
        <v>71</v>
      </c>
      <c r="BK124" t="s">
        <v>71</v>
      </c>
      <c r="BL124" t="s">
        <v>71</v>
      </c>
      <c r="BM124" t="s">
        <v>71</v>
      </c>
      <c r="BN124" t="s">
        <v>71</v>
      </c>
      <c r="BO124" t="s">
        <v>71</v>
      </c>
      <c r="BP124" t="s">
        <v>71</v>
      </c>
      <c r="BQ124" t="s">
        <v>71</v>
      </c>
      <c r="BR124" t="s">
        <v>71</v>
      </c>
      <c r="BS124" t="s">
        <v>71</v>
      </c>
      <c r="BT124" t="s">
        <v>1309</v>
      </c>
      <c r="BU124" t="str">
        <f>HYPERLINK("https%3A%2F%2Fwww.webofscience.com%2Fwos%2Fwoscc%2Ffull-record%2FWOS:000335342800209","View Full Record in Web of Science")</f>
        <v>View Full Record in Web of Science</v>
      </c>
    </row>
    <row r="125" spans="1:73" x14ac:dyDescent="0.25">
      <c r="A125" t="s">
        <v>69</v>
      </c>
      <c r="B125" t="s">
        <v>1310</v>
      </c>
      <c r="C125" t="s">
        <v>71</v>
      </c>
      <c r="D125" t="s">
        <v>71</v>
      </c>
      <c r="E125" t="s">
        <v>71</v>
      </c>
      <c r="F125" t="s">
        <v>1310</v>
      </c>
      <c r="G125" t="s">
        <v>71</v>
      </c>
      <c r="H125" t="s">
        <v>71</v>
      </c>
      <c r="I125" t="s">
        <v>1311</v>
      </c>
      <c r="K125" t="s">
        <v>364</v>
      </c>
      <c r="L125" t="s">
        <v>71</v>
      </c>
      <c r="M125" t="s">
        <v>71</v>
      </c>
      <c r="N125" t="s">
        <v>71</v>
      </c>
      <c r="O125" t="s">
        <v>71</v>
      </c>
      <c r="P125" t="s">
        <v>71</v>
      </c>
      <c r="Q125" t="s">
        <v>71</v>
      </c>
      <c r="R125" t="s">
        <v>71</v>
      </c>
      <c r="S125" t="s">
        <v>71</v>
      </c>
      <c r="T125" t="s">
        <v>71</v>
      </c>
      <c r="U125" t="s">
        <v>71</v>
      </c>
      <c r="V125" t="s">
        <v>71</v>
      </c>
      <c r="W125" t="s">
        <v>1312</v>
      </c>
      <c r="X125" t="s">
        <v>71</v>
      </c>
      <c r="Y125" t="s">
        <v>71</v>
      </c>
      <c r="Z125" t="s">
        <v>71</v>
      </c>
      <c r="AA125" t="s">
        <v>71</v>
      </c>
      <c r="AB125" t="s">
        <v>71</v>
      </c>
      <c r="AC125" t="s">
        <v>71</v>
      </c>
      <c r="AD125" t="s">
        <v>71</v>
      </c>
      <c r="AE125" t="s">
        <v>71</v>
      </c>
      <c r="AF125" t="s">
        <v>71</v>
      </c>
      <c r="AG125" t="s">
        <v>71</v>
      </c>
      <c r="AH125" t="s">
        <v>71</v>
      </c>
      <c r="AI125" t="s">
        <v>71</v>
      </c>
      <c r="AJ125" t="s">
        <v>71</v>
      </c>
      <c r="AK125" t="s">
        <v>71</v>
      </c>
      <c r="AL125" t="s">
        <v>71</v>
      </c>
      <c r="AM125" t="s">
        <v>71</v>
      </c>
      <c r="AN125" t="s">
        <v>71</v>
      </c>
      <c r="AO125" t="s">
        <v>71</v>
      </c>
      <c r="AP125" t="s">
        <v>366</v>
      </c>
      <c r="AQ125" t="s">
        <v>71</v>
      </c>
      <c r="AR125" t="s">
        <v>71</v>
      </c>
      <c r="AS125" t="s">
        <v>71</v>
      </c>
      <c r="AT125" t="s">
        <v>71</v>
      </c>
      <c r="AU125" t="s">
        <v>263</v>
      </c>
      <c r="AV125">
        <v>2003</v>
      </c>
      <c r="AW125">
        <v>24</v>
      </c>
      <c r="AX125">
        <v>15</v>
      </c>
      <c r="AY125" t="s">
        <v>71</v>
      </c>
      <c r="AZ125" t="s">
        <v>71</v>
      </c>
      <c r="BA125" t="s">
        <v>71</v>
      </c>
      <c r="BB125" t="s">
        <v>71</v>
      </c>
      <c r="BC125">
        <v>2687</v>
      </c>
      <c r="BD125">
        <v>2693</v>
      </c>
      <c r="BE125" t="s">
        <v>71</v>
      </c>
      <c r="BF125" t="s">
        <v>1313</v>
      </c>
      <c r="BG125" t="str">
        <f>HYPERLINK("http://dx.doi.org/10.1016/S0167-8655(03)00111-9","http://dx.doi.org/10.1016/S0167-8655(03)00111-9")</f>
        <v>http://dx.doi.org/10.1016/S0167-8655(03)00111-9</v>
      </c>
      <c r="BH125" t="s">
        <v>71</v>
      </c>
      <c r="BI125" t="s">
        <v>71</v>
      </c>
      <c r="BJ125" t="s">
        <v>71</v>
      </c>
      <c r="BK125" t="s">
        <v>71</v>
      </c>
      <c r="BL125" t="s">
        <v>71</v>
      </c>
      <c r="BM125" t="s">
        <v>71</v>
      </c>
      <c r="BN125" t="s">
        <v>71</v>
      </c>
      <c r="BO125" t="s">
        <v>71</v>
      </c>
      <c r="BP125" t="s">
        <v>71</v>
      </c>
      <c r="BQ125" t="s">
        <v>71</v>
      </c>
      <c r="BR125" t="s">
        <v>71</v>
      </c>
      <c r="BS125" t="s">
        <v>71</v>
      </c>
      <c r="BT125" t="s">
        <v>1314</v>
      </c>
      <c r="BU125" t="str">
        <f>HYPERLINK("https%3A%2F%2Fwww.webofscience.com%2Fwos%2Fwoscc%2Ffull-record%2FWOS:000184859600016","View Full Record in Web of Science")</f>
        <v>View Full Record in Web of Science</v>
      </c>
    </row>
    <row r="126" spans="1:73" x14ac:dyDescent="0.25">
      <c r="A126" t="s">
        <v>69</v>
      </c>
      <c r="B126" t="s">
        <v>1315</v>
      </c>
      <c r="C126" t="s">
        <v>71</v>
      </c>
      <c r="D126" t="s">
        <v>71</v>
      </c>
      <c r="E126" t="s">
        <v>71</v>
      </c>
      <c r="F126" t="s">
        <v>1316</v>
      </c>
      <c r="G126" t="s">
        <v>71</v>
      </c>
      <c r="H126" t="s">
        <v>71</v>
      </c>
      <c r="I126" t="s">
        <v>1317</v>
      </c>
      <c r="K126" t="s">
        <v>174</v>
      </c>
      <c r="L126" t="s">
        <v>71</v>
      </c>
      <c r="M126" t="s">
        <v>71</v>
      </c>
      <c r="N126" t="s">
        <v>71</v>
      </c>
      <c r="O126" t="s">
        <v>71</v>
      </c>
      <c r="P126" t="s">
        <v>71</v>
      </c>
      <c r="Q126" t="s">
        <v>71</v>
      </c>
      <c r="R126" t="s">
        <v>71</v>
      </c>
      <c r="S126" t="s">
        <v>71</v>
      </c>
      <c r="T126" t="s">
        <v>71</v>
      </c>
      <c r="U126" t="s">
        <v>71</v>
      </c>
      <c r="V126" t="s">
        <v>71</v>
      </c>
      <c r="W126" t="s">
        <v>1318</v>
      </c>
      <c r="X126" t="s">
        <v>71</v>
      </c>
      <c r="Y126" t="s">
        <v>71</v>
      </c>
      <c r="Z126" t="s">
        <v>71</v>
      </c>
      <c r="AA126" t="s">
        <v>71</v>
      </c>
      <c r="AB126" t="s">
        <v>1319</v>
      </c>
      <c r="AC126" t="s">
        <v>1320</v>
      </c>
      <c r="AD126" t="s">
        <v>71</v>
      </c>
      <c r="AE126" t="s">
        <v>71</v>
      </c>
      <c r="AF126" t="s">
        <v>71</v>
      </c>
      <c r="AG126" t="s">
        <v>71</v>
      </c>
      <c r="AH126" t="s">
        <v>71</v>
      </c>
      <c r="AI126" t="s">
        <v>71</v>
      </c>
      <c r="AJ126" t="s">
        <v>71</v>
      </c>
      <c r="AK126" t="s">
        <v>71</v>
      </c>
      <c r="AL126" t="s">
        <v>71</v>
      </c>
      <c r="AM126" t="s">
        <v>71</v>
      </c>
      <c r="AN126" t="s">
        <v>71</v>
      </c>
      <c r="AO126" t="s">
        <v>71</v>
      </c>
      <c r="AP126" t="s">
        <v>178</v>
      </c>
      <c r="AQ126" t="s">
        <v>179</v>
      </c>
      <c r="AR126" t="s">
        <v>71</v>
      </c>
      <c r="AS126" t="s">
        <v>71</v>
      </c>
      <c r="AT126" t="s">
        <v>71</v>
      </c>
      <c r="AU126" t="s">
        <v>71</v>
      </c>
      <c r="AV126">
        <v>2020</v>
      </c>
      <c r="AW126">
        <v>38</v>
      </c>
      <c r="AX126">
        <v>4</v>
      </c>
      <c r="AY126" t="s">
        <v>71</v>
      </c>
      <c r="AZ126" t="s">
        <v>71</v>
      </c>
      <c r="BA126" t="s">
        <v>71</v>
      </c>
      <c r="BB126" t="s">
        <v>71</v>
      </c>
      <c r="BC126">
        <v>5107</v>
      </c>
      <c r="BD126">
        <v>5126</v>
      </c>
      <c r="BE126" t="s">
        <v>71</v>
      </c>
      <c r="BF126" t="s">
        <v>1321</v>
      </c>
      <c r="BG126" t="str">
        <f>HYPERLINK("http://dx.doi.org/10.3233/JIFS-191726","http://dx.doi.org/10.3233/JIFS-191726")</f>
        <v>http://dx.doi.org/10.3233/JIFS-191726</v>
      </c>
      <c r="BH126" t="s">
        <v>71</v>
      </c>
      <c r="BI126" t="s">
        <v>71</v>
      </c>
      <c r="BJ126" t="s">
        <v>71</v>
      </c>
      <c r="BK126" t="s">
        <v>71</v>
      </c>
      <c r="BL126" t="s">
        <v>71</v>
      </c>
      <c r="BM126" t="s">
        <v>71</v>
      </c>
      <c r="BN126" t="s">
        <v>71</v>
      </c>
      <c r="BO126" t="s">
        <v>71</v>
      </c>
      <c r="BP126" t="s">
        <v>71</v>
      </c>
      <c r="BQ126" t="s">
        <v>71</v>
      </c>
      <c r="BR126" t="s">
        <v>71</v>
      </c>
      <c r="BS126" t="s">
        <v>71</v>
      </c>
      <c r="BT126" t="s">
        <v>1322</v>
      </c>
      <c r="BU126" t="str">
        <f>HYPERLINK("https%3A%2F%2Fwww.webofscience.com%2Fwos%2Fwoscc%2Ffull-record%2FWOS:000534641700124","View Full Record in Web of Science")</f>
        <v>View Full Record in Web of Science</v>
      </c>
    </row>
    <row r="127" spans="1:73" x14ac:dyDescent="0.25">
      <c r="A127" t="s">
        <v>460</v>
      </c>
      <c r="B127" t="s">
        <v>1323</v>
      </c>
      <c r="C127" t="s">
        <v>71</v>
      </c>
      <c r="D127" t="s">
        <v>1324</v>
      </c>
      <c r="E127" t="s">
        <v>71</v>
      </c>
      <c r="F127" t="s">
        <v>1325</v>
      </c>
      <c r="G127" t="s">
        <v>71</v>
      </c>
      <c r="H127" t="s">
        <v>71</v>
      </c>
      <c r="I127" t="s">
        <v>1326</v>
      </c>
      <c r="K127" t="s">
        <v>1327</v>
      </c>
      <c r="L127" t="s">
        <v>466</v>
      </c>
      <c r="M127" t="s">
        <v>71</v>
      </c>
      <c r="N127" t="s">
        <v>71</v>
      </c>
      <c r="O127" t="s">
        <v>71</v>
      </c>
      <c r="P127" t="s">
        <v>71</v>
      </c>
      <c r="Q127" t="s">
        <v>71</v>
      </c>
      <c r="R127" t="s">
        <v>71</v>
      </c>
      <c r="S127" t="s">
        <v>71</v>
      </c>
      <c r="T127" t="s">
        <v>71</v>
      </c>
      <c r="U127" t="s">
        <v>71</v>
      </c>
      <c r="V127" t="s">
        <v>71</v>
      </c>
      <c r="W127" t="s">
        <v>1328</v>
      </c>
      <c r="X127" t="s">
        <v>71</v>
      </c>
      <c r="Y127" t="s">
        <v>71</v>
      </c>
      <c r="Z127" t="s">
        <v>71</v>
      </c>
      <c r="AA127" t="s">
        <v>71</v>
      </c>
      <c r="AB127" t="s">
        <v>71</v>
      </c>
      <c r="AC127" t="s">
        <v>1329</v>
      </c>
      <c r="AD127" t="s">
        <v>71</v>
      </c>
      <c r="AE127" t="s">
        <v>71</v>
      </c>
      <c r="AF127" t="s">
        <v>71</v>
      </c>
      <c r="AG127" t="s">
        <v>71</v>
      </c>
      <c r="AH127" t="s">
        <v>71</v>
      </c>
      <c r="AI127" t="s">
        <v>71</v>
      </c>
      <c r="AJ127" t="s">
        <v>71</v>
      </c>
      <c r="AK127" t="s">
        <v>71</v>
      </c>
      <c r="AL127" t="s">
        <v>71</v>
      </c>
      <c r="AM127" t="s">
        <v>71</v>
      </c>
      <c r="AN127" t="s">
        <v>71</v>
      </c>
      <c r="AO127" t="s">
        <v>71</v>
      </c>
      <c r="AP127" t="s">
        <v>468</v>
      </c>
      <c r="AQ127" t="s">
        <v>71</v>
      </c>
      <c r="AR127" t="s">
        <v>1330</v>
      </c>
      <c r="AS127" t="s">
        <v>71</v>
      </c>
      <c r="AT127" t="s">
        <v>71</v>
      </c>
      <c r="AU127" t="s">
        <v>71</v>
      </c>
      <c r="AV127">
        <v>2007</v>
      </c>
      <c r="AW127">
        <v>215</v>
      </c>
      <c r="AX127" t="s">
        <v>71</v>
      </c>
      <c r="AY127" t="s">
        <v>71</v>
      </c>
      <c r="AZ127" t="s">
        <v>71</v>
      </c>
      <c r="BA127" t="s">
        <v>71</v>
      </c>
      <c r="BB127" t="s">
        <v>71</v>
      </c>
      <c r="BC127">
        <v>15</v>
      </c>
      <c r="BD127">
        <v>47</v>
      </c>
      <c r="BE127" t="s">
        <v>71</v>
      </c>
      <c r="BF127" t="s">
        <v>71</v>
      </c>
      <c r="BG127" t="s">
        <v>71</v>
      </c>
      <c r="BH127" t="s">
        <v>1331</v>
      </c>
      <c r="BI127" t="s">
        <v>71</v>
      </c>
      <c r="BJ127" t="s">
        <v>71</v>
      </c>
      <c r="BK127" t="s">
        <v>71</v>
      </c>
      <c r="BL127" t="s">
        <v>71</v>
      </c>
      <c r="BM127" t="s">
        <v>71</v>
      </c>
      <c r="BN127" t="s">
        <v>71</v>
      </c>
      <c r="BO127" t="s">
        <v>71</v>
      </c>
      <c r="BP127" t="s">
        <v>71</v>
      </c>
      <c r="BQ127" t="s">
        <v>71</v>
      </c>
      <c r="BR127" t="s">
        <v>71</v>
      </c>
      <c r="BS127" t="s">
        <v>71</v>
      </c>
      <c r="BT127" t="s">
        <v>1332</v>
      </c>
      <c r="BU127" t="str">
        <f>HYPERLINK("https%3A%2F%2Fwww.webofscience.com%2Fwos%2Fwoscc%2Ffull-record%2FWOS:000271338800004","View Full Record in Web of Science")</f>
        <v>View Full Record in Web of Science</v>
      </c>
    </row>
    <row r="128" spans="1:73" x14ac:dyDescent="0.25">
      <c r="A128" t="s">
        <v>460</v>
      </c>
      <c r="B128" t="s">
        <v>1333</v>
      </c>
      <c r="C128" t="s">
        <v>71</v>
      </c>
      <c r="D128" t="s">
        <v>1334</v>
      </c>
      <c r="E128" t="s">
        <v>71</v>
      </c>
      <c r="F128" t="s">
        <v>1335</v>
      </c>
      <c r="G128" t="s">
        <v>71</v>
      </c>
      <c r="H128" t="s">
        <v>71</v>
      </c>
      <c r="I128" t="s">
        <v>1336</v>
      </c>
      <c r="K128" t="s">
        <v>1337</v>
      </c>
      <c r="L128" t="s">
        <v>466</v>
      </c>
      <c r="M128" t="s">
        <v>71</v>
      </c>
      <c r="N128" t="s">
        <v>71</v>
      </c>
      <c r="O128" t="s">
        <v>71</v>
      </c>
      <c r="P128" t="s">
        <v>71</v>
      </c>
      <c r="Q128" t="s">
        <v>71</v>
      </c>
      <c r="R128" t="s">
        <v>71</v>
      </c>
      <c r="S128" t="s">
        <v>71</v>
      </c>
      <c r="T128" t="s">
        <v>71</v>
      </c>
      <c r="U128" t="s">
        <v>71</v>
      </c>
      <c r="V128" t="s">
        <v>71</v>
      </c>
      <c r="W128" t="s">
        <v>1338</v>
      </c>
      <c r="X128" t="s">
        <v>71</v>
      </c>
      <c r="Y128" t="s">
        <v>71</v>
      </c>
      <c r="Z128" t="s">
        <v>71</v>
      </c>
      <c r="AA128" t="s">
        <v>71</v>
      </c>
      <c r="AB128" t="s">
        <v>1339</v>
      </c>
      <c r="AC128" t="s">
        <v>71</v>
      </c>
      <c r="AD128" t="s">
        <v>71</v>
      </c>
      <c r="AE128" t="s">
        <v>71</v>
      </c>
      <c r="AF128" t="s">
        <v>71</v>
      </c>
      <c r="AG128" t="s">
        <v>71</v>
      </c>
      <c r="AH128" t="s">
        <v>71</v>
      </c>
      <c r="AI128" t="s">
        <v>71</v>
      </c>
      <c r="AJ128" t="s">
        <v>71</v>
      </c>
      <c r="AK128" t="s">
        <v>71</v>
      </c>
      <c r="AL128" t="s">
        <v>71</v>
      </c>
      <c r="AM128" t="s">
        <v>71</v>
      </c>
      <c r="AN128" t="s">
        <v>71</v>
      </c>
      <c r="AO128" t="s">
        <v>71</v>
      </c>
      <c r="AP128" t="s">
        <v>468</v>
      </c>
      <c r="AQ128" t="s">
        <v>71</v>
      </c>
      <c r="AR128" t="s">
        <v>1340</v>
      </c>
      <c r="AS128" t="s">
        <v>71</v>
      </c>
      <c r="AT128" t="s">
        <v>71</v>
      </c>
      <c r="AU128" t="s">
        <v>71</v>
      </c>
      <c r="AV128">
        <v>2008</v>
      </c>
      <c r="AW128">
        <v>219</v>
      </c>
      <c r="AX128" t="s">
        <v>71</v>
      </c>
      <c r="AY128" t="s">
        <v>71</v>
      </c>
      <c r="AZ128" t="s">
        <v>71</v>
      </c>
      <c r="BA128" t="s">
        <v>71</v>
      </c>
      <c r="BB128" t="s">
        <v>71</v>
      </c>
      <c r="BC128">
        <v>291</v>
      </c>
      <c r="BD128">
        <v>309</v>
      </c>
      <c r="BE128" t="s">
        <v>71</v>
      </c>
      <c r="BF128" t="s">
        <v>71</v>
      </c>
      <c r="BG128" t="s">
        <v>71</v>
      </c>
      <c r="BH128" t="s">
        <v>1341</v>
      </c>
      <c r="BI128" t="s">
        <v>71</v>
      </c>
      <c r="BJ128" t="s">
        <v>71</v>
      </c>
      <c r="BK128" t="s">
        <v>71</v>
      </c>
      <c r="BL128" t="s">
        <v>71</v>
      </c>
      <c r="BM128" t="s">
        <v>71</v>
      </c>
      <c r="BN128" t="s">
        <v>71</v>
      </c>
      <c r="BO128" t="s">
        <v>71</v>
      </c>
      <c r="BP128" t="s">
        <v>71</v>
      </c>
      <c r="BQ128" t="s">
        <v>71</v>
      </c>
      <c r="BR128" t="s">
        <v>71</v>
      </c>
      <c r="BS128" t="s">
        <v>71</v>
      </c>
      <c r="BT128" t="s">
        <v>1342</v>
      </c>
      <c r="BU128" t="str">
        <f>HYPERLINK("https%3A%2F%2Fwww.webofscience.com%2Fwos%2Fwoscc%2Ffull-record%2FWOS:000266783600011","View Full Record in Web of Science")</f>
        <v>View Full Record in Web of Science</v>
      </c>
    </row>
    <row r="129" spans="1:73" x14ac:dyDescent="0.25">
      <c r="A129" t="s">
        <v>83</v>
      </c>
      <c r="B129" t="s">
        <v>1343</v>
      </c>
      <c r="C129" t="s">
        <v>71</v>
      </c>
      <c r="D129" t="s">
        <v>71</v>
      </c>
      <c r="E129" t="s">
        <v>102</v>
      </c>
      <c r="F129" t="s">
        <v>1344</v>
      </c>
      <c r="G129" t="s">
        <v>71</v>
      </c>
      <c r="H129" t="s">
        <v>71</v>
      </c>
      <c r="I129" t="s">
        <v>1345</v>
      </c>
      <c r="K129" t="s">
        <v>1346</v>
      </c>
      <c r="L129" t="s">
        <v>1347</v>
      </c>
      <c r="M129" t="s">
        <v>71</v>
      </c>
      <c r="N129" t="s">
        <v>71</v>
      </c>
      <c r="O129" t="s">
        <v>71</v>
      </c>
      <c r="P129" t="s">
        <v>1348</v>
      </c>
      <c r="Q129" t="s">
        <v>1349</v>
      </c>
      <c r="R129" t="s">
        <v>1350</v>
      </c>
      <c r="S129" t="s">
        <v>1351</v>
      </c>
      <c r="T129" t="s">
        <v>71</v>
      </c>
      <c r="U129" t="s">
        <v>71</v>
      </c>
      <c r="V129" t="s">
        <v>71</v>
      </c>
      <c r="W129" t="s">
        <v>1352</v>
      </c>
      <c r="X129" t="s">
        <v>71</v>
      </c>
      <c r="Y129" t="s">
        <v>71</v>
      </c>
      <c r="Z129" t="s">
        <v>71</v>
      </c>
      <c r="AA129" t="s">
        <v>71</v>
      </c>
      <c r="AB129" t="s">
        <v>71</v>
      </c>
      <c r="AC129" t="s">
        <v>71</v>
      </c>
      <c r="AD129" t="s">
        <v>71</v>
      </c>
      <c r="AE129" t="s">
        <v>71</v>
      </c>
      <c r="AF129" t="s">
        <v>71</v>
      </c>
      <c r="AG129" t="s">
        <v>71</v>
      </c>
      <c r="AH129" t="s">
        <v>71</v>
      </c>
      <c r="AI129" t="s">
        <v>71</v>
      </c>
      <c r="AJ129" t="s">
        <v>71</v>
      </c>
      <c r="AK129" t="s">
        <v>71</v>
      </c>
      <c r="AL129" t="s">
        <v>71</v>
      </c>
      <c r="AM129" t="s">
        <v>71</v>
      </c>
      <c r="AN129" t="s">
        <v>71</v>
      </c>
      <c r="AO129" t="s">
        <v>71</v>
      </c>
      <c r="AP129" t="s">
        <v>71</v>
      </c>
      <c r="AQ129" t="s">
        <v>71</v>
      </c>
      <c r="AR129" t="s">
        <v>1353</v>
      </c>
      <c r="AS129" t="s">
        <v>71</v>
      </c>
      <c r="AT129" t="s">
        <v>71</v>
      </c>
      <c r="AU129" t="s">
        <v>71</v>
      </c>
      <c r="AV129">
        <v>2007</v>
      </c>
      <c r="AW129" t="s">
        <v>71</v>
      </c>
      <c r="AX129" t="s">
        <v>71</v>
      </c>
      <c r="AY129" t="s">
        <v>71</v>
      </c>
      <c r="AZ129" t="s">
        <v>71</v>
      </c>
      <c r="BA129" t="s">
        <v>71</v>
      </c>
      <c r="BB129" t="s">
        <v>71</v>
      </c>
      <c r="BC129">
        <v>3537</v>
      </c>
      <c r="BD129">
        <v>3540</v>
      </c>
      <c r="BE129" t="s">
        <v>71</v>
      </c>
      <c r="BF129" t="s">
        <v>71</v>
      </c>
      <c r="BG129" t="s">
        <v>71</v>
      </c>
      <c r="BH129" t="s">
        <v>71</v>
      </c>
      <c r="BI129" t="s">
        <v>71</v>
      </c>
      <c r="BJ129" t="s">
        <v>71</v>
      </c>
      <c r="BK129" t="s">
        <v>71</v>
      </c>
      <c r="BL129" t="s">
        <v>71</v>
      </c>
      <c r="BM129" t="s">
        <v>71</v>
      </c>
      <c r="BN129" t="s">
        <v>71</v>
      </c>
      <c r="BO129" t="s">
        <v>71</v>
      </c>
      <c r="BP129" t="s">
        <v>71</v>
      </c>
      <c r="BQ129" t="s">
        <v>71</v>
      </c>
      <c r="BR129" t="s">
        <v>71</v>
      </c>
      <c r="BS129" t="s">
        <v>71</v>
      </c>
      <c r="BT129" t="s">
        <v>1354</v>
      </c>
      <c r="BU129" t="str">
        <f>HYPERLINK("https%3A%2F%2Fwww.webofscience.com%2Fwos%2Fwoscc%2Ffull-record%2FWOS:000262098302175","View Full Record in Web of Science")</f>
        <v>View Full Record in Web of Science</v>
      </c>
    </row>
    <row r="130" spans="1:73" x14ac:dyDescent="0.25">
      <c r="A130" t="s">
        <v>69</v>
      </c>
      <c r="B130" t="s">
        <v>1355</v>
      </c>
      <c r="C130" t="s">
        <v>71</v>
      </c>
      <c r="D130" t="s">
        <v>71</v>
      </c>
      <c r="E130" t="s">
        <v>71</v>
      </c>
      <c r="F130" t="s">
        <v>1356</v>
      </c>
      <c r="G130" t="s">
        <v>71</v>
      </c>
      <c r="H130" t="s">
        <v>71</v>
      </c>
      <c r="I130" t="s">
        <v>1357</v>
      </c>
      <c r="K130" t="s">
        <v>1358</v>
      </c>
      <c r="L130" t="s">
        <v>71</v>
      </c>
      <c r="M130" t="s">
        <v>71</v>
      </c>
      <c r="N130" t="s">
        <v>71</v>
      </c>
      <c r="O130" t="s">
        <v>71</v>
      </c>
      <c r="P130" t="s">
        <v>71</v>
      </c>
      <c r="Q130" t="s">
        <v>71</v>
      </c>
      <c r="R130" t="s">
        <v>71</v>
      </c>
      <c r="S130" t="s">
        <v>71</v>
      </c>
      <c r="T130" t="s">
        <v>71</v>
      </c>
      <c r="U130" t="s">
        <v>71</v>
      </c>
      <c r="V130" t="s">
        <v>71</v>
      </c>
      <c r="W130" t="s">
        <v>1359</v>
      </c>
      <c r="X130" t="s">
        <v>71</v>
      </c>
      <c r="Y130" t="s">
        <v>71</v>
      </c>
      <c r="Z130" t="s">
        <v>71</v>
      </c>
      <c r="AA130" t="s">
        <v>71</v>
      </c>
      <c r="AB130" t="s">
        <v>1360</v>
      </c>
      <c r="AC130" t="s">
        <v>71</v>
      </c>
      <c r="AD130" t="s">
        <v>71</v>
      </c>
      <c r="AE130" t="s">
        <v>71</v>
      </c>
      <c r="AF130" t="s">
        <v>71</v>
      </c>
      <c r="AG130" t="s">
        <v>71</v>
      </c>
      <c r="AH130" t="s">
        <v>71</v>
      </c>
      <c r="AI130" t="s">
        <v>71</v>
      </c>
      <c r="AJ130" t="s">
        <v>71</v>
      </c>
      <c r="AK130" t="s">
        <v>71</v>
      </c>
      <c r="AL130" t="s">
        <v>71</v>
      </c>
      <c r="AM130" t="s">
        <v>71</v>
      </c>
      <c r="AN130" t="s">
        <v>71</v>
      </c>
      <c r="AO130" t="s">
        <v>71</v>
      </c>
      <c r="AP130" t="s">
        <v>1361</v>
      </c>
      <c r="AQ130" t="s">
        <v>1362</v>
      </c>
      <c r="AR130" t="s">
        <v>71</v>
      </c>
      <c r="AS130" t="s">
        <v>71</v>
      </c>
      <c r="AT130" t="s">
        <v>71</v>
      </c>
      <c r="AU130" t="s">
        <v>1363</v>
      </c>
      <c r="AV130">
        <v>2018</v>
      </c>
      <c r="AW130">
        <v>8</v>
      </c>
      <c r="AX130">
        <v>5</v>
      </c>
      <c r="AY130" t="s">
        <v>71</v>
      </c>
      <c r="AZ130" t="s">
        <v>71</v>
      </c>
      <c r="BA130" t="s">
        <v>71</v>
      </c>
      <c r="BB130" t="s">
        <v>71</v>
      </c>
      <c r="BC130" t="s">
        <v>71</v>
      </c>
      <c r="BD130" t="s">
        <v>71</v>
      </c>
      <c r="BE130" t="s">
        <v>1364</v>
      </c>
      <c r="BF130" t="s">
        <v>1365</v>
      </c>
      <c r="BG130" t="str">
        <f>HYPERLINK("http://dx.doi.org/10.1002/widm.1268","http://dx.doi.org/10.1002/widm.1268")</f>
        <v>http://dx.doi.org/10.1002/widm.1268</v>
      </c>
      <c r="BH130" t="s">
        <v>71</v>
      </c>
      <c r="BI130" t="s">
        <v>71</v>
      </c>
      <c r="BJ130" t="s">
        <v>71</v>
      </c>
      <c r="BK130" t="s">
        <v>71</v>
      </c>
      <c r="BL130" t="s">
        <v>71</v>
      </c>
      <c r="BM130" t="s">
        <v>71</v>
      </c>
      <c r="BN130" t="s">
        <v>71</v>
      </c>
      <c r="BO130" t="s">
        <v>71</v>
      </c>
      <c r="BP130" t="s">
        <v>71</v>
      </c>
      <c r="BQ130" t="s">
        <v>71</v>
      </c>
      <c r="BR130" t="s">
        <v>71</v>
      </c>
      <c r="BS130" t="s">
        <v>71</v>
      </c>
      <c r="BT130" t="s">
        <v>1366</v>
      </c>
      <c r="BU130" t="str">
        <f>HYPERLINK("https%3A%2F%2Fwww.webofscience.com%2Fwos%2Fwoscc%2Ffull-record%2FWOS:000441767200005","View Full Record in Web of Science")</f>
        <v>View Full Record in Web of Science</v>
      </c>
    </row>
    <row r="131" spans="1:73" x14ac:dyDescent="0.25">
      <c r="A131" t="s">
        <v>460</v>
      </c>
      <c r="B131" t="s">
        <v>1367</v>
      </c>
      <c r="C131" t="s">
        <v>71</v>
      </c>
      <c r="D131" t="s">
        <v>1368</v>
      </c>
      <c r="E131" t="s">
        <v>71</v>
      </c>
      <c r="F131" t="s">
        <v>1369</v>
      </c>
      <c r="G131" t="s">
        <v>71</v>
      </c>
      <c r="H131" t="s">
        <v>71</v>
      </c>
      <c r="I131" t="s">
        <v>1370</v>
      </c>
      <c r="K131" t="s">
        <v>1371</v>
      </c>
      <c r="L131" t="s">
        <v>466</v>
      </c>
      <c r="M131" t="s">
        <v>71</v>
      </c>
      <c r="N131" t="s">
        <v>71</v>
      </c>
      <c r="O131" t="s">
        <v>71</v>
      </c>
      <c r="P131" t="s">
        <v>71</v>
      </c>
      <c r="Q131" t="s">
        <v>71</v>
      </c>
      <c r="R131" t="s">
        <v>71</v>
      </c>
      <c r="S131" t="s">
        <v>71</v>
      </c>
      <c r="T131" t="s">
        <v>71</v>
      </c>
      <c r="U131" t="s">
        <v>71</v>
      </c>
      <c r="V131" t="s">
        <v>71</v>
      </c>
      <c r="W131" t="s">
        <v>1372</v>
      </c>
      <c r="X131" t="s">
        <v>71</v>
      </c>
      <c r="Y131" t="s">
        <v>71</v>
      </c>
      <c r="Z131" t="s">
        <v>71</v>
      </c>
      <c r="AA131" t="s">
        <v>71</v>
      </c>
      <c r="AB131" t="s">
        <v>71</v>
      </c>
      <c r="AC131" t="s">
        <v>71</v>
      </c>
      <c r="AD131" t="s">
        <v>71</v>
      </c>
      <c r="AE131" t="s">
        <v>71</v>
      </c>
      <c r="AF131" t="s">
        <v>71</v>
      </c>
      <c r="AG131" t="s">
        <v>71</v>
      </c>
      <c r="AH131" t="s">
        <v>71</v>
      </c>
      <c r="AI131" t="s">
        <v>71</v>
      </c>
      <c r="AJ131" t="s">
        <v>71</v>
      </c>
      <c r="AK131" t="s">
        <v>71</v>
      </c>
      <c r="AL131" t="s">
        <v>71</v>
      </c>
      <c r="AM131" t="s">
        <v>71</v>
      </c>
      <c r="AN131" t="s">
        <v>71</v>
      </c>
      <c r="AO131" t="s">
        <v>71</v>
      </c>
      <c r="AP131" t="s">
        <v>468</v>
      </c>
      <c r="AQ131" t="s">
        <v>71</v>
      </c>
      <c r="AR131" t="s">
        <v>1373</v>
      </c>
      <c r="AS131" t="s">
        <v>71</v>
      </c>
      <c r="AT131" t="s">
        <v>71</v>
      </c>
      <c r="AU131" t="s">
        <v>71</v>
      </c>
      <c r="AV131">
        <v>2016</v>
      </c>
      <c r="AW131">
        <v>332</v>
      </c>
      <c r="AX131" t="s">
        <v>71</v>
      </c>
      <c r="AY131" t="s">
        <v>71</v>
      </c>
      <c r="AZ131" t="s">
        <v>71</v>
      </c>
      <c r="BA131" t="s">
        <v>71</v>
      </c>
      <c r="BB131" t="s">
        <v>71</v>
      </c>
      <c r="BC131">
        <v>93</v>
      </c>
      <c r="BD131">
        <v>118</v>
      </c>
      <c r="BE131" t="s">
        <v>71</v>
      </c>
      <c r="BF131" t="s">
        <v>1374</v>
      </c>
      <c r="BG131" t="str">
        <f>HYPERLINK("http://dx.doi.org/10.1007/978-3-319-26302-1_8","http://dx.doi.org/10.1007/978-3-319-26302-1_8")</f>
        <v>http://dx.doi.org/10.1007/978-3-319-26302-1_8</v>
      </c>
      <c r="BH131" t="s">
        <v>1375</v>
      </c>
      <c r="BI131" t="s">
        <v>71</v>
      </c>
      <c r="BJ131" t="s">
        <v>71</v>
      </c>
      <c r="BK131" t="s">
        <v>71</v>
      </c>
      <c r="BL131" t="s">
        <v>71</v>
      </c>
      <c r="BM131" t="s">
        <v>71</v>
      </c>
      <c r="BN131" t="s">
        <v>71</v>
      </c>
      <c r="BO131" t="s">
        <v>71</v>
      </c>
      <c r="BP131" t="s">
        <v>71</v>
      </c>
      <c r="BQ131" t="s">
        <v>71</v>
      </c>
      <c r="BR131" t="s">
        <v>71</v>
      </c>
      <c r="BS131" t="s">
        <v>71</v>
      </c>
      <c r="BT131" t="s">
        <v>1376</v>
      </c>
      <c r="BU131" t="str">
        <f>HYPERLINK("https%3A%2F%2Fwww.webofscience.com%2Fwos%2Fwoscc%2Ffull-record%2FWOS:000369151500009","View Full Record in Web of Science")</f>
        <v>View Full Record in Web of Science</v>
      </c>
    </row>
    <row r="132" spans="1:73" x14ac:dyDescent="0.25">
      <c r="A132" t="s">
        <v>69</v>
      </c>
      <c r="B132" t="s">
        <v>1377</v>
      </c>
      <c r="C132" t="s">
        <v>71</v>
      </c>
      <c r="D132" t="s">
        <v>71</v>
      </c>
      <c r="E132" t="s">
        <v>71</v>
      </c>
      <c r="F132" t="s">
        <v>1377</v>
      </c>
      <c r="G132" t="s">
        <v>71</v>
      </c>
      <c r="H132" t="s">
        <v>71</v>
      </c>
      <c r="I132" t="s">
        <v>1378</v>
      </c>
      <c r="K132" t="s">
        <v>1379</v>
      </c>
      <c r="L132" t="s">
        <v>71</v>
      </c>
      <c r="M132" t="s">
        <v>71</v>
      </c>
      <c r="N132" t="s">
        <v>71</v>
      </c>
      <c r="O132" t="s">
        <v>71</v>
      </c>
      <c r="P132" t="s">
        <v>1380</v>
      </c>
      <c r="Q132" t="s">
        <v>1381</v>
      </c>
      <c r="R132" t="s">
        <v>1382</v>
      </c>
      <c r="S132" t="s">
        <v>1383</v>
      </c>
      <c r="T132" t="s">
        <v>71</v>
      </c>
      <c r="U132" t="s">
        <v>71</v>
      </c>
      <c r="V132" t="s">
        <v>71</v>
      </c>
      <c r="W132" t="s">
        <v>71</v>
      </c>
      <c r="X132" t="s">
        <v>71</v>
      </c>
      <c r="Y132" t="s">
        <v>71</v>
      </c>
      <c r="Z132" t="s">
        <v>71</v>
      </c>
      <c r="AA132" t="s">
        <v>71</v>
      </c>
      <c r="AB132" t="s">
        <v>71</v>
      </c>
      <c r="AC132" t="s">
        <v>71</v>
      </c>
      <c r="AD132" t="s">
        <v>71</v>
      </c>
      <c r="AE132" t="s">
        <v>71</v>
      </c>
      <c r="AF132" t="s">
        <v>71</v>
      </c>
      <c r="AG132" t="s">
        <v>71</v>
      </c>
      <c r="AH132" t="s">
        <v>71</v>
      </c>
      <c r="AI132" t="s">
        <v>71</v>
      </c>
      <c r="AJ132" t="s">
        <v>71</v>
      </c>
      <c r="AK132" t="s">
        <v>71</v>
      </c>
      <c r="AL132" t="s">
        <v>71</v>
      </c>
      <c r="AM132" t="s">
        <v>71</v>
      </c>
      <c r="AN132" t="s">
        <v>71</v>
      </c>
      <c r="AO132" t="s">
        <v>71</v>
      </c>
      <c r="AP132" t="s">
        <v>1384</v>
      </c>
      <c r="AQ132" t="s">
        <v>71</v>
      </c>
      <c r="AR132" t="s">
        <v>71</v>
      </c>
      <c r="AS132" t="s">
        <v>71</v>
      </c>
      <c r="AT132" t="s">
        <v>71</v>
      </c>
      <c r="AU132" t="s">
        <v>71</v>
      </c>
      <c r="AV132">
        <v>1993</v>
      </c>
      <c r="AW132">
        <v>17</v>
      </c>
      <c r="AX132" t="s">
        <v>71</v>
      </c>
      <c r="AY132" t="s">
        <v>71</v>
      </c>
      <c r="AZ132" t="s">
        <v>460</v>
      </c>
      <c r="BA132" t="s">
        <v>71</v>
      </c>
      <c r="BB132" t="s">
        <v>71</v>
      </c>
      <c r="BC132" t="s">
        <v>1385</v>
      </c>
      <c r="BD132" t="s">
        <v>1386</v>
      </c>
      <c r="BE132" t="s">
        <v>71</v>
      </c>
      <c r="BF132" t="s">
        <v>71</v>
      </c>
      <c r="BG132" t="s">
        <v>71</v>
      </c>
      <c r="BH132" t="s">
        <v>71</v>
      </c>
      <c r="BI132" t="s">
        <v>71</v>
      </c>
      <c r="BJ132" t="s">
        <v>71</v>
      </c>
      <c r="BK132" t="s">
        <v>71</v>
      </c>
      <c r="BL132" t="s">
        <v>71</v>
      </c>
      <c r="BM132" t="s">
        <v>71</v>
      </c>
      <c r="BN132" t="s">
        <v>71</v>
      </c>
      <c r="BO132" t="s">
        <v>71</v>
      </c>
      <c r="BP132" t="s">
        <v>71</v>
      </c>
      <c r="BQ132" t="s">
        <v>71</v>
      </c>
      <c r="BR132" t="s">
        <v>71</v>
      </c>
      <c r="BS132" t="s">
        <v>71</v>
      </c>
      <c r="BT132" t="s">
        <v>1387</v>
      </c>
      <c r="BU132" t="str">
        <f>HYPERLINK("https%3A%2F%2Fwww.webofscience.com%2Fwos%2Fwoscc%2Ffull-record%2FWOS:A1993KJ22500054","View Full Record in Web of Science")</f>
        <v>View Full Record in Web of Science</v>
      </c>
    </row>
    <row r="133" spans="1:73" x14ac:dyDescent="0.25">
      <c r="A133" t="s">
        <v>69</v>
      </c>
      <c r="B133" t="s">
        <v>1388</v>
      </c>
      <c r="C133" t="s">
        <v>71</v>
      </c>
      <c r="D133" t="s">
        <v>71</v>
      </c>
      <c r="E133" t="s">
        <v>71</v>
      </c>
      <c r="F133" t="s">
        <v>1389</v>
      </c>
      <c r="G133" t="s">
        <v>71</v>
      </c>
      <c r="H133" t="s">
        <v>71</v>
      </c>
      <c r="I133" t="s">
        <v>1390</v>
      </c>
      <c r="K133" t="s">
        <v>421</v>
      </c>
      <c r="L133" t="s">
        <v>71</v>
      </c>
      <c r="M133" t="s">
        <v>71</v>
      </c>
      <c r="N133" t="s">
        <v>71</v>
      </c>
      <c r="O133" t="s">
        <v>71</v>
      </c>
      <c r="P133" t="s">
        <v>71</v>
      </c>
      <c r="Q133" t="s">
        <v>71</v>
      </c>
      <c r="R133" t="s">
        <v>71</v>
      </c>
      <c r="S133" t="s">
        <v>71</v>
      </c>
      <c r="T133" t="s">
        <v>71</v>
      </c>
      <c r="U133" t="s">
        <v>71</v>
      </c>
      <c r="V133" t="s">
        <v>71</v>
      </c>
      <c r="W133" t="s">
        <v>1391</v>
      </c>
      <c r="X133" t="s">
        <v>71</v>
      </c>
      <c r="Y133" t="s">
        <v>71</v>
      </c>
      <c r="Z133" t="s">
        <v>71</v>
      </c>
      <c r="AA133" t="s">
        <v>71</v>
      </c>
      <c r="AB133" t="s">
        <v>71</v>
      </c>
      <c r="AC133" t="s">
        <v>71</v>
      </c>
      <c r="AD133" t="s">
        <v>71</v>
      </c>
      <c r="AE133" t="s">
        <v>71</v>
      </c>
      <c r="AF133" t="s">
        <v>71</v>
      </c>
      <c r="AG133" t="s">
        <v>71</v>
      </c>
      <c r="AH133" t="s">
        <v>71</v>
      </c>
      <c r="AI133" t="s">
        <v>71</v>
      </c>
      <c r="AJ133" t="s">
        <v>71</v>
      </c>
      <c r="AK133" t="s">
        <v>71</v>
      </c>
      <c r="AL133" t="s">
        <v>71</v>
      </c>
      <c r="AM133" t="s">
        <v>71</v>
      </c>
      <c r="AN133" t="s">
        <v>71</v>
      </c>
      <c r="AO133" t="s">
        <v>71</v>
      </c>
      <c r="AP133" t="s">
        <v>423</v>
      </c>
      <c r="AQ133" t="s">
        <v>715</v>
      </c>
      <c r="AR133" t="s">
        <v>71</v>
      </c>
      <c r="AS133" t="s">
        <v>71</v>
      </c>
      <c r="AT133" t="s">
        <v>71</v>
      </c>
      <c r="AU133" t="s">
        <v>1392</v>
      </c>
      <c r="AV133">
        <v>2007</v>
      </c>
      <c r="AW133">
        <v>158</v>
      </c>
      <c r="AX133">
        <v>23</v>
      </c>
      <c r="AY133" t="s">
        <v>71</v>
      </c>
      <c r="AZ133" t="s">
        <v>71</v>
      </c>
      <c r="BA133" t="s">
        <v>71</v>
      </c>
      <c r="BB133" t="s">
        <v>71</v>
      </c>
      <c r="BC133">
        <v>2627</v>
      </c>
      <c r="BD133">
        <v>2640</v>
      </c>
      <c r="BE133" t="s">
        <v>71</v>
      </c>
      <c r="BF133" t="s">
        <v>1393</v>
      </c>
      <c r="BG133" t="str">
        <f>HYPERLINK("http://dx.doi.org/10.1016/j.fss.2007.05.002","http://dx.doi.org/10.1016/j.fss.2007.05.002")</f>
        <v>http://dx.doi.org/10.1016/j.fss.2007.05.002</v>
      </c>
      <c r="BH133" t="s">
        <v>71</v>
      </c>
      <c r="BI133" t="s">
        <v>71</v>
      </c>
      <c r="BJ133" t="s">
        <v>71</v>
      </c>
      <c r="BK133" t="s">
        <v>71</v>
      </c>
      <c r="BL133" t="s">
        <v>71</v>
      </c>
      <c r="BM133" t="s">
        <v>71</v>
      </c>
      <c r="BN133" t="s">
        <v>71</v>
      </c>
      <c r="BO133" t="s">
        <v>71</v>
      </c>
      <c r="BP133" t="s">
        <v>71</v>
      </c>
      <c r="BQ133" t="s">
        <v>71</v>
      </c>
      <c r="BR133" t="s">
        <v>71</v>
      </c>
      <c r="BS133" t="s">
        <v>71</v>
      </c>
      <c r="BT133" t="s">
        <v>1394</v>
      </c>
      <c r="BU133" t="str">
        <f>HYPERLINK("https%3A%2F%2Fwww.webofscience.com%2Fwos%2Fwoscc%2Ffull-record%2FWOS:000250744700007","View Full Record in Web of Science")</f>
        <v>View Full Record in Web of Science</v>
      </c>
    </row>
    <row r="134" spans="1:73" x14ac:dyDescent="0.25">
      <c r="A134" t="s">
        <v>69</v>
      </c>
      <c r="B134" t="s">
        <v>1395</v>
      </c>
      <c r="C134" t="s">
        <v>71</v>
      </c>
      <c r="D134" t="s">
        <v>71</v>
      </c>
      <c r="E134" t="s">
        <v>71</v>
      </c>
      <c r="F134" t="s">
        <v>1396</v>
      </c>
      <c r="G134" t="s">
        <v>71</v>
      </c>
      <c r="H134" t="s">
        <v>71</v>
      </c>
      <c r="I134" t="s">
        <v>1397</v>
      </c>
      <c r="K134" t="s">
        <v>837</v>
      </c>
      <c r="L134" t="s">
        <v>71</v>
      </c>
      <c r="M134" t="s">
        <v>71</v>
      </c>
      <c r="N134" t="s">
        <v>71</v>
      </c>
      <c r="O134" t="s">
        <v>71</v>
      </c>
      <c r="P134" t="s">
        <v>71</v>
      </c>
      <c r="Q134" t="s">
        <v>71</v>
      </c>
      <c r="R134" t="s">
        <v>71</v>
      </c>
      <c r="S134" t="s">
        <v>71</v>
      </c>
      <c r="T134" t="s">
        <v>71</v>
      </c>
      <c r="U134" t="s">
        <v>71</v>
      </c>
      <c r="V134" t="s">
        <v>71</v>
      </c>
      <c r="W134" t="s">
        <v>1398</v>
      </c>
      <c r="X134" t="s">
        <v>71</v>
      </c>
      <c r="Y134" t="s">
        <v>71</v>
      </c>
      <c r="Z134" t="s">
        <v>71</v>
      </c>
      <c r="AA134" t="s">
        <v>71</v>
      </c>
      <c r="AB134" t="s">
        <v>71</v>
      </c>
      <c r="AC134" t="s">
        <v>71</v>
      </c>
      <c r="AD134" t="s">
        <v>71</v>
      </c>
      <c r="AE134" t="s">
        <v>71</v>
      </c>
      <c r="AF134" t="s">
        <v>71</v>
      </c>
      <c r="AG134" t="s">
        <v>71</v>
      </c>
      <c r="AH134" t="s">
        <v>71</v>
      </c>
      <c r="AI134" t="s">
        <v>71</v>
      </c>
      <c r="AJ134" t="s">
        <v>71</v>
      </c>
      <c r="AK134" t="s">
        <v>71</v>
      </c>
      <c r="AL134" t="s">
        <v>71</v>
      </c>
      <c r="AM134" t="s">
        <v>71</v>
      </c>
      <c r="AN134" t="s">
        <v>71</v>
      </c>
      <c r="AO134" t="s">
        <v>71</v>
      </c>
      <c r="AP134" t="s">
        <v>839</v>
      </c>
      <c r="AQ134" t="s">
        <v>1399</v>
      </c>
      <c r="AR134" t="s">
        <v>71</v>
      </c>
      <c r="AS134" t="s">
        <v>71</v>
      </c>
      <c r="AT134" t="s">
        <v>71</v>
      </c>
      <c r="AU134" t="s">
        <v>770</v>
      </c>
      <c r="AV134">
        <v>2016</v>
      </c>
      <c r="AW134">
        <v>31</v>
      </c>
      <c r="AX134">
        <v>3</v>
      </c>
      <c r="AY134" t="s">
        <v>71</v>
      </c>
      <c r="AZ134" t="s">
        <v>71</v>
      </c>
      <c r="BA134" t="s">
        <v>180</v>
      </c>
      <c r="BB134" t="s">
        <v>71</v>
      </c>
      <c r="BC134">
        <v>257</v>
      </c>
      <c r="BD134">
        <v>275</v>
      </c>
      <c r="BE134" t="s">
        <v>71</v>
      </c>
      <c r="BF134" t="s">
        <v>1400</v>
      </c>
      <c r="BG134" t="str">
        <f>HYPERLINK("http://dx.doi.org/10.1002/int.21784","http://dx.doi.org/10.1002/int.21784")</f>
        <v>http://dx.doi.org/10.1002/int.21784</v>
      </c>
      <c r="BH134" t="s">
        <v>71</v>
      </c>
      <c r="BI134" t="s">
        <v>71</v>
      </c>
      <c r="BJ134" t="s">
        <v>71</v>
      </c>
      <c r="BK134" t="s">
        <v>71</v>
      </c>
      <c r="BL134" t="s">
        <v>71</v>
      </c>
      <c r="BM134" t="s">
        <v>71</v>
      </c>
      <c r="BN134" t="s">
        <v>71</v>
      </c>
      <c r="BO134" t="s">
        <v>71</v>
      </c>
      <c r="BP134" t="s">
        <v>71</v>
      </c>
      <c r="BQ134" t="s">
        <v>71</v>
      </c>
      <c r="BR134" t="s">
        <v>71</v>
      </c>
      <c r="BS134" t="s">
        <v>71</v>
      </c>
      <c r="BT134" t="s">
        <v>1401</v>
      </c>
      <c r="BU134" t="str">
        <f>HYPERLINK("https%3A%2F%2Fwww.webofscience.com%2Fwos%2Fwoscc%2Ffull-record%2FWOS:000367721200004","View Full Record in Web of Science")</f>
        <v>View Full Record in Web of Science</v>
      </c>
    </row>
    <row r="135" spans="1:73" x14ac:dyDescent="0.25">
      <c r="A135" t="s">
        <v>83</v>
      </c>
      <c r="B135" t="s">
        <v>1402</v>
      </c>
      <c r="C135" t="s">
        <v>71</v>
      </c>
      <c r="D135" t="s">
        <v>1403</v>
      </c>
      <c r="E135" t="s">
        <v>71</v>
      </c>
      <c r="F135" t="s">
        <v>1404</v>
      </c>
      <c r="G135" t="s">
        <v>71</v>
      </c>
      <c r="H135" t="s">
        <v>71</v>
      </c>
      <c r="I135" t="s">
        <v>1405</v>
      </c>
      <c r="K135" t="s">
        <v>1406</v>
      </c>
      <c r="L135" t="s">
        <v>1407</v>
      </c>
      <c r="M135" t="s">
        <v>71</v>
      </c>
      <c r="N135" t="s">
        <v>71</v>
      </c>
      <c r="O135" t="s">
        <v>71</v>
      </c>
      <c r="P135" t="s">
        <v>1408</v>
      </c>
      <c r="Q135" t="s">
        <v>1409</v>
      </c>
      <c r="R135" t="s">
        <v>1410</v>
      </c>
      <c r="S135" t="s">
        <v>1411</v>
      </c>
      <c r="T135" t="s">
        <v>71</v>
      </c>
      <c r="U135" t="s">
        <v>71</v>
      </c>
      <c r="V135" t="s">
        <v>71</v>
      </c>
      <c r="W135" t="s">
        <v>1412</v>
      </c>
      <c r="X135" t="s">
        <v>71</v>
      </c>
      <c r="Y135" t="s">
        <v>71</v>
      </c>
      <c r="Z135" t="s">
        <v>71</v>
      </c>
      <c r="AA135" t="s">
        <v>71</v>
      </c>
      <c r="AB135" t="s">
        <v>71</v>
      </c>
      <c r="AC135" t="s">
        <v>71</v>
      </c>
      <c r="AD135" t="s">
        <v>71</v>
      </c>
      <c r="AE135" t="s">
        <v>71</v>
      </c>
      <c r="AF135" t="s">
        <v>71</v>
      </c>
      <c r="AG135" t="s">
        <v>71</v>
      </c>
      <c r="AH135" t="s">
        <v>71</v>
      </c>
      <c r="AI135" t="s">
        <v>71</v>
      </c>
      <c r="AJ135" t="s">
        <v>71</v>
      </c>
      <c r="AK135" t="s">
        <v>71</v>
      </c>
      <c r="AL135" t="s">
        <v>71</v>
      </c>
      <c r="AM135" t="s">
        <v>71</v>
      </c>
      <c r="AN135" t="s">
        <v>71</v>
      </c>
      <c r="AO135" t="s">
        <v>71</v>
      </c>
      <c r="AP135" t="s">
        <v>1413</v>
      </c>
      <c r="AQ135" t="s">
        <v>71</v>
      </c>
      <c r="AR135" t="s">
        <v>1414</v>
      </c>
      <c r="AS135" t="s">
        <v>71</v>
      </c>
      <c r="AT135" t="s">
        <v>71</v>
      </c>
      <c r="AU135" t="s">
        <v>71</v>
      </c>
      <c r="AV135">
        <v>2015</v>
      </c>
      <c r="AW135">
        <v>89</v>
      </c>
      <c r="AX135" t="s">
        <v>71</v>
      </c>
      <c r="AY135" t="s">
        <v>71</v>
      </c>
      <c r="AZ135" t="s">
        <v>71</v>
      </c>
      <c r="BA135" t="s">
        <v>71</v>
      </c>
      <c r="BB135" t="s">
        <v>71</v>
      </c>
      <c r="BC135">
        <v>823</v>
      </c>
      <c r="BD135">
        <v>827</v>
      </c>
      <c r="BE135" t="s">
        <v>71</v>
      </c>
      <c r="BF135" t="s">
        <v>71</v>
      </c>
      <c r="BG135" t="s">
        <v>71</v>
      </c>
      <c r="BH135" t="s">
        <v>71</v>
      </c>
      <c r="BI135" t="s">
        <v>71</v>
      </c>
      <c r="BJ135" t="s">
        <v>71</v>
      </c>
      <c r="BK135" t="s">
        <v>71</v>
      </c>
      <c r="BL135" t="s">
        <v>71</v>
      </c>
      <c r="BM135" t="s">
        <v>71</v>
      </c>
      <c r="BN135" t="s">
        <v>71</v>
      </c>
      <c r="BO135" t="s">
        <v>71</v>
      </c>
      <c r="BP135" t="s">
        <v>71</v>
      </c>
      <c r="BQ135" t="s">
        <v>71</v>
      </c>
      <c r="BR135" t="s">
        <v>71</v>
      </c>
      <c r="BS135" t="s">
        <v>71</v>
      </c>
      <c r="BT135" t="s">
        <v>1415</v>
      </c>
      <c r="BU135" t="str">
        <f>HYPERLINK("https%3A%2F%2Fwww.webofscience.com%2Fwos%2Fwoscc%2Ffull-record%2FWOS:000358581100116","View Full Record in Web of Science")</f>
        <v>View Full Record in Web of Science</v>
      </c>
    </row>
    <row r="136" spans="1:73" x14ac:dyDescent="0.25">
      <c r="A136" t="s">
        <v>460</v>
      </c>
      <c r="B136" t="s">
        <v>1416</v>
      </c>
      <c r="C136" t="s">
        <v>71</v>
      </c>
      <c r="D136" t="s">
        <v>462</v>
      </c>
      <c r="E136" t="s">
        <v>71</v>
      </c>
      <c r="F136" t="s">
        <v>1417</v>
      </c>
      <c r="G136" t="s">
        <v>71</v>
      </c>
      <c r="H136" t="s">
        <v>71</v>
      </c>
      <c r="I136" t="s">
        <v>1418</v>
      </c>
      <c r="K136" t="s">
        <v>465</v>
      </c>
      <c r="L136" t="s">
        <v>466</v>
      </c>
      <c r="M136" t="s">
        <v>71</v>
      </c>
      <c r="N136" t="s">
        <v>71</v>
      </c>
      <c r="O136" t="s">
        <v>71</v>
      </c>
      <c r="P136" t="s">
        <v>71</v>
      </c>
      <c r="Q136" t="s">
        <v>71</v>
      </c>
      <c r="R136" t="s">
        <v>71</v>
      </c>
      <c r="S136" t="s">
        <v>71</v>
      </c>
      <c r="T136" t="s">
        <v>71</v>
      </c>
      <c r="U136" t="s">
        <v>71</v>
      </c>
      <c r="V136" t="s">
        <v>71</v>
      </c>
      <c r="W136" t="s">
        <v>1419</v>
      </c>
      <c r="X136" t="s">
        <v>71</v>
      </c>
      <c r="Y136" t="s">
        <v>71</v>
      </c>
      <c r="Z136" t="s">
        <v>71</v>
      </c>
      <c r="AA136" t="s">
        <v>71</v>
      </c>
      <c r="AB136" t="s">
        <v>549</v>
      </c>
      <c r="AC136" t="s">
        <v>1420</v>
      </c>
      <c r="AD136" t="s">
        <v>71</v>
      </c>
      <c r="AE136" t="s">
        <v>71</v>
      </c>
      <c r="AF136" t="s">
        <v>71</v>
      </c>
      <c r="AG136" t="s">
        <v>71</v>
      </c>
      <c r="AH136" t="s">
        <v>71</v>
      </c>
      <c r="AI136" t="s">
        <v>71</v>
      </c>
      <c r="AJ136" t="s">
        <v>71</v>
      </c>
      <c r="AK136" t="s">
        <v>71</v>
      </c>
      <c r="AL136" t="s">
        <v>71</v>
      </c>
      <c r="AM136" t="s">
        <v>71</v>
      </c>
      <c r="AN136" t="s">
        <v>71</v>
      </c>
      <c r="AO136" t="s">
        <v>71</v>
      </c>
      <c r="AP136" t="s">
        <v>468</v>
      </c>
      <c r="AQ136" t="s">
        <v>71</v>
      </c>
      <c r="AR136" t="s">
        <v>469</v>
      </c>
      <c r="AS136" t="s">
        <v>71</v>
      </c>
      <c r="AT136" t="s">
        <v>71</v>
      </c>
      <c r="AU136" t="s">
        <v>71</v>
      </c>
      <c r="AV136">
        <v>2016</v>
      </c>
      <c r="AW136">
        <v>341</v>
      </c>
      <c r="AX136" t="s">
        <v>71</v>
      </c>
      <c r="AY136" t="s">
        <v>71</v>
      </c>
      <c r="AZ136" t="s">
        <v>71</v>
      </c>
      <c r="BA136" t="s">
        <v>71</v>
      </c>
      <c r="BB136" t="s">
        <v>71</v>
      </c>
      <c r="BC136">
        <v>161</v>
      </c>
      <c r="BD136">
        <v>174</v>
      </c>
      <c r="BE136" t="s">
        <v>71</v>
      </c>
      <c r="BF136" t="s">
        <v>1421</v>
      </c>
      <c r="BG136" t="str">
        <f>HYPERLINK("http://dx.doi.org/10.1007/978-3-319-31093-0_7","http://dx.doi.org/10.1007/978-3-319-31093-0_7")</f>
        <v>http://dx.doi.org/10.1007/978-3-319-31093-0_7</v>
      </c>
      <c r="BH136" t="s">
        <v>471</v>
      </c>
      <c r="BI136" t="s">
        <v>71</v>
      </c>
      <c r="BJ136" t="s">
        <v>71</v>
      </c>
      <c r="BK136" t="s">
        <v>71</v>
      </c>
      <c r="BL136" t="s">
        <v>71</v>
      </c>
      <c r="BM136" t="s">
        <v>71</v>
      </c>
      <c r="BN136" t="s">
        <v>71</v>
      </c>
      <c r="BO136" t="s">
        <v>71</v>
      </c>
      <c r="BP136" t="s">
        <v>71</v>
      </c>
      <c r="BQ136" t="s">
        <v>71</v>
      </c>
      <c r="BR136" t="s">
        <v>71</v>
      </c>
      <c r="BS136" t="s">
        <v>71</v>
      </c>
      <c r="BT136" t="s">
        <v>1422</v>
      </c>
      <c r="BU136" t="str">
        <f>HYPERLINK("https%3A%2F%2Fwww.webofscience.com%2Fwos%2Fwoscc%2Ffull-record%2FWOS:000384679500008","View Full Record in Web of Science")</f>
        <v>View Full Record in Web of Science</v>
      </c>
    </row>
    <row r="137" spans="1:73" x14ac:dyDescent="0.25">
      <c r="A137" t="s">
        <v>69</v>
      </c>
      <c r="B137" t="s">
        <v>1423</v>
      </c>
      <c r="C137" t="s">
        <v>71</v>
      </c>
      <c r="D137" t="s">
        <v>71</v>
      </c>
      <c r="E137" t="s">
        <v>71</v>
      </c>
      <c r="F137" t="s">
        <v>1423</v>
      </c>
      <c r="G137" t="s">
        <v>71</v>
      </c>
      <c r="H137" t="s">
        <v>71</v>
      </c>
      <c r="I137" t="s">
        <v>1424</v>
      </c>
      <c r="K137" t="s">
        <v>1425</v>
      </c>
      <c r="L137" t="s">
        <v>71</v>
      </c>
      <c r="M137" t="s">
        <v>71</v>
      </c>
      <c r="N137" t="s">
        <v>71</v>
      </c>
      <c r="O137" t="s">
        <v>71</v>
      </c>
      <c r="P137" t="s">
        <v>71</v>
      </c>
      <c r="Q137" t="s">
        <v>71</v>
      </c>
      <c r="R137" t="s">
        <v>71</v>
      </c>
      <c r="S137" t="s">
        <v>71</v>
      </c>
      <c r="T137" t="s">
        <v>71</v>
      </c>
      <c r="U137" t="s">
        <v>71</v>
      </c>
      <c r="V137" t="s">
        <v>71</v>
      </c>
      <c r="W137" t="s">
        <v>1426</v>
      </c>
      <c r="X137" t="s">
        <v>71</v>
      </c>
      <c r="Y137" t="s">
        <v>71</v>
      </c>
      <c r="Z137" t="s">
        <v>71</v>
      </c>
      <c r="AA137" t="s">
        <v>71</v>
      </c>
      <c r="AB137" t="s">
        <v>1427</v>
      </c>
      <c r="AC137" t="s">
        <v>1428</v>
      </c>
      <c r="AD137" t="s">
        <v>71</v>
      </c>
      <c r="AE137" t="s">
        <v>71</v>
      </c>
      <c r="AF137" t="s">
        <v>71</v>
      </c>
      <c r="AG137" t="s">
        <v>71</v>
      </c>
      <c r="AH137" t="s">
        <v>71</v>
      </c>
      <c r="AI137" t="s">
        <v>71</v>
      </c>
      <c r="AJ137" t="s">
        <v>71</v>
      </c>
      <c r="AK137" t="s">
        <v>71</v>
      </c>
      <c r="AL137" t="s">
        <v>71</v>
      </c>
      <c r="AM137" t="s">
        <v>71</v>
      </c>
      <c r="AN137" t="s">
        <v>71</v>
      </c>
      <c r="AO137" t="s">
        <v>71</v>
      </c>
      <c r="AP137" t="s">
        <v>1429</v>
      </c>
      <c r="AQ137" t="s">
        <v>1430</v>
      </c>
      <c r="AR137" t="s">
        <v>71</v>
      </c>
      <c r="AS137" t="s">
        <v>71</v>
      </c>
      <c r="AT137" t="s">
        <v>71</v>
      </c>
      <c r="AU137" t="s">
        <v>79</v>
      </c>
      <c r="AV137">
        <v>2002</v>
      </c>
      <c r="AW137">
        <v>16</v>
      </c>
      <c r="AX137">
        <v>4</v>
      </c>
      <c r="AY137" t="s">
        <v>71</v>
      </c>
      <c r="AZ137" t="s">
        <v>71</v>
      </c>
      <c r="BA137" t="s">
        <v>71</v>
      </c>
      <c r="BB137" t="s">
        <v>71</v>
      </c>
      <c r="BC137">
        <v>291</v>
      </c>
      <c r="BD137">
        <v>302</v>
      </c>
      <c r="BE137" t="s">
        <v>71</v>
      </c>
      <c r="BF137" t="s">
        <v>1431</v>
      </c>
      <c r="BG137" t="str">
        <f>HYPERLINK("http://dx.doi.org/10.1017/S0890060402164031","http://dx.doi.org/10.1017/S0890060402164031")</f>
        <v>http://dx.doi.org/10.1017/S0890060402164031</v>
      </c>
      <c r="BH137" t="s">
        <v>71</v>
      </c>
      <c r="BI137" t="s">
        <v>71</v>
      </c>
      <c r="BJ137" t="s">
        <v>71</v>
      </c>
      <c r="BK137" t="s">
        <v>71</v>
      </c>
      <c r="BL137" t="s">
        <v>71</v>
      </c>
      <c r="BM137" t="s">
        <v>71</v>
      </c>
      <c r="BN137" t="s">
        <v>71</v>
      </c>
      <c r="BO137" t="s">
        <v>71</v>
      </c>
      <c r="BP137" t="s">
        <v>71</v>
      </c>
      <c r="BQ137" t="s">
        <v>71</v>
      </c>
      <c r="BR137" t="s">
        <v>71</v>
      </c>
      <c r="BS137" t="s">
        <v>71</v>
      </c>
      <c r="BT137" t="s">
        <v>1432</v>
      </c>
      <c r="BU137" t="str">
        <f>HYPERLINK("https%3A%2F%2Fwww.webofscience.com%2Fwos%2Fwoscc%2Ffull-record%2FWOS:000180027600003","View Full Record in Web of Science")</f>
        <v>View Full Record in Web of Science</v>
      </c>
    </row>
    <row r="138" spans="1:73" x14ac:dyDescent="0.25">
      <c r="A138" t="s">
        <v>69</v>
      </c>
      <c r="B138" t="s">
        <v>1433</v>
      </c>
      <c r="C138" t="s">
        <v>71</v>
      </c>
      <c r="D138" t="s">
        <v>71</v>
      </c>
      <c r="E138" t="s">
        <v>71</v>
      </c>
      <c r="F138" t="s">
        <v>1434</v>
      </c>
      <c r="G138" t="s">
        <v>71</v>
      </c>
      <c r="H138" t="s">
        <v>71</v>
      </c>
      <c r="I138" t="s">
        <v>1435</v>
      </c>
      <c r="K138" t="s">
        <v>174</v>
      </c>
      <c r="L138" t="s">
        <v>71</v>
      </c>
      <c r="M138" t="s">
        <v>71</v>
      </c>
      <c r="N138" t="s">
        <v>71</v>
      </c>
      <c r="O138" t="s">
        <v>71</v>
      </c>
      <c r="P138" t="s">
        <v>71</v>
      </c>
      <c r="Q138" t="s">
        <v>71</v>
      </c>
      <c r="R138" t="s">
        <v>71</v>
      </c>
      <c r="S138" t="s">
        <v>71</v>
      </c>
      <c r="T138" t="s">
        <v>71</v>
      </c>
      <c r="U138" t="s">
        <v>71</v>
      </c>
      <c r="V138" t="s">
        <v>71</v>
      </c>
      <c r="W138" t="s">
        <v>1436</v>
      </c>
      <c r="X138" t="s">
        <v>71</v>
      </c>
      <c r="Y138" t="s">
        <v>71</v>
      </c>
      <c r="Z138" t="s">
        <v>71</v>
      </c>
      <c r="AA138" t="s">
        <v>71</v>
      </c>
      <c r="AB138" t="s">
        <v>71</v>
      </c>
      <c r="AC138" t="s">
        <v>71</v>
      </c>
      <c r="AD138" t="s">
        <v>71</v>
      </c>
      <c r="AE138" t="s">
        <v>71</v>
      </c>
      <c r="AF138" t="s">
        <v>71</v>
      </c>
      <c r="AG138" t="s">
        <v>71</v>
      </c>
      <c r="AH138" t="s">
        <v>71</v>
      </c>
      <c r="AI138" t="s">
        <v>71</v>
      </c>
      <c r="AJ138" t="s">
        <v>71</v>
      </c>
      <c r="AK138" t="s">
        <v>71</v>
      </c>
      <c r="AL138" t="s">
        <v>71</v>
      </c>
      <c r="AM138" t="s">
        <v>71</v>
      </c>
      <c r="AN138" t="s">
        <v>71</v>
      </c>
      <c r="AO138" t="s">
        <v>71</v>
      </c>
      <c r="AP138" t="s">
        <v>178</v>
      </c>
      <c r="AQ138" t="s">
        <v>179</v>
      </c>
      <c r="AR138" t="s">
        <v>71</v>
      </c>
      <c r="AS138" t="s">
        <v>71</v>
      </c>
      <c r="AT138" t="s">
        <v>71</v>
      </c>
      <c r="AU138" t="s">
        <v>71</v>
      </c>
      <c r="AV138">
        <v>2020</v>
      </c>
      <c r="AW138">
        <v>39</v>
      </c>
      <c r="AX138">
        <v>5</v>
      </c>
      <c r="AY138" t="s">
        <v>71</v>
      </c>
      <c r="AZ138" t="s">
        <v>71</v>
      </c>
      <c r="BA138" t="s">
        <v>71</v>
      </c>
      <c r="BB138" t="s">
        <v>71</v>
      </c>
      <c r="BC138">
        <v>6377</v>
      </c>
      <c r="BD138">
        <v>6389</v>
      </c>
      <c r="BE138" t="s">
        <v>71</v>
      </c>
      <c r="BF138" t="s">
        <v>1437</v>
      </c>
      <c r="BG138" t="str">
        <f>HYPERLINK("http://dx.doi.org/10.3233/JIFS-189104","http://dx.doi.org/10.3233/JIFS-189104")</f>
        <v>http://dx.doi.org/10.3233/JIFS-189104</v>
      </c>
      <c r="BH138" t="s">
        <v>71</v>
      </c>
      <c r="BI138" t="s">
        <v>71</v>
      </c>
      <c r="BJ138" t="s">
        <v>71</v>
      </c>
      <c r="BK138" t="s">
        <v>71</v>
      </c>
      <c r="BL138" t="s">
        <v>71</v>
      </c>
      <c r="BM138" t="s">
        <v>71</v>
      </c>
      <c r="BN138" t="s">
        <v>71</v>
      </c>
      <c r="BO138" t="s">
        <v>71</v>
      </c>
      <c r="BP138" t="s">
        <v>71</v>
      </c>
      <c r="BQ138" t="s">
        <v>71</v>
      </c>
      <c r="BR138" t="s">
        <v>71</v>
      </c>
      <c r="BS138" t="s">
        <v>71</v>
      </c>
      <c r="BT138" t="s">
        <v>1438</v>
      </c>
      <c r="BU138" t="str">
        <f>HYPERLINK("https%3A%2F%2Fwww.webofscience.com%2Fwos%2Fwoscc%2Ffull-record%2FWOS:000595520600034","View Full Record in Web of Science")</f>
        <v>View Full Record in Web of Science</v>
      </c>
    </row>
    <row r="139" spans="1:73" x14ac:dyDescent="0.25">
      <c r="A139" t="s">
        <v>69</v>
      </c>
      <c r="B139" t="s">
        <v>1439</v>
      </c>
      <c r="C139" t="s">
        <v>71</v>
      </c>
      <c r="D139" t="s">
        <v>71</v>
      </c>
      <c r="E139" t="s">
        <v>71</v>
      </c>
      <c r="F139" t="s">
        <v>1440</v>
      </c>
      <c r="G139" t="s">
        <v>71</v>
      </c>
      <c r="H139" t="s">
        <v>71</v>
      </c>
      <c r="I139" t="s">
        <v>1441</v>
      </c>
      <c r="K139" t="s">
        <v>174</v>
      </c>
      <c r="L139" t="s">
        <v>71</v>
      </c>
      <c r="M139" t="s">
        <v>71</v>
      </c>
      <c r="N139" t="s">
        <v>71</v>
      </c>
      <c r="O139" t="s">
        <v>71</v>
      </c>
      <c r="P139" t="s">
        <v>71</v>
      </c>
      <c r="Q139" t="s">
        <v>71</v>
      </c>
      <c r="R139" t="s">
        <v>71</v>
      </c>
      <c r="S139" t="s">
        <v>71</v>
      </c>
      <c r="T139" t="s">
        <v>71</v>
      </c>
      <c r="U139" t="s">
        <v>71</v>
      </c>
      <c r="V139" t="s">
        <v>71</v>
      </c>
      <c r="W139" t="s">
        <v>1442</v>
      </c>
      <c r="X139" t="s">
        <v>71</v>
      </c>
      <c r="Y139" t="s">
        <v>71</v>
      </c>
      <c r="Z139" t="s">
        <v>71</v>
      </c>
      <c r="AA139" t="s">
        <v>71</v>
      </c>
      <c r="AB139" t="s">
        <v>71</v>
      </c>
      <c r="AC139" t="s">
        <v>71</v>
      </c>
      <c r="AD139" t="s">
        <v>71</v>
      </c>
      <c r="AE139" t="s">
        <v>71</v>
      </c>
      <c r="AF139" t="s">
        <v>71</v>
      </c>
      <c r="AG139" t="s">
        <v>71</v>
      </c>
      <c r="AH139" t="s">
        <v>71</v>
      </c>
      <c r="AI139" t="s">
        <v>71</v>
      </c>
      <c r="AJ139" t="s">
        <v>71</v>
      </c>
      <c r="AK139" t="s">
        <v>71</v>
      </c>
      <c r="AL139" t="s">
        <v>71</v>
      </c>
      <c r="AM139" t="s">
        <v>71</v>
      </c>
      <c r="AN139" t="s">
        <v>71</v>
      </c>
      <c r="AO139" t="s">
        <v>71</v>
      </c>
      <c r="AP139" t="s">
        <v>178</v>
      </c>
      <c r="AQ139" t="s">
        <v>179</v>
      </c>
      <c r="AR139" t="s">
        <v>71</v>
      </c>
      <c r="AS139" t="s">
        <v>71</v>
      </c>
      <c r="AT139" t="s">
        <v>71</v>
      </c>
      <c r="AU139" t="s">
        <v>71</v>
      </c>
      <c r="AV139">
        <v>2014</v>
      </c>
      <c r="AW139">
        <v>27</v>
      </c>
      <c r="AX139">
        <v>1</v>
      </c>
      <c r="AY139" t="s">
        <v>71</v>
      </c>
      <c r="AZ139" t="s">
        <v>71</v>
      </c>
      <c r="BA139" t="s">
        <v>71</v>
      </c>
      <c r="BB139" t="s">
        <v>71</v>
      </c>
      <c r="BC139">
        <v>425</v>
      </c>
      <c r="BD139">
        <v>434</v>
      </c>
      <c r="BE139" t="s">
        <v>71</v>
      </c>
      <c r="BF139" t="s">
        <v>1443</v>
      </c>
      <c r="BG139" t="str">
        <f>HYPERLINK("http://dx.doi.org/10.3233/IFS-131010","http://dx.doi.org/10.3233/IFS-131010")</f>
        <v>http://dx.doi.org/10.3233/IFS-131010</v>
      </c>
      <c r="BH139" t="s">
        <v>71</v>
      </c>
      <c r="BI139" t="s">
        <v>71</v>
      </c>
      <c r="BJ139" t="s">
        <v>71</v>
      </c>
      <c r="BK139" t="s">
        <v>71</v>
      </c>
      <c r="BL139" t="s">
        <v>71</v>
      </c>
      <c r="BM139" t="s">
        <v>71</v>
      </c>
      <c r="BN139" t="s">
        <v>71</v>
      </c>
      <c r="BO139" t="s">
        <v>71</v>
      </c>
      <c r="BP139" t="s">
        <v>71</v>
      </c>
      <c r="BQ139" t="s">
        <v>71</v>
      </c>
      <c r="BR139" t="s">
        <v>71</v>
      </c>
      <c r="BS139" t="s">
        <v>71</v>
      </c>
      <c r="BT139" t="s">
        <v>1444</v>
      </c>
      <c r="BU139" t="str">
        <f>HYPERLINK("https%3A%2F%2Fwww.webofscience.com%2Fwos%2Fwoscc%2Ffull-record%2FWOS:000340435700037","View Full Record in Web of Science")</f>
        <v>View Full Record in Web of Science</v>
      </c>
    </row>
    <row r="140" spans="1:73" x14ac:dyDescent="0.25">
      <c r="A140" t="s">
        <v>69</v>
      </c>
      <c r="B140" t="s">
        <v>1445</v>
      </c>
      <c r="C140" t="s">
        <v>71</v>
      </c>
      <c r="D140" t="s">
        <v>71</v>
      </c>
      <c r="E140" t="s">
        <v>71</v>
      </c>
      <c r="F140" t="s">
        <v>1446</v>
      </c>
      <c r="G140" t="s">
        <v>71</v>
      </c>
      <c r="H140" t="s">
        <v>71</v>
      </c>
      <c r="I140" t="s">
        <v>1447</v>
      </c>
      <c r="K140" t="s">
        <v>1448</v>
      </c>
      <c r="L140" t="s">
        <v>71</v>
      </c>
      <c r="M140" t="s">
        <v>71</v>
      </c>
      <c r="N140" t="s">
        <v>71</v>
      </c>
      <c r="O140" t="s">
        <v>71</v>
      </c>
      <c r="P140" t="s">
        <v>71</v>
      </c>
      <c r="Q140" t="s">
        <v>71</v>
      </c>
      <c r="R140" t="s">
        <v>71</v>
      </c>
      <c r="S140" t="s">
        <v>71</v>
      </c>
      <c r="T140" t="s">
        <v>71</v>
      </c>
      <c r="U140" t="s">
        <v>71</v>
      </c>
      <c r="V140" t="s">
        <v>71</v>
      </c>
      <c r="W140" t="s">
        <v>1449</v>
      </c>
      <c r="X140" t="s">
        <v>71</v>
      </c>
      <c r="Y140" t="s">
        <v>71</v>
      </c>
      <c r="Z140" t="s">
        <v>71</v>
      </c>
      <c r="AA140" t="s">
        <v>71</v>
      </c>
      <c r="AB140" t="s">
        <v>1450</v>
      </c>
      <c r="AC140" t="s">
        <v>1451</v>
      </c>
      <c r="AD140" t="s">
        <v>71</v>
      </c>
      <c r="AE140" t="s">
        <v>71</v>
      </c>
      <c r="AF140" t="s">
        <v>71</v>
      </c>
      <c r="AG140" t="s">
        <v>71</v>
      </c>
      <c r="AH140" t="s">
        <v>71</v>
      </c>
      <c r="AI140" t="s">
        <v>71</v>
      </c>
      <c r="AJ140" t="s">
        <v>71</v>
      </c>
      <c r="AK140" t="s">
        <v>71</v>
      </c>
      <c r="AL140" t="s">
        <v>71</v>
      </c>
      <c r="AM140" t="s">
        <v>71</v>
      </c>
      <c r="AN140" t="s">
        <v>71</v>
      </c>
      <c r="AO140" t="s">
        <v>71</v>
      </c>
      <c r="AP140" t="s">
        <v>1452</v>
      </c>
      <c r="AQ140" t="s">
        <v>1453</v>
      </c>
      <c r="AR140" t="s">
        <v>71</v>
      </c>
      <c r="AS140" t="s">
        <v>71</v>
      </c>
      <c r="AT140" t="s">
        <v>71</v>
      </c>
      <c r="AU140" t="s">
        <v>1454</v>
      </c>
      <c r="AV140">
        <v>2021</v>
      </c>
      <c r="AW140">
        <v>33</v>
      </c>
      <c r="AX140">
        <v>14</v>
      </c>
      <c r="AY140" t="s">
        <v>71</v>
      </c>
      <c r="AZ140" t="s">
        <v>71</v>
      </c>
      <c r="BA140" t="s">
        <v>180</v>
      </c>
      <c r="BB140" t="s">
        <v>71</v>
      </c>
      <c r="BC140">
        <v>8417</v>
      </c>
      <c r="BD140">
        <v>8433</v>
      </c>
      <c r="BE140" t="s">
        <v>71</v>
      </c>
      <c r="BF140" t="s">
        <v>1455</v>
      </c>
      <c r="BG140" t="str">
        <f>HYPERLINK("http://dx.doi.org/10.1007/s00521-020-05595-y","http://dx.doi.org/10.1007/s00521-020-05595-y")</f>
        <v>http://dx.doi.org/10.1007/s00521-020-05595-y</v>
      </c>
      <c r="BH140" t="s">
        <v>71</v>
      </c>
      <c r="BI140" t="s">
        <v>1456</v>
      </c>
      <c r="BJ140" t="s">
        <v>71</v>
      </c>
      <c r="BK140" t="s">
        <v>71</v>
      </c>
      <c r="BL140" t="s">
        <v>71</v>
      </c>
      <c r="BM140" t="s">
        <v>71</v>
      </c>
      <c r="BN140" t="s">
        <v>71</v>
      </c>
      <c r="BO140" t="s">
        <v>71</v>
      </c>
      <c r="BP140" t="s">
        <v>71</v>
      </c>
      <c r="BQ140" t="s">
        <v>71</v>
      </c>
      <c r="BR140" t="s">
        <v>71</v>
      </c>
      <c r="BS140" t="s">
        <v>71</v>
      </c>
      <c r="BT140" t="s">
        <v>1457</v>
      </c>
      <c r="BU140" t="str">
        <f>HYPERLINK("https%3A%2F%2Fwww.webofscience.com%2Fwos%2Fwoscc%2Ffull-record%2FWOS:000615183300003","View Full Record in Web of Science")</f>
        <v>View Full Record in Web of Science</v>
      </c>
    </row>
    <row r="141" spans="1:73" x14ac:dyDescent="0.25">
      <c r="A141" t="s">
        <v>83</v>
      </c>
      <c r="B141" t="s">
        <v>1458</v>
      </c>
      <c r="C141" t="s">
        <v>71</v>
      </c>
      <c r="D141" t="s">
        <v>71</v>
      </c>
      <c r="E141" t="s">
        <v>102</v>
      </c>
      <c r="F141" t="s">
        <v>1459</v>
      </c>
      <c r="G141" t="s">
        <v>71</v>
      </c>
      <c r="H141" t="s">
        <v>71</v>
      </c>
      <c r="I141" t="s">
        <v>1460</v>
      </c>
      <c r="K141" t="s">
        <v>1461</v>
      </c>
      <c r="L141" t="s">
        <v>817</v>
      </c>
      <c r="M141" t="s">
        <v>71</v>
      </c>
      <c r="N141" t="s">
        <v>71</v>
      </c>
      <c r="O141" t="s">
        <v>71</v>
      </c>
      <c r="P141" t="s">
        <v>817</v>
      </c>
      <c r="Q141" t="s">
        <v>1462</v>
      </c>
      <c r="R141" t="s">
        <v>1463</v>
      </c>
      <c r="S141" t="s">
        <v>102</v>
      </c>
      <c r="T141" t="s">
        <v>71</v>
      </c>
      <c r="U141" t="s">
        <v>71</v>
      </c>
      <c r="V141" t="s">
        <v>71</v>
      </c>
      <c r="W141" t="s">
        <v>1464</v>
      </c>
      <c r="X141" t="s">
        <v>71</v>
      </c>
      <c r="Y141" t="s">
        <v>71</v>
      </c>
      <c r="Z141" t="s">
        <v>71</v>
      </c>
      <c r="AA141" t="s">
        <v>71</v>
      </c>
      <c r="AB141" t="s">
        <v>71</v>
      </c>
      <c r="AC141" t="s">
        <v>1465</v>
      </c>
      <c r="AD141" t="s">
        <v>71</v>
      </c>
      <c r="AE141" t="s">
        <v>71</v>
      </c>
      <c r="AF141" t="s">
        <v>71</v>
      </c>
      <c r="AG141" t="s">
        <v>71</v>
      </c>
      <c r="AH141" t="s">
        <v>71</v>
      </c>
      <c r="AI141" t="s">
        <v>71</v>
      </c>
      <c r="AJ141" t="s">
        <v>71</v>
      </c>
      <c r="AK141" t="s">
        <v>71</v>
      </c>
      <c r="AL141" t="s">
        <v>71</v>
      </c>
      <c r="AM141" t="s">
        <v>71</v>
      </c>
      <c r="AN141" t="s">
        <v>71</v>
      </c>
      <c r="AO141" t="s">
        <v>71</v>
      </c>
      <c r="AP141" t="s">
        <v>824</v>
      </c>
      <c r="AQ141" t="s">
        <v>71</v>
      </c>
      <c r="AR141" t="s">
        <v>1466</v>
      </c>
      <c r="AS141" t="s">
        <v>71</v>
      </c>
      <c r="AT141" t="s">
        <v>71</v>
      </c>
      <c r="AU141" t="s">
        <v>71</v>
      </c>
      <c r="AV141">
        <v>2006</v>
      </c>
      <c r="AW141" t="s">
        <v>71</v>
      </c>
      <c r="AX141" t="s">
        <v>71</v>
      </c>
      <c r="AY141" t="s">
        <v>71</v>
      </c>
      <c r="AZ141" t="s">
        <v>71</v>
      </c>
      <c r="BA141" t="s">
        <v>71</v>
      </c>
      <c r="BB141" t="s">
        <v>71</v>
      </c>
      <c r="BC141">
        <v>817</v>
      </c>
      <c r="BD141" t="s">
        <v>99</v>
      </c>
      <c r="BE141" t="s">
        <v>71</v>
      </c>
      <c r="BF141" t="s">
        <v>71</v>
      </c>
      <c r="BG141" t="s">
        <v>71</v>
      </c>
      <c r="BH141" t="s">
        <v>71</v>
      </c>
      <c r="BI141" t="s">
        <v>71</v>
      </c>
      <c r="BJ141" t="s">
        <v>71</v>
      </c>
      <c r="BK141" t="s">
        <v>71</v>
      </c>
      <c r="BL141" t="s">
        <v>71</v>
      </c>
      <c r="BM141" t="s">
        <v>71</v>
      </c>
      <c r="BN141" t="s">
        <v>71</v>
      </c>
      <c r="BO141" t="s">
        <v>71</v>
      </c>
      <c r="BP141" t="s">
        <v>71</v>
      </c>
      <c r="BQ141" t="s">
        <v>71</v>
      </c>
      <c r="BR141" t="s">
        <v>71</v>
      </c>
      <c r="BS141" t="s">
        <v>71</v>
      </c>
      <c r="BT141" t="s">
        <v>1467</v>
      </c>
      <c r="BU141" t="str">
        <f>HYPERLINK("https%3A%2F%2Fwww.webofscience.com%2Fwos%2Fwoscc%2Ffull-record%2FWOS:000244063601050","View Full Record in Web of Science")</f>
        <v>View Full Record in Web of Science</v>
      </c>
    </row>
    <row r="142" spans="1:73" x14ac:dyDescent="0.25">
      <c r="A142" t="s">
        <v>69</v>
      </c>
      <c r="B142" t="s">
        <v>1468</v>
      </c>
      <c r="C142" t="s">
        <v>71</v>
      </c>
      <c r="D142" t="s">
        <v>71</v>
      </c>
      <c r="E142" t="s">
        <v>71</v>
      </c>
      <c r="F142" t="s">
        <v>1469</v>
      </c>
      <c r="G142" t="s">
        <v>71</v>
      </c>
      <c r="H142" t="s">
        <v>71</v>
      </c>
      <c r="I142" t="s">
        <v>1470</v>
      </c>
      <c r="K142" t="s">
        <v>1471</v>
      </c>
      <c r="L142" t="s">
        <v>71</v>
      </c>
      <c r="M142" t="s">
        <v>71</v>
      </c>
      <c r="N142" t="s">
        <v>71</v>
      </c>
      <c r="O142" t="s">
        <v>71</v>
      </c>
      <c r="P142" t="s">
        <v>71</v>
      </c>
      <c r="Q142" t="s">
        <v>71</v>
      </c>
      <c r="R142" t="s">
        <v>71</v>
      </c>
      <c r="S142" t="s">
        <v>71</v>
      </c>
      <c r="T142" t="s">
        <v>71</v>
      </c>
      <c r="U142" t="s">
        <v>71</v>
      </c>
      <c r="V142" t="s">
        <v>71</v>
      </c>
      <c r="W142" t="s">
        <v>1472</v>
      </c>
      <c r="X142" t="s">
        <v>71</v>
      </c>
      <c r="Y142" t="s">
        <v>71</v>
      </c>
      <c r="Z142" t="s">
        <v>71</v>
      </c>
      <c r="AA142" t="s">
        <v>71</v>
      </c>
      <c r="AB142" t="s">
        <v>1473</v>
      </c>
      <c r="AC142" t="s">
        <v>1474</v>
      </c>
      <c r="AD142" t="s">
        <v>71</v>
      </c>
      <c r="AE142" t="s">
        <v>71</v>
      </c>
      <c r="AF142" t="s">
        <v>71</v>
      </c>
      <c r="AG142" t="s">
        <v>71</v>
      </c>
      <c r="AH142" t="s">
        <v>71</v>
      </c>
      <c r="AI142" t="s">
        <v>71</v>
      </c>
      <c r="AJ142" t="s">
        <v>71</v>
      </c>
      <c r="AK142" t="s">
        <v>71</v>
      </c>
      <c r="AL142" t="s">
        <v>71</v>
      </c>
      <c r="AM142" t="s">
        <v>71</v>
      </c>
      <c r="AN142" t="s">
        <v>71</v>
      </c>
      <c r="AO142" t="s">
        <v>71</v>
      </c>
      <c r="AP142" t="s">
        <v>1475</v>
      </c>
      <c r="AQ142" t="s">
        <v>1476</v>
      </c>
      <c r="AR142" t="s">
        <v>71</v>
      </c>
      <c r="AS142" t="s">
        <v>71</v>
      </c>
      <c r="AT142" t="s">
        <v>71</v>
      </c>
      <c r="AU142" t="s">
        <v>1082</v>
      </c>
      <c r="AV142">
        <v>2015</v>
      </c>
      <c r="AW142">
        <v>48</v>
      </c>
      <c r="AX142">
        <v>5</v>
      </c>
      <c r="AY142" t="s">
        <v>71</v>
      </c>
      <c r="AZ142" t="s">
        <v>71</v>
      </c>
      <c r="BA142" t="s">
        <v>71</v>
      </c>
      <c r="BB142" t="s">
        <v>71</v>
      </c>
      <c r="BC142">
        <v>1773</v>
      </c>
      <c r="BD142">
        <v>1796</v>
      </c>
      <c r="BE142" t="s">
        <v>71</v>
      </c>
      <c r="BF142" t="s">
        <v>1477</v>
      </c>
      <c r="BG142" t="str">
        <f>HYPERLINK("http://dx.doi.org/10.1016/j.patcog.2014.11.016","http://dx.doi.org/10.1016/j.patcog.2014.11.016")</f>
        <v>http://dx.doi.org/10.1016/j.patcog.2014.11.016</v>
      </c>
      <c r="BH142" t="s">
        <v>71</v>
      </c>
      <c r="BI142" t="s">
        <v>71</v>
      </c>
      <c r="BJ142" t="s">
        <v>71</v>
      </c>
      <c r="BK142" t="s">
        <v>71</v>
      </c>
      <c r="BL142" t="s">
        <v>71</v>
      </c>
      <c r="BM142" t="s">
        <v>71</v>
      </c>
      <c r="BN142" t="s">
        <v>71</v>
      </c>
      <c r="BO142" t="s">
        <v>71</v>
      </c>
      <c r="BP142" t="s">
        <v>71</v>
      </c>
      <c r="BQ142" t="s">
        <v>71</v>
      </c>
      <c r="BR142" t="s">
        <v>71</v>
      </c>
      <c r="BS142" t="s">
        <v>71</v>
      </c>
      <c r="BT142" t="s">
        <v>1478</v>
      </c>
      <c r="BU142" t="str">
        <f>HYPERLINK("https%3A%2F%2Fwww.webofscience.com%2Fwos%2Fwoscc%2Ffull-record%2FWOS:000349504700014","View Full Record in Web of Science")</f>
        <v>View Full Record in Web of Science</v>
      </c>
    </row>
    <row r="143" spans="1:73" x14ac:dyDescent="0.25">
      <c r="A143" t="s">
        <v>69</v>
      </c>
      <c r="B143" t="s">
        <v>1479</v>
      </c>
      <c r="C143" t="s">
        <v>71</v>
      </c>
      <c r="D143" t="s">
        <v>71</v>
      </c>
      <c r="E143" t="s">
        <v>71</v>
      </c>
      <c r="F143" t="s">
        <v>1480</v>
      </c>
      <c r="G143" t="s">
        <v>71</v>
      </c>
      <c r="H143" t="s">
        <v>71</v>
      </c>
      <c r="I143" t="s">
        <v>1481</v>
      </c>
      <c r="K143" t="s">
        <v>74</v>
      </c>
      <c r="L143" t="s">
        <v>71</v>
      </c>
      <c r="M143" t="s">
        <v>71</v>
      </c>
      <c r="N143" t="s">
        <v>71</v>
      </c>
      <c r="O143" t="s">
        <v>71</v>
      </c>
      <c r="P143" t="s">
        <v>71</v>
      </c>
      <c r="Q143" t="s">
        <v>71</v>
      </c>
      <c r="R143" t="s">
        <v>71</v>
      </c>
      <c r="S143" t="s">
        <v>71</v>
      </c>
      <c r="T143" t="s">
        <v>71</v>
      </c>
      <c r="U143" t="s">
        <v>71</v>
      </c>
      <c r="V143" t="s">
        <v>71</v>
      </c>
      <c r="W143" t="s">
        <v>1482</v>
      </c>
      <c r="X143" t="s">
        <v>71</v>
      </c>
      <c r="Y143" t="s">
        <v>71</v>
      </c>
      <c r="Z143" t="s">
        <v>71</v>
      </c>
      <c r="AA143" t="s">
        <v>71</v>
      </c>
      <c r="AB143" t="s">
        <v>71</v>
      </c>
      <c r="AC143" t="s">
        <v>1483</v>
      </c>
      <c r="AD143" t="s">
        <v>71</v>
      </c>
      <c r="AE143" t="s">
        <v>71</v>
      </c>
      <c r="AF143" t="s">
        <v>71</v>
      </c>
      <c r="AG143" t="s">
        <v>71</v>
      </c>
      <c r="AH143" t="s">
        <v>71</v>
      </c>
      <c r="AI143" t="s">
        <v>71</v>
      </c>
      <c r="AJ143" t="s">
        <v>71</v>
      </c>
      <c r="AK143" t="s">
        <v>71</v>
      </c>
      <c r="AL143" t="s">
        <v>71</v>
      </c>
      <c r="AM143" t="s">
        <v>71</v>
      </c>
      <c r="AN143" t="s">
        <v>71</v>
      </c>
      <c r="AO143" t="s">
        <v>71</v>
      </c>
      <c r="AP143" t="s">
        <v>77</v>
      </c>
      <c r="AQ143" t="s">
        <v>78</v>
      </c>
      <c r="AR143" t="s">
        <v>71</v>
      </c>
      <c r="AS143" t="s">
        <v>71</v>
      </c>
      <c r="AT143" t="s">
        <v>71</v>
      </c>
      <c r="AU143" t="s">
        <v>1082</v>
      </c>
      <c r="AV143">
        <v>2020</v>
      </c>
      <c r="AW143">
        <v>24</v>
      </c>
      <c r="AX143">
        <v>10</v>
      </c>
      <c r="AY143" t="s">
        <v>71</v>
      </c>
      <c r="AZ143" t="s">
        <v>71</v>
      </c>
      <c r="BA143" t="s">
        <v>71</v>
      </c>
      <c r="BB143" t="s">
        <v>71</v>
      </c>
      <c r="BC143">
        <v>7801</v>
      </c>
      <c r="BD143">
        <v>7809</v>
      </c>
      <c r="BE143" t="s">
        <v>71</v>
      </c>
      <c r="BF143" t="s">
        <v>1484</v>
      </c>
      <c r="BG143" t="str">
        <f>HYPERLINK("http://dx.doi.org/10.1007/s00500-019-04398-1","http://dx.doi.org/10.1007/s00500-019-04398-1")</f>
        <v>http://dx.doi.org/10.1007/s00500-019-04398-1</v>
      </c>
      <c r="BH143" t="s">
        <v>71</v>
      </c>
      <c r="BI143" t="s">
        <v>1485</v>
      </c>
      <c r="BJ143" t="s">
        <v>71</v>
      </c>
      <c r="BK143" t="s">
        <v>71</v>
      </c>
      <c r="BL143" t="s">
        <v>71</v>
      </c>
      <c r="BM143" t="s">
        <v>71</v>
      </c>
      <c r="BN143" t="s">
        <v>71</v>
      </c>
      <c r="BO143" t="s">
        <v>71</v>
      </c>
      <c r="BP143" t="s">
        <v>71</v>
      </c>
      <c r="BQ143" t="s">
        <v>71</v>
      </c>
      <c r="BR143" t="s">
        <v>71</v>
      </c>
      <c r="BS143" t="s">
        <v>71</v>
      </c>
      <c r="BT143" t="s">
        <v>1486</v>
      </c>
      <c r="BU143" t="str">
        <f>HYPERLINK("https%3A%2F%2Fwww.webofscience.com%2Fwos%2Fwoscc%2Ffull-record%2FWOS:000492239400001","View Full Record in Web of Science")</f>
        <v>View Full Record in Web of Science</v>
      </c>
    </row>
    <row r="144" spans="1:73" x14ac:dyDescent="0.25">
      <c r="A144" t="s">
        <v>83</v>
      </c>
      <c r="B144" t="s">
        <v>1487</v>
      </c>
      <c r="C144" t="s">
        <v>71</v>
      </c>
      <c r="D144" t="s">
        <v>71</v>
      </c>
      <c r="E144" t="s">
        <v>102</v>
      </c>
      <c r="F144" t="s">
        <v>1488</v>
      </c>
      <c r="G144" t="s">
        <v>71</v>
      </c>
      <c r="H144" t="s">
        <v>71</v>
      </c>
      <c r="I144" t="s">
        <v>1489</v>
      </c>
      <c r="K144" t="s">
        <v>163</v>
      </c>
      <c r="L144" t="s">
        <v>71</v>
      </c>
      <c r="M144" t="s">
        <v>71</v>
      </c>
      <c r="N144" t="s">
        <v>71</v>
      </c>
      <c r="O144" t="s">
        <v>71</v>
      </c>
      <c r="P144" t="s">
        <v>164</v>
      </c>
      <c r="Q144" t="s">
        <v>165</v>
      </c>
      <c r="R144" t="s">
        <v>166</v>
      </c>
      <c r="S144" t="s">
        <v>102</v>
      </c>
      <c r="T144" t="s">
        <v>71</v>
      </c>
      <c r="U144" t="s">
        <v>71</v>
      </c>
      <c r="V144" t="s">
        <v>71</v>
      </c>
      <c r="W144" t="s">
        <v>1490</v>
      </c>
      <c r="X144" t="s">
        <v>71</v>
      </c>
      <c r="Y144" t="s">
        <v>71</v>
      </c>
      <c r="Z144" t="s">
        <v>71</v>
      </c>
      <c r="AA144" t="s">
        <v>71</v>
      </c>
      <c r="AB144" t="s">
        <v>1491</v>
      </c>
      <c r="AC144" t="s">
        <v>1492</v>
      </c>
      <c r="AD144" t="s">
        <v>71</v>
      </c>
      <c r="AE144" t="s">
        <v>71</v>
      </c>
      <c r="AF144" t="s">
        <v>71</v>
      </c>
      <c r="AG144" t="s">
        <v>71</v>
      </c>
      <c r="AH144" t="s">
        <v>71</v>
      </c>
      <c r="AI144" t="s">
        <v>71</v>
      </c>
      <c r="AJ144" t="s">
        <v>71</v>
      </c>
      <c r="AK144" t="s">
        <v>71</v>
      </c>
      <c r="AL144" t="s">
        <v>71</v>
      </c>
      <c r="AM144" t="s">
        <v>71</v>
      </c>
      <c r="AN144" t="s">
        <v>71</v>
      </c>
      <c r="AO144" t="s">
        <v>71</v>
      </c>
      <c r="AP144" t="s">
        <v>71</v>
      </c>
      <c r="AQ144" t="s">
        <v>71</v>
      </c>
      <c r="AR144" t="s">
        <v>168</v>
      </c>
      <c r="AS144" t="s">
        <v>71</v>
      </c>
      <c r="AT144" t="s">
        <v>71</v>
      </c>
      <c r="AU144" t="s">
        <v>71</v>
      </c>
      <c r="AV144">
        <v>2009</v>
      </c>
      <c r="AW144" t="s">
        <v>71</v>
      </c>
      <c r="AX144" t="s">
        <v>71</v>
      </c>
      <c r="AY144" t="s">
        <v>71</v>
      </c>
      <c r="AZ144" t="s">
        <v>71</v>
      </c>
      <c r="BA144" t="s">
        <v>71</v>
      </c>
      <c r="BB144" t="s">
        <v>71</v>
      </c>
      <c r="BC144">
        <v>738</v>
      </c>
      <c r="BD144">
        <v>743</v>
      </c>
      <c r="BE144" t="s">
        <v>71</v>
      </c>
      <c r="BF144" t="s">
        <v>1493</v>
      </c>
      <c r="BG144" t="str">
        <f>HYPERLINK("http://dx.doi.org/10.1109/FUZZY.2009.5277411","http://dx.doi.org/10.1109/FUZZY.2009.5277411")</f>
        <v>http://dx.doi.org/10.1109/FUZZY.2009.5277411</v>
      </c>
      <c r="BH144" t="s">
        <v>71</v>
      </c>
      <c r="BI144" t="s">
        <v>71</v>
      </c>
      <c r="BJ144" t="s">
        <v>71</v>
      </c>
      <c r="BK144" t="s">
        <v>71</v>
      </c>
      <c r="BL144" t="s">
        <v>71</v>
      </c>
      <c r="BM144" t="s">
        <v>71</v>
      </c>
      <c r="BN144" t="s">
        <v>71</v>
      </c>
      <c r="BO144" t="s">
        <v>71</v>
      </c>
      <c r="BP144" t="s">
        <v>71</v>
      </c>
      <c r="BQ144" t="s">
        <v>71</v>
      </c>
      <c r="BR144" t="s">
        <v>71</v>
      </c>
      <c r="BS144" t="s">
        <v>71</v>
      </c>
      <c r="BT144" t="s">
        <v>1494</v>
      </c>
      <c r="BU144" t="str">
        <f>HYPERLINK("https%3A%2F%2Fwww.webofscience.com%2Fwos%2Fwoscc%2Ffull-record%2FWOS:000274242600129","View Full Record in Web of Science")</f>
        <v>View Full Record in Web of Science</v>
      </c>
    </row>
    <row r="145" spans="1:73" x14ac:dyDescent="0.25">
      <c r="A145" t="s">
        <v>83</v>
      </c>
      <c r="B145" t="s">
        <v>1495</v>
      </c>
      <c r="C145" t="s">
        <v>71</v>
      </c>
      <c r="D145" t="s">
        <v>1496</v>
      </c>
      <c r="E145" t="s">
        <v>71</v>
      </c>
      <c r="F145" t="s">
        <v>1497</v>
      </c>
      <c r="G145" t="s">
        <v>71</v>
      </c>
      <c r="H145" t="s">
        <v>71</v>
      </c>
      <c r="I145" t="s">
        <v>1498</v>
      </c>
      <c r="K145" t="s">
        <v>1499</v>
      </c>
      <c r="L145" t="s">
        <v>687</v>
      </c>
      <c r="M145" t="s">
        <v>71</v>
      </c>
      <c r="N145" t="s">
        <v>71</v>
      </c>
      <c r="O145" t="s">
        <v>71</v>
      </c>
      <c r="P145" t="s">
        <v>1500</v>
      </c>
      <c r="Q145" t="s">
        <v>1501</v>
      </c>
      <c r="R145" t="s">
        <v>1502</v>
      </c>
      <c r="S145" t="s">
        <v>1503</v>
      </c>
      <c r="T145" t="s">
        <v>71</v>
      </c>
      <c r="U145" t="s">
        <v>71</v>
      </c>
      <c r="V145" t="s">
        <v>71</v>
      </c>
      <c r="W145" t="s">
        <v>1504</v>
      </c>
      <c r="X145" t="s">
        <v>71</v>
      </c>
      <c r="Y145" t="s">
        <v>71</v>
      </c>
      <c r="Z145" t="s">
        <v>71</v>
      </c>
      <c r="AA145" t="s">
        <v>71</v>
      </c>
      <c r="AB145" t="s">
        <v>71</v>
      </c>
      <c r="AC145" t="s">
        <v>71</v>
      </c>
      <c r="AD145" t="s">
        <v>71</v>
      </c>
      <c r="AE145" t="s">
        <v>71</v>
      </c>
      <c r="AF145" t="s">
        <v>71</v>
      </c>
      <c r="AG145" t="s">
        <v>71</v>
      </c>
      <c r="AH145" t="s">
        <v>71</v>
      </c>
      <c r="AI145" t="s">
        <v>71</v>
      </c>
      <c r="AJ145" t="s">
        <v>71</v>
      </c>
      <c r="AK145" t="s">
        <v>71</v>
      </c>
      <c r="AL145" t="s">
        <v>71</v>
      </c>
      <c r="AM145" t="s">
        <v>71</v>
      </c>
      <c r="AN145" t="s">
        <v>71</v>
      </c>
      <c r="AO145" t="s">
        <v>71</v>
      </c>
      <c r="AP145" t="s">
        <v>695</v>
      </c>
      <c r="AQ145" t="s">
        <v>1283</v>
      </c>
      <c r="AR145" t="s">
        <v>1505</v>
      </c>
      <c r="AS145" t="s">
        <v>71</v>
      </c>
      <c r="AT145" t="s">
        <v>71</v>
      </c>
      <c r="AU145" t="s">
        <v>71</v>
      </c>
      <c r="AV145">
        <v>2016</v>
      </c>
      <c r="AW145">
        <v>9621</v>
      </c>
      <c r="AX145" t="s">
        <v>71</v>
      </c>
      <c r="AY145" t="s">
        <v>71</v>
      </c>
      <c r="AZ145" t="s">
        <v>71</v>
      </c>
      <c r="BA145" t="s">
        <v>71</v>
      </c>
      <c r="BB145" t="s">
        <v>71</v>
      </c>
      <c r="BC145">
        <v>574</v>
      </c>
      <c r="BD145">
        <v>584</v>
      </c>
      <c r="BE145" t="s">
        <v>71</v>
      </c>
      <c r="BF145" t="s">
        <v>1506</v>
      </c>
      <c r="BG145" t="str">
        <f>HYPERLINK("http://dx.doi.org/10.1007/978-3-662-49381-6_55","http://dx.doi.org/10.1007/978-3-662-49381-6_55")</f>
        <v>http://dx.doi.org/10.1007/978-3-662-49381-6_55</v>
      </c>
      <c r="BH145" t="s">
        <v>71</v>
      </c>
      <c r="BI145" t="s">
        <v>71</v>
      </c>
      <c r="BJ145" t="s">
        <v>71</v>
      </c>
      <c r="BK145" t="s">
        <v>71</v>
      </c>
      <c r="BL145" t="s">
        <v>71</v>
      </c>
      <c r="BM145" t="s">
        <v>71</v>
      </c>
      <c r="BN145" t="s">
        <v>71</v>
      </c>
      <c r="BO145" t="s">
        <v>71</v>
      </c>
      <c r="BP145" t="s">
        <v>71</v>
      </c>
      <c r="BQ145" t="s">
        <v>71</v>
      </c>
      <c r="BR145" t="s">
        <v>71</v>
      </c>
      <c r="BS145" t="s">
        <v>71</v>
      </c>
      <c r="BT145" t="s">
        <v>1507</v>
      </c>
      <c r="BU145" t="str">
        <f>HYPERLINK("https%3A%2F%2Fwww.webofscience.com%2Fwos%2Fwoscc%2Ffull-record%2FWOS:000389380500055","View Full Record in Web of Science")</f>
        <v>View Full Record in Web of Science</v>
      </c>
    </row>
    <row r="146" spans="1:73" x14ac:dyDescent="0.25">
      <c r="A146" t="s">
        <v>69</v>
      </c>
      <c r="B146" t="s">
        <v>1508</v>
      </c>
      <c r="C146" t="s">
        <v>71</v>
      </c>
      <c r="D146" t="s">
        <v>71</v>
      </c>
      <c r="E146" t="s">
        <v>71</v>
      </c>
      <c r="F146" t="s">
        <v>1509</v>
      </c>
      <c r="G146" t="s">
        <v>71</v>
      </c>
      <c r="H146" t="s">
        <v>71</v>
      </c>
      <c r="I146" t="s">
        <v>1510</v>
      </c>
      <c r="K146" t="s">
        <v>74</v>
      </c>
      <c r="L146" t="s">
        <v>71</v>
      </c>
      <c r="M146" t="s">
        <v>71</v>
      </c>
      <c r="N146" t="s">
        <v>71</v>
      </c>
      <c r="O146" t="s">
        <v>71</v>
      </c>
      <c r="P146" t="s">
        <v>71</v>
      </c>
      <c r="Q146" t="s">
        <v>71</v>
      </c>
      <c r="R146" t="s">
        <v>71</v>
      </c>
      <c r="S146" t="s">
        <v>71</v>
      </c>
      <c r="T146" t="s">
        <v>71</v>
      </c>
      <c r="U146" t="s">
        <v>71</v>
      </c>
      <c r="V146" t="s">
        <v>71</v>
      </c>
      <c r="W146" t="s">
        <v>1511</v>
      </c>
      <c r="X146" t="s">
        <v>71</v>
      </c>
      <c r="Y146" t="s">
        <v>71</v>
      </c>
      <c r="Z146" t="s">
        <v>71</v>
      </c>
      <c r="AA146" t="s">
        <v>71</v>
      </c>
      <c r="AB146" t="s">
        <v>71</v>
      </c>
      <c r="AC146" t="s">
        <v>71</v>
      </c>
      <c r="AD146" t="s">
        <v>71</v>
      </c>
      <c r="AE146" t="s">
        <v>71</v>
      </c>
      <c r="AF146" t="s">
        <v>71</v>
      </c>
      <c r="AG146" t="s">
        <v>71</v>
      </c>
      <c r="AH146" t="s">
        <v>71</v>
      </c>
      <c r="AI146" t="s">
        <v>71</v>
      </c>
      <c r="AJ146" t="s">
        <v>71</v>
      </c>
      <c r="AK146" t="s">
        <v>71</v>
      </c>
      <c r="AL146" t="s">
        <v>71</v>
      </c>
      <c r="AM146" t="s">
        <v>71</v>
      </c>
      <c r="AN146" t="s">
        <v>71</v>
      </c>
      <c r="AO146" t="s">
        <v>71</v>
      </c>
      <c r="AP146" t="s">
        <v>77</v>
      </c>
      <c r="AQ146" t="s">
        <v>78</v>
      </c>
      <c r="AR146" t="s">
        <v>71</v>
      </c>
      <c r="AS146" t="s">
        <v>71</v>
      </c>
      <c r="AT146" t="s">
        <v>71</v>
      </c>
      <c r="AU146" t="s">
        <v>79</v>
      </c>
      <c r="AV146">
        <v>2019</v>
      </c>
      <c r="AW146">
        <v>23</v>
      </c>
      <c r="AX146">
        <v>17</v>
      </c>
      <c r="AY146" t="s">
        <v>71</v>
      </c>
      <c r="AZ146" t="s">
        <v>71</v>
      </c>
      <c r="BA146" t="s">
        <v>71</v>
      </c>
      <c r="BB146" t="s">
        <v>71</v>
      </c>
      <c r="BC146">
        <v>8187</v>
      </c>
      <c r="BD146">
        <v>8206</v>
      </c>
      <c r="BE146" t="s">
        <v>71</v>
      </c>
      <c r="BF146" t="s">
        <v>1512</v>
      </c>
      <c r="BG146" t="str">
        <f>HYPERLINK("http://dx.doi.org/10.1007/s00500-018-3454-9","http://dx.doi.org/10.1007/s00500-018-3454-9")</f>
        <v>http://dx.doi.org/10.1007/s00500-018-3454-9</v>
      </c>
      <c r="BH146" t="s">
        <v>71</v>
      </c>
      <c r="BI146" t="s">
        <v>71</v>
      </c>
      <c r="BJ146" t="s">
        <v>71</v>
      </c>
      <c r="BK146" t="s">
        <v>71</v>
      </c>
      <c r="BL146" t="s">
        <v>71</v>
      </c>
      <c r="BM146" t="s">
        <v>71</v>
      </c>
      <c r="BN146" t="s">
        <v>71</v>
      </c>
      <c r="BO146" t="s">
        <v>71</v>
      </c>
      <c r="BP146" t="s">
        <v>71</v>
      </c>
      <c r="BQ146" t="s">
        <v>71</v>
      </c>
      <c r="BR146" t="s">
        <v>71</v>
      </c>
      <c r="BS146" t="s">
        <v>71</v>
      </c>
      <c r="BT146" t="s">
        <v>1513</v>
      </c>
      <c r="BU146" t="str">
        <f>HYPERLINK("https%3A%2F%2Fwww.webofscience.com%2Fwos%2Fwoscc%2Ffull-record%2FWOS:000486914400042","View Full Record in Web of Science")</f>
        <v>View Full Record in Web of Science</v>
      </c>
    </row>
    <row r="147" spans="1:73" x14ac:dyDescent="0.25">
      <c r="A147" t="s">
        <v>69</v>
      </c>
      <c r="B147" t="s">
        <v>1514</v>
      </c>
      <c r="C147" t="s">
        <v>71</v>
      </c>
      <c r="D147" t="s">
        <v>71</v>
      </c>
      <c r="E147" t="s">
        <v>71</v>
      </c>
      <c r="F147" t="s">
        <v>1515</v>
      </c>
      <c r="G147" t="s">
        <v>71</v>
      </c>
      <c r="H147" t="s">
        <v>71</v>
      </c>
      <c r="I147" t="s">
        <v>1516</v>
      </c>
      <c r="K147" t="s">
        <v>174</v>
      </c>
      <c r="L147" t="s">
        <v>71</v>
      </c>
      <c r="M147" t="s">
        <v>71</v>
      </c>
      <c r="N147" t="s">
        <v>71</v>
      </c>
      <c r="O147" t="s">
        <v>71</v>
      </c>
      <c r="P147" t="s">
        <v>71</v>
      </c>
      <c r="Q147" t="s">
        <v>71</v>
      </c>
      <c r="R147" t="s">
        <v>71</v>
      </c>
      <c r="S147" t="s">
        <v>71</v>
      </c>
      <c r="T147" t="s">
        <v>71</v>
      </c>
      <c r="U147" t="s">
        <v>71</v>
      </c>
      <c r="V147" t="s">
        <v>71</v>
      </c>
      <c r="W147" t="s">
        <v>1517</v>
      </c>
      <c r="X147" t="s">
        <v>71</v>
      </c>
      <c r="Y147" t="s">
        <v>71</v>
      </c>
      <c r="Z147" t="s">
        <v>71</v>
      </c>
      <c r="AA147" t="s">
        <v>71</v>
      </c>
      <c r="AB147" t="s">
        <v>71</v>
      </c>
      <c r="AC147" t="s">
        <v>71</v>
      </c>
      <c r="AD147" t="s">
        <v>71</v>
      </c>
      <c r="AE147" t="s">
        <v>71</v>
      </c>
      <c r="AF147" t="s">
        <v>71</v>
      </c>
      <c r="AG147" t="s">
        <v>71</v>
      </c>
      <c r="AH147" t="s">
        <v>71</v>
      </c>
      <c r="AI147" t="s">
        <v>71</v>
      </c>
      <c r="AJ147" t="s">
        <v>71</v>
      </c>
      <c r="AK147" t="s">
        <v>71</v>
      </c>
      <c r="AL147" t="s">
        <v>71</v>
      </c>
      <c r="AM147" t="s">
        <v>71</v>
      </c>
      <c r="AN147" t="s">
        <v>71</v>
      </c>
      <c r="AO147" t="s">
        <v>71</v>
      </c>
      <c r="AP147" t="s">
        <v>178</v>
      </c>
      <c r="AQ147" t="s">
        <v>179</v>
      </c>
      <c r="AR147" t="s">
        <v>71</v>
      </c>
      <c r="AS147" t="s">
        <v>71</v>
      </c>
      <c r="AT147" t="s">
        <v>71</v>
      </c>
      <c r="AU147" t="s">
        <v>71</v>
      </c>
      <c r="AV147">
        <v>2022</v>
      </c>
      <c r="AW147">
        <v>43</v>
      </c>
      <c r="AX147">
        <v>4</v>
      </c>
      <c r="AY147" t="s">
        <v>71</v>
      </c>
      <c r="AZ147" t="s">
        <v>71</v>
      </c>
      <c r="BA147" t="s">
        <v>71</v>
      </c>
      <c r="BB147" t="s">
        <v>71</v>
      </c>
      <c r="BC147">
        <v>4541</v>
      </c>
      <c r="BD147">
        <v>4554</v>
      </c>
      <c r="BE147" t="s">
        <v>71</v>
      </c>
      <c r="BF147" t="s">
        <v>1518</v>
      </c>
      <c r="BG147" t="str">
        <f>HYPERLINK("http://dx.doi.org/10.3233/JIFS-213218","http://dx.doi.org/10.3233/JIFS-213218")</f>
        <v>http://dx.doi.org/10.3233/JIFS-213218</v>
      </c>
      <c r="BH147" t="s">
        <v>71</v>
      </c>
      <c r="BI147" t="s">
        <v>71</v>
      </c>
      <c r="BJ147" t="s">
        <v>71</v>
      </c>
      <c r="BK147" t="s">
        <v>71</v>
      </c>
      <c r="BL147" t="s">
        <v>71</v>
      </c>
      <c r="BM147" t="s">
        <v>71</v>
      </c>
      <c r="BN147" t="s">
        <v>71</v>
      </c>
      <c r="BO147" t="s">
        <v>71</v>
      </c>
      <c r="BP147" t="s">
        <v>71</v>
      </c>
      <c r="BQ147" t="s">
        <v>71</v>
      </c>
      <c r="BR147" t="s">
        <v>71</v>
      </c>
      <c r="BS147" t="s">
        <v>71</v>
      </c>
      <c r="BT147" t="s">
        <v>1519</v>
      </c>
      <c r="BU147" t="str">
        <f>HYPERLINK("https%3A%2F%2Fwww.webofscience.com%2Fwos%2Fwoscc%2Ffull-record%2FWOS:000841691300044","View Full Record in Web of Science")</f>
        <v>View Full Record in Web of Science</v>
      </c>
    </row>
    <row r="148" spans="1:73" x14ac:dyDescent="0.25">
      <c r="A148" t="s">
        <v>69</v>
      </c>
      <c r="B148" t="s">
        <v>1520</v>
      </c>
      <c r="C148" t="s">
        <v>71</v>
      </c>
      <c r="D148" t="s">
        <v>71</v>
      </c>
      <c r="E148" t="s">
        <v>71</v>
      </c>
      <c r="F148" t="s">
        <v>1520</v>
      </c>
      <c r="G148" t="s">
        <v>71</v>
      </c>
      <c r="H148" t="s">
        <v>71</v>
      </c>
      <c r="I148" t="s">
        <v>1521</v>
      </c>
      <c r="K148" t="s">
        <v>837</v>
      </c>
      <c r="L148" t="s">
        <v>71</v>
      </c>
      <c r="M148" t="s">
        <v>71</v>
      </c>
      <c r="N148" t="s">
        <v>71</v>
      </c>
      <c r="O148" t="s">
        <v>71</v>
      </c>
      <c r="P148" t="s">
        <v>71</v>
      </c>
      <c r="Q148" t="s">
        <v>71</v>
      </c>
      <c r="R148" t="s">
        <v>71</v>
      </c>
      <c r="S148" t="s">
        <v>71</v>
      </c>
      <c r="T148" t="s">
        <v>71</v>
      </c>
      <c r="U148" t="s">
        <v>71</v>
      </c>
      <c r="V148" t="s">
        <v>71</v>
      </c>
      <c r="W148" t="s">
        <v>1522</v>
      </c>
      <c r="X148" t="s">
        <v>71</v>
      </c>
      <c r="Y148" t="s">
        <v>71</v>
      </c>
      <c r="Z148" t="s">
        <v>71</v>
      </c>
      <c r="AA148" t="s">
        <v>71</v>
      </c>
      <c r="AB148" t="s">
        <v>71</v>
      </c>
      <c r="AC148" t="s">
        <v>71</v>
      </c>
      <c r="AD148" t="s">
        <v>71</v>
      </c>
      <c r="AE148" t="s">
        <v>71</v>
      </c>
      <c r="AF148" t="s">
        <v>71</v>
      </c>
      <c r="AG148" t="s">
        <v>71</v>
      </c>
      <c r="AH148" t="s">
        <v>71</v>
      </c>
      <c r="AI148" t="s">
        <v>71</v>
      </c>
      <c r="AJ148" t="s">
        <v>71</v>
      </c>
      <c r="AK148" t="s">
        <v>71</v>
      </c>
      <c r="AL148" t="s">
        <v>71</v>
      </c>
      <c r="AM148" t="s">
        <v>71</v>
      </c>
      <c r="AN148" t="s">
        <v>71</v>
      </c>
      <c r="AO148" t="s">
        <v>71</v>
      </c>
      <c r="AP148" t="s">
        <v>839</v>
      </c>
      <c r="AQ148" t="s">
        <v>1399</v>
      </c>
      <c r="AR148" t="s">
        <v>71</v>
      </c>
      <c r="AS148" t="s">
        <v>71</v>
      </c>
      <c r="AT148" t="s">
        <v>71</v>
      </c>
      <c r="AU148" t="s">
        <v>344</v>
      </c>
      <c r="AV148">
        <v>2001</v>
      </c>
      <c r="AW148">
        <v>16</v>
      </c>
      <c r="AX148">
        <v>6</v>
      </c>
      <c r="AY148" t="s">
        <v>71</v>
      </c>
      <c r="AZ148" t="s">
        <v>71</v>
      </c>
      <c r="BA148" t="s">
        <v>71</v>
      </c>
      <c r="BB148" t="s">
        <v>71</v>
      </c>
      <c r="BC148">
        <v>679</v>
      </c>
      <c r="BD148">
        <v>695</v>
      </c>
      <c r="BE148" t="s">
        <v>71</v>
      </c>
      <c r="BF148" t="s">
        <v>1523</v>
      </c>
      <c r="BG148" t="str">
        <f>HYPERLINK("http://dx.doi.org/10.1002/int.1030","http://dx.doi.org/10.1002/int.1030")</f>
        <v>http://dx.doi.org/10.1002/int.1030</v>
      </c>
      <c r="BH148" t="s">
        <v>71</v>
      </c>
      <c r="BI148" t="s">
        <v>71</v>
      </c>
      <c r="BJ148" t="s">
        <v>71</v>
      </c>
      <c r="BK148" t="s">
        <v>71</v>
      </c>
      <c r="BL148" t="s">
        <v>71</v>
      </c>
      <c r="BM148" t="s">
        <v>71</v>
      </c>
      <c r="BN148" t="s">
        <v>71</v>
      </c>
      <c r="BO148" t="s">
        <v>71</v>
      </c>
      <c r="BP148" t="s">
        <v>71</v>
      </c>
      <c r="BQ148" t="s">
        <v>71</v>
      </c>
      <c r="BR148" t="s">
        <v>71</v>
      </c>
      <c r="BS148" t="s">
        <v>71</v>
      </c>
      <c r="BT148" t="s">
        <v>1524</v>
      </c>
      <c r="BU148" t="str">
        <f>HYPERLINK("https%3A%2F%2Fwww.webofscience.com%2Fwos%2Fwoscc%2Ffull-record%2FWOS:000168784800001","View Full Record in Web of Science")</f>
        <v>View Full Record in Web of Science</v>
      </c>
    </row>
    <row r="149" spans="1:73" x14ac:dyDescent="0.25">
      <c r="A149" t="s">
        <v>69</v>
      </c>
      <c r="B149" t="s">
        <v>473</v>
      </c>
      <c r="C149" t="s">
        <v>71</v>
      </c>
      <c r="D149" t="s">
        <v>71</v>
      </c>
      <c r="E149" t="s">
        <v>71</v>
      </c>
      <c r="F149" t="s">
        <v>474</v>
      </c>
      <c r="G149" t="s">
        <v>71</v>
      </c>
      <c r="H149" t="s">
        <v>71</v>
      </c>
      <c r="I149" t="s">
        <v>1525</v>
      </c>
      <c r="K149" t="s">
        <v>233</v>
      </c>
      <c r="L149" t="s">
        <v>71</v>
      </c>
      <c r="M149" t="s">
        <v>71</v>
      </c>
      <c r="N149" t="s">
        <v>71</v>
      </c>
      <c r="O149" t="s">
        <v>71</v>
      </c>
      <c r="P149" t="s">
        <v>71</v>
      </c>
      <c r="Q149" t="s">
        <v>71</v>
      </c>
      <c r="R149" t="s">
        <v>71</v>
      </c>
      <c r="S149" t="s">
        <v>71</v>
      </c>
      <c r="T149" t="s">
        <v>71</v>
      </c>
      <c r="U149" t="s">
        <v>71</v>
      </c>
      <c r="V149" t="s">
        <v>71</v>
      </c>
      <c r="W149" t="s">
        <v>1526</v>
      </c>
      <c r="X149" t="s">
        <v>71</v>
      </c>
      <c r="Y149" t="s">
        <v>71</v>
      </c>
      <c r="Z149" t="s">
        <v>71</v>
      </c>
      <c r="AA149" t="s">
        <v>71</v>
      </c>
      <c r="AB149" t="s">
        <v>477</v>
      </c>
      <c r="AC149" t="s">
        <v>478</v>
      </c>
      <c r="AD149" t="s">
        <v>71</v>
      </c>
      <c r="AE149" t="s">
        <v>71</v>
      </c>
      <c r="AF149" t="s">
        <v>71</v>
      </c>
      <c r="AG149" t="s">
        <v>71</v>
      </c>
      <c r="AH149" t="s">
        <v>71</v>
      </c>
      <c r="AI149" t="s">
        <v>71</v>
      </c>
      <c r="AJ149" t="s">
        <v>71</v>
      </c>
      <c r="AK149" t="s">
        <v>71</v>
      </c>
      <c r="AL149" t="s">
        <v>71</v>
      </c>
      <c r="AM149" t="s">
        <v>71</v>
      </c>
      <c r="AN149" t="s">
        <v>71</v>
      </c>
      <c r="AO149" t="s">
        <v>71</v>
      </c>
      <c r="AP149" t="s">
        <v>237</v>
      </c>
      <c r="AQ149" t="s">
        <v>238</v>
      </c>
      <c r="AR149" t="s">
        <v>71</v>
      </c>
      <c r="AS149" t="s">
        <v>71</v>
      </c>
      <c r="AT149" t="s">
        <v>71</v>
      </c>
      <c r="AU149" t="s">
        <v>239</v>
      </c>
      <c r="AV149">
        <v>2019</v>
      </c>
      <c r="AW149">
        <v>27</v>
      </c>
      <c r="AX149">
        <v>2</v>
      </c>
      <c r="AY149" t="s">
        <v>71</v>
      </c>
      <c r="AZ149" t="s">
        <v>71</v>
      </c>
      <c r="BA149" t="s">
        <v>71</v>
      </c>
      <c r="BB149" t="s">
        <v>71</v>
      </c>
      <c r="BC149">
        <v>362</v>
      </c>
      <c r="BD149">
        <v>371</v>
      </c>
      <c r="BE149" t="s">
        <v>71</v>
      </c>
      <c r="BF149" t="s">
        <v>1527</v>
      </c>
      <c r="BG149" t="str">
        <f>HYPERLINK("http://dx.doi.org/10.1109/TFUZZ.2018.2855654","http://dx.doi.org/10.1109/TFUZZ.2018.2855654")</f>
        <v>http://dx.doi.org/10.1109/TFUZZ.2018.2855654</v>
      </c>
      <c r="BH149" t="s">
        <v>71</v>
      </c>
      <c r="BI149" t="s">
        <v>71</v>
      </c>
      <c r="BJ149" t="s">
        <v>71</v>
      </c>
      <c r="BK149" t="s">
        <v>71</v>
      </c>
      <c r="BL149" t="s">
        <v>71</v>
      </c>
      <c r="BM149" t="s">
        <v>71</v>
      </c>
      <c r="BN149" t="s">
        <v>71</v>
      </c>
      <c r="BO149" t="s">
        <v>71</v>
      </c>
      <c r="BP149" t="s">
        <v>71</v>
      </c>
      <c r="BQ149" t="s">
        <v>71</v>
      </c>
      <c r="BR149" t="s">
        <v>71</v>
      </c>
      <c r="BS149" t="s">
        <v>71</v>
      </c>
      <c r="BT149" t="s">
        <v>1528</v>
      </c>
      <c r="BU149" t="str">
        <f>HYPERLINK("https%3A%2F%2Fwww.webofscience.com%2Fwos%2Fwoscc%2Ffull-record%2FWOS:000457620200013","View Full Record in Web of Science")</f>
        <v>View Full Record in Web of Science</v>
      </c>
    </row>
    <row r="150" spans="1:73" x14ac:dyDescent="0.25">
      <c r="A150" t="s">
        <v>83</v>
      </c>
      <c r="B150" t="s">
        <v>1529</v>
      </c>
      <c r="C150" t="s">
        <v>71</v>
      </c>
      <c r="D150" t="s">
        <v>71</v>
      </c>
      <c r="E150" t="s">
        <v>102</v>
      </c>
      <c r="F150" t="s">
        <v>1530</v>
      </c>
      <c r="G150" t="s">
        <v>71</v>
      </c>
      <c r="H150" t="s">
        <v>71</v>
      </c>
      <c r="I150" t="s">
        <v>1531</v>
      </c>
      <c r="K150" t="s">
        <v>1532</v>
      </c>
      <c r="L150" t="s">
        <v>71</v>
      </c>
      <c r="M150" t="s">
        <v>71</v>
      </c>
      <c r="N150" t="s">
        <v>71</v>
      </c>
      <c r="O150" t="s">
        <v>71</v>
      </c>
      <c r="P150" t="s">
        <v>1533</v>
      </c>
      <c r="Q150" t="s">
        <v>1534</v>
      </c>
      <c r="R150" t="s">
        <v>1535</v>
      </c>
      <c r="S150" t="s">
        <v>1536</v>
      </c>
      <c r="T150" t="s">
        <v>71</v>
      </c>
      <c r="U150" t="s">
        <v>71</v>
      </c>
      <c r="V150" t="s">
        <v>71</v>
      </c>
      <c r="W150" t="s">
        <v>1537</v>
      </c>
      <c r="X150" t="s">
        <v>71</v>
      </c>
      <c r="Y150" t="s">
        <v>71</v>
      </c>
      <c r="Z150" t="s">
        <v>71</v>
      </c>
      <c r="AA150" t="s">
        <v>71</v>
      </c>
      <c r="AB150" t="s">
        <v>1538</v>
      </c>
      <c r="AC150" t="s">
        <v>1539</v>
      </c>
      <c r="AD150" t="s">
        <v>71</v>
      </c>
      <c r="AE150" t="s">
        <v>71</v>
      </c>
      <c r="AF150" t="s">
        <v>71</v>
      </c>
      <c r="AG150" t="s">
        <v>71</v>
      </c>
      <c r="AH150" t="s">
        <v>71</v>
      </c>
      <c r="AI150" t="s">
        <v>71</v>
      </c>
      <c r="AJ150" t="s">
        <v>71</v>
      </c>
      <c r="AK150" t="s">
        <v>71</v>
      </c>
      <c r="AL150" t="s">
        <v>71</v>
      </c>
      <c r="AM150" t="s">
        <v>71</v>
      </c>
      <c r="AN150" t="s">
        <v>71</v>
      </c>
      <c r="AO150" t="s">
        <v>71</v>
      </c>
      <c r="AP150" t="s">
        <v>71</v>
      </c>
      <c r="AQ150" t="s">
        <v>71</v>
      </c>
      <c r="AR150" t="s">
        <v>1540</v>
      </c>
      <c r="AS150" t="s">
        <v>71</v>
      </c>
      <c r="AT150" t="s">
        <v>71</v>
      </c>
      <c r="AU150" t="s">
        <v>71</v>
      </c>
      <c r="AV150">
        <v>2009</v>
      </c>
      <c r="AW150" t="s">
        <v>71</v>
      </c>
      <c r="AX150" t="s">
        <v>71</v>
      </c>
      <c r="AY150" t="s">
        <v>71</v>
      </c>
      <c r="AZ150" t="s">
        <v>71</v>
      </c>
      <c r="BA150" t="s">
        <v>71</v>
      </c>
      <c r="BB150" t="s">
        <v>71</v>
      </c>
      <c r="BC150">
        <v>811</v>
      </c>
      <c r="BD150">
        <v>816</v>
      </c>
      <c r="BE150" t="s">
        <v>71</v>
      </c>
      <c r="BF150" t="s">
        <v>1541</v>
      </c>
      <c r="BG150" t="str">
        <f>HYPERLINK("http://dx.doi.org/10.1109/ICMLC.2009.5212466","http://dx.doi.org/10.1109/ICMLC.2009.5212466")</f>
        <v>http://dx.doi.org/10.1109/ICMLC.2009.5212466</v>
      </c>
      <c r="BH150" t="s">
        <v>71</v>
      </c>
      <c r="BI150" t="s">
        <v>71</v>
      </c>
      <c r="BJ150" t="s">
        <v>71</v>
      </c>
      <c r="BK150" t="s">
        <v>71</v>
      </c>
      <c r="BL150" t="s">
        <v>71</v>
      </c>
      <c r="BM150" t="s">
        <v>71</v>
      </c>
      <c r="BN150" t="s">
        <v>71</v>
      </c>
      <c r="BO150" t="s">
        <v>71</v>
      </c>
      <c r="BP150" t="s">
        <v>71</v>
      </c>
      <c r="BQ150" t="s">
        <v>71</v>
      </c>
      <c r="BR150" t="s">
        <v>71</v>
      </c>
      <c r="BS150" t="s">
        <v>71</v>
      </c>
      <c r="BT150" t="s">
        <v>1542</v>
      </c>
      <c r="BU150" t="str">
        <f>HYPERLINK("https%3A%2F%2Fwww.webofscience.com%2Fwos%2Fwoscc%2Ffull-record%2FWOS:000281720400150","View Full Record in Web of Science")</f>
        <v>View Full Record in Web of Science</v>
      </c>
    </row>
    <row r="151" spans="1:73" x14ac:dyDescent="0.25">
      <c r="A151" t="s">
        <v>69</v>
      </c>
      <c r="B151" t="s">
        <v>1543</v>
      </c>
      <c r="C151" t="s">
        <v>71</v>
      </c>
      <c r="D151" t="s">
        <v>71</v>
      </c>
      <c r="E151" t="s">
        <v>71</v>
      </c>
      <c r="F151" t="s">
        <v>1544</v>
      </c>
      <c r="G151" t="s">
        <v>71</v>
      </c>
      <c r="H151" t="s">
        <v>71</v>
      </c>
      <c r="I151" t="s">
        <v>1545</v>
      </c>
      <c r="K151" t="s">
        <v>421</v>
      </c>
      <c r="L151" t="s">
        <v>71</v>
      </c>
      <c r="M151" t="s">
        <v>71</v>
      </c>
      <c r="N151" t="s">
        <v>71</v>
      </c>
      <c r="O151" t="s">
        <v>71</v>
      </c>
      <c r="P151" t="s">
        <v>71</v>
      </c>
      <c r="Q151" t="s">
        <v>71</v>
      </c>
      <c r="R151" t="s">
        <v>71</v>
      </c>
      <c r="S151" t="s">
        <v>71</v>
      </c>
      <c r="T151" t="s">
        <v>71</v>
      </c>
      <c r="U151" t="s">
        <v>71</v>
      </c>
      <c r="V151" t="s">
        <v>71</v>
      </c>
      <c r="W151" t="s">
        <v>1546</v>
      </c>
      <c r="X151" t="s">
        <v>71</v>
      </c>
      <c r="Y151" t="s">
        <v>71</v>
      </c>
      <c r="Z151" t="s">
        <v>71</v>
      </c>
      <c r="AA151" t="s">
        <v>71</v>
      </c>
      <c r="AB151" t="s">
        <v>1547</v>
      </c>
      <c r="AC151" t="s">
        <v>1548</v>
      </c>
      <c r="AD151" t="s">
        <v>71</v>
      </c>
      <c r="AE151" t="s">
        <v>71</v>
      </c>
      <c r="AF151" t="s">
        <v>71</v>
      </c>
      <c r="AG151" t="s">
        <v>71</v>
      </c>
      <c r="AH151" t="s">
        <v>71</v>
      </c>
      <c r="AI151" t="s">
        <v>71</v>
      </c>
      <c r="AJ151" t="s">
        <v>71</v>
      </c>
      <c r="AK151" t="s">
        <v>71</v>
      </c>
      <c r="AL151" t="s">
        <v>71</v>
      </c>
      <c r="AM151" t="s">
        <v>71</v>
      </c>
      <c r="AN151" t="s">
        <v>71</v>
      </c>
      <c r="AO151" t="s">
        <v>71</v>
      </c>
      <c r="AP151" t="s">
        <v>423</v>
      </c>
      <c r="AQ151" t="s">
        <v>715</v>
      </c>
      <c r="AR151" t="s">
        <v>71</v>
      </c>
      <c r="AS151" t="s">
        <v>71</v>
      </c>
      <c r="AT151" t="s">
        <v>71</v>
      </c>
      <c r="AU151" t="s">
        <v>1549</v>
      </c>
      <c r="AV151">
        <v>2021</v>
      </c>
      <c r="AW151">
        <v>425</v>
      </c>
      <c r="AX151" t="s">
        <v>71</v>
      </c>
      <c r="AY151" t="s">
        <v>71</v>
      </c>
      <c r="AZ151" t="s">
        <v>71</v>
      </c>
      <c r="BA151" t="s">
        <v>71</v>
      </c>
      <c r="BB151" t="s">
        <v>71</v>
      </c>
      <c r="BC151">
        <v>62</v>
      </c>
      <c r="BD151">
        <v>82</v>
      </c>
      <c r="BE151" t="s">
        <v>71</v>
      </c>
      <c r="BF151" t="s">
        <v>1550</v>
      </c>
      <c r="BG151" t="str">
        <f>HYPERLINK("http://dx.doi.org/10.1016/j.fss.2021.03.014","http://dx.doi.org/10.1016/j.fss.2021.03.014")</f>
        <v>http://dx.doi.org/10.1016/j.fss.2021.03.014</v>
      </c>
      <c r="BH151" t="s">
        <v>71</v>
      </c>
      <c r="BI151" t="s">
        <v>1551</v>
      </c>
      <c r="BJ151" t="s">
        <v>71</v>
      </c>
      <c r="BK151" t="s">
        <v>71</v>
      </c>
      <c r="BL151" t="s">
        <v>71</v>
      </c>
      <c r="BM151" t="s">
        <v>71</v>
      </c>
      <c r="BN151" t="s">
        <v>71</v>
      </c>
      <c r="BO151" t="s">
        <v>71</v>
      </c>
      <c r="BP151" t="s">
        <v>71</v>
      </c>
      <c r="BQ151" t="s">
        <v>71</v>
      </c>
      <c r="BR151" t="s">
        <v>71</v>
      </c>
      <c r="BS151" t="s">
        <v>71</v>
      </c>
      <c r="BT151" t="s">
        <v>1552</v>
      </c>
      <c r="BU151" t="str">
        <f>HYPERLINK("https%3A%2F%2Fwww.webofscience.com%2Fwos%2Fwoscc%2Ffull-record%2FWOS:000711166500005","View Full Record in Web of Science")</f>
        <v>View Full Record in Web of Science</v>
      </c>
    </row>
    <row r="152" spans="1:73" x14ac:dyDescent="0.25">
      <c r="A152" t="s">
        <v>69</v>
      </c>
      <c r="B152" t="s">
        <v>1553</v>
      </c>
      <c r="C152" t="s">
        <v>71</v>
      </c>
      <c r="D152" t="s">
        <v>71</v>
      </c>
      <c r="E152" t="s">
        <v>71</v>
      </c>
      <c r="F152" t="s">
        <v>1554</v>
      </c>
      <c r="G152" t="s">
        <v>71</v>
      </c>
      <c r="H152" t="s">
        <v>71</v>
      </c>
      <c r="I152" t="s">
        <v>1555</v>
      </c>
      <c r="K152" t="s">
        <v>1556</v>
      </c>
      <c r="L152" t="s">
        <v>71</v>
      </c>
      <c r="M152" t="s">
        <v>71</v>
      </c>
      <c r="N152" t="s">
        <v>71</v>
      </c>
      <c r="O152" t="s">
        <v>71</v>
      </c>
      <c r="P152" t="s">
        <v>71</v>
      </c>
      <c r="Q152" t="s">
        <v>71</v>
      </c>
      <c r="R152" t="s">
        <v>71</v>
      </c>
      <c r="S152" t="s">
        <v>71</v>
      </c>
      <c r="T152" t="s">
        <v>71</v>
      </c>
      <c r="U152" t="s">
        <v>71</v>
      </c>
      <c r="V152" t="s">
        <v>71</v>
      </c>
      <c r="W152" t="s">
        <v>1557</v>
      </c>
      <c r="X152" t="s">
        <v>71</v>
      </c>
      <c r="Y152" t="s">
        <v>71</v>
      </c>
      <c r="Z152" t="s">
        <v>71</v>
      </c>
      <c r="AA152" t="s">
        <v>71</v>
      </c>
      <c r="AB152" t="s">
        <v>616</v>
      </c>
      <c r="AC152" t="s">
        <v>617</v>
      </c>
      <c r="AD152" t="s">
        <v>71</v>
      </c>
      <c r="AE152" t="s">
        <v>71</v>
      </c>
      <c r="AF152" t="s">
        <v>71</v>
      </c>
      <c r="AG152" t="s">
        <v>71</v>
      </c>
      <c r="AH152" t="s">
        <v>71</v>
      </c>
      <c r="AI152" t="s">
        <v>71</v>
      </c>
      <c r="AJ152" t="s">
        <v>71</v>
      </c>
      <c r="AK152" t="s">
        <v>71</v>
      </c>
      <c r="AL152" t="s">
        <v>71</v>
      </c>
      <c r="AM152" t="s">
        <v>71</v>
      </c>
      <c r="AN152" t="s">
        <v>71</v>
      </c>
      <c r="AO152" t="s">
        <v>71</v>
      </c>
      <c r="AP152" t="s">
        <v>1558</v>
      </c>
      <c r="AQ152" t="s">
        <v>1559</v>
      </c>
      <c r="AR152" t="s">
        <v>71</v>
      </c>
      <c r="AS152" t="s">
        <v>71</v>
      </c>
      <c r="AT152" t="s">
        <v>71</v>
      </c>
      <c r="AU152" t="s">
        <v>1454</v>
      </c>
      <c r="AV152">
        <v>2022</v>
      </c>
      <c r="AW152">
        <v>81</v>
      </c>
      <c r="AX152">
        <v>16</v>
      </c>
      <c r="AY152" t="s">
        <v>71</v>
      </c>
      <c r="AZ152" t="s">
        <v>71</v>
      </c>
      <c r="BA152" t="s">
        <v>71</v>
      </c>
      <c r="BB152" t="s">
        <v>71</v>
      </c>
      <c r="BC152">
        <v>22587</v>
      </c>
      <c r="BD152">
        <v>22608</v>
      </c>
      <c r="BE152" t="s">
        <v>71</v>
      </c>
      <c r="BF152" t="s">
        <v>1560</v>
      </c>
      <c r="BG152" t="str">
        <f>HYPERLINK("http://dx.doi.org/10.1007/s11042-021-11522-7","http://dx.doi.org/10.1007/s11042-021-11522-7")</f>
        <v>http://dx.doi.org/10.1007/s11042-021-11522-7</v>
      </c>
      <c r="BH152" t="s">
        <v>71</v>
      </c>
      <c r="BI152" t="s">
        <v>1054</v>
      </c>
      <c r="BJ152" t="s">
        <v>71</v>
      </c>
      <c r="BK152" t="s">
        <v>71</v>
      </c>
      <c r="BL152" t="s">
        <v>71</v>
      </c>
      <c r="BM152" t="s">
        <v>71</v>
      </c>
      <c r="BN152" t="s">
        <v>71</v>
      </c>
      <c r="BO152" t="s">
        <v>71</v>
      </c>
      <c r="BP152" t="s">
        <v>71</v>
      </c>
      <c r="BQ152" t="s">
        <v>71</v>
      </c>
      <c r="BR152" t="s">
        <v>71</v>
      </c>
      <c r="BS152" t="s">
        <v>71</v>
      </c>
      <c r="BT152" t="s">
        <v>1561</v>
      </c>
      <c r="BU152" t="str">
        <f>HYPERLINK("https%3A%2F%2Fwww.webofscience.com%2Fwos%2Fwoscc%2Ffull-record%2FWOS:000745425000005","View Full Record in Web of Science")</f>
        <v>View Full Record in Web of Science</v>
      </c>
    </row>
    <row r="153" spans="1:73" x14ac:dyDescent="0.25">
      <c r="A153" t="s">
        <v>69</v>
      </c>
      <c r="B153" t="s">
        <v>1562</v>
      </c>
      <c r="C153" t="s">
        <v>71</v>
      </c>
      <c r="D153" t="s">
        <v>71</v>
      </c>
      <c r="E153" t="s">
        <v>71</v>
      </c>
      <c r="F153" t="s">
        <v>1563</v>
      </c>
      <c r="G153" t="s">
        <v>71</v>
      </c>
      <c r="H153" t="s">
        <v>71</v>
      </c>
      <c r="I153" t="s">
        <v>1564</v>
      </c>
      <c r="K153" t="s">
        <v>1565</v>
      </c>
      <c r="L153" t="s">
        <v>71</v>
      </c>
      <c r="M153" t="s">
        <v>71</v>
      </c>
      <c r="N153" t="s">
        <v>71</v>
      </c>
      <c r="O153" t="s">
        <v>71</v>
      </c>
      <c r="P153" t="s">
        <v>71</v>
      </c>
      <c r="Q153" t="s">
        <v>71</v>
      </c>
      <c r="R153" t="s">
        <v>71</v>
      </c>
      <c r="S153" t="s">
        <v>71</v>
      </c>
      <c r="T153" t="s">
        <v>71</v>
      </c>
      <c r="U153" t="s">
        <v>71</v>
      </c>
      <c r="V153" t="s">
        <v>71</v>
      </c>
      <c r="W153" t="s">
        <v>1566</v>
      </c>
      <c r="X153" t="s">
        <v>71</v>
      </c>
      <c r="Y153" t="s">
        <v>71</v>
      </c>
      <c r="Z153" t="s">
        <v>71</v>
      </c>
      <c r="AA153" t="s">
        <v>71</v>
      </c>
      <c r="AB153" t="s">
        <v>1567</v>
      </c>
      <c r="AC153" t="s">
        <v>1568</v>
      </c>
      <c r="AD153" t="s">
        <v>71</v>
      </c>
      <c r="AE153" t="s">
        <v>71</v>
      </c>
      <c r="AF153" t="s">
        <v>71</v>
      </c>
      <c r="AG153" t="s">
        <v>71</v>
      </c>
      <c r="AH153" t="s">
        <v>71</v>
      </c>
      <c r="AI153" t="s">
        <v>71</v>
      </c>
      <c r="AJ153" t="s">
        <v>71</v>
      </c>
      <c r="AK153" t="s">
        <v>71</v>
      </c>
      <c r="AL153" t="s">
        <v>71</v>
      </c>
      <c r="AM153" t="s">
        <v>71</v>
      </c>
      <c r="AN153" t="s">
        <v>71</v>
      </c>
      <c r="AO153" t="s">
        <v>71</v>
      </c>
      <c r="AP153" t="s">
        <v>1569</v>
      </c>
      <c r="AQ153" t="s">
        <v>1570</v>
      </c>
      <c r="AR153" t="s">
        <v>71</v>
      </c>
      <c r="AS153" t="s">
        <v>71</v>
      </c>
      <c r="AT153" t="s">
        <v>71</v>
      </c>
      <c r="AU153" t="s">
        <v>239</v>
      </c>
      <c r="AV153">
        <v>2011</v>
      </c>
      <c r="AW153">
        <v>62</v>
      </c>
      <c r="AX153">
        <v>2</v>
      </c>
      <c r="AY153" t="s">
        <v>71</v>
      </c>
      <c r="AZ153" t="s">
        <v>71</v>
      </c>
      <c r="BA153" t="s">
        <v>180</v>
      </c>
      <c r="BB153" t="s">
        <v>71</v>
      </c>
      <c r="BC153">
        <v>125</v>
      </c>
      <c r="BD153">
        <v>137</v>
      </c>
      <c r="BE153" t="s">
        <v>71</v>
      </c>
      <c r="BF153" t="s">
        <v>1571</v>
      </c>
      <c r="BG153" t="str">
        <f>HYPERLINK("http://dx.doi.org/10.1016/j.compind.2010.10.006","http://dx.doi.org/10.1016/j.compind.2010.10.006")</f>
        <v>http://dx.doi.org/10.1016/j.compind.2010.10.006</v>
      </c>
      <c r="BH153" t="s">
        <v>71</v>
      </c>
      <c r="BI153" t="s">
        <v>71</v>
      </c>
      <c r="BJ153" t="s">
        <v>71</v>
      </c>
      <c r="BK153" t="s">
        <v>71</v>
      </c>
      <c r="BL153" t="s">
        <v>71</v>
      </c>
      <c r="BM153" t="s">
        <v>71</v>
      </c>
      <c r="BN153" t="s">
        <v>71</v>
      </c>
      <c r="BO153" t="s">
        <v>71</v>
      </c>
      <c r="BP153" t="s">
        <v>71</v>
      </c>
      <c r="BQ153" t="s">
        <v>71</v>
      </c>
      <c r="BR153" t="s">
        <v>71</v>
      </c>
      <c r="BS153" t="s">
        <v>71</v>
      </c>
      <c r="BT153" t="s">
        <v>1572</v>
      </c>
      <c r="BU153" t="str">
        <f>HYPERLINK("https%3A%2F%2Fwww.webofscience.com%2Fwos%2Fwoscc%2Ffull-record%2FWOS:000287564300002","View Full Record in Web of Science")</f>
        <v>View Full Record in Web of Science</v>
      </c>
    </row>
    <row r="154" spans="1:73" x14ac:dyDescent="0.25">
      <c r="A154" t="s">
        <v>460</v>
      </c>
      <c r="B154" t="s">
        <v>1573</v>
      </c>
      <c r="C154" t="s">
        <v>71</v>
      </c>
      <c r="D154" t="s">
        <v>1574</v>
      </c>
      <c r="E154" t="s">
        <v>71</v>
      </c>
      <c r="F154" t="s">
        <v>1575</v>
      </c>
      <c r="G154" t="s">
        <v>71</v>
      </c>
      <c r="H154" t="s">
        <v>71</v>
      </c>
      <c r="I154" t="s">
        <v>1576</v>
      </c>
      <c r="K154" t="s">
        <v>1577</v>
      </c>
      <c r="L154" t="s">
        <v>1578</v>
      </c>
      <c r="M154" t="s">
        <v>71</v>
      </c>
      <c r="N154" t="s">
        <v>71</v>
      </c>
      <c r="O154" t="s">
        <v>71</v>
      </c>
      <c r="P154" t="s">
        <v>71</v>
      </c>
      <c r="Q154" t="s">
        <v>71</v>
      </c>
      <c r="R154" t="s">
        <v>71</v>
      </c>
      <c r="S154" t="s">
        <v>71</v>
      </c>
      <c r="T154" t="s">
        <v>71</v>
      </c>
      <c r="U154" t="s">
        <v>71</v>
      </c>
      <c r="V154" t="s">
        <v>71</v>
      </c>
      <c r="W154" t="s">
        <v>1579</v>
      </c>
      <c r="X154" t="s">
        <v>71</v>
      </c>
      <c r="Y154" t="s">
        <v>71</v>
      </c>
      <c r="Z154" t="s">
        <v>71</v>
      </c>
      <c r="AA154" t="s">
        <v>71</v>
      </c>
      <c r="AB154" t="s">
        <v>486</v>
      </c>
      <c r="AC154" t="s">
        <v>487</v>
      </c>
      <c r="AD154" t="s">
        <v>71</v>
      </c>
      <c r="AE154" t="s">
        <v>71</v>
      </c>
      <c r="AF154" t="s">
        <v>71</v>
      </c>
      <c r="AG154" t="s">
        <v>71</v>
      </c>
      <c r="AH154" t="s">
        <v>71</v>
      </c>
      <c r="AI154" t="s">
        <v>71</v>
      </c>
      <c r="AJ154" t="s">
        <v>71</v>
      </c>
      <c r="AK154" t="s">
        <v>71</v>
      </c>
      <c r="AL154" t="s">
        <v>71</v>
      </c>
      <c r="AM154" t="s">
        <v>71</v>
      </c>
      <c r="AN154" t="s">
        <v>71</v>
      </c>
      <c r="AO154" t="s">
        <v>71</v>
      </c>
      <c r="AP154" t="s">
        <v>1580</v>
      </c>
      <c r="AQ154" t="s">
        <v>1581</v>
      </c>
      <c r="AR154" t="s">
        <v>1582</v>
      </c>
      <c r="AS154" t="s">
        <v>71</v>
      </c>
      <c r="AT154" t="s">
        <v>71</v>
      </c>
      <c r="AU154" t="s">
        <v>71</v>
      </c>
      <c r="AV154">
        <v>2018</v>
      </c>
      <c r="AW154">
        <v>149</v>
      </c>
      <c r="AX154" t="s">
        <v>71</v>
      </c>
      <c r="AY154" t="s">
        <v>71</v>
      </c>
      <c r="AZ154" t="s">
        <v>71</v>
      </c>
      <c r="BA154" t="s">
        <v>71</v>
      </c>
      <c r="BB154" t="s">
        <v>71</v>
      </c>
      <c r="BC154">
        <v>15</v>
      </c>
      <c r="BD154">
        <v>37</v>
      </c>
      <c r="BE154" t="s">
        <v>71</v>
      </c>
      <c r="BF154" t="s">
        <v>1583</v>
      </c>
      <c r="BG154" t="str">
        <f>HYPERLINK("http://dx.doi.org/10.1007/978-3-319-75690-5_2","http://dx.doi.org/10.1007/978-3-319-75690-5_2")</f>
        <v>http://dx.doi.org/10.1007/978-3-319-75690-5_2</v>
      </c>
      <c r="BH154" t="s">
        <v>1584</v>
      </c>
      <c r="BI154" t="s">
        <v>71</v>
      </c>
      <c r="BJ154" t="s">
        <v>71</v>
      </c>
      <c r="BK154" t="s">
        <v>71</v>
      </c>
      <c r="BL154" t="s">
        <v>71</v>
      </c>
      <c r="BM154" t="s">
        <v>71</v>
      </c>
      <c r="BN154" t="s">
        <v>71</v>
      </c>
      <c r="BO154" t="s">
        <v>71</v>
      </c>
      <c r="BP154" t="s">
        <v>71</v>
      </c>
      <c r="BQ154" t="s">
        <v>71</v>
      </c>
      <c r="BR154" t="s">
        <v>71</v>
      </c>
      <c r="BS154" t="s">
        <v>71</v>
      </c>
      <c r="BT154" t="s">
        <v>1585</v>
      </c>
      <c r="BU154" t="str">
        <f>HYPERLINK("https%3A%2F%2Fwww.webofscience.com%2Fwos%2Fwoscc%2Ffull-record%2FWOS:000441047000003","View Full Record in Web of Science")</f>
        <v>View Full Record in Web of Science</v>
      </c>
    </row>
    <row r="155" spans="1:73" x14ac:dyDescent="0.25">
      <c r="A155" t="s">
        <v>69</v>
      </c>
      <c r="B155" t="s">
        <v>1333</v>
      </c>
      <c r="C155" t="s">
        <v>71</v>
      </c>
      <c r="D155" t="s">
        <v>71</v>
      </c>
      <c r="E155" t="s">
        <v>71</v>
      </c>
      <c r="F155" t="s">
        <v>1335</v>
      </c>
      <c r="G155" t="s">
        <v>71</v>
      </c>
      <c r="H155" t="s">
        <v>71</v>
      </c>
      <c r="I155" t="s">
        <v>1586</v>
      </c>
      <c r="K155" t="s">
        <v>115</v>
      </c>
      <c r="L155" t="s">
        <v>71</v>
      </c>
      <c r="M155" t="s">
        <v>71</v>
      </c>
      <c r="N155" t="s">
        <v>71</v>
      </c>
      <c r="O155" t="s">
        <v>71</v>
      </c>
      <c r="P155" t="s">
        <v>71</v>
      </c>
      <c r="Q155" t="s">
        <v>71</v>
      </c>
      <c r="R155" t="s">
        <v>71</v>
      </c>
      <c r="S155" t="s">
        <v>71</v>
      </c>
      <c r="T155" t="s">
        <v>71</v>
      </c>
      <c r="U155" t="s">
        <v>71</v>
      </c>
      <c r="V155" t="s">
        <v>71</v>
      </c>
      <c r="W155" t="s">
        <v>1587</v>
      </c>
      <c r="X155" t="s">
        <v>71</v>
      </c>
      <c r="Y155" t="s">
        <v>71</v>
      </c>
      <c r="Z155" t="s">
        <v>71</v>
      </c>
      <c r="AA155" t="s">
        <v>71</v>
      </c>
      <c r="AB155" t="s">
        <v>1588</v>
      </c>
      <c r="AC155" t="s">
        <v>71</v>
      </c>
      <c r="AD155" t="s">
        <v>71</v>
      </c>
      <c r="AE155" t="s">
        <v>71</v>
      </c>
      <c r="AF155" t="s">
        <v>71</v>
      </c>
      <c r="AG155" t="s">
        <v>71</v>
      </c>
      <c r="AH155" t="s">
        <v>71</v>
      </c>
      <c r="AI155" t="s">
        <v>71</v>
      </c>
      <c r="AJ155" t="s">
        <v>71</v>
      </c>
      <c r="AK155" t="s">
        <v>71</v>
      </c>
      <c r="AL155" t="s">
        <v>71</v>
      </c>
      <c r="AM155" t="s">
        <v>71</v>
      </c>
      <c r="AN155" t="s">
        <v>71</v>
      </c>
      <c r="AO155" t="s">
        <v>71</v>
      </c>
      <c r="AP155" t="s">
        <v>117</v>
      </c>
      <c r="AQ155" t="s">
        <v>118</v>
      </c>
      <c r="AR155" t="s">
        <v>71</v>
      </c>
      <c r="AS155" t="s">
        <v>71</v>
      </c>
      <c r="AT155" t="s">
        <v>71</v>
      </c>
      <c r="AU155" t="s">
        <v>71</v>
      </c>
      <c r="AV155">
        <v>2015</v>
      </c>
      <c r="AW155">
        <v>44</v>
      </c>
      <c r="AX155" t="s">
        <v>1589</v>
      </c>
      <c r="AY155" t="s">
        <v>71</v>
      </c>
      <c r="AZ155" t="s">
        <v>71</v>
      </c>
      <c r="BA155" t="s">
        <v>71</v>
      </c>
      <c r="BB155" t="s">
        <v>71</v>
      </c>
      <c r="BC155">
        <v>889</v>
      </c>
      <c r="BD155">
        <v>901</v>
      </c>
      <c r="BE155" t="s">
        <v>71</v>
      </c>
      <c r="BF155" t="s">
        <v>1590</v>
      </c>
      <c r="BG155" t="str">
        <f>HYPERLINK("http://dx.doi.org/10.1080/03081079.2015.1029472","http://dx.doi.org/10.1080/03081079.2015.1029472")</f>
        <v>http://dx.doi.org/10.1080/03081079.2015.1029472</v>
      </c>
      <c r="BH155" t="s">
        <v>71</v>
      </c>
      <c r="BI155" t="s">
        <v>71</v>
      </c>
      <c r="BJ155" t="s">
        <v>71</v>
      </c>
      <c r="BK155" t="s">
        <v>71</v>
      </c>
      <c r="BL155" t="s">
        <v>71</v>
      </c>
      <c r="BM155" t="s">
        <v>71</v>
      </c>
      <c r="BN155" t="s">
        <v>71</v>
      </c>
      <c r="BO155" t="s">
        <v>71</v>
      </c>
      <c r="BP155" t="s">
        <v>71</v>
      </c>
      <c r="BQ155" t="s">
        <v>71</v>
      </c>
      <c r="BR155" t="s">
        <v>71</v>
      </c>
      <c r="BS155" t="s">
        <v>71</v>
      </c>
      <c r="BT155" t="s">
        <v>1591</v>
      </c>
      <c r="BU155" t="str">
        <f>HYPERLINK("https%3A%2F%2Fwww.webofscience.com%2Fwos%2Fwoscc%2Ffull-record%2FWOS:000369822800009","View Full Record in Web of Science")</f>
        <v>View Full Record in Web of Science</v>
      </c>
    </row>
    <row r="156" spans="1:73" x14ac:dyDescent="0.25">
      <c r="A156" t="s">
        <v>69</v>
      </c>
      <c r="B156" t="s">
        <v>1592</v>
      </c>
      <c r="C156" t="s">
        <v>71</v>
      </c>
      <c r="D156" t="s">
        <v>71</v>
      </c>
      <c r="E156" t="s">
        <v>71</v>
      </c>
      <c r="F156" t="s">
        <v>1592</v>
      </c>
      <c r="G156" t="s">
        <v>71</v>
      </c>
      <c r="H156" t="s">
        <v>71</v>
      </c>
      <c r="I156" t="s">
        <v>1593</v>
      </c>
      <c r="K156" t="s">
        <v>421</v>
      </c>
      <c r="L156" t="s">
        <v>71</v>
      </c>
      <c r="M156" t="s">
        <v>71</v>
      </c>
      <c r="N156" t="s">
        <v>71</v>
      </c>
      <c r="O156" t="s">
        <v>71</v>
      </c>
      <c r="P156" t="s">
        <v>71</v>
      </c>
      <c r="Q156" t="s">
        <v>71</v>
      </c>
      <c r="R156" t="s">
        <v>71</v>
      </c>
      <c r="S156" t="s">
        <v>71</v>
      </c>
      <c r="T156" t="s">
        <v>71</v>
      </c>
      <c r="U156" t="s">
        <v>71</v>
      </c>
      <c r="V156" t="s">
        <v>71</v>
      </c>
      <c r="W156" t="s">
        <v>1594</v>
      </c>
      <c r="X156" t="s">
        <v>71</v>
      </c>
      <c r="Y156" t="s">
        <v>71</v>
      </c>
      <c r="Z156" t="s">
        <v>71</v>
      </c>
      <c r="AA156" t="s">
        <v>71</v>
      </c>
      <c r="AB156" t="s">
        <v>71</v>
      </c>
      <c r="AC156" t="s">
        <v>71</v>
      </c>
      <c r="AD156" t="s">
        <v>71</v>
      </c>
      <c r="AE156" t="s">
        <v>71</v>
      </c>
      <c r="AF156" t="s">
        <v>71</v>
      </c>
      <c r="AG156" t="s">
        <v>71</v>
      </c>
      <c r="AH156" t="s">
        <v>71</v>
      </c>
      <c r="AI156" t="s">
        <v>71</v>
      </c>
      <c r="AJ156" t="s">
        <v>71</v>
      </c>
      <c r="AK156" t="s">
        <v>71</v>
      </c>
      <c r="AL156" t="s">
        <v>71</v>
      </c>
      <c r="AM156" t="s">
        <v>71</v>
      </c>
      <c r="AN156" t="s">
        <v>71</v>
      </c>
      <c r="AO156" t="s">
        <v>71</v>
      </c>
      <c r="AP156" t="s">
        <v>423</v>
      </c>
      <c r="AQ156" t="s">
        <v>71</v>
      </c>
      <c r="AR156" t="s">
        <v>71</v>
      </c>
      <c r="AS156" t="s">
        <v>71</v>
      </c>
      <c r="AT156" t="s">
        <v>71</v>
      </c>
      <c r="AU156" t="s">
        <v>1595</v>
      </c>
      <c r="AV156">
        <v>1992</v>
      </c>
      <c r="AW156">
        <v>48</v>
      </c>
      <c r="AX156">
        <v>2</v>
      </c>
      <c r="AY156" t="s">
        <v>71</v>
      </c>
      <c r="AZ156" t="s">
        <v>71</v>
      </c>
      <c r="BA156" t="s">
        <v>71</v>
      </c>
      <c r="BB156" t="s">
        <v>71</v>
      </c>
      <c r="BC156">
        <v>155</v>
      </c>
      <c r="BD156">
        <v>172</v>
      </c>
      <c r="BE156" t="s">
        <v>71</v>
      </c>
      <c r="BF156" t="s">
        <v>1596</v>
      </c>
      <c r="BG156" t="str">
        <f>HYPERLINK("http://dx.doi.org/10.1016/0165-0114(92)90330-7","http://dx.doi.org/10.1016/0165-0114(92)90330-7")</f>
        <v>http://dx.doi.org/10.1016/0165-0114(92)90330-7</v>
      </c>
      <c r="BH156" t="s">
        <v>71</v>
      </c>
      <c r="BI156" t="s">
        <v>71</v>
      </c>
      <c r="BJ156" t="s">
        <v>71</v>
      </c>
      <c r="BK156" t="s">
        <v>71</v>
      </c>
      <c r="BL156" t="s">
        <v>71</v>
      </c>
      <c r="BM156" t="s">
        <v>71</v>
      </c>
      <c r="BN156" t="s">
        <v>71</v>
      </c>
      <c r="BO156" t="s">
        <v>71</v>
      </c>
      <c r="BP156" t="s">
        <v>71</v>
      </c>
      <c r="BQ156" t="s">
        <v>71</v>
      </c>
      <c r="BR156" t="s">
        <v>71</v>
      </c>
      <c r="BS156" t="s">
        <v>71</v>
      </c>
      <c r="BT156" t="s">
        <v>1597</v>
      </c>
      <c r="BU156" t="str">
        <f>HYPERLINK("https%3A%2F%2Fwww.webofscience.com%2Fwos%2Fwoscc%2Ffull-record%2FWOS:A1992JG43300001","View Full Record in Web of Science")</f>
        <v>View Full Record in Web of Science</v>
      </c>
    </row>
    <row r="157" spans="1:73" x14ac:dyDescent="0.25">
      <c r="A157" t="s">
        <v>83</v>
      </c>
      <c r="B157" t="s">
        <v>1598</v>
      </c>
      <c r="C157" t="s">
        <v>71</v>
      </c>
      <c r="D157" t="s">
        <v>71</v>
      </c>
      <c r="E157" t="s">
        <v>102</v>
      </c>
      <c r="F157" t="s">
        <v>1599</v>
      </c>
      <c r="G157" t="s">
        <v>71</v>
      </c>
      <c r="H157" t="s">
        <v>71</v>
      </c>
      <c r="I157" t="s">
        <v>1600</v>
      </c>
      <c r="K157" t="s">
        <v>816</v>
      </c>
      <c r="L157" t="s">
        <v>817</v>
      </c>
      <c r="M157" t="s">
        <v>71</v>
      </c>
      <c r="N157" t="s">
        <v>71</v>
      </c>
      <c r="O157" t="s">
        <v>71</v>
      </c>
      <c r="P157" t="s">
        <v>818</v>
      </c>
      <c r="Q157" t="s">
        <v>819</v>
      </c>
      <c r="R157" t="s">
        <v>820</v>
      </c>
      <c r="S157" t="s">
        <v>102</v>
      </c>
      <c r="T157" t="s">
        <v>71</v>
      </c>
      <c r="U157" t="s">
        <v>71</v>
      </c>
      <c r="V157" t="s">
        <v>71</v>
      </c>
      <c r="W157" t="s">
        <v>1601</v>
      </c>
      <c r="X157" t="s">
        <v>71</v>
      </c>
      <c r="Y157" t="s">
        <v>71</v>
      </c>
      <c r="Z157" t="s">
        <v>71</v>
      </c>
      <c r="AA157" t="s">
        <v>71</v>
      </c>
      <c r="AB157" t="s">
        <v>638</v>
      </c>
      <c r="AC157" t="s">
        <v>639</v>
      </c>
      <c r="AD157" t="s">
        <v>71</v>
      </c>
      <c r="AE157" t="s">
        <v>71</v>
      </c>
      <c r="AF157" t="s">
        <v>71</v>
      </c>
      <c r="AG157" t="s">
        <v>71</v>
      </c>
      <c r="AH157" t="s">
        <v>71</v>
      </c>
      <c r="AI157" t="s">
        <v>71</v>
      </c>
      <c r="AJ157" t="s">
        <v>71</v>
      </c>
      <c r="AK157" t="s">
        <v>71</v>
      </c>
      <c r="AL157" t="s">
        <v>71</v>
      </c>
      <c r="AM157" t="s">
        <v>71</v>
      </c>
      <c r="AN157" t="s">
        <v>71</v>
      </c>
      <c r="AO157" t="s">
        <v>71</v>
      </c>
      <c r="AP157" t="s">
        <v>824</v>
      </c>
      <c r="AQ157" t="s">
        <v>71</v>
      </c>
      <c r="AR157" t="s">
        <v>825</v>
      </c>
      <c r="AS157" t="s">
        <v>71</v>
      </c>
      <c r="AT157" t="s">
        <v>71</v>
      </c>
      <c r="AU157" t="s">
        <v>71</v>
      </c>
      <c r="AV157">
        <v>2012</v>
      </c>
      <c r="AW157" t="s">
        <v>71</v>
      </c>
      <c r="AX157" t="s">
        <v>71</v>
      </c>
      <c r="AY157" t="s">
        <v>71</v>
      </c>
      <c r="AZ157" t="s">
        <v>71</v>
      </c>
      <c r="BA157" t="s">
        <v>71</v>
      </c>
      <c r="BB157" t="s">
        <v>71</v>
      </c>
      <c r="BC157" t="s">
        <v>71</v>
      </c>
      <c r="BD157" t="s">
        <v>71</v>
      </c>
      <c r="BE157" t="s">
        <v>71</v>
      </c>
      <c r="BF157" t="s">
        <v>71</v>
      </c>
      <c r="BG157" t="s">
        <v>71</v>
      </c>
      <c r="BH157" t="s">
        <v>71</v>
      </c>
      <c r="BI157" t="s">
        <v>71</v>
      </c>
      <c r="BJ157" t="s">
        <v>71</v>
      </c>
      <c r="BK157" t="s">
        <v>71</v>
      </c>
      <c r="BL157" t="s">
        <v>71</v>
      </c>
      <c r="BM157" t="s">
        <v>71</v>
      </c>
      <c r="BN157" t="s">
        <v>71</v>
      </c>
      <c r="BO157" t="s">
        <v>71</v>
      </c>
      <c r="BP157" t="s">
        <v>71</v>
      </c>
      <c r="BQ157" t="s">
        <v>71</v>
      </c>
      <c r="BR157" t="s">
        <v>71</v>
      </c>
      <c r="BS157" t="s">
        <v>71</v>
      </c>
      <c r="BT157" t="s">
        <v>1602</v>
      </c>
      <c r="BU157" t="str">
        <f>HYPERLINK("https%3A%2F%2Fwww.webofscience.com%2Fwos%2Fwoscc%2Ffull-record%2FWOS:000309188200014","View Full Record in Web of Science")</f>
        <v>View Full Record in Web of Science</v>
      </c>
    </row>
    <row r="158" spans="1:73" x14ac:dyDescent="0.25">
      <c r="A158" t="s">
        <v>69</v>
      </c>
      <c r="B158" t="s">
        <v>1603</v>
      </c>
      <c r="C158" t="s">
        <v>71</v>
      </c>
      <c r="D158" t="s">
        <v>71</v>
      </c>
      <c r="E158" t="s">
        <v>71</v>
      </c>
      <c r="F158" t="s">
        <v>1604</v>
      </c>
      <c r="G158" t="s">
        <v>71</v>
      </c>
      <c r="H158" t="s">
        <v>71</v>
      </c>
      <c r="I158" t="s">
        <v>1605</v>
      </c>
      <c r="K158" t="s">
        <v>123</v>
      </c>
      <c r="L158" t="s">
        <v>71</v>
      </c>
      <c r="M158" t="s">
        <v>71</v>
      </c>
      <c r="N158" t="s">
        <v>71</v>
      </c>
      <c r="O158" t="s">
        <v>71</v>
      </c>
      <c r="P158" t="s">
        <v>71</v>
      </c>
      <c r="Q158" t="s">
        <v>71</v>
      </c>
      <c r="R158" t="s">
        <v>71</v>
      </c>
      <c r="S158" t="s">
        <v>71</v>
      </c>
      <c r="T158" t="s">
        <v>71</v>
      </c>
      <c r="U158" t="s">
        <v>71</v>
      </c>
      <c r="V158" t="s">
        <v>71</v>
      </c>
      <c r="W158" t="s">
        <v>1606</v>
      </c>
      <c r="X158" t="s">
        <v>71</v>
      </c>
      <c r="Y158" t="s">
        <v>71</v>
      </c>
      <c r="Z158" t="s">
        <v>71</v>
      </c>
      <c r="AA158" t="s">
        <v>71</v>
      </c>
      <c r="AB158" t="s">
        <v>1607</v>
      </c>
      <c r="AC158" t="s">
        <v>1608</v>
      </c>
      <c r="AD158" t="s">
        <v>71</v>
      </c>
      <c r="AE158" t="s">
        <v>71</v>
      </c>
      <c r="AF158" t="s">
        <v>71</v>
      </c>
      <c r="AG158" t="s">
        <v>71</v>
      </c>
      <c r="AH158" t="s">
        <v>71</v>
      </c>
      <c r="AI158" t="s">
        <v>71</v>
      </c>
      <c r="AJ158" t="s">
        <v>71</v>
      </c>
      <c r="AK158" t="s">
        <v>71</v>
      </c>
      <c r="AL158" t="s">
        <v>71</v>
      </c>
      <c r="AM158" t="s">
        <v>71</v>
      </c>
      <c r="AN158" t="s">
        <v>71</v>
      </c>
      <c r="AO158" t="s">
        <v>71</v>
      </c>
      <c r="AP158" t="s">
        <v>127</v>
      </c>
      <c r="AQ158" t="s">
        <v>128</v>
      </c>
      <c r="AR158" t="s">
        <v>71</v>
      </c>
      <c r="AS158" t="s">
        <v>71</v>
      </c>
      <c r="AT158" t="s">
        <v>71</v>
      </c>
      <c r="AU158" t="s">
        <v>1609</v>
      </c>
      <c r="AV158">
        <v>2013</v>
      </c>
      <c r="AW158">
        <v>244</v>
      </c>
      <c r="AX158" t="s">
        <v>71</v>
      </c>
      <c r="AY158" t="s">
        <v>71</v>
      </c>
      <c r="AZ158" t="s">
        <v>71</v>
      </c>
      <c r="BA158" t="s">
        <v>71</v>
      </c>
      <c r="BB158" t="s">
        <v>71</v>
      </c>
      <c r="BC158">
        <v>1</v>
      </c>
      <c r="BD158">
        <v>25</v>
      </c>
      <c r="BE158" t="s">
        <v>71</v>
      </c>
      <c r="BF158" t="s">
        <v>1610</v>
      </c>
      <c r="BG158" t="str">
        <f>HYPERLINK("http://dx.doi.org/10.1016/j.ins.2013.04.032","http://dx.doi.org/10.1016/j.ins.2013.04.032")</f>
        <v>http://dx.doi.org/10.1016/j.ins.2013.04.032</v>
      </c>
      <c r="BH158" t="s">
        <v>71</v>
      </c>
      <c r="BI158" t="s">
        <v>71</v>
      </c>
      <c r="BJ158" t="s">
        <v>71</v>
      </c>
      <c r="BK158" t="s">
        <v>71</v>
      </c>
      <c r="BL158" t="s">
        <v>71</v>
      </c>
      <c r="BM158" t="s">
        <v>71</v>
      </c>
      <c r="BN158" t="s">
        <v>71</v>
      </c>
      <c r="BO158" t="s">
        <v>71</v>
      </c>
      <c r="BP158" t="s">
        <v>71</v>
      </c>
      <c r="BQ158" t="s">
        <v>71</v>
      </c>
      <c r="BR158" t="s">
        <v>71</v>
      </c>
      <c r="BS158" t="s">
        <v>71</v>
      </c>
      <c r="BT158" t="s">
        <v>1611</v>
      </c>
      <c r="BU158" t="str">
        <f>HYPERLINK("https%3A%2F%2Fwww.webofscience.com%2Fwos%2Fwoscc%2Ffull-record%2FWOS:000321479800001","View Full Record in Web of Science")</f>
        <v>View Full Record in Web of Science</v>
      </c>
    </row>
    <row r="159" spans="1:73" x14ac:dyDescent="0.25">
      <c r="A159" t="s">
        <v>69</v>
      </c>
      <c r="B159" t="s">
        <v>1612</v>
      </c>
      <c r="C159" t="s">
        <v>71</v>
      </c>
      <c r="D159" t="s">
        <v>71</v>
      </c>
      <c r="E159" t="s">
        <v>71</v>
      </c>
      <c r="F159" t="s">
        <v>1612</v>
      </c>
      <c r="G159" t="s">
        <v>71</v>
      </c>
      <c r="H159" t="s">
        <v>71</v>
      </c>
      <c r="I159" t="s">
        <v>1613</v>
      </c>
      <c r="K159" t="s">
        <v>421</v>
      </c>
      <c r="L159" t="s">
        <v>71</v>
      </c>
      <c r="M159" t="s">
        <v>71</v>
      </c>
      <c r="N159" t="s">
        <v>71</v>
      </c>
      <c r="O159" t="s">
        <v>71</v>
      </c>
      <c r="P159" t="s">
        <v>71</v>
      </c>
      <c r="Q159" t="s">
        <v>71</v>
      </c>
      <c r="R159" t="s">
        <v>71</v>
      </c>
      <c r="S159" t="s">
        <v>71</v>
      </c>
      <c r="T159" t="s">
        <v>71</v>
      </c>
      <c r="U159" t="s">
        <v>71</v>
      </c>
      <c r="V159" t="s">
        <v>71</v>
      </c>
      <c r="W159" t="s">
        <v>1614</v>
      </c>
      <c r="X159" t="s">
        <v>71</v>
      </c>
      <c r="Y159" t="s">
        <v>71</v>
      </c>
      <c r="Z159" t="s">
        <v>71</v>
      </c>
      <c r="AA159" t="s">
        <v>71</v>
      </c>
      <c r="AB159" t="s">
        <v>71</v>
      </c>
      <c r="AC159" t="s">
        <v>71</v>
      </c>
      <c r="AD159" t="s">
        <v>71</v>
      </c>
      <c r="AE159" t="s">
        <v>71</v>
      </c>
      <c r="AF159" t="s">
        <v>71</v>
      </c>
      <c r="AG159" t="s">
        <v>71</v>
      </c>
      <c r="AH159" t="s">
        <v>71</v>
      </c>
      <c r="AI159" t="s">
        <v>71</v>
      </c>
      <c r="AJ159" t="s">
        <v>71</v>
      </c>
      <c r="AK159" t="s">
        <v>71</v>
      </c>
      <c r="AL159" t="s">
        <v>71</v>
      </c>
      <c r="AM159" t="s">
        <v>71</v>
      </c>
      <c r="AN159" t="s">
        <v>71</v>
      </c>
      <c r="AO159" t="s">
        <v>71</v>
      </c>
      <c r="AP159" t="s">
        <v>423</v>
      </c>
      <c r="AQ159" t="s">
        <v>71</v>
      </c>
      <c r="AR159" t="s">
        <v>71</v>
      </c>
      <c r="AS159" t="s">
        <v>71</v>
      </c>
      <c r="AT159" t="s">
        <v>71</v>
      </c>
      <c r="AU159" t="s">
        <v>1615</v>
      </c>
      <c r="AV159">
        <v>1993</v>
      </c>
      <c r="AW159">
        <v>57</v>
      </c>
      <c r="AX159">
        <v>3</v>
      </c>
      <c r="AY159" t="s">
        <v>71</v>
      </c>
      <c r="AZ159" t="s">
        <v>71</v>
      </c>
      <c r="BA159" t="s">
        <v>71</v>
      </c>
      <c r="BB159" t="s">
        <v>71</v>
      </c>
      <c r="BC159">
        <v>257</v>
      </c>
      <c r="BD159">
        <v>294</v>
      </c>
      <c r="BE159" t="s">
        <v>71</v>
      </c>
      <c r="BF159" t="s">
        <v>1616</v>
      </c>
      <c r="BG159" t="str">
        <f>HYPERLINK("http://dx.doi.org/10.1016/0165-0114(93)90024-C","http://dx.doi.org/10.1016/0165-0114(93)90024-C")</f>
        <v>http://dx.doi.org/10.1016/0165-0114(93)90024-C</v>
      </c>
      <c r="BH159" t="s">
        <v>71</v>
      </c>
      <c r="BI159" t="s">
        <v>71</v>
      </c>
      <c r="BJ159" t="s">
        <v>71</v>
      </c>
      <c r="BK159" t="s">
        <v>71</v>
      </c>
      <c r="BL159" t="s">
        <v>71</v>
      </c>
      <c r="BM159" t="s">
        <v>71</v>
      </c>
      <c r="BN159" t="s">
        <v>71</v>
      </c>
      <c r="BO159" t="s">
        <v>71</v>
      </c>
      <c r="BP159" t="s">
        <v>71</v>
      </c>
      <c r="BQ159" t="s">
        <v>71</v>
      </c>
      <c r="BR159" t="s">
        <v>71</v>
      </c>
      <c r="BS159" t="s">
        <v>71</v>
      </c>
      <c r="BT159" t="s">
        <v>1617</v>
      </c>
      <c r="BU159" t="str">
        <f>HYPERLINK("https%3A%2F%2Fwww.webofscience.com%2Fwos%2Fwoscc%2Ffull-record%2FWOS:A1993LW63900001","View Full Record in Web of Science")</f>
        <v>View Full Record in Web of Science</v>
      </c>
    </row>
    <row r="160" spans="1:73" x14ac:dyDescent="0.25">
      <c r="A160" t="s">
        <v>69</v>
      </c>
      <c r="B160" t="s">
        <v>1618</v>
      </c>
      <c r="C160" t="s">
        <v>71</v>
      </c>
      <c r="D160" t="s">
        <v>71</v>
      </c>
      <c r="E160" t="s">
        <v>71</v>
      </c>
      <c r="F160" t="s">
        <v>1618</v>
      </c>
      <c r="G160" t="s">
        <v>71</v>
      </c>
      <c r="H160" t="s">
        <v>71</v>
      </c>
      <c r="I160" t="s">
        <v>1619</v>
      </c>
      <c r="K160" t="s">
        <v>1620</v>
      </c>
      <c r="L160" t="s">
        <v>71</v>
      </c>
      <c r="M160" t="s">
        <v>71</v>
      </c>
      <c r="N160" t="s">
        <v>71</v>
      </c>
      <c r="O160" t="s">
        <v>71</v>
      </c>
      <c r="P160" t="s">
        <v>1621</v>
      </c>
      <c r="Q160" t="s">
        <v>1622</v>
      </c>
      <c r="R160" t="s">
        <v>1623</v>
      </c>
      <c r="S160" t="s">
        <v>1624</v>
      </c>
      <c r="T160" t="s">
        <v>71</v>
      </c>
      <c r="U160" t="s">
        <v>71</v>
      </c>
      <c r="V160" t="s">
        <v>71</v>
      </c>
      <c r="W160" t="s">
        <v>1625</v>
      </c>
      <c r="X160" t="s">
        <v>71</v>
      </c>
      <c r="Y160" t="s">
        <v>71</v>
      </c>
      <c r="Z160" t="s">
        <v>71</v>
      </c>
      <c r="AA160" t="s">
        <v>71</v>
      </c>
      <c r="AB160" t="s">
        <v>71</v>
      </c>
      <c r="AC160" t="s">
        <v>71</v>
      </c>
      <c r="AD160" t="s">
        <v>71</v>
      </c>
      <c r="AE160" t="s">
        <v>71</v>
      </c>
      <c r="AF160" t="s">
        <v>71</v>
      </c>
      <c r="AG160" t="s">
        <v>71</v>
      </c>
      <c r="AH160" t="s">
        <v>71</v>
      </c>
      <c r="AI160" t="s">
        <v>71</v>
      </c>
      <c r="AJ160" t="s">
        <v>71</v>
      </c>
      <c r="AK160" t="s">
        <v>71</v>
      </c>
      <c r="AL160" t="s">
        <v>71</v>
      </c>
      <c r="AM160" t="s">
        <v>71</v>
      </c>
      <c r="AN160" t="s">
        <v>71</v>
      </c>
      <c r="AO160" t="s">
        <v>71</v>
      </c>
      <c r="AP160" t="s">
        <v>1626</v>
      </c>
      <c r="AQ160" t="s">
        <v>71</v>
      </c>
      <c r="AR160" t="s">
        <v>71</v>
      </c>
      <c r="AS160" t="s">
        <v>71</v>
      </c>
      <c r="AT160" t="s">
        <v>71</v>
      </c>
      <c r="AU160" t="s">
        <v>71</v>
      </c>
      <c r="AV160">
        <v>1990</v>
      </c>
      <c r="AW160">
        <v>14</v>
      </c>
      <c r="AX160" t="s">
        <v>71</v>
      </c>
      <c r="AY160" t="s">
        <v>71</v>
      </c>
      <c r="AZ160" t="s">
        <v>71</v>
      </c>
      <c r="BA160" t="s">
        <v>71</v>
      </c>
      <c r="BB160" t="s">
        <v>71</v>
      </c>
      <c r="BC160">
        <v>440</v>
      </c>
      <c r="BD160">
        <v>443</v>
      </c>
      <c r="BE160" t="s">
        <v>71</v>
      </c>
      <c r="BF160" t="s">
        <v>1627</v>
      </c>
      <c r="BG160" t="str">
        <f>HYPERLINK("http://dx.doi.org/10.1016/0895-7177(90)90223-A","http://dx.doi.org/10.1016/0895-7177(90)90223-A")</f>
        <v>http://dx.doi.org/10.1016/0895-7177(90)90223-A</v>
      </c>
      <c r="BH160" t="s">
        <v>71</v>
      </c>
      <c r="BI160" t="s">
        <v>71</v>
      </c>
      <c r="BJ160" t="s">
        <v>71</v>
      </c>
      <c r="BK160" t="s">
        <v>71</v>
      </c>
      <c r="BL160" t="s">
        <v>71</v>
      </c>
      <c r="BM160" t="s">
        <v>71</v>
      </c>
      <c r="BN160" t="s">
        <v>71</v>
      </c>
      <c r="BO160" t="s">
        <v>71</v>
      </c>
      <c r="BP160" t="s">
        <v>71</v>
      </c>
      <c r="BQ160" t="s">
        <v>71</v>
      </c>
      <c r="BR160" t="s">
        <v>71</v>
      </c>
      <c r="BS160" t="s">
        <v>71</v>
      </c>
      <c r="BT160" t="s">
        <v>1628</v>
      </c>
      <c r="BU160" t="str">
        <f>HYPERLINK("https%3A%2F%2Fwww.webofscience.com%2Fwos%2Fwoscc%2Ffull-record%2FWOS:A1990EQ46900085","View Full Record in Web of Science")</f>
        <v>View Full Record in Web of Science</v>
      </c>
    </row>
    <row r="161" spans="1:73" x14ac:dyDescent="0.25">
      <c r="A161" t="s">
        <v>69</v>
      </c>
      <c r="B161" t="s">
        <v>1629</v>
      </c>
      <c r="C161" t="s">
        <v>71</v>
      </c>
      <c r="D161" t="s">
        <v>71</v>
      </c>
      <c r="E161" t="s">
        <v>71</v>
      </c>
      <c r="F161" t="s">
        <v>1630</v>
      </c>
      <c r="G161" t="s">
        <v>71</v>
      </c>
      <c r="H161" t="s">
        <v>71</v>
      </c>
      <c r="I161" t="s">
        <v>1631</v>
      </c>
      <c r="K161" t="s">
        <v>123</v>
      </c>
      <c r="L161" t="s">
        <v>71</v>
      </c>
      <c r="M161" t="s">
        <v>71</v>
      </c>
      <c r="N161" t="s">
        <v>71</v>
      </c>
      <c r="O161" t="s">
        <v>71</v>
      </c>
      <c r="P161" t="s">
        <v>71</v>
      </c>
      <c r="Q161" t="s">
        <v>71</v>
      </c>
      <c r="R161" t="s">
        <v>71</v>
      </c>
      <c r="S161" t="s">
        <v>71</v>
      </c>
      <c r="T161" t="s">
        <v>71</v>
      </c>
      <c r="U161" t="s">
        <v>71</v>
      </c>
      <c r="V161" t="s">
        <v>71</v>
      </c>
      <c r="W161" t="s">
        <v>1632</v>
      </c>
      <c r="X161" t="s">
        <v>71</v>
      </c>
      <c r="Y161" t="s">
        <v>71</v>
      </c>
      <c r="Z161" t="s">
        <v>71</v>
      </c>
      <c r="AA161" t="s">
        <v>71</v>
      </c>
      <c r="AB161" t="s">
        <v>1633</v>
      </c>
      <c r="AC161" t="s">
        <v>1634</v>
      </c>
      <c r="AD161" t="s">
        <v>71</v>
      </c>
      <c r="AE161" t="s">
        <v>71</v>
      </c>
      <c r="AF161" t="s">
        <v>71</v>
      </c>
      <c r="AG161" t="s">
        <v>71</v>
      </c>
      <c r="AH161" t="s">
        <v>71</v>
      </c>
      <c r="AI161" t="s">
        <v>71</v>
      </c>
      <c r="AJ161" t="s">
        <v>71</v>
      </c>
      <c r="AK161" t="s">
        <v>71</v>
      </c>
      <c r="AL161" t="s">
        <v>71</v>
      </c>
      <c r="AM161" t="s">
        <v>71</v>
      </c>
      <c r="AN161" t="s">
        <v>71</v>
      </c>
      <c r="AO161" t="s">
        <v>71</v>
      </c>
      <c r="AP161" t="s">
        <v>127</v>
      </c>
      <c r="AQ161" t="s">
        <v>128</v>
      </c>
      <c r="AR161" t="s">
        <v>71</v>
      </c>
      <c r="AS161" t="s">
        <v>71</v>
      </c>
      <c r="AT161" t="s">
        <v>71</v>
      </c>
      <c r="AU161" t="s">
        <v>293</v>
      </c>
      <c r="AV161">
        <v>2014</v>
      </c>
      <c r="AW161">
        <v>260</v>
      </c>
      <c r="AX161" t="s">
        <v>71</v>
      </c>
      <c r="AY161" t="s">
        <v>71</v>
      </c>
      <c r="AZ161" t="s">
        <v>71</v>
      </c>
      <c r="BA161" t="s">
        <v>71</v>
      </c>
      <c r="BB161" t="s">
        <v>71</v>
      </c>
      <c r="BC161">
        <v>98</v>
      </c>
      <c r="BD161">
        <v>119</v>
      </c>
      <c r="BE161" t="s">
        <v>71</v>
      </c>
      <c r="BF161" t="s">
        <v>1635</v>
      </c>
      <c r="BG161" t="str">
        <f>HYPERLINK("http://dx.doi.org/10.1016/j.ins.2013.10.038","http://dx.doi.org/10.1016/j.ins.2013.10.038")</f>
        <v>http://dx.doi.org/10.1016/j.ins.2013.10.038</v>
      </c>
      <c r="BH161" t="s">
        <v>71</v>
      </c>
      <c r="BI161" t="s">
        <v>71</v>
      </c>
      <c r="BJ161" t="s">
        <v>71</v>
      </c>
      <c r="BK161" t="s">
        <v>71</v>
      </c>
      <c r="BL161" t="s">
        <v>71</v>
      </c>
      <c r="BM161" t="s">
        <v>71</v>
      </c>
      <c r="BN161" t="s">
        <v>71</v>
      </c>
      <c r="BO161" t="s">
        <v>71</v>
      </c>
      <c r="BP161" t="s">
        <v>71</v>
      </c>
      <c r="BQ161" t="s">
        <v>71</v>
      </c>
      <c r="BR161" t="s">
        <v>71</v>
      </c>
      <c r="BS161" t="s">
        <v>71</v>
      </c>
      <c r="BT161" t="s">
        <v>1636</v>
      </c>
      <c r="BU161" t="str">
        <f>HYPERLINK("https%3A%2F%2Fwww.webofscience.com%2Fwos%2Fwoscc%2Ffull-record%2FWOS:000330823800007","View Full Record in Web of Science")</f>
        <v>View Full Record in Web of Science</v>
      </c>
    </row>
    <row r="162" spans="1:73" x14ac:dyDescent="0.25">
      <c r="A162" t="s">
        <v>83</v>
      </c>
      <c r="B162" t="s">
        <v>1637</v>
      </c>
      <c r="C162" t="s">
        <v>71</v>
      </c>
      <c r="D162" t="s">
        <v>71</v>
      </c>
      <c r="E162" t="s">
        <v>102</v>
      </c>
      <c r="F162" t="s">
        <v>1638</v>
      </c>
      <c r="G162" t="s">
        <v>71</v>
      </c>
      <c r="H162" t="s">
        <v>71</v>
      </c>
      <c r="I162" t="s">
        <v>1639</v>
      </c>
      <c r="K162" t="s">
        <v>1640</v>
      </c>
      <c r="L162" t="s">
        <v>71</v>
      </c>
      <c r="M162" t="s">
        <v>71</v>
      </c>
      <c r="N162" t="s">
        <v>71</v>
      </c>
      <c r="O162" t="s">
        <v>71</v>
      </c>
      <c r="P162" t="s">
        <v>1641</v>
      </c>
      <c r="Q162" t="s">
        <v>1642</v>
      </c>
      <c r="R162" t="s">
        <v>1643</v>
      </c>
      <c r="S162" t="s">
        <v>71</v>
      </c>
      <c r="T162" t="s">
        <v>71</v>
      </c>
      <c r="U162" t="s">
        <v>71</v>
      </c>
      <c r="V162" t="s">
        <v>71</v>
      </c>
      <c r="W162" t="s">
        <v>1644</v>
      </c>
      <c r="X162" t="s">
        <v>71</v>
      </c>
      <c r="Y162" t="s">
        <v>71</v>
      </c>
      <c r="Z162" t="s">
        <v>71</v>
      </c>
      <c r="AA162" t="s">
        <v>71</v>
      </c>
      <c r="AB162" t="s">
        <v>71</v>
      </c>
      <c r="AC162" t="s">
        <v>71</v>
      </c>
      <c r="AD162" t="s">
        <v>71</v>
      </c>
      <c r="AE162" t="s">
        <v>71</v>
      </c>
      <c r="AF162" t="s">
        <v>71</v>
      </c>
      <c r="AG162" t="s">
        <v>71</v>
      </c>
      <c r="AH162" t="s">
        <v>71</v>
      </c>
      <c r="AI162" t="s">
        <v>71</v>
      </c>
      <c r="AJ162" t="s">
        <v>71</v>
      </c>
      <c r="AK162" t="s">
        <v>71</v>
      </c>
      <c r="AL162" t="s">
        <v>71</v>
      </c>
      <c r="AM162" t="s">
        <v>71</v>
      </c>
      <c r="AN162" t="s">
        <v>71</v>
      </c>
      <c r="AO162" t="s">
        <v>71</v>
      </c>
      <c r="AP162" t="s">
        <v>71</v>
      </c>
      <c r="AQ162" t="s">
        <v>71</v>
      </c>
      <c r="AR162" t="s">
        <v>1645</v>
      </c>
      <c r="AS162" t="s">
        <v>71</v>
      </c>
      <c r="AT162" t="s">
        <v>71</v>
      </c>
      <c r="AU162" t="s">
        <v>71</v>
      </c>
      <c r="AV162">
        <v>2014</v>
      </c>
      <c r="AW162" t="s">
        <v>71</v>
      </c>
      <c r="AX162" t="s">
        <v>71</v>
      </c>
      <c r="AY162" t="s">
        <v>71</v>
      </c>
      <c r="AZ162" t="s">
        <v>71</v>
      </c>
      <c r="BA162" t="s">
        <v>71</v>
      </c>
      <c r="BB162" t="s">
        <v>71</v>
      </c>
      <c r="BC162">
        <v>914</v>
      </c>
      <c r="BD162">
        <v>918</v>
      </c>
      <c r="BE162" t="s">
        <v>71</v>
      </c>
      <c r="BF162" t="s">
        <v>71</v>
      </c>
      <c r="BG162" t="s">
        <v>71</v>
      </c>
      <c r="BH162" t="s">
        <v>71</v>
      </c>
      <c r="BI162" t="s">
        <v>71</v>
      </c>
      <c r="BJ162" t="s">
        <v>71</v>
      </c>
      <c r="BK162" t="s">
        <v>71</v>
      </c>
      <c r="BL162" t="s">
        <v>71</v>
      </c>
      <c r="BM162" t="s">
        <v>71</v>
      </c>
      <c r="BN162" t="s">
        <v>71</v>
      </c>
      <c r="BO162" t="s">
        <v>71</v>
      </c>
      <c r="BP162" t="s">
        <v>71</v>
      </c>
      <c r="BQ162" t="s">
        <v>71</v>
      </c>
      <c r="BR162" t="s">
        <v>71</v>
      </c>
      <c r="BS162" t="s">
        <v>71</v>
      </c>
      <c r="BT162" t="s">
        <v>1646</v>
      </c>
      <c r="BU162" t="str">
        <f>HYPERLINK("https%3A%2F%2Fwww.webofscience.com%2Fwos%2Fwoscc%2Ffull-record%2FWOS:000359803500165","View Full Record in Web of Science")</f>
        <v>View Full Record in Web of Science</v>
      </c>
    </row>
    <row r="163" spans="1:73" x14ac:dyDescent="0.25">
      <c r="A163" t="s">
        <v>69</v>
      </c>
      <c r="B163" t="s">
        <v>1647</v>
      </c>
      <c r="C163" t="s">
        <v>71</v>
      </c>
      <c r="D163" t="s">
        <v>71</v>
      </c>
      <c r="E163" t="s">
        <v>71</v>
      </c>
      <c r="F163" t="s">
        <v>1648</v>
      </c>
      <c r="G163" t="s">
        <v>71</v>
      </c>
      <c r="H163" t="s">
        <v>71</v>
      </c>
      <c r="I163" t="s">
        <v>1649</v>
      </c>
      <c r="K163" t="s">
        <v>174</v>
      </c>
      <c r="L163" t="s">
        <v>71</v>
      </c>
      <c r="M163" t="s">
        <v>71</v>
      </c>
      <c r="N163" t="s">
        <v>71</v>
      </c>
      <c r="O163" t="s">
        <v>71</v>
      </c>
      <c r="P163" t="s">
        <v>71</v>
      </c>
      <c r="Q163" t="s">
        <v>71</v>
      </c>
      <c r="R163" t="s">
        <v>71</v>
      </c>
      <c r="S163" t="s">
        <v>71</v>
      </c>
      <c r="T163" t="s">
        <v>71</v>
      </c>
      <c r="U163" t="s">
        <v>71</v>
      </c>
      <c r="V163" t="s">
        <v>71</v>
      </c>
      <c r="W163" t="s">
        <v>1650</v>
      </c>
      <c r="X163" t="s">
        <v>71</v>
      </c>
      <c r="Y163" t="s">
        <v>71</v>
      </c>
      <c r="Z163" t="s">
        <v>71</v>
      </c>
      <c r="AA163" t="s">
        <v>71</v>
      </c>
      <c r="AB163" t="s">
        <v>71</v>
      </c>
      <c r="AC163" t="s">
        <v>71</v>
      </c>
      <c r="AD163" t="s">
        <v>71</v>
      </c>
      <c r="AE163" t="s">
        <v>71</v>
      </c>
      <c r="AF163" t="s">
        <v>71</v>
      </c>
      <c r="AG163" t="s">
        <v>71</v>
      </c>
      <c r="AH163" t="s">
        <v>71</v>
      </c>
      <c r="AI163" t="s">
        <v>71</v>
      </c>
      <c r="AJ163" t="s">
        <v>71</v>
      </c>
      <c r="AK163" t="s">
        <v>71</v>
      </c>
      <c r="AL163" t="s">
        <v>71</v>
      </c>
      <c r="AM163" t="s">
        <v>71</v>
      </c>
      <c r="AN163" t="s">
        <v>71</v>
      </c>
      <c r="AO163" t="s">
        <v>71</v>
      </c>
      <c r="AP163" t="s">
        <v>178</v>
      </c>
      <c r="AQ163" t="s">
        <v>179</v>
      </c>
      <c r="AR163" t="s">
        <v>71</v>
      </c>
      <c r="AS163" t="s">
        <v>71</v>
      </c>
      <c r="AT163" t="s">
        <v>71</v>
      </c>
      <c r="AU163" t="s">
        <v>71</v>
      </c>
      <c r="AV163">
        <v>2018</v>
      </c>
      <c r="AW163">
        <v>34</v>
      </c>
      <c r="AX163">
        <v>1</v>
      </c>
      <c r="AY163" t="s">
        <v>71</v>
      </c>
      <c r="AZ163" t="s">
        <v>71</v>
      </c>
      <c r="BA163" t="s">
        <v>71</v>
      </c>
      <c r="BB163" t="s">
        <v>71</v>
      </c>
      <c r="BC163">
        <v>35</v>
      </c>
      <c r="BD163">
        <v>45</v>
      </c>
      <c r="BE163" t="s">
        <v>71</v>
      </c>
      <c r="BF163" t="s">
        <v>1651</v>
      </c>
      <c r="BG163" t="str">
        <f>HYPERLINK("http://dx.doi.org/10.3233/JIFS-16938","http://dx.doi.org/10.3233/JIFS-16938")</f>
        <v>http://dx.doi.org/10.3233/JIFS-16938</v>
      </c>
      <c r="BH163" t="s">
        <v>71</v>
      </c>
      <c r="BI163" t="s">
        <v>71</v>
      </c>
      <c r="BJ163" t="s">
        <v>71</v>
      </c>
      <c r="BK163" t="s">
        <v>71</v>
      </c>
      <c r="BL163" t="s">
        <v>71</v>
      </c>
      <c r="BM163" t="s">
        <v>71</v>
      </c>
      <c r="BN163" t="s">
        <v>71</v>
      </c>
      <c r="BO163" t="s">
        <v>71</v>
      </c>
      <c r="BP163" t="s">
        <v>71</v>
      </c>
      <c r="BQ163" t="s">
        <v>71</v>
      </c>
      <c r="BR163" t="s">
        <v>71</v>
      </c>
      <c r="BS163" t="s">
        <v>71</v>
      </c>
      <c r="BT163" t="s">
        <v>1652</v>
      </c>
      <c r="BU163" t="str">
        <f>HYPERLINK("https%3A%2F%2Fwww.webofscience.com%2Fwos%2Fwoscc%2Ffull-record%2FWOS:000423039300004","View Full Record in Web of Science")</f>
        <v>View Full Record in Web of Science</v>
      </c>
    </row>
    <row r="164" spans="1:73" x14ac:dyDescent="0.25">
      <c r="A164" t="s">
        <v>83</v>
      </c>
      <c r="B164" t="s">
        <v>1653</v>
      </c>
      <c r="C164" t="s">
        <v>71</v>
      </c>
      <c r="D164" t="s">
        <v>1654</v>
      </c>
      <c r="E164" t="s">
        <v>71</v>
      </c>
      <c r="F164" t="s">
        <v>1655</v>
      </c>
      <c r="G164" t="s">
        <v>71</v>
      </c>
      <c r="H164" t="s">
        <v>71</v>
      </c>
      <c r="I164" t="s">
        <v>1656</v>
      </c>
      <c r="K164" t="s">
        <v>1657</v>
      </c>
      <c r="L164" t="s">
        <v>1658</v>
      </c>
      <c r="M164" t="s">
        <v>71</v>
      </c>
      <c r="N164" t="s">
        <v>71</v>
      </c>
      <c r="O164" t="s">
        <v>71</v>
      </c>
      <c r="P164" t="s">
        <v>1659</v>
      </c>
      <c r="Q164" t="s">
        <v>1660</v>
      </c>
      <c r="R164" t="s">
        <v>1661</v>
      </c>
      <c r="S164" t="s">
        <v>71</v>
      </c>
      <c r="T164" t="s">
        <v>71</v>
      </c>
      <c r="U164" t="s">
        <v>71</v>
      </c>
      <c r="V164" t="s">
        <v>71</v>
      </c>
      <c r="W164" t="s">
        <v>1662</v>
      </c>
      <c r="X164" t="s">
        <v>71</v>
      </c>
      <c r="Y164" t="s">
        <v>71</v>
      </c>
      <c r="Z164" t="s">
        <v>71</v>
      </c>
      <c r="AA164" t="s">
        <v>71</v>
      </c>
      <c r="AB164" t="s">
        <v>71</v>
      </c>
      <c r="AC164" t="s">
        <v>71</v>
      </c>
      <c r="AD164" t="s">
        <v>71</v>
      </c>
      <c r="AE164" t="s">
        <v>71</v>
      </c>
      <c r="AF164" t="s">
        <v>71</v>
      </c>
      <c r="AG164" t="s">
        <v>71</v>
      </c>
      <c r="AH164" t="s">
        <v>71</v>
      </c>
      <c r="AI164" t="s">
        <v>71</v>
      </c>
      <c r="AJ164" t="s">
        <v>71</v>
      </c>
      <c r="AK164" t="s">
        <v>71</v>
      </c>
      <c r="AL164" t="s">
        <v>71</v>
      </c>
      <c r="AM164" t="s">
        <v>71</v>
      </c>
      <c r="AN164" t="s">
        <v>71</v>
      </c>
      <c r="AO164" t="s">
        <v>71</v>
      </c>
      <c r="AP164" t="s">
        <v>1663</v>
      </c>
      <c r="AQ164" t="s">
        <v>1664</v>
      </c>
      <c r="AR164" t="s">
        <v>1665</v>
      </c>
      <c r="AS164" t="s">
        <v>71</v>
      </c>
      <c r="AT164" t="s">
        <v>71</v>
      </c>
      <c r="AU164" t="s">
        <v>71</v>
      </c>
      <c r="AV164">
        <v>2022</v>
      </c>
      <c r="AW164">
        <v>338</v>
      </c>
      <c r="AX164" t="s">
        <v>71</v>
      </c>
      <c r="AY164" t="s">
        <v>71</v>
      </c>
      <c r="AZ164" t="s">
        <v>71</v>
      </c>
      <c r="BA164" t="s">
        <v>71</v>
      </c>
      <c r="BB164" t="s">
        <v>71</v>
      </c>
      <c r="BC164">
        <v>178</v>
      </c>
      <c r="BD164">
        <v>184</v>
      </c>
      <c r="BE164" t="s">
        <v>71</v>
      </c>
      <c r="BF164" t="s">
        <v>1666</v>
      </c>
      <c r="BG164" t="str">
        <f>HYPERLINK("http://dx.doi.org/10.1007/978-3-030-95929-6_14","http://dx.doi.org/10.1007/978-3-030-95929-6_14")</f>
        <v>http://dx.doi.org/10.1007/978-3-030-95929-6_14</v>
      </c>
      <c r="BH164" t="s">
        <v>71</v>
      </c>
      <c r="BI164" t="s">
        <v>71</v>
      </c>
      <c r="BJ164" t="s">
        <v>71</v>
      </c>
      <c r="BK164" t="s">
        <v>71</v>
      </c>
      <c r="BL164" t="s">
        <v>71</v>
      </c>
      <c r="BM164" t="s">
        <v>71</v>
      </c>
      <c r="BN164" t="s">
        <v>71</v>
      </c>
      <c r="BO164" t="s">
        <v>71</v>
      </c>
      <c r="BP164" t="s">
        <v>71</v>
      </c>
      <c r="BQ164" t="s">
        <v>71</v>
      </c>
      <c r="BR164" t="s">
        <v>71</v>
      </c>
      <c r="BS164" t="s">
        <v>71</v>
      </c>
      <c r="BT164" t="s">
        <v>1667</v>
      </c>
      <c r="BU164" t="str">
        <f>HYPERLINK("https%3A%2F%2Fwww.webofscience.com%2Fwos%2Fwoscc%2Ffull-record%2FWOS:000775291100014","View Full Record in Web of Science")</f>
        <v>View Full Record in Web of Science</v>
      </c>
    </row>
    <row r="165" spans="1:73" x14ac:dyDescent="0.25">
      <c r="A165" t="s">
        <v>69</v>
      </c>
      <c r="B165" t="s">
        <v>1668</v>
      </c>
      <c r="C165" t="s">
        <v>71</v>
      </c>
      <c r="D165" t="s">
        <v>71</v>
      </c>
      <c r="E165" t="s">
        <v>71</v>
      </c>
      <c r="F165" t="s">
        <v>1669</v>
      </c>
      <c r="G165" t="s">
        <v>71</v>
      </c>
      <c r="H165" t="s">
        <v>71</v>
      </c>
      <c r="I165" t="s">
        <v>1670</v>
      </c>
      <c r="K165" t="s">
        <v>766</v>
      </c>
      <c r="L165" t="s">
        <v>71</v>
      </c>
      <c r="M165" t="s">
        <v>71</v>
      </c>
      <c r="N165" t="s">
        <v>71</v>
      </c>
      <c r="O165" t="s">
        <v>71</v>
      </c>
      <c r="P165" t="s">
        <v>71</v>
      </c>
      <c r="Q165" t="s">
        <v>71</v>
      </c>
      <c r="R165" t="s">
        <v>71</v>
      </c>
      <c r="S165" t="s">
        <v>71</v>
      </c>
      <c r="T165" t="s">
        <v>71</v>
      </c>
      <c r="U165" t="s">
        <v>71</v>
      </c>
      <c r="V165" t="s">
        <v>71</v>
      </c>
      <c r="W165" t="s">
        <v>1671</v>
      </c>
      <c r="X165" t="s">
        <v>71</v>
      </c>
      <c r="Y165" t="s">
        <v>71</v>
      </c>
      <c r="Z165" t="s">
        <v>71</v>
      </c>
      <c r="AA165" t="s">
        <v>71</v>
      </c>
      <c r="AB165" t="s">
        <v>71</v>
      </c>
      <c r="AC165" t="s">
        <v>1672</v>
      </c>
      <c r="AD165" t="s">
        <v>71</v>
      </c>
      <c r="AE165" t="s">
        <v>71</v>
      </c>
      <c r="AF165" t="s">
        <v>71</v>
      </c>
      <c r="AG165" t="s">
        <v>71</v>
      </c>
      <c r="AH165" t="s">
        <v>71</v>
      </c>
      <c r="AI165" t="s">
        <v>71</v>
      </c>
      <c r="AJ165" t="s">
        <v>71</v>
      </c>
      <c r="AK165" t="s">
        <v>71</v>
      </c>
      <c r="AL165" t="s">
        <v>71</v>
      </c>
      <c r="AM165" t="s">
        <v>71</v>
      </c>
      <c r="AN165" t="s">
        <v>71</v>
      </c>
      <c r="AO165" t="s">
        <v>71</v>
      </c>
      <c r="AP165" t="s">
        <v>768</v>
      </c>
      <c r="AQ165" t="s">
        <v>769</v>
      </c>
      <c r="AR165" t="s">
        <v>71</v>
      </c>
      <c r="AS165" t="s">
        <v>71</v>
      </c>
      <c r="AT165" t="s">
        <v>71</v>
      </c>
      <c r="AU165" t="s">
        <v>263</v>
      </c>
      <c r="AV165">
        <v>2022</v>
      </c>
      <c r="AW165">
        <v>130</v>
      </c>
      <c r="AX165" t="s">
        <v>71</v>
      </c>
      <c r="AY165" t="s">
        <v>71</v>
      </c>
      <c r="AZ165" t="s">
        <v>71</v>
      </c>
      <c r="BA165" t="s">
        <v>71</v>
      </c>
      <c r="BB165" t="s">
        <v>71</v>
      </c>
      <c r="BC165" t="s">
        <v>71</v>
      </c>
      <c r="BD165" t="s">
        <v>71</v>
      </c>
      <c r="BE165">
        <v>109689</v>
      </c>
      <c r="BF165" t="s">
        <v>1673</v>
      </c>
      <c r="BG165" t="str">
        <f>HYPERLINK("http://dx.doi.org/10.1016/j.asoc.2022.109689","http://dx.doi.org/10.1016/j.asoc.2022.109689")</f>
        <v>http://dx.doi.org/10.1016/j.asoc.2022.109689</v>
      </c>
      <c r="BH165" t="s">
        <v>71</v>
      </c>
      <c r="BI165" t="s">
        <v>71</v>
      </c>
      <c r="BJ165" t="s">
        <v>71</v>
      </c>
      <c r="BK165" t="s">
        <v>71</v>
      </c>
      <c r="BL165" t="s">
        <v>71</v>
      </c>
      <c r="BM165" t="s">
        <v>71</v>
      </c>
      <c r="BN165" t="s">
        <v>71</v>
      </c>
      <c r="BO165" t="s">
        <v>71</v>
      </c>
      <c r="BP165" t="s">
        <v>71</v>
      </c>
      <c r="BQ165" t="s">
        <v>71</v>
      </c>
      <c r="BR165" t="s">
        <v>71</v>
      </c>
      <c r="BS165" t="s">
        <v>71</v>
      </c>
      <c r="BT165" t="s">
        <v>1674</v>
      </c>
      <c r="BU165" t="str">
        <f>HYPERLINK("https%3A%2F%2Fwww.webofscience.com%2Fwos%2Fwoscc%2Ffull-record%2FWOS:000877001500009","View Full Record in Web of Science")</f>
        <v>View Full Record in Web of Science</v>
      </c>
    </row>
    <row r="166" spans="1:73" x14ac:dyDescent="0.25">
      <c r="A166" t="s">
        <v>83</v>
      </c>
      <c r="B166" t="s">
        <v>1675</v>
      </c>
      <c r="C166" t="s">
        <v>71</v>
      </c>
      <c r="D166" t="s">
        <v>1676</v>
      </c>
      <c r="E166" t="s">
        <v>71</v>
      </c>
      <c r="F166" t="s">
        <v>1675</v>
      </c>
      <c r="G166" t="s">
        <v>71</v>
      </c>
      <c r="H166" t="s">
        <v>71</v>
      </c>
      <c r="I166" t="s">
        <v>1677</v>
      </c>
      <c r="K166" t="s">
        <v>1678</v>
      </c>
      <c r="L166" t="s">
        <v>71</v>
      </c>
      <c r="M166" t="s">
        <v>71</v>
      </c>
      <c r="N166" t="s">
        <v>71</v>
      </c>
      <c r="O166" t="s">
        <v>71</v>
      </c>
      <c r="P166" t="s">
        <v>1679</v>
      </c>
      <c r="Q166" t="s">
        <v>1680</v>
      </c>
      <c r="R166" t="s">
        <v>1681</v>
      </c>
      <c r="S166" t="s">
        <v>1682</v>
      </c>
      <c r="T166" t="s">
        <v>71</v>
      </c>
      <c r="U166" t="s">
        <v>71</v>
      </c>
      <c r="V166" t="s">
        <v>71</v>
      </c>
      <c r="W166" t="s">
        <v>1683</v>
      </c>
      <c r="X166" t="s">
        <v>71</v>
      </c>
      <c r="Y166" t="s">
        <v>71</v>
      </c>
      <c r="Z166" t="s">
        <v>71</v>
      </c>
      <c r="AA166" t="s">
        <v>71</v>
      </c>
      <c r="AB166" t="s">
        <v>71</v>
      </c>
      <c r="AC166" t="s">
        <v>71</v>
      </c>
      <c r="AD166" t="s">
        <v>71</v>
      </c>
      <c r="AE166" t="s">
        <v>71</v>
      </c>
      <c r="AF166" t="s">
        <v>71</v>
      </c>
      <c r="AG166" t="s">
        <v>71</v>
      </c>
      <c r="AH166" t="s">
        <v>71</v>
      </c>
      <c r="AI166" t="s">
        <v>71</v>
      </c>
      <c r="AJ166" t="s">
        <v>71</v>
      </c>
      <c r="AK166" t="s">
        <v>71</v>
      </c>
      <c r="AL166" t="s">
        <v>71</v>
      </c>
      <c r="AM166" t="s">
        <v>71</v>
      </c>
      <c r="AN166" t="s">
        <v>71</v>
      </c>
      <c r="AO166" t="s">
        <v>71</v>
      </c>
      <c r="AP166" t="s">
        <v>71</v>
      </c>
      <c r="AQ166" t="s">
        <v>71</v>
      </c>
      <c r="AR166" t="s">
        <v>1684</v>
      </c>
      <c r="AS166" t="s">
        <v>71</v>
      </c>
      <c r="AT166" t="s">
        <v>71</v>
      </c>
      <c r="AU166" t="s">
        <v>71</v>
      </c>
      <c r="AV166">
        <v>1998</v>
      </c>
      <c r="AW166" t="s">
        <v>71</v>
      </c>
      <c r="AX166" t="s">
        <v>71</v>
      </c>
      <c r="AY166" t="s">
        <v>71</v>
      </c>
      <c r="AZ166" t="s">
        <v>71</v>
      </c>
      <c r="BA166" t="s">
        <v>71</v>
      </c>
      <c r="BB166" t="s">
        <v>71</v>
      </c>
      <c r="BC166">
        <v>1</v>
      </c>
      <c r="BD166">
        <v>18</v>
      </c>
      <c r="BE166" t="s">
        <v>71</v>
      </c>
      <c r="BF166" t="s">
        <v>71</v>
      </c>
      <c r="BG166" t="s">
        <v>71</v>
      </c>
      <c r="BH166" t="s">
        <v>71</v>
      </c>
      <c r="BI166" t="s">
        <v>71</v>
      </c>
      <c r="BJ166" t="s">
        <v>71</v>
      </c>
      <c r="BK166" t="s">
        <v>71</v>
      </c>
      <c r="BL166" t="s">
        <v>71</v>
      </c>
      <c r="BM166" t="s">
        <v>71</v>
      </c>
      <c r="BN166" t="s">
        <v>71</v>
      </c>
      <c r="BO166" t="s">
        <v>71</v>
      </c>
      <c r="BP166" t="s">
        <v>71</v>
      </c>
      <c r="BQ166" t="s">
        <v>71</v>
      </c>
      <c r="BR166" t="s">
        <v>71</v>
      </c>
      <c r="BS166" t="s">
        <v>71</v>
      </c>
      <c r="BT166" t="s">
        <v>1685</v>
      </c>
      <c r="BU166" t="str">
        <f>HYPERLINK("https%3A%2F%2Fwww.webofscience.com%2Fwos%2Fwoscc%2Ffull-record%2FWOS:000078326600001","View Full Record in Web of Science")</f>
        <v>View Full Record in Web of Science</v>
      </c>
    </row>
    <row r="167" spans="1:73" x14ac:dyDescent="0.25">
      <c r="A167" t="s">
        <v>83</v>
      </c>
      <c r="B167" t="s">
        <v>1686</v>
      </c>
      <c r="C167" t="s">
        <v>71</v>
      </c>
      <c r="D167" t="s">
        <v>1687</v>
      </c>
      <c r="E167" t="s">
        <v>71</v>
      </c>
      <c r="F167" t="s">
        <v>1688</v>
      </c>
      <c r="G167" t="s">
        <v>71</v>
      </c>
      <c r="H167" t="s">
        <v>71</v>
      </c>
      <c r="I167" t="s">
        <v>1689</v>
      </c>
      <c r="K167" t="s">
        <v>1690</v>
      </c>
      <c r="L167" t="s">
        <v>71</v>
      </c>
      <c r="M167" t="s">
        <v>71</v>
      </c>
      <c r="N167" t="s">
        <v>71</v>
      </c>
      <c r="O167" t="s">
        <v>71</v>
      </c>
      <c r="P167" t="s">
        <v>1691</v>
      </c>
      <c r="Q167" t="s">
        <v>1692</v>
      </c>
      <c r="R167" t="s">
        <v>1693</v>
      </c>
      <c r="S167" t="s">
        <v>1694</v>
      </c>
      <c r="T167" t="s">
        <v>71</v>
      </c>
      <c r="U167" t="s">
        <v>71</v>
      </c>
      <c r="V167" t="s">
        <v>71</v>
      </c>
      <c r="W167" t="s">
        <v>1695</v>
      </c>
      <c r="X167" t="s">
        <v>71</v>
      </c>
      <c r="Y167" t="s">
        <v>71</v>
      </c>
      <c r="Z167" t="s">
        <v>71</v>
      </c>
      <c r="AA167" t="s">
        <v>71</v>
      </c>
      <c r="AB167" t="s">
        <v>71</v>
      </c>
      <c r="AC167" t="s">
        <v>71</v>
      </c>
      <c r="AD167" t="s">
        <v>71</v>
      </c>
      <c r="AE167" t="s">
        <v>71</v>
      </c>
      <c r="AF167" t="s">
        <v>71</v>
      </c>
      <c r="AG167" t="s">
        <v>71</v>
      </c>
      <c r="AH167" t="s">
        <v>71</v>
      </c>
      <c r="AI167" t="s">
        <v>71</v>
      </c>
      <c r="AJ167" t="s">
        <v>71</v>
      </c>
      <c r="AK167" t="s">
        <v>71</v>
      </c>
      <c r="AL167" t="s">
        <v>71</v>
      </c>
      <c r="AM167" t="s">
        <v>71</v>
      </c>
      <c r="AN167" t="s">
        <v>71</v>
      </c>
      <c r="AO167" t="s">
        <v>71</v>
      </c>
      <c r="AP167" t="s">
        <v>71</v>
      </c>
      <c r="AQ167" t="s">
        <v>71</v>
      </c>
      <c r="AR167" t="s">
        <v>1696</v>
      </c>
      <c r="AS167" t="s">
        <v>71</v>
      </c>
      <c r="AT167" t="s">
        <v>71</v>
      </c>
      <c r="AU167" t="s">
        <v>71</v>
      </c>
      <c r="AV167">
        <v>2008</v>
      </c>
      <c r="AW167" t="s">
        <v>71</v>
      </c>
      <c r="AX167" t="s">
        <v>71</v>
      </c>
      <c r="AY167" t="s">
        <v>71</v>
      </c>
      <c r="AZ167" t="s">
        <v>71</v>
      </c>
      <c r="BA167" t="s">
        <v>71</v>
      </c>
      <c r="BB167" t="s">
        <v>71</v>
      </c>
      <c r="BC167">
        <v>159</v>
      </c>
      <c r="BD167" t="s">
        <v>99</v>
      </c>
      <c r="BE167" t="s">
        <v>71</v>
      </c>
      <c r="BF167" t="s">
        <v>1697</v>
      </c>
      <c r="BG167" t="str">
        <f>HYPERLINK("http://dx.doi.org/10.1109/FSKD.2008.680","http://dx.doi.org/10.1109/FSKD.2008.680")</f>
        <v>http://dx.doi.org/10.1109/FSKD.2008.680</v>
      </c>
      <c r="BH167" t="s">
        <v>71</v>
      </c>
      <c r="BI167" t="s">
        <v>71</v>
      </c>
      <c r="BJ167" t="s">
        <v>71</v>
      </c>
      <c r="BK167" t="s">
        <v>71</v>
      </c>
      <c r="BL167" t="s">
        <v>71</v>
      </c>
      <c r="BM167" t="s">
        <v>71</v>
      </c>
      <c r="BN167" t="s">
        <v>71</v>
      </c>
      <c r="BO167" t="s">
        <v>71</v>
      </c>
      <c r="BP167" t="s">
        <v>71</v>
      </c>
      <c r="BQ167" t="s">
        <v>71</v>
      </c>
      <c r="BR167" t="s">
        <v>71</v>
      </c>
      <c r="BS167" t="s">
        <v>71</v>
      </c>
      <c r="BT167" t="s">
        <v>1698</v>
      </c>
      <c r="BU167" t="str">
        <f>HYPERLINK("https%3A%2F%2Fwww.webofscience.com%2Fwos%2Fwoscc%2Ffull-record%2FWOS:000264270500031","View Full Record in Web of Science")</f>
        <v>View Full Record in Web of Science</v>
      </c>
    </row>
    <row r="168" spans="1:73" x14ac:dyDescent="0.25">
      <c r="A168" t="s">
        <v>69</v>
      </c>
      <c r="B168" t="s">
        <v>1699</v>
      </c>
      <c r="C168" t="s">
        <v>71</v>
      </c>
      <c r="D168" t="s">
        <v>71</v>
      </c>
      <c r="E168" t="s">
        <v>71</v>
      </c>
      <c r="F168" t="s">
        <v>1699</v>
      </c>
      <c r="G168" t="s">
        <v>71</v>
      </c>
      <c r="H168" t="s">
        <v>71</v>
      </c>
      <c r="I168" t="s">
        <v>1700</v>
      </c>
      <c r="K168" t="s">
        <v>1701</v>
      </c>
      <c r="L168" t="s">
        <v>71</v>
      </c>
      <c r="M168" t="s">
        <v>71</v>
      </c>
      <c r="N168" t="s">
        <v>71</v>
      </c>
      <c r="O168" t="s">
        <v>71</v>
      </c>
      <c r="P168" t="s">
        <v>71</v>
      </c>
      <c r="Q168" t="s">
        <v>71</v>
      </c>
      <c r="R168" t="s">
        <v>71</v>
      </c>
      <c r="S168" t="s">
        <v>71</v>
      </c>
      <c r="T168" t="s">
        <v>71</v>
      </c>
      <c r="U168" t="s">
        <v>71</v>
      </c>
      <c r="V168" t="s">
        <v>71</v>
      </c>
      <c r="W168" t="s">
        <v>1702</v>
      </c>
      <c r="X168" t="s">
        <v>71</v>
      </c>
      <c r="Y168" t="s">
        <v>71</v>
      </c>
      <c r="Z168" t="s">
        <v>71</v>
      </c>
      <c r="AA168" t="s">
        <v>71</v>
      </c>
      <c r="AB168" t="s">
        <v>1703</v>
      </c>
      <c r="AC168" t="s">
        <v>1704</v>
      </c>
      <c r="AD168" t="s">
        <v>71</v>
      </c>
      <c r="AE168" t="s">
        <v>71</v>
      </c>
      <c r="AF168" t="s">
        <v>71</v>
      </c>
      <c r="AG168" t="s">
        <v>71</v>
      </c>
      <c r="AH168" t="s">
        <v>71</v>
      </c>
      <c r="AI168" t="s">
        <v>71</v>
      </c>
      <c r="AJ168" t="s">
        <v>71</v>
      </c>
      <c r="AK168" t="s">
        <v>71</v>
      </c>
      <c r="AL168" t="s">
        <v>71</v>
      </c>
      <c r="AM168" t="s">
        <v>71</v>
      </c>
      <c r="AN168" t="s">
        <v>71</v>
      </c>
      <c r="AO168" t="s">
        <v>71</v>
      </c>
      <c r="AP168" t="s">
        <v>1705</v>
      </c>
      <c r="AQ168" t="s">
        <v>71</v>
      </c>
      <c r="AR168" t="s">
        <v>71</v>
      </c>
      <c r="AS168" t="s">
        <v>71</v>
      </c>
      <c r="AT168" t="s">
        <v>71</v>
      </c>
      <c r="AU168" t="s">
        <v>79</v>
      </c>
      <c r="AV168">
        <v>1998</v>
      </c>
      <c r="AW168">
        <v>68</v>
      </c>
      <c r="AX168">
        <v>6</v>
      </c>
      <c r="AY168" t="s">
        <v>71</v>
      </c>
      <c r="AZ168" t="s">
        <v>71</v>
      </c>
      <c r="BA168" t="s">
        <v>71</v>
      </c>
      <c r="BB168" t="s">
        <v>71</v>
      </c>
      <c r="BC168">
        <v>583</v>
      </c>
      <c r="BD168">
        <v>600</v>
      </c>
      <c r="BE168" t="s">
        <v>71</v>
      </c>
      <c r="BF168" t="s">
        <v>1706</v>
      </c>
      <c r="BG168" t="str">
        <f>HYPERLINK("http://dx.doi.org/10.1016/S0045-7949(98)00079-0","http://dx.doi.org/10.1016/S0045-7949(98)00079-0")</f>
        <v>http://dx.doi.org/10.1016/S0045-7949(98)00079-0</v>
      </c>
      <c r="BH168" t="s">
        <v>71</v>
      </c>
      <c r="BI168" t="s">
        <v>71</v>
      </c>
      <c r="BJ168" t="s">
        <v>71</v>
      </c>
      <c r="BK168" t="s">
        <v>71</v>
      </c>
      <c r="BL168" t="s">
        <v>71</v>
      </c>
      <c r="BM168" t="s">
        <v>71</v>
      </c>
      <c r="BN168" t="s">
        <v>71</v>
      </c>
      <c r="BO168" t="s">
        <v>71</v>
      </c>
      <c r="BP168" t="s">
        <v>71</v>
      </c>
      <c r="BQ168" t="s">
        <v>71</v>
      </c>
      <c r="BR168" t="s">
        <v>71</v>
      </c>
      <c r="BS168" t="s">
        <v>71</v>
      </c>
      <c r="BT168" t="s">
        <v>1707</v>
      </c>
      <c r="BU168" t="str">
        <f>HYPERLINK("https%3A%2F%2Fwww.webofscience.com%2Fwos%2Fwoscc%2Ffull-record%2FWOS:000075279600004","View Full Record in Web of Science")</f>
        <v>View Full Record in Web of Science</v>
      </c>
    </row>
    <row r="169" spans="1:73" x14ac:dyDescent="0.25">
      <c r="A169" t="s">
        <v>69</v>
      </c>
      <c r="B169" t="s">
        <v>1708</v>
      </c>
      <c r="C169" t="s">
        <v>71</v>
      </c>
      <c r="D169" t="s">
        <v>71</v>
      </c>
      <c r="E169" t="s">
        <v>71</v>
      </c>
      <c r="F169" t="s">
        <v>1709</v>
      </c>
      <c r="G169" t="s">
        <v>71</v>
      </c>
      <c r="H169" t="s">
        <v>71</v>
      </c>
      <c r="I169" t="s">
        <v>1710</v>
      </c>
      <c r="K169" t="s">
        <v>396</v>
      </c>
      <c r="L169" t="s">
        <v>71</v>
      </c>
      <c r="M169" t="s">
        <v>71</v>
      </c>
      <c r="N169" t="s">
        <v>71</v>
      </c>
      <c r="O169" t="s">
        <v>71</v>
      </c>
      <c r="P169" t="s">
        <v>71</v>
      </c>
      <c r="Q169" t="s">
        <v>71</v>
      </c>
      <c r="R169" t="s">
        <v>71</v>
      </c>
      <c r="S169" t="s">
        <v>71</v>
      </c>
      <c r="T169" t="s">
        <v>71</v>
      </c>
      <c r="U169" t="s">
        <v>71</v>
      </c>
      <c r="V169" t="s">
        <v>71</v>
      </c>
      <c r="W169" t="s">
        <v>1711</v>
      </c>
      <c r="X169" t="s">
        <v>71</v>
      </c>
      <c r="Y169" t="s">
        <v>71</v>
      </c>
      <c r="Z169" t="s">
        <v>71</v>
      </c>
      <c r="AA169" t="s">
        <v>71</v>
      </c>
      <c r="AB169" t="s">
        <v>71</v>
      </c>
      <c r="AC169" t="s">
        <v>71</v>
      </c>
      <c r="AD169" t="s">
        <v>71</v>
      </c>
      <c r="AE169" t="s">
        <v>71</v>
      </c>
      <c r="AF169" t="s">
        <v>71</v>
      </c>
      <c r="AG169" t="s">
        <v>71</v>
      </c>
      <c r="AH169" t="s">
        <v>71</v>
      </c>
      <c r="AI169" t="s">
        <v>71</v>
      </c>
      <c r="AJ169" t="s">
        <v>71</v>
      </c>
      <c r="AK169" t="s">
        <v>71</v>
      </c>
      <c r="AL169" t="s">
        <v>71</v>
      </c>
      <c r="AM169" t="s">
        <v>71</v>
      </c>
      <c r="AN169" t="s">
        <v>71</v>
      </c>
      <c r="AO169" t="s">
        <v>71</v>
      </c>
      <c r="AP169" t="s">
        <v>399</v>
      </c>
      <c r="AQ169" t="s">
        <v>1712</v>
      </c>
      <c r="AR169" t="s">
        <v>71</v>
      </c>
      <c r="AS169" t="s">
        <v>71</v>
      </c>
      <c r="AT169" t="s">
        <v>71</v>
      </c>
      <c r="AU169" t="s">
        <v>1082</v>
      </c>
      <c r="AV169">
        <v>2016</v>
      </c>
      <c r="AW169">
        <v>69</v>
      </c>
      <c r="AX169" t="s">
        <v>71</v>
      </c>
      <c r="AY169" t="s">
        <v>71</v>
      </c>
      <c r="AZ169" t="s">
        <v>71</v>
      </c>
      <c r="BA169" t="s">
        <v>71</v>
      </c>
      <c r="BB169" t="s">
        <v>71</v>
      </c>
      <c r="BC169">
        <v>33</v>
      </c>
      <c r="BD169">
        <v>41</v>
      </c>
      <c r="BE169" t="s">
        <v>71</v>
      </c>
      <c r="BF169" t="s">
        <v>1713</v>
      </c>
      <c r="BG169" t="str">
        <f>HYPERLINK("http://dx.doi.org/10.1016/j.artmed.2016.04.005","http://dx.doi.org/10.1016/j.artmed.2016.04.005")</f>
        <v>http://dx.doi.org/10.1016/j.artmed.2016.04.005</v>
      </c>
      <c r="BH169" t="s">
        <v>71</v>
      </c>
      <c r="BI169" t="s">
        <v>71</v>
      </c>
      <c r="BJ169" t="s">
        <v>71</v>
      </c>
      <c r="BK169" t="s">
        <v>71</v>
      </c>
      <c r="BL169" t="s">
        <v>71</v>
      </c>
      <c r="BM169" t="s">
        <v>71</v>
      </c>
      <c r="BN169" t="s">
        <v>71</v>
      </c>
      <c r="BO169">
        <v>27156053</v>
      </c>
      <c r="BP169" t="s">
        <v>71</v>
      </c>
      <c r="BQ169" t="s">
        <v>71</v>
      </c>
      <c r="BR169" t="s">
        <v>71</v>
      </c>
      <c r="BS169" t="s">
        <v>71</v>
      </c>
      <c r="BT169" t="s">
        <v>1714</v>
      </c>
      <c r="BU169" t="str">
        <f>HYPERLINK("https%3A%2F%2Fwww.webofscience.com%2Fwos%2Fwoscc%2Ffull-record%2FWOS:000377727900004","View Full Record in Web of Science")</f>
        <v>View Full Record in Web of Science</v>
      </c>
    </row>
    <row r="170" spans="1:73" x14ac:dyDescent="0.25">
      <c r="A170" t="s">
        <v>69</v>
      </c>
      <c r="B170" t="s">
        <v>1715</v>
      </c>
      <c r="C170" t="s">
        <v>71</v>
      </c>
      <c r="D170" t="s">
        <v>71</v>
      </c>
      <c r="E170" t="s">
        <v>71</v>
      </c>
      <c r="F170" t="s">
        <v>1715</v>
      </c>
      <c r="G170" t="s">
        <v>71</v>
      </c>
      <c r="H170" t="s">
        <v>71</v>
      </c>
      <c r="I170" t="s">
        <v>1716</v>
      </c>
      <c r="K170" t="s">
        <v>1717</v>
      </c>
      <c r="L170" t="s">
        <v>71</v>
      </c>
      <c r="M170" t="s">
        <v>71</v>
      </c>
      <c r="N170" t="s">
        <v>71</v>
      </c>
      <c r="O170" t="s">
        <v>71</v>
      </c>
      <c r="P170" t="s">
        <v>71</v>
      </c>
      <c r="Q170" t="s">
        <v>71</v>
      </c>
      <c r="R170" t="s">
        <v>71</v>
      </c>
      <c r="S170" t="s">
        <v>71</v>
      </c>
      <c r="T170" t="s">
        <v>71</v>
      </c>
      <c r="U170" t="s">
        <v>71</v>
      </c>
      <c r="V170" t="s">
        <v>71</v>
      </c>
      <c r="W170" t="s">
        <v>1718</v>
      </c>
      <c r="X170" t="s">
        <v>71</v>
      </c>
      <c r="Y170" t="s">
        <v>71</v>
      </c>
      <c r="Z170" t="s">
        <v>71</v>
      </c>
      <c r="AA170" t="s">
        <v>71</v>
      </c>
      <c r="AB170" t="s">
        <v>71</v>
      </c>
      <c r="AC170" t="s">
        <v>71</v>
      </c>
      <c r="AD170" t="s">
        <v>71</v>
      </c>
      <c r="AE170" t="s">
        <v>71</v>
      </c>
      <c r="AF170" t="s">
        <v>71</v>
      </c>
      <c r="AG170" t="s">
        <v>71</v>
      </c>
      <c r="AH170" t="s">
        <v>71</v>
      </c>
      <c r="AI170" t="s">
        <v>71</v>
      </c>
      <c r="AJ170" t="s">
        <v>71</v>
      </c>
      <c r="AK170" t="s">
        <v>71</v>
      </c>
      <c r="AL170" t="s">
        <v>71</v>
      </c>
      <c r="AM170" t="s">
        <v>71</v>
      </c>
      <c r="AN170" t="s">
        <v>71</v>
      </c>
      <c r="AO170" t="s">
        <v>71</v>
      </c>
      <c r="AP170" t="s">
        <v>1719</v>
      </c>
      <c r="AQ170" t="s">
        <v>71</v>
      </c>
      <c r="AR170" t="s">
        <v>71</v>
      </c>
      <c r="AS170" t="s">
        <v>71</v>
      </c>
      <c r="AT170" t="s">
        <v>71</v>
      </c>
      <c r="AU170" t="s">
        <v>770</v>
      </c>
      <c r="AV170">
        <v>1998</v>
      </c>
      <c r="AW170">
        <v>49</v>
      </c>
      <c r="AX170">
        <v>3</v>
      </c>
      <c r="AY170" t="s">
        <v>71</v>
      </c>
      <c r="AZ170" t="s">
        <v>71</v>
      </c>
      <c r="BA170" t="s">
        <v>71</v>
      </c>
      <c r="BB170" t="s">
        <v>71</v>
      </c>
      <c r="BC170">
        <v>195</v>
      </c>
      <c r="BD170">
        <v>205</v>
      </c>
      <c r="BE170" t="s">
        <v>71</v>
      </c>
      <c r="BF170" t="s">
        <v>1720</v>
      </c>
      <c r="BG170" t="str">
        <f>HYPERLINK("http://dx.doi.org/10.1002/(SICI)1097-4571(199803)49:3&lt;195::AID-ASI2&gt;3.0.CO;2-K","http://dx.doi.org/10.1002/(SICI)1097-4571(199803)49:3&lt;195::AID-ASI2&gt;3.0.CO;2-K")</f>
        <v>http://dx.doi.org/10.1002/(SICI)1097-4571(199803)49:3&lt;195::AID-ASI2&gt;3.0.CO;2-K</v>
      </c>
      <c r="BH170" t="s">
        <v>71</v>
      </c>
      <c r="BI170" t="s">
        <v>71</v>
      </c>
      <c r="BJ170" t="s">
        <v>71</v>
      </c>
      <c r="BK170" t="s">
        <v>71</v>
      </c>
      <c r="BL170" t="s">
        <v>71</v>
      </c>
      <c r="BM170" t="s">
        <v>71</v>
      </c>
      <c r="BN170" t="s">
        <v>71</v>
      </c>
      <c r="BO170" t="s">
        <v>71</v>
      </c>
      <c r="BP170" t="s">
        <v>71</v>
      </c>
      <c r="BQ170" t="s">
        <v>71</v>
      </c>
      <c r="BR170" t="s">
        <v>71</v>
      </c>
      <c r="BS170" t="s">
        <v>71</v>
      </c>
      <c r="BT170" t="s">
        <v>1721</v>
      </c>
      <c r="BU170" t="str">
        <f>HYPERLINK("https%3A%2F%2Fwww.webofscience.com%2Fwos%2Fwoscc%2Ffull-record%2FWOS:000071974600002","View Full Record in Web of Science")</f>
        <v>View Full Record in Web of Science</v>
      </c>
    </row>
    <row r="171" spans="1:73" x14ac:dyDescent="0.25">
      <c r="A171" t="s">
        <v>69</v>
      </c>
      <c r="B171" t="s">
        <v>1722</v>
      </c>
      <c r="C171" t="s">
        <v>71</v>
      </c>
      <c r="D171" t="s">
        <v>71</v>
      </c>
      <c r="E171" t="s">
        <v>71</v>
      </c>
      <c r="F171" t="s">
        <v>1722</v>
      </c>
      <c r="G171" t="s">
        <v>71</v>
      </c>
      <c r="H171" t="s">
        <v>71</v>
      </c>
      <c r="I171" t="s">
        <v>1723</v>
      </c>
      <c r="K171" t="s">
        <v>421</v>
      </c>
      <c r="L171" t="s">
        <v>71</v>
      </c>
      <c r="M171" t="s">
        <v>71</v>
      </c>
      <c r="N171" t="s">
        <v>71</v>
      </c>
      <c r="O171" t="s">
        <v>71</v>
      </c>
      <c r="P171" t="s">
        <v>71</v>
      </c>
      <c r="Q171" t="s">
        <v>71</v>
      </c>
      <c r="R171" t="s">
        <v>71</v>
      </c>
      <c r="S171" t="s">
        <v>71</v>
      </c>
      <c r="T171" t="s">
        <v>71</v>
      </c>
      <c r="U171" t="s">
        <v>71</v>
      </c>
      <c r="V171" t="s">
        <v>71</v>
      </c>
      <c r="W171" t="s">
        <v>1724</v>
      </c>
      <c r="X171" t="s">
        <v>71</v>
      </c>
      <c r="Y171" t="s">
        <v>71</v>
      </c>
      <c r="Z171" t="s">
        <v>71</v>
      </c>
      <c r="AA171" t="s">
        <v>71</v>
      </c>
      <c r="AB171" t="s">
        <v>71</v>
      </c>
      <c r="AC171" t="s">
        <v>71</v>
      </c>
      <c r="AD171" t="s">
        <v>71</v>
      </c>
      <c r="AE171" t="s">
        <v>71</v>
      </c>
      <c r="AF171" t="s">
        <v>71</v>
      </c>
      <c r="AG171" t="s">
        <v>71</v>
      </c>
      <c r="AH171" t="s">
        <v>71</v>
      </c>
      <c r="AI171" t="s">
        <v>71</v>
      </c>
      <c r="AJ171" t="s">
        <v>71</v>
      </c>
      <c r="AK171" t="s">
        <v>71</v>
      </c>
      <c r="AL171" t="s">
        <v>71</v>
      </c>
      <c r="AM171" t="s">
        <v>71</v>
      </c>
      <c r="AN171" t="s">
        <v>71</v>
      </c>
      <c r="AO171" t="s">
        <v>71</v>
      </c>
      <c r="AP171" t="s">
        <v>423</v>
      </c>
      <c r="AQ171" t="s">
        <v>71</v>
      </c>
      <c r="AR171" t="s">
        <v>71</v>
      </c>
      <c r="AS171" t="s">
        <v>71</v>
      </c>
      <c r="AT171" t="s">
        <v>71</v>
      </c>
      <c r="AU171" t="s">
        <v>1725</v>
      </c>
      <c r="AV171">
        <v>1998</v>
      </c>
      <c r="AW171">
        <v>95</v>
      </c>
      <c r="AX171">
        <v>1</v>
      </c>
      <c r="AY171" t="s">
        <v>71</v>
      </c>
      <c r="AZ171" t="s">
        <v>71</v>
      </c>
      <c r="BA171" t="s">
        <v>71</v>
      </c>
      <c r="BB171" t="s">
        <v>71</v>
      </c>
      <c r="BC171">
        <v>1</v>
      </c>
      <c r="BD171">
        <v>21</v>
      </c>
      <c r="BE171" t="s">
        <v>71</v>
      </c>
      <c r="BF171" t="s">
        <v>1726</v>
      </c>
      <c r="BG171" t="str">
        <f>HYPERLINK("http://dx.doi.org/10.1016/S0165-0114(97)00254-6","http://dx.doi.org/10.1016/S0165-0114(97)00254-6")</f>
        <v>http://dx.doi.org/10.1016/S0165-0114(97)00254-6</v>
      </c>
      <c r="BH171" t="s">
        <v>71</v>
      </c>
      <c r="BI171" t="s">
        <v>71</v>
      </c>
      <c r="BJ171" t="s">
        <v>71</v>
      </c>
      <c r="BK171" t="s">
        <v>71</v>
      </c>
      <c r="BL171" t="s">
        <v>71</v>
      </c>
      <c r="BM171" t="s">
        <v>71</v>
      </c>
      <c r="BN171" t="s">
        <v>71</v>
      </c>
      <c r="BO171" t="s">
        <v>71</v>
      </c>
      <c r="BP171" t="s">
        <v>71</v>
      </c>
      <c r="BQ171" t="s">
        <v>71</v>
      </c>
      <c r="BR171" t="s">
        <v>71</v>
      </c>
      <c r="BS171" t="s">
        <v>71</v>
      </c>
      <c r="BT171" t="s">
        <v>1727</v>
      </c>
      <c r="BU171" t="str">
        <f>HYPERLINK("https%3A%2F%2Fwww.webofscience.com%2Fwos%2Fwoscc%2Ffull-record%2FWOS:000072304700001","View Full Record in Web of Science")</f>
        <v>View Full Record in Web of Science</v>
      </c>
    </row>
    <row r="172" spans="1:73" x14ac:dyDescent="0.25">
      <c r="A172" t="s">
        <v>69</v>
      </c>
      <c r="B172" t="s">
        <v>1728</v>
      </c>
      <c r="C172" t="s">
        <v>71</v>
      </c>
      <c r="D172" t="s">
        <v>71</v>
      </c>
      <c r="E172" t="s">
        <v>71</v>
      </c>
      <c r="F172" t="s">
        <v>1729</v>
      </c>
      <c r="G172" t="s">
        <v>71</v>
      </c>
      <c r="H172" t="s">
        <v>71</v>
      </c>
      <c r="I172" t="s">
        <v>1730</v>
      </c>
      <c r="K172" t="s">
        <v>837</v>
      </c>
      <c r="L172" t="s">
        <v>71</v>
      </c>
      <c r="M172" t="s">
        <v>71</v>
      </c>
      <c r="N172" t="s">
        <v>71</v>
      </c>
      <c r="O172" t="s">
        <v>71</v>
      </c>
      <c r="P172" t="s">
        <v>71</v>
      </c>
      <c r="Q172" t="s">
        <v>71</v>
      </c>
      <c r="R172" t="s">
        <v>71</v>
      </c>
      <c r="S172" t="s">
        <v>71</v>
      </c>
      <c r="T172" t="s">
        <v>71</v>
      </c>
      <c r="U172" t="s">
        <v>71</v>
      </c>
      <c r="V172" t="s">
        <v>71</v>
      </c>
      <c r="W172" t="s">
        <v>1731</v>
      </c>
      <c r="X172" t="s">
        <v>71</v>
      </c>
      <c r="Y172" t="s">
        <v>71</v>
      </c>
      <c r="Z172" t="s">
        <v>71</v>
      </c>
      <c r="AA172" t="s">
        <v>71</v>
      </c>
      <c r="AB172" t="s">
        <v>1732</v>
      </c>
      <c r="AC172" t="s">
        <v>1733</v>
      </c>
      <c r="AD172" t="s">
        <v>71</v>
      </c>
      <c r="AE172" t="s">
        <v>71</v>
      </c>
      <c r="AF172" t="s">
        <v>71</v>
      </c>
      <c r="AG172" t="s">
        <v>71</v>
      </c>
      <c r="AH172" t="s">
        <v>71</v>
      </c>
      <c r="AI172" t="s">
        <v>71</v>
      </c>
      <c r="AJ172" t="s">
        <v>71</v>
      </c>
      <c r="AK172" t="s">
        <v>71</v>
      </c>
      <c r="AL172" t="s">
        <v>71</v>
      </c>
      <c r="AM172" t="s">
        <v>71</v>
      </c>
      <c r="AN172" t="s">
        <v>71</v>
      </c>
      <c r="AO172" t="s">
        <v>71</v>
      </c>
      <c r="AP172" t="s">
        <v>839</v>
      </c>
      <c r="AQ172" t="s">
        <v>1399</v>
      </c>
      <c r="AR172" t="s">
        <v>71</v>
      </c>
      <c r="AS172" t="s">
        <v>71</v>
      </c>
      <c r="AT172" t="s">
        <v>71</v>
      </c>
      <c r="AU172" t="s">
        <v>263</v>
      </c>
      <c r="AV172">
        <v>2020</v>
      </c>
      <c r="AW172">
        <v>35</v>
      </c>
      <c r="AX172">
        <v>11</v>
      </c>
      <c r="AY172" t="s">
        <v>71</v>
      </c>
      <c r="AZ172" t="s">
        <v>71</v>
      </c>
      <c r="BA172" t="s">
        <v>71</v>
      </c>
      <c r="BB172" t="s">
        <v>71</v>
      </c>
      <c r="BC172">
        <v>1646</v>
      </c>
      <c r="BD172">
        <v>1679</v>
      </c>
      <c r="BE172" t="s">
        <v>71</v>
      </c>
      <c r="BF172" t="s">
        <v>1734</v>
      </c>
      <c r="BG172" t="str">
        <f>HYPERLINK("http://dx.doi.org/10.1002/int.22266","http://dx.doi.org/10.1002/int.22266")</f>
        <v>http://dx.doi.org/10.1002/int.22266</v>
      </c>
      <c r="BH172" t="s">
        <v>71</v>
      </c>
      <c r="BI172" t="s">
        <v>1735</v>
      </c>
      <c r="BJ172" t="s">
        <v>71</v>
      </c>
      <c r="BK172" t="s">
        <v>71</v>
      </c>
      <c r="BL172" t="s">
        <v>71</v>
      </c>
      <c r="BM172" t="s">
        <v>71</v>
      </c>
      <c r="BN172" t="s">
        <v>71</v>
      </c>
      <c r="BO172" t="s">
        <v>71</v>
      </c>
      <c r="BP172" t="s">
        <v>71</v>
      </c>
      <c r="BQ172" t="s">
        <v>71</v>
      </c>
      <c r="BR172" t="s">
        <v>71</v>
      </c>
      <c r="BS172" t="s">
        <v>71</v>
      </c>
      <c r="BT172" t="s">
        <v>1736</v>
      </c>
      <c r="BU172" t="str">
        <f>HYPERLINK("https%3A%2F%2Fwww.webofscience.com%2Fwos%2Fwoscc%2Ffull-record%2FWOS:000550727200001","View Full Record in Web of Science")</f>
        <v>View Full Record in Web of Science</v>
      </c>
    </row>
    <row r="173" spans="1:73" x14ac:dyDescent="0.25">
      <c r="A173" t="s">
        <v>460</v>
      </c>
      <c r="B173" t="s">
        <v>1737</v>
      </c>
      <c r="C173" t="s">
        <v>71</v>
      </c>
      <c r="D173" t="s">
        <v>1738</v>
      </c>
      <c r="E173" t="s">
        <v>71</v>
      </c>
      <c r="F173" t="s">
        <v>1739</v>
      </c>
      <c r="G173" t="s">
        <v>71</v>
      </c>
      <c r="H173" t="s">
        <v>71</v>
      </c>
      <c r="I173" t="s">
        <v>1740</v>
      </c>
      <c r="K173" t="s">
        <v>1741</v>
      </c>
      <c r="L173" t="s">
        <v>220</v>
      </c>
      <c r="M173" t="s">
        <v>71</v>
      </c>
      <c r="N173" t="s">
        <v>71</v>
      </c>
      <c r="O173" t="s">
        <v>71</v>
      </c>
      <c r="P173" t="s">
        <v>71</v>
      </c>
      <c r="Q173" t="s">
        <v>71</v>
      </c>
      <c r="R173" t="s">
        <v>71</v>
      </c>
      <c r="S173" t="s">
        <v>71</v>
      </c>
      <c r="T173" t="s">
        <v>71</v>
      </c>
      <c r="U173" t="s">
        <v>71</v>
      </c>
      <c r="V173" t="s">
        <v>71</v>
      </c>
      <c r="W173" t="s">
        <v>1742</v>
      </c>
      <c r="X173" t="s">
        <v>71</v>
      </c>
      <c r="Y173" t="s">
        <v>71</v>
      </c>
      <c r="Z173" t="s">
        <v>71</v>
      </c>
      <c r="AA173" t="s">
        <v>71</v>
      </c>
      <c r="AB173" t="s">
        <v>1743</v>
      </c>
      <c r="AC173" t="s">
        <v>71</v>
      </c>
      <c r="AD173" t="s">
        <v>71</v>
      </c>
      <c r="AE173" t="s">
        <v>71</v>
      </c>
      <c r="AF173" t="s">
        <v>71</v>
      </c>
      <c r="AG173" t="s">
        <v>71</v>
      </c>
      <c r="AH173" t="s">
        <v>71</v>
      </c>
      <c r="AI173" t="s">
        <v>71</v>
      </c>
      <c r="AJ173" t="s">
        <v>71</v>
      </c>
      <c r="AK173" t="s">
        <v>71</v>
      </c>
      <c r="AL173" t="s">
        <v>71</v>
      </c>
      <c r="AM173" t="s">
        <v>71</v>
      </c>
      <c r="AN173" t="s">
        <v>71</v>
      </c>
      <c r="AO173" t="s">
        <v>71</v>
      </c>
      <c r="AP173" t="s">
        <v>226</v>
      </c>
      <c r="AQ173" t="s">
        <v>227</v>
      </c>
      <c r="AR173" t="s">
        <v>1744</v>
      </c>
      <c r="AS173" t="s">
        <v>71</v>
      </c>
      <c r="AT173" t="s">
        <v>71</v>
      </c>
      <c r="AU173" t="s">
        <v>71</v>
      </c>
      <c r="AV173">
        <v>2007</v>
      </c>
      <c r="AW173">
        <v>160</v>
      </c>
      <c r="AX173" t="s">
        <v>71</v>
      </c>
      <c r="AY173" t="s">
        <v>71</v>
      </c>
      <c r="AZ173" t="s">
        <v>71</v>
      </c>
      <c r="BA173" t="s">
        <v>71</v>
      </c>
      <c r="BB173" t="s">
        <v>71</v>
      </c>
      <c r="BC173">
        <v>245</v>
      </c>
      <c r="BD173">
        <v>270</v>
      </c>
      <c r="BE173" t="s">
        <v>71</v>
      </c>
      <c r="BF173" t="s">
        <v>71</v>
      </c>
      <c r="BG173" t="s">
        <v>71</v>
      </c>
      <c r="BH173" t="s">
        <v>71</v>
      </c>
      <c r="BI173" t="s">
        <v>71</v>
      </c>
      <c r="BJ173" t="s">
        <v>71</v>
      </c>
      <c r="BK173" t="s">
        <v>71</v>
      </c>
      <c r="BL173" t="s">
        <v>71</v>
      </c>
      <c r="BM173" t="s">
        <v>71</v>
      </c>
      <c r="BN173" t="s">
        <v>71</v>
      </c>
      <c r="BO173" t="s">
        <v>71</v>
      </c>
      <c r="BP173" t="s">
        <v>71</v>
      </c>
      <c r="BQ173" t="s">
        <v>71</v>
      </c>
      <c r="BR173" t="s">
        <v>71</v>
      </c>
      <c r="BS173" t="s">
        <v>71</v>
      </c>
      <c r="BT173" t="s">
        <v>1745</v>
      </c>
      <c r="BU173" t="str">
        <f>HYPERLINK("https%3A%2F%2Fwww.webofscience.com%2Fwos%2Fwoscc%2Ffull-record%2FWOS:000271690300016","View Full Record in Web of Science")</f>
        <v>View Full Record in Web of Science</v>
      </c>
    </row>
    <row r="174" spans="1:73" x14ac:dyDescent="0.25">
      <c r="A174" t="s">
        <v>83</v>
      </c>
      <c r="B174" t="s">
        <v>1746</v>
      </c>
      <c r="C174" t="s">
        <v>71</v>
      </c>
      <c r="D174" t="s">
        <v>71</v>
      </c>
      <c r="E174" t="s">
        <v>1747</v>
      </c>
      <c r="F174" t="s">
        <v>1746</v>
      </c>
      <c r="G174" t="s">
        <v>71</v>
      </c>
      <c r="H174" t="s">
        <v>71</v>
      </c>
      <c r="I174" t="s">
        <v>1748</v>
      </c>
      <c r="K174" t="s">
        <v>1749</v>
      </c>
      <c r="L174" t="s">
        <v>71</v>
      </c>
      <c r="M174" t="s">
        <v>71</v>
      </c>
      <c r="N174" t="s">
        <v>71</v>
      </c>
      <c r="O174" t="s">
        <v>71</v>
      </c>
      <c r="P174" t="s">
        <v>817</v>
      </c>
      <c r="Q174" t="s">
        <v>1750</v>
      </c>
      <c r="R174" t="s">
        <v>1751</v>
      </c>
      <c r="S174" t="s">
        <v>1752</v>
      </c>
      <c r="T174" t="s">
        <v>71</v>
      </c>
      <c r="U174" t="s">
        <v>71</v>
      </c>
      <c r="V174" t="s">
        <v>71</v>
      </c>
      <c r="W174" t="s">
        <v>1753</v>
      </c>
      <c r="X174" t="s">
        <v>71</v>
      </c>
      <c r="Y174" t="s">
        <v>71</v>
      </c>
      <c r="Z174" t="s">
        <v>71</v>
      </c>
      <c r="AA174" t="s">
        <v>71</v>
      </c>
      <c r="AB174" t="s">
        <v>1754</v>
      </c>
      <c r="AC174" t="s">
        <v>1755</v>
      </c>
      <c r="AD174" t="s">
        <v>71</v>
      </c>
      <c r="AE174" t="s">
        <v>71</v>
      </c>
      <c r="AF174" t="s">
        <v>71</v>
      </c>
      <c r="AG174" t="s">
        <v>71</v>
      </c>
      <c r="AH174" t="s">
        <v>71</v>
      </c>
      <c r="AI174" t="s">
        <v>71</v>
      </c>
      <c r="AJ174" t="s">
        <v>71</v>
      </c>
      <c r="AK174" t="s">
        <v>71</v>
      </c>
      <c r="AL174" t="s">
        <v>71</v>
      </c>
      <c r="AM174" t="s">
        <v>71</v>
      </c>
      <c r="AN174" t="s">
        <v>71</v>
      </c>
      <c r="AO174" t="s">
        <v>71</v>
      </c>
      <c r="AP174" t="s">
        <v>71</v>
      </c>
      <c r="AQ174" t="s">
        <v>71</v>
      </c>
      <c r="AR174" t="s">
        <v>1756</v>
      </c>
      <c r="AS174" t="s">
        <v>71</v>
      </c>
      <c r="AT174" t="s">
        <v>71</v>
      </c>
      <c r="AU174" t="s">
        <v>71</v>
      </c>
      <c r="AV174">
        <v>2002</v>
      </c>
      <c r="AW174" t="s">
        <v>71</v>
      </c>
      <c r="AX174" t="s">
        <v>71</v>
      </c>
      <c r="AY174" t="s">
        <v>71</v>
      </c>
      <c r="AZ174" t="s">
        <v>71</v>
      </c>
      <c r="BA174" t="s">
        <v>71</v>
      </c>
      <c r="BB174" t="s">
        <v>71</v>
      </c>
      <c r="BC174">
        <v>1321</v>
      </c>
      <c r="BD174">
        <v>1325</v>
      </c>
      <c r="BE174" t="s">
        <v>71</v>
      </c>
      <c r="BF174" t="s">
        <v>71</v>
      </c>
      <c r="BG174" t="s">
        <v>71</v>
      </c>
      <c r="BH174" t="s">
        <v>71</v>
      </c>
      <c r="BI174" t="s">
        <v>71</v>
      </c>
      <c r="BJ174" t="s">
        <v>71</v>
      </c>
      <c r="BK174" t="s">
        <v>71</v>
      </c>
      <c r="BL174" t="s">
        <v>71</v>
      </c>
      <c r="BM174" t="s">
        <v>71</v>
      </c>
      <c r="BN174" t="s">
        <v>71</v>
      </c>
      <c r="BO174" t="s">
        <v>71</v>
      </c>
      <c r="BP174" t="s">
        <v>71</v>
      </c>
      <c r="BQ174" t="s">
        <v>71</v>
      </c>
      <c r="BR174" t="s">
        <v>71</v>
      </c>
      <c r="BS174" t="s">
        <v>71</v>
      </c>
      <c r="BT174" t="s">
        <v>1757</v>
      </c>
      <c r="BU174" t="str">
        <f>HYPERLINK("https%3A%2F%2Fwww.webofscience.com%2Fwos%2Fwoscc%2Ffull-record%2FWOS:000177476600231","View Full Record in Web of Science")</f>
        <v>View Full Record in Web of Science</v>
      </c>
    </row>
    <row r="175" spans="1:73" x14ac:dyDescent="0.25">
      <c r="A175" t="s">
        <v>83</v>
      </c>
      <c r="B175" t="s">
        <v>1758</v>
      </c>
      <c r="C175" t="s">
        <v>71</v>
      </c>
      <c r="D175" t="s">
        <v>71</v>
      </c>
      <c r="E175" t="s">
        <v>102</v>
      </c>
      <c r="F175" t="s">
        <v>1759</v>
      </c>
      <c r="G175" t="s">
        <v>71</v>
      </c>
      <c r="H175" t="s">
        <v>71</v>
      </c>
      <c r="I175" t="s">
        <v>1760</v>
      </c>
      <c r="K175" t="s">
        <v>1300</v>
      </c>
      <c r="L175" t="s">
        <v>817</v>
      </c>
      <c r="M175" t="s">
        <v>71</v>
      </c>
      <c r="N175" t="s">
        <v>71</v>
      </c>
      <c r="O175" t="s">
        <v>71</v>
      </c>
      <c r="P175" t="s">
        <v>1301</v>
      </c>
      <c r="Q175" t="s">
        <v>1302</v>
      </c>
      <c r="R175" t="s">
        <v>1303</v>
      </c>
      <c r="S175" t="s">
        <v>1304</v>
      </c>
      <c r="T175" t="s">
        <v>71</v>
      </c>
      <c r="U175" t="s">
        <v>71</v>
      </c>
      <c r="V175" t="s">
        <v>71</v>
      </c>
      <c r="W175" t="s">
        <v>1761</v>
      </c>
      <c r="X175" t="s">
        <v>71</v>
      </c>
      <c r="Y175" t="s">
        <v>71</v>
      </c>
      <c r="Z175" t="s">
        <v>71</v>
      </c>
      <c r="AA175" t="s">
        <v>71</v>
      </c>
      <c r="AB175" t="s">
        <v>71</v>
      </c>
      <c r="AC175" t="s">
        <v>1762</v>
      </c>
      <c r="AD175" t="s">
        <v>71</v>
      </c>
      <c r="AE175" t="s">
        <v>71</v>
      </c>
      <c r="AF175" t="s">
        <v>71</v>
      </c>
      <c r="AG175" t="s">
        <v>71</v>
      </c>
      <c r="AH175" t="s">
        <v>71</v>
      </c>
      <c r="AI175" t="s">
        <v>71</v>
      </c>
      <c r="AJ175" t="s">
        <v>71</v>
      </c>
      <c r="AK175" t="s">
        <v>71</v>
      </c>
      <c r="AL175" t="s">
        <v>71</v>
      </c>
      <c r="AM175" t="s">
        <v>71</v>
      </c>
      <c r="AN175" t="s">
        <v>71</v>
      </c>
      <c r="AO175" t="s">
        <v>71</v>
      </c>
      <c r="AP175" t="s">
        <v>824</v>
      </c>
      <c r="AQ175" t="s">
        <v>71</v>
      </c>
      <c r="AR175" t="s">
        <v>1307</v>
      </c>
      <c r="AS175" t="s">
        <v>71</v>
      </c>
      <c r="AT175" t="s">
        <v>71</v>
      </c>
      <c r="AU175" t="s">
        <v>71</v>
      </c>
      <c r="AV175">
        <v>2013</v>
      </c>
      <c r="AW175" t="s">
        <v>71</v>
      </c>
      <c r="AX175" t="s">
        <v>71</v>
      </c>
      <c r="AY175" t="s">
        <v>71</v>
      </c>
      <c r="AZ175" t="s">
        <v>71</v>
      </c>
      <c r="BA175" t="s">
        <v>71</v>
      </c>
      <c r="BB175" t="s">
        <v>71</v>
      </c>
      <c r="BC175" t="s">
        <v>71</v>
      </c>
      <c r="BD175" t="s">
        <v>71</v>
      </c>
      <c r="BE175" t="s">
        <v>71</v>
      </c>
      <c r="BF175" t="s">
        <v>1763</v>
      </c>
      <c r="BG175" t="str">
        <f>HYPERLINK("http://dx.doi.org/10.1109/FUZZ-IEEE.2013.6622466","http://dx.doi.org/10.1109/FUZZ-IEEE.2013.6622466")</f>
        <v>http://dx.doi.org/10.1109/FUZZ-IEEE.2013.6622466</v>
      </c>
      <c r="BH175" t="s">
        <v>71</v>
      </c>
      <c r="BI175" t="s">
        <v>71</v>
      </c>
      <c r="BJ175" t="s">
        <v>71</v>
      </c>
      <c r="BK175" t="s">
        <v>71</v>
      </c>
      <c r="BL175" t="s">
        <v>71</v>
      </c>
      <c r="BM175" t="s">
        <v>71</v>
      </c>
      <c r="BN175" t="s">
        <v>71</v>
      </c>
      <c r="BO175" t="s">
        <v>71</v>
      </c>
      <c r="BP175" t="s">
        <v>71</v>
      </c>
      <c r="BQ175" t="s">
        <v>71</v>
      </c>
      <c r="BR175" t="s">
        <v>71</v>
      </c>
      <c r="BS175" t="s">
        <v>71</v>
      </c>
      <c r="BT175" t="s">
        <v>1764</v>
      </c>
      <c r="BU175" t="str">
        <f>HYPERLINK("https%3A%2F%2Fwww.webofscience.com%2Fwos%2Fwoscc%2Ffull-record%2FWOS:000335342800168","View Full Record in Web of Science")</f>
        <v>View Full Record in Web of Science</v>
      </c>
    </row>
    <row r="176" spans="1:73" x14ac:dyDescent="0.25">
      <c r="A176" t="s">
        <v>83</v>
      </c>
      <c r="B176" t="s">
        <v>1765</v>
      </c>
      <c r="C176" t="s">
        <v>71</v>
      </c>
      <c r="D176" t="s">
        <v>1766</v>
      </c>
      <c r="E176" t="s">
        <v>71</v>
      </c>
      <c r="F176" t="s">
        <v>1765</v>
      </c>
      <c r="G176" t="s">
        <v>71</v>
      </c>
      <c r="H176" t="s">
        <v>71</v>
      </c>
      <c r="I176" t="s">
        <v>1767</v>
      </c>
      <c r="K176" t="s">
        <v>1768</v>
      </c>
      <c r="L176" t="s">
        <v>1769</v>
      </c>
      <c r="M176" t="s">
        <v>71</v>
      </c>
      <c r="N176" t="s">
        <v>71</v>
      </c>
      <c r="O176" t="s">
        <v>71</v>
      </c>
      <c r="P176" t="s">
        <v>1770</v>
      </c>
      <c r="Q176" t="s">
        <v>1771</v>
      </c>
      <c r="R176" t="s">
        <v>1772</v>
      </c>
      <c r="S176" t="s">
        <v>1773</v>
      </c>
      <c r="T176" t="s">
        <v>71</v>
      </c>
      <c r="U176" t="s">
        <v>71</v>
      </c>
      <c r="V176" t="s">
        <v>71</v>
      </c>
      <c r="W176" t="s">
        <v>1774</v>
      </c>
      <c r="X176" t="s">
        <v>71</v>
      </c>
      <c r="Y176" t="s">
        <v>71</v>
      </c>
      <c r="Z176" t="s">
        <v>71</v>
      </c>
      <c r="AA176" t="s">
        <v>71</v>
      </c>
      <c r="AB176" t="s">
        <v>71</v>
      </c>
      <c r="AC176" t="s">
        <v>71</v>
      </c>
      <c r="AD176" t="s">
        <v>71</v>
      </c>
      <c r="AE176" t="s">
        <v>71</v>
      </c>
      <c r="AF176" t="s">
        <v>71</v>
      </c>
      <c r="AG176" t="s">
        <v>71</v>
      </c>
      <c r="AH176" t="s">
        <v>71</v>
      </c>
      <c r="AI176" t="s">
        <v>71</v>
      </c>
      <c r="AJ176" t="s">
        <v>71</v>
      </c>
      <c r="AK176" t="s">
        <v>71</v>
      </c>
      <c r="AL176" t="s">
        <v>71</v>
      </c>
      <c r="AM176" t="s">
        <v>71</v>
      </c>
      <c r="AN176" t="s">
        <v>71</v>
      </c>
      <c r="AO176" t="s">
        <v>71</v>
      </c>
      <c r="AP176" t="s">
        <v>1775</v>
      </c>
      <c r="AQ176" t="s">
        <v>71</v>
      </c>
      <c r="AR176" t="s">
        <v>1776</v>
      </c>
      <c r="AS176" t="s">
        <v>71</v>
      </c>
      <c r="AT176" t="s">
        <v>71</v>
      </c>
      <c r="AU176" t="s">
        <v>71</v>
      </c>
      <c r="AV176">
        <v>1998</v>
      </c>
      <c r="AW176">
        <v>162</v>
      </c>
      <c r="AX176" t="s">
        <v>71</v>
      </c>
      <c r="AY176" t="s">
        <v>71</v>
      </c>
      <c r="AZ176" t="s">
        <v>71</v>
      </c>
      <c r="BA176" t="s">
        <v>71</v>
      </c>
      <c r="BB176" t="s">
        <v>71</v>
      </c>
      <c r="BC176">
        <v>157</v>
      </c>
      <c r="BD176">
        <v>176</v>
      </c>
      <c r="BE176" t="s">
        <v>71</v>
      </c>
      <c r="BF176" t="s">
        <v>71</v>
      </c>
      <c r="BG176" t="s">
        <v>71</v>
      </c>
      <c r="BH176" t="s">
        <v>71</v>
      </c>
      <c r="BI176" t="s">
        <v>71</v>
      </c>
      <c r="BJ176" t="s">
        <v>71</v>
      </c>
      <c r="BK176" t="s">
        <v>71</v>
      </c>
      <c r="BL176" t="s">
        <v>71</v>
      </c>
      <c r="BM176" t="s">
        <v>71</v>
      </c>
      <c r="BN176" t="s">
        <v>71</v>
      </c>
      <c r="BO176" t="s">
        <v>71</v>
      </c>
      <c r="BP176" t="s">
        <v>71</v>
      </c>
      <c r="BQ176" t="s">
        <v>71</v>
      </c>
      <c r="BR176" t="s">
        <v>71</v>
      </c>
      <c r="BS176" t="s">
        <v>71</v>
      </c>
      <c r="BT176" t="s">
        <v>1777</v>
      </c>
      <c r="BU176" t="str">
        <f>HYPERLINK("https%3A%2F%2Fwww.webofscience.com%2Fwos%2Fwoscc%2Ffull-record%2FWOS:000078876900009","View Full Record in Web of Science")</f>
        <v>View Full Record in Web of Science</v>
      </c>
    </row>
    <row r="177" spans="1:73" x14ac:dyDescent="0.25">
      <c r="A177" t="s">
        <v>83</v>
      </c>
      <c r="B177" t="s">
        <v>1778</v>
      </c>
      <c r="C177" t="s">
        <v>71</v>
      </c>
      <c r="D177" t="s">
        <v>71</v>
      </c>
      <c r="E177" t="s">
        <v>102</v>
      </c>
      <c r="F177" t="s">
        <v>1779</v>
      </c>
      <c r="G177" t="s">
        <v>71</v>
      </c>
      <c r="H177" t="s">
        <v>71</v>
      </c>
      <c r="I177" t="s">
        <v>1780</v>
      </c>
      <c r="K177" t="s">
        <v>1781</v>
      </c>
      <c r="L177" t="s">
        <v>1782</v>
      </c>
      <c r="M177" t="s">
        <v>71</v>
      </c>
      <c r="N177" t="s">
        <v>71</v>
      </c>
      <c r="O177" t="s">
        <v>71</v>
      </c>
      <c r="P177" t="s">
        <v>1783</v>
      </c>
      <c r="Q177" t="s">
        <v>1784</v>
      </c>
      <c r="R177" t="s">
        <v>1785</v>
      </c>
      <c r="S177" t="s">
        <v>1786</v>
      </c>
      <c r="T177" t="s">
        <v>71</v>
      </c>
      <c r="U177" t="s">
        <v>71</v>
      </c>
      <c r="V177" t="s">
        <v>71</v>
      </c>
      <c r="W177" t="s">
        <v>1787</v>
      </c>
      <c r="X177" t="s">
        <v>71</v>
      </c>
      <c r="Y177" t="s">
        <v>71</v>
      </c>
      <c r="Z177" t="s">
        <v>71</v>
      </c>
      <c r="AA177" t="s">
        <v>71</v>
      </c>
      <c r="AB177" t="s">
        <v>71</v>
      </c>
      <c r="AC177" t="s">
        <v>71</v>
      </c>
      <c r="AD177" t="s">
        <v>71</v>
      </c>
      <c r="AE177" t="s">
        <v>71</v>
      </c>
      <c r="AF177" t="s">
        <v>71</v>
      </c>
      <c r="AG177" t="s">
        <v>71</v>
      </c>
      <c r="AH177" t="s">
        <v>71</v>
      </c>
      <c r="AI177" t="s">
        <v>71</v>
      </c>
      <c r="AJ177" t="s">
        <v>71</v>
      </c>
      <c r="AK177" t="s">
        <v>71</v>
      </c>
      <c r="AL177" t="s">
        <v>71</v>
      </c>
      <c r="AM177" t="s">
        <v>71</v>
      </c>
      <c r="AN177" t="s">
        <v>71</v>
      </c>
      <c r="AO177" t="s">
        <v>71</v>
      </c>
      <c r="AP177" t="s">
        <v>1788</v>
      </c>
      <c r="AQ177" t="s">
        <v>71</v>
      </c>
      <c r="AR177" t="s">
        <v>1789</v>
      </c>
      <c r="AS177" t="s">
        <v>71</v>
      </c>
      <c r="AT177" t="s">
        <v>71</v>
      </c>
      <c r="AU177" t="s">
        <v>71</v>
      </c>
      <c r="AV177">
        <v>2022</v>
      </c>
      <c r="AW177" t="s">
        <v>71</v>
      </c>
      <c r="AX177" t="s">
        <v>71</v>
      </c>
      <c r="AY177" t="s">
        <v>71</v>
      </c>
      <c r="AZ177" t="s">
        <v>71</v>
      </c>
      <c r="BA177" t="s">
        <v>71</v>
      </c>
      <c r="BB177" t="s">
        <v>71</v>
      </c>
      <c r="BC177" t="s">
        <v>71</v>
      </c>
      <c r="BD177" t="s">
        <v>71</v>
      </c>
      <c r="BE177" t="s">
        <v>71</v>
      </c>
      <c r="BF177" t="s">
        <v>1790</v>
      </c>
      <c r="BG177" t="str">
        <f>HYPERLINK("http://dx.doi.org/10.1109/FUZZ-IEEE55066.2022.9882734","http://dx.doi.org/10.1109/FUZZ-IEEE55066.2022.9882734")</f>
        <v>http://dx.doi.org/10.1109/FUZZ-IEEE55066.2022.9882734</v>
      </c>
      <c r="BH177" t="s">
        <v>71</v>
      </c>
      <c r="BI177" t="s">
        <v>71</v>
      </c>
      <c r="BJ177" t="s">
        <v>71</v>
      </c>
      <c r="BK177" t="s">
        <v>71</v>
      </c>
      <c r="BL177" t="s">
        <v>71</v>
      </c>
      <c r="BM177" t="s">
        <v>71</v>
      </c>
      <c r="BN177" t="s">
        <v>71</v>
      </c>
      <c r="BO177" t="s">
        <v>71</v>
      </c>
      <c r="BP177" t="s">
        <v>71</v>
      </c>
      <c r="BQ177" t="s">
        <v>71</v>
      </c>
      <c r="BR177" t="s">
        <v>71</v>
      </c>
      <c r="BS177" t="s">
        <v>71</v>
      </c>
      <c r="BT177" t="s">
        <v>1791</v>
      </c>
      <c r="BU177" t="str">
        <f>HYPERLINK("https%3A%2F%2Fwww.webofscience.com%2Fwos%2Fwoscc%2Ffull-record%2FWOS:000861288500089","View Full Record in Web of Science")</f>
        <v>View Full Record in Web of Science</v>
      </c>
    </row>
    <row r="178" spans="1:73" x14ac:dyDescent="0.25">
      <c r="A178" t="s">
        <v>69</v>
      </c>
      <c r="B178" t="s">
        <v>1792</v>
      </c>
      <c r="C178" t="s">
        <v>71</v>
      </c>
      <c r="D178" t="s">
        <v>71</v>
      </c>
      <c r="E178" t="s">
        <v>71</v>
      </c>
      <c r="F178" t="s">
        <v>1793</v>
      </c>
      <c r="G178" t="s">
        <v>71</v>
      </c>
      <c r="H178" t="s">
        <v>71</v>
      </c>
      <c r="I178" t="s">
        <v>1794</v>
      </c>
      <c r="K178" t="s">
        <v>174</v>
      </c>
      <c r="L178" t="s">
        <v>71</v>
      </c>
      <c r="M178" t="s">
        <v>71</v>
      </c>
      <c r="N178" t="s">
        <v>71</v>
      </c>
      <c r="O178" t="s">
        <v>71</v>
      </c>
      <c r="P178" t="s">
        <v>312</v>
      </c>
      <c r="Q178" t="s">
        <v>313</v>
      </c>
      <c r="R178" t="s">
        <v>314</v>
      </c>
      <c r="S178" t="s">
        <v>315</v>
      </c>
      <c r="T178" t="s">
        <v>71</v>
      </c>
      <c r="U178" t="s">
        <v>71</v>
      </c>
      <c r="V178" t="s">
        <v>71</v>
      </c>
      <c r="W178" t="s">
        <v>1795</v>
      </c>
      <c r="X178" t="s">
        <v>71</v>
      </c>
      <c r="Y178" t="s">
        <v>71</v>
      </c>
      <c r="Z178" t="s">
        <v>71</v>
      </c>
      <c r="AA178" t="s">
        <v>71</v>
      </c>
      <c r="AB178" t="s">
        <v>1796</v>
      </c>
      <c r="AC178" t="s">
        <v>1797</v>
      </c>
      <c r="AD178" t="s">
        <v>71</v>
      </c>
      <c r="AE178" t="s">
        <v>71</v>
      </c>
      <c r="AF178" t="s">
        <v>71</v>
      </c>
      <c r="AG178" t="s">
        <v>71</v>
      </c>
      <c r="AH178" t="s">
        <v>71</v>
      </c>
      <c r="AI178" t="s">
        <v>71</v>
      </c>
      <c r="AJ178" t="s">
        <v>71</v>
      </c>
      <c r="AK178" t="s">
        <v>71</v>
      </c>
      <c r="AL178" t="s">
        <v>71</v>
      </c>
      <c r="AM178" t="s">
        <v>71</v>
      </c>
      <c r="AN178" t="s">
        <v>71</v>
      </c>
      <c r="AO178" t="s">
        <v>71</v>
      </c>
      <c r="AP178" t="s">
        <v>178</v>
      </c>
      <c r="AQ178" t="s">
        <v>179</v>
      </c>
      <c r="AR178" t="s">
        <v>71</v>
      </c>
      <c r="AS178" t="s">
        <v>71</v>
      </c>
      <c r="AT178" t="s">
        <v>71</v>
      </c>
      <c r="AU178" t="s">
        <v>71</v>
      </c>
      <c r="AV178">
        <v>2020</v>
      </c>
      <c r="AW178">
        <v>38</v>
      </c>
      <c r="AX178">
        <v>1</v>
      </c>
      <c r="AY178" t="s">
        <v>71</v>
      </c>
      <c r="AZ178" t="s">
        <v>71</v>
      </c>
      <c r="BA178" t="s">
        <v>71</v>
      </c>
      <c r="BB178" t="s">
        <v>71</v>
      </c>
      <c r="BC178">
        <v>601</v>
      </c>
      <c r="BD178">
        <v>608</v>
      </c>
      <c r="BE178" t="s">
        <v>71</v>
      </c>
      <c r="BF178" t="s">
        <v>1798</v>
      </c>
      <c r="BG178" t="str">
        <f>HYPERLINK("http://dx.doi.org/10.3233/JIFS-179433","http://dx.doi.org/10.3233/JIFS-179433")</f>
        <v>http://dx.doi.org/10.3233/JIFS-179433</v>
      </c>
      <c r="BH178" t="s">
        <v>71</v>
      </c>
      <c r="BI178" t="s">
        <v>71</v>
      </c>
      <c r="BJ178" t="s">
        <v>71</v>
      </c>
      <c r="BK178" t="s">
        <v>71</v>
      </c>
      <c r="BL178" t="s">
        <v>71</v>
      </c>
      <c r="BM178" t="s">
        <v>71</v>
      </c>
      <c r="BN178" t="s">
        <v>71</v>
      </c>
      <c r="BO178" t="s">
        <v>71</v>
      </c>
      <c r="BP178" t="s">
        <v>71</v>
      </c>
      <c r="BQ178" t="s">
        <v>71</v>
      </c>
      <c r="BR178" t="s">
        <v>71</v>
      </c>
      <c r="BS178" t="s">
        <v>71</v>
      </c>
      <c r="BT178" t="s">
        <v>1799</v>
      </c>
      <c r="BU178" t="str">
        <f>HYPERLINK("https%3A%2F%2Fwww.webofscience.com%2Fwos%2Fwoscc%2Ffull-record%2FWOS:000506856200060","View Full Record in Web of Science")</f>
        <v>View Full Record in Web of Science</v>
      </c>
    </row>
    <row r="179" spans="1:73" x14ac:dyDescent="0.25">
      <c r="A179" t="s">
        <v>69</v>
      </c>
      <c r="B179" t="s">
        <v>1800</v>
      </c>
      <c r="C179" t="s">
        <v>71</v>
      </c>
      <c r="D179" t="s">
        <v>71</v>
      </c>
      <c r="E179" t="s">
        <v>71</v>
      </c>
      <c r="F179" t="s">
        <v>1801</v>
      </c>
      <c r="G179" t="s">
        <v>71</v>
      </c>
      <c r="H179" t="s">
        <v>71</v>
      </c>
      <c r="I179" t="s">
        <v>1802</v>
      </c>
      <c r="K179" t="s">
        <v>1803</v>
      </c>
      <c r="L179" t="s">
        <v>71</v>
      </c>
      <c r="M179" t="s">
        <v>71</v>
      </c>
      <c r="N179" t="s">
        <v>71</v>
      </c>
      <c r="O179" t="s">
        <v>71</v>
      </c>
      <c r="P179" t="s">
        <v>71</v>
      </c>
      <c r="Q179" t="s">
        <v>71</v>
      </c>
      <c r="R179" t="s">
        <v>71</v>
      </c>
      <c r="S179" t="s">
        <v>71</v>
      </c>
      <c r="T179" t="s">
        <v>71</v>
      </c>
      <c r="U179" t="s">
        <v>71</v>
      </c>
      <c r="V179" t="s">
        <v>71</v>
      </c>
      <c r="W179" t="s">
        <v>1804</v>
      </c>
      <c r="X179" t="s">
        <v>71</v>
      </c>
      <c r="Y179" t="s">
        <v>71</v>
      </c>
      <c r="Z179" t="s">
        <v>71</v>
      </c>
      <c r="AA179" t="s">
        <v>71</v>
      </c>
      <c r="AB179" t="s">
        <v>1805</v>
      </c>
      <c r="AC179" t="s">
        <v>1806</v>
      </c>
      <c r="AD179" t="s">
        <v>71</v>
      </c>
      <c r="AE179" t="s">
        <v>71</v>
      </c>
      <c r="AF179" t="s">
        <v>71</v>
      </c>
      <c r="AG179" t="s">
        <v>71</v>
      </c>
      <c r="AH179" t="s">
        <v>71</v>
      </c>
      <c r="AI179" t="s">
        <v>71</v>
      </c>
      <c r="AJ179" t="s">
        <v>71</v>
      </c>
      <c r="AK179" t="s">
        <v>71</v>
      </c>
      <c r="AL179" t="s">
        <v>71</v>
      </c>
      <c r="AM179" t="s">
        <v>71</v>
      </c>
      <c r="AN179" t="s">
        <v>71</v>
      </c>
      <c r="AO179" t="s">
        <v>71</v>
      </c>
      <c r="AP179" t="s">
        <v>1807</v>
      </c>
      <c r="AQ179" t="s">
        <v>1808</v>
      </c>
      <c r="AR179" t="s">
        <v>71</v>
      </c>
      <c r="AS179" t="s">
        <v>71</v>
      </c>
      <c r="AT179" t="s">
        <v>71</v>
      </c>
      <c r="AU179" t="s">
        <v>728</v>
      </c>
      <c r="AV179">
        <v>2017</v>
      </c>
      <c r="AW179">
        <v>12</v>
      </c>
      <c r="AX179">
        <v>6</v>
      </c>
      <c r="AY179" t="s">
        <v>71</v>
      </c>
      <c r="AZ179" t="s">
        <v>71</v>
      </c>
      <c r="BA179" t="s">
        <v>71</v>
      </c>
      <c r="BB179" t="s">
        <v>71</v>
      </c>
      <c r="BC179">
        <v>748</v>
      </c>
      <c r="BD179">
        <v>789</v>
      </c>
      <c r="BE179" t="s">
        <v>71</v>
      </c>
      <c r="BF179" t="s">
        <v>1809</v>
      </c>
      <c r="BG179" t="str">
        <f>HYPERLINK("http://dx.doi.org/10.15837/ijccc.2017.6.3111","http://dx.doi.org/10.15837/ijccc.2017.6.3111")</f>
        <v>http://dx.doi.org/10.15837/ijccc.2017.6.3111</v>
      </c>
      <c r="BH179" t="s">
        <v>71</v>
      </c>
      <c r="BI179" t="s">
        <v>71</v>
      </c>
      <c r="BJ179" t="s">
        <v>71</v>
      </c>
      <c r="BK179" t="s">
        <v>71</v>
      </c>
      <c r="BL179" t="s">
        <v>71</v>
      </c>
      <c r="BM179" t="s">
        <v>71</v>
      </c>
      <c r="BN179" t="s">
        <v>71</v>
      </c>
      <c r="BO179" t="s">
        <v>71</v>
      </c>
      <c r="BP179" t="s">
        <v>71</v>
      </c>
      <c r="BQ179" t="s">
        <v>71</v>
      </c>
      <c r="BR179" t="s">
        <v>71</v>
      </c>
      <c r="BS179" t="s">
        <v>71</v>
      </c>
      <c r="BT179" t="s">
        <v>1810</v>
      </c>
      <c r="BU179" t="str">
        <f>HYPERLINK("https%3A%2F%2Fwww.webofscience.com%2Fwos%2Fwoscc%2Ffull-record%2FWOS:000417397400001","View Full Record in Web of Science")</f>
        <v>View Full Record in Web of Science</v>
      </c>
    </row>
    <row r="180" spans="1:73" x14ac:dyDescent="0.25">
      <c r="A180" t="s">
        <v>69</v>
      </c>
      <c r="B180" t="s">
        <v>1811</v>
      </c>
      <c r="C180" t="s">
        <v>71</v>
      </c>
      <c r="D180" t="s">
        <v>71</v>
      </c>
      <c r="E180" t="s">
        <v>71</v>
      </c>
      <c r="F180" t="s">
        <v>1811</v>
      </c>
      <c r="G180" t="s">
        <v>71</v>
      </c>
      <c r="H180" t="s">
        <v>71</v>
      </c>
      <c r="I180" t="s">
        <v>1812</v>
      </c>
      <c r="K180" t="s">
        <v>421</v>
      </c>
      <c r="L180" t="s">
        <v>71</v>
      </c>
      <c r="M180" t="s">
        <v>71</v>
      </c>
      <c r="N180" t="s">
        <v>71</v>
      </c>
      <c r="O180" t="s">
        <v>71</v>
      </c>
      <c r="P180" t="s">
        <v>71</v>
      </c>
      <c r="Q180" t="s">
        <v>71</v>
      </c>
      <c r="R180" t="s">
        <v>71</v>
      </c>
      <c r="S180" t="s">
        <v>71</v>
      </c>
      <c r="T180" t="s">
        <v>71</v>
      </c>
      <c r="U180" t="s">
        <v>71</v>
      </c>
      <c r="V180" t="s">
        <v>71</v>
      </c>
      <c r="W180" t="s">
        <v>1813</v>
      </c>
      <c r="X180" t="s">
        <v>71</v>
      </c>
      <c r="Y180" t="s">
        <v>71</v>
      </c>
      <c r="Z180" t="s">
        <v>71</v>
      </c>
      <c r="AA180" t="s">
        <v>71</v>
      </c>
      <c r="AB180" t="s">
        <v>71</v>
      </c>
      <c r="AC180" t="s">
        <v>71</v>
      </c>
      <c r="AD180" t="s">
        <v>71</v>
      </c>
      <c r="AE180" t="s">
        <v>71</v>
      </c>
      <c r="AF180" t="s">
        <v>71</v>
      </c>
      <c r="AG180" t="s">
        <v>71</v>
      </c>
      <c r="AH180" t="s">
        <v>71</v>
      </c>
      <c r="AI180" t="s">
        <v>71</v>
      </c>
      <c r="AJ180" t="s">
        <v>71</v>
      </c>
      <c r="AK180" t="s">
        <v>71</v>
      </c>
      <c r="AL180" t="s">
        <v>71</v>
      </c>
      <c r="AM180" t="s">
        <v>71</v>
      </c>
      <c r="AN180" t="s">
        <v>71</v>
      </c>
      <c r="AO180" t="s">
        <v>71</v>
      </c>
      <c r="AP180" t="s">
        <v>423</v>
      </c>
      <c r="AQ180" t="s">
        <v>715</v>
      </c>
      <c r="AR180" t="s">
        <v>71</v>
      </c>
      <c r="AS180" t="s">
        <v>71</v>
      </c>
      <c r="AT180" t="s">
        <v>71</v>
      </c>
      <c r="AU180" t="s">
        <v>1814</v>
      </c>
      <c r="AV180">
        <v>1991</v>
      </c>
      <c r="AW180">
        <v>40</v>
      </c>
      <c r="AX180">
        <v>1</v>
      </c>
      <c r="AY180" t="s">
        <v>71</v>
      </c>
      <c r="AZ180" t="s">
        <v>71</v>
      </c>
      <c r="BA180" t="s">
        <v>71</v>
      </c>
      <c r="BB180" t="s">
        <v>71</v>
      </c>
      <c r="BC180">
        <v>203</v>
      </c>
      <c r="BD180">
        <v>244</v>
      </c>
      <c r="BE180" t="s">
        <v>71</v>
      </c>
      <c r="BF180" t="s">
        <v>1815</v>
      </c>
      <c r="BG180" t="str">
        <f>HYPERLINK("http://dx.doi.org/10.1016/0165-0114(91)90051-Q","http://dx.doi.org/10.1016/0165-0114(91)90051-Q")</f>
        <v>http://dx.doi.org/10.1016/0165-0114(91)90051-Q</v>
      </c>
      <c r="BH180" t="s">
        <v>71</v>
      </c>
      <c r="BI180" t="s">
        <v>71</v>
      </c>
      <c r="BJ180" t="s">
        <v>71</v>
      </c>
      <c r="BK180" t="s">
        <v>71</v>
      </c>
      <c r="BL180" t="s">
        <v>71</v>
      </c>
      <c r="BM180" t="s">
        <v>71</v>
      </c>
      <c r="BN180" t="s">
        <v>71</v>
      </c>
      <c r="BO180" t="s">
        <v>71</v>
      </c>
      <c r="BP180" t="s">
        <v>71</v>
      </c>
      <c r="BQ180" t="s">
        <v>71</v>
      </c>
      <c r="BR180" t="s">
        <v>71</v>
      </c>
      <c r="BS180" t="s">
        <v>71</v>
      </c>
      <c r="BT180" t="s">
        <v>1816</v>
      </c>
      <c r="BU180" t="str">
        <f>HYPERLINK("https%3A%2F%2Fwww.webofscience.com%2Fwos%2Fwoscc%2Ffull-record%2FWOS:A1991FG57000008","View Full Record in Web of Science")</f>
        <v>View Full Record in Web of Science</v>
      </c>
    </row>
    <row r="181" spans="1:73" x14ac:dyDescent="0.25">
      <c r="A181" t="s">
        <v>69</v>
      </c>
      <c r="B181" t="s">
        <v>1817</v>
      </c>
      <c r="C181" t="s">
        <v>71</v>
      </c>
      <c r="D181" t="s">
        <v>71</v>
      </c>
      <c r="E181" t="s">
        <v>71</v>
      </c>
      <c r="F181" t="s">
        <v>1818</v>
      </c>
      <c r="G181" t="s">
        <v>71</v>
      </c>
      <c r="H181" t="s">
        <v>71</v>
      </c>
      <c r="I181" t="s">
        <v>1819</v>
      </c>
      <c r="K181" t="s">
        <v>1448</v>
      </c>
      <c r="L181" t="s">
        <v>71</v>
      </c>
      <c r="M181" t="s">
        <v>71</v>
      </c>
      <c r="N181" t="s">
        <v>71</v>
      </c>
      <c r="O181" t="s">
        <v>71</v>
      </c>
      <c r="P181" t="s">
        <v>71</v>
      </c>
      <c r="Q181" t="s">
        <v>71</v>
      </c>
      <c r="R181" t="s">
        <v>71</v>
      </c>
      <c r="S181" t="s">
        <v>71</v>
      </c>
      <c r="T181" t="s">
        <v>71</v>
      </c>
      <c r="U181" t="s">
        <v>71</v>
      </c>
      <c r="V181" t="s">
        <v>71</v>
      </c>
      <c r="W181" t="s">
        <v>1820</v>
      </c>
      <c r="X181" t="s">
        <v>71</v>
      </c>
      <c r="Y181" t="s">
        <v>71</v>
      </c>
      <c r="Z181" t="s">
        <v>71</v>
      </c>
      <c r="AA181" t="s">
        <v>71</v>
      </c>
      <c r="AB181" t="s">
        <v>1821</v>
      </c>
      <c r="AC181" t="s">
        <v>1822</v>
      </c>
      <c r="AD181" t="s">
        <v>71</v>
      </c>
      <c r="AE181" t="s">
        <v>71</v>
      </c>
      <c r="AF181" t="s">
        <v>71</v>
      </c>
      <c r="AG181" t="s">
        <v>71</v>
      </c>
      <c r="AH181" t="s">
        <v>71</v>
      </c>
      <c r="AI181" t="s">
        <v>71</v>
      </c>
      <c r="AJ181" t="s">
        <v>71</v>
      </c>
      <c r="AK181" t="s">
        <v>71</v>
      </c>
      <c r="AL181" t="s">
        <v>71</v>
      </c>
      <c r="AM181" t="s">
        <v>71</v>
      </c>
      <c r="AN181" t="s">
        <v>71</v>
      </c>
      <c r="AO181" t="s">
        <v>71</v>
      </c>
      <c r="AP181" t="s">
        <v>1452</v>
      </c>
      <c r="AQ181" t="s">
        <v>1453</v>
      </c>
      <c r="AR181" t="s">
        <v>71</v>
      </c>
      <c r="AS181" t="s">
        <v>71</v>
      </c>
      <c r="AT181" t="s">
        <v>71</v>
      </c>
      <c r="AU181" t="s">
        <v>770</v>
      </c>
      <c r="AV181">
        <v>2013</v>
      </c>
      <c r="AW181">
        <v>22</v>
      </c>
      <c r="AX181" t="s">
        <v>1823</v>
      </c>
      <c r="AY181" t="s">
        <v>71</v>
      </c>
      <c r="AZ181" t="s">
        <v>71</v>
      </c>
      <c r="BA181" t="s">
        <v>71</v>
      </c>
      <c r="BB181" t="s">
        <v>71</v>
      </c>
      <c r="BC181">
        <v>479</v>
      </c>
      <c r="BD181">
        <v>489</v>
      </c>
      <c r="BE181" t="s">
        <v>71</v>
      </c>
      <c r="BF181" t="s">
        <v>1824</v>
      </c>
      <c r="BG181" t="str">
        <f>HYPERLINK("http://dx.doi.org/10.1007/s00521-012-0853-1","http://dx.doi.org/10.1007/s00521-012-0853-1")</f>
        <v>http://dx.doi.org/10.1007/s00521-012-0853-1</v>
      </c>
      <c r="BH181" t="s">
        <v>71</v>
      </c>
      <c r="BI181" t="s">
        <v>71</v>
      </c>
      <c r="BJ181" t="s">
        <v>71</v>
      </c>
      <c r="BK181" t="s">
        <v>71</v>
      </c>
      <c r="BL181" t="s">
        <v>71</v>
      </c>
      <c r="BM181" t="s">
        <v>71</v>
      </c>
      <c r="BN181" t="s">
        <v>71</v>
      </c>
      <c r="BO181" t="s">
        <v>71</v>
      </c>
      <c r="BP181" t="s">
        <v>71</v>
      </c>
      <c r="BQ181" t="s">
        <v>71</v>
      </c>
      <c r="BR181" t="s">
        <v>71</v>
      </c>
      <c r="BS181" t="s">
        <v>71</v>
      </c>
      <c r="BT181" t="s">
        <v>1825</v>
      </c>
      <c r="BU181" t="str">
        <f>HYPERLINK("https%3A%2F%2Fwww.webofscience.com%2Fwos%2Fwoscc%2Ffull-record%2FWOS:000314844300007","View Full Record in Web of Science")</f>
        <v>View Full Record in Web of Science</v>
      </c>
    </row>
    <row r="182" spans="1:73" x14ac:dyDescent="0.25">
      <c r="A182" t="s">
        <v>69</v>
      </c>
      <c r="B182" t="s">
        <v>1826</v>
      </c>
      <c r="C182" t="s">
        <v>71</v>
      </c>
      <c r="D182" t="s">
        <v>71</v>
      </c>
      <c r="E182" t="s">
        <v>71</v>
      </c>
      <c r="F182" t="s">
        <v>1827</v>
      </c>
      <c r="G182" t="s">
        <v>71</v>
      </c>
      <c r="H182" t="s">
        <v>71</v>
      </c>
      <c r="I182" t="s">
        <v>1828</v>
      </c>
      <c r="K182" t="s">
        <v>788</v>
      </c>
      <c r="L182" t="s">
        <v>71</v>
      </c>
      <c r="M182" t="s">
        <v>71</v>
      </c>
      <c r="N182" t="s">
        <v>71</v>
      </c>
      <c r="O182" t="s">
        <v>71</v>
      </c>
      <c r="P182" t="s">
        <v>71</v>
      </c>
      <c r="Q182" t="s">
        <v>71</v>
      </c>
      <c r="R182" t="s">
        <v>71</v>
      </c>
      <c r="S182" t="s">
        <v>71</v>
      </c>
      <c r="T182" t="s">
        <v>71</v>
      </c>
      <c r="U182" t="s">
        <v>71</v>
      </c>
      <c r="V182" t="s">
        <v>71</v>
      </c>
      <c r="W182" t="s">
        <v>1829</v>
      </c>
      <c r="X182" t="s">
        <v>71</v>
      </c>
      <c r="Y182" t="s">
        <v>71</v>
      </c>
      <c r="Z182" t="s">
        <v>71</v>
      </c>
      <c r="AA182" t="s">
        <v>71</v>
      </c>
      <c r="AB182" t="s">
        <v>71</v>
      </c>
      <c r="AC182" t="s">
        <v>71</v>
      </c>
      <c r="AD182" t="s">
        <v>71</v>
      </c>
      <c r="AE182" t="s">
        <v>71</v>
      </c>
      <c r="AF182" t="s">
        <v>71</v>
      </c>
      <c r="AG182" t="s">
        <v>71</v>
      </c>
      <c r="AH182" t="s">
        <v>71</v>
      </c>
      <c r="AI182" t="s">
        <v>71</v>
      </c>
      <c r="AJ182" t="s">
        <v>71</v>
      </c>
      <c r="AK182" t="s">
        <v>71</v>
      </c>
      <c r="AL182" t="s">
        <v>71</v>
      </c>
      <c r="AM182" t="s">
        <v>71</v>
      </c>
      <c r="AN182" t="s">
        <v>71</v>
      </c>
      <c r="AO182" t="s">
        <v>71</v>
      </c>
      <c r="AP182" t="s">
        <v>792</v>
      </c>
      <c r="AQ182" t="s">
        <v>793</v>
      </c>
      <c r="AR182" t="s">
        <v>71</v>
      </c>
      <c r="AS182" t="s">
        <v>71</v>
      </c>
      <c r="AT182" t="s">
        <v>71</v>
      </c>
      <c r="AU182" t="s">
        <v>960</v>
      </c>
      <c r="AV182">
        <v>2019</v>
      </c>
      <c r="AW182">
        <v>4</v>
      </c>
      <c r="AX182">
        <v>2</v>
      </c>
      <c r="AY182" t="s">
        <v>71</v>
      </c>
      <c r="AZ182" t="s">
        <v>71</v>
      </c>
      <c r="BA182" t="s">
        <v>180</v>
      </c>
      <c r="BB182" t="s">
        <v>71</v>
      </c>
      <c r="BC182">
        <v>265</v>
      </c>
      <c r="BD182">
        <v>274</v>
      </c>
      <c r="BE182" t="s">
        <v>71</v>
      </c>
      <c r="BF182" t="s">
        <v>1830</v>
      </c>
      <c r="BG182" t="str">
        <f>HYPERLINK("http://dx.doi.org/10.1007/s41066-018-0096-3","http://dx.doi.org/10.1007/s41066-018-0096-3")</f>
        <v>http://dx.doi.org/10.1007/s41066-018-0096-3</v>
      </c>
      <c r="BH182" t="s">
        <v>71</v>
      </c>
      <c r="BI182" t="s">
        <v>71</v>
      </c>
      <c r="BJ182" t="s">
        <v>71</v>
      </c>
      <c r="BK182" t="s">
        <v>71</v>
      </c>
      <c r="BL182" t="s">
        <v>71</v>
      </c>
      <c r="BM182" t="s">
        <v>71</v>
      </c>
      <c r="BN182" t="s">
        <v>71</v>
      </c>
      <c r="BO182" t="s">
        <v>71</v>
      </c>
      <c r="BP182" t="s">
        <v>71</v>
      </c>
      <c r="BQ182" t="s">
        <v>71</v>
      </c>
      <c r="BR182" t="s">
        <v>71</v>
      </c>
      <c r="BS182" t="s">
        <v>71</v>
      </c>
      <c r="BT182" t="s">
        <v>1831</v>
      </c>
      <c r="BU182" t="str">
        <f>HYPERLINK("https%3A%2F%2Fwww.webofscience.com%2Fwos%2Fwoscc%2Ffull-record%2FWOS:000668872500009","View Full Record in Web of Science")</f>
        <v>View Full Record in Web of Science</v>
      </c>
    </row>
    <row r="183" spans="1:73" x14ac:dyDescent="0.25">
      <c r="A183" t="s">
        <v>69</v>
      </c>
      <c r="B183" t="s">
        <v>1832</v>
      </c>
      <c r="C183" t="s">
        <v>71</v>
      </c>
      <c r="D183" t="s">
        <v>71</v>
      </c>
      <c r="E183" t="s">
        <v>71</v>
      </c>
      <c r="F183" t="s">
        <v>1833</v>
      </c>
      <c r="G183" t="s">
        <v>71</v>
      </c>
      <c r="H183" t="s">
        <v>71</v>
      </c>
      <c r="I183" t="s">
        <v>1834</v>
      </c>
      <c r="K183" t="s">
        <v>123</v>
      </c>
      <c r="L183" t="s">
        <v>71</v>
      </c>
      <c r="M183" t="s">
        <v>71</v>
      </c>
      <c r="N183" t="s">
        <v>71</v>
      </c>
      <c r="O183" t="s">
        <v>71</v>
      </c>
      <c r="P183" t="s">
        <v>71</v>
      </c>
      <c r="Q183" t="s">
        <v>71</v>
      </c>
      <c r="R183" t="s">
        <v>71</v>
      </c>
      <c r="S183" t="s">
        <v>71</v>
      </c>
      <c r="T183" t="s">
        <v>71</v>
      </c>
      <c r="U183" t="s">
        <v>71</v>
      </c>
      <c r="V183" t="s">
        <v>71</v>
      </c>
      <c r="W183" t="s">
        <v>1835</v>
      </c>
      <c r="X183" t="s">
        <v>71</v>
      </c>
      <c r="Y183" t="s">
        <v>71</v>
      </c>
      <c r="Z183" t="s">
        <v>71</v>
      </c>
      <c r="AA183" t="s">
        <v>71</v>
      </c>
      <c r="AB183" t="s">
        <v>1836</v>
      </c>
      <c r="AC183" t="s">
        <v>1837</v>
      </c>
      <c r="AD183" t="s">
        <v>71</v>
      </c>
      <c r="AE183" t="s">
        <v>71</v>
      </c>
      <c r="AF183" t="s">
        <v>71</v>
      </c>
      <c r="AG183" t="s">
        <v>71</v>
      </c>
      <c r="AH183" t="s">
        <v>71</v>
      </c>
      <c r="AI183" t="s">
        <v>71</v>
      </c>
      <c r="AJ183" t="s">
        <v>71</v>
      </c>
      <c r="AK183" t="s">
        <v>71</v>
      </c>
      <c r="AL183" t="s">
        <v>71</v>
      </c>
      <c r="AM183" t="s">
        <v>71</v>
      </c>
      <c r="AN183" t="s">
        <v>71</v>
      </c>
      <c r="AO183" t="s">
        <v>71</v>
      </c>
      <c r="AP183" t="s">
        <v>127</v>
      </c>
      <c r="AQ183" t="s">
        <v>128</v>
      </c>
      <c r="AR183" t="s">
        <v>71</v>
      </c>
      <c r="AS183" t="s">
        <v>71</v>
      </c>
      <c r="AT183" t="s">
        <v>71</v>
      </c>
      <c r="AU183" t="s">
        <v>1838</v>
      </c>
      <c r="AV183">
        <v>2013</v>
      </c>
      <c r="AW183">
        <v>228</v>
      </c>
      <c r="AX183" t="s">
        <v>71</v>
      </c>
      <c r="AY183" t="s">
        <v>71</v>
      </c>
      <c r="AZ183" t="s">
        <v>71</v>
      </c>
      <c r="BA183" t="s">
        <v>71</v>
      </c>
      <c r="BB183" t="s">
        <v>71</v>
      </c>
      <c r="BC183">
        <v>61</v>
      </c>
      <c r="BD183">
        <v>74</v>
      </c>
      <c r="BE183" t="s">
        <v>71</v>
      </c>
      <c r="BF183" t="s">
        <v>1839</v>
      </c>
      <c r="BG183" t="str">
        <f>HYPERLINK("http://dx.doi.org/10.1016/j.ins.2012.11.016","http://dx.doi.org/10.1016/j.ins.2012.11.016")</f>
        <v>http://dx.doi.org/10.1016/j.ins.2012.11.016</v>
      </c>
      <c r="BH183" t="s">
        <v>71</v>
      </c>
      <c r="BI183" t="s">
        <v>71</v>
      </c>
      <c r="BJ183" t="s">
        <v>71</v>
      </c>
      <c r="BK183" t="s">
        <v>71</v>
      </c>
      <c r="BL183" t="s">
        <v>71</v>
      </c>
      <c r="BM183" t="s">
        <v>71</v>
      </c>
      <c r="BN183" t="s">
        <v>71</v>
      </c>
      <c r="BO183" t="s">
        <v>71</v>
      </c>
      <c r="BP183" t="s">
        <v>71</v>
      </c>
      <c r="BQ183" t="s">
        <v>71</v>
      </c>
      <c r="BR183" t="s">
        <v>71</v>
      </c>
      <c r="BS183" t="s">
        <v>71</v>
      </c>
      <c r="BT183" t="s">
        <v>1840</v>
      </c>
      <c r="BU183" t="str">
        <f>HYPERLINK("https%3A%2F%2Fwww.webofscience.com%2Fwos%2Fwoscc%2Ffull-record%2FWOS:000315245800005","View Full Record in Web of Science")</f>
        <v>View Full Record in Web of Science</v>
      </c>
    </row>
    <row r="184" spans="1:73" x14ac:dyDescent="0.25">
      <c r="A184" t="s">
        <v>83</v>
      </c>
      <c r="B184" t="s">
        <v>1841</v>
      </c>
      <c r="C184" t="s">
        <v>71</v>
      </c>
      <c r="D184" t="s">
        <v>71</v>
      </c>
      <c r="E184" t="s">
        <v>1842</v>
      </c>
      <c r="F184" t="s">
        <v>1841</v>
      </c>
      <c r="G184" t="s">
        <v>71</v>
      </c>
      <c r="H184" t="s">
        <v>71</v>
      </c>
      <c r="I184" t="s">
        <v>1843</v>
      </c>
      <c r="K184" t="s">
        <v>1844</v>
      </c>
      <c r="L184" t="s">
        <v>71</v>
      </c>
      <c r="M184" t="s">
        <v>71</v>
      </c>
      <c r="N184" t="s">
        <v>71</v>
      </c>
      <c r="O184" t="s">
        <v>71</v>
      </c>
      <c r="P184" t="s">
        <v>1845</v>
      </c>
      <c r="Q184" t="s">
        <v>1846</v>
      </c>
      <c r="R184" t="s">
        <v>1847</v>
      </c>
      <c r="S184" t="s">
        <v>102</v>
      </c>
      <c r="T184" t="s">
        <v>1848</v>
      </c>
      <c r="U184" t="s">
        <v>71</v>
      </c>
      <c r="V184" t="s">
        <v>71</v>
      </c>
      <c r="W184" t="s">
        <v>1849</v>
      </c>
      <c r="X184" t="s">
        <v>71</v>
      </c>
      <c r="Y184" t="s">
        <v>71</v>
      </c>
      <c r="Z184" t="s">
        <v>71</v>
      </c>
      <c r="AA184" t="s">
        <v>71</v>
      </c>
      <c r="AB184" t="s">
        <v>1850</v>
      </c>
      <c r="AC184" t="s">
        <v>1851</v>
      </c>
      <c r="AD184" t="s">
        <v>71</v>
      </c>
      <c r="AE184" t="s">
        <v>71</v>
      </c>
      <c r="AF184" t="s">
        <v>71</v>
      </c>
      <c r="AG184" t="s">
        <v>71</v>
      </c>
      <c r="AH184" t="s">
        <v>71</v>
      </c>
      <c r="AI184" t="s">
        <v>71</v>
      </c>
      <c r="AJ184" t="s">
        <v>71</v>
      </c>
      <c r="AK184" t="s">
        <v>71</v>
      </c>
      <c r="AL184" t="s">
        <v>71</v>
      </c>
      <c r="AM184" t="s">
        <v>71</v>
      </c>
      <c r="AN184" t="s">
        <v>71</v>
      </c>
      <c r="AO184" t="s">
        <v>71</v>
      </c>
      <c r="AP184" t="s">
        <v>71</v>
      </c>
      <c r="AQ184" t="s">
        <v>71</v>
      </c>
      <c r="AR184" t="s">
        <v>1852</v>
      </c>
      <c r="AS184" t="s">
        <v>71</v>
      </c>
      <c r="AT184" t="s">
        <v>71</v>
      </c>
      <c r="AU184" t="s">
        <v>71</v>
      </c>
      <c r="AV184">
        <v>2001</v>
      </c>
      <c r="AW184" t="s">
        <v>71</v>
      </c>
      <c r="AX184" t="s">
        <v>71</v>
      </c>
      <c r="AY184" t="s">
        <v>71</v>
      </c>
      <c r="AZ184" t="s">
        <v>71</v>
      </c>
      <c r="BA184" t="s">
        <v>71</v>
      </c>
      <c r="BB184" t="s">
        <v>71</v>
      </c>
      <c r="BC184">
        <v>1135</v>
      </c>
      <c r="BD184">
        <v>1139</v>
      </c>
      <c r="BE184" t="s">
        <v>71</v>
      </c>
      <c r="BF184" t="s">
        <v>71</v>
      </c>
      <c r="BG184" t="s">
        <v>71</v>
      </c>
      <c r="BH184" t="s">
        <v>71</v>
      </c>
      <c r="BI184" t="s">
        <v>71</v>
      </c>
      <c r="BJ184" t="s">
        <v>71</v>
      </c>
      <c r="BK184" t="s">
        <v>71</v>
      </c>
      <c r="BL184" t="s">
        <v>71</v>
      </c>
      <c r="BM184" t="s">
        <v>71</v>
      </c>
      <c r="BN184" t="s">
        <v>71</v>
      </c>
      <c r="BO184" t="s">
        <v>71</v>
      </c>
      <c r="BP184" t="s">
        <v>71</v>
      </c>
      <c r="BQ184" t="s">
        <v>71</v>
      </c>
      <c r="BR184" t="s">
        <v>71</v>
      </c>
      <c r="BS184" t="s">
        <v>71</v>
      </c>
      <c r="BT184" t="s">
        <v>1853</v>
      </c>
      <c r="BU184" t="str">
        <f>HYPERLINK("https%3A%2F%2Fwww.webofscience.com%2Fwos%2Fwoscc%2Ffull-record%2FWOS:000178178300282","View Full Record in Web of Science")</f>
        <v>View Full Record in Web of Science</v>
      </c>
    </row>
    <row r="185" spans="1:73" x14ac:dyDescent="0.25">
      <c r="A185" t="s">
        <v>69</v>
      </c>
      <c r="B185" t="s">
        <v>1854</v>
      </c>
      <c r="C185" t="s">
        <v>71</v>
      </c>
      <c r="D185" t="s">
        <v>71</v>
      </c>
      <c r="E185" t="s">
        <v>71</v>
      </c>
      <c r="F185" t="s">
        <v>1855</v>
      </c>
      <c r="G185" t="s">
        <v>71</v>
      </c>
      <c r="H185" t="s">
        <v>71</v>
      </c>
      <c r="I185" t="s">
        <v>1856</v>
      </c>
      <c r="K185" t="s">
        <v>1857</v>
      </c>
      <c r="L185" t="s">
        <v>71</v>
      </c>
      <c r="M185" t="s">
        <v>71</v>
      </c>
      <c r="N185" t="s">
        <v>71</v>
      </c>
      <c r="O185" t="s">
        <v>71</v>
      </c>
      <c r="P185" t="s">
        <v>71</v>
      </c>
      <c r="Q185" t="s">
        <v>71</v>
      </c>
      <c r="R185" t="s">
        <v>71</v>
      </c>
      <c r="S185" t="s">
        <v>71</v>
      </c>
      <c r="T185" t="s">
        <v>71</v>
      </c>
      <c r="U185" t="s">
        <v>71</v>
      </c>
      <c r="V185" t="s">
        <v>71</v>
      </c>
      <c r="W185" t="s">
        <v>1858</v>
      </c>
      <c r="X185" t="s">
        <v>71</v>
      </c>
      <c r="Y185" t="s">
        <v>71</v>
      </c>
      <c r="Z185" t="s">
        <v>71</v>
      </c>
      <c r="AA185" t="s">
        <v>71</v>
      </c>
      <c r="AB185" t="s">
        <v>1859</v>
      </c>
      <c r="AC185" t="s">
        <v>1860</v>
      </c>
      <c r="AD185" t="s">
        <v>71</v>
      </c>
      <c r="AE185" t="s">
        <v>71</v>
      </c>
      <c r="AF185" t="s">
        <v>71</v>
      </c>
      <c r="AG185" t="s">
        <v>71</v>
      </c>
      <c r="AH185" t="s">
        <v>71</v>
      </c>
      <c r="AI185" t="s">
        <v>71</v>
      </c>
      <c r="AJ185" t="s">
        <v>71</v>
      </c>
      <c r="AK185" t="s">
        <v>71</v>
      </c>
      <c r="AL185" t="s">
        <v>71</v>
      </c>
      <c r="AM185" t="s">
        <v>71</v>
      </c>
      <c r="AN185" t="s">
        <v>71</v>
      </c>
      <c r="AO185" t="s">
        <v>71</v>
      </c>
      <c r="AP185" t="s">
        <v>1861</v>
      </c>
      <c r="AQ185" t="s">
        <v>1862</v>
      </c>
      <c r="AR185" t="s">
        <v>71</v>
      </c>
      <c r="AS185" t="s">
        <v>71</v>
      </c>
      <c r="AT185" t="s">
        <v>71</v>
      </c>
      <c r="AU185" t="s">
        <v>960</v>
      </c>
      <c r="AV185">
        <v>2019</v>
      </c>
      <c r="AW185">
        <v>104</v>
      </c>
      <c r="AX185" t="s">
        <v>71</v>
      </c>
      <c r="AY185" t="s">
        <v>71</v>
      </c>
      <c r="AZ185" t="s">
        <v>71</v>
      </c>
      <c r="BA185" t="s">
        <v>71</v>
      </c>
      <c r="BB185" t="s">
        <v>71</v>
      </c>
      <c r="BC185">
        <v>207</v>
      </c>
      <c r="BD185">
        <v>227</v>
      </c>
      <c r="BE185" t="s">
        <v>71</v>
      </c>
      <c r="BF185" t="s">
        <v>1863</v>
      </c>
      <c r="BG185" t="str">
        <f>HYPERLINK("http://dx.doi.org/10.1016/j.cor.2018.12.019","http://dx.doi.org/10.1016/j.cor.2018.12.019")</f>
        <v>http://dx.doi.org/10.1016/j.cor.2018.12.019</v>
      </c>
      <c r="BH185" t="s">
        <v>71</v>
      </c>
      <c r="BI185" t="s">
        <v>71</v>
      </c>
      <c r="BJ185" t="s">
        <v>71</v>
      </c>
      <c r="BK185" t="s">
        <v>71</v>
      </c>
      <c r="BL185" t="s">
        <v>71</v>
      </c>
      <c r="BM185" t="s">
        <v>71</v>
      </c>
      <c r="BN185" t="s">
        <v>71</v>
      </c>
      <c r="BO185" t="s">
        <v>71</v>
      </c>
      <c r="BP185" t="s">
        <v>71</v>
      </c>
      <c r="BQ185" t="s">
        <v>71</v>
      </c>
      <c r="BR185" t="s">
        <v>71</v>
      </c>
      <c r="BS185" t="s">
        <v>71</v>
      </c>
      <c r="BT185" t="s">
        <v>1864</v>
      </c>
      <c r="BU185" t="str">
        <f>HYPERLINK("https%3A%2F%2Fwww.webofscience.com%2Fwos%2Fwoscc%2Ffull-record%2FWOS:000458344800016","View Full Record in Web of Science")</f>
        <v>View Full Record in Web of Science</v>
      </c>
    </row>
    <row r="186" spans="1:73" x14ac:dyDescent="0.25">
      <c r="A186" t="s">
        <v>69</v>
      </c>
      <c r="B186" t="s">
        <v>1865</v>
      </c>
      <c r="C186" t="s">
        <v>71</v>
      </c>
      <c r="D186" t="s">
        <v>71</v>
      </c>
      <c r="E186" t="s">
        <v>71</v>
      </c>
      <c r="F186" t="s">
        <v>1866</v>
      </c>
      <c r="G186" t="s">
        <v>71</v>
      </c>
      <c r="H186" t="s">
        <v>71</v>
      </c>
      <c r="I186" t="s">
        <v>1867</v>
      </c>
      <c r="K186" t="s">
        <v>257</v>
      </c>
      <c r="L186" t="s">
        <v>71</v>
      </c>
      <c r="M186" t="s">
        <v>71</v>
      </c>
      <c r="N186" t="s">
        <v>71</v>
      </c>
      <c r="O186" t="s">
        <v>71</v>
      </c>
      <c r="P186" t="s">
        <v>71</v>
      </c>
      <c r="Q186" t="s">
        <v>71</v>
      </c>
      <c r="R186" t="s">
        <v>71</v>
      </c>
      <c r="S186" t="s">
        <v>71</v>
      </c>
      <c r="T186" t="s">
        <v>71</v>
      </c>
      <c r="U186" t="s">
        <v>71</v>
      </c>
      <c r="V186" t="s">
        <v>71</v>
      </c>
      <c r="W186" t="s">
        <v>1868</v>
      </c>
      <c r="X186" t="s">
        <v>71</v>
      </c>
      <c r="Y186" t="s">
        <v>71</v>
      </c>
      <c r="Z186" t="s">
        <v>71</v>
      </c>
      <c r="AA186" t="s">
        <v>71</v>
      </c>
      <c r="AB186" t="s">
        <v>71</v>
      </c>
      <c r="AC186" t="s">
        <v>71</v>
      </c>
      <c r="AD186" t="s">
        <v>71</v>
      </c>
      <c r="AE186" t="s">
        <v>71</v>
      </c>
      <c r="AF186" t="s">
        <v>71</v>
      </c>
      <c r="AG186" t="s">
        <v>71</v>
      </c>
      <c r="AH186" t="s">
        <v>71</v>
      </c>
      <c r="AI186" t="s">
        <v>71</v>
      </c>
      <c r="AJ186" t="s">
        <v>71</v>
      </c>
      <c r="AK186" t="s">
        <v>71</v>
      </c>
      <c r="AL186" t="s">
        <v>71</v>
      </c>
      <c r="AM186" t="s">
        <v>71</v>
      </c>
      <c r="AN186" t="s">
        <v>71</v>
      </c>
      <c r="AO186" t="s">
        <v>71</v>
      </c>
      <c r="AP186" t="s">
        <v>261</v>
      </c>
      <c r="AQ186" t="s">
        <v>262</v>
      </c>
      <c r="AR186" t="s">
        <v>71</v>
      </c>
      <c r="AS186" t="s">
        <v>71</v>
      </c>
      <c r="AT186" t="s">
        <v>71</v>
      </c>
      <c r="AU186" t="s">
        <v>960</v>
      </c>
      <c r="AV186">
        <v>2020</v>
      </c>
      <c r="AW186">
        <v>119</v>
      </c>
      <c r="AX186" t="s">
        <v>71</v>
      </c>
      <c r="AY186" t="s">
        <v>71</v>
      </c>
      <c r="AZ186" t="s">
        <v>71</v>
      </c>
      <c r="BA186" t="s">
        <v>71</v>
      </c>
      <c r="BB186" t="s">
        <v>71</v>
      </c>
      <c r="BC186">
        <v>58</v>
      </c>
      <c r="BD186">
        <v>80</v>
      </c>
      <c r="BE186" t="s">
        <v>71</v>
      </c>
      <c r="BF186" t="s">
        <v>1869</v>
      </c>
      <c r="BG186" t="str">
        <f>HYPERLINK("http://dx.doi.org/10.1016/j.ijar.2020.01.001","http://dx.doi.org/10.1016/j.ijar.2020.01.001")</f>
        <v>http://dx.doi.org/10.1016/j.ijar.2020.01.001</v>
      </c>
      <c r="BH186" t="s">
        <v>71</v>
      </c>
      <c r="BI186" t="s">
        <v>71</v>
      </c>
      <c r="BJ186" t="s">
        <v>71</v>
      </c>
      <c r="BK186" t="s">
        <v>71</v>
      </c>
      <c r="BL186" t="s">
        <v>71</v>
      </c>
      <c r="BM186" t="s">
        <v>71</v>
      </c>
      <c r="BN186" t="s">
        <v>71</v>
      </c>
      <c r="BO186" t="s">
        <v>71</v>
      </c>
      <c r="BP186" t="s">
        <v>71</v>
      </c>
      <c r="BQ186" t="s">
        <v>71</v>
      </c>
      <c r="BR186" t="s">
        <v>71</v>
      </c>
      <c r="BS186" t="s">
        <v>71</v>
      </c>
      <c r="BT186" t="s">
        <v>1870</v>
      </c>
      <c r="BU186" t="str">
        <f>HYPERLINK("https%3A%2F%2Fwww.webofscience.com%2Fwos%2Fwoscc%2Ffull-record%2FWOS:000517653700004","View Full Record in Web of Science")</f>
        <v>View Full Record in Web of Science</v>
      </c>
    </row>
    <row r="187" spans="1:73" x14ac:dyDescent="0.25">
      <c r="A187" t="s">
        <v>83</v>
      </c>
      <c r="B187" t="s">
        <v>1871</v>
      </c>
      <c r="C187" t="s">
        <v>71</v>
      </c>
      <c r="D187" t="s">
        <v>71</v>
      </c>
      <c r="E187" t="s">
        <v>102</v>
      </c>
      <c r="F187" t="s">
        <v>1872</v>
      </c>
      <c r="G187" t="s">
        <v>71</v>
      </c>
      <c r="H187" t="s">
        <v>71</v>
      </c>
      <c r="I187" t="s">
        <v>1873</v>
      </c>
      <c r="K187" t="s">
        <v>1874</v>
      </c>
      <c r="L187" t="s">
        <v>71</v>
      </c>
      <c r="M187" t="s">
        <v>71</v>
      </c>
      <c r="N187" t="s">
        <v>71</v>
      </c>
      <c r="O187" t="s">
        <v>71</v>
      </c>
      <c r="P187" t="s">
        <v>1875</v>
      </c>
      <c r="Q187" t="s">
        <v>1876</v>
      </c>
      <c r="R187" t="s">
        <v>1877</v>
      </c>
      <c r="S187" t="s">
        <v>71</v>
      </c>
      <c r="T187" t="s">
        <v>71</v>
      </c>
      <c r="U187" t="s">
        <v>71</v>
      </c>
      <c r="V187" t="s">
        <v>71</v>
      </c>
      <c r="W187" t="s">
        <v>1878</v>
      </c>
      <c r="X187" t="s">
        <v>71</v>
      </c>
      <c r="Y187" t="s">
        <v>71</v>
      </c>
      <c r="Z187" t="s">
        <v>71</v>
      </c>
      <c r="AA187" t="s">
        <v>71</v>
      </c>
      <c r="AB187" t="s">
        <v>1879</v>
      </c>
      <c r="AC187" t="s">
        <v>1880</v>
      </c>
      <c r="AD187" t="s">
        <v>71</v>
      </c>
      <c r="AE187" t="s">
        <v>71</v>
      </c>
      <c r="AF187" t="s">
        <v>71</v>
      </c>
      <c r="AG187" t="s">
        <v>71</v>
      </c>
      <c r="AH187" t="s">
        <v>71</v>
      </c>
      <c r="AI187" t="s">
        <v>71</v>
      </c>
      <c r="AJ187" t="s">
        <v>71</v>
      </c>
      <c r="AK187" t="s">
        <v>71</v>
      </c>
      <c r="AL187" t="s">
        <v>71</v>
      </c>
      <c r="AM187" t="s">
        <v>71</v>
      </c>
      <c r="AN187" t="s">
        <v>71</v>
      </c>
      <c r="AO187" t="s">
        <v>71</v>
      </c>
      <c r="AP187" t="s">
        <v>71</v>
      </c>
      <c r="AQ187" t="s">
        <v>71</v>
      </c>
      <c r="AR187" t="s">
        <v>1881</v>
      </c>
      <c r="AS187" t="s">
        <v>71</v>
      </c>
      <c r="AT187" t="s">
        <v>71</v>
      </c>
      <c r="AU187" t="s">
        <v>71</v>
      </c>
      <c r="AV187">
        <v>2015</v>
      </c>
      <c r="AW187" t="s">
        <v>71</v>
      </c>
      <c r="AX187" t="s">
        <v>71</v>
      </c>
      <c r="AY187" t="s">
        <v>71</v>
      </c>
      <c r="AZ187" t="s">
        <v>71</v>
      </c>
      <c r="BA187" t="s">
        <v>71</v>
      </c>
      <c r="BB187" t="s">
        <v>71</v>
      </c>
      <c r="BC187" t="s">
        <v>71</v>
      </c>
      <c r="BD187" t="s">
        <v>71</v>
      </c>
      <c r="BE187" t="s">
        <v>71</v>
      </c>
      <c r="BF187" t="s">
        <v>71</v>
      </c>
      <c r="BG187" t="s">
        <v>71</v>
      </c>
      <c r="BH187" t="s">
        <v>71</v>
      </c>
      <c r="BI187" t="s">
        <v>71</v>
      </c>
      <c r="BJ187" t="s">
        <v>71</v>
      </c>
      <c r="BK187" t="s">
        <v>71</v>
      </c>
      <c r="BL187" t="s">
        <v>71</v>
      </c>
      <c r="BM187" t="s">
        <v>71</v>
      </c>
      <c r="BN187" t="s">
        <v>71</v>
      </c>
      <c r="BO187" t="s">
        <v>71</v>
      </c>
      <c r="BP187" t="s">
        <v>71</v>
      </c>
      <c r="BQ187" t="s">
        <v>71</v>
      </c>
      <c r="BR187" t="s">
        <v>71</v>
      </c>
      <c r="BS187" t="s">
        <v>71</v>
      </c>
      <c r="BT187" t="s">
        <v>1882</v>
      </c>
      <c r="BU187" t="str">
        <f>HYPERLINK("https%3A%2F%2Fwww.webofscience.com%2Fwos%2Fwoscc%2Ffull-record%2FWOS:000454649900024","View Full Record in Web of Science")</f>
        <v>View Full Record in Web of Science</v>
      </c>
    </row>
    <row r="188" spans="1:73" x14ac:dyDescent="0.25">
      <c r="A188" t="s">
        <v>83</v>
      </c>
      <c r="B188" t="s">
        <v>1883</v>
      </c>
      <c r="C188" t="s">
        <v>71</v>
      </c>
      <c r="D188" t="s">
        <v>71</v>
      </c>
      <c r="E188" t="s">
        <v>102</v>
      </c>
      <c r="F188" t="s">
        <v>1884</v>
      </c>
      <c r="G188" t="s">
        <v>71</v>
      </c>
      <c r="H188" t="s">
        <v>71</v>
      </c>
      <c r="I188" t="s">
        <v>1885</v>
      </c>
      <c r="K188" t="s">
        <v>1886</v>
      </c>
      <c r="L188" t="s">
        <v>71</v>
      </c>
      <c r="M188" t="s">
        <v>71</v>
      </c>
      <c r="N188" t="s">
        <v>71</v>
      </c>
      <c r="O188" t="s">
        <v>71</v>
      </c>
      <c r="P188" t="s">
        <v>1887</v>
      </c>
      <c r="Q188" t="s">
        <v>1888</v>
      </c>
      <c r="R188" t="s">
        <v>1889</v>
      </c>
      <c r="S188" t="s">
        <v>1890</v>
      </c>
      <c r="T188" t="s">
        <v>71</v>
      </c>
      <c r="U188" t="s">
        <v>71</v>
      </c>
      <c r="V188" t="s">
        <v>71</v>
      </c>
      <c r="W188" t="s">
        <v>1891</v>
      </c>
      <c r="X188" t="s">
        <v>71</v>
      </c>
      <c r="Y188" t="s">
        <v>71</v>
      </c>
      <c r="Z188" t="s">
        <v>71</v>
      </c>
      <c r="AA188" t="s">
        <v>71</v>
      </c>
      <c r="AB188" t="s">
        <v>1892</v>
      </c>
      <c r="AC188" t="s">
        <v>1893</v>
      </c>
      <c r="AD188" t="s">
        <v>71</v>
      </c>
      <c r="AE188" t="s">
        <v>71</v>
      </c>
      <c r="AF188" t="s">
        <v>71</v>
      </c>
      <c r="AG188" t="s">
        <v>71</v>
      </c>
      <c r="AH188" t="s">
        <v>71</v>
      </c>
      <c r="AI188" t="s">
        <v>71</v>
      </c>
      <c r="AJ188" t="s">
        <v>71</v>
      </c>
      <c r="AK188" t="s">
        <v>71</v>
      </c>
      <c r="AL188" t="s">
        <v>71</v>
      </c>
      <c r="AM188" t="s">
        <v>71</v>
      </c>
      <c r="AN188" t="s">
        <v>71</v>
      </c>
      <c r="AO188" t="s">
        <v>71</v>
      </c>
      <c r="AP188" t="s">
        <v>71</v>
      </c>
      <c r="AQ188" t="s">
        <v>71</v>
      </c>
      <c r="AR188" t="s">
        <v>1894</v>
      </c>
      <c r="AS188" t="s">
        <v>71</v>
      </c>
      <c r="AT188" t="s">
        <v>71</v>
      </c>
      <c r="AU188" t="s">
        <v>71</v>
      </c>
      <c r="AV188">
        <v>2014</v>
      </c>
      <c r="AW188" t="s">
        <v>71</v>
      </c>
      <c r="AX188" t="s">
        <v>71</v>
      </c>
      <c r="AY188" t="s">
        <v>71</v>
      </c>
      <c r="AZ188" t="s">
        <v>71</v>
      </c>
      <c r="BA188" t="s">
        <v>71</v>
      </c>
      <c r="BB188" t="s">
        <v>71</v>
      </c>
      <c r="BC188">
        <v>471</v>
      </c>
      <c r="BD188">
        <v>476</v>
      </c>
      <c r="BE188" t="s">
        <v>71</v>
      </c>
      <c r="BF188" t="s">
        <v>71</v>
      </c>
      <c r="BG188" t="s">
        <v>71</v>
      </c>
      <c r="BH188" t="s">
        <v>71</v>
      </c>
      <c r="BI188" t="s">
        <v>71</v>
      </c>
      <c r="BJ188" t="s">
        <v>71</v>
      </c>
      <c r="BK188" t="s">
        <v>71</v>
      </c>
      <c r="BL188" t="s">
        <v>71</v>
      </c>
      <c r="BM188" t="s">
        <v>71</v>
      </c>
      <c r="BN188" t="s">
        <v>71</v>
      </c>
      <c r="BO188" t="s">
        <v>71</v>
      </c>
      <c r="BP188" t="s">
        <v>71</v>
      </c>
      <c r="BQ188" t="s">
        <v>71</v>
      </c>
      <c r="BR188" t="s">
        <v>71</v>
      </c>
      <c r="BS188" t="s">
        <v>71</v>
      </c>
      <c r="BT188" t="s">
        <v>1895</v>
      </c>
      <c r="BU188" t="str">
        <f>HYPERLINK("https%3A%2F%2Fwww.webofscience.com%2Fwos%2Fwoscc%2Ffull-record%2FWOS:000380429900081","View Full Record in Web of Science")</f>
        <v>View Full Record in Web of Science</v>
      </c>
    </row>
    <row r="189" spans="1:73" x14ac:dyDescent="0.25">
      <c r="A189" t="s">
        <v>83</v>
      </c>
      <c r="B189" t="s">
        <v>1896</v>
      </c>
      <c r="C189" t="s">
        <v>71</v>
      </c>
      <c r="D189" t="s">
        <v>1897</v>
      </c>
      <c r="E189" t="s">
        <v>71</v>
      </c>
      <c r="F189" t="s">
        <v>1896</v>
      </c>
      <c r="G189" t="s">
        <v>71</v>
      </c>
      <c r="H189" t="s">
        <v>71</v>
      </c>
      <c r="I189" t="s">
        <v>1898</v>
      </c>
      <c r="K189" t="s">
        <v>1899</v>
      </c>
      <c r="L189" t="s">
        <v>71</v>
      </c>
      <c r="M189" t="s">
        <v>71</v>
      </c>
      <c r="N189" t="s">
        <v>71</v>
      </c>
      <c r="O189" t="s">
        <v>71</v>
      </c>
      <c r="P189" t="s">
        <v>1900</v>
      </c>
      <c r="Q189" t="s">
        <v>1901</v>
      </c>
      <c r="R189" t="s">
        <v>1902</v>
      </c>
      <c r="S189" t="s">
        <v>1903</v>
      </c>
      <c r="T189" t="s">
        <v>71</v>
      </c>
      <c r="U189" t="s">
        <v>71</v>
      </c>
      <c r="V189" t="s">
        <v>71</v>
      </c>
      <c r="W189" t="s">
        <v>1904</v>
      </c>
      <c r="X189" t="s">
        <v>71</v>
      </c>
      <c r="Y189" t="s">
        <v>71</v>
      </c>
      <c r="Z189" t="s">
        <v>71</v>
      </c>
      <c r="AA189" t="s">
        <v>71</v>
      </c>
      <c r="AB189" t="s">
        <v>71</v>
      </c>
      <c r="AC189" t="s">
        <v>71</v>
      </c>
      <c r="AD189" t="s">
        <v>71</v>
      </c>
      <c r="AE189" t="s">
        <v>71</v>
      </c>
      <c r="AF189" t="s">
        <v>71</v>
      </c>
      <c r="AG189" t="s">
        <v>71</v>
      </c>
      <c r="AH189" t="s">
        <v>71</v>
      </c>
      <c r="AI189" t="s">
        <v>71</v>
      </c>
      <c r="AJ189" t="s">
        <v>71</v>
      </c>
      <c r="AK189" t="s">
        <v>71</v>
      </c>
      <c r="AL189" t="s">
        <v>71</v>
      </c>
      <c r="AM189" t="s">
        <v>71</v>
      </c>
      <c r="AN189" t="s">
        <v>71</v>
      </c>
      <c r="AO189" t="s">
        <v>71</v>
      </c>
      <c r="AP189" t="s">
        <v>71</v>
      </c>
      <c r="AQ189" t="s">
        <v>71</v>
      </c>
      <c r="AR189" t="s">
        <v>1905</v>
      </c>
      <c r="AS189" t="s">
        <v>71</v>
      </c>
      <c r="AT189" t="s">
        <v>71</v>
      </c>
      <c r="AU189" t="s">
        <v>71</v>
      </c>
      <c r="AV189">
        <v>2005</v>
      </c>
      <c r="AW189" t="s">
        <v>71</v>
      </c>
      <c r="AX189" t="s">
        <v>71</v>
      </c>
      <c r="AY189" t="s">
        <v>71</v>
      </c>
      <c r="AZ189" t="s">
        <v>71</v>
      </c>
      <c r="BA189" t="s">
        <v>71</v>
      </c>
      <c r="BB189" t="s">
        <v>71</v>
      </c>
      <c r="BC189">
        <v>669</v>
      </c>
      <c r="BD189">
        <v>673</v>
      </c>
      <c r="BE189" t="s">
        <v>71</v>
      </c>
      <c r="BF189" t="s">
        <v>71</v>
      </c>
      <c r="BG189" t="s">
        <v>71</v>
      </c>
      <c r="BH189" t="s">
        <v>71</v>
      </c>
      <c r="BI189" t="s">
        <v>71</v>
      </c>
      <c r="BJ189" t="s">
        <v>71</v>
      </c>
      <c r="BK189" t="s">
        <v>71</v>
      </c>
      <c r="BL189" t="s">
        <v>71</v>
      </c>
      <c r="BM189" t="s">
        <v>71</v>
      </c>
      <c r="BN189" t="s">
        <v>71</v>
      </c>
      <c r="BO189" t="s">
        <v>71</v>
      </c>
      <c r="BP189" t="s">
        <v>71</v>
      </c>
      <c r="BQ189" t="s">
        <v>71</v>
      </c>
      <c r="BR189" t="s">
        <v>71</v>
      </c>
      <c r="BS189" t="s">
        <v>71</v>
      </c>
      <c r="BT189" t="s">
        <v>1906</v>
      </c>
      <c r="BU189" t="str">
        <f>HYPERLINK("https%3A%2F%2Fwww.webofscience.com%2Fwos%2Fwoscc%2Ffull-record%2FWOS:000231534000136","View Full Record in Web of Science")</f>
        <v>View Full Record in Web of Science</v>
      </c>
    </row>
    <row r="190" spans="1:73" x14ac:dyDescent="0.25">
      <c r="A190" t="s">
        <v>69</v>
      </c>
      <c r="B190" t="s">
        <v>1907</v>
      </c>
      <c r="C190" t="s">
        <v>71</v>
      </c>
      <c r="D190" t="s">
        <v>71</v>
      </c>
      <c r="E190" t="s">
        <v>71</v>
      </c>
      <c r="F190" t="s">
        <v>1907</v>
      </c>
      <c r="G190" t="s">
        <v>71</v>
      </c>
      <c r="H190" t="s">
        <v>71</v>
      </c>
      <c r="I190" t="s">
        <v>1908</v>
      </c>
      <c r="K190" t="s">
        <v>421</v>
      </c>
      <c r="L190" t="s">
        <v>71</v>
      </c>
      <c r="M190" t="s">
        <v>71</v>
      </c>
      <c r="N190" t="s">
        <v>71</v>
      </c>
      <c r="O190" t="s">
        <v>71</v>
      </c>
      <c r="P190" t="s">
        <v>71</v>
      </c>
      <c r="Q190" t="s">
        <v>71</v>
      </c>
      <c r="R190" t="s">
        <v>71</v>
      </c>
      <c r="S190" t="s">
        <v>71</v>
      </c>
      <c r="T190" t="s">
        <v>71</v>
      </c>
      <c r="U190" t="s">
        <v>71</v>
      </c>
      <c r="V190" t="s">
        <v>71</v>
      </c>
      <c r="W190" t="s">
        <v>1909</v>
      </c>
      <c r="X190" t="s">
        <v>71</v>
      </c>
      <c r="Y190" t="s">
        <v>71</v>
      </c>
      <c r="Z190" t="s">
        <v>71</v>
      </c>
      <c r="AA190" t="s">
        <v>71</v>
      </c>
      <c r="AB190" t="s">
        <v>71</v>
      </c>
      <c r="AC190" t="s">
        <v>71</v>
      </c>
      <c r="AD190" t="s">
        <v>71</v>
      </c>
      <c r="AE190" t="s">
        <v>71</v>
      </c>
      <c r="AF190" t="s">
        <v>71</v>
      </c>
      <c r="AG190" t="s">
        <v>71</v>
      </c>
      <c r="AH190" t="s">
        <v>71</v>
      </c>
      <c r="AI190" t="s">
        <v>71</v>
      </c>
      <c r="AJ190" t="s">
        <v>71</v>
      </c>
      <c r="AK190" t="s">
        <v>71</v>
      </c>
      <c r="AL190" t="s">
        <v>71</v>
      </c>
      <c r="AM190" t="s">
        <v>71</v>
      </c>
      <c r="AN190" t="s">
        <v>71</v>
      </c>
      <c r="AO190" t="s">
        <v>71</v>
      </c>
      <c r="AP190" t="s">
        <v>423</v>
      </c>
      <c r="AQ190" t="s">
        <v>715</v>
      </c>
      <c r="AR190" t="s">
        <v>71</v>
      </c>
      <c r="AS190" t="s">
        <v>71</v>
      </c>
      <c r="AT190" t="s">
        <v>71</v>
      </c>
      <c r="AU190" t="s">
        <v>293</v>
      </c>
      <c r="AV190">
        <v>1999</v>
      </c>
      <c r="AW190">
        <v>102</v>
      </c>
      <c r="AX190">
        <v>2</v>
      </c>
      <c r="AY190" t="s">
        <v>71</v>
      </c>
      <c r="AZ190" t="s">
        <v>71</v>
      </c>
      <c r="BA190" t="s">
        <v>71</v>
      </c>
      <c r="BB190" t="s">
        <v>71</v>
      </c>
      <c r="BC190">
        <v>253</v>
      </c>
      <c r="BD190">
        <v>258</v>
      </c>
      <c r="BE190" t="s">
        <v>71</v>
      </c>
      <c r="BF190" t="s">
        <v>1910</v>
      </c>
      <c r="BG190" t="str">
        <f>HYPERLINK("http://dx.doi.org/10.1016/S0165-0114(97)00126-7","http://dx.doi.org/10.1016/S0165-0114(97)00126-7")</f>
        <v>http://dx.doi.org/10.1016/S0165-0114(97)00126-7</v>
      </c>
      <c r="BH190" t="s">
        <v>71</v>
      </c>
      <c r="BI190" t="s">
        <v>71</v>
      </c>
      <c r="BJ190" t="s">
        <v>71</v>
      </c>
      <c r="BK190" t="s">
        <v>71</v>
      </c>
      <c r="BL190" t="s">
        <v>71</v>
      </c>
      <c r="BM190" t="s">
        <v>71</v>
      </c>
      <c r="BN190" t="s">
        <v>71</v>
      </c>
      <c r="BO190" t="s">
        <v>71</v>
      </c>
      <c r="BP190" t="s">
        <v>71</v>
      </c>
      <c r="BQ190" t="s">
        <v>71</v>
      </c>
      <c r="BR190" t="s">
        <v>71</v>
      </c>
      <c r="BS190" t="s">
        <v>71</v>
      </c>
      <c r="BT190" t="s">
        <v>1911</v>
      </c>
      <c r="BU190" t="str">
        <f>HYPERLINK("https%3A%2F%2Fwww.webofscience.com%2Fwos%2Fwoscc%2Ffull-record%2FWOS:000078262900010","View Full Record in Web of Science")</f>
        <v>View Full Record in Web of Science</v>
      </c>
    </row>
    <row r="191" spans="1:73" x14ac:dyDescent="0.25">
      <c r="A191" t="s">
        <v>69</v>
      </c>
      <c r="B191" t="s">
        <v>1912</v>
      </c>
      <c r="C191" t="s">
        <v>71</v>
      </c>
      <c r="D191" t="s">
        <v>71</v>
      </c>
      <c r="E191" t="s">
        <v>71</v>
      </c>
      <c r="F191" t="s">
        <v>1913</v>
      </c>
      <c r="G191" t="s">
        <v>71</v>
      </c>
      <c r="H191" t="s">
        <v>71</v>
      </c>
      <c r="I191" t="s">
        <v>1914</v>
      </c>
      <c r="K191" t="s">
        <v>1915</v>
      </c>
      <c r="L191" t="s">
        <v>71</v>
      </c>
      <c r="M191" t="s">
        <v>71</v>
      </c>
      <c r="N191" t="s">
        <v>71</v>
      </c>
      <c r="O191" t="s">
        <v>71</v>
      </c>
      <c r="P191" t="s">
        <v>71</v>
      </c>
      <c r="Q191" t="s">
        <v>71</v>
      </c>
      <c r="R191" t="s">
        <v>71</v>
      </c>
      <c r="S191" t="s">
        <v>71</v>
      </c>
      <c r="T191" t="s">
        <v>71</v>
      </c>
      <c r="U191" t="s">
        <v>71</v>
      </c>
      <c r="V191" t="s">
        <v>71</v>
      </c>
      <c r="W191" t="s">
        <v>1916</v>
      </c>
      <c r="X191" t="s">
        <v>71</v>
      </c>
      <c r="Y191" t="s">
        <v>71</v>
      </c>
      <c r="Z191" t="s">
        <v>71</v>
      </c>
      <c r="AA191" t="s">
        <v>71</v>
      </c>
      <c r="AB191" t="s">
        <v>71</v>
      </c>
      <c r="AC191" t="s">
        <v>1917</v>
      </c>
      <c r="AD191" t="s">
        <v>71</v>
      </c>
      <c r="AE191" t="s">
        <v>71</v>
      </c>
      <c r="AF191" t="s">
        <v>71</v>
      </c>
      <c r="AG191" t="s">
        <v>71</v>
      </c>
      <c r="AH191" t="s">
        <v>71</v>
      </c>
      <c r="AI191" t="s">
        <v>71</v>
      </c>
      <c r="AJ191" t="s">
        <v>71</v>
      </c>
      <c r="AK191" t="s">
        <v>71</v>
      </c>
      <c r="AL191" t="s">
        <v>71</v>
      </c>
      <c r="AM191" t="s">
        <v>71</v>
      </c>
      <c r="AN191" t="s">
        <v>71</v>
      </c>
      <c r="AO191" t="s">
        <v>71</v>
      </c>
      <c r="AP191" t="s">
        <v>1918</v>
      </c>
      <c r="AQ191" t="s">
        <v>1919</v>
      </c>
      <c r="AR191" t="s">
        <v>71</v>
      </c>
      <c r="AS191" t="s">
        <v>71</v>
      </c>
      <c r="AT191" t="s">
        <v>71</v>
      </c>
      <c r="AU191" t="s">
        <v>1082</v>
      </c>
      <c r="AV191">
        <v>2015</v>
      </c>
      <c r="AW191">
        <v>53</v>
      </c>
      <c r="AX191">
        <v>2</v>
      </c>
      <c r="AY191" t="s">
        <v>71</v>
      </c>
      <c r="AZ191" t="s">
        <v>71</v>
      </c>
      <c r="BA191" t="s">
        <v>71</v>
      </c>
      <c r="BB191" t="s">
        <v>71</v>
      </c>
      <c r="BC191">
        <v>68</v>
      </c>
      <c r="BD191">
        <v>77</v>
      </c>
      <c r="BE191" t="s">
        <v>71</v>
      </c>
      <c r="BF191" t="s">
        <v>1920</v>
      </c>
      <c r="BG191" t="str">
        <f>HYPERLINK("http://dx.doi.org/10.3138/infor.53.2.68","http://dx.doi.org/10.3138/infor.53.2.68")</f>
        <v>http://dx.doi.org/10.3138/infor.53.2.68</v>
      </c>
      <c r="BH191" t="s">
        <v>71</v>
      </c>
      <c r="BI191" t="s">
        <v>71</v>
      </c>
      <c r="BJ191" t="s">
        <v>71</v>
      </c>
      <c r="BK191" t="s">
        <v>71</v>
      </c>
      <c r="BL191" t="s">
        <v>71</v>
      </c>
      <c r="BM191" t="s">
        <v>71</v>
      </c>
      <c r="BN191" t="s">
        <v>71</v>
      </c>
      <c r="BO191" t="s">
        <v>71</v>
      </c>
      <c r="BP191" t="s">
        <v>71</v>
      </c>
      <c r="BQ191" t="s">
        <v>71</v>
      </c>
      <c r="BR191" t="s">
        <v>71</v>
      </c>
      <c r="BS191" t="s">
        <v>71</v>
      </c>
      <c r="BT191" t="s">
        <v>1921</v>
      </c>
      <c r="BU191" t="str">
        <f>HYPERLINK("https%3A%2F%2Fwww.webofscience.com%2Fwos%2Fwoscc%2Ffull-record%2FWOS:000371048800002","View Full Record in Web of Science")</f>
        <v>View Full Record in Web of Science</v>
      </c>
    </row>
    <row r="192" spans="1:73" x14ac:dyDescent="0.25">
      <c r="A192" t="s">
        <v>69</v>
      </c>
      <c r="B192" t="s">
        <v>1922</v>
      </c>
      <c r="C192" t="s">
        <v>71</v>
      </c>
      <c r="D192" t="s">
        <v>71</v>
      </c>
      <c r="E192" t="s">
        <v>71</v>
      </c>
      <c r="F192" t="s">
        <v>1923</v>
      </c>
      <c r="G192" t="s">
        <v>71</v>
      </c>
      <c r="H192" t="s">
        <v>71</v>
      </c>
      <c r="I192" t="s">
        <v>1924</v>
      </c>
      <c r="K192" t="s">
        <v>1925</v>
      </c>
      <c r="L192" t="s">
        <v>71</v>
      </c>
      <c r="M192" t="s">
        <v>71</v>
      </c>
      <c r="N192" t="s">
        <v>71</v>
      </c>
      <c r="O192" t="s">
        <v>71</v>
      </c>
      <c r="P192" t="s">
        <v>71</v>
      </c>
      <c r="Q192" t="s">
        <v>71</v>
      </c>
      <c r="R192" t="s">
        <v>71</v>
      </c>
      <c r="S192" t="s">
        <v>71</v>
      </c>
      <c r="T192" t="s">
        <v>71</v>
      </c>
      <c r="U192" t="s">
        <v>71</v>
      </c>
      <c r="V192" t="s">
        <v>71</v>
      </c>
      <c r="W192" t="s">
        <v>1926</v>
      </c>
      <c r="X192" t="s">
        <v>71</v>
      </c>
      <c r="Y192" t="s">
        <v>71</v>
      </c>
      <c r="Z192" t="s">
        <v>71</v>
      </c>
      <c r="AA192" t="s">
        <v>71</v>
      </c>
      <c r="AB192" t="s">
        <v>71</v>
      </c>
      <c r="AC192" t="s">
        <v>71</v>
      </c>
      <c r="AD192" t="s">
        <v>71</v>
      </c>
      <c r="AE192" t="s">
        <v>71</v>
      </c>
      <c r="AF192" t="s">
        <v>71</v>
      </c>
      <c r="AG192" t="s">
        <v>71</v>
      </c>
      <c r="AH192" t="s">
        <v>71</v>
      </c>
      <c r="AI192" t="s">
        <v>71</v>
      </c>
      <c r="AJ192" t="s">
        <v>71</v>
      </c>
      <c r="AK192" t="s">
        <v>71</v>
      </c>
      <c r="AL192" t="s">
        <v>71</v>
      </c>
      <c r="AM192" t="s">
        <v>71</v>
      </c>
      <c r="AN192" t="s">
        <v>71</v>
      </c>
      <c r="AO192" t="s">
        <v>71</v>
      </c>
      <c r="AP192" t="s">
        <v>1927</v>
      </c>
      <c r="AQ192" t="s">
        <v>1928</v>
      </c>
      <c r="AR192" t="s">
        <v>71</v>
      </c>
      <c r="AS192" t="s">
        <v>71</v>
      </c>
      <c r="AT192" t="s">
        <v>71</v>
      </c>
      <c r="AU192" t="s">
        <v>1929</v>
      </c>
      <c r="AV192">
        <v>2022</v>
      </c>
      <c r="AW192">
        <v>2022</v>
      </c>
      <c r="AX192" t="s">
        <v>71</v>
      </c>
      <c r="AY192" t="s">
        <v>71</v>
      </c>
      <c r="AZ192" t="s">
        <v>71</v>
      </c>
      <c r="BA192" t="s">
        <v>71</v>
      </c>
      <c r="BB192" t="s">
        <v>71</v>
      </c>
      <c r="BC192" t="s">
        <v>71</v>
      </c>
      <c r="BD192" t="s">
        <v>71</v>
      </c>
      <c r="BE192">
        <v>1651017</v>
      </c>
      <c r="BF192" t="s">
        <v>1930</v>
      </c>
      <c r="BG192" t="str">
        <f>HYPERLINK("http://dx.doi.org/10.1155/2022/1651017","http://dx.doi.org/10.1155/2022/1651017")</f>
        <v>http://dx.doi.org/10.1155/2022/1651017</v>
      </c>
      <c r="BH192" t="s">
        <v>71</v>
      </c>
      <c r="BI192" t="s">
        <v>71</v>
      </c>
      <c r="BJ192" t="s">
        <v>71</v>
      </c>
      <c r="BK192" t="s">
        <v>71</v>
      </c>
      <c r="BL192" t="s">
        <v>71</v>
      </c>
      <c r="BM192" t="s">
        <v>71</v>
      </c>
      <c r="BN192" t="s">
        <v>71</v>
      </c>
      <c r="BO192" t="s">
        <v>71</v>
      </c>
      <c r="BP192" t="s">
        <v>71</v>
      </c>
      <c r="BQ192" t="s">
        <v>71</v>
      </c>
      <c r="BR192" t="s">
        <v>71</v>
      </c>
      <c r="BS192" t="s">
        <v>71</v>
      </c>
      <c r="BT192" t="s">
        <v>1931</v>
      </c>
      <c r="BU192" t="str">
        <f>HYPERLINK("https%3A%2F%2Fwww.webofscience.com%2Fwos%2Fwoscc%2Ffull-record%2FWOS:000797468000009","View Full Record in Web of Science")</f>
        <v>View Full Record in Web of Science</v>
      </c>
    </row>
    <row r="193" spans="1:73" x14ac:dyDescent="0.25">
      <c r="A193" t="s">
        <v>69</v>
      </c>
      <c r="B193" t="s">
        <v>1932</v>
      </c>
      <c r="C193" t="s">
        <v>71</v>
      </c>
      <c r="D193" t="s">
        <v>71</v>
      </c>
      <c r="E193" t="s">
        <v>71</v>
      </c>
      <c r="F193" t="s">
        <v>1933</v>
      </c>
      <c r="G193" t="s">
        <v>71</v>
      </c>
      <c r="H193" t="s">
        <v>71</v>
      </c>
      <c r="I193" t="s">
        <v>1934</v>
      </c>
      <c r="K193" t="s">
        <v>194</v>
      </c>
      <c r="L193" t="s">
        <v>71</v>
      </c>
      <c r="M193" t="s">
        <v>71</v>
      </c>
      <c r="N193" t="s">
        <v>71</v>
      </c>
      <c r="O193" t="s">
        <v>71</v>
      </c>
      <c r="P193" t="s">
        <v>71</v>
      </c>
      <c r="Q193" t="s">
        <v>71</v>
      </c>
      <c r="R193" t="s">
        <v>71</v>
      </c>
      <c r="S193" t="s">
        <v>71</v>
      </c>
      <c r="T193" t="s">
        <v>71</v>
      </c>
      <c r="U193" t="s">
        <v>71</v>
      </c>
      <c r="V193" t="s">
        <v>71</v>
      </c>
      <c r="W193" t="s">
        <v>1935</v>
      </c>
      <c r="X193" t="s">
        <v>71</v>
      </c>
      <c r="Y193" t="s">
        <v>71</v>
      </c>
      <c r="Z193" t="s">
        <v>71</v>
      </c>
      <c r="AA193" t="s">
        <v>71</v>
      </c>
      <c r="AB193" t="s">
        <v>71</v>
      </c>
      <c r="AC193" t="s">
        <v>1936</v>
      </c>
      <c r="AD193" t="s">
        <v>71</v>
      </c>
      <c r="AE193" t="s">
        <v>71</v>
      </c>
      <c r="AF193" t="s">
        <v>71</v>
      </c>
      <c r="AG193" t="s">
        <v>71</v>
      </c>
      <c r="AH193" t="s">
        <v>71</v>
      </c>
      <c r="AI193" t="s">
        <v>71</v>
      </c>
      <c r="AJ193" t="s">
        <v>71</v>
      </c>
      <c r="AK193" t="s">
        <v>71</v>
      </c>
      <c r="AL193" t="s">
        <v>71</v>
      </c>
      <c r="AM193" t="s">
        <v>71</v>
      </c>
      <c r="AN193" t="s">
        <v>71</v>
      </c>
      <c r="AO193" t="s">
        <v>71</v>
      </c>
      <c r="AP193" t="s">
        <v>198</v>
      </c>
      <c r="AQ193" t="s">
        <v>199</v>
      </c>
      <c r="AR193" t="s">
        <v>71</v>
      </c>
      <c r="AS193" t="s">
        <v>71</v>
      </c>
      <c r="AT193" t="s">
        <v>71</v>
      </c>
      <c r="AU193" t="s">
        <v>71</v>
      </c>
      <c r="AV193">
        <v>2016</v>
      </c>
      <c r="AW193">
        <v>9</v>
      </c>
      <c r="AX193" t="s">
        <v>71</v>
      </c>
      <c r="AY193" t="s">
        <v>71</v>
      </c>
      <c r="AZ193">
        <v>1</v>
      </c>
      <c r="BA193" t="s">
        <v>180</v>
      </c>
      <c r="BB193" t="s">
        <v>71</v>
      </c>
      <c r="BC193">
        <v>95</v>
      </c>
      <c r="BD193">
        <v>103</v>
      </c>
      <c r="BE193" t="s">
        <v>71</v>
      </c>
      <c r="BF193" t="s">
        <v>1937</v>
      </c>
      <c r="BG193" t="str">
        <f>HYPERLINK("http://dx.doi.org/10.1080/18756891.2016.1180822","http://dx.doi.org/10.1080/18756891.2016.1180822")</f>
        <v>http://dx.doi.org/10.1080/18756891.2016.1180822</v>
      </c>
      <c r="BH193" t="s">
        <v>71</v>
      </c>
      <c r="BI193" t="s">
        <v>71</v>
      </c>
      <c r="BJ193" t="s">
        <v>71</v>
      </c>
      <c r="BK193" t="s">
        <v>71</v>
      </c>
      <c r="BL193" t="s">
        <v>71</v>
      </c>
      <c r="BM193" t="s">
        <v>71</v>
      </c>
      <c r="BN193" t="s">
        <v>71</v>
      </c>
      <c r="BO193" t="s">
        <v>71</v>
      </c>
      <c r="BP193" t="s">
        <v>71</v>
      </c>
      <c r="BQ193" t="s">
        <v>71</v>
      </c>
      <c r="BR193" t="s">
        <v>71</v>
      </c>
      <c r="BS193" t="s">
        <v>71</v>
      </c>
      <c r="BT193" t="s">
        <v>1938</v>
      </c>
      <c r="BU193" t="str">
        <f>HYPERLINK("https%3A%2F%2Fwww.webofscience.com%2Fwos%2Fwoscc%2Ffull-record%2FWOS:000375236200008","View Full Record in Web of Science")</f>
        <v>View Full Record in Web of Science</v>
      </c>
    </row>
    <row r="194" spans="1:73" x14ac:dyDescent="0.25">
      <c r="A194" t="s">
        <v>69</v>
      </c>
      <c r="B194" t="s">
        <v>763</v>
      </c>
      <c r="C194" t="s">
        <v>71</v>
      </c>
      <c r="D194" t="s">
        <v>71</v>
      </c>
      <c r="E194" t="s">
        <v>71</v>
      </c>
      <c r="F194" t="s">
        <v>763</v>
      </c>
      <c r="G194" t="s">
        <v>71</v>
      </c>
      <c r="H194" t="s">
        <v>71</v>
      </c>
      <c r="I194" t="s">
        <v>1939</v>
      </c>
      <c r="K194" t="s">
        <v>421</v>
      </c>
      <c r="L194" t="s">
        <v>71</v>
      </c>
      <c r="M194" t="s">
        <v>71</v>
      </c>
      <c r="N194" t="s">
        <v>71</v>
      </c>
      <c r="O194" t="s">
        <v>71</v>
      </c>
      <c r="P194" t="s">
        <v>71</v>
      </c>
      <c r="Q194" t="s">
        <v>71</v>
      </c>
      <c r="R194" t="s">
        <v>71</v>
      </c>
      <c r="S194" t="s">
        <v>71</v>
      </c>
      <c r="T194" t="s">
        <v>71</v>
      </c>
      <c r="U194" t="s">
        <v>71</v>
      </c>
      <c r="V194" t="s">
        <v>71</v>
      </c>
      <c r="W194" t="s">
        <v>1940</v>
      </c>
      <c r="X194" t="s">
        <v>71</v>
      </c>
      <c r="Y194" t="s">
        <v>71</v>
      </c>
      <c r="Z194" t="s">
        <v>71</v>
      </c>
      <c r="AA194" t="s">
        <v>71</v>
      </c>
      <c r="AB194" t="s">
        <v>71</v>
      </c>
      <c r="AC194" t="s">
        <v>71</v>
      </c>
      <c r="AD194" t="s">
        <v>71</v>
      </c>
      <c r="AE194" t="s">
        <v>71</v>
      </c>
      <c r="AF194" t="s">
        <v>71</v>
      </c>
      <c r="AG194" t="s">
        <v>71</v>
      </c>
      <c r="AH194" t="s">
        <v>71</v>
      </c>
      <c r="AI194" t="s">
        <v>71</v>
      </c>
      <c r="AJ194" t="s">
        <v>71</v>
      </c>
      <c r="AK194" t="s">
        <v>71</v>
      </c>
      <c r="AL194" t="s">
        <v>71</v>
      </c>
      <c r="AM194" t="s">
        <v>71</v>
      </c>
      <c r="AN194" t="s">
        <v>71</v>
      </c>
      <c r="AO194" t="s">
        <v>71</v>
      </c>
      <c r="AP194" t="s">
        <v>423</v>
      </c>
      <c r="AQ194" t="s">
        <v>715</v>
      </c>
      <c r="AR194" t="s">
        <v>71</v>
      </c>
      <c r="AS194" t="s">
        <v>71</v>
      </c>
      <c r="AT194" t="s">
        <v>71</v>
      </c>
      <c r="AU194" t="s">
        <v>1941</v>
      </c>
      <c r="AV194">
        <v>2005</v>
      </c>
      <c r="AW194">
        <v>156</v>
      </c>
      <c r="AX194">
        <v>3</v>
      </c>
      <c r="AY194" t="s">
        <v>71</v>
      </c>
      <c r="AZ194" t="s">
        <v>71</v>
      </c>
      <c r="BA194" t="s">
        <v>71</v>
      </c>
      <c r="BB194" t="s">
        <v>71</v>
      </c>
      <c r="BC194">
        <v>387</v>
      </c>
      <c r="BD194">
        <v>406</v>
      </c>
      <c r="BE194" t="s">
        <v>71</v>
      </c>
      <c r="BF194" t="s">
        <v>1942</v>
      </c>
      <c r="BG194" t="str">
        <f>HYPERLINK("http://dx.doi.org/10.1016/j.fss.2005.05.036","http://dx.doi.org/10.1016/j.fss.2005.05.036")</f>
        <v>http://dx.doi.org/10.1016/j.fss.2005.05.036</v>
      </c>
      <c r="BH194" t="s">
        <v>71</v>
      </c>
      <c r="BI194" t="s">
        <v>71</v>
      </c>
      <c r="BJ194" t="s">
        <v>71</v>
      </c>
      <c r="BK194" t="s">
        <v>71</v>
      </c>
      <c r="BL194" t="s">
        <v>71</v>
      </c>
      <c r="BM194" t="s">
        <v>71</v>
      </c>
      <c r="BN194" t="s">
        <v>71</v>
      </c>
      <c r="BO194" t="s">
        <v>71</v>
      </c>
      <c r="BP194" t="s">
        <v>71</v>
      </c>
      <c r="BQ194" t="s">
        <v>71</v>
      </c>
      <c r="BR194" t="s">
        <v>71</v>
      </c>
      <c r="BS194" t="s">
        <v>71</v>
      </c>
      <c r="BT194" t="s">
        <v>1943</v>
      </c>
      <c r="BU194" t="str">
        <f>HYPERLINK("https%3A%2F%2Fwww.webofscience.com%2Fwos%2Fwoscc%2Ffull-record%2FWOS:000233051200009","View Full Record in Web of Science")</f>
        <v>View Full Record in Web of Science</v>
      </c>
    </row>
    <row r="195" spans="1:73" x14ac:dyDescent="0.25">
      <c r="A195" t="s">
        <v>69</v>
      </c>
      <c r="B195" t="s">
        <v>763</v>
      </c>
      <c r="C195" t="s">
        <v>71</v>
      </c>
      <c r="D195" t="s">
        <v>71</v>
      </c>
      <c r="E195" t="s">
        <v>71</v>
      </c>
      <c r="F195" t="s">
        <v>764</v>
      </c>
      <c r="G195" t="s">
        <v>71</v>
      </c>
      <c r="H195" t="s">
        <v>71</v>
      </c>
      <c r="I195" t="s">
        <v>1944</v>
      </c>
      <c r="K195" t="s">
        <v>1358</v>
      </c>
      <c r="L195" t="s">
        <v>71</v>
      </c>
      <c r="M195" t="s">
        <v>71</v>
      </c>
      <c r="N195" t="s">
        <v>71</v>
      </c>
      <c r="O195" t="s">
        <v>71</v>
      </c>
      <c r="P195" t="s">
        <v>71</v>
      </c>
      <c r="Q195" t="s">
        <v>71</v>
      </c>
      <c r="R195" t="s">
        <v>71</v>
      </c>
      <c r="S195" t="s">
        <v>71</v>
      </c>
      <c r="T195" t="s">
        <v>71</v>
      </c>
      <c r="U195" t="s">
        <v>71</v>
      </c>
      <c r="V195" t="s">
        <v>71</v>
      </c>
      <c r="W195" t="s">
        <v>1945</v>
      </c>
      <c r="X195" t="s">
        <v>71</v>
      </c>
      <c r="Y195" t="s">
        <v>71</v>
      </c>
      <c r="Z195" t="s">
        <v>71</v>
      </c>
      <c r="AA195" t="s">
        <v>71</v>
      </c>
      <c r="AB195" t="s">
        <v>71</v>
      </c>
      <c r="AC195" t="s">
        <v>71</v>
      </c>
      <c r="AD195" t="s">
        <v>71</v>
      </c>
      <c r="AE195" t="s">
        <v>71</v>
      </c>
      <c r="AF195" t="s">
        <v>71</v>
      </c>
      <c r="AG195" t="s">
        <v>71</v>
      </c>
      <c r="AH195" t="s">
        <v>71</v>
      </c>
      <c r="AI195" t="s">
        <v>71</v>
      </c>
      <c r="AJ195" t="s">
        <v>71</v>
      </c>
      <c r="AK195" t="s">
        <v>71</v>
      </c>
      <c r="AL195" t="s">
        <v>71</v>
      </c>
      <c r="AM195" t="s">
        <v>71</v>
      </c>
      <c r="AN195" t="s">
        <v>71</v>
      </c>
      <c r="AO195" t="s">
        <v>71</v>
      </c>
      <c r="AP195" t="s">
        <v>1361</v>
      </c>
      <c r="AQ195" t="s">
        <v>1362</v>
      </c>
      <c r="AR195" t="s">
        <v>71</v>
      </c>
      <c r="AS195" t="s">
        <v>71</v>
      </c>
      <c r="AT195" t="s">
        <v>71</v>
      </c>
      <c r="AU195" t="s">
        <v>1946</v>
      </c>
      <c r="AV195">
        <v>2011</v>
      </c>
      <c r="AW195">
        <v>1</v>
      </c>
      <c r="AX195">
        <v>4</v>
      </c>
      <c r="AY195" t="s">
        <v>71</v>
      </c>
      <c r="AZ195" t="s">
        <v>71</v>
      </c>
      <c r="BA195" t="s">
        <v>71</v>
      </c>
      <c r="BB195" t="s">
        <v>71</v>
      </c>
      <c r="BC195">
        <v>269</v>
      </c>
      <c r="BD195">
        <v>283</v>
      </c>
      <c r="BE195" t="s">
        <v>71</v>
      </c>
      <c r="BF195" t="s">
        <v>1947</v>
      </c>
      <c r="BG195" t="str">
        <f>HYPERLINK("http://dx.doi.org/10.1002/widm.34","http://dx.doi.org/10.1002/widm.34")</f>
        <v>http://dx.doi.org/10.1002/widm.34</v>
      </c>
      <c r="BH195" t="s">
        <v>71</v>
      </c>
      <c r="BI195" t="s">
        <v>71</v>
      </c>
      <c r="BJ195" t="s">
        <v>71</v>
      </c>
      <c r="BK195" t="s">
        <v>71</v>
      </c>
      <c r="BL195" t="s">
        <v>71</v>
      </c>
      <c r="BM195" t="s">
        <v>71</v>
      </c>
      <c r="BN195" t="s">
        <v>71</v>
      </c>
      <c r="BO195" t="s">
        <v>71</v>
      </c>
      <c r="BP195" t="s">
        <v>71</v>
      </c>
      <c r="BQ195" t="s">
        <v>71</v>
      </c>
      <c r="BR195" t="s">
        <v>71</v>
      </c>
      <c r="BS195" t="s">
        <v>71</v>
      </c>
      <c r="BT195" t="s">
        <v>1948</v>
      </c>
      <c r="BU195" t="str">
        <f>HYPERLINK("https%3A%2F%2Fwww.webofscience.com%2Fwos%2Fwoscc%2Ffull-record%2FWOS:000304258000001","View Full Record in Web of Science")</f>
        <v>View Full Record in Web of Science</v>
      </c>
    </row>
    <row r="196" spans="1:73" x14ac:dyDescent="0.25">
      <c r="A196" t="s">
        <v>83</v>
      </c>
      <c r="B196" t="s">
        <v>1949</v>
      </c>
      <c r="C196" t="s">
        <v>71</v>
      </c>
      <c r="D196" t="s">
        <v>71</v>
      </c>
      <c r="E196" t="s">
        <v>102</v>
      </c>
      <c r="F196" t="s">
        <v>1950</v>
      </c>
      <c r="G196" t="s">
        <v>71</v>
      </c>
      <c r="H196" t="s">
        <v>71</v>
      </c>
      <c r="I196" t="s">
        <v>1951</v>
      </c>
      <c r="K196" t="s">
        <v>1952</v>
      </c>
      <c r="L196" t="s">
        <v>71</v>
      </c>
      <c r="M196" t="s">
        <v>71</v>
      </c>
      <c r="N196" t="s">
        <v>71</v>
      </c>
      <c r="O196" t="s">
        <v>71</v>
      </c>
      <c r="P196" t="s">
        <v>1953</v>
      </c>
      <c r="Q196" t="s">
        <v>1954</v>
      </c>
      <c r="R196" t="s">
        <v>1292</v>
      </c>
      <c r="S196" t="s">
        <v>1955</v>
      </c>
      <c r="T196" t="s">
        <v>71</v>
      </c>
      <c r="U196" t="s">
        <v>71</v>
      </c>
      <c r="V196" t="s">
        <v>71</v>
      </c>
      <c r="W196" t="s">
        <v>1956</v>
      </c>
      <c r="X196" t="s">
        <v>71</v>
      </c>
      <c r="Y196" t="s">
        <v>71</v>
      </c>
      <c r="Z196" t="s">
        <v>71</v>
      </c>
      <c r="AA196" t="s">
        <v>71</v>
      </c>
      <c r="AB196" t="s">
        <v>1957</v>
      </c>
      <c r="AC196" t="s">
        <v>71</v>
      </c>
      <c r="AD196" t="s">
        <v>71</v>
      </c>
      <c r="AE196" t="s">
        <v>71</v>
      </c>
      <c r="AF196" t="s">
        <v>71</v>
      </c>
      <c r="AG196" t="s">
        <v>71</v>
      </c>
      <c r="AH196" t="s">
        <v>71</v>
      </c>
      <c r="AI196" t="s">
        <v>71</v>
      </c>
      <c r="AJ196" t="s">
        <v>71</v>
      </c>
      <c r="AK196" t="s">
        <v>71</v>
      </c>
      <c r="AL196" t="s">
        <v>71</v>
      </c>
      <c r="AM196" t="s">
        <v>71</v>
      </c>
      <c r="AN196" t="s">
        <v>71</v>
      </c>
      <c r="AO196" t="s">
        <v>71</v>
      </c>
      <c r="AP196" t="s">
        <v>71</v>
      </c>
      <c r="AQ196" t="s">
        <v>71</v>
      </c>
      <c r="AR196" t="s">
        <v>1958</v>
      </c>
      <c r="AS196" t="s">
        <v>71</v>
      </c>
      <c r="AT196" t="s">
        <v>71</v>
      </c>
      <c r="AU196" t="s">
        <v>71</v>
      </c>
      <c r="AV196">
        <v>2013</v>
      </c>
      <c r="AW196" t="s">
        <v>71</v>
      </c>
      <c r="AX196" t="s">
        <v>71</v>
      </c>
      <c r="AY196" t="s">
        <v>71</v>
      </c>
      <c r="AZ196" t="s">
        <v>71</v>
      </c>
      <c r="BA196" t="s">
        <v>71</v>
      </c>
      <c r="BB196" t="s">
        <v>71</v>
      </c>
      <c r="BC196">
        <v>626</v>
      </c>
      <c r="BD196">
        <v>631</v>
      </c>
      <c r="BE196" t="s">
        <v>71</v>
      </c>
      <c r="BF196" t="s">
        <v>71</v>
      </c>
      <c r="BG196" t="s">
        <v>71</v>
      </c>
      <c r="BH196" t="s">
        <v>71</v>
      </c>
      <c r="BI196" t="s">
        <v>71</v>
      </c>
      <c r="BJ196" t="s">
        <v>71</v>
      </c>
      <c r="BK196" t="s">
        <v>71</v>
      </c>
      <c r="BL196" t="s">
        <v>71</v>
      </c>
      <c r="BM196" t="s">
        <v>71</v>
      </c>
      <c r="BN196" t="s">
        <v>71</v>
      </c>
      <c r="BO196" t="s">
        <v>71</v>
      </c>
      <c r="BP196" t="s">
        <v>71</v>
      </c>
      <c r="BQ196" t="s">
        <v>71</v>
      </c>
      <c r="BR196" t="s">
        <v>71</v>
      </c>
      <c r="BS196" t="s">
        <v>71</v>
      </c>
      <c r="BT196" t="s">
        <v>1959</v>
      </c>
      <c r="BU196" t="str">
        <f>HYPERLINK("https%3A%2F%2Fwww.webofscience.com%2Fwos%2Fwoscc%2Ffull-record%2FWOS:000326374300123","View Full Record in Web of Science")</f>
        <v>View Full Record in Web of Science</v>
      </c>
    </row>
    <row r="197" spans="1:73" x14ac:dyDescent="0.25">
      <c r="A197" t="s">
        <v>69</v>
      </c>
      <c r="B197" t="s">
        <v>1960</v>
      </c>
      <c r="C197" t="s">
        <v>71</v>
      </c>
      <c r="D197" t="s">
        <v>71</v>
      </c>
      <c r="E197" t="s">
        <v>71</v>
      </c>
      <c r="F197" t="s">
        <v>1961</v>
      </c>
      <c r="G197" t="s">
        <v>71</v>
      </c>
      <c r="H197" t="s">
        <v>71</v>
      </c>
      <c r="I197" t="s">
        <v>1962</v>
      </c>
      <c r="K197" t="s">
        <v>1963</v>
      </c>
      <c r="L197" t="s">
        <v>71</v>
      </c>
      <c r="M197" t="s">
        <v>71</v>
      </c>
      <c r="N197" t="s">
        <v>71</v>
      </c>
      <c r="O197" t="s">
        <v>71</v>
      </c>
      <c r="P197" t="s">
        <v>71</v>
      </c>
      <c r="Q197" t="s">
        <v>71</v>
      </c>
      <c r="R197" t="s">
        <v>71</v>
      </c>
      <c r="S197" t="s">
        <v>71</v>
      </c>
      <c r="T197" t="s">
        <v>71</v>
      </c>
      <c r="U197" t="s">
        <v>71</v>
      </c>
      <c r="V197" t="s">
        <v>71</v>
      </c>
      <c r="W197" t="s">
        <v>1964</v>
      </c>
      <c r="X197" t="s">
        <v>71</v>
      </c>
      <c r="Y197" t="s">
        <v>71</v>
      </c>
      <c r="Z197" t="s">
        <v>71</v>
      </c>
      <c r="AA197" t="s">
        <v>71</v>
      </c>
      <c r="AB197" t="s">
        <v>71</v>
      </c>
      <c r="AC197" t="s">
        <v>1965</v>
      </c>
      <c r="AD197" t="s">
        <v>71</v>
      </c>
      <c r="AE197" t="s">
        <v>71</v>
      </c>
      <c r="AF197" t="s">
        <v>71</v>
      </c>
      <c r="AG197" t="s">
        <v>71</v>
      </c>
      <c r="AH197" t="s">
        <v>71</v>
      </c>
      <c r="AI197" t="s">
        <v>71</v>
      </c>
      <c r="AJ197" t="s">
        <v>71</v>
      </c>
      <c r="AK197" t="s">
        <v>71</v>
      </c>
      <c r="AL197" t="s">
        <v>71</v>
      </c>
      <c r="AM197" t="s">
        <v>71</v>
      </c>
      <c r="AN197" t="s">
        <v>71</v>
      </c>
      <c r="AO197" t="s">
        <v>71</v>
      </c>
      <c r="AP197" t="s">
        <v>1966</v>
      </c>
      <c r="AQ197" t="s">
        <v>1967</v>
      </c>
      <c r="AR197" t="s">
        <v>71</v>
      </c>
      <c r="AS197" t="s">
        <v>71</v>
      </c>
      <c r="AT197" t="s">
        <v>71</v>
      </c>
      <c r="AU197" t="s">
        <v>263</v>
      </c>
      <c r="AV197">
        <v>2017</v>
      </c>
      <c r="AW197">
        <v>24</v>
      </c>
      <c r="AX197" t="s">
        <v>71</v>
      </c>
      <c r="AY197" t="s">
        <v>1968</v>
      </c>
      <c r="AZ197" t="s">
        <v>71</v>
      </c>
      <c r="BA197" t="s">
        <v>180</v>
      </c>
      <c r="BB197" t="s">
        <v>71</v>
      </c>
      <c r="BC197">
        <v>85</v>
      </c>
      <c r="BD197">
        <v>96</v>
      </c>
      <c r="BE197" t="s">
        <v>71</v>
      </c>
      <c r="BF197" t="s">
        <v>1969</v>
      </c>
      <c r="BG197" t="str">
        <f>HYPERLINK("http://dx.doi.org/10.1016/j.jal.2016.11.016","http://dx.doi.org/10.1016/j.jal.2016.11.016")</f>
        <v>http://dx.doi.org/10.1016/j.jal.2016.11.016</v>
      </c>
      <c r="BH197" t="s">
        <v>71</v>
      </c>
      <c r="BI197" t="s">
        <v>71</v>
      </c>
      <c r="BJ197" t="s">
        <v>71</v>
      </c>
      <c r="BK197" t="s">
        <v>71</v>
      </c>
      <c r="BL197" t="s">
        <v>71</v>
      </c>
      <c r="BM197" t="s">
        <v>71</v>
      </c>
      <c r="BN197" t="s">
        <v>71</v>
      </c>
      <c r="BO197" t="s">
        <v>71</v>
      </c>
      <c r="BP197" t="s">
        <v>71</v>
      </c>
      <c r="BQ197" t="s">
        <v>71</v>
      </c>
      <c r="BR197" t="s">
        <v>71</v>
      </c>
      <c r="BS197" t="s">
        <v>71</v>
      </c>
      <c r="BT197" t="s">
        <v>1970</v>
      </c>
      <c r="BU197" t="str">
        <f>HYPERLINK("https%3A%2F%2Fwww.webofscience.com%2Fwos%2Fwoscc%2Ffull-record%2FWOS:000413130000009","View Full Record in Web of Science")</f>
        <v>View Full Record in Web of Science</v>
      </c>
    </row>
    <row r="198" spans="1:73" x14ac:dyDescent="0.25">
      <c r="A198" t="s">
        <v>69</v>
      </c>
      <c r="B198" t="s">
        <v>1971</v>
      </c>
      <c r="C198" t="s">
        <v>71</v>
      </c>
      <c r="D198" t="s">
        <v>71</v>
      </c>
      <c r="E198" t="s">
        <v>71</v>
      </c>
      <c r="F198" t="s">
        <v>1972</v>
      </c>
      <c r="G198" t="s">
        <v>71</v>
      </c>
      <c r="H198" t="s">
        <v>71</v>
      </c>
      <c r="I198" t="s">
        <v>1973</v>
      </c>
      <c r="K198" t="s">
        <v>1974</v>
      </c>
      <c r="L198" t="s">
        <v>71</v>
      </c>
      <c r="M198" t="s">
        <v>71</v>
      </c>
      <c r="N198" t="s">
        <v>71</v>
      </c>
      <c r="O198" t="s">
        <v>71</v>
      </c>
      <c r="P198" t="s">
        <v>71</v>
      </c>
      <c r="Q198" t="s">
        <v>71</v>
      </c>
      <c r="R198" t="s">
        <v>71</v>
      </c>
      <c r="S198" t="s">
        <v>71</v>
      </c>
      <c r="T198" t="s">
        <v>71</v>
      </c>
      <c r="U198" t="s">
        <v>71</v>
      </c>
      <c r="V198" t="s">
        <v>71</v>
      </c>
      <c r="W198" t="s">
        <v>1975</v>
      </c>
      <c r="X198" t="s">
        <v>71</v>
      </c>
      <c r="Y198" t="s">
        <v>71</v>
      </c>
      <c r="Z198" t="s">
        <v>71</v>
      </c>
      <c r="AA198" t="s">
        <v>71</v>
      </c>
      <c r="AB198" t="s">
        <v>71</v>
      </c>
      <c r="AC198" t="s">
        <v>1976</v>
      </c>
      <c r="AD198" t="s">
        <v>71</v>
      </c>
      <c r="AE198" t="s">
        <v>71</v>
      </c>
      <c r="AF198" t="s">
        <v>71</v>
      </c>
      <c r="AG198" t="s">
        <v>71</v>
      </c>
      <c r="AH198" t="s">
        <v>71</v>
      </c>
      <c r="AI198" t="s">
        <v>71</v>
      </c>
      <c r="AJ198" t="s">
        <v>71</v>
      </c>
      <c r="AK198" t="s">
        <v>71</v>
      </c>
      <c r="AL198" t="s">
        <v>71</v>
      </c>
      <c r="AM198" t="s">
        <v>71</v>
      </c>
      <c r="AN198" t="s">
        <v>71</v>
      </c>
      <c r="AO198" t="s">
        <v>71</v>
      </c>
      <c r="AP198" t="s">
        <v>1977</v>
      </c>
      <c r="AQ198" t="s">
        <v>71</v>
      </c>
      <c r="AR198" t="s">
        <v>71</v>
      </c>
      <c r="AS198" t="s">
        <v>71</v>
      </c>
      <c r="AT198" t="s">
        <v>71</v>
      </c>
      <c r="AU198" t="s">
        <v>794</v>
      </c>
      <c r="AV198">
        <v>2008</v>
      </c>
      <c r="AW198">
        <v>24</v>
      </c>
      <c r="AX198">
        <v>1</v>
      </c>
      <c r="AY198" t="s">
        <v>71</v>
      </c>
      <c r="AZ198" t="s">
        <v>71</v>
      </c>
      <c r="BA198" t="s">
        <v>71</v>
      </c>
      <c r="BB198" t="s">
        <v>71</v>
      </c>
      <c r="BC198">
        <v>189</v>
      </c>
      <c r="BD198">
        <v>202</v>
      </c>
      <c r="BE198" t="s">
        <v>71</v>
      </c>
      <c r="BF198" t="s">
        <v>71</v>
      </c>
      <c r="BG198" t="s">
        <v>71</v>
      </c>
      <c r="BH198" t="s">
        <v>71</v>
      </c>
      <c r="BI198" t="s">
        <v>71</v>
      </c>
      <c r="BJ198" t="s">
        <v>71</v>
      </c>
      <c r="BK198" t="s">
        <v>71</v>
      </c>
      <c r="BL198" t="s">
        <v>71</v>
      </c>
      <c r="BM198" t="s">
        <v>71</v>
      </c>
      <c r="BN198" t="s">
        <v>71</v>
      </c>
      <c r="BO198" t="s">
        <v>71</v>
      </c>
      <c r="BP198" t="s">
        <v>71</v>
      </c>
      <c r="BQ198" t="s">
        <v>71</v>
      </c>
      <c r="BR198" t="s">
        <v>71</v>
      </c>
      <c r="BS198" t="s">
        <v>71</v>
      </c>
      <c r="BT198" t="s">
        <v>1978</v>
      </c>
      <c r="BU198" t="str">
        <f>HYPERLINK("https%3A%2F%2Fwww.webofscience.com%2Fwos%2Fwoscc%2Ffull-record%2FWOS:000253046500014","View Full Record in Web of Science")</f>
        <v>View Full Record in Web of Science</v>
      </c>
    </row>
    <row r="199" spans="1:73" x14ac:dyDescent="0.25">
      <c r="A199" t="s">
        <v>69</v>
      </c>
      <c r="B199" t="s">
        <v>1979</v>
      </c>
      <c r="C199" t="s">
        <v>71</v>
      </c>
      <c r="D199" t="s">
        <v>71</v>
      </c>
      <c r="E199" t="s">
        <v>71</v>
      </c>
      <c r="F199" t="s">
        <v>1980</v>
      </c>
      <c r="G199" t="s">
        <v>71</v>
      </c>
      <c r="H199" t="s">
        <v>71</v>
      </c>
      <c r="I199" t="s">
        <v>1981</v>
      </c>
      <c r="K199" t="s">
        <v>123</v>
      </c>
      <c r="L199" t="s">
        <v>71</v>
      </c>
      <c r="M199" t="s">
        <v>71</v>
      </c>
      <c r="N199" t="s">
        <v>71</v>
      </c>
      <c r="O199" t="s">
        <v>71</v>
      </c>
      <c r="P199" t="s">
        <v>71</v>
      </c>
      <c r="Q199" t="s">
        <v>71</v>
      </c>
      <c r="R199" t="s">
        <v>71</v>
      </c>
      <c r="S199" t="s">
        <v>71</v>
      </c>
      <c r="T199" t="s">
        <v>71</v>
      </c>
      <c r="U199" t="s">
        <v>71</v>
      </c>
      <c r="V199" t="s">
        <v>71</v>
      </c>
      <c r="W199" t="s">
        <v>1982</v>
      </c>
      <c r="X199" t="s">
        <v>71</v>
      </c>
      <c r="Y199" t="s">
        <v>71</v>
      </c>
      <c r="Z199" t="s">
        <v>71</v>
      </c>
      <c r="AA199" t="s">
        <v>71</v>
      </c>
      <c r="AB199" t="s">
        <v>1983</v>
      </c>
      <c r="AC199" t="s">
        <v>1984</v>
      </c>
      <c r="AD199" t="s">
        <v>71</v>
      </c>
      <c r="AE199" t="s">
        <v>71</v>
      </c>
      <c r="AF199" t="s">
        <v>71</v>
      </c>
      <c r="AG199" t="s">
        <v>71</v>
      </c>
      <c r="AH199" t="s">
        <v>71</v>
      </c>
      <c r="AI199" t="s">
        <v>71</v>
      </c>
      <c r="AJ199" t="s">
        <v>71</v>
      </c>
      <c r="AK199" t="s">
        <v>71</v>
      </c>
      <c r="AL199" t="s">
        <v>71</v>
      </c>
      <c r="AM199" t="s">
        <v>71</v>
      </c>
      <c r="AN199" t="s">
        <v>71</v>
      </c>
      <c r="AO199" t="s">
        <v>71</v>
      </c>
      <c r="AP199" t="s">
        <v>127</v>
      </c>
      <c r="AQ199" t="s">
        <v>128</v>
      </c>
      <c r="AR199" t="s">
        <v>71</v>
      </c>
      <c r="AS199" t="s">
        <v>71</v>
      </c>
      <c r="AT199" t="s">
        <v>71</v>
      </c>
      <c r="AU199" t="s">
        <v>1985</v>
      </c>
      <c r="AV199">
        <v>2013</v>
      </c>
      <c r="AW199">
        <v>229</v>
      </c>
      <c r="AX199" t="s">
        <v>71</v>
      </c>
      <c r="AY199" t="s">
        <v>71</v>
      </c>
      <c r="AZ199" t="s">
        <v>71</v>
      </c>
      <c r="BA199" t="s">
        <v>71</v>
      </c>
      <c r="BB199" t="s">
        <v>71</v>
      </c>
      <c r="BC199">
        <v>122</v>
      </c>
      <c r="BD199">
        <v>141</v>
      </c>
      <c r="BE199" t="s">
        <v>71</v>
      </c>
      <c r="BF199" t="s">
        <v>1986</v>
      </c>
      <c r="BG199" t="str">
        <f>HYPERLINK("http://dx.doi.org/10.1016/j.ins.2012.11.012","http://dx.doi.org/10.1016/j.ins.2012.11.012")</f>
        <v>http://dx.doi.org/10.1016/j.ins.2012.11.012</v>
      </c>
      <c r="BH199" t="s">
        <v>71</v>
      </c>
      <c r="BI199" t="s">
        <v>71</v>
      </c>
      <c r="BJ199" t="s">
        <v>71</v>
      </c>
      <c r="BK199" t="s">
        <v>71</v>
      </c>
      <c r="BL199" t="s">
        <v>71</v>
      </c>
      <c r="BM199" t="s">
        <v>71</v>
      </c>
      <c r="BN199" t="s">
        <v>71</v>
      </c>
      <c r="BO199" t="s">
        <v>71</v>
      </c>
      <c r="BP199" t="s">
        <v>71</v>
      </c>
      <c r="BQ199" t="s">
        <v>71</v>
      </c>
      <c r="BR199" t="s">
        <v>71</v>
      </c>
      <c r="BS199" t="s">
        <v>71</v>
      </c>
      <c r="BT199" t="s">
        <v>1987</v>
      </c>
      <c r="BU199" t="str">
        <f>HYPERLINK("https%3A%2F%2Fwww.webofscience.com%2Fwos%2Fwoscc%2Ffull-record%2FWOS:000315245900009","View Full Record in Web of Science")</f>
        <v>View Full Record in Web of Science</v>
      </c>
    </row>
    <row r="200" spans="1:73" x14ac:dyDescent="0.25">
      <c r="A200" t="s">
        <v>69</v>
      </c>
      <c r="B200" t="s">
        <v>1988</v>
      </c>
      <c r="C200" t="s">
        <v>71</v>
      </c>
      <c r="D200" t="s">
        <v>71</v>
      </c>
      <c r="E200" t="s">
        <v>71</v>
      </c>
      <c r="F200" t="s">
        <v>1989</v>
      </c>
      <c r="G200" t="s">
        <v>71</v>
      </c>
      <c r="H200" t="s">
        <v>71</v>
      </c>
      <c r="I200" t="s">
        <v>1990</v>
      </c>
      <c r="K200" t="s">
        <v>1991</v>
      </c>
      <c r="L200" t="s">
        <v>71</v>
      </c>
      <c r="M200" t="s">
        <v>71</v>
      </c>
      <c r="N200" t="s">
        <v>71</v>
      </c>
      <c r="O200" t="s">
        <v>71</v>
      </c>
      <c r="P200" t="s">
        <v>71</v>
      </c>
      <c r="Q200" t="s">
        <v>71</v>
      </c>
      <c r="R200" t="s">
        <v>71</v>
      </c>
      <c r="S200" t="s">
        <v>71</v>
      </c>
      <c r="T200" t="s">
        <v>71</v>
      </c>
      <c r="U200" t="s">
        <v>71</v>
      </c>
      <c r="V200" t="s">
        <v>71</v>
      </c>
      <c r="W200" t="s">
        <v>1992</v>
      </c>
      <c r="X200" t="s">
        <v>71</v>
      </c>
      <c r="Y200" t="s">
        <v>71</v>
      </c>
      <c r="Z200" t="s">
        <v>71</v>
      </c>
      <c r="AA200" t="s">
        <v>71</v>
      </c>
      <c r="AB200" t="s">
        <v>71</v>
      </c>
      <c r="AC200" t="s">
        <v>1993</v>
      </c>
      <c r="AD200" t="s">
        <v>71</v>
      </c>
      <c r="AE200" t="s">
        <v>71</v>
      </c>
      <c r="AF200" t="s">
        <v>71</v>
      </c>
      <c r="AG200" t="s">
        <v>71</v>
      </c>
      <c r="AH200" t="s">
        <v>71</v>
      </c>
      <c r="AI200" t="s">
        <v>71</v>
      </c>
      <c r="AJ200" t="s">
        <v>71</v>
      </c>
      <c r="AK200" t="s">
        <v>71</v>
      </c>
      <c r="AL200" t="s">
        <v>71</v>
      </c>
      <c r="AM200" t="s">
        <v>71</v>
      </c>
      <c r="AN200" t="s">
        <v>71</v>
      </c>
      <c r="AO200" t="s">
        <v>71</v>
      </c>
      <c r="AP200" t="s">
        <v>1994</v>
      </c>
      <c r="AQ200" t="s">
        <v>1995</v>
      </c>
      <c r="AR200" t="s">
        <v>71</v>
      </c>
      <c r="AS200" t="s">
        <v>71</v>
      </c>
      <c r="AT200" t="s">
        <v>71</v>
      </c>
      <c r="AU200" t="s">
        <v>1996</v>
      </c>
      <c r="AV200">
        <v>2021</v>
      </c>
      <c r="AW200">
        <v>55</v>
      </c>
      <c r="AX200">
        <v>3</v>
      </c>
      <c r="AY200" t="s">
        <v>71</v>
      </c>
      <c r="AZ200" t="s">
        <v>71</v>
      </c>
      <c r="BA200" t="s">
        <v>71</v>
      </c>
      <c r="BB200" t="s">
        <v>71</v>
      </c>
      <c r="BC200">
        <v>400</v>
      </c>
      <c r="BD200">
        <v>429</v>
      </c>
      <c r="BE200" t="s">
        <v>71</v>
      </c>
      <c r="BF200" t="s">
        <v>1997</v>
      </c>
      <c r="BG200" t="str">
        <f>HYPERLINK("http://dx.doi.org/10.1108/DTA-07-2020-0154","http://dx.doi.org/10.1108/DTA-07-2020-0154")</f>
        <v>http://dx.doi.org/10.1108/DTA-07-2020-0154</v>
      </c>
      <c r="BH200" t="s">
        <v>71</v>
      </c>
      <c r="BI200" t="s">
        <v>1998</v>
      </c>
      <c r="BJ200" t="s">
        <v>71</v>
      </c>
      <c r="BK200" t="s">
        <v>71</v>
      </c>
      <c r="BL200" t="s">
        <v>71</v>
      </c>
      <c r="BM200" t="s">
        <v>71</v>
      </c>
      <c r="BN200" t="s">
        <v>71</v>
      </c>
      <c r="BO200" t="s">
        <v>71</v>
      </c>
      <c r="BP200" t="s">
        <v>71</v>
      </c>
      <c r="BQ200" t="s">
        <v>71</v>
      </c>
      <c r="BR200" t="s">
        <v>71</v>
      </c>
      <c r="BS200" t="s">
        <v>71</v>
      </c>
      <c r="BT200" t="s">
        <v>1999</v>
      </c>
      <c r="BU200" t="str">
        <f>HYPERLINK("https%3A%2F%2Fwww.webofscience.com%2Fwos%2Fwoscc%2Ffull-record%2FWOS:000603700000001","View Full Record in Web of Science")</f>
        <v>View Full Record in Web of Science</v>
      </c>
    </row>
    <row r="201" spans="1:73" x14ac:dyDescent="0.25">
      <c r="A201" t="s">
        <v>69</v>
      </c>
      <c r="B201" t="s">
        <v>2000</v>
      </c>
      <c r="C201" t="s">
        <v>71</v>
      </c>
      <c r="D201" t="s">
        <v>71</v>
      </c>
      <c r="E201" t="s">
        <v>71</v>
      </c>
      <c r="F201" t="s">
        <v>2000</v>
      </c>
      <c r="G201" t="s">
        <v>71</v>
      </c>
      <c r="H201" t="s">
        <v>71</v>
      </c>
      <c r="I201" t="s">
        <v>2001</v>
      </c>
      <c r="K201" t="s">
        <v>421</v>
      </c>
      <c r="L201" t="s">
        <v>71</v>
      </c>
      <c r="M201" t="s">
        <v>71</v>
      </c>
      <c r="N201" t="s">
        <v>71</v>
      </c>
      <c r="O201" t="s">
        <v>71</v>
      </c>
      <c r="P201" t="s">
        <v>71</v>
      </c>
      <c r="Q201" t="s">
        <v>71</v>
      </c>
      <c r="R201" t="s">
        <v>71</v>
      </c>
      <c r="S201" t="s">
        <v>71</v>
      </c>
      <c r="T201" t="s">
        <v>71</v>
      </c>
      <c r="U201" t="s">
        <v>71</v>
      </c>
      <c r="V201" t="s">
        <v>71</v>
      </c>
      <c r="W201" t="s">
        <v>2002</v>
      </c>
      <c r="X201" t="s">
        <v>71</v>
      </c>
      <c r="Y201" t="s">
        <v>71</v>
      </c>
      <c r="Z201" t="s">
        <v>71</v>
      </c>
      <c r="AA201" t="s">
        <v>71</v>
      </c>
      <c r="AB201" t="s">
        <v>71</v>
      </c>
      <c r="AC201" t="s">
        <v>71</v>
      </c>
      <c r="AD201" t="s">
        <v>71</v>
      </c>
      <c r="AE201" t="s">
        <v>71</v>
      </c>
      <c r="AF201" t="s">
        <v>71</v>
      </c>
      <c r="AG201" t="s">
        <v>71</v>
      </c>
      <c r="AH201" t="s">
        <v>71</v>
      </c>
      <c r="AI201" t="s">
        <v>71</v>
      </c>
      <c r="AJ201" t="s">
        <v>71</v>
      </c>
      <c r="AK201" t="s">
        <v>71</v>
      </c>
      <c r="AL201" t="s">
        <v>71</v>
      </c>
      <c r="AM201" t="s">
        <v>71</v>
      </c>
      <c r="AN201" t="s">
        <v>71</v>
      </c>
      <c r="AO201" t="s">
        <v>71</v>
      </c>
      <c r="AP201" t="s">
        <v>423</v>
      </c>
      <c r="AQ201" t="s">
        <v>71</v>
      </c>
      <c r="AR201" t="s">
        <v>71</v>
      </c>
      <c r="AS201" t="s">
        <v>71</v>
      </c>
      <c r="AT201" t="s">
        <v>71</v>
      </c>
      <c r="AU201" t="s">
        <v>2003</v>
      </c>
      <c r="AV201">
        <v>2005</v>
      </c>
      <c r="AW201">
        <v>153</v>
      </c>
      <c r="AX201">
        <v>2</v>
      </c>
      <c r="AY201" t="s">
        <v>71</v>
      </c>
      <c r="AZ201" t="s">
        <v>71</v>
      </c>
      <c r="BA201" t="s">
        <v>71</v>
      </c>
      <c r="BB201" t="s">
        <v>71</v>
      </c>
      <c r="BC201">
        <v>181</v>
      </c>
      <c r="BD201">
        <v>194</v>
      </c>
      <c r="BE201" t="s">
        <v>71</v>
      </c>
      <c r="BF201" t="s">
        <v>2004</v>
      </c>
      <c r="BG201" t="str">
        <f>HYPERLINK("http://dx.doi.org/10.1016/j.fss.2005.02.009","http://dx.doi.org/10.1016/j.fss.2005.02.009")</f>
        <v>http://dx.doi.org/10.1016/j.fss.2005.02.009</v>
      </c>
      <c r="BH201" t="s">
        <v>71</v>
      </c>
      <c r="BI201" t="s">
        <v>71</v>
      </c>
      <c r="BJ201" t="s">
        <v>71</v>
      </c>
      <c r="BK201" t="s">
        <v>71</v>
      </c>
      <c r="BL201" t="s">
        <v>71</v>
      </c>
      <c r="BM201" t="s">
        <v>71</v>
      </c>
      <c r="BN201" t="s">
        <v>71</v>
      </c>
      <c r="BO201" t="s">
        <v>71</v>
      </c>
      <c r="BP201" t="s">
        <v>71</v>
      </c>
      <c r="BQ201" t="s">
        <v>71</v>
      </c>
      <c r="BR201" t="s">
        <v>71</v>
      </c>
      <c r="BS201" t="s">
        <v>71</v>
      </c>
      <c r="BT201" t="s">
        <v>2005</v>
      </c>
      <c r="BU201" t="str">
        <f>HYPERLINK("https%3A%2F%2Fwww.webofscience.com%2Fwos%2Fwoscc%2Ffull-record%2FWOS:000229669200003","View Full Record in Web of Science")</f>
        <v>View Full Record in Web of Science</v>
      </c>
    </row>
    <row r="202" spans="1:73" x14ac:dyDescent="0.25">
      <c r="A202" t="s">
        <v>69</v>
      </c>
      <c r="B202" t="s">
        <v>2006</v>
      </c>
      <c r="C202" t="s">
        <v>71</v>
      </c>
      <c r="D202" t="s">
        <v>71</v>
      </c>
      <c r="E202" t="s">
        <v>71</v>
      </c>
      <c r="F202" t="s">
        <v>2007</v>
      </c>
      <c r="G202" t="s">
        <v>71</v>
      </c>
      <c r="H202" t="s">
        <v>71</v>
      </c>
      <c r="I202" t="s">
        <v>2008</v>
      </c>
      <c r="K202" t="s">
        <v>673</v>
      </c>
      <c r="L202" t="s">
        <v>71</v>
      </c>
      <c r="M202" t="s">
        <v>71</v>
      </c>
      <c r="N202" t="s">
        <v>71</v>
      </c>
      <c r="O202" t="s">
        <v>71</v>
      </c>
      <c r="P202" t="s">
        <v>71</v>
      </c>
      <c r="Q202" t="s">
        <v>71</v>
      </c>
      <c r="R202" t="s">
        <v>71</v>
      </c>
      <c r="S202" t="s">
        <v>71</v>
      </c>
      <c r="T202" t="s">
        <v>71</v>
      </c>
      <c r="U202" t="s">
        <v>71</v>
      </c>
      <c r="V202" t="s">
        <v>71</v>
      </c>
      <c r="W202" t="s">
        <v>2009</v>
      </c>
      <c r="X202" t="s">
        <v>71</v>
      </c>
      <c r="Y202" t="s">
        <v>71</v>
      </c>
      <c r="Z202" t="s">
        <v>71</v>
      </c>
      <c r="AA202" t="s">
        <v>71</v>
      </c>
      <c r="AB202" t="s">
        <v>2010</v>
      </c>
      <c r="AC202" t="s">
        <v>2011</v>
      </c>
      <c r="AD202" t="s">
        <v>71</v>
      </c>
      <c r="AE202" t="s">
        <v>71</v>
      </c>
      <c r="AF202" t="s">
        <v>71</v>
      </c>
      <c r="AG202" t="s">
        <v>71</v>
      </c>
      <c r="AH202" t="s">
        <v>71</v>
      </c>
      <c r="AI202" t="s">
        <v>71</v>
      </c>
      <c r="AJ202" t="s">
        <v>71</v>
      </c>
      <c r="AK202" t="s">
        <v>71</v>
      </c>
      <c r="AL202" t="s">
        <v>71</v>
      </c>
      <c r="AM202" t="s">
        <v>71</v>
      </c>
      <c r="AN202" t="s">
        <v>71</v>
      </c>
      <c r="AO202" t="s">
        <v>71</v>
      </c>
      <c r="AP202" t="s">
        <v>677</v>
      </c>
      <c r="AQ202" t="s">
        <v>678</v>
      </c>
      <c r="AR202" t="s">
        <v>71</v>
      </c>
      <c r="AS202" t="s">
        <v>71</v>
      </c>
      <c r="AT202" t="s">
        <v>71</v>
      </c>
      <c r="AU202" t="s">
        <v>1082</v>
      </c>
      <c r="AV202">
        <v>2015</v>
      </c>
      <c r="AW202">
        <v>80</v>
      </c>
      <c r="AX202" t="s">
        <v>71</v>
      </c>
      <c r="AY202" t="s">
        <v>71</v>
      </c>
      <c r="AZ202" t="s">
        <v>71</v>
      </c>
      <c r="BA202" t="s">
        <v>180</v>
      </c>
      <c r="BB202" t="s">
        <v>71</v>
      </c>
      <c r="BC202">
        <v>122</v>
      </c>
      <c r="BD202">
        <v>130</v>
      </c>
      <c r="BE202" t="s">
        <v>71</v>
      </c>
      <c r="BF202" t="s">
        <v>2012</v>
      </c>
      <c r="BG202" t="str">
        <f>HYPERLINK("http://dx.doi.org/10.1016/j.knosys.2015.01.015","http://dx.doi.org/10.1016/j.knosys.2015.01.015")</f>
        <v>http://dx.doi.org/10.1016/j.knosys.2015.01.015</v>
      </c>
      <c r="BH202" t="s">
        <v>71</v>
      </c>
      <c r="BI202" t="s">
        <v>71</v>
      </c>
      <c r="BJ202" t="s">
        <v>71</v>
      </c>
      <c r="BK202" t="s">
        <v>71</v>
      </c>
      <c r="BL202" t="s">
        <v>71</v>
      </c>
      <c r="BM202" t="s">
        <v>71</v>
      </c>
      <c r="BN202" t="s">
        <v>71</v>
      </c>
      <c r="BO202" t="s">
        <v>71</v>
      </c>
      <c r="BP202" t="s">
        <v>71</v>
      </c>
      <c r="BQ202" t="s">
        <v>71</v>
      </c>
      <c r="BR202" t="s">
        <v>71</v>
      </c>
      <c r="BS202" t="s">
        <v>71</v>
      </c>
      <c r="BT202" t="s">
        <v>2013</v>
      </c>
      <c r="BU202" t="str">
        <f>HYPERLINK("https%3A%2F%2Fwww.webofscience.com%2Fwos%2Fwoscc%2Ffull-record%2FWOS:000353853200012","View Full Record in Web of Science")</f>
        <v>View Full Record in Web of Science</v>
      </c>
    </row>
    <row r="203" spans="1:73" x14ac:dyDescent="0.25">
      <c r="A203" t="s">
        <v>69</v>
      </c>
      <c r="B203" t="s">
        <v>1971</v>
      </c>
      <c r="C203" t="s">
        <v>71</v>
      </c>
      <c r="D203" t="s">
        <v>71</v>
      </c>
      <c r="E203" t="s">
        <v>71</v>
      </c>
      <c r="F203" t="s">
        <v>1972</v>
      </c>
      <c r="G203" t="s">
        <v>71</v>
      </c>
      <c r="H203" t="s">
        <v>71</v>
      </c>
      <c r="I203" t="s">
        <v>2014</v>
      </c>
      <c r="K203" t="s">
        <v>1974</v>
      </c>
      <c r="L203" t="s">
        <v>71</v>
      </c>
      <c r="M203" t="s">
        <v>71</v>
      </c>
      <c r="N203" t="s">
        <v>71</v>
      </c>
      <c r="O203" t="s">
        <v>71</v>
      </c>
      <c r="P203" t="s">
        <v>71</v>
      </c>
      <c r="Q203" t="s">
        <v>71</v>
      </c>
      <c r="R203" t="s">
        <v>71</v>
      </c>
      <c r="S203" t="s">
        <v>71</v>
      </c>
      <c r="T203" t="s">
        <v>71</v>
      </c>
      <c r="U203" t="s">
        <v>71</v>
      </c>
      <c r="V203" t="s">
        <v>71</v>
      </c>
      <c r="W203" t="s">
        <v>2015</v>
      </c>
      <c r="X203" t="s">
        <v>71</v>
      </c>
      <c r="Y203" t="s">
        <v>71</v>
      </c>
      <c r="Z203" t="s">
        <v>71</v>
      </c>
      <c r="AA203" t="s">
        <v>71</v>
      </c>
      <c r="AB203" t="s">
        <v>71</v>
      </c>
      <c r="AC203" t="s">
        <v>1976</v>
      </c>
      <c r="AD203" t="s">
        <v>71</v>
      </c>
      <c r="AE203" t="s">
        <v>71</v>
      </c>
      <c r="AF203" t="s">
        <v>71</v>
      </c>
      <c r="AG203" t="s">
        <v>71</v>
      </c>
      <c r="AH203" t="s">
        <v>71</v>
      </c>
      <c r="AI203" t="s">
        <v>71</v>
      </c>
      <c r="AJ203" t="s">
        <v>71</v>
      </c>
      <c r="AK203" t="s">
        <v>71</v>
      </c>
      <c r="AL203" t="s">
        <v>71</v>
      </c>
      <c r="AM203" t="s">
        <v>71</v>
      </c>
      <c r="AN203" t="s">
        <v>71</v>
      </c>
      <c r="AO203" t="s">
        <v>71</v>
      </c>
      <c r="AP203" t="s">
        <v>1977</v>
      </c>
      <c r="AQ203" t="s">
        <v>71</v>
      </c>
      <c r="AR203" t="s">
        <v>71</v>
      </c>
      <c r="AS203" t="s">
        <v>71</v>
      </c>
      <c r="AT203" t="s">
        <v>71</v>
      </c>
      <c r="AU203" t="s">
        <v>770</v>
      </c>
      <c r="AV203">
        <v>2010</v>
      </c>
      <c r="AW203">
        <v>26</v>
      </c>
      <c r="AX203">
        <v>2</v>
      </c>
      <c r="AY203" t="s">
        <v>71</v>
      </c>
      <c r="AZ203" t="s">
        <v>71</v>
      </c>
      <c r="BA203" t="s">
        <v>71</v>
      </c>
      <c r="BB203" t="s">
        <v>71</v>
      </c>
      <c r="BC203">
        <v>427</v>
      </c>
      <c r="BD203">
        <v>441</v>
      </c>
      <c r="BE203" t="s">
        <v>71</v>
      </c>
      <c r="BF203" t="s">
        <v>71</v>
      </c>
      <c r="BG203" t="s">
        <v>71</v>
      </c>
      <c r="BH203" t="s">
        <v>71</v>
      </c>
      <c r="BI203" t="s">
        <v>71</v>
      </c>
      <c r="BJ203" t="s">
        <v>71</v>
      </c>
      <c r="BK203" t="s">
        <v>71</v>
      </c>
      <c r="BL203" t="s">
        <v>71</v>
      </c>
      <c r="BM203" t="s">
        <v>71</v>
      </c>
      <c r="BN203" t="s">
        <v>71</v>
      </c>
      <c r="BO203" t="s">
        <v>71</v>
      </c>
      <c r="BP203" t="s">
        <v>71</v>
      </c>
      <c r="BQ203" t="s">
        <v>71</v>
      </c>
      <c r="BR203" t="s">
        <v>71</v>
      </c>
      <c r="BS203" t="s">
        <v>71</v>
      </c>
      <c r="BT203" t="s">
        <v>2016</v>
      </c>
      <c r="BU203" t="str">
        <f>HYPERLINK("https%3A%2F%2Fwww.webofscience.com%2Fwos%2Fwoscc%2Ffull-record%2FWOS:000276057900007","View Full Record in Web of Science")</f>
        <v>View Full Record in Web of Science</v>
      </c>
    </row>
    <row r="204" spans="1:73" x14ac:dyDescent="0.25">
      <c r="A204" t="s">
        <v>69</v>
      </c>
      <c r="B204" t="s">
        <v>1971</v>
      </c>
      <c r="C204" t="s">
        <v>71</v>
      </c>
      <c r="D204" t="s">
        <v>71</v>
      </c>
      <c r="E204" t="s">
        <v>71</v>
      </c>
      <c r="F204" t="s">
        <v>2017</v>
      </c>
      <c r="G204" t="s">
        <v>71</v>
      </c>
      <c r="H204" t="s">
        <v>71</v>
      </c>
      <c r="I204" t="s">
        <v>2018</v>
      </c>
      <c r="K204" t="s">
        <v>421</v>
      </c>
      <c r="L204" t="s">
        <v>71</v>
      </c>
      <c r="M204" t="s">
        <v>71</v>
      </c>
      <c r="N204" t="s">
        <v>71</v>
      </c>
      <c r="O204" t="s">
        <v>71</v>
      </c>
      <c r="P204" t="s">
        <v>71</v>
      </c>
      <c r="Q204" t="s">
        <v>71</v>
      </c>
      <c r="R204" t="s">
        <v>71</v>
      </c>
      <c r="S204" t="s">
        <v>71</v>
      </c>
      <c r="T204" t="s">
        <v>71</v>
      </c>
      <c r="U204" t="s">
        <v>71</v>
      </c>
      <c r="V204" t="s">
        <v>71</v>
      </c>
      <c r="W204" t="s">
        <v>2019</v>
      </c>
      <c r="X204" t="s">
        <v>71</v>
      </c>
      <c r="Y204" t="s">
        <v>71</v>
      </c>
      <c r="Z204" t="s">
        <v>71</v>
      </c>
      <c r="AA204" t="s">
        <v>71</v>
      </c>
      <c r="AB204" t="s">
        <v>71</v>
      </c>
      <c r="AC204" t="s">
        <v>1976</v>
      </c>
      <c r="AD204" t="s">
        <v>71</v>
      </c>
      <c r="AE204" t="s">
        <v>71</v>
      </c>
      <c r="AF204" t="s">
        <v>71</v>
      </c>
      <c r="AG204" t="s">
        <v>71</v>
      </c>
      <c r="AH204" t="s">
        <v>71</v>
      </c>
      <c r="AI204" t="s">
        <v>71</v>
      </c>
      <c r="AJ204" t="s">
        <v>71</v>
      </c>
      <c r="AK204" t="s">
        <v>71</v>
      </c>
      <c r="AL204" t="s">
        <v>71</v>
      </c>
      <c r="AM204" t="s">
        <v>71</v>
      </c>
      <c r="AN204" t="s">
        <v>71</v>
      </c>
      <c r="AO204" t="s">
        <v>71</v>
      </c>
      <c r="AP204" t="s">
        <v>423</v>
      </c>
      <c r="AQ204" t="s">
        <v>715</v>
      </c>
      <c r="AR204" t="s">
        <v>71</v>
      </c>
      <c r="AS204" t="s">
        <v>71</v>
      </c>
      <c r="AT204" t="s">
        <v>71</v>
      </c>
      <c r="AU204" t="s">
        <v>2020</v>
      </c>
      <c r="AV204">
        <v>2016</v>
      </c>
      <c r="AW204">
        <v>301</v>
      </c>
      <c r="AX204" t="s">
        <v>71</v>
      </c>
      <c r="AY204" t="s">
        <v>71</v>
      </c>
      <c r="AZ204" t="s">
        <v>71</v>
      </c>
      <c r="BA204" t="s">
        <v>71</v>
      </c>
      <c r="BB204" t="s">
        <v>71</v>
      </c>
      <c r="BC204">
        <v>146</v>
      </c>
      <c r="BD204">
        <v>159</v>
      </c>
      <c r="BE204" t="s">
        <v>71</v>
      </c>
      <c r="BF204" t="s">
        <v>2021</v>
      </c>
      <c r="BG204" t="str">
        <f>HYPERLINK("http://dx.doi.org/10.1016/j.fss.2015.09.016","http://dx.doi.org/10.1016/j.fss.2015.09.016")</f>
        <v>http://dx.doi.org/10.1016/j.fss.2015.09.016</v>
      </c>
      <c r="BH204" t="s">
        <v>71</v>
      </c>
      <c r="BI204" t="s">
        <v>71</v>
      </c>
      <c r="BJ204" t="s">
        <v>71</v>
      </c>
      <c r="BK204" t="s">
        <v>71</v>
      </c>
      <c r="BL204" t="s">
        <v>71</v>
      </c>
      <c r="BM204" t="s">
        <v>71</v>
      </c>
      <c r="BN204" t="s">
        <v>71</v>
      </c>
      <c r="BO204" t="s">
        <v>71</v>
      </c>
      <c r="BP204" t="s">
        <v>71</v>
      </c>
      <c r="BQ204" t="s">
        <v>71</v>
      </c>
      <c r="BR204" t="s">
        <v>71</v>
      </c>
      <c r="BS204" t="s">
        <v>71</v>
      </c>
      <c r="BT204" t="s">
        <v>2022</v>
      </c>
      <c r="BU204" t="str">
        <f>HYPERLINK("https%3A%2F%2Fwww.webofscience.com%2Fwos%2Fwoscc%2Ffull-record%2FWOS:000382310300010","View Full Record in Web of Science")</f>
        <v>View Full Record in Web of Science</v>
      </c>
    </row>
    <row r="205" spans="1:73" x14ac:dyDescent="0.25">
      <c r="A205" t="s">
        <v>83</v>
      </c>
      <c r="B205" t="s">
        <v>2023</v>
      </c>
      <c r="C205" t="s">
        <v>71</v>
      </c>
      <c r="D205" t="s">
        <v>2024</v>
      </c>
      <c r="E205" t="s">
        <v>71</v>
      </c>
      <c r="F205" t="s">
        <v>2025</v>
      </c>
      <c r="G205" t="s">
        <v>71</v>
      </c>
      <c r="H205" t="s">
        <v>71</v>
      </c>
      <c r="I205" t="s">
        <v>2026</v>
      </c>
      <c r="K205" t="s">
        <v>2027</v>
      </c>
      <c r="L205" t="s">
        <v>687</v>
      </c>
      <c r="M205" t="s">
        <v>71</v>
      </c>
      <c r="N205" t="s">
        <v>71</v>
      </c>
      <c r="O205" t="s">
        <v>71</v>
      </c>
      <c r="P205" t="s">
        <v>2028</v>
      </c>
      <c r="Q205" t="s">
        <v>2029</v>
      </c>
      <c r="R205" t="s">
        <v>2030</v>
      </c>
      <c r="S205" t="s">
        <v>2031</v>
      </c>
      <c r="T205" t="s">
        <v>71</v>
      </c>
      <c r="U205" t="s">
        <v>71</v>
      </c>
      <c r="V205" t="s">
        <v>71</v>
      </c>
      <c r="W205" t="s">
        <v>2032</v>
      </c>
      <c r="X205" t="s">
        <v>71</v>
      </c>
      <c r="Y205" t="s">
        <v>71</v>
      </c>
      <c r="Z205" t="s">
        <v>71</v>
      </c>
      <c r="AA205" t="s">
        <v>71</v>
      </c>
      <c r="AB205" t="s">
        <v>2033</v>
      </c>
      <c r="AC205" t="s">
        <v>2034</v>
      </c>
      <c r="AD205" t="s">
        <v>71</v>
      </c>
      <c r="AE205" t="s">
        <v>71</v>
      </c>
      <c r="AF205" t="s">
        <v>71</v>
      </c>
      <c r="AG205" t="s">
        <v>71</v>
      </c>
      <c r="AH205" t="s">
        <v>71</v>
      </c>
      <c r="AI205" t="s">
        <v>71</v>
      </c>
      <c r="AJ205" t="s">
        <v>71</v>
      </c>
      <c r="AK205" t="s">
        <v>71</v>
      </c>
      <c r="AL205" t="s">
        <v>71</v>
      </c>
      <c r="AM205" t="s">
        <v>71</v>
      </c>
      <c r="AN205" t="s">
        <v>71</v>
      </c>
      <c r="AO205" t="s">
        <v>71</v>
      </c>
      <c r="AP205" t="s">
        <v>695</v>
      </c>
      <c r="AQ205" t="s">
        <v>1283</v>
      </c>
      <c r="AR205" t="s">
        <v>2035</v>
      </c>
      <c r="AS205" t="s">
        <v>71</v>
      </c>
      <c r="AT205" t="s">
        <v>71</v>
      </c>
      <c r="AU205" t="s">
        <v>71</v>
      </c>
      <c r="AV205">
        <v>2016</v>
      </c>
      <c r="AW205">
        <v>9799</v>
      </c>
      <c r="AX205" t="s">
        <v>71</v>
      </c>
      <c r="AY205" t="s">
        <v>71</v>
      </c>
      <c r="AZ205" t="s">
        <v>71</v>
      </c>
      <c r="BA205" t="s">
        <v>71</v>
      </c>
      <c r="BB205" t="s">
        <v>71</v>
      </c>
      <c r="BC205">
        <v>242</v>
      </c>
      <c r="BD205">
        <v>254</v>
      </c>
      <c r="BE205" t="s">
        <v>71</v>
      </c>
      <c r="BF205" t="s">
        <v>2036</v>
      </c>
      <c r="BG205" t="str">
        <f>HYPERLINK("http://dx.doi.org/10.1007/978-3-319-42007-3_21","http://dx.doi.org/10.1007/978-3-319-42007-3_21")</f>
        <v>http://dx.doi.org/10.1007/978-3-319-42007-3_21</v>
      </c>
      <c r="BH205" t="s">
        <v>71</v>
      </c>
      <c r="BI205" t="s">
        <v>71</v>
      </c>
      <c r="BJ205" t="s">
        <v>71</v>
      </c>
      <c r="BK205" t="s">
        <v>71</v>
      </c>
      <c r="BL205" t="s">
        <v>71</v>
      </c>
      <c r="BM205" t="s">
        <v>71</v>
      </c>
      <c r="BN205" t="s">
        <v>71</v>
      </c>
      <c r="BO205" t="s">
        <v>71</v>
      </c>
      <c r="BP205" t="s">
        <v>71</v>
      </c>
      <c r="BQ205" t="s">
        <v>71</v>
      </c>
      <c r="BR205" t="s">
        <v>71</v>
      </c>
      <c r="BS205" t="s">
        <v>71</v>
      </c>
      <c r="BT205" t="s">
        <v>2037</v>
      </c>
      <c r="BU205" t="str">
        <f>HYPERLINK("https%3A%2F%2Fwww.webofscience.com%2Fwos%2Fwoscc%2Ffull-record%2FWOS:000387771300021","View Full Record in Web of Science")</f>
        <v>View Full Record in Web of Science</v>
      </c>
    </row>
    <row r="206" spans="1:73" x14ac:dyDescent="0.25">
      <c r="A206" t="s">
        <v>69</v>
      </c>
      <c r="B206" t="s">
        <v>2038</v>
      </c>
      <c r="C206" t="s">
        <v>71</v>
      </c>
      <c r="D206" t="s">
        <v>71</v>
      </c>
      <c r="E206" t="s">
        <v>71</v>
      </c>
      <c r="F206" t="s">
        <v>2039</v>
      </c>
      <c r="G206" t="s">
        <v>71</v>
      </c>
      <c r="H206" t="s">
        <v>71</v>
      </c>
      <c r="I206" t="s">
        <v>2040</v>
      </c>
      <c r="K206" t="s">
        <v>955</v>
      </c>
      <c r="L206" t="s">
        <v>71</v>
      </c>
      <c r="M206" t="s">
        <v>71</v>
      </c>
      <c r="N206" t="s">
        <v>71</v>
      </c>
      <c r="O206" t="s">
        <v>71</v>
      </c>
      <c r="P206" t="s">
        <v>71</v>
      </c>
      <c r="Q206" t="s">
        <v>71</v>
      </c>
      <c r="R206" t="s">
        <v>71</v>
      </c>
      <c r="S206" t="s">
        <v>71</v>
      </c>
      <c r="T206" t="s">
        <v>71</v>
      </c>
      <c r="U206" t="s">
        <v>71</v>
      </c>
      <c r="V206" t="s">
        <v>71</v>
      </c>
      <c r="W206" t="s">
        <v>2041</v>
      </c>
      <c r="X206" t="s">
        <v>71</v>
      </c>
      <c r="Y206" t="s">
        <v>71</v>
      </c>
      <c r="Z206" t="s">
        <v>71</v>
      </c>
      <c r="AA206" t="s">
        <v>71</v>
      </c>
      <c r="AB206" t="s">
        <v>2042</v>
      </c>
      <c r="AC206" t="s">
        <v>2043</v>
      </c>
      <c r="AD206" t="s">
        <v>71</v>
      </c>
      <c r="AE206" t="s">
        <v>71</v>
      </c>
      <c r="AF206" t="s">
        <v>71</v>
      </c>
      <c r="AG206" t="s">
        <v>71</v>
      </c>
      <c r="AH206" t="s">
        <v>71</v>
      </c>
      <c r="AI206" t="s">
        <v>71</v>
      </c>
      <c r="AJ206" t="s">
        <v>71</v>
      </c>
      <c r="AK206" t="s">
        <v>71</v>
      </c>
      <c r="AL206" t="s">
        <v>71</v>
      </c>
      <c r="AM206" t="s">
        <v>71</v>
      </c>
      <c r="AN206" t="s">
        <v>71</v>
      </c>
      <c r="AO206" t="s">
        <v>71</v>
      </c>
      <c r="AP206" t="s">
        <v>958</v>
      </c>
      <c r="AQ206" t="s">
        <v>959</v>
      </c>
      <c r="AR206" t="s">
        <v>71</v>
      </c>
      <c r="AS206" t="s">
        <v>71</v>
      </c>
      <c r="AT206" t="s">
        <v>71</v>
      </c>
      <c r="AU206" t="s">
        <v>794</v>
      </c>
      <c r="AV206">
        <v>2022</v>
      </c>
      <c r="AW206">
        <v>55</v>
      </c>
      <c r="AX206">
        <v>1</v>
      </c>
      <c r="AY206" t="s">
        <v>71</v>
      </c>
      <c r="AZ206" t="s">
        <v>71</v>
      </c>
      <c r="BA206" t="s">
        <v>71</v>
      </c>
      <c r="BB206" t="s">
        <v>71</v>
      </c>
      <c r="BC206">
        <v>181</v>
      </c>
      <c r="BD206">
        <v>206</v>
      </c>
      <c r="BE206" t="s">
        <v>71</v>
      </c>
      <c r="BF206" t="s">
        <v>2044</v>
      </c>
      <c r="BG206" t="str">
        <f>HYPERLINK("http://dx.doi.org/10.1007/s10462-021-10029-9","http://dx.doi.org/10.1007/s10462-021-10029-9")</f>
        <v>http://dx.doi.org/10.1007/s10462-021-10029-9</v>
      </c>
      <c r="BH206" t="s">
        <v>71</v>
      </c>
      <c r="BI206" t="s">
        <v>2045</v>
      </c>
      <c r="BJ206" t="s">
        <v>71</v>
      </c>
      <c r="BK206" t="s">
        <v>71</v>
      </c>
      <c r="BL206" t="s">
        <v>71</v>
      </c>
      <c r="BM206" t="s">
        <v>71</v>
      </c>
      <c r="BN206" t="s">
        <v>71</v>
      </c>
      <c r="BO206">
        <v>34103781</v>
      </c>
      <c r="BP206" t="s">
        <v>71</v>
      </c>
      <c r="BQ206" t="s">
        <v>71</v>
      </c>
      <c r="BR206" t="s">
        <v>71</v>
      </c>
      <c r="BS206" t="s">
        <v>71</v>
      </c>
      <c r="BT206" t="s">
        <v>2046</v>
      </c>
      <c r="BU206" t="str">
        <f>HYPERLINK("https%3A%2F%2Fwww.webofscience.com%2Fwos%2Fwoscc%2Ffull-record%2FWOS:000657608400001","View Full Record in Web of Science")</f>
        <v>View Full Record in Web of Science</v>
      </c>
    </row>
    <row r="207" spans="1:73" x14ac:dyDescent="0.25">
      <c r="A207" t="s">
        <v>69</v>
      </c>
      <c r="B207" t="s">
        <v>2047</v>
      </c>
      <c r="C207" t="s">
        <v>71</v>
      </c>
      <c r="D207" t="s">
        <v>71</v>
      </c>
      <c r="E207" t="s">
        <v>71</v>
      </c>
      <c r="F207" t="s">
        <v>2048</v>
      </c>
      <c r="G207" t="s">
        <v>71</v>
      </c>
      <c r="H207" t="s">
        <v>71</v>
      </c>
      <c r="I207" t="s">
        <v>2049</v>
      </c>
      <c r="K207" t="s">
        <v>123</v>
      </c>
      <c r="L207" t="s">
        <v>71</v>
      </c>
      <c r="M207" t="s">
        <v>71</v>
      </c>
      <c r="N207" t="s">
        <v>71</v>
      </c>
      <c r="O207" t="s">
        <v>71</v>
      </c>
      <c r="P207" t="s">
        <v>71</v>
      </c>
      <c r="Q207" t="s">
        <v>71</v>
      </c>
      <c r="R207" t="s">
        <v>71</v>
      </c>
      <c r="S207" t="s">
        <v>71</v>
      </c>
      <c r="T207" t="s">
        <v>71</v>
      </c>
      <c r="U207" t="s">
        <v>71</v>
      </c>
      <c r="V207" t="s">
        <v>71</v>
      </c>
      <c r="W207" t="s">
        <v>2050</v>
      </c>
      <c r="X207" t="s">
        <v>71</v>
      </c>
      <c r="Y207" t="s">
        <v>71</v>
      </c>
      <c r="Z207" t="s">
        <v>71</v>
      </c>
      <c r="AA207" t="s">
        <v>71</v>
      </c>
      <c r="AB207" t="s">
        <v>638</v>
      </c>
      <c r="AC207" t="s">
        <v>639</v>
      </c>
      <c r="AD207" t="s">
        <v>71</v>
      </c>
      <c r="AE207" t="s">
        <v>71</v>
      </c>
      <c r="AF207" t="s">
        <v>71</v>
      </c>
      <c r="AG207" t="s">
        <v>71</v>
      </c>
      <c r="AH207" t="s">
        <v>71</v>
      </c>
      <c r="AI207" t="s">
        <v>71</v>
      </c>
      <c r="AJ207" t="s">
        <v>71</v>
      </c>
      <c r="AK207" t="s">
        <v>71</v>
      </c>
      <c r="AL207" t="s">
        <v>71</v>
      </c>
      <c r="AM207" t="s">
        <v>71</v>
      </c>
      <c r="AN207" t="s">
        <v>71</v>
      </c>
      <c r="AO207" t="s">
        <v>71</v>
      </c>
      <c r="AP207" t="s">
        <v>127</v>
      </c>
      <c r="AQ207" t="s">
        <v>128</v>
      </c>
      <c r="AR207" t="s">
        <v>71</v>
      </c>
      <c r="AS207" t="s">
        <v>71</v>
      </c>
      <c r="AT207" t="s">
        <v>71</v>
      </c>
      <c r="AU207" t="s">
        <v>2051</v>
      </c>
      <c r="AV207">
        <v>2009</v>
      </c>
      <c r="AW207">
        <v>179</v>
      </c>
      <c r="AX207">
        <v>8</v>
      </c>
      <c r="AY207" t="s">
        <v>71</v>
      </c>
      <c r="AZ207" t="s">
        <v>71</v>
      </c>
      <c r="BA207" t="s">
        <v>71</v>
      </c>
      <c r="BB207" t="s">
        <v>71</v>
      </c>
      <c r="BC207">
        <v>1169</v>
      </c>
      <c r="BD207">
        <v>1192</v>
      </c>
      <c r="BE207" t="s">
        <v>71</v>
      </c>
      <c r="BF207" t="s">
        <v>2052</v>
      </c>
      <c r="BG207" t="str">
        <f>HYPERLINK("http://dx.doi.org/10.1016/j.ins.2008.12.010","http://dx.doi.org/10.1016/j.ins.2008.12.010")</f>
        <v>http://dx.doi.org/10.1016/j.ins.2008.12.010</v>
      </c>
      <c r="BH207" t="s">
        <v>71</v>
      </c>
      <c r="BI207" t="s">
        <v>71</v>
      </c>
      <c r="BJ207" t="s">
        <v>71</v>
      </c>
      <c r="BK207" t="s">
        <v>71</v>
      </c>
      <c r="BL207" t="s">
        <v>71</v>
      </c>
      <c r="BM207" t="s">
        <v>71</v>
      </c>
      <c r="BN207" t="s">
        <v>71</v>
      </c>
      <c r="BO207" t="s">
        <v>71</v>
      </c>
      <c r="BP207" t="s">
        <v>71</v>
      </c>
      <c r="BQ207" t="s">
        <v>71</v>
      </c>
      <c r="BR207" t="s">
        <v>71</v>
      </c>
      <c r="BS207" t="s">
        <v>71</v>
      </c>
      <c r="BT207" t="s">
        <v>2053</v>
      </c>
      <c r="BU207" t="str">
        <f>HYPERLINK("https%3A%2F%2Fwww.webofscience.com%2Fwos%2Fwoscc%2Ffull-record%2FWOS:000263944000012","View Full Record in Web of Science")</f>
        <v>View Full Record in Web of Science</v>
      </c>
    </row>
    <row r="208" spans="1:73" x14ac:dyDescent="0.25">
      <c r="A208" t="s">
        <v>69</v>
      </c>
      <c r="B208" t="s">
        <v>2054</v>
      </c>
      <c r="C208" t="s">
        <v>71</v>
      </c>
      <c r="D208" t="s">
        <v>71</v>
      </c>
      <c r="E208" t="s">
        <v>71</v>
      </c>
      <c r="F208" t="s">
        <v>2054</v>
      </c>
      <c r="G208" t="s">
        <v>71</v>
      </c>
      <c r="H208" t="s">
        <v>71</v>
      </c>
      <c r="I208" t="s">
        <v>2055</v>
      </c>
      <c r="K208" t="s">
        <v>1471</v>
      </c>
      <c r="L208" t="s">
        <v>71</v>
      </c>
      <c r="M208" t="s">
        <v>71</v>
      </c>
      <c r="N208" t="s">
        <v>71</v>
      </c>
      <c r="O208" t="s">
        <v>71</v>
      </c>
      <c r="P208" t="s">
        <v>71</v>
      </c>
      <c r="Q208" t="s">
        <v>71</v>
      </c>
      <c r="R208" t="s">
        <v>71</v>
      </c>
      <c r="S208" t="s">
        <v>71</v>
      </c>
      <c r="T208" t="s">
        <v>71</v>
      </c>
      <c r="U208" t="s">
        <v>71</v>
      </c>
      <c r="V208" t="s">
        <v>71</v>
      </c>
      <c r="W208" t="s">
        <v>2056</v>
      </c>
      <c r="X208" t="s">
        <v>71</v>
      </c>
      <c r="Y208" t="s">
        <v>71</v>
      </c>
      <c r="Z208" t="s">
        <v>71</v>
      </c>
      <c r="AA208" t="s">
        <v>71</v>
      </c>
      <c r="AB208" t="s">
        <v>71</v>
      </c>
      <c r="AC208" t="s">
        <v>71</v>
      </c>
      <c r="AD208" t="s">
        <v>71</v>
      </c>
      <c r="AE208" t="s">
        <v>71</v>
      </c>
      <c r="AF208" t="s">
        <v>71</v>
      </c>
      <c r="AG208" t="s">
        <v>71</v>
      </c>
      <c r="AH208" t="s">
        <v>71</v>
      </c>
      <c r="AI208" t="s">
        <v>71</v>
      </c>
      <c r="AJ208" t="s">
        <v>71</v>
      </c>
      <c r="AK208" t="s">
        <v>71</v>
      </c>
      <c r="AL208" t="s">
        <v>71</v>
      </c>
      <c r="AM208" t="s">
        <v>71</v>
      </c>
      <c r="AN208" t="s">
        <v>71</v>
      </c>
      <c r="AO208" t="s">
        <v>71</v>
      </c>
      <c r="AP208" t="s">
        <v>1475</v>
      </c>
      <c r="AQ208" t="s">
        <v>71</v>
      </c>
      <c r="AR208" t="s">
        <v>71</v>
      </c>
      <c r="AS208" t="s">
        <v>71</v>
      </c>
      <c r="AT208" t="s">
        <v>71</v>
      </c>
      <c r="AU208" t="s">
        <v>79</v>
      </c>
      <c r="AV208">
        <v>1993</v>
      </c>
      <c r="AW208">
        <v>26</v>
      </c>
      <c r="AX208">
        <v>9</v>
      </c>
      <c r="AY208" t="s">
        <v>71</v>
      </c>
      <c r="AZ208" t="s">
        <v>71</v>
      </c>
      <c r="BA208" t="s">
        <v>71</v>
      </c>
      <c r="BB208" t="s">
        <v>71</v>
      </c>
      <c r="BC208">
        <v>1277</v>
      </c>
      <c r="BD208">
        <v>1294</v>
      </c>
      <c r="BE208" t="s">
        <v>71</v>
      </c>
      <c r="BF208" t="s">
        <v>2057</v>
      </c>
      <c r="BG208" t="str">
        <f>HYPERLINK("http://dx.doi.org/10.1016/0031-3203(93)90135-J","http://dx.doi.org/10.1016/0031-3203(93)90135-J")</f>
        <v>http://dx.doi.org/10.1016/0031-3203(93)90135-J</v>
      </c>
      <c r="BH208" t="s">
        <v>71</v>
      </c>
      <c r="BI208" t="s">
        <v>71</v>
      </c>
      <c r="BJ208" t="s">
        <v>71</v>
      </c>
      <c r="BK208" t="s">
        <v>71</v>
      </c>
      <c r="BL208" t="s">
        <v>71</v>
      </c>
      <c r="BM208" t="s">
        <v>71</v>
      </c>
      <c r="BN208" t="s">
        <v>71</v>
      </c>
      <c r="BO208" t="s">
        <v>71</v>
      </c>
      <c r="BP208" t="s">
        <v>71</v>
      </c>
      <c r="BQ208" t="s">
        <v>71</v>
      </c>
      <c r="BR208" t="s">
        <v>71</v>
      </c>
      <c r="BS208" t="s">
        <v>71</v>
      </c>
      <c r="BT208" t="s">
        <v>2058</v>
      </c>
      <c r="BU208" t="str">
        <f>HYPERLINK("https%3A%2F%2Fwww.webofscience.com%2Fwos%2Fwoscc%2Ffull-record%2FWOS:A1993ME10000001","View Full Record in Web of Science")</f>
        <v>View Full Record in Web of Science</v>
      </c>
    </row>
    <row r="209" spans="1:73" x14ac:dyDescent="0.25">
      <c r="A209" t="s">
        <v>69</v>
      </c>
      <c r="B209" t="s">
        <v>2059</v>
      </c>
      <c r="C209" t="s">
        <v>71</v>
      </c>
      <c r="D209" t="s">
        <v>71</v>
      </c>
      <c r="E209" t="s">
        <v>71</v>
      </c>
      <c r="F209" t="s">
        <v>2059</v>
      </c>
      <c r="G209" t="s">
        <v>71</v>
      </c>
      <c r="H209" t="s">
        <v>71</v>
      </c>
      <c r="I209" t="s">
        <v>2060</v>
      </c>
      <c r="K209" t="s">
        <v>396</v>
      </c>
      <c r="L209" t="s">
        <v>71</v>
      </c>
      <c r="M209" t="s">
        <v>71</v>
      </c>
      <c r="N209" t="s">
        <v>71</v>
      </c>
      <c r="O209" t="s">
        <v>71</v>
      </c>
      <c r="P209" t="s">
        <v>71</v>
      </c>
      <c r="Q209" t="s">
        <v>71</v>
      </c>
      <c r="R209" t="s">
        <v>71</v>
      </c>
      <c r="S209" t="s">
        <v>71</v>
      </c>
      <c r="T209" t="s">
        <v>71</v>
      </c>
      <c r="U209" t="s">
        <v>71</v>
      </c>
      <c r="V209" t="s">
        <v>71</v>
      </c>
      <c r="W209" t="s">
        <v>2061</v>
      </c>
      <c r="X209" t="s">
        <v>71</v>
      </c>
      <c r="Y209" t="s">
        <v>71</v>
      </c>
      <c r="Z209" t="s">
        <v>71</v>
      </c>
      <c r="AA209" t="s">
        <v>71</v>
      </c>
      <c r="AB209" t="s">
        <v>2062</v>
      </c>
      <c r="AC209" t="s">
        <v>2063</v>
      </c>
      <c r="AD209" t="s">
        <v>71</v>
      </c>
      <c r="AE209" t="s">
        <v>71</v>
      </c>
      <c r="AF209" t="s">
        <v>71</v>
      </c>
      <c r="AG209" t="s">
        <v>71</v>
      </c>
      <c r="AH209" t="s">
        <v>71</v>
      </c>
      <c r="AI209" t="s">
        <v>71</v>
      </c>
      <c r="AJ209" t="s">
        <v>71</v>
      </c>
      <c r="AK209" t="s">
        <v>71</v>
      </c>
      <c r="AL209" t="s">
        <v>71</v>
      </c>
      <c r="AM209" t="s">
        <v>71</v>
      </c>
      <c r="AN209" t="s">
        <v>71</v>
      </c>
      <c r="AO209" t="s">
        <v>71</v>
      </c>
      <c r="AP209" t="s">
        <v>399</v>
      </c>
      <c r="AQ209" t="s">
        <v>1712</v>
      </c>
      <c r="AR209" t="s">
        <v>71</v>
      </c>
      <c r="AS209" t="s">
        <v>71</v>
      </c>
      <c r="AT209" t="s">
        <v>71</v>
      </c>
      <c r="AU209" t="s">
        <v>263</v>
      </c>
      <c r="AV209">
        <v>2003</v>
      </c>
      <c r="AW209">
        <v>29</v>
      </c>
      <c r="AX209">
        <v>3</v>
      </c>
      <c r="AY209" t="s">
        <v>71</v>
      </c>
      <c r="AZ209" t="s">
        <v>71</v>
      </c>
      <c r="BA209" t="s">
        <v>71</v>
      </c>
      <c r="BB209" t="s">
        <v>71</v>
      </c>
      <c r="BC209">
        <v>241</v>
      </c>
      <c r="BD209">
        <v>259</v>
      </c>
      <c r="BE209" t="s">
        <v>2064</v>
      </c>
      <c r="BF209" t="s">
        <v>2065</v>
      </c>
      <c r="BG209" t="str">
        <f>HYPERLINK("http://dx.doi.org/10.1016/S0933-3657(02)00070-2","http://dx.doi.org/10.1016/S0933-3657(02)00070-2")</f>
        <v>http://dx.doi.org/10.1016/S0933-3657(02)00070-2</v>
      </c>
      <c r="BH209" t="s">
        <v>71</v>
      </c>
      <c r="BI209" t="s">
        <v>71</v>
      </c>
      <c r="BJ209" t="s">
        <v>71</v>
      </c>
      <c r="BK209" t="s">
        <v>71</v>
      </c>
      <c r="BL209" t="s">
        <v>71</v>
      </c>
      <c r="BM209" t="s">
        <v>71</v>
      </c>
      <c r="BN209" t="s">
        <v>71</v>
      </c>
      <c r="BO209">
        <v>14656489</v>
      </c>
      <c r="BP209" t="s">
        <v>71</v>
      </c>
      <c r="BQ209" t="s">
        <v>71</v>
      </c>
      <c r="BR209" t="s">
        <v>71</v>
      </c>
      <c r="BS209" t="s">
        <v>71</v>
      </c>
      <c r="BT209" t="s">
        <v>2066</v>
      </c>
      <c r="BU209" t="str">
        <f>HYPERLINK("https%3A%2F%2Fwww.webofscience.com%2Fwos%2Fwoscc%2Ffull-record%2FWOS:000187404900004","View Full Record in Web of Science")</f>
        <v>View Full Record in Web of Science</v>
      </c>
    </row>
    <row r="210" spans="1:73" x14ac:dyDescent="0.25">
      <c r="A210" t="s">
        <v>83</v>
      </c>
      <c r="B210" t="s">
        <v>2067</v>
      </c>
      <c r="C210" t="s">
        <v>71</v>
      </c>
      <c r="D210" t="s">
        <v>2068</v>
      </c>
      <c r="E210" t="s">
        <v>71</v>
      </c>
      <c r="F210" t="s">
        <v>2067</v>
      </c>
      <c r="G210" t="s">
        <v>71</v>
      </c>
      <c r="H210" t="s">
        <v>71</v>
      </c>
      <c r="I210" t="s">
        <v>2069</v>
      </c>
      <c r="K210" t="s">
        <v>2070</v>
      </c>
      <c r="L210" t="s">
        <v>71</v>
      </c>
      <c r="M210" t="s">
        <v>71</v>
      </c>
      <c r="N210" t="s">
        <v>71</v>
      </c>
      <c r="O210" t="s">
        <v>71</v>
      </c>
      <c r="P210" t="s">
        <v>2071</v>
      </c>
      <c r="Q210" t="s">
        <v>2072</v>
      </c>
      <c r="R210" t="s">
        <v>2073</v>
      </c>
      <c r="S210" t="s">
        <v>2074</v>
      </c>
      <c r="T210" t="s">
        <v>71</v>
      </c>
      <c r="U210" t="s">
        <v>71</v>
      </c>
      <c r="V210" t="s">
        <v>71</v>
      </c>
      <c r="W210" t="s">
        <v>2075</v>
      </c>
      <c r="X210" t="s">
        <v>71</v>
      </c>
      <c r="Y210" t="s">
        <v>71</v>
      </c>
      <c r="Z210" t="s">
        <v>71</v>
      </c>
      <c r="AA210" t="s">
        <v>71</v>
      </c>
      <c r="AB210" t="s">
        <v>71</v>
      </c>
      <c r="AC210" t="s">
        <v>71</v>
      </c>
      <c r="AD210" t="s">
        <v>71</v>
      </c>
      <c r="AE210" t="s">
        <v>71</v>
      </c>
      <c r="AF210" t="s">
        <v>71</v>
      </c>
      <c r="AG210" t="s">
        <v>71</v>
      </c>
      <c r="AH210" t="s">
        <v>71</v>
      </c>
      <c r="AI210" t="s">
        <v>71</v>
      </c>
      <c r="AJ210" t="s">
        <v>71</v>
      </c>
      <c r="AK210" t="s">
        <v>71</v>
      </c>
      <c r="AL210" t="s">
        <v>71</v>
      </c>
      <c r="AM210" t="s">
        <v>71</v>
      </c>
      <c r="AN210" t="s">
        <v>71</v>
      </c>
      <c r="AO210" t="s">
        <v>71</v>
      </c>
      <c r="AP210" t="s">
        <v>71</v>
      </c>
      <c r="AQ210" t="s">
        <v>71</v>
      </c>
      <c r="AR210" t="s">
        <v>2076</v>
      </c>
      <c r="AS210" t="s">
        <v>71</v>
      </c>
      <c r="AT210" t="s">
        <v>71</v>
      </c>
      <c r="AU210" t="s">
        <v>71</v>
      </c>
      <c r="AV210">
        <v>2003</v>
      </c>
      <c r="AW210" t="s">
        <v>71</v>
      </c>
      <c r="AX210" t="s">
        <v>71</v>
      </c>
      <c r="AY210" t="s">
        <v>71</v>
      </c>
      <c r="AZ210" t="s">
        <v>71</v>
      </c>
      <c r="BA210" t="s">
        <v>71</v>
      </c>
      <c r="BB210" t="s">
        <v>71</v>
      </c>
      <c r="BC210">
        <v>3</v>
      </c>
      <c r="BD210">
        <v>6</v>
      </c>
      <c r="BE210" t="s">
        <v>71</v>
      </c>
      <c r="BF210" t="s">
        <v>71</v>
      </c>
      <c r="BG210" t="s">
        <v>71</v>
      </c>
      <c r="BH210" t="s">
        <v>71</v>
      </c>
      <c r="BI210" t="s">
        <v>71</v>
      </c>
      <c r="BJ210" t="s">
        <v>71</v>
      </c>
      <c r="BK210" t="s">
        <v>71</v>
      </c>
      <c r="BL210" t="s">
        <v>71</v>
      </c>
      <c r="BM210" t="s">
        <v>71</v>
      </c>
      <c r="BN210" t="s">
        <v>71</v>
      </c>
      <c r="BO210" t="s">
        <v>71</v>
      </c>
      <c r="BP210" t="s">
        <v>71</v>
      </c>
      <c r="BQ210" t="s">
        <v>71</v>
      </c>
      <c r="BR210" t="s">
        <v>71</v>
      </c>
      <c r="BS210" t="s">
        <v>71</v>
      </c>
      <c r="BT210" t="s">
        <v>2077</v>
      </c>
      <c r="BU210" t="str">
        <f>HYPERLINK("https%3A%2F%2Fwww.webofscience.com%2Fwos%2Fwoscc%2Ffull-record%2FWOS:000187118100001","View Full Record in Web of Science")</f>
        <v>View Full Record in Web of Science</v>
      </c>
    </row>
    <row r="211" spans="1:73" x14ac:dyDescent="0.25">
      <c r="A211" t="s">
        <v>83</v>
      </c>
      <c r="B211" t="s">
        <v>2078</v>
      </c>
      <c r="C211" t="s">
        <v>71</v>
      </c>
      <c r="D211" t="s">
        <v>71</v>
      </c>
      <c r="E211" t="s">
        <v>102</v>
      </c>
      <c r="F211" t="s">
        <v>2079</v>
      </c>
      <c r="G211" t="s">
        <v>71</v>
      </c>
      <c r="H211" t="s">
        <v>71</v>
      </c>
      <c r="I211" t="s">
        <v>2080</v>
      </c>
      <c r="K211" t="s">
        <v>2081</v>
      </c>
      <c r="L211" t="s">
        <v>71</v>
      </c>
      <c r="M211" t="s">
        <v>71</v>
      </c>
      <c r="N211" t="s">
        <v>71</v>
      </c>
      <c r="O211" t="s">
        <v>71</v>
      </c>
      <c r="P211" t="s">
        <v>2082</v>
      </c>
      <c r="Q211" t="s">
        <v>2083</v>
      </c>
      <c r="R211" t="s">
        <v>2084</v>
      </c>
      <c r="S211" t="s">
        <v>102</v>
      </c>
      <c r="T211" t="s">
        <v>71</v>
      </c>
      <c r="U211" t="s">
        <v>71</v>
      </c>
      <c r="V211" t="s">
        <v>71</v>
      </c>
      <c r="W211" t="s">
        <v>2085</v>
      </c>
      <c r="X211" t="s">
        <v>71</v>
      </c>
      <c r="Y211" t="s">
        <v>71</v>
      </c>
      <c r="Z211" t="s">
        <v>71</v>
      </c>
      <c r="AA211" t="s">
        <v>71</v>
      </c>
      <c r="AB211" t="s">
        <v>2086</v>
      </c>
      <c r="AC211" t="s">
        <v>2087</v>
      </c>
      <c r="AD211" t="s">
        <v>71</v>
      </c>
      <c r="AE211" t="s">
        <v>71</v>
      </c>
      <c r="AF211" t="s">
        <v>71</v>
      </c>
      <c r="AG211" t="s">
        <v>71</v>
      </c>
      <c r="AH211" t="s">
        <v>71</v>
      </c>
      <c r="AI211" t="s">
        <v>71</v>
      </c>
      <c r="AJ211" t="s">
        <v>71</v>
      </c>
      <c r="AK211" t="s">
        <v>71</v>
      </c>
      <c r="AL211" t="s">
        <v>71</v>
      </c>
      <c r="AM211" t="s">
        <v>71</v>
      </c>
      <c r="AN211" t="s">
        <v>71</v>
      </c>
      <c r="AO211" t="s">
        <v>71</v>
      </c>
      <c r="AP211" t="s">
        <v>71</v>
      </c>
      <c r="AQ211" t="s">
        <v>71</v>
      </c>
      <c r="AR211" t="s">
        <v>2088</v>
      </c>
      <c r="AS211" t="s">
        <v>71</v>
      </c>
      <c r="AT211" t="s">
        <v>71</v>
      </c>
      <c r="AU211" t="s">
        <v>71</v>
      </c>
      <c r="AV211">
        <v>2016</v>
      </c>
      <c r="AW211" t="s">
        <v>71</v>
      </c>
      <c r="AX211" t="s">
        <v>71</v>
      </c>
      <c r="AY211" t="s">
        <v>71</v>
      </c>
      <c r="AZ211" t="s">
        <v>71</v>
      </c>
      <c r="BA211" t="s">
        <v>71</v>
      </c>
      <c r="BB211" t="s">
        <v>71</v>
      </c>
      <c r="BC211" t="s">
        <v>71</v>
      </c>
      <c r="BD211" t="s">
        <v>71</v>
      </c>
      <c r="BE211" t="s">
        <v>71</v>
      </c>
      <c r="BF211" t="s">
        <v>71</v>
      </c>
      <c r="BG211" t="s">
        <v>71</v>
      </c>
      <c r="BH211" t="s">
        <v>71</v>
      </c>
      <c r="BI211" t="s">
        <v>71</v>
      </c>
      <c r="BJ211" t="s">
        <v>71</v>
      </c>
      <c r="BK211" t="s">
        <v>71</v>
      </c>
      <c r="BL211" t="s">
        <v>71</v>
      </c>
      <c r="BM211" t="s">
        <v>71</v>
      </c>
      <c r="BN211" t="s">
        <v>71</v>
      </c>
      <c r="BO211" t="s">
        <v>71</v>
      </c>
      <c r="BP211" t="s">
        <v>71</v>
      </c>
      <c r="BQ211" t="s">
        <v>71</v>
      </c>
      <c r="BR211" t="s">
        <v>71</v>
      </c>
      <c r="BS211" t="s">
        <v>71</v>
      </c>
      <c r="BT211" t="s">
        <v>2089</v>
      </c>
      <c r="BU211" t="str">
        <f>HYPERLINK("https%3A%2F%2Fwww.webofscience.com%2Fwos%2Fwoscc%2Ffull-record%2FWOS:000400488300071","View Full Record in Web of Science")</f>
        <v>View Full Record in Web of Science</v>
      </c>
    </row>
    <row r="212" spans="1:73" x14ac:dyDescent="0.25">
      <c r="A212" t="s">
        <v>460</v>
      </c>
      <c r="B212" t="s">
        <v>2090</v>
      </c>
      <c r="C212" t="s">
        <v>71</v>
      </c>
      <c r="D212" t="s">
        <v>2091</v>
      </c>
      <c r="E212" t="s">
        <v>71</v>
      </c>
      <c r="F212" t="s">
        <v>2090</v>
      </c>
      <c r="G212" t="s">
        <v>71</v>
      </c>
      <c r="H212" t="s">
        <v>71</v>
      </c>
      <c r="I212" t="s">
        <v>2092</v>
      </c>
      <c r="K212" t="s">
        <v>2093</v>
      </c>
      <c r="L212" t="s">
        <v>687</v>
      </c>
      <c r="M212" t="s">
        <v>71</v>
      </c>
      <c r="N212" t="s">
        <v>71</v>
      </c>
      <c r="O212" t="s">
        <v>71</v>
      </c>
      <c r="P212" t="s">
        <v>2094</v>
      </c>
      <c r="Q212" t="s">
        <v>2095</v>
      </c>
      <c r="R212" t="s">
        <v>2096</v>
      </c>
      <c r="S212" t="s">
        <v>2097</v>
      </c>
      <c r="T212" t="s">
        <v>71</v>
      </c>
      <c r="U212" t="s">
        <v>71</v>
      </c>
      <c r="V212" t="s">
        <v>71</v>
      </c>
      <c r="W212" t="s">
        <v>2098</v>
      </c>
      <c r="X212" t="s">
        <v>71</v>
      </c>
      <c r="Y212" t="s">
        <v>71</v>
      </c>
      <c r="Z212" t="s">
        <v>71</v>
      </c>
      <c r="AA212" t="s">
        <v>71</v>
      </c>
      <c r="AB212" t="s">
        <v>2099</v>
      </c>
      <c r="AC212" t="s">
        <v>2100</v>
      </c>
      <c r="AD212" t="s">
        <v>71</v>
      </c>
      <c r="AE212" t="s">
        <v>71</v>
      </c>
      <c r="AF212" t="s">
        <v>71</v>
      </c>
      <c r="AG212" t="s">
        <v>71</v>
      </c>
      <c r="AH212" t="s">
        <v>71</v>
      </c>
      <c r="AI212" t="s">
        <v>71</v>
      </c>
      <c r="AJ212" t="s">
        <v>71</v>
      </c>
      <c r="AK212" t="s">
        <v>71</v>
      </c>
      <c r="AL212" t="s">
        <v>71</v>
      </c>
      <c r="AM212" t="s">
        <v>71</v>
      </c>
      <c r="AN212" t="s">
        <v>71</v>
      </c>
      <c r="AO212" t="s">
        <v>71</v>
      </c>
      <c r="AP212" t="s">
        <v>695</v>
      </c>
      <c r="AQ212" t="s">
        <v>1283</v>
      </c>
      <c r="AR212" t="s">
        <v>2101</v>
      </c>
      <c r="AS212" t="s">
        <v>71</v>
      </c>
      <c r="AT212" t="s">
        <v>71</v>
      </c>
      <c r="AU212" t="s">
        <v>71</v>
      </c>
      <c r="AV212">
        <v>2003</v>
      </c>
      <c r="AW212">
        <v>2715</v>
      </c>
      <c r="AX212" t="s">
        <v>71</v>
      </c>
      <c r="AY212" t="s">
        <v>71</v>
      </c>
      <c r="AZ212" t="s">
        <v>71</v>
      </c>
      <c r="BA212" t="s">
        <v>71</v>
      </c>
      <c r="BB212" t="s">
        <v>71</v>
      </c>
      <c r="BC212">
        <v>16</v>
      </c>
      <c r="BD212">
        <v>29</v>
      </c>
      <c r="BE212" t="s">
        <v>71</v>
      </c>
      <c r="BF212" t="s">
        <v>71</v>
      </c>
      <c r="BG212" t="s">
        <v>71</v>
      </c>
      <c r="BH212" t="s">
        <v>71</v>
      </c>
      <c r="BI212" t="s">
        <v>71</v>
      </c>
      <c r="BJ212" t="s">
        <v>71</v>
      </c>
      <c r="BK212" t="s">
        <v>71</v>
      </c>
      <c r="BL212" t="s">
        <v>71</v>
      </c>
      <c r="BM212" t="s">
        <v>71</v>
      </c>
      <c r="BN212" t="s">
        <v>71</v>
      </c>
      <c r="BO212" t="s">
        <v>71</v>
      </c>
      <c r="BP212" t="s">
        <v>71</v>
      </c>
      <c r="BQ212" t="s">
        <v>71</v>
      </c>
      <c r="BR212" t="s">
        <v>71</v>
      </c>
      <c r="BS212" t="s">
        <v>71</v>
      </c>
      <c r="BT212" t="s">
        <v>2102</v>
      </c>
      <c r="BU212" t="str">
        <f>HYPERLINK("https%3A%2F%2Fwww.webofscience.com%2Fwos%2Fwoscc%2Ffull-record%2FWOS:000185510700002","View Full Record in Web of Science")</f>
        <v>View Full Record in Web of Science</v>
      </c>
    </row>
    <row r="213" spans="1:73" x14ac:dyDescent="0.25">
      <c r="A213" t="s">
        <v>69</v>
      </c>
      <c r="B213" t="s">
        <v>2103</v>
      </c>
      <c r="C213" t="s">
        <v>71</v>
      </c>
      <c r="D213" t="s">
        <v>71</v>
      </c>
      <c r="E213" t="s">
        <v>71</v>
      </c>
      <c r="F213" t="s">
        <v>2104</v>
      </c>
      <c r="G213" t="s">
        <v>71</v>
      </c>
      <c r="H213" t="s">
        <v>71</v>
      </c>
      <c r="I213" t="s">
        <v>2105</v>
      </c>
      <c r="K213" t="s">
        <v>2106</v>
      </c>
      <c r="L213" t="s">
        <v>71</v>
      </c>
      <c r="M213" t="s">
        <v>71</v>
      </c>
      <c r="N213" t="s">
        <v>71</v>
      </c>
      <c r="O213" t="s">
        <v>71</v>
      </c>
      <c r="P213" t="s">
        <v>71</v>
      </c>
      <c r="Q213" t="s">
        <v>71</v>
      </c>
      <c r="R213" t="s">
        <v>71</v>
      </c>
      <c r="S213" t="s">
        <v>71</v>
      </c>
      <c r="T213" t="s">
        <v>71</v>
      </c>
      <c r="U213" t="s">
        <v>71</v>
      </c>
      <c r="V213" t="s">
        <v>71</v>
      </c>
      <c r="W213" t="s">
        <v>2107</v>
      </c>
      <c r="X213" t="s">
        <v>71</v>
      </c>
      <c r="Y213" t="s">
        <v>71</v>
      </c>
      <c r="Z213" t="s">
        <v>71</v>
      </c>
      <c r="AA213" t="s">
        <v>71</v>
      </c>
      <c r="AB213" t="s">
        <v>71</v>
      </c>
      <c r="AC213" t="s">
        <v>71</v>
      </c>
      <c r="AD213" t="s">
        <v>71</v>
      </c>
      <c r="AE213" t="s">
        <v>71</v>
      </c>
      <c r="AF213" t="s">
        <v>71</v>
      </c>
      <c r="AG213" t="s">
        <v>71</v>
      </c>
      <c r="AH213" t="s">
        <v>71</v>
      </c>
      <c r="AI213" t="s">
        <v>71</v>
      </c>
      <c r="AJ213" t="s">
        <v>71</v>
      </c>
      <c r="AK213" t="s">
        <v>71</v>
      </c>
      <c r="AL213" t="s">
        <v>71</v>
      </c>
      <c r="AM213" t="s">
        <v>71</v>
      </c>
      <c r="AN213" t="s">
        <v>71</v>
      </c>
      <c r="AO213" t="s">
        <v>71</v>
      </c>
      <c r="AP213" t="s">
        <v>2108</v>
      </c>
      <c r="AQ213" t="s">
        <v>2109</v>
      </c>
      <c r="AR213" t="s">
        <v>71</v>
      </c>
      <c r="AS213" t="s">
        <v>71</v>
      </c>
      <c r="AT213" t="s">
        <v>71</v>
      </c>
      <c r="AU213" t="s">
        <v>1082</v>
      </c>
      <c r="AV213">
        <v>2016</v>
      </c>
      <c r="AW213">
        <v>20</v>
      </c>
      <c r="AX213">
        <v>5</v>
      </c>
      <c r="AY213" t="s">
        <v>71</v>
      </c>
      <c r="AZ213" t="s">
        <v>71</v>
      </c>
      <c r="BA213" t="s">
        <v>71</v>
      </c>
      <c r="BB213" t="s">
        <v>71</v>
      </c>
      <c r="BC213">
        <v>984</v>
      </c>
      <c r="BD213">
        <v>994</v>
      </c>
      <c r="BE213" t="s">
        <v>71</v>
      </c>
      <c r="BF213" t="s">
        <v>71</v>
      </c>
      <c r="BG213" t="s">
        <v>71</v>
      </c>
      <c r="BH213" t="s">
        <v>71</v>
      </c>
      <c r="BI213" t="s">
        <v>71</v>
      </c>
      <c r="BJ213" t="s">
        <v>71</v>
      </c>
      <c r="BK213" t="s">
        <v>71</v>
      </c>
      <c r="BL213" t="s">
        <v>71</v>
      </c>
      <c r="BM213" t="s">
        <v>71</v>
      </c>
      <c r="BN213" t="s">
        <v>71</v>
      </c>
      <c r="BO213" t="s">
        <v>71</v>
      </c>
      <c r="BP213" t="s">
        <v>71</v>
      </c>
      <c r="BQ213" t="s">
        <v>71</v>
      </c>
      <c r="BR213" t="s">
        <v>71</v>
      </c>
      <c r="BS213" t="s">
        <v>71</v>
      </c>
      <c r="BT213" t="s">
        <v>2110</v>
      </c>
      <c r="BU213" t="str">
        <f>HYPERLINK("https%3A%2F%2Fwww.webofscience.com%2Fwos%2Fwoscc%2Ffull-record%2FWOS:000368958800015","View Full Record in Web of Science")</f>
        <v>View Full Record in Web of Science</v>
      </c>
    </row>
    <row r="214" spans="1:73" x14ac:dyDescent="0.25">
      <c r="A214" t="s">
        <v>69</v>
      </c>
      <c r="B214" t="s">
        <v>2111</v>
      </c>
      <c r="C214" t="s">
        <v>71</v>
      </c>
      <c r="D214" t="s">
        <v>71</v>
      </c>
      <c r="E214" t="s">
        <v>71</v>
      </c>
      <c r="F214" t="s">
        <v>2112</v>
      </c>
      <c r="G214" t="s">
        <v>71</v>
      </c>
      <c r="H214" t="s">
        <v>71</v>
      </c>
      <c r="I214" t="s">
        <v>2113</v>
      </c>
      <c r="K214" t="s">
        <v>288</v>
      </c>
      <c r="L214" t="s">
        <v>71</v>
      </c>
      <c r="M214" t="s">
        <v>71</v>
      </c>
      <c r="N214" t="s">
        <v>71</v>
      </c>
      <c r="O214" t="s">
        <v>71</v>
      </c>
      <c r="P214" t="s">
        <v>71</v>
      </c>
      <c r="Q214" t="s">
        <v>71</v>
      </c>
      <c r="R214" t="s">
        <v>71</v>
      </c>
      <c r="S214" t="s">
        <v>71</v>
      </c>
      <c r="T214" t="s">
        <v>71</v>
      </c>
      <c r="U214" t="s">
        <v>71</v>
      </c>
      <c r="V214" t="s">
        <v>71</v>
      </c>
      <c r="W214" t="s">
        <v>2114</v>
      </c>
      <c r="X214" t="s">
        <v>71</v>
      </c>
      <c r="Y214" t="s">
        <v>71</v>
      </c>
      <c r="Z214" t="s">
        <v>71</v>
      </c>
      <c r="AA214" t="s">
        <v>71</v>
      </c>
      <c r="AB214" t="s">
        <v>2115</v>
      </c>
      <c r="AC214" t="s">
        <v>2116</v>
      </c>
      <c r="AD214" t="s">
        <v>71</v>
      </c>
      <c r="AE214" t="s">
        <v>71</v>
      </c>
      <c r="AF214" t="s">
        <v>71</v>
      </c>
      <c r="AG214" t="s">
        <v>71</v>
      </c>
      <c r="AH214" t="s">
        <v>71</v>
      </c>
      <c r="AI214" t="s">
        <v>71</v>
      </c>
      <c r="AJ214" t="s">
        <v>71</v>
      </c>
      <c r="AK214" t="s">
        <v>71</v>
      </c>
      <c r="AL214" t="s">
        <v>71</v>
      </c>
      <c r="AM214" t="s">
        <v>71</v>
      </c>
      <c r="AN214" t="s">
        <v>71</v>
      </c>
      <c r="AO214" t="s">
        <v>71</v>
      </c>
      <c r="AP214" t="s">
        <v>291</v>
      </c>
      <c r="AQ214" t="s">
        <v>292</v>
      </c>
      <c r="AR214" t="s">
        <v>71</v>
      </c>
      <c r="AS214" t="s">
        <v>71</v>
      </c>
      <c r="AT214" t="s">
        <v>71</v>
      </c>
      <c r="AU214" t="s">
        <v>2117</v>
      </c>
      <c r="AV214">
        <v>2020</v>
      </c>
      <c r="AW214">
        <v>161</v>
      </c>
      <c r="AX214" t="s">
        <v>71</v>
      </c>
      <c r="AY214" t="s">
        <v>71</v>
      </c>
      <c r="AZ214" t="s">
        <v>71</v>
      </c>
      <c r="BA214" t="s">
        <v>71</v>
      </c>
      <c r="BB214" t="s">
        <v>71</v>
      </c>
      <c r="BC214" t="s">
        <v>71</v>
      </c>
      <c r="BD214" t="s">
        <v>71</v>
      </c>
      <c r="BE214">
        <v>113738</v>
      </c>
      <c r="BF214" t="s">
        <v>2118</v>
      </c>
      <c r="BG214" t="str">
        <f>HYPERLINK("http://dx.doi.org/10.1016/j.eswa.2020.113738","http://dx.doi.org/10.1016/j.eswa.2020.113738")</f>
        <v>http://dx.doi.org/10.1016/j.eswa.2020.113738</v>
      </c>
      <c r="BH214" t="s">
        <v>71</v>
      </c>
      <c r="BI214" t="s">
        <v>71</v>
      </c>
      <c r="BJ214" t="s">
        <v>71</v>
      </c>
      <c r="BK214" t="s">
        <v>71</v>
      </c>
      <c r="BL214" t="s">
        <v>71</v>
      </c>
      <c r="BM214" t="s">
        <v>71</v>
      </c>
      <c r="BN214" t="s">
        <v>71</v>
      </c>
      <c r="BO214" t="s">
        <v>71</v>
      </c>
      <c r="BP214" t="s">
        <v>71</v>
      </c>
      <c r="BQ214" t="s">
        <v>71</v>
      </c>
      <c r="BR214" t="s">
        <v>71</v>
      </c>
      <c r="BS214" t="s">
        <v>71</v>
      </c>
      <c r="BT214" t="s">
        <v>2119</v>
      </c>
      <c r="BU214" t="str">
        <f>HYPERLINK("https%3A%2F%2Fwww.webofscience.com%2Fwos%2Fwoscc%2Ffull-record%2FWOS:000576959400002","View Full Record in Web of Science")</f>
        <v>View Full Record in Web of Science</v>
      </c>
    </row>
    <row r="215" spans="1:73" x14ac:dyDescent="0.25">
      <c r="A215" t="s">
        <v>69</v>
      </c>
      <c r="B215" t="s">
        <v>2120</v>
      </c>
      <c r="C215" t="s">
        <v>71</v>
      </c>
      <c r="D215" t="s">
        <v>71</v>
      </c>
      <c r="E215" t="s">
        <v>71</v>
      </c>
      <c r="F215" t="s">
        <v>2121</v>
      </c>
      <c r="G215" t="s">
        <v>71</v>
      </c>
      <c r="H215" t="s">
        <v>71</v>
      </c>
      <c r="I215" t="s">
        <v>2122</v>
      </c>
      <c r="K215" t="s">
        <v>955</v>
      </c>
      <c r="L215" t="s">
        <v>71</v>
      </c>
      <c r="M215" t="s">
        <v>71</v>
      </c>
      <c r="N215" t="s">
        <v>71</v>
      </c>
      <c r="O215" t="s">
        <v>71</v>
      </c>
      <c r="P215" t="s">
        <v>71</v>
      </c>
      <c r="Q215" t="s">
        <v>71</v>
      </c>
      <c r="R215" t="s">
        <v>71</v>
      </c>
      <c r="S215" t="s">
        <v>71</v>
      </c>
      <c r="T215" t="s">
        <v>71</v>
      </c>
      <c r="U215" t="s">
        <v>71</v>
      </c>
      <c r="V215" t="s">
        <v>71</v>
      </c>
      <c r="W215" t="s">
        <v>2123</v>
      </c>
      <c r="X215" t="s">
        <v>71</v>
      </c>
      <c r="Y215" t="s">
        <v>71</v>
      </c>
      <c r="Z215" t="s">
        <v>71</v>
      </c>
      <c r="AA215" t="s">
        <v>71</v>
      </c>
      <c r="AB215" t="s">
        <v>71</v>
      </c>
      <c r="AC215" t="s">
        <v>71</v>
      </c>
      <c r="AD215" t="s">
        <v>71</v>
      </c>
      <c r="AE215" t="s">
        <v>71</v>
      </c>
      <c r="AF215" t="s">
        <v>71</v>
      </c>
      <c r="AG215" t="s">
        <v>71</v>
      </c>
      <c r="AH215" t="s">
        <v>71</v>
      </c>
      <c r="AI215" t="s">
        <v>71</v>
      </c>
      <c r="AJ215" t="s">
        <v>71</v>
      </c>
      <c r="AK215" t="s">
        <v>71</v>
      </c>
      <c r="AL215" t="s">
        <v>71</v>
      </c>
      <c r="AM215" t="s">
        <v>71</v>
      </c>
      <c r="AN215" t="s">
        <v>71</v>
      </c>
      <c r="AO215" t="s">
        <v>71</v>
      </c>
      <c r="AP215" t="s">
        <v>958</v>
      </c>
      <c r="AQ215" t="s">
        <v>959</v>
      </c>
      <c r="AR215" t="s">
        <v>71</v>
      </c>
      <c r="AS215" t="s">
        <v>71</v>
      </c>
      <c r="AT215" t="s">
        <v>71</v>
      </c>
      <c r="AU215" t="s">
        <v>344</v>
      </c>
      <c r="AV215">
        <v>2021</v>
      </c>
      <c r="AW215">
        <v>54</v>
      </c>
      <c r="AX215">
        <v>5</v>
      </c>
      <c r="AY215" t="s">
        <v>71</v>
      </c>
      <c r="AZ215" t="s">
        <v>71</v>
      </c>
      <c r="BA215" t="s">
        <v>71</v>
      </c>
      <c r="BB215" t="s">
        <v>71</v>
      </c>
      <c r="BC215">
        <v>3361</v>
      </c>
      <c r="BD215">
        <v>3430</v>
      </c>
      <c r="BE215" t="s">
        <v>71</v>
      </c>
      <c r="BF215" t="s">
        <v>2124</v>
      </c>
      <c r="BG215" t="str">
        <f>HYPERLINK("http://dx.doi.org/10.1007/s10462-020-09926-2","http://dx.doi.org/10.1007/s10462-020-09926-2")</f>
        <v>http://dx.doi.org/10.1007/s10462-020-09926-2</v>
      </c>
      <c r="BH215" t="s">
        <v>71</v>
      </c>
      <c r="BI215" t="s">
        <v>2125</v>
      </c>
      <c r="BJ215" t="s">
        <v>71</v>
      </c>
      <c r="BK215" t="s">
        <v>71</v>
      </c>
      <c r="BL215" t="s">
        <v>71</v>
      </c>
      <c r="BM215" t="s">
        <v>71</v>
      </c>
      <c r="BN215" t="s">
        <v>71</v>
      </c>
      <c r="BO215" t="s">
        <v>71</v>
      </c>
      <c r="BP215" t="s">
        <v>71</v>
      </c>
      <c r="BQ215" t="s">
        <v>71</v>
      </c>
      <c r="BR215" t="s">
        <v>71</v>
      </c>
      <c r="BS215" t="s">
        <v>71</v>
      </c>
      <c r="BT215" t="s">
        <v>2126</v>
      </c>
      <c r="BU215" t="str">
        <f>HYPERLINK("https%3A%2F%2Fwww.webofscience.com%2Fwos%2Fwoscc%2Ffull-record%2FWOS:000606215500004","View Full Record in Web of Science")</f>
        <v>View Full Record in Web of Science</v>
      </c>
    </row>
    <row r="216" spans="1:73" x14ac:dyDescent="0.25">
      <c r="A216" t="s">
        <v>83</v>
      </c>
      <c r="B216" t="s">
        <v>2127</v>
      </c>
      <c r="C216" t="s">
        <v>71</v>
      </c>
      <c r="D216" t="s">
        <v>2128</v>
      </c>
      <c r="E216" t="s">
        <v>71</v>
      </c>
      <c r="F216" t="s">
        <v>2129</v>
      </c>
      <c r="G216" t="s">
        <v>71</v>
      </c>
      <c r="H216" t="s">
        <v>71</v>
      </c>
      <c r="I216" t="s">
        <v>2130</v>
      </c>
      <c r="K216" t="s">
        <v>2131</v>
      </c>
      <c r="L216" t="s">
        <v>2132</v>
      </c>
      <c r="M216" t="s">
        <v>71</v>
      </c>
      <c r="N216" t="s">
        <v>71</v>
      </c>
      <c r="O216" t="s">
        <v>71</v>
      </c>
      <c r="P216" t="s">
        <v>2133</v>
      </c>
      <c r="Q216" t="s">
        <v>2134</v>
      </c>
      <c r="R216" t="s">
        <v>661</v>
      </c>
      <c r="S216" t="s">
        <v>2135</v>
      </c>
      <c r="T216" t="s">
        <v>71</v>
      </c>
      <c r="U216" t="s">
        <v>71</v>
      </c>
      <c r="V216" t="s">
        <v>71</v>
      </c>
      <c r="W216" t="s">
        <v>2136</v>
      </c>
      <c r="X216" t="s">
        <v>71</v>
      </c>
      <c r="Y216" t="s">
        <v>71</v>
      </c>
      <c r="Z216" t="s">
        <v>71</v>
      </c>
      <c r="AA216" t="s">
        <v>71</v>
      </c>
      <c r="AB216" t="s">
        <v>2137</v>
      </c>
      <c r="AC216" t="s">
        <v>2138</v>
      </c>
      <c r="AD216" t="s">
        <v>71</v>
      </c>
      <c r="AE216" t="s">
        <v>71</v>
      </c>
      <c r="AF216" t="s">
        <v>71</v>
      </c>
      <c r="AG216" t="s">
        <v>71</v>
      </c>
      <c r="AH216" t="s">
        <v>71</v>
      </c>
      <c r="AI216" t="s">
        <v>71</v>
      </c>
      <c r="AJ216" t="s">
        <v>71</v>
      </c>
      <c r="AK216" t="s">
        <v>71</v>
      </c>
      <c r="AL216" t="s">
        <v>71</v>
      </c>
      <c r="AM216" t="s">
        <v>71</v>
      </c>
      <c r="AN216" t="s">
        <v>71</v>
      </c>
      <c r="AO216" t="s">
        <v>71</v>
      </c>
      <c r="AP216" t="s">
        <v>2139</v>
      </c>
      <c r="AQ216" t="s">
        <v>2140</v>
      </c>
      <c r="AR216" t="s">
        <v>2141</v>
      </c>
      <c r="AS216" t="s">
        <v>71</v>
      </c>
      <c r="AT216" t="s">
        <v>71</v>
      </c>
      <c r="AU216" t="s">
        <v>71</v>
      </c>
      <c r="AV216">
        <v>2018</v>
      </c>
      <c r="AW216">
        <v>519</v>
      </c>
      <c r="AX216" t="s">
        <v>71</v>
      </c>
      <c r="AY216" t="s">
        <v>71</v>
      </c>
      <c r="AZ216" t="s">
        <v>71</v>
      </c>
      <c r="BA216" t="s">
        <v>71</v>
      </c>
      <c r="BB216" t="s">
        <v>71</v>
      </c>
      <c r="BC216">
        <v>606</v>
      </c>
      <c r="BD216">
        <v>615</v>
      </c>
      <c r="BE216" t="s">
        <v>71</v>
      </c>
      <c r="BF216" t="s">
        <v>2142</v>
      </c>
      <c r="BG216" t="str">
        <f>HYPERLINK("http://dx.doi.org/10.1007/978-3-319-92007-8_51","http://dx.doi.org/10.1007/978-3-319-92007-8_51")</f>
        <v>http://dx.doi.org/10.1007/978-3-319-92007-8_51</v>
      </c>
      <c r="BH216" t="s">
        <v>71</v>
      </c>
      <c r="BI216" t="s">
        <v>71</v>
      </c>
      <c r="BJ216" t="s">
        <v>71</v>
      </c>
      <c r="BK216" t="s">
        <v>71</v>
      </c>
      <c r="BL216" t="s">
        <v>71</v>
      </c>
      <c r="BM216" t="s">
        <v>71</v>
      </c>
      <c r="BN216" t="s">
        <v>71</v>
      </c>
      <c r="BO216" t="s">
        <v>71</v>
      </c>
      <c r="BP216" t="s">
        <v>71</v>
      </c>
      <c r="BQ216" t="s">
        <v>71</v>
      </c>
      <c r="BR216" t="s">
        <v>71</v>
      </c>
      <c r="BS216" t="s">
        <v>71</v>
      </c>
      <c r="BT216" t="s">
        <v>2143</v>
      </c>
      <c r="BU216" t="str">
        <f>HYPERLINK("https%3A%2F%2Fwww.webofscience.com%2Fwos%2Fwoscc%2Ffull-record%2FWOS:000542679200051","View Full Record in Web of Science")</f>
        <v>View Full Record in Web of Science</v>
      </c>
    </row>
    <row r="217" spans="1:73" x14ac:dyDescent="0.25">
      <c r="A217" t="s">
        <v>83</v>
      </c>
      <c r="B217" t="s">
        <v>2144</v>
      </c>
      <c r="C217" t="s">
        <v>71</v>
      </c>
      <c r="D217" t="s">
        <v>2145</v>
      </c>
      <c r="E217" t="s">
        <v>71</v>
      </c>
      <c r="F217" t="s">
        <v>2144</v>
      </c>
      <c r="G217" t="s">
        <v>71</v>
      </c>
      <c r="H217" t="s">
        <v>71</v>
      </c>
      <c r="I217" t="s">
        <v>2146</v>
      </c>
      <c r="K217" t="s">
        <v>2147</v>
      </c>
      <c r="L217" t="s">
        <v>71</v>
      </c>
      <c r="M217" t="s">
        <v>71</v>
      </c>
      <c r="N217" t="s">
        <v>71</v>
      </c>
      <c r="O217" t="s">
        <v>71</v>
      </c>
      <c r="P217" t="s">
        <v>2148</v>
      </c>
      <c r="Q217" t="s">
        <v>2149</v>
      </c>
      <c r="R217" t="s">
        <v>2150</v>
      </c>
      <c r="S217" t="s">
        <v>2151</v>
      </c>
      <c r="T217" t="s">
        <v>71</v>
      </c>
      <c r="U217" t="s">
        <v>71</v>
      </c>
      <c r="V217" t="s">
        <v>71</v>
      </c>
      <c r="W217" t="s">
        <v>2152</v>
      </c>
      <c r="X217" t="s">
        <v>71</v>
      </c>
      <c r="Y217" t="s">
        <v>71</v>
      </c>
      <c r="Z217" t="s">
        <v>71</v>
      </c>
      <c r="AA217" t="s">
        <v>71</v>
      </c>
      <c r="AB217" t="s">
        <v>2153</v>
      </c>
      <c r="AC217" t="s">
        <v>2154</v>
      </c>
      <c r="AD217" t="s">
        <v>71</v>
      </c>
      <c r="AE217" t="s">
        <v>71</v>
      </c>
      <c r="AF217" t="s">
        <v>71</v>
      </c>
      <c r="AG217" t="s">
        <v>71</v>
      </c>
      <c r="AH217" t="s">
        <v>71</v>
      </c>
      <c r="AI217" t="s">
        <v>71</v>
      </c>
      <c r="AJ217" t="s">
        <v>71</v>
      </c>
      <c r="AK217" t="s">
        <v>71</v>
      </c>
      <c r="AL217" t="s">
        <v>71</v>
      </c>
      <c r="AM217" t="s">
        <v>71</v>
      </c>
      <c r="AN217" t="s">
        <v>71</v>
      </c>
      <c r="AO217" t="s">
        <v>71</v>
      </c>
      <c r="AP217" t="s">
        <v>71</v>
      </c>
      <c r="AQ217" t="s">
        <v>71</v>
      </c>
      <c r="AR217" t="s">
        <v>2155</v>
      </c>
      <c r="AS217" t="s">
        <v>71</v>
      </c>
      <c r="AT217" t="s">
        <v>71</v>
      </c>
      <c r="AU217" t="s">
        <v>71</v>
      </c>
      <c r="AV217">
        <v>1998</v>
      </c>
      <c r="AW217" t="s">
        <v>71</v>
      </c>
      <c r="AX217" t="s">
        <v>71</v>
      </c>
      <c r="AY217" t="s">
        <v>71</v>
      </c>
      <c r="AZ217" t="s">
        <v>71</v>
      </c>
      <c r="BA217" t="s">
        <v>71</v>
      </c>
      <c r="BB217" t="s">
        <v>71</v>
      </c>
      <c r="BC217">
        <v>719</v>
      </c>
      <c r="BD217">
        <v>729</v>
      </c>
      <c r="BE217" t="s">
        <v>71</v>
      </c>
      <c r="BF217" t="s">
        <v>71</v>
      </c>
      <c r="BG217" t="s">
        <v>71</v>
      </c>
      <c r="BH217" t="s">
        <v>71</v>
      </c>
      <c r="BI217" t="s">
        <v>71</v>
      </c>
      <c r="BJ217" t="s">
        <v>71</v>
      </c>
      <c r="BK217" t="s">
        <v>71</v>
      </c>
      <c r="BL217" t="s">
        <v>71</v>
      </c>
      <c r="BM217" t="s">
        <v>71</v>
      </c>
      <c r="BN217" t="s">
        <v>71</v>
      </c>
      <c r="BO217" t="s">
        <v>71</v>
      </c>
      <c r="BP217" t="s">
        <v>71</v>
      </c>
      <c r="BQ217" t="s">
        <v>71</v>
      </c>
      <c r="BR217" t="s">
        <v>71</v>
      </c>
      <c r="BS217" t="s">
        <v>71</v>
      </c>
      <c r="BT217" t="s">
        <v>2156</v>
      </c>
      <c r="BU217" t="str">
        <f>HYPERLINK("https%3A%2F%2Fwww.webofscience.com%2Fwos%2Fwoscc%2Ffull-record%2FWOS:000083193200084","View Full Record in Web of Science")</f>
        <v>View Full Record in Web of Science</v>
      </c>
    </row>
    <row r="218" spans="1:73" x14ac:dyDescent="0.25">
      <c r="A218" t="s">
        <v>69</v>
      </c>
      <c r="B218" t="s">
        <v>2157</v>
      </c>
      <c r="C218" t="s">
        <v>71</v>
      </c>
      <c r="D218" t="s">
        <v>71</v>
      </c>
      <c r="E218" t="s">
        <v>71</v>
      </c>
      <c r="F218" t="s">
        <v>2158</v>
      </c>
      <c r="G218" t="s">
        <v>71</v>
      </c>
      <c r="H218" t="s">
        <v>71</v>
      </c>
      <c r="I218" t="s">
        <v>2159</v>
      </c>
      <c r="K218" t="s">
        <v>233</v>
      </c>
      <c r="L218" t="s">
        <v>71</v>
      </c>
      <c r="M218" t="s">
        <v>71</v>
      </c>
      <c r="N218" t="s">
        <v>71</v>
      </c>
      <c r="O218" t="s">
        <v>71</v>
      </c>
      <c r="P218" t="s">
        <v>71</v>
      </c>
      <c r="Q218" t="s">
        <v>71</v>
      </c>
      <c r="R218" t="s">
        <v>71</v>
      </c>
      <c r="S218" t="s">
        <v>71</v>
      </c>
      <c r="T218" t="s">
        <v>71</v>
      </c>
      <c r="U218" t="s">
        <v>71</v>
      </c>
      <c r="V218" t="s">
        <v>71</v>
      </c>
      <c r="W218" t="s">
        <v>2160</v>
      </c>
      <c r="X218" t="s">
        <v>71</v>
      </c>
      <c r="Y218" t="s">
        <v>71</v>
      </c>
      <c r="Z218" t="s">
        <v>71</v>
      </c>
      <c r="AA218" t="s">
        <v>71</v>
      </c>
      <c r="AB218" t="s">
        <v>2161</v>
      </c>
      <c r="AC218" t="s">
        <v>2162</v>
      </c>
      <c r="AD218" t="s">
        <v>71</v>
      </c>
      <c r="AE218" t="s">
        <v>71</v>
      </c>
      <c r="AF218" t="s">
        <v>71</v>
      </c>
      <c r="AG218" t="s">
        <v>71</v>
      </c>
      <c r="AH218" t="s">
        <v>71</v>
      </c>
      <c r="AI218" t="s">
        <v>71</v>
      </c>
      <c r="AJ218" t="s">
        <v>71</v>
      </c>
      <c r="AK218" t="s">
        <v>71</v>
      </c>
      <c r="AL218" t="s">
        <v>71</v>
      </c>
      <c r="AM218" t="s">
        <v>71</v>
      </c>
      <c r="AN218" t="s">
        <v>71</v>
      </c>
      <c r="AO218" t="s">
        <v>71</v>
      </c>
      <c r="AP218" t="s">
        <v>237</v>
      </c>
      <c r="AQ218" t="s">
        <v>238</v>
      </c>
      <c r="AR218" t="s">
        <v>71</v>
      </c>
      <c r="AS218" t="s">
        <v>71</v>
      </c>
      <c r="AT218" t="s">
        <v>71</v>
      </c>
      <c r="AU218" t="s">
        <v>728</v>
      </c>
      <c r="AV218">
        <v>2019</v>
      </c>
      <c r="AW218">
        <v>27</v>
      </c>
      <c r="AX218">
        <v>12</v>
      </c>
      <c r="AY218" t="s">
        <v>71</v>
      </c>
      <c r="AZ218" t="s">
        <v>71</v>
      </c>
      <c r="BA218" t="s">
        <v>71</v>
      </c>
      <c r="BB218" t="s">
        <v>71</v>
      </c>
      <c r="BC218">
        <v>2381</v>
      </c>
      <c r="BD218">
        <v>2395</v>
      </c>
      <c r="BE218" t="s">
        <v>71</v>
      </c>
      <c r="BF218" t="s">
        <v>2163</v>
      </c>
      <c r="BG218" t="str">
        <f>HYPERLINK("http://dx.doi.org/10.1109/TFUZZ.2019.2898582","http://dx.doi.org/10.1109/TFUZZ.2019.2898582")</f>
        <v>http://dx.doi.org/10.1109/TFUZZ.2019.2898582</v>
      </c>
      <c r="BH218" t="s">
        <v>71</v>
      </c>
      <c r="BI218" t="s">
        <v>71</v>
      </c>
      <c r="BJ218" t="s">
        <v>71</v>
      </c>
      <c r="BK218" t="s">
        <v>71</v>
      </c>
      <c r="BL218" t="s">
        <v>71</v>
      </c>
      <c r="BM218" t="s">
        <v>71</v>
      </c>
      <c r="BN218" t="s">
        <v>71</v>
      </c>
      <c r="BO218" t="s">
        <v>71</v>
      </c>
      <c r="BP218" t="s">
        <v>71</v>
      </c>
      <c r="BQ218" t="s">
        <v>71</v>
      </c>
      <c r="BR218" t="s">
        <v>71</v>
      </c>
      <c r="BS218" t="s">
        <v>71</v>
      </c>
      <c r="BT218" t="s">
        <v>2164</v>
      </c>
      <c r="BU218" t="str">
        <f>HYPERLINK("https%3A%2F%2Fwww.webofscience.com%2Fwos%2Fwoscc%2Ffull-record%2FWOS:000502070200010","View Full Record in Web of Science")</f>
        <v>View Full Record in Web of Science</v>
      </c>
    </row>
    <row r="219" spans="1:73" x14ac:dyDescent="0.25">
      <c r="A219" t="s">
        <v>83</v>
      </c>
      <c r="B219" t="s">
        <v>2165</v>
      </c>
      <c r="C219" t="s">
        <v>2166</v>
      </c>
      <c r="D219" t="s">
        <v>71</v>
      </c>
      <c r="E219" t="s">
        <v>71</v>
      </c>
      <c r="F219" t="s">
        <v>2167</v>
      </c>
      <c r="G219" t="s">
        <v>2166</v>
      </c>
      <c r="H219" t="s">
        <v>71</v>
      </c>
      <c r="I219" t="s">
        <v>2168</v>
      </c>
      <c r="K219" t="s">
        <v>2169</v>
      </c>
      <c r="L219" t="s">
        <v>1407</v>
      </c>
      <c r="M219" t="s">
        <v>71</v>
      </c>
      <c r="N219" t="s">
        <v>71</v>
      </c>
      <c r="O219" t="s">
        <v>71</v>
      </c>
      <c r="P219" t="s">
        <v>2170</v>
      </c>
      <c r="Q219" t="s">
        <v>2171</v>
      </c>
      <c r="R219" t="s">
        <v>2172</v>
      </c>
      <c r="S219" t="s">
        <v>2173</v>
      </c>
      <c r="T219" t="s">
        <v>71</v>
      </c>
      <c r="U219" t="s">
        <v>71</v>
      </c>
      <c r="V219" t="s">
        <v>71</v>
      </c>
      <c r="W219" t="s">
        <v>2174</v>
      </c>
      <c r="X219" t="s">
        <v>71</v>
      </c>
      <c r="Y219" t="s">
        <v>71</v>
      </c>
      <c r="Z219" t="s">
        <v>71</v>
      </c>
      <c r="AA219" t="s">
        <v>71</v>
      </c>
      <c r="AB219" t="s">
        <v>2175</v>
      </c>
      <c r="AC219" t="s">
        <v>71</v>
      </c>
      <c r="AD219" t="s">
        <v>71</v>
      </c>
      <c r="AE219" t="s">
        <v>71</v>
      </c>
      <c r="AF219" t="s">
        <v>71</v>
      </c>
      <c r="AG219" t="s">
        <v>71</v>
      </c>
      <c r="AH219" t="s">
        <v>71</v>
      </c>
      <c r="AI219" t="s">
        <v>71</v>
      </c>
      <c r="AJ219" t="s">
        <v>71</v>
      </c>
      <c r="AK219" t="s">
        <v>71</v>
      </c>
      <c r="AL219" t="s">
        <v>71</v>
      </c>
      <c r="AM219" t="s">
        <v>71</v>
      </c>
      <c r="AN219" t="s">
        <v>71</v>
      </c>
      <c r="AO219" t="s">
        <v>71</v>
      </c>
      <c r="AP219" t="s">
        <v>1413</v>
      </c>
      <c r="AQ219" t="s">
        <v>71</v>
      </c>
      <c r="AR219" t="s">
        <v>2176</v>
      </c>
      <c r="AS219" t="s">
        <v>71</v>
      </c>
      <c r="AT219" t="s">
        <v>71</v>
      </c>
      <c r="AU219" t="s">
        <v>71</v>
      </c>
      <c r="AV219">
        <v>2011</v>
      </c>
      <c r="AW219" t="s">
        <v>71</v>
      </c>
      <c r="AX219" t="s">
        <v>71</v>
      </c>
      <c r="AY219" t="s">
        <v>71</v>
      </c>
      <c r="AZ219" t="s">
        <v>71</v>
      </c>
      <c r="BA219" t="s">
        <v>71</v>
      </c>
      <c r="BB219" t="s">
        <v>71</v>
      </c>
      <c r="BC219">
        <v>778</v>
      </c>
      <c r="BD219">
        <v>784</v>
      </c>
      <c r="BE219" t="s">
        <v>71</v>
      </c>
      <c r="BF219" t="s">
        <v>71</v>
      </c>
      <c r="BG219" t="s">
        <v>71</v>
      </c>
      <c r="BH219" t="s">
        <v>71</v>
      </c>
      <c r="BI219" t="s">
        <v>71</v>
      </c>
      <c r="BJ219" t="s">
        <v>71</v>
      </c>
      <c r="BK219" t="s">
        <v>71</v>
      </c>
      <c r="BL219" t="s">
        <v>71</v>
      </c>
      <c r="BM219" t="s">
        <v>71</v>
      </c>
      <c r="BN219" t="s">
        <v>71</v>
      </c>
      <c r="BO219" t="s">
        <v>71</v>
      </c>
      <c r="BP219" t="s">
        <v>71</v>
      </c>
      <c r="BQ219" t="s">
        <v>71</v>
      </c>
      <c r="BR219" t="s">
        <v>71</v>
      </c>
      <c r="BS219" t="s">
        <v>71</v>
      </c>
      <c r="BT219" t="s">
        <v>2177</v>
      </c>
      <c r="BU219" t="str">
        <f>HYPERLINK("https%3A%2F%2Fwww.webofscience.com%2Fwos%2Fwoscc%2Ffull-record%2FWOS:000301519600113","View Full Record in Web of Science")</f>
        <v>View Full Record in Web of Science</v>
      </c>
    </row>
    <row r="220" spans="1:73" x14ac:dyDescent="0.25">
      <c r="A220" t="s">
        <v>69</v>
      </c>
      <c r="B220" t="s">
        <v>2178</v>
      </c>
      <c r="C220" t="s">
        <v>71</v>
      </c>
      <c r="D220" t="s">
        <v>71</v>
      </c>
      <c r="E220" t="s">
        <v>71</v>
      </c>
      <c r="F220" t="s">
        <v>2179</v>
      </c>
      <c r="G220" t="s">
        <v>71</v>
      </c>
      <c r="H220" t="s">
        <v>71</v>
      </c>
      <c r="I220" t="s">
        <v>2180</v>
      </c>
      <c r="K220" t="s">
        <v>288</v>
      </c>
      <c r="L220" t="s">
        <v>71</v>
      </c>
      <c r="M220" t="s">
        <v>71</v>
      </c>
      <c r="N220" t="s">
        <v>71</v>
      </c>
      <c r="O220" t="s">
        <v>71</v>
      </c>
      <c r="P220" t="s">
        <v>71</v>
      </c>
      <c r="Q220" t="s">
        <v>71</v>
      </c>
      <c r="R220" t="s">
        <v>71</v>
      </c>
      <c r="S220" t="s">
        <v>71</v>
      </c>
      <c r="T220" t="s">
        <v>71</v>
      </c>
      <c r="U220" t="s">
        <v>71</v>
      </c>
      <c r="V220" t="s">
        <v>71</v>
      </c>
      <c r="W220" t="s">
        <v>2181</v>
      </c>
      <c r="X220" t="s">
        <v>71</v>
      </c>
      <c r="Y220" t="s">
        <v>71</v>
      </c>
      <c r="Z220" t="s">
        <v>71</v>
      </c>
      <c r="AA220" t="s">
        <v>71</v>
      </c>
      <c r="AB220" t="s">
        <v>71</v>
      </c>
      <c r="AC220" t="s">
        <v>71</v>
      </c>
      <c r="AD220" t="s">
        <v>71</v>
      </c>
      <c r="AE220" t="s">
        <v>71</v>
      </c>
      <c r="AF220" t="s">
        <v>71</v>
      </c>
      <c r="AG220" t="s">
        <v>71</v>
      </c>
      <c r="AH220" t="s">
        <v>71</v>
      </c>
      <c r="AI220" t="s">
        <v>71</v>
      </c>
      <c r="AJ220" t="s">
        <v>71</v>
      </c>
      <c r="AK220" t="s">
        <v>71</v>
      </c>
      <c r="AL220" t="s">
        <v>71</v>
      </c>
      <c r="AM220" t="s">
        <v>71</v>
      </c>
      <c r="AN220" t="s">
        <v>71</v>
      </c>
      <c r="AO220" t="s">
        <v>71</v>
      </c>
      <c r="AP220" t="s">
        <v>291</v>
      </c>
      <c r="AQ220" t="s">
        <v>292</v>
      </c>
      <c r="AR220" t="s">
        <v>71</v>
      </c>
      <c r="AS220" t="s">
        <v>71</v>
      </c>
      <c r="AT220" t="s">
        <v>71</v>
      </c>
      <c r="AU220" t="s">
        <v>2182</v>
      </c>
      <c r="AV220">
        <v>2022</v>
      </c>
      <c r="AW220">
        <v>199</v>
      </c>
      <c r="AX220" t="s">
        <v>71</v>
      </c>
      <c r="AY220" t="s">
        <v>71</v>
      </c>
      <c r="AZ220" t="s">
        <v>71</v>
      </c>
      <c r="BA220" t="s">
        <v>71</v>
      </c>
      <c r="BB220" t="s">
        <v>71</v>
      </c>
      <c r="BC220" t="s">
        <v>71</v>
      </c>
      <c r="BD220" t="s">
        <v>71</v>
      </c>
      <c r="BE220">
        <v>117088</v>
      </c>
      <c r="BF220" t="s">
        <v>2183</v>
      </c>
      <c r="BG220" t="str">
        <f>HYPERLINK("http://dx.doi.org/10.1016/j.eswa.2022.117088","http://dx.doi.org/10.1016/j.eswa.2022.117088")</f>
        <v>http://dx.doi.org/10.1016/j.eswa.2022.117088</v>
      </c>
      <c r="BH220" t="s">
        <v>71</v>
      </c>
      <c r="BI220" t="s">
        <v>71</v>
      </c>
      <c r="BJ220" t="s">
        <v>71</v>
      </c>
      <c r="BK220" t="s">
        <v>71</v>
      </c>
      <c r="BL220" t="s">
        <v>71</v>
      </c>
      <c r="BM220" t="s">
        <v>71</v>
      </c>
      <c r="BN220" t="s">
        <v>71</v>
      </c>
      <c r="BO220" t="s">
        <v>71</v>
      </c>
      <c r="BP220" t="s">
        <v>71</v>
      </c>
      <c r="BQ220" t="s">
        <v>71</v>
      </c>
      <c r="BR220" t="s">
        <v>71</v>
      </c>
      <c r="BS220" t="s">
        <v>71</v>
      </c>
      <c r="BT220" t="s">
        <v>2184</v>
      </c>
      <c r="BU220" t="str">
        <f>HYPERLINK("https%3A%2F%2Fwww.webofscience.com%2Fwos%2Fwoscc%2Ffull-record%2FWOS:000800343900003","View Full Record in Web of Science")</f>
        <v>View Full Record in Web of Science</v>
      </c>
    </row>
    <row r="221" spans="1:73" x14ac:dyDescent="0.25">
      <c r="A221" t="s">
        <v>69</v>
      </c>
      <c r="B221" t="s">
        <v>2185</v>
      </c>
      <c r="C221" t="s">
        <v>71</v>
      </c>
      <c r="D221" t="s">
        <v>71</v>
      </c>
      <c r="E221" t="s">
        <v>71</v>
      </c>
      <c r="F221" t="s">
        <v>2186</v>
      </c>
      <c r="G221" t="s">
        <v>71</v>
      </c>
      <c r="H221" t="s">
        <v>71</v>
      </c>
      <c r="I221" t="s">
        <v>2187</v>
      </c>
      <c r="K221" t="s">
        <v>2188</v>
      </c>
      <c r="L221" t="s">
        <v>71</v>
      </c>
      <c r="M221" t="s">
        <v>71</v>
      </c>
      <c r="N221" t="s">
        <v>71</v>
      </c>
      <c r="O221" t="s">
        <v>71</v>
      </c>
      <c r="P221" t="s">
        <v>71</v>
      </c>
      <c r="Q221" t="s">
        <v>71</v>
      </c>
      <c r="R221" t="s">
        <v>71</v>
      </c>
      <c r="S221" t="s">
        <v>71</v>
      </c>
      <c r="T221" t="s">
        <v>71</v>
      </c>
      <c r="U221" t="s">
        <v>71</v>
      </c>
      <c r="V221" t="s">
        <v>71</v>
      </c>
      <c r="W221" t="s">
        <v>2189</v>
      </c>
      <c r="X221" t="s">
        <v>71</v>
      </c>
      <c r="Y221" t="s">
        <v>71</v>
      </c>
      <c r="Z221" t="s">
        <v>71</v>
      </c>
      <c r="AA221" t="s">
        <v>71</v>
      </c>
      <c r="AB221" t="s">
        <v>2190</v>
      </c>
      <c r="AC221" t="s">
        <v>2191</v>
      </c>
      <c r="AD221" t="s">
        <v>71</v>
      </c>
      <c r="AE221" t="s">
        <v>71</v>
      </c>
      <c r="AF221" t="s">
        <v>71</v>
      </c>
      <c r="AG221" t="s">
        <v>71</v>
      </c>
      <c r="AH221" t="s">
        <v>71</v>
      </c>
      <c r="AI221" t="s">
        <v>71</v>
      </c>
      <c r="AJ221" t="s">
        <v>71</v>
      </c>
      <c r="AK221" t="s">
        <v>71</v>
      </c>
      <c r="AL221" t="s">
        <v>71</v>
      </c>
      <c r="AM221" t="s">
        <v>71</v>
      </c>
      <c r="AN221" t="s">
        <v>71</v>
      </c>
      <c r="AO221" t="s">
        <v>71</v>
      </c>
      <c r="AP221" t="s">
        <v>2192</v>
      </c>
      <c r="AQ221" t="s">
        <v>2193</v>
      </c>
      <c r="AR221" t="s">
        <v>71</v>
      </c>
      <c r="AS221" t="s">
        <v>71</v>
      </c>
      <c r="AT221" t="s">
        <v>71</v>
      </c>
      <c r="AU221" t="s">
        <v>728</v>
      </c>
      <c r="AV221">
        <v>2010</v>
      </c>
      <c r="AW221">
        <v>9</v>
      </c>
      <c r="AX221">
        <v>4</v>
      </c>
      <c r="AY221" t="s">
        <v>71</v>
      </c>
      <c r="AZ221" t="s">
        <v>71</v>
      </c>
      <c r="BA221" t="s">
        <v>71</v>
      </c>
      <c r="BB221" t="s">
        <v>71</v>
      </c>
      <c r="BC221">
        <v>359</v>
      </c>
      <c r="BD221">
        <v>381</v>
      </c>
      <c r="BE221" t="s">
        <v>71</v>
      </c>
      <c r="BF221" t="s">
        <v>2194</v>
      </c>
      <c r="BG221" t="str">
        <f>HYPERLINK("http://dx.doi.org/10.1007/s10700-010-9090-1","http://dx.doi.org/10.1007/s10700-010-9090-1")</f>
        <v>http://dx.doi.org/10.1007/s10700-010-9090-1</v>
      </c>
      <c r="BH221" t="s">
        <v>71</v>
      </c>
      <c r="BI221" t="s">
        <v>71</v>
      </c>
      <c r="BJ221" t="s">
        <v>71</v>
      </c>
      <c r="BK221" t="s">
        <v>71</v>
      </c>
      <c r="BL221" t="s">
        <v>71</v>
      </c>
      <c r="BM221" t="s">
        <v>71</v>
      </c>
      <c r="BN221" t="s">
        <v>71</v>
      </c>
      <c r="BO221" t="s">
        <v>71</v>
      </c>
      <c r="BP221" t="s">
        <v>71</v>
      </c>
      <c r="BQ221" t="s">
        <v>71</v>
      </c>
      <c r="BR221" t="s">
        <v>71</v>
      </c>
      <c r="BS221" t="s">
        <v>71</v>
      </c>
      <c r="BT221" t="s">
        <v>2195</v>
      </c>
      <c r="BU221" t="str">
        <f>HYPERLINK("https%3A%2F%2Fwww.webofscience.com%2Fwos%2Fwoscc%2Ffull-record%2FWOS:000283508300001","View Full Record in Web of Science")</f>
        <v>View Full Record in Web of Science</v>
      </c>
    </row>
    <row r="222" spans="1:73" x14ac:dyDescent="0.25">
      <c r="A222" t="s">
        <v>83</v>
      </c>
      <c r="B222" t="s">
        <v>2023</v>
      </c>
      <c r="C222" t="s">
        <v>71</v>
      </c>
      <c r="D222" t="s">
        <v>71</v>
      </c>
      <c r="E222" t="s">
        <v>102</v>
      </c>
      <c r="F222" t="s">
        <v>2025</v>
      </c>
      <c r="G222" t="s">
        <v>71</v>
      </c>
      <c r="H222" t="s">
        <v>71</v>
      </c>
      <c r="I222" t="s">
        <v>2196</v>
      </c>
      <c r="K222" t="s">
        <v>2197</v>
      </c>
      <c r="L222" t="s">
        <v>2198</v>
      </c>
      <c r="M222" t="s">
        <v>71</v>
      </c>
      <c r="N222" t="s">
        <v>71</v>
      </c>
      <c r="O222" t="s">
        <v>71</v>
      </c>
      <c r="P222" t="s">
        <v>2199</v>
      </c>
      <c r="Q222" t="s">
        <v>2200</v>
      </c>
      <c r="R222" t="s">
        <v>1463</v>
      </c>
      <c r="S222" t="s">
        <v>2201</v>
      </c>
      <c r="T222" t="s">
        <v>71</v>
      </c>
      <c r="U222" t="s">
        <v>71</v>
      </c>
      <c r="V222" t="s">
        <v>71</v>
      </c>
      <c r="W222" t="s">
        <v>2202</v>
      </c>
      <c r="X222" t="s">
        <v>71</v>
      </c>
      <c r="Y222" t="s">
        <v>71</v>
      </c>
      <c r="Z222" t="s">
        <v>71</v>
      </c>
      <c r="AA222" t="s">
        <v>71</v>
      </c>
      <c r="AB222" t="s">
        <v>2203</v>
      </c>
      <c r="AC222" t="s">
        <v>2204</v>
      </c>
      <c r="AD222" t="s">
        <v>71</v>
      </c>
      <c r="AE222" t="s">
        <v>71</v>
      </c>
      <c r="AF222" t="s">
        <v>71</v>
      </c>
      <c r="AG222" t="s">
        <v>71</v>
      </c>
      <c r="AH222" t="s">
        <v>71</v>
      </c>
      <c r="AI222" t="s">
        <v>71</v>
      </c>
      <c r="AJ222" t="s">
        <v>71</v>
      </c>
      <c r="AK222" t="s">
        <v>71</v>
      </c>
      <c r="AL222" t="s">
        <v>71</v>
      </c>
      <c r="AM222" t="s">
        <v>71</v>
      </c>
      <c r="AN222" t="s">
        <v>71</v>
      </c>
      <c r="AO222" t="s">
        <v>71</v>
      </c>
      <c r="AP222" t="s">
        <v>71</v>
      </c>
      <c r="AQ222" t="s">
        <v>71</v>
      </c>
      <c r="AR222" t="s">
        <v>2205</v>
      </c>
      <c r="AS222" t="s">
        <v>71</v>
      </c>
      <c r="AT222" t="s">
        <v>71</v>
      </c>
      <c r="AU222" t="s">
        <v>71</v>
      </c>
      <c r="AV222">
        <v>2016</v>
      </c>
      <c r="AW222" t="s">
        <v>71</v>
      </c>
      <c r="AX222" t="s">
        <v>71</v>
      </c>
      <c r="AY222" t="s">
        <v>71</v>
      </c>
      <c r="AZ222" t="s">
        <v>71</v>
      </c>
      <c r="BA222" t="s">
        <v>71</v>
      </c>
      <c r="BB222" t="s">
        <v>71</v>
      </c>
      <c r="BC222">
        <v>4950</v>
      </c>
      <c r="BD222">
        <v>4957</v>
      </c>
      <c r="BE222" t="s">
        <v>71</v>
      </c>
      <c r="BF222" t="s">
        <v>71</v>
      </c>
      <c r="BG222" t="s">
        <v>71</v>
      </c>
      <c r="BH222" t="s">
        <v>71</v>
      </c>
      <c r="BI222" t="s">
        <v>71</v>
      </c>
      <c r="BJ222" t="s">
        <v>71</v>
      </c>
      <c r="BK222" t="s">
        <v>71</v>
      </c>
      <c r="BL222" t="s">
        <v>71</v>
      </c>
      <c r="BM222" t="s">
        <v>71</v>
      </c>
      <c r="BN222" t="s">
        <v>71</v>
      </c>
      <c r="BO222" t="s">
        <v>71</v>
      </c>
      <c r="BP222" t="s">
        <v>71</v>
      </c>
      <c r="BQ222" t="s">
        <v>71</v>
      </c>
      <c r="BR222" t="s">
        <v>71</v>
      </c>
      <c r="BS222" t="s">
        <v>71</v>
      </c>
      <c r="BT222" t="s">
        <v>2206</v>
      </c>
      <c r="BU222" t="str">
        <f>HYPERLINK("https%3A%2F%2Fwww.webofscience.com%2Fwos%2Fwoscc%2Ffull-record%2FWOS:000390749105019","View Full Record in Web of Science")</f>
        <v>View Full Record in Web of Science</v>
      </c>
    </row>
    <row r="223" spans="1:73" x14ac:dyDescent="0.25">
      <c r="A223" t="s">
        <v>83</v>
      </c>
      <c r="B223" t="s">
        <v>2207</v>
      </c>
      <c r="C223" t="s">
        <v>71</v>
      </c>
      <c r="D223" t="s">
        <v>2208</v>
      </c>
      <c r="E223" t="s">
        <v>71</v>
      </c>
      <c r="F223" t="s">
        <v>2209</v>
      </c>
      <c r="G223" t="s">
        <v>71</v>
      </c>
      <c r="H223" t="s">
        <v>71</v>
      </c>
      <c r="I223" t="s">
        <v>2210</v>
      </c>
      <c r="K223" t="s">
        <v>2211</v>
      </c>
      <c r="L223" t="s">
        <v>71</v>
      </c>
      <c r="M223" t="s">
        <v>71</v>
      </c>
      <c r="N223" t="s">
        <v>71</v>
      </c>
      <c r="O223" t="s">
        <v>71</v>
      </c>
      <c r="P223" t="s">
        <v>2212</v>
      </c>
      <c r="Q223" t="s">
        <v>2213</v>
      </c>
      <c r="R223" t="s">
        <v>2214</v>
      </c>
      <c r="S223" t="s">
        <v>2215</v>
      </c>
      <c r="T223" t="s">
        <v>71</v>
      </c>
      <c r="U223" t="s">
        <v>71</v>
      </c>
      <c r="V223" t="s">
        <v>71</v>
      </c>
      <c r="W223" t="s">
        <v>2216</v>
      </c>
      <c r="X223" t="s">
        <v>71</v>
      </c>
      <c r="Y223" t="s">
        <v>71</v>
      </c>
      <c r="Z223" t="s">
        <v>71</v>
      </c>
      <c r="AA223" t="s">
        <v>71</v>
      </c>
      <c r="AB223" t="s">
        <v>2217</v>
      </c>
      <c r="AC223" t="s">
        <v>2218</v>
      </c>
      <c r="AD223" t="s">
        <v>71</v>
      </c>
      <c r="AE223" t="s">
        <v>71</v>
      </c>
      <c r="AF223" t="s">
        <v>71</v>
      </c>
      <c r="AG223" t="s">
        <v>71</v>
      </c>
      <c r="AH223" t="s">
        <v>71</v>
      </c>
      <c r="AI223" t="s">
        <v>71</v>
      </c>
      <c r="AJ223" t="s">
        <v>71</v>
      </c>
      <c r="AK223" t="s">
        <v>71</v>
      </c>
      <c r="AL223" t="s">
        <v>71</v>
      </c>
      <c r="AM223" t="s">
        <v>71</v>
      </c>
      <c r="AN223" t="s">
        <v>71</v>
      </c>
      <c r="AO223" t="s">
        <v>71</v>
      </c>
      <c r="AP223" t="s">
        <v>71</v>
      </c>
      <c r="AQ223" t="s">
        <v>71</v>
      </c>
      <c r="AR223" t="s">
        <v>2219</v>
      </c>
      <c r="AS223" t="s">
        <v>71</v>
      </c>
      <c r="AT223" t="s">
        <v>71</v>
      </c>
      <c r="AU223" t="s">
        <v>71</v>
      </c>
      <c r="AV223">
        <v>2008</v>
      </c>
      <c r="AW223" t="s">
        <v>71</v>
      </c>
      <c r="AX223" t="s">
        <v>71</v>
      </c>
      <c r="AY223" t="s">
        <v>71</v>
      </c>
      <c r="AZ223" t="s">
        <v>71</v>
      </c>
      <c r="BA223" t="s">
        <v>71</v>
      </c>
      <c r="BB223" t="s">
        <v>71</v>
      </c>
      <c r="BC223">
        <v>198</v>
      </c>
      <c r="BD223">
        <v>202</v>
      </c>
      <c r="BE223" t="s">
        <v>71</v>
      </c>
      <c r="BF223" t="s">
        <v>71</v>
      </c>
      <c r="BG223" t="s">
        <v>71</v>
      </c>
      <c r="BH223" t="s">
        <v>71</v>
      </c>
      <c r="BI223" t="s">
        <v>71</v>
      </c>
      <c r="BJ223" t="s">
        <v>71</v>
      </c>
      <c r="BK223" t="s">
        <v>71</v>
      </c>
      <c r="BL223" t="s">
        <v>71</v>
      </c>
      <c r="BM223" t="s">
        <v>71</v>
      </c>
      <c r="BN223" t="s">
        <v>71</v>
      </c>
      <c r="BO223" t="s">
        <v>71</v>
      </c>
      <c r="BP223" t="s">
        <v>71</v>
      </c>
      <c r="BQ223" t="s">
        <v>71</v>
      </c>
      <c r="BR223" t="s">
        <v>71</v>
      </c>
      <c r="BS223" t="s">
        <v>71</v>
      </c>
      <c r="BT223" t="s">
        <v>2220</v>
      </c>
      <c r="BU223" t="str">
        <f>HYPERLINK("https%3A%2F%2Fwww.webofscience.com%2Fwos%2Fwoscc%2Ffull-record%2FWOS:000265681300035","View Full Record in Web of Science")</f>
        <v>View Full Record in Web of Science</v>
      </c>
    </row>
    <row r="224" spans="1:73" x14ac:dyDescent="0.25">
      <c r="A224" t="s">
        <v>69</v>
      </c>
      <c r="B224" t="s">
        <v>2221</v>
      </c>
      <c r="C224" t="s">
        <v>71</v>
      </c>
      <c r="D224" t="s">
        <v>71</v>
      </c>
      <c r="E224" t="s">
        <v>71</v>
      </c>
      <c r="F224" t="s">
        <v>2221</v>
      </c>
      <c r="G224" t="s">
        <v>71</v>
      </c>
      <c r="H224" t="s">
        <v>71</v>
      </c>
      <c r="I224" t="s">
        <v>2222</v>
      </c>
      <c r="K224" t="s">
        <v>421</v>
      </c>
      <c r="L224" t="s">
        <v>71</v>
      </c>
      <c r="M224" t="s">
        <v>71</v>
      </c>
      <c r="N224" t="s">
        <v>71</v>
      </c>
      <c r="O224" t="s">
        <v>71</v>
      </c>
      <c r="P224" t="s">
        <v>71</v>
      </c>
      <c r="Q224" t="s">
        <v>71</v>
      </c>
      <c r="R224" t="s">
        <v>71</v>
      </c>
      <c r="S224" t="s">
        <v>71</v>
      </c>
      <c r="T224" t="s">
        <v>71</v>
      </c>
      <c r="U224" t="s">
        <v>71</v>
      </c>
      <c r="V224" t="s">
        <v>71</v>
      </c>
      <c r="W224" t="s">
        <v>2223</v>
      </c>
      <c r="X224" t="s">
        <v>71</v>
      </c>
      <c r="Y224" t="s">
        <v>71</v>
      </c>
      <c r="Z224" t="s">
        <v>71</v>
      </c>
      <c r="AA224" t="s">
        <v>71</v>
      </c>
      <c r="AB224" t="s">
        <v>71</v>
      </c>
      <c r="AC224" t="s">
        <v>71</v>
      </c>
      <c r="AD224" t="s">
        <v>71</v>
      </c>
      <c r="AE224" t="s">
        <v>71</v>
      </c>
      <c r="AF224" t="s">
        <v>71</v>
      </c>
      <c r="AG224" t="s">
        <v>71</v>
      </c>
      <c r="AH224" t="s">
        <v>71</v>
      </c>
      <c r="AI224" t="s">
        <v>71</v>
      </c>
      <c r="AJ224" t="s">
        <v>71</v>
      </c>
      <c r="AK224" t="s">
        <v>71</v>
      </c>
      <c r="AL224" t="s">
        <v>71</v>
      </c>
      <c r="AM224" t="s">
        <v>71</v>
      </c>
      <c r="AN224" t="s">
        <v>71</v>
      </c>
      <c r="AO224" t="s">
        <v>71</v>
      </c>
      <c r="AP224" t="s">
        <v>423</v>
      </c>
      <c r="AQ224" t="s">
        <v>71</v>
      </c>
      <c r="AR224" t="s">
        <v>71</v>
      </c>
      <c r="AS224" t="s">
        <v>71</v>
      </c>
      <c r="AT224" t="s">
        <v>71</v>
      </c>
      <c r="AU224" t="s">
        <v>1073</v>
      </c>
      <c r="AV224">
        <v>2003</v>
      </c>
      <c r="AW224">
        <v>140</v>
      </c>
      <c r="AX224">
        <v>1</v>
      </c>
      <c r="AY224" t="s">
        <v>71</v>
      </c>
      <c r="AZ224" t="s">
        <v>71</v>
      </c>
      <c r="BA224" t="s">
        <v>71</v>
      </c>
      <c r="BB224" t="s">
        <v>71</v>
      </c>
      <c r="BC224">
        <v>5</v>
      </c>
      <c r="BD224">
        <v>27</v>
      </c>
      <c r="BE224" t="s">
        <v>71</v>
      </c>
      <c r="BF224" t="s">
        <v>2224</v>
      </c>
      <c r="BG224" t="str">
        <f>HYPERLINK("http://dx.doi.org/10.1016/S0165-0114(03)00025-3","http://dx.doi.org/10.1016/S0165-0114(03)00025-3")</f>
        <v>http://dx.doi.org/10.1016/S0165-0114(03)00025-3</v>
      </c>
      <c r="BH224" t="s">
        <v>71</v>
      </c>
      <c r="BI224" t="s">
        <v>71</v>
      </c>
      <c r="BJ224" t="s">
        <v>71</v>
      </c>
      <c r="BK224" t="s">
        <v>71</v>
      </c>
      <c r="BL224" t="s">
        <v>71</v>
      </c>
      <c r="BM224" t="s">
        <v>71</v>
      </c>
      <c r="BN224" t="s">
        <v>71</v>
      </c>
      <c r="BO224" t="s">
        <v>71</v>
      </c>
      <c r="BP224" t="s">
        <v>71</v>
      </c>
      <c r="BQ224" t="s">
        <v>71</v>
      </c>
      <c r="BR224" t="s">
        <v>71</v>
      </c>
      <c r="BS224" t="s">
        <v>71</v>
      </c>
      <c r="BT224" t="s">
        <v>2225</v>
      </c>
      <c r="BU224" t="str">
        <f>HYPERLINK("https%3A%2F%2Fwww.webofscience.com%2Fwos%2Fwoscc%2Ffull-record%2FWOS:000186166600002","View Full Record in Web of Science")</f>
        <v>View Full Record in Web of Science</v>
      </c>
    </row>
    <row r="225" spans="1:73" x14ac:dyDescent="0.25">
      <c r="A225" t="s">
        <v>69</v>
      </c>
      <c r="B225" t="s">
        <v>2226</v>
      </c>
      <c r="C225" t="s">
        <v>71</v>
      </c>
      <c r="D225" t="s">
        <v>71</v>
      </c>
      <c r="E225" t="s">
        <v>71</v>
      </c>
      <c r="F225" t="s">
        <v>2227</v>
      </c>
      <c r="G225" t="s">
        <v>71</v>
      </c>
      <c r="H225" t="s">
        <v>71</v>
      </c>
      <c r="I225" t="s">
        <v>2228</v>
      </c>
      <c r="K225" t="s">
        <v>673</v>
      </c>
      <c r="L225" t="s">
        <v>71</v>
      </c>
      <c r="M225" t="s">
        <v>71</v>
      </c>
      <c r="N225" t="s">
        <v>71</v>
      </c>
      <c r="O225" t="s">
        <v>71</v>
      </c>
      <c r="P225" t="s">
        <v>71</v>
      </c>
      <c r="Q225" t="s">
        <v>71</v>
      </c>
      <c r="R225" t="s">
        <v>71</v>
      </c>
      <c r="S225" t="s">
        <v>71</v>
      </c>
      <c r="T225" t="s">
        <v>71</v>
      </c>
      <c r="U225" t="s">
        <v>71</v>
      </c>
      <c r="V225" t="s">
        <v>71</v>
      </c>
      <c r="W225" t="s">
        <v>2229</v>
      </c>
      <c r="X225" t="s">
        <v>71</v>
      </c>
      <c r="Y225" t="s">
        <v>71</v>
      </c>
      <c r="Z225" t="s">
        <v>71</v>
      </c>
      <c r="AA225" t="s">
        <v>71</v>
      </c>
      <c r="AB225" t="s">
        <v>2230</v>
      </c>
      <c r="AC225" t="s">
        <v>2231</v>
      </c>
      <c r="AD225" t="s">
        <v>71</v>
      </c>
      <c r="AE225" t="s">
        <v>71</v>
      </c>
      <c r="AF225" t="s">
        <v>71</v>
      </c>
      <c r="AG225" t="s">
        <v>71</v>
      </c>
      <c r="AH225" t="s">
        <v>71</v>
      </c>
      <c r="AI225" t="s">
        <v>71</v>
      </c>
      <c r="AJ225" t="s">
        <v>71</v>
      </c>
      <c r="AK225" t="s">
        <v>71</v>
      </c>
      <c r="AL225" t="s">
        <v>71</v>
      </c>
      <c r="AM225" t="s">
        <v>71</v>
      </c>
      <c r="AN225" t="s">
        <v>71</v>
      </c>
      <c r="AO225" t="s">
        <v>71</v>
      </c>
      <c r="AP225" t="s">
        <v>677</v>
      </c>
      <c r="AQ225" t="s">
        <v>678</v>
      </c>
      <c r="AR225" t="s">
        <v>71</v>
      </c>
      <c r="AS225" t="s">
        <v>71</v>
      </c>
      <c r="AT225" t="s">
        <v>71</v>
      </c>
      <c r="AU225" t="s">
        <v>794</v>
      </c>
      <c r="AV225">
        <v>2009</v>
      </c>
      <c r="AW225">
        <v>22</v>
      </c>
      <c r="AX225">
        <v>1</v>
      </c>
      <c r="AY225" t="s">
        <v>71</v>
      </c>
      <c r="AZ225" t="s">
        <v>71</v>
      </c>
      <c r="BA225" t="s">
        <v>71</v>
      </c>
      <c r="BB225" t="s">
        <v>71</v>
      </c>
      <c r="BC225">
        <v>79</v>
      </c>
      <c r="BD225">
        <v>84</v>
      </c>
      <c r="BE225" t="s">
        <v>71</v>
      </c>
      <c r="BF225" t="s">
        <v>2232</v>
      </c>
      <c r="BG225" t="str">
        <f>HYPERLINK("http://dx.doi.org/10.1016/j.knosys.2008.07.002","http://dx.doi.org/10.1016/j.knosys.2008.07.002")</f>
        <v>http://dx.doi.org/10.1016/j.knosys.2008.07.002</v>
      </c>
      <c r="BH225" t="s">
        <v>71</v>
      </c>
      <c r="BI225" t="s">
        <v>71</v>
      </c>
      <c r="BJ225" t="s">
        <v>71</v>
      </c>
      <c r="BK225" t="s">
        <v>71</v>
      </c>
      <c r="BL225" t="s">
        <v>71</v>
      </c>
      <c r="BM225" t="s">
        <v>71</v>
      </c>
      <c r="BN225" t="s">
        <v>71</v>
      </c>
      <c r="BO225" t="s">
        <v>71</v>
      </c>
      <c r="BP225" t="s">
        <v>71</v>
      </c>
      <c r="BQ225" t="s">
        <v>71</v>
      </c>
      <c r="BR225" t="s">
        <v>71</v>
      </c>
      <c r="BS225" t="s">
        <v>71</v>
      </c>
      <c r="BT225" t="s">
        <v>2233</v>
      </c>
      <c r="BU225" t="str">
        <f>HYPERLINK("https%3A%2F%2Fwww.webofscience.com%2Fwos%2Fwoscc%2Ffull-record%2FWOS:000262311300011","View Full Record in Web of Science")</f>
        <v>View Full Record in Web of Science</v>
      </c>
    </row>
    <row r="226" spans="1:73" x14ac:dyDescent="0.25">
      <c r="A226" t="s">
        <v>83</v>
      </c>
      <c r="B226" t="s">
        <v>2234</v>
      </c>
      <c r="C226" t="s">
        <v>71</v>
      </c>
      <c r="D226" t="s">
        <v>71</v>
      </c>
      <c r="E226" t="s">
        <v>102</v>
      </c>
      <c r="F226" t="s">
        <v>2235</v>
      </c>
      <c r="G226" t="s">
        <v>71</v>
      </c>
      <c r="H226" t="s">
        <v>71</v>
      </c>
      <c r="I226" t="s">
        <v>2236</v>
      </c>
      <c r="K226" t="s">
        <v>2237</v>
      </c>
      <c r="L226" t="s">
        <v>2238</v>
      </c>
      <c r="M226" t="s">
        <v>71</v>
      </c>
      <c r="N226" t="s">
        <v>71</v>
      </c>
      <c r="O226" t="s">
        <v>71</v>
      </c>
      <c r="P226" t="s">
        <v>2239</v>
      </c>
      <c r="Q226" t="s">
        <v>2240</v>
      </c>
      <c r="R226" t="s">
        <v>2241</v>
      </c>
      <c r="S226" t="s">
        <v>71</v>
      </c>
      <c r="T226" t="s">
        <v>2242</v>
      </c>
      <c r="U226" t="s">
        <v>71</v>
      </c>
      <c r="V226" t="s">
        <v>71</v>
      </c>
      <c r="W226" t="s">
        <v>2243</v>
      </c>
      <c r="X226" t="s">
        <v>71</v>
      </c>
      <c r="Y226" t="s">
        <v>71</v>
      </c>
      <c r="Z226" t="s">
        <v>71</v>
      </c>
      <c r="AA226" t="s">
        <v>71</v>
      </c>
      <c r="AB226" t="s">
        <v>71</v>
      </c>
      <c r="AC226" t="s">
        <v>71</v>
      </c>
      <c r="AD226" t="s">
        <v>71</v>
      </c>
      <c r="AE226" t="s">
        <v>71</v>
      </c>
      <c r="AF226" t="s">
        <v>71</v>
      </c>
      <c r="AG226" t="s">
        <v>71</v>
      </c>
      <c r="AH226" t="s">
        <v>71</v>
      </c>
      <c r="AI226" t="s">
        <v>71</v>
      </c>
      <c r="AJ226" t="s">
        <v>71</v>
      </c>
      <c r="AK226" t="s">
        <v>71</v>
      </c>
      <c r="AL226" t="s">
        <v>71</v>
      </c>
      <c r="AM226" t="s">
        <v>71</v>
      </c>
      <c r="AN226" t="s">
        <v>71</v>
      </c>
      <c r="AO226" t="s">
        <v>71</v>
      </c>
      <c r="AP226" t="s">
        <v>2244</v>
      </c>
      <c r="AQ226" t="s">
        <v>71</v>
      </c>
      <c r="AR226" t="s">
        <v>2245</v>
      </c>
      <c r="AS226" t="s">
        <v>71</v>
      </c>
      <c r="AT226" t="s">
        <v>71</v>
      </c>
      <c r="AU226" t="s">
        <v>71</v>
      </c>
      <c r="AV226">
        <v>2019</v>
      </c>
      <c r="AW226" t="s">
        <v>71</v>
      </c>
      <c r="AX226" t="s">
        <v>71</v>
      </c>
      <c r="AY226" t="s">
        <v>71</v>
      </c>
      <c r="AZ226" t="s">
        <v>71</v>
      </c>
      <c r="BA226" t="s">
        <v>71</v>
      </c>
      <c r="BB226" t="s">
        <v>71</v>
      </c>
      <c r="BC226" t="s">
        <v>71</v>
      </c>
      <c r="BD226" t="s">
        <v>71</v>
      </c>
      <c r="BE226" t="s">
        <v>71</v>
      </c>
      <c r="BF226" t="s">
        <v>71</v>
      </c>
      <c r="BG226" t="s">
        <v>71</v>
      </c>
      <c r="BH226" t="s">
        <v>71</v>
      </c>
      <c r="BI226" t="s">
        <v>71</v>
      </c>
      <c r="BJ226" t="s">
        <v>71</v>
      </c>
      <c r="BK226" t="s">
        <v>71</v>
      </c>
      <c r="BL226" t="s">
        <v>71</v>
      </c>
      <c r="BM226" t="s">
        <v>71</v>
      </c>
      <c r="BN226" t="s">
        <v>71</v>
      </c>
      <c r="BO226" t="s">
        <v>71</v>
      </c>
      <c r="BP226" t="s">
        <v>71</v>
      </c>
      <c r="BQ226" t="s">
        <v>71</v>
      </c>
      <c r="BR226" t="s">
        <v>71</v>
      </c>
      <c r="BS226" t="s">
        <v>71</v>
      </c>
      <c r="BT226" t="s">
        <v>2246</v>
      </c>
      <c r="BU226" t="str">
        <f>HYPERLINK("https%3A%2F%2Fwww.webofscience.com%2Fwos%2Fwoscc%2Ffull-record%2FWOS:000525828100349","View Full Record in Web of Science")</f>
        <v>View Full Record in Web of Science</v>
      </c>
    </row>
    <row r="227" spans="1:73" x14ac:dyDescent="0.25">
      <c r="A227" t="s">
        <v>83</v>
      </c>
      <c r="B227" t="s">
        <v>2247</v>
      </c>
      <c r="C227" t="s">
        <v>71</v>
      </c>
      <c r="D227" t="s">
        <v>71</v>
      </c>
      <c r="E227" t="s">
        <v>102</v>
      </c>
      <c r="F227" t="s">
        <v>2248</v>
      </c>
      <c r="G227" t="s">
        <v>71</v>
      </c>
      <c r="H227" t="s">
        <v>71</v>
      </c>
      <c r="I227" t="s">
        <v>2249</v>
      </c>
      <c r="K227" t="s">
        <v>2250</v>
      </c>
      <c r="L227" t="s">
        <v>817</v>
      </c>
      <c r="M227" t="s">
        <v>71</v>
      </c>
      <c r="N227" t="s">
        <v>71</v>
      </c>
      <c r="O227" t="s">
        <v>71</v>
      </c>
      <c r="P227" t="s">
        <v>2251</v>
      </c>
      <c r="Q227" t="s">
        <v>2252</v>
      </c>
      <c r="R227" t="s">
        <v>1661</v>
      </c>
      <c r="S227" t="s">
        <v>2253</v>
      </c>
      <c r="T227" t="s">
        <v>71</v>
      </c>
      <c r="U227" t="s">
        <v>71</v>
      </c>
      <c r="V227" t="s">
        <v>71</v>
      </c>
      <c r="W227" t="s">
        <v>2254</v>
      </c>
      <c r="X227" t="s">
        <v>71</v>
      </c>
      <c r="Y227" t="s">
        <v>71</v>
      </c>
      <c r="Z227" t="s">
        <v>71</v>
      </c>
      <c r="AA227" t="s">
        <v>71</v>
      </c>
      <c r="AB227" t="s">
        <v>2255</v>
      </c>
      <c r="AC227" t="s">
        <v>2256</v>
      </c>
      <c r="AD227" t="s">
        <v>71</v>
      </c>
      <c r="AE227" t="s">
        <v>71</v>
      </c>
      <c r="AF227" t="s">
        <v>71</v>
      </c>
      <c r="AG227" t="s">
        <v>71</v>
      </c>
      <c r="AH227" t="s">
        <v>71</v>
      </c>
      <c r="AI227" t="s">
        <v>71</v>
      </c>
      <c r="AJ227" t="s">
        <v>71</v>
      </c>
      <c r="AK227" t="s">
        <v>71</v>
      </c>
      <c r="AL227" t="s">
        <v>71</v>
      </c>
      <c r="AM227" t="s">
        <v>71</v>
      </c>
      <c r="AN227" t="s">
        <v>71</v>
      </c>
      <c r="AO227" t="s">
        <v>71</v>
      </c>
      <c r="AP227" t="s">
        <v>824</v>
      </c>
      <c r="AQ227" t="s">
        <v>71</v>
      </c>
      <c r="AR227" t="s">
        <v>2257</v>
      </c>
      <c r="AS227" t="s">
        <v>71</v>
      </c>
      <c r="AT227" t="s">
        <v>71</v>
      </c>
      <c r="AU227" t="s">
        <v>71</v>
      </c>
      <c r="AV227">
        <v>2021</v>
      </c>
      <c r="AW227" t="s">
        <v>71</v>
      </c>
      <c r="AX227" t="s">
        <v>71</v>
      </c>
      <c r="AY227" t="s">
        <v>71</v>
      </c>
      <c r="AZ227" t="s">
        <v>71</v>
      </c>
      <c r="BA227" t="s">
        <v>71</v>
      </c>
      <c r="BB227" t="s">
        <v>71</v>
      </c>
      <c r="BC227" t="s">
        <v>71</v>
      </c>
      <c r="BD227" t="s">
        <v>71</v>
      </c>
      <c r="BE227" t="s">
        <v>71</v>
      </c>
      <c r="BF227" t="s">
        <v>2258</v>
      </c>
      <c r="BG227" t="str">
        <f>HYPERLINK("http://dx.doi.org/10.1109/FUZZ45933.2021.9494552","http://dx.doi.org/10.1109/FUZZ45933.2021.9494552")</f>
        <v>http://dx.doi.org/10.1109/FUZZ45933.2021.9494552</v>
      </c>
      <c r="BH227" t="s">
        <v>71</v>
      </c>
      <c r="BI227" t="s">
        <v>71</v>
      </c>
      <c r="BJ227" t="s">
        <v>71</v>
      </c>
      <c r="BK227" t="s">
        <v>71</v>
      </c>
      <c r="BL227" t="s">
        <v>71</v>
      </c>
      <c r="BM227" t="s">
        <v>71</v>
      </c>
      <c r="BN227" t="s">
        <v>71</v>
      </c>
      <c r="BO227" t="s">
        <v>71</v>
      </c>
      <c r="BP227" t="s">
        <v>71</v>
      </c>
      <c r="BQ227" t="s">
        <v>71</v>
      </c>
      <c r="BR227" t="s">
        <v>71</v>
      </c>
      <c r="BS227" t="s">
        <v>71</v>
      </c>
      <c r="BT227" t="s">
        <v>2259</v>
      </c>
      <c r="BU227" t="str">
        <f>HYPERLINK("https%3A%2F%2Fwww.webofscience.com%2Fwos%2Fwoscc%2Ffull-record%2FWOS:000698710800132","View Full Record in Web of Science")</f>
        <v>View Full Record in Web of Science</v>
      </c>
    </row>
    <row r="228" spans="1:73" x14ac:dyDescent="0.25">
      <c r="A228" t="s">
        <v>69</v>
      </c>
      <c r="B228" t="s">
        <v>1603</v>
      </c>
      <c r="C228" t="s">
        <v>71</v>
      </c>
      <c r="D228" t="s">
        <v>71</v>
      </c>
      <c r="E228" t="s">
        <v>71</v>
      </c>
      <c r="F228" t="s">
        <v>1604</v>
      </c>
      <c r="G228" t="s">
        <v>71</v>
      </c>
      <c r="H228" t="s">
        <v>71</v>
      </c>
      <c r="I228" t="s">
        <v>2260</v>
      </c>
      <c r="K228" t="s">
        <v>257</v>
      </c>
      <c r="L228" t="s">
        <v>71</v>
      </c>
      <c r="M228" t="s">
        <v>71</v>
      </c>
      <c r="N228" t="s">
        <v>71</v>
      </c>
      <c r="O228" t="s">
        <v>71</v>
      </c>
      <c r="P228" t="s">
        <v>71</v>
      </c>
      <c r="Q228" t="s">
        <v>71</v>
      </c>
      <c r="R228" t="s">
        <v>71</v>
      </c>
      <c r="S228" t="s">
        <v>71</v>
      </c>
      <c r="T228" t="s">
        <v>71</v>
      </c>
      <c r="U228" t="s">
        <v>71</v>
      </c>
      <c r="V228" t="s">
        <v>71</v>
      </c>
      <c r="W228" t="s">
        <v>2261</v>
      </c>
      <c r="X228" t="s">
        <v>71</v>
      </c>
      <c r="Y228" t="s">
        <v>71</v>
      </c>
      <c r="Z228" t="s">
        <v>71</v>
      </c>
      <c r="AA228" t="s">
        <v>71</v>
      </c>
      <c r="AB228" t="s">
        <v>1607</v>
      </c>
      <c r="AC228" t="s">
        <v>1608</v>
      </c>
      <c r="AD228" t="s">
        <v>71</v>
      </c>
      <c r="AE228" t="s">
        <v>71</v>
      </c>
      <c r="AF228" t="s">
        <v>71</v>
      </c>
      <c r="AG228" t="s">
        <v>71</v>
      </c>
      <c r="AH228" t="s">
        <v>71</v>
      </c>
      <c r="AI228" t="s">
        <v>71</v>
      </c>
      <c r="AJ228" t="s">
        <v>71</v>
      </c>
      <c r="AK228" t="s">
        <v>71</v>
      </c>
      <c r="AL228" t="s">
        <v>71</v>
      </c>
      <c r="AM228" t="s">
        <v>71</v>
      </c>
      <c r="AN228" t="s">
        <v>71</v>
      </c>
      <c r="AO228" t="s">
        <v>71</v>
      </c>
      <c r="AP228" t="s">
        <v>261</v>
      </c>
      <c r="AQ228" t="s">
        <v>262</v>
      </c>
      <c r="AR228" t="s">
        <v>71</v>
      </c>
      <c r="AS228" t="s">
        <v>71</v>
      </c>
      <c r="AT228" t="s">
        <v>71</v>
      </c>
      <c r="AU228" t="s">
        <v>479</v>
      </c>
      <c r="AV228">
        <v>2013</v>
      </c>
      <c r="AW228">
        <v>54</v>
      </c>
      <c r="AX228">
        <v>8</v>
      </c>
      <c r="AY228" t="s">
        <v>71</v>
      </c>
      <c r="AZ228" t="s">
        <v>71</v>
      </c>
      <c r="BA228" t="s">
        <v>71</v>
      </c>
      <c r="BB228" t="s">
        <v>71</v>
      </c>
      <c r="BC228">
        <v>1013</v>
      </c>
      <c r="BD228">
        <v>1033</v>
      </c>
      <c r="BE228" t="s">
        <v>71</v>
      </c>
      <c r="BF228" t="s">
        <v>2262</v>
      </c>
      <c r="BG228" t="str">
        <f>HYPERLINK("http://dx.doi.org/10.1016/j.ijar.2013.04.013","http://dx.doi.org/10.1016/j.ijar.2013.04.013")</f>
        <v>http://dx.doi.org/10.1016/j.ijar.2013.04.013</v>
      </c>
      <c r="BH228" t="s">
        <v>71</v>
      </c>
      <c r="BI228" t="s">
        <v>71</v>
      </c>
      <c r="BJ228" t="s">
        <v>71</v>
      </c>
      <c r="BK228" t="s">
        <v>71</v>
      </c>
      <c r="BL228" t="s">
        <v>71</v>
      </c>
      <c r="BM228" t="s">
        <v>71</v>
      </c>
      <c r="BN228" t="s">
        <v>71</v>
      </c>
      <c r="BO228" t="s">
        <v>71</v>
      </c>
      <c r="BP228" t="s">
        <v>71</v>
      </c>
      <c r="BQ228" t="s">
        <v>71</v>
      </c>
      <c r="BR228" t="s">
        <v>71</v>
      </c>
      <c r="BS228" t="s">
        <v>71</v>
      </c>
      <c r="BT228" t="s">
        <v>2263</v>
      </c>
      <c r="BU228" t="str">
        <f>HYPERLINK("https%3A%2F%2Fwww.webofscience.com%2Fwos%2Fwoscc%2Ffull-record%2FWOS:000321806700005","View Full Record in Web of Science")</f>
        <v>View Full Record in Web of Science</v>
      </c>
    </row>
    <row r="229" spans="1:73" x14ac:dyDescent="0.25">
      <c r="A229" t="s">
        <v>83</v>
      </c>
      <c r="B229" t="s">
        <v>2264</v>
      </c>
      <c r="C229" t="s">
        <v>71</v>
      </c>
      <c r="D229" t="s">
        <v>71</v>
      </c>
      <c r="E229" t="s">
        <v>102</v>
      </c>
      <c r="F229" t="s">
        <v>2265</v>
      </c>
      <c r="G229" t="s">
        <v>71</v>
      </c>
      <c r="H229" t="s">
        <v>71</v>
      </c>
      <c r="I229" t="s">
        <v>2266</v>
      </c>
      <c r="K229" t="s">
        <v>816</v>
      </c>
      <c r="L229" t="s">
        <v>817</v>
      </c>
      <c r="M229" t="s">
        <v>71</v>
      </c>
      <c r="N229" t="s">
        <v>71</v>
      </c>
      <c r="O229" t="s">
        <v>71</v>
      </c>
      <c r="P229" t="s">
        <v>818</v>
      </c>
      <c r="Q229" t="s">
        <v>819</v>
      </c>
      <c r="R229" t="s">
        <v>820</v>
      </c>
      <c r="S229" t="s">
        <v>102</v>
      </c>
      <c r="T229" t="s">
        <v>71</v>
      </c>
      <c r="U229" t="s">
        <v>71</v>
      </c>
      <c r="V229" t="s">
        <v>71</v>
      </c>
      <c r="W229" t="s">
        <v>2267</v>
      </c>
      <c r="X229" t="s">
        <v>71</v>
      </c>
      <c r="Y229" t="s">
        <v>71</v>
      </c>
      <c r="Z229" t="s">
        <v>71</v>
      </c>
      <c r="AA229" t="s">
        <v>71</v>
      </c>
      <c r="AB229" t="s">
        <v>71</v>
      </c>
      <c r="AC229" t="s">
        <v>71</v>
      </c>
      <c r="AD229" t="s">
        <v>71</v>
      </c>
      <c r="AE229" t="s">
        <v>71</v>
      </c>
      <c r="AF229" t="s">
        <v>71</v>
      </c>
      <c r="AG229" t="s">
        <v>71</v>
      </c>
      <c r="AH229" t="s">
        <v>71</v>
      </c>
      <c r="AI229" t="s">
        <v>71</v>
      </c>
      <c r="AJ229" t="s">
        <v>71</v>
      </c>
      <c r="AK229" t="s">
        <v>71</v>
      </c>
      <c r="AL229" t="s">
        <v>71</v>
      </c>
      <c r="AM229" t="s">
        <v>71</v>
      </c>
      <c r="AN229" t="s">
        <v>71</v>
      </c>
      <c r="AO229" t="s">
        <v>71</v>
      </c>
      <c r="AP229" t="s">
        <v>824</v>
      </c>
      <c r="AQ229" t="s">
        <v>71</v>
      </c>
      <c r="AR229" t="s">
        <v>825</v>
      </c>
      <c r="AS229" t="s">
        <v>71</v>
      </c>
      <c r="AT229" t="s">
        <v>71</v>
      </c>
      <c r="AU229" t="s">
        <v>71</v>
      </c>
      <c r="AV229">
        <v>2012</v>
      </c>
      <c r="AW229" t="s">
        <v>71</v>
      </c>
      <c r="AX229" t="s">
        <v>71</v>
      </c>
      <c r="AY229" t="s">
        <v>71</v>
      </c>
      <c r="AZ229" t="s">
        <v>71</v>
      </c>
      <c r="BA229" t="s">
        <v>71</v>
      </c>
      <c r="BB229" t="s">
        <v>71</v>
      </c>
      <c r="BC229" t="s">
        <v>71</v>
      </c>
      <c r="BD229" t="s">
        <v>71</v>
      </c>
      <c r="BE229" t="s">
        <v>71</v>
      </c>
      <c r="BF229" t="s">
        <v>71</v>
      </c>
      <c r="BG229" t="s">
        <v>71</v>
      </c>
      <c r="BH229" t="s">
        <v>71</v>
      </c>
      <c r="BI229" t="s">
        <v>71</v>
      </c>
      <c r="BJ229" t="s">
        <v>71</v>
      </c>
      <c r="BK229" t="s">
        <v>71</v>
      </c>
      <c r="BL229" t="s">
        <v>71</v>
      </c>
      <c r="BM229" t="s">
        <v>71</v>
      </c>
      <c r="BN229" t="s">
        <v>71</v>
      </c>
      <c r="BO229" t="s">
        <v>71</v>
      </c>
      <c r="BP229" t="s">
        <v>71</v>
      </c>
      <c r="BQ229" t="s">
        <v>71</v>
      </c>
      <c r="BR229" t="s">
        <v>71</v>
      </c>
      <c r="BS229" t="s">
        <v>71</v>
      </c>
      <c r="BT229" t="s">
        <v>2268</v>
      </c>
      <c r="BU229" t="str">
        <f>HYPERLINK("https%3A%2F%2Fwww.webofscience.com%2Fwos%2Fwoscc%2Ffull-record%2FWOS:000309188200158","View Full Record in Web of Science")</f>
        <v>View Full Record in Web of Science</v>
      </c>
    </row>
    <row r="230" spans="1:73" x14ac:dyDescent="0.25">
      <c r="A230" t="s">
        <v>69</v>
      </c>
      <c r="B230" t="s">
        <v>2269</v>
      </c>
      <c r="C230" t="s">
        <v>71</v>
      </c>
      <c r="D230" t="s">
        <v>71</v>
      </c>
      <c r="E230" t="s">
        <v>71</v>
      </c>
      <c r="F230" t="s">
        <v>2270</v>
      </c>
      <c r="G230" t="s">
        <v>71</v>
      </c>
      <c r="H230" t="s">
        <v>71</v>
      </c>
      <c r="I230" t="s">
        <v>2271</v>
      </c>
      <c r="K230" t="s">
        <v>2272</v>
      </c>
      <c r="L230" t="s">
        <v>71</v>
      </c>
      <c r="M230" t="s">
        <v>71</v>
      </c>
      <c r="N230" t="s">
        <v>71</v>
      </c>
      <c r="O230" t="s">
        <v>71</v>
      </c>
      <c r="P230" t="s">
        <v>71</v>
      </c>
      <c r="Q230" t="s">
        <v>71</v>
      </c>
      <c r="R230" t="s">
        <v>71</v>
      </c>
      <c r="S230" t="s">
        <v>71</v>
      </c>
      <c r="T230" t="s">
        <v>71</v>
      </c>
      <c r="U230" t="s">
        <v>71</v>
      </c>
      <c r="V230" t="s">
        <v>71</v>
      </c>
      <c r="W230" t="s">
        <v>2273</v>
      </c>
      <c r="X230" t="s">
        <v>71</v>
      </c>
      <c r="Y230" t="s">
        <v>71</v>
      </c>
      <c r="Z230" t="s">
        <v>71</v>
      </c>
      <c r="AA230" t="s">
        <v>71</v>
      </c>
      <c r="AB230" t="s">
        <v>71</v>
      </c>
      <c r="AC230" t="s">
        <v>71</v>
      </c>
      <c r="AD230" t="s">
        <v>71</v>
      </c>
      <c r="AE230" t="s">
        <v>71</v>
      </c>
      <c r="AF230" t="s">
        <v>71</v>
      </c>
      <c r="AG230" t="s">
        <v>71</v>
      </c>
      <c r="AH230" t="s">
        <v>71</v>
      </c>
      <c r="AI230" t="s">
        <v>71</v>
      </c>
      <c r="AJ230" t="s">
        <v>71</v>
      </c>
      <c r="AK230" t="s">
        <v>71</v>
      </c>
      <c r="AL230" t="s">
        <v>71</v>
      </c>
      <c r="AM230" t="s">
        <v>71</v>
      </c>
      <c r="AN230" t="s">
        <v>71</v>
      </c>
      <c r="AO230" t="s">
        <v>71</v>
      </c>
      <c r="AP230" t="s">
        <v>2274</v>
      </c>
      <c r="AQ230" t="s">
        <v>2275</v>
      </c>
      <c r="AR230" t="s">
        <v>71</v>
      </c>
      <c r="AS230" t="s">
        <v>71</v>
      </c>
      <c r="AT230" t="s">
        <v>71</v>
      </c>
      <c r="AU230" t="s">
        <v>71</v>
      </c>
      <c r="AV230">
        <v>2021</v>
      </c>
      <c r="AW230">
        <v>32</v>
      </c>
      <c r="AX230">
        <v>4</v>
      </c>
      <c r="AY230" t="s">
        <v>71</v>
      </c>
      <c r="AZ230" t="s">
        <v>71</v>
      </c>
      <c r="BA230" t="s">
        <v>71</v>
      </c>
      <c r="BB230" t="s">
        <v>71</v>
      </c>
      <c r="BC230">
        <v>661</v>
      </c>
      <c r="BD230">
        <v>686</v>
      </c>
      <c r="BE230" t="s">
        <v>71</v>
      </c>
      <c r="BF230" t="s">
        <v>2276</v>
      </c>
      <c r="BG230" t="str">
        <f>HYPERLINK("http://dx.doi.org/10.15388/21-INFOR451","http://dx.doi.org/10.15388/21-INFOR451")</f>
        <v>http://dx.doi.org/10.15388/21-INFOR451</v>
      </c>
      <c r="BH230" t="s">
        <v>71</v>
      </c>
      <c r="BI230" t="s">
        <v>71</v>
      </c>
      <c r="BJ230" t="s">
        <v>71</v>
      </c>
      <c r="BK230" t="s">
        <v>71</v>
      </c>
      <c r="BL230" t="s">
        <v>71</v>
      </c>
      <c r="BM230" t="s">
        <v>71</v>
      </c>
      <c r="BN230" t="s">
        <v>71</v>
      </c>
      <c r="BO230" t="s">
        <v>71</v>
      </c>
      <c r="BP230" t="s">
        <v>71</v>
      </c>
      <c r="BQ230" t="s">
        <v>71</v>
      </c>
      <c r="BR230" t="s">
        <v>71</v>
      </c>
      <c r="BS230" t="s">
        <v>71</v>
      </c>
      <c r="BT230" t="s">
        <v>2277</v>
      </c>
      <c r="BU230" t="str">
        <f>HYPERLINK("https%3A%2F%2Fwww.webofscience.com%2Fwos%2Fwoscc%2Ffull-record%2FWOS:000735200800001","View Full Record in Web of Science")</f>
        <v>View Full Record in Web of Science</v>
      </c>
    </row>
    <row r="231" spans="1:73" x14ac:dyDescent="0.25">
      <c r="A231" t="s">
        <v>69</v>
      </c>
      <c r="B231" t="s">
        <v>2278</v>
      </c>
      <c r="C231" t="s">
        <v>71</v>
      </c>
      <c r="D231" t="s">
        <v>71</v>
      </c>
      <c r="E231" t="s">
        <v>71</v>
      </c>
      <c r="F231" t="s">
        <v>2278</v>
      </c>
      <c r="G231" t="s">
        <v>71</v>
      </c>
      <c r="H231" t="s">
        <v>71</v>
      </c>
      <c r="I231" t="s">
        <v>2279</v>
      </c>
      <c r="K231" t="s">
        <v>2280</v>
      </c>
      <c r="L231" t="s">
        <v>71</v>
      </c>
      <c r="M231" t="s">
        <v>71</v>
      </c>
      <c r="N231" t="s">
        <v>71</v>
      </c>
      <c r="O231" t="s">
        <v>71</v>
      </c>
      <c r="P231" t="s">
        <v>71</v>
      </c>
      <c r="Q231" t="s">
        <v>71</v>
      </c>
      <c r="R231" t="s">
        <v>71</v>
      </c>
      <c r="S231" t="s">
        <v>71</v>
      </c>
      <c r="T231" t="s">
        <v>71</v>
      </c>
      <c r="U231" t="s">
        <v>71</v>
      </c>
      <c r="V231" t="s">
        <v>71</v>
      </c>
      <c r="W231" t="s">
        <v>2281</v>
      </c>
      <c r="X231" t="s">
        <v>71</v>
      </c>
      <c r="Y231" t="s">
        <v>71</v>
      </c>
      <c r="Z231" t="s">
        <v>71</v>
      </c>
      <c r="AA231" t="s">
        <v>71</v>
      </c>
      <c r="AB231" t="s">
        <v>71</v>
      </c>
      <c r="AC231" t="s">
        <v>71</v>
      </c>
      <c r="AD231" t="s">
        <v>71</v>
      </c>
      <c r="AE231" t="s">
        <v>71</v>
      </c>
      <c r="AF231" t="s">
        <v>71</v>
      </c>
      <c r="AG231" t="s">
        <v>71</v>
      </c>
      <c r="AH231" t="s">
        <v>71</v>
      </c>
      <c r="AI231" t="s">
        <v>71</v>
      </c>
      <c r="AJ231" t="s">
        <v>71</v>
      </c>
      <c r="AK231" t="s">
        <v>71</v>
      </c>
      <c r="AL231" t="s">
        <v>71</v>
      </c>
      <c r="AM231" t="s">
        <v>71</v>
      </c>
      <c r="AN231" t="s">
        <v>71</v>
      </c>
      <c r="AO231" t="s">
        <v>71</v>
      </c>
      <c r="AP231" t="s">
        <v>2282</v>
      </c>
      <c r="AQ231" t="s">
        <v>71</v>
      </c>
      <c r="AR231" t="s">
        <v>71</v>
      </c>
      <c r="AS231" t="s">
        <v>71</v>
      </c>
      <c r="AT231" t="s">
        <v>71</v>
      </c>
      <c r="AU231" t="s">
        <v>263</v>
      </c>
      <c r="AV231">
        <v>1994</v>
      </c>
      <c r="AW231">
        <v>25</v>
      </c>
      <c r="AX231">
        <v>11</v>
      </c>
      <c r="AY231" t="s">
        <v>71</v>
      </c>
      <c r="AZ231" t="s">
        <v>71</v>
      </c>
      <c r="BA231" t="s">
        <v>71</v>
      </c>
      <c r="BB231" t="s">
        <v>71</v>
      </c>
      <c r="BC231">
        <v>1727</v>
      </c>
      <c r="BD231">
        <v>1741</v>
      </c>
      <c r="BE231" t="s">
        <v>71</v>
      </c>
      <c r="BF231" t="s">
        <v>2283</v>
      </c>
      <c r="BG231" t="str">
        <f>HYPERLINK("http://dx.doi.org/10.1080/00207729408949309","http://dx.doi.org/10.1080/00207729408949309")</f>
        <v>http://dx.doi.org/10.1080/00207729408949309</v>
      </c>
      <c r="BH231" t="s">
        <v>71</v>
      </c>
      <c r="BI231" t="s">
        <v>71</v>
      </c>
      <c r="BJ231" t="s">
        <v>71</v>
      </c>
      <c r="BK231" t="s">
        <v>71</v>
      </c>
      <c r="BL231" t="s">
        <v>71</v>
      </c>
      <c r="BM231" t="s">
        <v>71</v>
      </c>
      <c r="BN231" t="s">
        <v>71</v>
      </c>
      <c r="BO231" t="s">
        <v>71</v>
      </c>
      <c r="BP231" t="s">
        <v>71</v>
      </c>
      <c r="BQ231" t="s">
        <v>71</v>
      </c>
      <c r="BR231" t="s">
        <v>71</v>
      </c>
      <c r="BS231" t="s">
        <v>71</v>
      </c>
      <c r="BT231" t="s">
        <v>2284</v>
      </c>
      <c r="BU231" t="str">
        <f>HYPERLINK("https%3A%2F%2Fwww.webofscience.com%2Fwos%2Fwoscc%2Ffull-record%2FWOS:A1994QB38200005","View Full Record in Web of Science")</f>
        <v>View Full Record in Web of Science</v>
      </c>
    </row>
    <row r="232" spans="1:73" x14ac:dyDescent="0.25">
      <c r="A232" t="s">
        <v>69</v>
      </c>
      <c r="B232" t="s">
        <v>2285</v>
      </c>
      <c r="C232" t="s">
        <v>71</v>
      </c>
      <c r="D232" t="s">
        <v>71</v>
      </c>
      <c r="E232" t="s">
        <v>71</v>
      </c>
      <c r="F232" t="s">
        <v>2286</v>
      </c>
      <c r="G232" t="s">
        <v>71</v>
      </c>
      <c r="H232" t="s">
        <v>71</v>
      </c>
      <c r="I232" t="s">
        <v>2287</v>
      </c>
      <c r="K232" t="s">
        <v>2288</v>
      </c>
      <c r="L232" t="s">
        <v>71</v>
      </c>
      <c r="M232" t="s">
        <v>71</v>
      </c>
      <c r="N232" t="s">
        <v>71</v>
      </c>
      <c r="O232" t="s">
        <v>71</v>
      </c>
      <c r="P232" t="s">
        <v>71</v>
      </c>
      <c r="Q232" t="s">
        <v>71</v>
      </c>
      <c r="R232" t="s">
        <v>71</v>
      </c>
      <c r="S232" t="s">
        <v>71</v>
      </c>
      <c r="T232" t="s">
        <v>71</v>
      </c>
      <c r="U232" t="s">
        <v>71</v>
      </c>
      <c r="V232" t="s">
        <v>71</v>
      </c>
      <c r="W232" t="s">
        <v>2289</v>
      </c>
      <c r="X232" t="s">
        <v>71</v>
      </c>
      <c r="Y232" t="s">
        <v>71</v>
      </c>
      <c r="Z232" t="s">
        <v>71</v>
      </c>
      <c r="AA232" t="s">
        <v>71</v>
      </c>
      <c r="AB232" t="s">
        <v>71</v>
      </c>
      <c r="AC232" t="s">
        <v>2290</v>
      </c>
      <c r="AD232" t="s">
        <v>71</v>
      </c>
      <c r="AE232" t="s">
        <v>71</v>
      </c>
      <c r="AF232" t="s">
        <v>71</v>
      </c>
      <c r="AG232" t="s">
        <v>71</v>
      </c>
      <c r="AH232" t="s">
        <v>71</v>
      </c>
      <c r="AI232" t="s">
        <v>71</v>
      </c>
      <c r="AJ232" t="s">
        <v>71</v>
      </c>
      <c r="AK232" t="s">
        <v>71</v>
      </c>
      <c r="AL232" t="s">
        <v>71</v>
      </c>
      <c r="AM232" t="s">
        <v>71</v>
      </c>
      <c r="AN232" t="s">
        <v>71</v>
      </c>
      <c r="AO232" t="s">
        <v>71</v>
      </c>
      <c r="AP232" t="s">
        <v>2291</v>
      </c>
      <c r="AQ232" t="s">
        <v>2292</v>
      </c>
      <c r="AR232" t="s">
        <v>71</v>
      </c>
      <c r="AS232" t="s">
        <v>71</v>
      </c>
      <c r="AT232" t="s">
        <v>71</v>
      </c>
      <c r="AU232" t="s">
        <v>728</v>
      </c>
      <c r="AV232">
        <v>2019</v>
      </c>
      <c r="AW232">
        <v>4</v>
      </c>
      <c r="AX232">
        <v>4</v>
      </c>
      <c r="AY232" t="s">
        <v>71</v>
      </c>
      <c r="AZ232" t="s">
        <v>71</v>
      </c>
      <c r="BA232" t="s">
        <v>180</v>
      </c>
      <c r="BB232" t="s">
        <v>71</v>
      </c>
      <c r="BC232">
        <v>223</v>
      </c>
      <c r="BD232">
        <v>230</v>
      </c>
      <c r="BE232" t="s">
        <v>71</v>
      </c>
      <c r="BF232" t="s">
        <v>2293</v>
      </c>
      <c r="BG232" t="str">
        <f>HYPERLINK("http://dx.doi.org/10.1049/trit.2019.0021","http://dx.doi.org/10.1049/trit.2019.0021")</f>
        <v>http://dx.doi.org/10.1049/trit.2019.0021</v>
      </c>
      <c r="BH232" t="s">
        <v>71</v>
      </c>
      <c r="BI232" t="s">
        <v>71</v>
      </c>
      <c r="BJ232" t="s">
        <v>71</v>
      </c>
      <c r="BK232" t="s">
        <v>71</v>
      </c>
      <c r="BL232" t="s">
        <v>71</v>
      </c>
      <c r="BM232" t="s">
        <v>71</v>
      </c>
      <c r="BN232" t="s">
        <v>71</v>
      </c>
      <c r="BO232" t="s">
        <v>71</v>
      </c>
      <c r="BP232" t="s">
        <v>71</v>
      </c>
      <c r="BQ232" t="s">
        <v>71</v>
      </c>
      <c r="BR232" t="s">
        <v>71</v>
      </c>
      <c r="BS232" t="s">
        <v>71</v>
      </c>
      <c r="BT232" t="s">
        <v>2294</v>
      </c>
      <c r="BU232" t="str">
        <f>HYPERLINK("https%3A%2F%2Fwww.webofscience.com%2Fwos%2Fwoscc%2Ffull-record%2FWOS:000597161400004","View Full Record in Web of Science")</f>
        <v>View Full Record in Web of Science</v>
      </c>
    </row>
    <row r="233" spans="1:73" x14ac:dyDescent="0.25">
      <c r="A233" t="s">
        <v>69</v>
      </c>
      <c r="B233" t="s">
        <v>2295</v>
      </c>
      <c r="C233" t="s">
        <v>71</v>
      </c>
      <c r="D233" t="s">
        <v>71</v>
      </c>
      <c r="E233" t="s">
        <v>71</v>
      </c>
      <c r="F233" t="s">
        <v>2296</v>
      </c>
      <c r="G233" t="s">
        <v>71</v>
      </c>
      <c r="H233" t="s">
        <v>71</v>
      </c>
      <c r="I233" t="s">
        <v>2297</v>
      </c>
      <c r="K233" t="s">
        <v>74</v>
      </c>
      <c r="L233" t="s">
        <v>71</v>
      </c>
      <c r="M233" t="s">
        <v>71</v>
      </c>
      <c r="N233" t="s">
        <v>71</v>
      </c>
      <c r="O233" t="s">
        <v>71</v>
      </c>
      <c r="P233" t="s">
        <v>71</v>
      </c>
      <c r="Q233" t="s">
        <v>71</v>
      </c>
      <c r="R233" t="s">
        <v>71</v>
      </c>
      <c r="S233" t="s">
        <v>71</v>
      </c>
      <c r="T233" t="s">
        <v>71</v>
      </c>
      <c r="U233" t="s">
        <v>71</v>
      </c>
      <c r="V233" t="s">
        <v>71</v>
      </c>
      <c r="W233" t="s">
        <v>2298</v>
      </c>
      <c r="X233" t="s">
        <v>71</v>
      </c>
      <c r="Y233" t="s">
        <v>71</v>
      </c>
      <c r="Z233" t="s">
        <v>71</v>
      </c>
      <c r="AA233" t="s">
        <v>71</v>
      </c>
      <c r="AB233" t="s">
        <v>1170</v>
      </c>
      <c r="AC233" t="s">
        <v>1171</v>
      </c>
      <c r="AD233" t="s">
        <v>71</v>
      </c>
      <c r="AE233" t="s">
        <v>71</v>
      </c>
      <c r="AF233" t="s">
        <v>71</v>
      </c>
      <c r="AG233" t="s">
        <v>71</v>
      </c>
      <c r="AH233" t="s">
        <v>71</v>
      </c>
      <c r="AI233" t="s">
        <v>71</v>
      </c>
      <c r="AJ233" t="s">
        <v>71</v>
      </c>
      <c r="AK233" t="s">
        <v>71</v>
      </c>
      <c r="AL233" t="s">
        <v>71</v>
      </c>
      <c r="AM233" t="s">
        <v>71</v>
      </c>
      <c r="AN233" t="s">
        <v>71</v>
      </c>
      <c r="AO233" t="s">
        <v>71</v>
      </c>
      <c r="AP233" t="s">
        <v>77</v>
      </c>
      <c r="AQ233" t="s">
        <v>78</v>
      </c>
      <c r="AR233" t="s">
        <v>71</v>
      </c>
      <c r="AS233" t="s">
        <v>71</v>
      </c>
      <c r="AT233" t="s">
        <v>71</v>
      </c>
      <c r="AU233" t="s">
        <v>770</v>
      </c>
      <c r="AV233">
        <v>2019</v>
      </c>
      <c r="AW233">
        <v>23</v>
      </c>
      <c r="AX233">
        <v>6</v>
      </c>
      <c r="AY233" t="s">
        <v>71</v>
      </c>
      <c r="AZ233" t="s">
        <v>71</v>
      </c>
      <c r="BA233" t="s">
        <v>180</v>
      </c>
      <c r="BB233" t="s">
        <v>71</v>
      </c>
      <c r="BC233">
        <v>1985</v>
      </c>
      <c r="BD233">
        <v>1998</v>
      </c>
      <c r="BE233" t="s">
        <v>71</v>
      </c>
      <c r="BF233" t="s">
        <v>2299</v>
      </c>
      <c r="BG233" t="str">
        <f>HYPERLINK("http://dx.doi.org/10.1007/s00500-017-2912-0","http://dx.doi.org/10.1007/s00500-017-2912-0")</f>
        <v>http://dx.doi.org/10.1007/s00500-017-2912-0</v>
      </c>
      <c r="BH233" t="s">
        <v>71</v>
      </c>
      <c r="BI233" t="s">
        <v>71</v>
      </c>
      <c r="BJ233" t="s">
        <v>71</v>
      </c>
      <c r="BK233" t="s">
        <v>71</v>
      </c>
      <c r="BL233" t="s">
        <v>71</v>
      </c>
      <c r="BM233" t="s">
        <v>71</v>
      </c>
      <c r="BN233" t="s">
        <v>71</v>
      </c>
      <c r="BO233" t="s">
        <v>71</v>
      </c>
      <c r="BP233" t="s">
        <v>71</v>
      </c>
      <c r="BQ233" t="s">
        <v>71</v>
      </c>
      <c r="BR233" t="s">
        <v>71</v>
      </c>
      <c r="BS233" t="s">
        <v>71</v>
      </c>
      <c r="BT233" t="s">
        <v>2300</v>
      </c>
      <c r="BU233" t="str">
        <f>HYPERLINK("https%3A%2F%2Fwww.webofscience.com%2Fwos%2Fwoscc%2Ffull-record%2FWOS:000459903300016","View Full Record in Web of Science")</f>
        <v>View Full Record in Web of Science</v>
      </c>
    </row>
    <row r="234" spans="1:73" x14ac:dyDescent="0.25">
      <c r="A234" t="s">
        <v>69</v>
      </c>
      <c r="B234" t="s">
        <v>2301</v>
      </c>
      <c r="C234" t="s">
        <v>71</v>
      </c>
      <c r="D234" t="s">
        <v>71</v>
      </c>
      <c r="E234" t="s">
        <v>71</v>
      </c>
      <c r="F234" t="s">
        <v>2302</v>
      </c>
      <c r="G234" t="s">
        <v>71</v>
      </c>
      <c r="H234" t="s">
        <v>71</v>
      </c>
      <c r="I234" t="s">
        <v>2303</v>
      </c>
      <c r="K234" t="s">
        <v>788</v>
      </c>
      <c r="L234" t="s">
        <v>71</v>
      </c>
      <c r="M234" t="s">
        <v>71</v>
      </c>
      <c r="N234" t="s">
        <v>71</v>
      </c>
      <c r="O234" t="s">
        <v>71</v>
      </c>
      <c r="P234" t="s">
        <v>71</v>
      </c>
      <c r="Q234" t="s">
        <v>71</v>
      </c>
      <c r="R234" t="s">
        <v>71</v>
      </c>
      <c r="S234" t="s">
        <v>71</v>
      </c>
      <c r="T234" t="s">
        <v>71</v>
      </c>
      <c r="U234" t="s">
        <v>71</v>
      </c>
      <c r="V234" t="s">
        <v>71</v>
      </c>
      <c r="W234" t="s">
        <v>2304</v>
      </c>
      <c r="X234" t="s">
        <v>71</v>
      </c>
      <c r="Y234" t="s">
        <v>71</v>
      </c>
      <c r="Z234" t="s">
        <v>71</v>
      </c>
      <c r="AA234" t="s">
        <v>71</v>
      </c>
      <c r="AB234" t="s">
        <v>71</v>
      </c>
      <c r="AC234" t="s">
        <v>2191</v>
      </c>
      <c r="AD234" t="s">
        <v>71</v>
      </c>
      <c r="AE234" t="s">
        <v>71</v>
      </c>
      <c r="AF234" t="s">
        <v>71</v>
      </c>
      <c r="AG234" t="s">
        <v>71</v>
      </c>
      <c r="AH234" t="s">
        <v>71</v>
      </c>
      <c r="AI234" t="s">
        <v>71</v>
      </c>
      <c r="AJ234" t="s">
        <v>71</v>
      </c>
      <c r="AK234" t="s">
        <v>71</v>
      </c>
      <c r="AL234" t="s">
        <v>71</v>
      </c>
      <c r="AM234" t="s">
        <v>71</v>
      </c>
      <c r="AN234" t="s">
        <v>71</v>
      </c>
      <c r="AO234" t="s">
        <v>71</v>
      </c>
      <c r="AP234" t="s">
        <v>792</v>
      </c>
      <c r="AQ234" t="s">
        <v>793</v>
      </c>
      <c r="AR234" t="s">
        <v>71</v>
      </c>
      <c r="AS234" t="s">
        <v>71</v>
      </c>
      <c r="AT234" t="s">
        <v>71</v>
      </c>
      <c r="AU234" t="s">
        <v>770</v>
      </c>
      <c r="AV234">
        <v>2017</v>
      </c>
      <c r="AW234">
        <v>2</v>
      </c>
      <c r="AX234">
        <v>1</v>
      </c>
      <c r="AY234" t="s">
        <v>71</v>
      </c>
      <c r="AZ234" t="s">
        <v>71</v>
      </c>
      <c r="BA234" t="s">
        <v>71</v>
      </c>
      <c r="BB234" t="s">
        <v>71</v>
      </c>
      <c r="BC234">
        <v>13</v>
      </c>
      <c r="BD234">
        <v>39</v>
      </c>
      <c r="BE234" t="s">
        <v>71</v>
      </c>
      <c r="BF234" t="s">
        <v>2305</v>
      </c>
      <c r="BG234" t="str">
        <f>HYPERLINK("http://dx.doi.org/10.1007/s41066-016-0023-4","http://dx.doi.org/10.1007/s41066-016-0023-4")</f>
        <v>http://dx.doi.org/10.1007/s41066-016-0023-4</v>
      </c>
      <c r="BH234" t="s">
        <v>71</v>
      </c>
      <c r="BI234" t="s">
        <v>71</v>
      </c>
      <c r="BJ234" t="s">
        <v>71</v>
      </c>
      <c r="BK234" t="s">
        <v>71</v>
      </c>
      <c r="BL234" t="s">
        <v>71</v>
      </c>
      <c r="BM234" t="s">
        <v>71</v>
      </c>
      <c r="BN234" t="s">
        <v>71</v>
      </c>
      <c r="BO234" t="s">
        <v>71</v>
      </c>
      <c r="BP234" t="s">
        <v>71</v>
      </c>
      <c r="BQ234" t="s">
        <v>71</v>
      </c>
      <c r="BR234" t="s">
        <v>71</v>
      </c>
      <c r="BS234" t="s">
        <v>71</v>
      </c>
      <c r="BT234" t="s">
        <v>2306</v>
      </c>
      <c r="BU234" t="str">
        <f>HYPERLINK("https%3A%2F%2Fwww.webofscience.com%2Fwos%2Fwoscc%2Ffull-record%2FWOS:000651461900002","View Full Record in Web of Science")</f>
        <v>View Full Record in Web of Science</v>
      </c>
    </row>
    <row r="235" spans="1:73" x14ac:dyDescent="0.25">
      <c r="A235" t="s">
        <v>69</v>
      </c>
      <c r="B235" t="s">
        <v>1423</v>
      </c>
      <c r="C235" t="s">
        <v>71</v>
      </c>
      <c r="D235" t="s">
        <v>71</v>
      </c>
      <c r="E235" t="s">
        <v>71</v>
      </c>
      <c r="F235" t="s">
        <v>1423</v>
      </c>
      <c r="G235" t="s">
        <v>71</v>
      </c>
      <c r="H235" t="s">
        <v>71</v>
      </c>
      <c r="I235" t="s">
        <v>2307</v>
      </c>
      <c r="K235" t="s">
        <v>2308</v>
      </c>
      <c r="L235" t="s">
        <v>71</v>
      </c>
      <c r="M235" t="s">
        <v>71</v>
      </c>
      <c r="N235" t="s">
        <v>71</v>
      </c>
      <c r="O235" t="s">
        <v>71</v>
      </c>
      <c r="P235" t="s">
        <v>71</v>
      </c>
      <c r="Q235" t="s">
        <v>71</v>
      </c>
      <c r="R235" t="s">
        <v>71</v>
      </c>
      <c r="S235" t="s">
        <v>71</v>
      </c>
      <c r="T235" t="s">
        <v>71</v>
      </c>
      <c r="U235" t="s">
        <v>71</v>
      </c>
      <c r="V235" t="s">
        <v>71</v>
      </c>
      <c r="W235" t="s">
        <v>2309</v>
      </c>
      <c r="X235" t="s">
        <v>71</v>
      </c>
      <c r="Y235" t="s">
        <v>71</v>
      </c>
      <c r="Z235" t="s">
        <v>71</v>
      </c>
      <c r="AA235" t="s">
        <v>71</v>
      </c>
      <c r="AB235" t="s">
        <v>2310</v>
      </c>
      <c r="AC235" t="s">
        <v>2311</v>
      </c>
      <c r="AD235" t="s">
        <v>71</v>
      </c>
      <c r="AE235" t="s">
        <v>71</v>
      </c>
      <c r="AF235" t="s">
        <v>71</v>
      </c>
      <c r="AG235" t="s">
        <v>71</v>
      </c>
      <c r="AH235" t="s">
        <v>71</v>
      </c>
      <c r="AI235" t="s">
        <v>71</v>
      </c>
      <c r="AJ235" t="s">
        <v>71</v>
      </c>
      <c r="AK235" t="s">
        <v>71</v>
      </c>
      <c r="AL235" t="s">
        <v>71</v>
      </c>
      <c r="AM235" t="s">
        <v>71</v>
      </c>
      <c r="AN235" t="s">
        <v>71</v>
      </c>
      <c r="AO235" t="s">
        <v>71</v>
      </c>
      <c r="AP235" t="s">
        <v>2312</v>
      </c>
      <c r="AQ235" t="s">
        <v>2313</v>
      </c>
      <c r="AR235" t="s">
        <v>71</v>
      </c>
      <c r="AS235" t="s">
        <v>71</v>
      </c>
      <c r="AT235" t="s">
        <v>71</v>
      </c>
      <c r="AU235" t="s">
        <v>728</v>
      </c>
      <c r="AV235">
        <v>2002</v>
      </c>
      <c r="AW235">
        <v>15</v>
      </c>
      <c r="AX235">
        <v>6</v>
      </c>
      <c r="AY235" t="s">
        <v>71</v>
      </c>
      <c r="AZ235" t="s">
        <v>71</v>
      </c>
      <c r="BA235" t="s">
        <v>71</v>
      </c>
      <c r="BB235" t="s">
        <v>71</v>
      </c>
      <c r="BC235">
        <v>529</v>
      </c>
      <c r="BD235">
        <v>539</v>
      </c>
      <c r="BE235" t="s">
        <v>71</v>
      </c>
      <c r="BF235" t="s">
        <v>2314</v>
      </c>
      <c r="BG235" t="str">
        <f>HYPERLINK("http://dx.doi.org/10.1016/S0952-1976(03)00010-1","http://dx.doi.org/10.1016/S0952-1976(03)00010-1")</f>
        <v>http://dx.doi.org/10.1016/S0952-1976(03)00010-1</v>
      </c>
      <c r="BH235" t="s">
        <v>71</v>
      </c>
      <c r="BI235" t="s">
        <v>71</v>
      </c>
      <c r="BJ235" t="s">
        <v>71</v>
      </c>
      <c r="BK235" t="s">
        <v>71</v>
      </c>
      <c r="BL235" t="s">
        <v>71</v>
      </c>
      <c r="BM235" t="s">
        <v>71</v>
      </c>
      <c r="BN235" t="s">
        <v>71</v>
      </c>
      <c r="BO235" t="s">
        <v>71</v>
      </c>
      <c r="BP235" t="s">
        <v>71</v>
      </c>
      <c r="BQ235" t="s">
        <v>71</v>
      </c>
      <c r="BR235" t="s">
        <v>71</v>
      </c>
      <c r="BS235" t="s">
        <v>71</v>
      </c>
      <c r="BT235" t="s">
        <v>2315</v>
      </c>
      <c r="BU235" t="str">
        <f>HYPERLINK("https%3A%2F%2Fwww.webofscience.com%2Fwos%2Fwoscc%2Ffull-record%2FWOS:000182964700002","View Full Record in Web of Science")</f>
        <v>View Full Record in Web of Science</v>
      </c>
    </row>
    <row r="236" spans="1:73" x14ac:dyDescent="0.25">
      <c r="A236" t="s">
        <v>69</v>
      </c>
      <c r="B236" t="s">
        <v>2316</v>
      </c>
      <c r="C236" t="s">
        <v>71</v>
      </c>
      <c r="D236" t="s">
        <v>71</v>
      </c>
      <c r="E236" t="s">
        <v>71</v>
      </c>
      <c r="F236" t="s">
        <v>2317</v>
      </c>
      <c r="G236" t="s">
        <v>71</v>
      </c>
      <c r="H236" t="s">
        <v>71</v>
      </c>
      <c r="I236" t="s">
        <v>2318</v>
      </c>
      <c r="K236" t="s">
        <v>174</v>
      </c>
      <c r="L236" t="s">
        <v>71</v>
      </c>
      <c r="M236" t="s">
        <v>71</v>
      </c>
      <c r="N236" t="s">
        <v>71</v>
      </c>
      <c r="O236" t="s">
        <v>71</v>
      </c>
      <c r="P236" t="s">
        <v>71</v>
      </c>
      <c r="Q236" t="s">
        <v>71</v>
      </c>
      <c r="R236" t="s">
        <v>71</v>
      </c>
      <c r="S236" t="s">
        <v>71</v>
      </c>
      <c r="T236" t="s">
        <v>71</v>
      </c>
      <c r="U236" t="s">
        <v>71</v>
      </c>
      <c r="V236" t="s">
        <v>71</v>
      </c>
      <c r="W236" t="s">
        <v>2319</v>
      </c>
      <c r="X236" t="s">
        <v>71</v>
      </c>
      <c r="Y236" t="s">
        <v>71</v>
      </c>
      <c r="Z236" t="s">
        <v>71</v>
      </c>
      <c r="AA236" t="s">
        <v>71</v>
      </c>
      <c r="AB236" t="s">
        <v>71</v>
      </c>
      <c r="AC236" t="s">
        <v>71</v>
      </c>
      <c r="AD236" t="s">
        <v>71</v>
      </c>
      <c r="AE236" t="s">
        <v>71</v>
      </c>
      <c r="AF236" t="s">
        <v>71</v>
      </c>
      <c r="AG236" t="s">
        <v>71</v>
      </c>
      <c r="AH236" t="s">
        <v>71</v>
      </c>
      <c r="AI236" t="s">
        <v>71</v>
      </c>
      <c r="AJ236" t="s">
        <v>71</v>
      </c>
      <c r="AK236" t="s">
        <v>71</v>
      </c>
      <c r="AL236" t="s">
        <v>71</v>
      </c>
      <c r="AM236" t="s">
        <v>71</v>
      </c>
      <c r="AN236" t="s">
        <v>71</v>
      </c>
      <c r="AO236" t="s">
        <v>71</v>
      </c>
      <c r="AP236" t="s">
        <v>178</v>
      </c>
      <c r="AQ236" t="s">
        <v>179</v>
      </c>
      <c r="AR236" t="s">
        <v>71</v>
      </c>
      <c r="AS236" t="s">
        <v>71</v>
      </c>
      <c r="AT236" t="s">
        <v>71</v>
      </c>
      <c r="AU236" t="s">
        <v>71</v>
      </c>
      <c r="AV236">
        <v>2021</v>
      </c>
      <c r="AW236">
        <v>41</v>
      </c>
      <c r="AX236">
        <v>3</v>
      </c>
      <c r="AY236" t="s">
        <v>71</v>
      </c>
      <c r="AZ236" t="s">
        <v>71</v>
      </c>
      <c r="BA236" t="s">
        <v>71</v>
      </c>
      <c r="BB236" t="s">
        <v>71</v>
      </c>
      <c r="BC236">
        <v>4597</v>
      </c>
      <c r="BD236">
        <v>4607</v>
      </c>
      <c r="BE236" t="s">
        <v>71</v>
      </c>
      <c r="BF236" t="s">
        <v>2320</v>
      </c>
      <c r="BG236" t="str">
        <f>HYPERLINK("http://dx.doi.org/10.3233/JIFS-189720","http://dx.doi.org/10.3233/JIFS-189720")</f>
        <v>http://dx.doi.org/10.3233/JIFS-189720</v>
      </c>
      <c r="BH236" t="s">
        <v>71</v>
      </c>
      <c r="BI236" t="s">
        <v>71</v>
      </c>
      <c r="BJ236" t="s">
        <v>71</v>
      </c>
      <c r="BK236" t="s">
        <v>71</v>
      </c>
      <c r="BL236" t="s">
        <v>71</v>
      </c>
      <c r="BM236" t="s">
        <v>71</v>
      </c>
      <c r="BN236" t="s">
        <v>71</v>
      </c>
      <c r="BO236" t="s">
        <v>71</v>
      </c>
      <c r="BP236" t="s">
        <v>71</v>
      </c>
      <c r="BQ236" t="s">
        <v>71</v>
      </c>
      <c r="BR236" t="s">
        <v>71</v>
      </c>
      <c r="BS236" t="s">
        <v>71</v>
      </c>
      <c r="BT236" t="s">
        <v>2321</v>
      </c>
      <c r="BU236" t="str">
        <f>HYPERLINK("https%3A%2F%2Fwww.webofscience.com%2Fwos%2Fwoscc%2Ffull-record%2FWOS:000709679300039","View Full Record in Web of Science")</f>
        <v>View Full Record in Web of Science</v>
      </c>
    </row>
    <row r="237" spans="1:73" x14ac:dyDescent="0.25">
      <c r="A237" t="s">
        <v>460</v>
      </c>
      <c r="B237" t="s">
        <v>2322</v>
      </c>
      <c r="C237" t="s">
        <v>71</v>
      </c>
      <c r="D237" t="s">
        <v>2323</v>
      </c>
      <c r="E237" t="s">
        <v>71</v>
      </c>
      <c r="F237" t="s">
        <v>2324</v>
      </c>
      <c r="G237" t="s">
        <v>71</v>
      </c>
      <c r="H237" t="s">
        <v>71</v>
      </c>
      <c r="I237" t="s">
        <v>2325</v>
      </c>
      <c r="K237" t="s">
        <v>2326</v>
      </c>
      <c r="L237" t="s">
        <v>466</v>
      </c>
      <c r="M237" t="s">
        <v>71</v>
      </c>
      <c r="N237" t="s">
        <v>71</v>
      </c>
      <c r="O237" t="s">
        <v>71</v>
      </c>
      <c r="P237" t="s">
        <v>71</v>
      </c>
      <c r="Q237" t="s">
        <v>71</v>
      </c>
      <c r="R237" t="s">
        <v>71</v>
      </c>
      <c r="S237" t="s">
        <v>71</v>
      </c>
      <c r="T237" t="s">
        <v>71</v>
      </c>
      <c r="U237" t="s">
        <v>71</v>
      </c>
      <c r="V237" t="s">
        <v>71</v>
      </c>
      <c r="W237" t="s">
        <v>2327</v>
      </c>
      <c r="X237" t="s">
        <v>71</v>
      </c>
      <c r="Y237" t="s">
        <v>71</v>
      </c>
      <c r="Z237" t="s">
        <v>71</v>
      </c>
      <c r="AA237" t="s">
        <v>71</v>
      </c>
      <c r="AB237" t="s">
        <v>2328</v>
      </c>
      <c r="AC237" t="s">
        <v>71</v>
      </c>
      <c r="AD237" t="s">
        <v>71</v>
      </c>
      <c r="AE237" t="s">
        <v>71</v>
      </c>
      <c r="AF237" t="s">
        <v>71</v>
      </c>
      <c r="AG237" t="s">
        <v>71</v>
      </c>
      <c r="AH237" t="s">
        <v>71</v>
      </c>
      <c r="AI237" t="s">
        <v>71</v>
      </c>
      <c r="AJ237" t="s">
        <v>71</v>
      </c>
      <c r="AK237" t="s">
        <v>71</v>
      </c>
      <c r="AL237" t="s">
        <v>71</v>
      </c>
      <c r="AM237" t="s">
        <v>71</v>
      </c>
      <c r="AN237" t="s">
        <v>71</v>
      </c>
      <c r="AO237" t="s">
        <v>71</v>
      </c>
      <c r="AP237" t="s">
        <v>468</v>
      </c>
      <c r="AQ237" t="s">
        <v>71</v>
      </c>
      <c r="AR237" t="s">
        <v>2329</v>
      </c>
      <c r="AS237" t="s">
        <v>71</v>
      </c>
      <c r="AT237" t="s">
        <v>71</v>
      </c>
      <c r="AU237" t="s">
        <v>71</v>
      </c>
      <c r="AV237">
        <v>2013</v>
      </c>
      <c r="AW237">
        <v>291</v>
      </c>
      <c r="AX237" t="s">
        <v>71</v>
      </c>
      <c r="AY237" t="s">
        <v>71</v>
      </c>
      <c r="AZ237" t="s">
        <v>71</v>
      </c>
      <c r="BA237" t="s">
        <v>71</v>
      </c>
      <c r="BB237" t="s">
        <v>71</v>
      </c>
      <c r="BC237">
        <v>177</v>
      </c>
      <c r="BD237">
        <v>192</v>
      </c>
      <c r="BE237" t="s">
        <v>71</v>
      </c>
      <c r="BF237" t="s">
        <v>2330</v>
      </c>
      <c r="BG237" t="str">
        <f>HYPERLINK("http://dx.doi.org/10.1007/978-3-642-34922-5_13","http://dx.doi.org/10.1007/978-3-642-34922-5_13")</f>
        <v>http://dx.doi.org/10.1007/978-3-642-34922-5_13</v>
      </c>
      <c r="BH237" t="s">
        <v>2331</v>
      </c>
      <c r="BI237" t="s">
        <v>71</v>
      </c>
      <c r="BJ237" t="s">
        <v>71</v>
      </c>
      <c r="BK237" t="s">
        <v>71</v>
      </c>
      <c r="BL237" t="s">
        <v>71</v>
      </c>
      <c r="BM237" t="s">
        <v>71</v>
      </c>
      <c r="BN237" t="s">
        <v>71</v>
      </c>
      <c r="BO237" t="s">
        <v>71</v>
      </c>
      <c r="BP237" t="s">
        <v>71</v>
      </c>
      <c r="BQ237" t="s">
        <v>71</v>
      </c>
      <c r="BR237" t="s">
        <v>71</v>
      </c>
      <c r="BS237" t="s">
        <v>71</v>
      </c>
      <c r="BT237" t="s">
        <v>2332</v>
      </c>
      <c r="BU237" t="str">
        <f>HYPERLINK("https%3A%2F%2Fwww.webofscience.com%2Fwos%2Fwoscc%2Ffull-record%2FWOS:000317631300013","View Full Record in Web of Science")</f>
        <v>View Full Record in Web of Science</v>
      </c>
    </row>
    <row r="238" spans="1:73" x14ac:dyDescent="0.25">
      <c r="A238" t="s">
        <v>83</v>
      </c>
      <c r="B238" t="s">
        <v>2333</v>
      </c>
      <c r="C238" t="s">
        <v>71</v>
      </c>
      <c r="D238" t="s">
        <v>71</v>
      </c>
      <c r="E238" t="s">
        <v>102</v>
      </c>
      <c r="F238" t="s">
        <v>2334</v>
      </c>
      <c r="G238" t="s">
        <v>71</v>
      </c>
      <c r="H238" t="s">
        <v>71</v>
      </c>
      <c r="I238" t="s">
        <v>2335</v>
      </c>
      <c r="K238" t="s">
        <v>2336</v>
      </c>
      <c r="L238" t="s">
        <v>1533</v>
      </c>
      <c r="M238" t="s">
        <v>71</v>
      </c>
      <c r="N238" t="s">
        <v>71</v>
      </c>
      <c r="O238" t="s">
        <v>71</v>
      </c>
      <c r="P238" t="s">
        <v>2337</v>
      </c>
      <c r="Q238" t="s">
        <v>2338</v>
      </c>
      <c r="R238" t="s">
        <v>577</v>
      </c>
      <c r="S238" t="s">
        <v>2339</v>
      </c>
      <c r="T238" t="s">
        <v>71</v>
      </c>
      <c r="U238" t="s">
        <v>71</v>
      </c>
      <c r="V238" t="s">
        <v>71</v>
      </c>
      <c r="W238" t="s">
        <v>2340</v>
      </c>
      <c r="X238" t="s">
        <v>71</v>
      </c>
      <c r="Y238" t="s">
        <v>71</v>
      </c>
      <c r="Z238" t="s">
        <v>71</v>
      </c>
      <c r="AA238" t="s">
        <v>71</v>
      </c>
      <c r="AB238" t="s">
        <v>2341</v>
      </c>
      <c r="AC238" t="s">
        <v>2342</v>
      </c>
      <c r="AD238" t="s">
        <v>71</v>
      </c>
      <c r="AE238" t="s">
        <v>71</v>
      </c>
      <c r="AF238" t="s">
        <v>71</v>
      </c>
      <c r="AG238" t="s">
        <v>71</v>
      </c>
      <c r="AH238" t="s">
        <v>71</v>
      </c>
      <c r="AI238" t="s">
        <v>71</v>
      </c>
      <c r="AJ238" t="s">
        <v>71</v>
      </c>
      <c r="AK238" t="s">
        <v>71</v>
      </c>
      <c r="AL238" t="s">
        <v>71</v>
      </c>
      <c r="AM238" t="s">
        <v>71</v>
      </c>
      <c r="AN238" t="s">
        <v>71</v>
      </c>
      <c r="AO238" t="s">
        <v>71</v>
      </c>
      <c r="AP238" t="s">
        <v>2343</v>
      </c>
      <c r="AQ238" t="s">
        <v>71</v>
      </c>
      <c r="AR238" t="s">
        <v>2344</v>
      </c>
      <c r="AS238" t="s">
        <v>71</v>
      </c>
      <c r="AT238" t="s">
        <v>71</v>
      </c>
      <c r="AU238" t="s">
        <v>71</v>
      </c>
      <c r="AV238">
        <v>2015</v>
      </c>
      <c r="AW238" t="s">
        <v>71</v>
      </c>
      <c r="AX238" t="s">
        <v>71</v>
      </c>
      <c r="AY238" t="s">
        <v>71</v>
      </c>
      <c r="AZ238" t="s">
        <v>71</v>
      </c>
      <c r="BA238" t="s">
        <v>71</v>
      </c>
      <c r="BB238" t="s">
        <v>71</v>
      </c>
      <c r="BC238">
        <v>328</v>
      </c>
      <c r="BD238">
        <v>333</v>
      </c>
      <c r="BE238" t="s">
        <v>71</v>
      </c>
      <c r="BF238" t="s">
        <v>71</v>
      </c>
      <c r="BG238" t="s">
        <v>71</v>
      </c>
      <c r="BH238" t="s">
        <v>71</v>
      </c>
      <c r="BI238" t="s">
        <v>71</v>
      </c>
      <c r="BJ238" t="s">
        <v>71</v>
      </c>
      <c r="BK238" t="s">
        <v>71</v>
      </c>
      <c r="BL238" t="s">
        <v>71</v>
      </c>
      <c r="BM238" t="s">
        <v>71</v>
      </c>
      <c r="BN238" t="s">
        <v>71</v>
      </c>
      <c r="BO238" t="s">
        <v>71</v>
      </c>
      <c r="BP238" t="s">
        <v>71</v>
      </c>
      <c r="BQ238" t="s">
        <v>71</v>
      </c>
      <c r="BR238" t="s">
        <v>71</v>
      </c>
      <c r="BS238" t="s">
        <v>71</v>
      </c>
      <c r="BT238" t="s">
        <v>2345</v>
      </c>
      <c r="BU238" t="str">
        <f>HYPERLINK("https%3A%2F%2Fwww.webofscience.com%2Fwos%2Fwoscc%2Ffull-record%2FWOS:000399158700056","View Full Record in Web of Science")</f>
        <v>View Full Record in Web of Science</v>
      </c>
    </row>
    <row r="239" spans="1:73" x14ac:dyDescent="0.25">
      <c r="A239" t="s">
        <v>83</v>
      </c>
      <c r="B239" t="s">
        <v>2346</v>
      </c>
      <c r="C239" t="s">
        <v>71</v>
      </c>
      <c r="D239" t="s">
        <v>71</v>
      </c>
      <c r="E239" t="s">
        <v>102</v>
      </c>
      <c r="F239" t="s">
        <v>2347</v>
      </c>
      <c r="G239" t="s">
        <v>71</v>
      </c>
      <c r="H239" t="s">
        <v>71</v>
      </c>
      <c r="I239" t="s">
        <v>2348</v>
      </c>
      <c r="K239" t="s">
        <v>1269</v>
      </c>
      <c r="L239" t="s">
        <v>817</v>
      </c>
      <c r="M239" t="s">
        <v>71</v>
      </c>
      <c r="N239" t="s">
        <v>71</v>
      </c>
      <c r="O239" t="s">
        <v>71</v>
      </c>
      <c r="P239" t="s">
        <v>818</v>
      </c>
      <c r="Q239" t="s">
        <v>1270</v>
      </c>
      <c r="R239" t="s">
        <v>1271</v>
      </c>
      <c r="S239" t="s">
        <v>1272</v>
      </c>
      <c r="T239" t="s">
        <v>71</v>
      </c>
      <c r="U239" t="s">
        <v>71</v>
      </c>
      <c r="V239" t="s">
        <v>71</v>
      </c>
      <c r="W239" t="s">
        <v>2349</v>
      </c>
      <c r="X239" t="s">
        <v>71</v>
      </c>
      <c r="Y239" t="s">
        <v>71</v>
      </c>
      <c r="Z239" t="s">
        <v>71</v>
      </c>
      <c r="AA239" t="s">
        <v>71</v>
      </c>
      <c r="AB239" t="s">
        <v>71</v>
      </c>
      <c r="AC239" t="s">
        <v>71</v>
      </c>
      <c r="AD239" t="s">
        <v>71</v>
      </c>
      <c r="AE239" t="s">
        <v>71</v>
      </c>
      <c r="AF239" t="s">
        <v>71</v>
      </c>
      <c r="AG239" t="s">
        <v>71</v>
      </c>
      <c r="AH239" t="s">
        <v>71</v>
      </c>
      <c r="AI239" t="s">
        <v>71</v>
      </c>
      <c r="AJ239" t="s">
        <v>71</v>
      </c>
      <c r="AK239" t="s">
        <v>71</v>
      </c>
      <c r="AL239" t="s">
        <v>71</v>
      </c>
      <c r="AM239" t="s">
        <v>71</v>
      </c>
      <c r="AN239" t="s">
        <v>71</v>
      </c>
      <c r="AO239" t="s">
        <v>71</v>
      </c>
      <c r="AP239" t="s">
        <v>824</v>
      </c>
      <c r="AQ239" t="s">
        <v>71</v>
      </c>
      <c r="AR239" t="s">
        <v>1274</v>
      </c>
      <c r="AS239" t="s">
        <v>71</v>
      </c>
      <c r="AT239" t="s">
        <v>71</v>
      </c>
      <c r="AU239" t="s">
        <v>71</v>
      </c>
      <c r="AV239">
        <v>2017</v>
      </c>
      <c r="AW239" t="s">
        <v>71</v>
      </c>
      <c r="AX239" t="s">
        <v>71</v>
      </c>
      <c r="AY239" t="s">
        <v>71</v>
      </c>
      <c r="AZ239" t="s">
        <v>71</v>
      </c>
      <c r="BA239" t="s">
        <v>71</v>
      </c>
      <c r="BB239" t="s">
        <v>71</v>
      </c>
      <c r="BC239" t="s">
        <v>71</v>
      </c>
      <c r="BD239" t="s">
        <v>71</v>
      </c>
      <c r="BE239" t="s">
        <v>71</v>
      </c>
      <c r="BF239" t="s">
        <v>71</v>
      </c>
      <c r="BG239" t="s">
        <v>71</v>
      </c>
      <c r="BH239" t="s">
        <v>71</v>
      </c>
      <c r="BI239" t="s">
        <v>71</v>
      </c>
      <c r="BJ239" t="s">
        <v>71</v>
      </c>
      <c r="BK239" t="s">
        <v>71</v>
      </c>
      <c r="BL239" t="s">
        <v>71</v>
      </c>
      <c r="BM239" t="s">
        <v>71</v>
      </c>
      <c r="BN239" t="s">
        <v>71</v>
      </c>
      <c r="BO239" t="s">
        <v>71</v>
      </c>
      <c r="BP239" t="s">
        <v>71</v>
      </c>
      <c r="BQ239" t="s">
        <v>71</v>
      </c>
      <c r="BR239" t="s">
        <v>71</v>
      </c>
      <c r="BS239" t="s">
        <v>71</v>
      </c>
      <c r="BT239" t="s">
        <v>2350</v>
      </c>
      <c r="BU239" t="str">
        <f>HYPERLINK("https%3A%2F%2Fwww.webofscience.com%2Fwos%2Fwoscc%2Ffull-record%2FWOS:000426449100050","View Full Record in Web of Science")</f>
        <v>View Full Record in Web of Science</v>
      </c>
    </row>
    <row r="240" spans="1:73" x14ac:dyDescent="0.25">
      <c r="A240" t="s">
        <v>83</v>
      </c>
      <c r="B240" t="s">
        <v>2351</v>
      </c>
      <c r="C240" t="s">
        <v>71</v>
      </c>
      <c r="D240" t="s">
        <v>71</v>
      </c>
      <c r="E240" t="s">
        <v>102</v>
      </c>
      <c r="F240" t="s">
        <v>2352</v>
      </c>
      <c r="G240" t="s">
        <v>71</v>
      </c>
      <c r="H240" t="s">
        <v>71</v>
      </c>
      <c r="I240" t="s">
        <v>2353</v>
      </c>
      <c r="K240" t="s">
        <v>2354</v>
      </c>
      <c r="L240" t="s">
        <v>1782</v>
      </c>
      <c r="M240" t="s">
        <v>71</v>
      </c>
      <c r="N240" t="s">
        <v>71</v>
      </c>
      <c r="O240" t="s">
        <v>71</v>
      </c>
      <c r="P240" t="s">
        <v>817</v>
      </c>
      <c r="Q240" t="s">
        <v>2355</v>
      </c>
      <c r="R240" t="s">
        <v>1292</v>
      </c>
      <c r="S240" t="s">
        <v>102</v>
      </c>
      <c r="T240" t="s">
        <v>71</v>
      </c>
      <c r="U240" t="s">
        <v>71</v>
      </c>
      <c r="V240" t="s">
        <v>71</v>
      </c>
      <c r="W240" t="s">
        <v>2356</v>
      </c>
      <c r="X240" t="s">
        <v>71</v>
      </c>
      <c r="Y240" t="s">
        <v>71</v>
      </c>
      <c r="Z240" t="s">
        <v>71</v>
      </c>
      <c r="AA240" t="s">
        <v>71</v>
      </c>
      <c r="AB240" t="s">
        <v>71</v>
      </c>
      <c r="AC240" t="s">
        <v>1762</v>
      </c>
      <c r="AD240" t="s">
        <v>71</v>
      </c>
      <c r="AE240" t="s">
        <v>71</v>
      </c>
      <c r="AF240" t="s">
        <v>71</v>
      </c>
      <c r="AG240" t="s">
        <v>71</v>
      </c>
      <c r="AH240" t="s">
        <v>71</v>
      </c>
      <c r="AI240" t="s">
        <v>71</v>
      </c>
      <c r="AJ240" t="s">
        <v>71</v>
      </c>
      <c r="AK240" t="s">
        <v>71</v>
      </c>
      <c r="AL240" t="s">
        <v>71</v>
      </c>
      <c r="AM240" t="s">
        <v>71</v>
      </c>
      <c r="AN240" t="s">
        <v>71</v>
      </c>
      <c r="AO240" t="s">
        <v>71</v>
      </c>
      <c r="AP240" t="s">
        <v>1788</v>
      </c>
      <c r="AQ240" t="s">
        <v>71</v>
      </c>
      <c r="AR240" t="s">
        <v>2357</v>
      </c>
      <c r="AS240" t="s">
        <v>71</v>
      </c>
      <c r="AT240" t="s">
        <v>71</v>
      </c>
      <c r="AU240" t="s">
        <v>71</v>
      </c>
      <c r="AV240">
        <v>2014</v>
      </c>
      <c r="AW240" t="s">
        <v>71</v>
      </c>
      <c r="AX240" t="s">
        <v>71</v>
      </c>
      <c r="AY240" t="s">
        <v>71</v>
      </c>
      <c r="AZ240" t="s">
        <v>71</v>
      </c>
      <c r="BA240" t="s">
        <v>71</v>
      </c>
      <c r="BB240" t="s">
        <v>71</v>
      </c>
      <c r="BC240">
        <v>792</v>
      </c>
      <c r="BD240">
        <v>799</v>
      </c>
      <c r="BE240" t="s">
        <v>71</v>
      </c>
      <c r="BF240" t="s">
        <v>71</v>
      </c>
      <c r="BG240" t="s">
        <v>71</v>
      </c>
      <c r="BH240" t="s">
        <v>71</v>
      </c>
      <c r="BI240" t="s">
        <v>71</v>
      </c>
      <c r="BJ240" t="s">
        <v>71</v>
      </c>
      <c r="BK240" t="s">
        <v>71</v>
      </c>
      <c r="BL240" t="s">
        <v>71</v>
      </c>
      <c r="BM240" t="s">
        <v>71</v>
      </c>
      <c r="BN240" t="s">
        <v>71</v>
      </c>
      <c r="BO240" t="s">
        <v>71</v>
      </c>
      <c r="BP240" t="s">
        <v>71</v>
      </c>
      <c r="BQ240" t="s">
        <v>71</v>
      </c>
      <c r="BR240" t="s">
        <v>71</v>
      </c>
      <c r="BS240" t="s">
        <v>71</v>
      </c>
      <c r="BT240" t="s">
        <v>2358</v>
      </c>
      <c r="BU240" t="str">
        <f>HYPERLINK("https%3A%2F%2Fwww.webofscience.com%2Fwos%2Fwoscc%2Ffull-record%2FWOS:000350793500114","View Full Record in Web of Science")</f>
        <v>View Full Record in Web of Science</v>
      </c>
    </row>
    <row r="241" spans="1:73" x14ac:dyDescent="0.25">
      <c r="A241" t="s">
        <v>83</v>
      </c>
      <c r="B241" t="s">
        <v>2359</v>
      </c>
      <c r="C241" t="s">
        <v>71</v>
      </c>
      <c r="D241" t="s">
        <v>71</v>
      </c>
      <c r="E241" t="s">
        <v>102</v>
      </c>
      <c r="F241" t="s">
        <v>2360</v>
      </c>
      <c r="G241" t="s">
        <v>71</v>
      </c>
      <c r="H241" t="s">
        <v>71</v>
      </c>
      <c r="I241" t="s">
        <v>2361</v>
      </c>
      <c r="K241" t="s">
        <v>2362</v>
      </c>
      <c r="L241" t="s">
        <v>71</v>
      </c>
      <c r="M241" t="s">
        <v>71</v>
      </c>
      <c r="N241" t="s">
        <v>71</v>
      </c>
      <c r="O241" t="s">
        <v>71</v>
      </c>
      <c r="P241" t="s">
        <v>2363</v>
      </c>
      <c r="Q241" t="s">
        <v>2364</v>
      </c>
      <c r="R241" t="s">
        <v>2365</v>
      </c>
      <c r="S241" t="s">
        <v>2366</v>
      </c>
      <c r="T241" t="s">
        <v>71</v>
      </c>
      <c r="U241" t="s">
        <v>71</v>
      </c>
      <c r="V241" t="s">
        <v>71</v>
      </c>
      <c r="W241" t="s">
        <v>2367</v>
      </c>
      <c r="X241" t="s">
        <v>71</v>
      </c>
      <c r="Y241" t="s">
        <v>71</v>
      </c>
      <c r="Z241" t="s">
        <v>71</v>
      </c>
      <c r="AA241" t="s">
        <v>71</v>
      </c>
      <c r="AB241" t="s">
        <v>2368</v>
      </c>
      <c r="AC241" t="s">
        <v>2369</v>
      </c>
      <c r="AD241" t="s">
        <v>71</v>
      </c>
      <c r="AE241" t="s">
        <v>71</v>
      </c>
      <c r="AF241" t="s">
        <v>71</v>
      </c>
      <c r="AG241" t="s">
        <v>71</v>
      </c>
      <c r="AH241" t="s">
        <v>71</v>
      </c>
      <c r="AI241" t="s">
        <v>71</v>
      </c>
      <c r="AJ241" t="s">
        <v>71</v>
      </c>
      <c r="AK241" t="s">
        <v>71</v>
      </c>
      <c r="AL241" t="s">
        <v>71</v>
      </c>
      <c r="AM241" t="s">
        <v>71</v>
      </c>
      <c r="AN241" t="s">
        <v>71</v>
      </c>
      <c r="AO241" t="s">
        <v>71</v>
      </c>
      <c r="AP241" t="s">
        <v>71</v>
      </c>
      <c r="AQ241" t="s">
        <v>71</v>
      </c>
      <c r="AR241" t="s">
        <v>2370</v>
      </c>
      <c r="AS241" t="s">
        <v>71</v>
      </c>
      <c r="AT241" t="s">
        <v>71</v>
      </c>
      <c r="AU241" t="s">
        <v>71</v>
      </c>
      <c r="AV241">
        <v>2016</v>
      </c>
      <c r="AW241" t="s">
        <v>71</v>
      </c>
      <c r="AX241" t="s">
        <v>71</v>
      </c>
      <c r="AY241" t="s">
        <v>71</v>
      </c>
      <c r="AZ241" t="s">
        <v>71</v>
      </c>
      <c r="BA241" t="s">
        <v>71</v>
      </c>
      <c r="BB241" t="s">
        <v>71</v>
      </c>
      <c r="BC241" t="s">
        <v>71</v>
      </c>
      <c r="BD241" t="s">
        <v>71</v>
      </c>
      <c r="BE241" t="s">
        <v>71</v>
      </c>
      <c r="BF241" t="s">
        <v>71</v>
      </c>
      <c r="BG241" t="s">
        <v>71</v>
      </c>
      <c r="BH241" t="s">
        <v>71</v>
      </c>
      <c r="BI241" t="s">
        <v>71</v>
      </c>
      <c r="BJ241" t="s">
        <v>71</v>
      </c>
      <c r="BK241" t="s">
        <v>71</v>
      </c>
      <c r="BL241" t="s">
        <v>71</v>
      </c>
      <c r="BM241" t="s">
        <v>71</v>
      </c>
      <c r="BN241" t="s">
        <v>71</v>
      </c>
      <c r="BO241" t="s">
        <v>71</v>
      </c>
      <c r="BP241" t="s">
        <v>71</v>
      </c>
      <c r="BQ241" t="s">
        <v>71</v>
      </c>
      <c r="BR241" t="s">
        <v>71</v>
      </c>
      <c r="BS241" t="s">
        <v>71</v>
      </c>
      <c r="BT241" t="s">
        <v>2371</v>
      </c>
      <c r="BU241" t="str">
        <f>HYPERLINK("https%3A%2F%2Fwww.webofscience.com%2Fwos%2Fwoscc%2Ffull-record%2FWOS:000390125800010","View Full Record in Web of Science")</f>
        <v>View Full Record in Web of Science</v>
      </c>
    </row>
    <row r="242" spans="1:73" x14ac:dyDescent="0.25">
      <c r="A242" t="s">
        <v>460</v>
      </c>
      <c r="B242" t="s">
        <v>2372</v>
      </c>
      <c r="C242" t="s">
        <v>2373</v>
      </c>
      <c r="D242" t="s">
        <v>71</v>
      </c>
      <c r="E242" t="s">
        <v>71</v>
      </c>
      <c r="F242" t="s">
        <v>2374</v>
      </c>
      <c r="G242" t="s">
        <v>2373</v>
      </c>
      <c r="H242" t="s">
        <v>71</v>
      </c>
      <c r="I242" t="s">
        <v>2375</v>
      </c>
      <c r="K242" t="s">
        <v>2376</v>
      </c>
      <c r="L242" t="s">
        <v>2377</v>
      </c>
      <c r="M242" t="s">
        <v>71</v>
      </c>
      <c r="N242" t="s">
        <v>71</v>
      </c>
      <c r="O242" t="s">
        <v>71</v>
      </c>
      <c r="P242" t="s">
        <v>71</v>
      </c>
      <c r="Q242" t="s">
        <v>71</v>
      </c>
      <c r="R242" t="s">
        <v>71</v>
      </c>
      <c r="S242" t="s">
        <v>71</v>
      </c>
      <c r="T242" t="s">
        <v>71</v>
      </c>
      <c r="U242" t="s">
        <v>71</v>
      </c>
      <c r="V242" t="s">
        <v>71</v>
      </c>
      <c r="W242" t="s">
        <v>2378</v>
      </c>
      <c r="X242" t="s">
        <v>71</v>
      </c>
      <c r="Y242" t="s">
        <v>71</v>
      </c>
      <c r="Z242" t="s">
        <v>71</v>
      </c>
      <c r="AA242" t="s">
        <v>71</v>
      </c>
      <c r="AB242" t="s">
        <v>2379</v>
      </c>
      <c r="AC242" t="s">
        <v>2380</v>
      </c>
      <c r="AD242" t="s">
        <v>71</v>
      </c>
      <c r="AE242" t="s">
        <v>71</v>
      </c>
      <c r="AF242" t="s">
        <v>71</v>
      </c>
      <c r="AG242" t="s">
        <v>71</v>
      </c>
      <c r="AH242" t="s">
        <v>71</v>
      </c>
      <c r="AI242" t="s">
        <v>71</v>
      </c>
      <c r="AJ242" t="s">
        <v>71</v>
      </c>
      <c r="AK242" t="s">
        <v>71</v>
      </c>
      <c r="AL242" t="s">
        <v>71</v>
      </c>
      <c r="AM242" t="s">
        <v>71</v>
      </c>
      <c r="AN242" t="s">
        <v>71</v>
      </c>
      <c r="AO242" t="s">
        <v>71</v>
      </c>
      <c r="AP242" t="s">
        <v>2381</v>
      </c>
      <c r="AQ242" t="s">
        <v>2382</v>
      </c>
      <c r="AR242" t="s">
        <v>2383</v>
      </c>
      <c r="AS242" t="s">
        <v>71</v>
      </c>
      <c r="AT242" t="s">
        <v>71</v>
      </c>
      <c r="AU242" t="s">
        <v>71</v>
      </c>
      <c r="AV242">
        <v>2016</v>
      </c>
      <c r="AW242" t="s">
        <v>71</v>
      </c>
      <c r="AX242" t="s">
        <v>71</v>
      </c>
      <c r="AY242" t="s">
        <v>71</v>
      </c>
      <c r="AZ242" t="s">
        <v>71</v>
      </c>
      <c r="BA242" t="s">
        <v>71</v>
      </c>
      <c r="BB242" t="s">
        <v>71</v>
      </c>
      <c r="BC242">
        <v>169</v>
      </c>
      <c r="BD242">
        <v>182</v>
      </c>
      <c r="BE242" t="s">
        <v>71</v>
      </c>
      <c r="BF242" t="s">
        <v>2384</v>
      </c>
      <c r="BG242" t="str">
        <f>HYPERLINK("http://dx.doi.org/10.4018/978-1-5225-0427-6.ch009","http://dx.doi.org/10.4018/978-1-5225-0427-6.ch009")</f>
        <v>http://dx.doi.org/10.4018/978-1-5225-0427-6.ch009</v>
      </c>
      <c r="BH242" t="s">
        <v>2385</v>
      </c>
      <c r="BI242" t="s">
        <v>71</v>
      </c>
      <c r="BJ242" t="s">
        <v>71</v>
      </c>
      <c r="BK242" t="s">
        <v>71</v>
      </c>
      <c r="BL242" t="s">
        <v>71</v>
      </c>
      <c r="BM242" t="s">
        <v>71</v>
      </c>
      <c r="BN242" t="s">
        <v>71</v>
      </c>
      <c r="BO242" t="s">
        <v>71</v>
      </c>
      <c r="BP242" t="s">
        <v>71</v>
      </c>
      <c r="BQ242" t="s">
        <v>71</v>
      </c>
      <c r="BR242" t="s">
        <v>71</v>
      </c>
      <c r="BS242" t="s">
        <v>71</v>
      </c>
      <c r="BT242" t="s">
        <v>2386</v>
      </c>
      <c r="BU242" t="str">
        <f>HYPERLINK("https%3A%2F%2Fwww.webofscience.com%2Fwos%2Fwoscc%2Ffull-record%2FWOS:000416709400010","View Full Record in Web of Science")</f>
        <v>View Full Record in Web of Science</v>
      </c>
    </row>
    <row r="243" spans="1:73" x14ac:dyDescent="0.25">
      <c r="A243" t="s">
        <v>69</v>
      </c>
      <c r="B243" t="s">
        <v>2387</v>
      </c>
      <c r="C243" t="s">
        <v>71</v>
      </c>
      <c r="D243" t="s">
        <v>71</v>
      </c>
      <c r="E243" t="s">
        <v>71</v>
      </c>
      <c r="F243" t="s">
        <v>2388</v>
      </c>
      <c r="G243" t="s">
        <v>71</v>
      </c>
      <c r="H243" t="s">
        <v>71</v>
      </c>
      <c r="I243" t="s">
        <v>2389</v>
      </c>
      <c r="K243" t="s">
        <v>766</v>
      </c>
      <c r="L243" t="s">
        <v>71</v>
      </c>
      <c r="M243" t="s">
        <v>71</v>
      </c>
      <c r="N243" t="s">
        <v>71</v>
      </c>
      <c r="O243" t="s">
        <v>71</v>
      </c>
      <c r="P243" t="s">
        <v>71</v>
      </c>
      <c r="Q243" t="s">
        <v>71</v>
      </c>
      <c r="R243" t="s">
        <v>71</v>
      </c>
      <c r="S243" t="s">
        <v>71</v>
      </c>
      <c r="T243" t="s">
        <v>71</v>
      </c>
      <c r="U243" t="s">
        <v>71</v>
      </c>
      <c r="V243" t="s">
        <v>71</v>
      </c>
      <c r="W243" t="s">
        <v>2390</v>
      </c>
      <c r="X243" t="s">
        <v>71</v>
      </c>
      <c r="Y243" t="s">
        <v>71</v>
      </c>
      <c r="Z243" t="s">
        <v>71</v>
      </c>
      <c r="AA243" t="s">
        <v>71</v>
      </c>
      <c r="AB243" t="s">
        <v>71</v>
      </c>
      <c r="AC243" t="s">
        <v>71</v>
      </c>
      <c r="AD243" t="s">
        <v>71</v>
      </c>
      <c r="AE243" t="s">
        <v>71</v>
      </c>
      <c r="AF243" t="s">
        <v>71</v>
      </c>
      <c r="AG243" t="s">
        <v>71</v>
      </c>
      <c r="AH243" t="s">
        <v>71</v>
      </c>
      <c r="AI243" t="s">
        <v>71</v>
      </c>
      <c r="AJ243" t="s">
        <v>71</v>
      </c>
      <c r="AK243" t="s">
        <v>71</v>
      </c>
      <c r="AL243" t="s">
        <v>71</v>
      </c>
      <c r="AM243" t="s">
        <v>71</v>
      </c>
      <c r="AN243" t="s">
        <v>71</v>
      </c>
      <c r="AO243" t="s">
        <v>71</v>
      </c>
      <c r="AP243" t="s">
        <v>768</v>
      </c>
      <c r="AQ243" t="s">
        <v>769</v>
      </c>
      <c r="AR243" t="s">
        <v>71</v>
      </c>
      <c r="AS243" t="s">
        <v>71</v>
      </c>
      <c r="AT243" t="s">
        <v>71</v>
      </c>
      <c r="AU243" t="s">
        <v>129</v>
      </c>
      <c r="AV243">
        <v>2020</v>
      </c>
      <c r="AW243">
        <v>93</v>
      </c>
      <c r="AX243" t="s">
        <v>71</v>
      </c>
      <c r="AY243" t="s">
        <v>71</v>
      </c>
      <c r="AZ243" t="s">
        <v>71</v>
      </c>
      <c r="BA243" t="s">
        <v>71</v>
      </c>
      <c r="BB243" t="s">
        <v>71</v>
      </c>
      <c r="BC243" t="s">
        <v>71</v>
      </c>
      <c r="BD243" t="s">
        <v>71</v>
      </c>
      <c r="BE243">
        <v>106354</v>
      </c>
      <c r="BF243" t="s">
        <v>2391</v>
      </c>
      <c r="BG243" t="str">
        <f>HYPERLINK("http://dx.doi.org/10.1016/j.asoc.2020.106354","http://dx.doi.org/10.1016/j.asoc.2020.106354")</f>
        <v>http://dx.doi.org/10.1016/j.asoc.2020.106354</v>
      </c>
      <c r="BH243" t="s">
        <v>71</v>
      </c>
      <c r="BI243" t="s">
        <v>71</v>
      </c>
      <c r="BJ243" t="s">
        <v>71</v>
      </c>
      <c r="BK243" t="s">
        <v>71</v>
      </c>
      <c r="BL243" t="s">
        <v>71</v>
      </c>
      <c r="BM243" t="s">
        <v>71</v>
      </c>
      <c r="BN243" t="s">
        <v>71</v>
      </c>
      <c r="BO243" t="s">
        <v>71</v>
      </c>
      <c r="BP243" t="s">
        <v>71</v>
      </c>
      <c r="BQ243" t="s">
        <v>71</v>
      </c>
      <c r="BR243" t="s">
        <v>71</v>
      </c>
      <c r="BS243" t="s">
        <v>71</v>
      </c>
      <c r="BT243" t="s">
        <v>2392</v>
      </c>
      <c r="BU243" t="str">
        <f>HYPERLINK("https%3A%2F%2Fwww.webofscience.com%2Fwos%2Fwoscc%2Ffull-record%2FWOS:000554904200009","View Full Record in Web of Science")</f>
        <v>View Full Record in Web of Science</v>
      </c>
    </row>
    <row r="244" spans="1:73" x14ac:dyDescent="0.25">
      <c r="A244" t="s">
        <v>460</v>
      </c>
      <c r="B244" t="s">
        <v>2393</v>
      </c>
      <c r="C244" t="s">
        <v>71</v>
      </c>
      <c r="D244" t="s">
        <v>2394</v>
      </c>
      <c r="E244" t="s">
        <v>71</v>
      </c>
      <c r="F244" t="s">
        <v>2395</v>
      </c>
      <c r="G244" t="s">
        <v>71</v>
      </c>
      <c r="H244" t="s">
        <v>71</v>
      </c>
      <c r="I244" t="s">
        <v>2396</v>
      </c>
      <c r="K244" t="s">
        <v>2397</v>
      </c>
      <c r="L244" t="s">
        <v>466</v>
      </c>
      <c r="M244" t="s">
        <v>71</v>
      </c>
      <c r="N244" t="s">
        <v>71</v>
      </c>
      <c r="O244" t="s">
        <v>71</v>
      </c>
      <c r="P244" t="s">
        <v>71</v>
      </c>
      <c r="Q244" t="s">
        <v>71</v>
      </c>
      <c r="R244" t="s">
        <v>71</v>
      </c>
      <c r="S244" t="s">
        <v>71</v>
      </c>
      <c r="T244" t="s">
        <v>71</v>
      </c>
      <c r="U244" t="s">
        <v>71</v>
      </c>
      <c r="V244" t="s">
        <v>71</v>
      </c>
      <c r="W244" t="s">
        <v>2398</v>
      </c>
      <c r="X244" t="s">
        <v>71</v>
      </c>
      <c r="Y244" t="s">
        <v>71</v>
      </c>
      <c r="Z244" t="s">
        <v>71</v>
      </c>
      <c r="AA244" t="s">
        <v>71</v>
      </c>
      <c r="AB244" t="s">
        <v>2399</v>
      </c>
      <c r="AC244" t="s">
        <v>2400</v>
      </c>
      <c r="AD244" t="s">
        <v>71</v>
      </c>
      <c r="AE244" t="s">
        <v>71</v>
      </c>
      <c r="AF244" t="s">
        <v>71</v>
      </c>
      <c r="AG244" t="s">
        <v>71</v>
      </c>
      <c r="AH244" t="s">
        <v>71</v>
      </c>
      <c r="AI244" t="s">
        <v>71</v>
      </c>
      <c r="AJ244" t="s">
        <v>71</v>
      </c>
      <c r="AK244" t="s">
        <v>71</v>
      </c>
      <c r="AL244" t="s">
        <v>71</v>
      </c>
      <c r="AM244" t="s">
        <v>71</v>
      </c>
      <c r="AN244" t="s">
        <v>71</v>
      </c>
      <c r="AO244" t="s">
        <v>71</v>
      </c>
      <c r="AP244" t="s">
        <v>468</v>
      </c>
      <c r="AQ244" t="s">
        <v>71</v>
      </c>
      <c r="AR244" t="s">
        <v>2401</v>
      </c>
      <c r="AS244" t="s">
        <v>71</v>
      </c>
      <c r="AT244" t="s">
        <v>71</v>
      </c>
      <c r="AU244" t="s">
        <v>71</v>
      </c>
      <c r="AV244">
        <v>2014</v>
      </c>
      <c r="AW244">
        <v>309</v>
      </c>
      <c r="AX244" t="s">
        <v>71</v>
      </c>
      <c r="AY244" t="s">
        <v>71</v>
      </c>
      <c r="AZ244" t="s">
        <v>71</v>
      </c>
      <c r="BA244" t="s">
        <v>71</v>
      </c>
      <c r="BB244" t="s">
        <v>71</v>
      </c>
      <c r="BC244">
        <v>1</v>
      </c>
      <c r="BD244">
        <v>45</v>
      </c>
      <c r="BE244" t="s">
        <v>71</v>
      </c>
      <c r="BF244" t="s">
        <v>2402</v>
      </c>
      <c r="BG244" t="str">
        <f>HYPERLINK("http://dx.doi.org/10.1007/978-3-642-41372-8_1","http://dx.doi.org/10.1007/978-3-642-41372-8_1")</f>
        <v>http://dx.doi.org/10.1007/978-3-642-41372-8_1</v>
      </c>
      <c r="BH244" t="s">
        <v>2403</v>
      </c>
      <c r="BI244" t="s">
        <v>71</v>
      </c>
      <c r="BJ244" t="s">
        <v>71</v>
      </c>
      <c r="BK244" t="s">
        <v>71</v>
      </c>
      <c r="BL244" t="s">
        <v>71</v>
      </c>
      <c r="BM244" t="s">
        <v>71</v>
      </c>
      <c r="BN244" t="s">
        <v>71</v>
      </c>
      <c r="BO244" t="s">
        <v>71</v>
      </c>
      <c r="BP244" t="s">
        <v>71</v>
      </c>
      <c r="BQ244" t="s">
        <v>71</v>
      </c>
      <c r="BR244" t="s">
        <v>71</v>
      </c>
      <c r="BS244" t="s">
        <v>71</v>
      </c>
      <c r="BT244" t="s">
        <v>2404</v>
      </c>
      <c r="BU244" t="str">
        <f>HYPERLINK("https%3A%2F%2Fwww.webofscience.com%2Fwos%2Fwoscc%2Ffull-record%2FWOS:000343011500002","View Full Record in Web of Science")</f>
        <v>View Full Record in Web of Science</v>
      </c>
    </row>
    <row r="245" spans="1:73" x14ac:dyDescent="0.25">
      <c r="A245" t="s">
        <v>69</v>
      </c>
      <c r="B245" t="s">
        <v>2405</v>
      </c>
      <c r="C245" t="s">
        <v>71</v>
      </c>
      <c r="D245" t="s">
        <v>71</v>
      </c>
      <c r="E245" t="s">
        <v>71</v>
      </c>
      <c r="F245" t="s">
        <v>2406</v>
      </c>
      <c r="G245" t="s">
        <v>71</v>
      </c>
      <c r="H245" t="s">
        <v>71</v>
      </c>
      <c r="I245" t="s">
        <v>2407</v>
      </c>
      <c r="K245" t="s">
        <v>123</v>
      </c>
      <c r="L245" t="s">
        <v>71</v>
      </c>
      <c r="M245" t="s">
        <v>71</v>
      </c>
      <c r="N245" t="s">
        <v>71</v>
      </c>
      <c r="O245" t="s">
        <v>71</v>
      </c>
      <c r="P245" t="s">
        <v>71</v>
      </c>
      <c r="Q245" t="s">
        <v>71</v>
      </c>
      <c r="R245" t="s">
        <v>71</v>
      </c>
      <c r="S245" t="s">
        <v>71</v>
      </c>
      <c r="T245" t="s">
        <v>71</v>
      </c>
      <c r="U245" t="s">
        <v>71</v>
      </c>
      <c r="V245" t="s">
        <v>71</v>
      </c>
      <c r="W245" t="s">
        <v>2408</v>
      </c>
      <c r="X245" t="s">
        <v>71</v>
      </c>
      <c r="Y245" t="s">
        <v>71</v>
      </c>
      <c r="Z245" t="s">
        <v>71</v>
      </c>
      <c r="AA245" t="s">
        <v>71</v>
      </c>
      <c r="AB245" t="s">
        <v>71</v>
      </c>
      <c r="AC245" t="s">
        <v>71</v>
      </c>
      <c r="AD245" t="s">
        <v>71</v>
      </c>
      <c r="AE245" t="s">
        <v>71</v>
      </c>
      <c r="AF245" t="s">
        <v>71</v>
      </c>
      <c r="AG245" t="s">
        <v>71</v>
      </c>
      <c r="AH245" t="s">
        <v>71</v>
      </c>
      <c r="AI245" t="s">
        <v>71</v>
      </c>
      <c r="AJ245" t="s">
        <v>71</v>
      </c>
      <c r="AK245" t="s">
        <v>71</v>
      </c>
      <c r="AL245" t="s">
        <v>71</v>
      </c>
      <c r="AM245" t="s">
        <v>71</v>
      </c>
      <c r="AN245" t="s">
        <v>71</v>
      </c>
      <c r="AO245" t="s">
        <v>71</v>
      </c>
      <c r="AP245" t="s">
        <v>127</v>
      </c>
      <c r="AQ245" t="s">
        <v>71</v>
      </c>
      <c r="AR245" t="s">
        <v>71</v>
      </c>
      <c r="AS245" t="s">
        <v>71</v>
      </c>
      <c r="AT245" t="s">
        <v>71</v>
      </c>
      <c r="AU245" t="s">
        <v>679</v>
      </c>
      <c r="AV245">
        <v>2007</v>
      </c>
      <c r="AW245">
        <v>177</v>
      </c>
      <c r="AX245">
        <v>4</v>
      </c>
      <c r="AY245" t="s">
        <v>71</v>
      </c>
      <c r="AZ245" t="s">
        <v>71</v>
      </c>
      <c r="BA245" t="s">
        <v>71</v>
      </c>
      <c r="BB245" t="s">
        <v>71</v>
      </c>
      <c r="BC245">
        <v>1007</v>
      </c>
      <c r="BD245">
        <v>1026</v>
      </c>
      <c r="BE245" t="s">
        <v>71</v>
      </c>
      <c r="BF245" t="s">
        <v>2409</v>
      </c>
      <c r="BG245" t="str">
        <f>HYPERLINK("http://dx.doi.org/10.1016/j.ins.2006.07.011","http://dx.doi.org/10.1016/j.ins.2006.07.011")</f>
        <v>http://dx.doi.org/10.1016/j.ins.2006.07.011</v>
      </c>
      <c r="BH245" t="s">
        <v>71</v>
      </c>
      <c r="BI245" t="s">
        <v>71</v>
      </c>
      <c r="BJ245" t="s">
        <v>71</v>
      </c>
      <c r="BK245" t="s">
        <v>71</v>
      </c>
      <c r="BL245" t="s">
        <v>71</v>
      </c>
      <c r="BM245" t="s">
        <v>71</v>
      </c>
      <c r="BN245" t="s">
        <v>71</v>
      </c>
      <c r="BO245" t="s">
        <v>71</v>
      </c>
      <c r="BP245" t="s">
        <v>71</v>
      </c>
      <c r="BQ245" t="s">
        <v>71</v>
      </c>
      <c r="BR245" t="s">
        <v>71</v>
      </c>
      <c r="BS245" t="s">
        <v>71</v>
      </c>
      <c r="BT245" t="s">
        <v>2410</v>
      </c>
      <c r="BU245" t="str">
        <f>HYPERLINK("https%3A%2F%2Fwww.webofscience.com%2Fwos%2Fwoscc%2Ffull-record%2FWOS:000243816900003","View Full Record in Web of Science")</f>
        <v>View Full Record in Web of Science</v>
      </c>
    </row>
    <row r="246" spans="1:73" x14ac:dyDescent="0.25">
      <c r="A246" t="s">
        <v>69</v>
      </c>
      <c r="B246" t="s">
        <v>2411</v>
      </c>
      <c r="C246" t="s">
        <v>71</v>
      </c>
      <c r="D246" t="s">
        <v>71</v>
      </c>
      <c r="E246" t="s">
        <v>71</v>
      </c>
      <c r="F246" t="s">
        <v>2412</v>
      </c>
      <c r="G246" t="s">
        <v>71</v>
      </c>
      <c r="H246" t="s">
        <v>71</v>
      </c>
      <c r="I246" t="s">
        <v>2413</v>
      </c>
      <c r="K246" t="s">
        <v>123</v>
      </c>
      <c r="L246" t="s">
        <v>71</v>
      </c>
      <c r="M246" t="s">
        <v>71</v>
      </c>
      <c r="N246" t="s">
        <v>71</v>
      </c>
      <c r="O246" t="s">
        <v>71</v>
      </c>
      <c r="P246" t="s">
        <v>71</v>
      </c>
      <c r="Q246" t="s">
        <v>71</v>
      </c>
      <c r="R246" t="s">
        <v>71</v>
      </c>
      <c r="S246" t="s">
        <v>71</v>
      </c>
      <c r="T246" t="s">
        <v>71</v>
      </c>
      <c r="U246" t="s">
        <v>71</v>
      </c>
      <c r="V246" t="s">
        <v>71</v>
      </c>
      <c r="W246" t="s">
        <v>2414</v>
      </c>
      <c r="X246" t="s">
        <v>71</v>
      </c>
      <c r="Y246" t="s">
        <v>71</v>
      </c>
      <c r="Z246" t="s">
        <v>71</v>
      </c>
      <c r="AA246" t="s">
        <v>71</v>
      </c>
      <c r="AB246" t="s">
        <v>2415</v>
      </c>
      <c r="AC246" t="s">
        <v>2416</v>
      </c>
      <c r="AD246" t="s">
        <v>71</v>
      </c>
      <c r="AE246" t="s">
        <v>71</v>
      </c>
      <c r="AF246" t="s">
        <v>71</v>
      </c>
      <c r="AG246" t="s">
        <v>71</v>
      </c>
      <c r="AH246" t="s">
        <v>71</v>
      </c>
      <c r="AI246" t="s">
        <v>71</v>
      </c>
      <c r="AJ246" t="s">
        <v>71</v>
      </c>
      <c r="AK246" t="s">
        <v>71</v>
      </c>
      <c r="AL246" t="s">
        <v>71</v>
      </c>
      <c r="AM246" t="s">
        <v>71</v>
      </c>
      <c r="AN246" t="s">
        <v>71</v>
      </c>
      <c r="AO246" t="s">
        <v>71</v>
      </c>
      <c r="AP246" t="s">
        <v>127</v>
      </c>
      <c r="AQ246" t="s">
        <v>128</v>
      </c>
      <c r="AR246" t="s">
        <v>71</v>
      </c>
      <c r="AS246" t="s">
        <v>71</v>
      </c>
      <c r="AT246" t="s">
        <v>71</v>
      </c>
      <c r="AU246" t="s">
        <v>1392</v>
      </c>
      <c r="AV246">
        <v>2012</v>
      </c>
      <c r="AW246">
        <v>212</v>
      </c>
      <c r="AX246" t="s">
        <v>71</v>
      </c>
      <c r="AY246" t="s">
        <v>71</v>
      </c>
      <c r="AZ246" t="s">
        <v>71</v>
      </c>
      <c r="BA246" t="s">
        <v>71</v>
      </c>
      <c r="BB246" t="s">
        <v>71</v>
      </c>
      <c r="BC246">
        <v>1</v>
      </c>
      <c r="BD246">
        <v>14</v>
      </c>
      <c r="BE246" t="s">
        <v>71</v>
      </c>
      <c r="BF246" t="s">
        <v>2417</v>
      </c>
      <c r="BG246" t="str">
        <f>HYPERLINK("http://dx.doi.org/10.1016/j.ins.2012.04.041","http://dx.doi.org/10.1016/j.ins.2012.04.041")</f>
        <v>http://dx.doi.org/10.1016/j.ins.2012.04.041</v>
      </c>
      <c r="BH246" t="s">
        <v>71</v>
      </c>
      <c r="BI246" t="s">
        <v>71</v>
      </c>
      <c r="BJ246" t="s">
        <v>71</v>
      </c>
      <c r="BK246" t="s">
        <v>71</v>
      </c>
      <c r="BL246" t="s">
        <v>71</v>
      </c>
      <c r="BM246" t="s">
        <v>71</v>
      </c>
      <c r="BN246" t="s">
        <v>71</v>
      </c>
      <c r="BO246" t="s">
        <v>71</v>
      </c>
      <c r="BP246" t="s">
        <v>71</v>
      </c>
      <c r="BQ246" t="s">
        <v>71</v>
      </c>
      <c r="BR246" t="s">
        <v>71</v>
      </c>
      <c r="BS246" t="s">
        <v>71</v>
      </c>
      <c r="BT246" t="s">
        <v>2418</v>
      </c>
      <c r="BU246" t="str">
        <f>HYPERLINK("https%3A%2F%2Fwww.webofscience.com%2Fwos%2Fwoscc%2Ffull-record%2FWOS:000306869600001","View Full Record in Web of Science")</f>
        <v>View Full Record in Web of Science</v>
      </c>
    </row>
    <row r="247" spans="1:73" x14ac:dyDescent="0.25">
      <c r="A247" t="s">
        <v>69</v>
      </c>
      <c r="B247" t="s">
        <v>2419</v>
      </c>
      <c r="C247" t="s">
        <v>71</v>
      </c>
      <c r="D247" t="s">
        <v>71</v>
      </c>
      <c r="E247" t="s">
        <v>71</v>
      </c>
      <c r="F247" t="s">
        <v>2420</v>
      </c>
      <c r="G247" t="s">
        <v>71</v>
      </c>
      <c r="H247" t="s">
        <v>71</v>
      </c>
      <c r="I247" t="s">
        <v>2421</v>
      </c>
      <c r="K247" t="s">
        <v>288</v>
      </c>
      <c r="L247" t="s">
        <v>71</v>
      </c>
      <c r="M247" t="s">
        <v>71</v>
      </c>
      <c r="N247" t="s">
        <v>71</v>
      </c>
      <c r="O247" t="s">
        <v>71</v>
      </c>
      <c r="P247" t="s">
        <v>71</v>
      </c>
      <c r="Q247" t="s">
        <v>71</v>
      </c>
      <c r="R247" t="s">
        <v>71</v>
      </c>
      <c r="S247" t="s">
        <v>71</v>
      </c>
      <c r="T247" t="s">
        <v>71</v>
      </c>
      <c r="U247" t="s">
        <v>71</v>
      </c>
      <c r="V247" t="s">
        <v>71</v>
      </c>
      <c r="W247" t="s">
        <v>2422</v>
      </c>
      <c r="X247" t="s">
        <v>71</v>
      </c>
      <c r="Y247" t="s">
        <v>71</v>
      </c>
      <c r="Z247" t="s">
        <v>71</v>
      </c>
      <c r="AA247" t="s">
        <v>71</v>
      </c>
      <c r="AB247" t="s">
        <v>71</v>
      </c>
      <c r="AC247" t="s">
        <v>71</v>
      </c>
      <c r="AD247" t="s">
        <v>71</v>
      </c>
      <c r="AE247" t="s">
        <v>71</v>
      </c>
      <c r="AF247" t="s">
        <v>71</v>
      </c>
      <c r="AG247" t="s">
        <v>71</v>
      </c>
      <c r="AH247" t="s">
        <v>71</v>
      </c>
      <c r="AI247" t="s">
        <v>71</v>
      </c>
      <c r="AJ247" t="s">
        <v>71</v>
      </c>
      <c r="AK247" t="s">
        <v>71</v>
      </c>
      <c r="AL247" t="s">
        <v>71</v>
      </c>
      <c r="AM247" t="s">
        <v>71</v>
      </c>
      <c r="AN247" t="s">
        <v>71</v>
      </c>
      <c r="AO247" t="s">
        <v>71</v>
      </c>
      <c r="AP247" t="s">
        <v>291</v>
      </c>
      <c r="AQ247" t="s">
        <v>292</v>
      </c>
      <c r="AR247" t="s">
        <v>71</v>
      </c>
      <c r="AS247" t="s">
        <v>71</v>
      </c>
      <c r="AT247" t="s">
        <v>71</v>
      </c>
      <c r="AU247" t="s">
        <v>960</v>
      </c>
      <c r="AV247">
        <v>2013</v>
      </c>
      <c r="AW247">
        <v>40</v>
      </c>
      <c r="AX247">
        <v>5</v>
      </c>
      <c r="AY247" t="s">
        <v>71</v>
      </c>
      <c r="AZ247" t="s">
        <v>71</v>
      </c>
      <c r="BA247" t="s">
        <v>71</v>
      </c>
      <c r="BB247" t="s">
        <v>71</v>
      </c>
      <c r="BC247">
        <v>1609</v>
      </c>
      <c r="BD247">
        <v>1618</v>
      </c>
      <c r="BE247" t="s">
        <v>71</v>
      </c>
      <c r="BF247" t="s">
        <v>2423</v>
      </c>
      <c r="BG247" t="str">
        <f>HYPERLINK("http://dx.doi.org/10.1016/j.eswa.2012.09.015","http://dx.doi.org/10.1016/j.eswa.2012.09.015")</f>
        <v>http://dx.doi.org/10.1016/j.eswa.2012.09.015</v>
      </c>
      <c r="BH247" t="s">
        <v>71</v>
      </c>
      <c r="BI247" t="s">
        <v>71</v>
      </c>
      <c r="BJ247" t="s">
        <v>71</v>
      </c>
      <c r="BK247" t="s">
        <v>71</v>
      </c>
      <c r="BL247" t="s">
        <v>71</v>
      </c>
      <c r="BM247" t="s">
        <v>71</v>
      </c>
      <c r="BN247" t="s">
        <v>71</v>
      </c>
      <c r="BO247" t="s">
        <v>71</v>
      </c>
      <c r="BP247" t="s">
        <v>71</v>
      </c>
      <c r="BQ247" t="s">
        <v>71</v>
      </c>
      <c r="BR247" t="s">
        <v>71</v>
      </c>
      <c r="BS247" t="s">
        <v>71</v>
      </c>
      <c r="BT247" t="s">
        <v>2424</v>
      </c>
      <c r="BU247" t="str">
        <f>HYPERLINK("https%3A%2F%2Fwww.webofscience.com%2Fwos%2Fwoscc%2Ffull-record%2FWOS:000314737600019","View Full Record in Web of Science")</f>
        <v>View Full Record in Web of Science</v>
      </c>
    </row>
    <row r="248" spans="1:73" x14ac:dyDescent="0.25">
      <c r="A248" t="s">
        <v>69</v>
      </c>
      <c r="B248" t="s">
        <v>2425</v>
      </c>
      <c r="C248" t="s">
        <v>71</v>
      </c>
      <c r="D248" t="s">
        <v>71</v>
      </c>
      <c r="E248" t="s">
        <v>71</v>
      </c>
      <c r="F248" t="s">
        <v>2426</v>
      </c>
      <c r="G248" t="s">
        <v>71</v>
      </c>
      <c r="H248" t="s">
        <v>71</v>
      </c>
      <c r="I248" t="s">
        <v>2427</v>
      </c>
      <c r="K248" t="s">
        <v>2428</v>
      </c>
      <c r="L248" t="s">
        <v>71</v>
      </c>
      <c r="M248" t="s">
        <v>71</v>
      </c>
      <c r="N248" t="s">
        <v>71</v>
      </c>
      <c r="O248" t="s">
        <v>71</v>
      </c>
      <c r="P248" t="s">
        <v>71</v>
      </c>
      <c r="Q248" t="s">
        <v>71</v>
      </c>
      <c r="R248" t="s">
        <v>71</v>
      </c>
      <c r="S248" t="s">
        <v>71</v>
      </c>
      <c r="T248" t="s">
        <v>71</v>
      </c>
      <c r="U248" t="s">
        <v>71</v>
      </c>
      <c r="V248" t="s">
        <v>71</v>
      </c>
      <c r="W248" t="s">
        <v>2429</v>
      </c>
      <c r="X248" t="s">
        <v>71</v>
      </c>
      <c r="Y248" t="s">
        <v>71</v>
      </c>
      <c r="Z248" t="s">
        <v>71</v>
      </c>
      <c r="AA248" t="s">
        <v>71</v>
      </c>
      <c r="AB248" t="s">
        <v>71</v>
      </c>
      <c r="AC248" t="s">
        <v>71</v>
      </c>
      <c r="AD248" t="s">
        <v>71</v>
      </c>
      <c r="AE248" t="s">
        <v>71</v>
      </c>
      <c r="AF248" t="s">
        <v>71</v>
      </c>
      <c r="AG248" t="s">
        <v>71</v>
      </c>
      <c r="AH248" t="s">
        <v>71</v>
      </c>
      <c r="AI248" t="s">
        <v>71</v>
      </c>
      <c r="AJ248" t="s">
        <v>71</v>
      </c>
      <c r="AK248" t="s">
        <v>71</v>
      </c>
      <c r="AL248" t="s">
        <v>71</v>
      </c>
      <c r="AM248" t="s">
        <v>71</v>
      </c>
      <c r="AN248" t="s">
        <v>71</v>
      </c>
      <c r="AO248" t="s">
        <v>71</v>
      </c>
      <c r="AP248" t="s">
        <v>2430</v>
      </c>
      <c r="AQ248" t="s">
        <v>2431</v>
      </c>
      <c r="AR248" t="s">
        <v>71</v>
      </c>
      <c r="AS248" t="s">
        <v>71</v>
      </c>
      <c r="AT248" t="s">
        <v>71</v>
      </c>
      <c r="AU248" t="s">
        <v>2432</v>
      </c>
      <c r="AV248">
        <v>2022</v>
      </c>
      <c r="AW248">
        <v>500</v>
      </c>
      <c r="AX248" t="s">
        <v>71</v>
      </c>
      <c r="AY248" t="s">
        <v>71</v>
      </c>
      <c r="AZ248" t="s">
        <v>71</v>
      </c>
      <c r="BA248" t="s">
        <v>71</v>
      </c>
      <c r="BB248" t="s">
        <v>71</v>
      </c>
      <c r="BC248">
        <v>921</v>
      </c>
      <c r="BD248">
        <v>937</v>
      </c>
      <c r="BE248" t="s">
        <v>71</v>
      </c>
      <c r="BF248" t="s">
        <v>2433</v>
      </c>
      <c r="BG248" t="str">
        <f>HYPERLINK("http://dx.doi.org/10.1016/j.neucom.2022.05.097","http://dx.doi.org/10.1016/j.neucom.2022.05.097")</f>
        <v>http://dx.doi.org/10.1016/j.neucom.2022.05.097</v>
      </c>
      <c r="BH248" t="s">
        <v>71</v>
      </c>
      <c r="BI248" t="s">
        <v>71</v>
      </c>
      <c r="BJ248" t="s">
        <v>71</v>
      </c>
      <c r="BK248" t="s">
        <v>71</v>
      </c>
      <c r="BL248" t="s">
        <v>71</v>
      </c>
      <c r="BM248" t="s">
        <v>71</v>
      </c>
      <c r="BN248" t="s">
        <v>71</v>
      </c>
      <c r="BO248" t="s">
        <v>71</v>
      </c>
      <c r="BP248" t="s">
        <v>71</v>
      </c>
      <c r="BQ248" t="s">
        <v>71</v>
      </c>
      <c r="BR248" t="s">
        <v>71</v>
      </c>
      <c r="BS248" t="s">
        <v>71</v>
      </c>
      <c r="BT248" t="s">
        <v>2434</v>
      </c>
      <c r="BU248" t="str">
        <f>HYPERLINK("https%3A%2F%2Fwww.webofscience.com%2Fwos%2Fwoscc%2Ffull-record%2FWOS:000822674600007","View Full Record in Web of Science")</f>
        <v>View Full Record in Web of Science</v>
      </c>
    </row>
    <row r="249" spans="1:73" x14ac:dyDescent="0.25">
      <c r="A249" t="s">
        <v>69</v>
      </c>
      <c r="B249" t="s">
        <v>2435</v>
      </c>
      <c r="C249" t="s">
        <v>71</v>
      </c>
      <c r="D249" t="s">
        <v>71</v>
      </c>
      <c r="E249" t="s">
        <v>71</v>
      </c>
      <c r="F249" t="s">
        <v>2436</v>
      </c>
      <c r="G249" t="s">
        <v>71</v>
      </c>
      <c r="H249" t="s">
        <v>71</v>
      </c>
      <c r="I249" t="s">
        <v>2437</v>
      </c>
      <c r="K249" t="s">
        <v>364</v>
      </c>
      <c r="L249" t="s">
        <v>71</v>
      </c>
      <c r="M249" t="s">
        <v>71</v>
      </c>
      <c r="N249" t="s">
        <v>71</v>
      </c>
      <c r="O249" t="s">
        <v>71</v>
      </c>
      <c r="P249" t="s">
        <v>71</v>
      </c>
      <c r="Q249" t="s">
        <v>71</v>
      </c>
      <c r="R249" t="s">
        <v>71</v>
      </c>
      <c r="S249" t="s">
        <v>71</v>
      </c>
      <c r="T249" t="s">
        <v>71</v>
      </c>
      <c r="U249" t="s">
        <v>71</v>
      </c>
      <c r="V249" t="s">
        <v>71</v>
      </c>
      <c r="W249" t="s">
        <v>2438</v>
      </c>
      <c r="X249" t="s">
        <v>71</v>
      </c>
      <c r="Y249" t="s">
        <v>71</v>
      </c>
      <c r="Z249" t="s">
        <v>71</v>
      </c>
      <c r="AA249" t="s">
        <v>71</v>
      </c>
      <c r="AB249" t="s">
        <v>2439</v>
      </c>
      <c r="AC249" t="s">
        <v>2440</v>
      </c>
      <c r="AD249" t="s">
        <v>71</v>
      </c>
      <c r="AE249" t="s">
        <v>71</v>
      </c>
      <c r="AF249" t="s">
        <v>71</v>
      </c>
      <c r="AG249" t="s">
        <v>71</v>
      </c>
      <c r="AH249" t="s">
        <v>71</v>
      </c>
      <c r="AI249" t="s">
        <v>71</v>
      </c>
      <c r="AJ249" t="s">
        <v>71</v>
      </c>
      <c r="AK249" t="s">
        <v>71</v>
      </c>
      <c r="AL249" t="s">
        <v>71</v>
      </c>
      <c r="AM249" t="s">
        <v>71</v>
      </c>
      <c r="AN249" t="s">
        <v>71</v>
      </c>
      <c r="AO249" t="s">
        <v>71</v>
      </c>
      <c r="AP249" t="s">
        <v>366</v>
      </c>
      <c r="AQ249" t="s">
        <v>367</v>
      </c>
      <c r="AR249" t="s">
        <v>71</v>
      </c>
      <c r="AS249" t="s">
        <v>71</v>
      </c>
      <c r="AT249" t="s">
        <v>71</v>
      </c>
      <c r="AU249" t="s">
        <v>2020</v>
      </c>
      <c r="AV249">
        <v>2013</v>
      </c>
      <c r="AW249">
        <v>34</v>
      </c>
      <c r="AX249">
        <v>14</v>
      </c>
      <c r="AY249" t="s">
        <v>71</v>
      </c>
      <c r="AZ249" t="s">
        <v>71</v>
      </c>
      <c r="BA249" t="s">
        <v>180</v>
      </c>
      <c r="BB249" t="s">
        <v>71</v>
      </c>
      <c r="BC249">
        <v>1609</v>
      </c>
      <c r="BD249">
        <v>1622</v>
      </c>
      <c r="BE249" t="s">
        <v>71</v>
      </c>
      <c r="BF249" t="s">
        <v>2441</v>
      </c>
      <c r="BG249" t="str">
        <f>HYPERLINK("http://dx.doi.org/10.1016/j.patrec.2013.05.015","http://dx.doi.org/10.1016/j.patrec.2013.05.015")</f>
        <v>http://dx.doi.org/10.1016/j.patrec.2013.05.015</v>
      </c>
      <c r="BH249" t="s">
        <v>71</v>
      </c>
      <c r="BI249" t="s">
        <v>71</v>
      </c>
      <c r="BJ249" t="s">
        <v>71</v>
      </c>
      <c r="BK249" t="s">
        <v>71</v>
      </c>
      <c r="BL249" t="s">
        <v>71</v>
      </c>
      <c r="BM249" t="s">
        <v>71</v>
      </c>
      <c r="BN249" t="s">
        <v>71</v>
      </c>
      <c r="BO249" t="s">
        <v>71</v>
      </c>
      <c r="BP249" t="s">
        <v>71</v>
      </c>
      <c r="BQ249" t="s">
        <v>71</v>
      </c>
      <c r="BR249" t="s">
        <v>71</v>
      </c>
      <c r="BS249" t="s">
        <v>71</v>
      </c>
      <c r="BT249" t="s">
        <v>2442</v>
      </c>
      <c r="BU249" t="str">
        <f>HYPERLINK("https%3A%2F%2Fwww.webofscience.com%2Fwos%2Fwoscc%2Ffull-record%2FWOS:000323794200006","View Full Record in Web of Science")</f>
        <v>View Full Record in Web of Science</v>
      </c>
    </row>
    <row r="250" spans="1:73" x14ac:dyDescent="0.25">
      <c r="A250" t="s">
        <v>83</v>
      </c>
      <c r="B250" t="s">
        <v>2443</v>
      </c>
      <c r="C250" t="s">
        <v>2166</v>
      </c>
      <c r="D250" t="s">
        <v>71</v>
      </c>
      <c r="E250" t="s">
        <v>71</v>
      </c>
      <c r="F250" t="s">
        <v>2444</v>
      </c>
      <c r="G250" t="s">
        <v>2166</v>
      </c>
      <c r="H250" t="s">
        <v>71</v>
      </c>
      <c r="I250" t="s">
        <v>2445</v>
      </c>
      <c r="K250" t="s">
        <v>2169</v>
      </c>
      <c r="L250" t="s">
        <v>1407</v>
      </c>
      <c r="M250" t="s">
        <v>71</v>
      </c>
      <c r="N250" t="s">
        <v>71</v>
      </c>
      <c r="O250" t="s">
        <v>71</v>
      </c>
      <c r="P250" t="s">
        <v>2170</v>
      </c>
      <c r="Q250" t="s">
        <v>2171</v>
      </c>
      <c r="R250" t="s">
        <v>2172</v>
      </c>
      <c r="S250" t="s">
        <v>2173</v>
      </c>
      <c r="T250" t="s">
        <v>71</v>
      </c>
      <c r="U250" t="s">
        <v>71</v>
      </c>
      <c r="V250" t="s">
        <v>71</v>
      </c>
      <c r="W250" t="s">
        <v>2446</v>
      </c>
      <c r="X250" t="s">
        <v>71</v>
      </c>
      <c r="Y250" t="s">
        <v>71</v>
      </c>
      <c r="Z250" t="s">
        <v>71</v>
      </c>
      <c r="AA250" t="s">
        <v>71</v>
      </c>
      <c r="AB250" t="s">
        <v>2447</v>
      </c>
      <c r="AC250" t="s">
        <v>2448</v>
      </c>
      <c r="AD250" t="s">
        <v>71</v>
      </c>
      <c r="AE250" t="s">
        <v>71</v>
      </c>
      <c r="AF250" t="s">
        <v>71</v>
      </c>
      <c r="AG250" t="s">
        <v>71</v>
      </c>
      <c r="AH250" t="s">
        <v>71</v>
      </c>
      <c r="AI250" t="s">
        <v>71</v>
      </c>
      <c r="AJ250" t="s">
        <v>71</v>
      </c>
      <c r="AK250" t="s">
        <v>71</v>
      </c>
      <c r="AL250" t="s">
        <v>71</v>
      </c>
      <c r="AM250" t="s">
        <v>71</v>
      </c>
      <c r="AN250" t="s">
        <v>71</v>
      </c>
      <c r="AO250" t="s">
        <v>71</v>
      </c>
      <c r="AP250" t="s">
        <v>1413</v>
      </c>
      <c r="AQ250" t="s">
        <v>71</v>
      </c>
      <c r="AR250" t="s">
        <v>2176</v>
      </c>
      <c r="AS250" t="s">
        <v>71</v>
      </c>
      <c r="AT250" t="s">
        <v>71</v>
      </c>
      <c r="AU250" t="s">
        <v>71</v>
      </c>
      <c r="AV250">
        <v>2011</v>
      </c>
      <c r="AW250" t="s">
        <v>71</v>
      </c>
      <c r="AX250" t="s">
        <v>71</v>
      </c>
      <c r="AY250" t="s">
        <v>71</v>
      </c>
      <c r="AZ250" t="s">
        <v>71</v>
      </c>
      <c r="BA250" t="s">
        <v>71</v>
      </c>
      <c r="BB250" t="s">
        <v>71</v>
      </c>
      <c r="BC250">
        <v>439</v>
      </c>
      <c r="BD250">
        <v>443</v>
      </c>
      <c r="BE250" t="s">
        <v>71</v>
      </c>
      <c r="BF250" t="s">
        <v>71</v>
      </c>
      <c r="BG250" t="s">
        <v>71</v>
      </c>
      <c r="BH250" t="s">
        <v>71</v>
      </c>
      <c r="BI250" t="s">
        <v>71</v>
      </c>
      <c r="BJ250" t="s">
        <v>71</v>
      </c>
      <c r="BK250" t="s">
        <v>71</v>
      </c>
      <c r="BL250" t="s">
        <v>71</v>
      </c>
      <c r="BM250" t="s">
        <v>71</v>
      </c>
      <c r="BN250" t="s">
        <v>71</v>
      </c>
      <c r="BO250" t="s">
        <v>71</v>
      </c>
      <c r="BP250" t="s">
        <v>71</v>
      </c>
      <c r="BQ250" t="s">
        <v>71</v>
      </c>
      <c r="BR250" t="s">
        <v>71</v>
      </c>
      <c r="BS250" t="s">
        <v>71</v>
      </c>
      <c r="BT250" t="s">
        <v>2449</v>
      </c>
      <c r="BU250" t="str">
        <f>HYPERLINK("https%3A%2F%2Fwww.webofscience.com%2Fwos%2Fwoscc%2Ffull-record%2FWOS:000301519600064","View Full Record in Web of Science")</f>
        <v>View Full Record in Web of Science</v>
      </c>
    </row>
    <row r="251" spans="1:73" x14ac:dyDescent="0.25">
      <c r="A251" t="s">
        <v>83</v>
      </c>
      <c r="B251" t="s">
        <v>2450</v>
      </c>
      <c r="C251" t="s">
        <v>71</v>
      </c>
      <c r="D251" t="s">
        <v>71</v>
      </c>
      <c r="E251" t="s">
        <v>102</v>
      </c>
      <c r="F251" t="s">
        <v>2451</v>
      </c>
      <c r="G251" t="s">
        <v>71</v>
      </c>
      <c r="H251" t="s">
        <v>71</v>
      </c>
      <c r="I251" t="s">
        <v>2452</v>
      </c>
      <c r="K251" t="s">
        <v>2453</v>
      </c>
      <c r="L251" t="s">
        <v>71</v>
      </c>
      <c r="M251" t="s">
        <v>71</v>
      </c>
      <c r="N251" t="s">
        <v>71</v>
      </c>
      <c r="O251" t="s">
        <v>71</v>
      </c>
      <c r="P251" t="s">
        <v>2454</v>
      </c>
      <c r="Q251" t="s">
        <v>2455</v>
      </c>
      <c r="R251" t="s">
        <v>2456</v>
      </c>
      <c r="S251" t="s">
        <v>71</v>
      </c>
      <c r="T251" t="s">
        <v>2457</v>
      </c>
      <c r="U251" t="s">
        <v>71</v>
      </c>
      <c r="V251" t="s">
        <v>71</v>
      </c>
      <c r="W251" t="s">
        <v>2458</v>
      </c>
      <c r="X251" t="s">
        <v>71</v>
      </c>
      <c r="Y251" t="s">
        <v>71</v>
      </c>
      <c r="Z251" t="s">
        <v>71</v>
      </c>
      <c r="AA251" t="s">
        <v>71</v>
      </c>
      <c r="AB251" t="s">
        <v>2459</v>
      </c>
      <c r="AC251" t="s">
        <v>2460</v>
      </c>
      <c r="AD251" t="s">
        <v>71</v>
      </c>
      <c r="AE251" t="s">
        <v>71</v>
      </c>
      <c r="AF251" t="s">
        <v>71</v>
      </c>
      <c r="AG251" t="s">
        <v>71</v>
      </c>
      <c r="AH251" t="s">
        <v>71</v>
      </c>
      <c r="AI251" t="s">
        <v>71</v>
      </c>
      <c r="AJ251" t="s">
        <v>71</v>
      </c>
      <c r="AK251" t="s">
        <v>71</v>
      </c>
      <c r="AL251" t="s">
        <v>71</v>
      </c>
      <c r="AM251" t="s">
        <v>71</v>
      </c>
      <c r="AN251" t="s">
        <v>71</v>
      </c>
      <c r="AO251" t="s">
        <v>71</v>
      </c>
      <c r="AP251" t="s">
        <v>71</v>
      </c>
      <c r="AQ251" t="s">
        <v>71</v>
      </c>
      <c r="AR251" t="s">
        <v>2461</v>
      </c>
      <c r="AS251" t="s">
        <v>71</v>
      </c>
      <c r="AT251" t="s">
        <v>71</v>
      </c>
      <c r="AU251" t="s">
        <v>71</v>
      </c>
      <c r="AV251">
        <v>2019</v>
      </c>
      <c r="AW251" t="s">
        <v>71</v>
      </c>
      <c r="AX251" t="s">
        <v>71</v>
      </c>
      <c r="AY251" t="s">
        <v>71</v>
      </c>
      <c r="AZ251" t="s">
        <v>71</v>
      </c>
      <c r="BA251" t="s">
        <v>71</v>
      </c>
      <c r="BB251" t="s">
        <v>71</v>
      </c>
      <c r="BC251">
        <v>371</v>
      </c>
      <c r="BD251">
        <v>376</v>
      </c>
      <c r="BE251" t="s">
        <v>71</v>
      </c>
      <c r="BF251" t="s">
        <v>2462</v>
      </c>
      <c r="BG251" t="str">
        <f>HYPERLINK("http://dx.doi.org/10.1109/LACLO.2018.00070","http://dx.doi.org/10.1109/LACLO.2018.00070")</f>
        <v>http://dx.doi.org/10.1109/LACLO.2018.00070</v>
      </c>
      <c r="BH251" t="s">
        <v>71</v>
      </c>
      <c r="BI251" t="s">
        <v>71</v>
      </c>
      <c r="BJ251" t="s">
        <v>71</v>
      </c>
      <c r="BK251" t="s">
        <v>71</v>
      </c>
      <c r="BL251" t="s">
        <v>71</v>
      </c>
      <c r="BM251" t="s">
        <v>71</v>
      </c>
      <c r="BN251" t="s">
        <v>71</v>
      </c>
      <c r="BO251" t="s">
        <v>71</v>
      </c>
      <c r="BP251" t="s">
        <v>71</v>
      </c>
      <c r="BQ251" t="s">
        <v>71</v>
      </c>
      <c r="BR251" t="s">
        <v>71</v>
      </c>
      <c r="BS251" t="s">
        <v>71</v>
      </c>
      <c r="BT251" t="s">
        <v>2463</v>
      </c>
      <c r="BU251" t="str">
        <f>HYPERLINK("https%3A%2F%2Fwww.webofscience.com%2Fwos%2Fwoscc%2Ffull-record%2FWOS:000502826200062","View Full Record in Web of Science")</f>
        <v>View Full Record in Web of Science</v>
      </c>
    </row>
    <row r="252" spans="1:73" x14ac:dyDescent="0.25">
      <c r="A252" t="s">
        <v>69</v>
      </c>
      <c r="B252" t="s">
        <v>2464</v>
      </c>
      <c r="C252" t="s">
        <v>71</v>
      </c>
      <c r="D252" t="s">
        <v>71</v>
      </c>
      <c r="E252" t="s">
        <v>71</v>
      </c>
      <c r="F252" t="s">
        <v>2465</v>
      </c>
      <c r="G252" t="s">
        <v>71</v>
      </c>
      <c r="H252" t="s">
        <v>71</v>
      </c>
      <c r="I252" t="s">
        <v>2466</v>
      </c>
      <c r="K252" t="s">
        <v>2188</v>
      </c>
      <c r="L252" t="s">
        <v>71</v>
      </c>
      <c r="M252" t="s">
        <v>71</v>
      </c>
      <c r="N252" t="s">
        <v>71</v>
      </c>
      <c r="O252" t="s">
        <v>71</v>
      </c>
      <c r="P252" t="s">
        <v>71</v>
      </c>
      <c r="Q252" t="s">
        <v>71</v>
      </c>
      <c r="R252" t="s">
        <v>71</v>
      </c>
      <c r="S252" t="s">
        <v>71</v>
      </c>
      <c r="T252" t="s">
        <v>71</v>
      </c>
      <c r="U252" t="s">
        <v>71</v>
      </c>
      <c r="V252" t="s">
        <v>71</v>
      </c>
      <c r="W252" t="s">
        <v>2467</v>
      </c>
      <c r="X252" t="s">
        <v>71</v>
      </c>
      <c r="Y252" t="s">
        <v>71</v>
      </c>
      <c r="Z252" t="s">
        <v>71</v>
      </c>
      <c r="AA252" t="s">
        <v>71</v>
      </c>
      <c r="AB252" t="s">
        <v>71</v>
      </c>
      <c r="AC252" t="s">
        <v>2468</v>
      </c>
      <c r="AD252" t="s">
        <v>71</v>
      </c>
      <c r="AE252" t="s">
        <v>71</v>
      </c>
      <c r="AF252" t="s">
        <v>71</v>
      </c>
      <c r="AG252" t="s">
        <v>71</v>
      </c>
      <c r="AH252" t="s">
        <v>71</v>
      </c>
      <c r="AI252" t="s">
        <v>71</v>
      </c>
      <c r="AJ252" t="s">
        <v>71</v>
      </c>
      <c r="AK252" t="s">
        <v>71</v>
      </c>
      <c r="AL252" t="s">
        <v>71</v>
      </c>
      <c r="AM252" t="s">
        <v>71</v>
      </c>
      <c r="AN252" t="s">
        <v>71</v>
      </c>
      <c r="AO252" t="s">
        <v>71</v>
      </c>
      <c r="AP252" t="s">
        <v>2192</v>
      </c>
      <c r="AQ252" t="s">
        <v>2193</v>
      </c>
      <c r="AR252" t="s">
        <v>71</v>
      </c>
      <c r="AS252" t="s">
        <v>71</v>
      </c>
      <c r="AT252" t="s">
        <v>71</v>
      </c>
      <c r="AU252" t="s">
        <v>728</v>
      </c>
      <c r="AV252">
        <v>2012</v>
      </c>
      <c r="AW252">
        <v>11</v>
      </c>
      <c r="AX252">
        <v>4</v>
      </c>
      <c r="AY252" t="s">
        <v>71</v>
      </c>
      <c r="AZ252" t="s">
        <v>71</v>
      </c>
      <c r="BA252" t="s">
        <v>71</v>
      </c>
      <c r="BB252" t="s">
        <v>71</v>
      </c>
      <c r="BC252">
        <v>481</v>
      </c>
      <c r="BD252">
        <v>492</v>
      </c>
      <c r="BE252" t="s">
        <v>71</v>
      </c>
      <c r="BF252" t="s">
        <v>2469</v>
      </c>
      <c r="BG252" t="str">
        <f>HYPERLINK("http://dx.doi.org/10.1007/s10700-012-9124-y","http://dx.doi.org/10.1007/s10700-012-9124-y")</f>
        <v>http://dx.doi.org/10.1007/s10700-012-9124-y</v>
      </c>
      <c r="BH252" t="s">
        <v>71</v>
      </c>
      <c r="BI252" t="s">
        <v>71</v>
      </c>
      <c r="BJ252" t="s">
        <v>71</v>
      </c>
      <c r="BK252" t="s">
        <v>71</v>
      </c>
      <c r="BL252" t="s">
        <v>71</v>
      </c>
      <c r="BM252" t="s">
        <v>71</v>
      </c>
      <c r="BN252" t="s">
        <v>71</v>
      </c>
      <c r="BO252" t="s">
        <v>71</v>
      </c>
      <c r="BP252" t="s">
        <v>71</v>
      </c>
      <c r="BQ252" t="s">
        <v>71</v>
      </c>
      <c r="BR252" t="s">
        <v>71</v>
      </c>
      <c r="BS252" t="s">
        <v>71</v>
      </c>
      <c r="BT252" t="s">
        <v>2470</v>
      </c>
      <c r="BU252" t="str">
        <f>HYPERLINK("https%3A%2F%2Fwww.webofscience.com%2Fwos%2Fwoscc%2Ffull-record%2FWOS:000311499400007","View Full Record in Web of Science")</f>
        <v>View Full Record in Web of Science</v>
      </c>
    </row>
    <row r="253" spans="1:73" x14ac:dyDescent="0.25">
      <c r="A253" t="s">
        <v>69</v>
      </c>
      <c r="B253" t="s">
        <v>2471</v>
      </c>
      <c r="C253" t="s">
        <v>71</v>
      </c>
      <c r="D253" t="s">
        <v>71</v>
      </c>
      <c r="E253" t="s">
        <v>71</v>
      </c>
      <c r="F253" t="s">
        <v>2471</v>
      </c>
      <c r="G253" t="s">
        <v>71</v>
      </c>
      <c r="H253" t="s">
        <v>71</v>
      </c>
      <c r="I253" t="s">
        <v>2472</v>
      </c>
      <c r="K253" t="s">
        <v>115</v>
      </c>
      <c r="L253" t="s">
        <v>71</v>
      </c>
      <c r="M253" t="s">
        <v>71</v>
      </c>
      <c r="N253" t="s">
        <v>71</v>
      </c>
      <c r="O253" t="s">
        <v>71</v>
      </c>
      <c r="P253" t="s">
        <v>71</v>
      </c>
      <c r="Q253" t="s">
        <v>71</v>
      </c>
      <c r="R253" t="s">
        <v>71</v>
      </c>
      <c r="S253" t="s">
        <v>71</v>
      </c>
      <c r="T253" t="s">
        <v>71</v>
      </c>
      <c r="U253" t="s">
        <v>71</v>
      </c>
      <c r="V253" t="s">
        <v>71</v>
      </c>
      <c r="W253" t="s">
        <v>71</v>
      </c>
      <c r="X253" t="s">
        <v>71</v>
      </c>
      <c r="Y253" t="s">
        <v>71</v>
      </c>
      <c r="Z253" t="s">
        <v>71</v>
      </c>
      <c r="AA253" t="s">
        <v>71</v>
      </c>
      <c r="AB253" t="s">
        <v>2473</v>
      </c>
      <c r="AC253" t="s">
        <v>2474</v>
      </c>
      <c r="AD253" t="s">
        <v>71</v>
      </c>
      <c r="AE253" t="s">
        <v>71</v>
      </c>
      <c r="AF253" t="s">
        <v>71</v>
      </c>
      <c r="AG253" t="s">
        <v>71</v>
      </c>
      <c r="AH253" t="s">
        <v>71</v>
      </c>
      <c r="AI253" t="s">
        <v>71</v>
      </c>
      <c r="AJ253" t="s">
        <v>71</v>
      </c>
      <c r="AK253" t="s">
        <v>71</v>
      </c>
      <c r="AL253" t="s">
        <v>71</v>
      </c>
      <c r="AM253" t="s">
        <v>71</v>
      </c>
      <c r="AN253" t="s">
        <v>71</v>
      </c>
      <c r="AO253" t="s">
        <v>71</v>
      </c>
      <c r="AP253" t="s">
        <v>117</v>
      </c>
      <c r="AQ253" t="s">
        <v>118</v>
      </c>
      <c r="AR253" t="s">
        <v>71</v>
      </c>
      <c r="AS253" t="s">
        <v>71</v>
      </c>
      <c r="AT253" t="s">
        <v>71</v>
      </c>
      <c r="AU253" t="s">
        <v>71</v>
      </c>
      <c r="AV253">
        <v>1991</v>
      </c>
      <c r="AW253">
        <v>20</v>
      </c>
      <c r="AX253">
        <v>1</v>
      </c>
      <c r="AY253" t="s">
        <v>71</v>
      </c>
      <c r="AZ253" t="s">
        <v>71</v>
      </c>
      <c r="BA253" t="s">
        <v>71</v>
      </c>
      <c r="BB253" t="s">
        <v>71</v>
      </c>
      <c r="BC253">
        <v>5</v>
      </c>
      <c r="BD253">
        <v>15</v>
      </c>
      <c r="BE253" t="s">
        <v>71</v>
      </c>
      <c r="BF253" t="s">
        <v>2475</v>
      </c>
      <c r="BG253" t="str">
        <f>HYPERLINK("http://dx.doi.org/10.1080/03081079108945008","http://dx.doi.org/10.1080/03081079108945008")</f>
        <v>http://dx.doi.org/10.1080/03081079108945008</v>
      </c>
      <c r="BH253" t="s">
        <v>71</v>
      </c>
      <c r="BI253" t="s">
        <v>71</v>
      </c>
      <c r="BJ253" t="s">
        <v>71</v>
      </c>
      <c r="BK253" t="s">
        <v>71</v>
      </c>
      <c r="BL253" t="s">
        <v>71</v>
      </c>
      <c r="BM253" t="s">
        <v>71</v>
      </c>
      <c r="BN253" t="s">
        <v>71</v>
      </c>
      <c r="BO253" t="s">
        <v>71</v>
      </c>
      <c r="BP253" t="s">
        <v>71</v>
      </c>
      <c r="BQ253" t="s">
        <v>71</v>
      </c>
      <c r="BR253" t="s">
        <v>71</v>
      </c>
      <c r="BS253" t="s">
        <v>71</v>
      </c>
      <c r="BT253" t="s">
        <v>2476</v>
      </c>
      <c r="BU253" t="str">
        <f>HYPERLINK("https%3A%2F%2Fwww.webofscience.com%2Fwos%2Fwoscc%2Ffull-record%2FWOS:A1991JB66300003","View Full Record in Web of Science")</f>
        <v>View Full Record in Web of Science</v>
      </c>
    </row>
    <row r="254" spans="1:73" x14ac:dyDescent="0.25">
      <c r="A254" t="s">
        <v>83</v>
      </c>
      <c r="B254" t="s">
        <v>2477</v>
      </c>
      <c r="C254" t="s">
        <v>71</v>
      </c>
      <c r="D254" t="s">
        <v>71</v>
      </c>
      <c r="E254" t="s">
        <v>1747</v>
      </c>
      <c r="F254" t="s">
        <v>2477</v>
      </c>
      <c r="G254" t="s">
        <v>71</v>
      </c>
      <c r="H254" t="s">
        <v>71</v>
      </c>
      <c r="I254" t="s">
        <v>2478</v>
      </c>
      <c r="K254" t="s">
        <v>1749</v>
      </c>
      <c r="L254" t="s">
        <v>71</v>
      </c>
      <c r="M254" t="s">
        <v>71</v>
      </c>
      <c r="N254" t="s">
        <v>71</v>
      </c>
      <c r="O254" t="s">
        <v>71</v>
      </c>
      <c r="P254" t="s">
        <v>817</v>
      </c>
      <c r="Q254" t="s">
        <v>1750</v>
      </c>
      <c r="R254" t="s">
        <v>1751</v>
      </c>
      <c r="S254" t="s">
        <v>1752</v>
      </c>
      <c r="T254" t="s">
        <v>71</v>
      </c>
      <c r="U254" t="s">
        <v>71</v>
      </c>
      <c r="V254" t="s">
        <v>71</v>
      </c>
      <c r="W254" t="s">
        <v>2479</v>
      </c>
      <c r="X254" t="s">
        <v>71</v>
      </c>
      <c r="Y254" t="s">
        <v>71</v>
      </c>
      <c r="Z254" t="s">
        <v>71</v>
      </c>
      <c r="AA254" t="s">
        <v>71</v>
      </c>
      <c r="AB254" t="s">
        <v>2480</v>
      </c>
      <c r="AC254" t="s">
        <v>2481</v>
      </c>
      <c r="AD254" t="s">
        <v>71</v>
      </c>
      <c r="AE254" t="s">
        <v>71</v>
      </c>
      <c r="AF254" t="s">
        <v>71</v>
      </c>
      <c r="AG254" t="s">
        <v>71</v>
      </c>
      <c r="AH254" t="s">
        <v>71</v>
      </c>
      <c r="AI254" t="s">
        <v>71</v>
      </c>
      <c r="AJ254" t="s">
        <v>71</v>
      </c>
      <c r="AK254" t="s">
        <v>71</v>
      </c>
      <c r="AL254" t="s">
        <v>71</v>
      </c>
      <c r="AM254" t="s">
        <v>71</v>
      </c>
      <c r="AN254" t="s">
        <v>71</v>
      </c>
      <c r="AO254" t="s">
        <v>71</v>
      </c>
      <c r="AP254" t="s">
        <v>71</v>
      </c>
      <c r="AQ254" t="s">
        <v>71</v>
      </c>
      <c r="AR254" t="s">
        <v>1756</v>
      </c>
      <c r="AS254" t="s">
        <v>71</v>
      </c>
      <c r="AT254" t="s">
        <v>71</v>
      </c>
      <c r="AU254" t="s">
        <v>71</v>
      </c>
      <c r="AV254">
        <v>2002</v>
      </c>
      <c r="AW254" t="s">
        <v>71</v>
      </c>
      <c r="AX254" t="s">
        <v>71</v>
      </c>
      <c r="AY254" t="s">
        <v>71</v>
      </c>
      <c r="AZ254" t="s">
        <v>71</v>
      </c>
      <c r="BA254" t="s">
        <v>71</v>
      </c>
      <c r="BB254" t="s">
        <v>71</v>
      </c>
      <c r="BC254">
        <v>1063</v>
      </c>
      <c r="BD254">
        <v>1068</v>
      </c>
      <c r="BE254" t="s">
        <v>71</v>
      </c>
      <c r="BF254" t="s">
        <v>71</v>
      </c>
      <c r="BG254" t="s">
        <v>71</v>
      </c>
      <c r="BH254" t="s">
        <v>71</v>
      </c>
      <c r="BI254" t="s">
        <v>71</v>
      </c>
      <c r="BJ254" t="s">
        <v>71</v>
      </c>
      <c r="BK254" t="s">
        <v>71</v>
      </c>
      <c r="BL254" t="s">
        <v>71</v>
      </c>
      <c r="BM254" t="s">
        <v>71</v>
      </c>
      <c r="BN254" t="s">
        <v>71</v>
      </c>
      <c r="BO254" t="s">
        <v>71</v>
      </c>
      <c r="BP254" t="s">
        <v>71</v>
      </c>
      <c r="BQ254" t="s">
        <v>71</v>
      </c>
      <c r="BR254" t="s">
        <v>71</v>
      </c>
      <c r="BS254" t="s">
        <v>71</v>
      </c>
      <c r="BT254" t="s">
        <v>2482</v>
      </c>
      <c r="BU254" t="str">
        <f>HYPERLINK("https%3A%2F%2Fwww.webofscience.com%2Fwos%2Fwoscc%2Ffull-record%2FWOS:000177476600187","View Full Record in Web of Science")</f>
        <v>View Full Record in Web of Science</v>
      </c>
    </row>
    <row r="255" spans="1:73" x14ac:dyDescent="0.25">
      <c r="A255" t="s">
        <v>83</v>
      </c>
      <c r="B255" t="s">
        <v>2483</v>
      </c>
      <c r="C255" t="s">
        <v>71</v>
      </c>
      <c r="D255" t="s">
        <v>2484</v>
      </c>
      <c r="E255" t="s">
        <v>71</v>
      </c>
      <c r="F255" t="s">
        <v>2483</v>
      </c>
      <c r="G255" t="s">
        <v>71</v>
      </c>
      <c r="H255" t="s">
        <v>71</v>
      </c>
      <c r="I255" t="s">
        <v>2485</v>
      </c>
      <c r="K255" t="s">
        <v>2486</v>
      </c>
      <c r="L255" t="s">
        <v>71</v>
      </c>
      <c r="M255" t="s">
        <v>71</v>
      </c>
      <c r="N255" t="s">
        <v>71</v>
      </c>
      <c r="O255" t="s">
        <v>71</v>
      </c>
      <c r="P255" t="s">
        <v>2487</v>
      </c>
      <c r="Q255" t="s">
        <v>2488</v>
      </c>
      <c r="R255" t="s">
        <v>2489</v>
      </c>
      <c r="S255" t="s">
        <v>2490</v>
      </c>
      <c r="T255" t="s">
        <v>71</v>
      </c>
      <c r="U255" t="s">
        <v>71</v>
      </c>
      <c r="V255" t="s">
        <v>71</v>
      </c>
      <c r="W255" t="s">
        <v>2491</v>
      </c>
      <c r="X255" t="s">
        <v>71</v>
      </c>
      <c r="Y255" t="s">
        <v>71</v>
      </c>
      <c r="Z255" t="s">
        <v>71</v>
      </c>
      <c r="AA255" t="s">
        <v>71</v>
      </c>
      <c r="AB255" t="s">
        <v>71</v>
      </c>
      <c r="AC255" t="s">
        <v>2492</v>
      </c>
      <c r="AD255" t="s">
        <v>71</v>
      </c>
      <c r="AE255" t="s">
        <v>71</v>
      </c>
      <c r="AF255" t="s">
        <v>71</v>
      </c>
      <c r="AG255" t="s">
        <v>71</v>
      </c>
      <c r="AH255" t="s">
        <v>71</v>
      </c>
      <c r="AI255" t="s">
        <v>71</v>
      </c>
      <c r="AJ255" t="s">
        <v>71</v>
      </c>
      <c r="AK255" t="s">
        <v>71</v>
      </c>
      <c r="AL255" t="s">
        <v>71</v>
      </c>
      <c r="AM255" t="s">
        <v>71</v>
      </c>
      <c r="AN255" t="s">
        <v>71</v>
      </c>
      <c r="AO255" t="s">
        <v>71</v>
      </c>
      <c r="AP255" t="s">
        <v>71</v>
      </c>
      <c r="AQ255" t="s">
        <v>71</v>
      </c>
      <c r="AR255" t="s">
        <v>2493</v>
      </c>
      <c r="AS255" t="s">
        <v>71</v>
      </c>
      <c r="AT255" t="s">
        <v>71</v>
      </c>
      <c r="AU255" t="s">
        <v>71</v>
      </c>
      <c r="AV255">
        <v>1999</v>
      </c>
      <c r="AW255" t="s">
        <v>71</v>
      </c>
      <c r="AX255" t="s">
        <v>71</v>
      </c>
      <c r="AY255" t="s">
        <v>71</v>
      </c>
      <c r="AZ255" t="s">
        <v>71</v>
      </c>
      <c r="BA255" t="s">
        <v>71</v>
      </c>
      <c r="BB255" t="s">
        <v>71</v>
      </c>
      <c r="BC255">
        <v>90</v>
      </c>
      <c r="BD255">
        <v>94</v>
      </c>
      <c r="BE255" t="s">
        <v>71</v>
      </c>
      <c r="BF255" t="s">
        <v>2494</v>
      </c>
      <c r="BG255" t="str">
        <f>HYPERLINK("http://dx.doi.org/10.1109/NAFIPS.1999.781660","http://dx.doi.org/10.1109/NAFIPS.1999.781660")</f>
        <v>http://dx.doi.org/10.1109/NAFIPS.1999.781660</v>
      </c>
      <c r="BH255" t="s">
        <v>71</v>
      </c>
      <c r="BI255" t="s">
        <v>71</v>
      </c>
      <c r="BJ255" t="s">
        <v>71</v>
      </c>
      <c r="BK255" t="s">
        <v>71</v>
      </c>
      <c r="BL255" t="s">
        <v>71</v>
      </c>
      <c r="BM255" t="s">
        <v>71</v>
      </c>
      <c r="BN255" t="s">
        <v>71</v>
      </c>
      <c r="BO255" t="s">
        <v>71</v>
      </c>
      <c r="BP255" t="s">
        <v>71</v>
      </c>
      <c r="BQ255" t="s">
        <v>71</v>
      </c>
      <c r="BR255" t="s">
        <v>71</v>
      </c>
      <c r="BS255" t="s">
        <v>71</v>
      </c>
      <c r="BT255" t="s">
        <v>2495</v>
      </c>
      <c r="BU255" t="str">
        <f>HYPERLINK("https%3A%2F%2Fwww.webofscience.com%2Fwos%2Fwoscc%2Ffull-record%2FWOS:000081666600021","View Full Record in Web of Science")</f>
        <v>View Full Record in Web of Science</v>
      </c>
    </row>
    <row r="256" spans="1:73" x14ac:dyDescent="0.25">
      <c r="A256" t="s">
        <v>69</v>
      </c>
      <c r="B256" t="s">
        <v>2496</v>
      </c>
      <c r="C256" t="s">
        <v>71</v>
      </c>
      <c r="D256" t="s">
        <v>71</v>
      </c>
      <c r="E256" t="s">
        <v>71</v>
      </c>
      <c r="F256" t="s">
        <v>2496</v>
      </c>
      <c r="G256" t="s">
        <v>71</v>
      </c>
      <c r="H256" t="s">
        <v>71</v>
      </c>
      <c r="I256" t="s">
        <v>2497</v>
      </c>
      <c r="K256" t="s">
        <v>123</v>
      </c>
      <c r="L256" t="s">
        <v>71</v>
      </c>
      <c r="M256" t="s">
        <v>71</v>
      </c>
      <c r="N256" t="s">
        <v>71</v>
      </c>
      <c r="O256" t="s">
        <v>71</v>
      </c>
      <c r="P256" t="s">
        <v>71</v>
      </c>
      <c r="Q256" t="s">
        <v>71</v>
      </c>
      <c r="R256" t="s">
        <v>71</v>
      </c>
      <c r="S256" t="s">
        <v>71</v>
      </c>
      <c r="T256" t="s">
        <v>71</v>
      </c>
      <c r="U256" t="s">
        <v>71</v>
      </c>
      <c r="V256" t="s">
        <v>71</v>
      </c>
      <c r="W256" t="s">
        <v>2498</v>
      </c>
      <c r="X256" t="s">
        <v>71</v>
      </c>
      <c r="Y256" t="s">
        <v>71</v>
      </c>
      <c r="Z256" t="s">
        <v>71</v>
      </c>
      <c r="AA256" t="s">
        <v>71</v>
      </c>
      <c r="AB256" t="s">
        <v>71</v>
      </c>
      <c r="AC256" t="s">
        <v>71</v>
      </c>
      <c r="AD256" t="s">
        <v>71</v>
      </c>
      <c r="AE256" t="s">
        <v>71</v>
      </c>
      <c r="AF256" t="s">
        <v>71</v>
      </c>
      <c r="AG256" t="s">
        <v>71</v>
      </c>
      <c r="AH256" t="s">
        <v>71</v>
      </c>
      <c r="AI256" t="s">
        <v>71</v>
      </c>
      <c r="AJ256" t="s">
        <v>71</v>
      </c>
      <c r="AK256" t="s">
        <v>71</v>
      </c>
      <c r="AL256" t="s">
        <v>71</v>
      </c>
      <c r="AM256" t="s">
        <v>71</v>
      </c>
      <c r="AN256" t="s">
        <v>71</v>
      </c>
      <c r="AO256" t="s">
        <v>71</v>
      </c>
      <c r="AP256" t="s">
        <v>127</v>
      </c>
      <c r="AQ256" t="s">
        <v>71</v>
      </c>
      <c r="AR256" t="s">
        <v>71</v>
      </c>
      <c r="AS256" t="s">
        <v>71</v>
      </c>
      <c r="AT256" t="s">
        <v>71</v>
      </c>
      <c r="AU256" t="s">
        <v>129</v>
      </c>
      <c r="AV256">
        <v>1997</v>
      </c>
      <c r="AW256">
        <v>100</v>
      </c>
      <c r="AX256" t="s">
        <v>130</v>
      </c>
      <c r="AY256" t="s">
        <v>71</v>
      </c>
      <c r="AZ256" t="s">
        <v>71</v>
      </c>
      <c r="BA256" t="s">
        <v>71</v>
      </c>
      <c r="BB256" t="s">
        <v>71</v>
      </c>
      <c r="BC256">
        <v>165</v>
      </c>
      <c r="BD256">
        <v>206</v>
      </c>
      <c r="BE256" t="s">
        <v>71</v>
      </c>
      <c r="BF256" t="s">
        <v>2499</v>
      </c>
      <c r="BG256" t="str">
        <f>HYPERLINK("http://dx.doi.org/10.1016/S0020-0255(96)00276-9","http://dx.doi.org/10.1016/S0020-0255(96)00276-9")</f>
        <v>http://dx.doi.org/10.1016/S0020-0255(96)00276-9</v>
      </c>
      <c r="BH256" t="s">
        <v>71</v>
      </c>
      <c r="BI256" t="s">
        <v>71</v>
      </c>
      <c r="BJ256" t="s">
        <v>71</v>
      </c>
      <c r="BK256" t="s">
        <v>71</v>
      </c>
      <c r="BL256" t="s">
        <v>71</v>
      </c>
      <c r="BM256" t="s">
        <v>71</v>
      </c>
      <c r="BN256" t="s">
        <v>71</v>
      </c>
      <c r="BO256" t="s">
        <v>71</v>
      </c>
      <c r="BP256" t="s">
        <v>71</v>
      </c>
      <c r="BQ256" t="s">
        <v>71</v>
      </c>
      <c r="BR256" t="s">
        <v>71</v>
      </c>
      <c r="BS256" t="s">
        <v>71</v>
      </c>
      <c r="BT256" t="s">
        <v>2500</v>
      </c>
      <c r="BU256" t="str">
        <f>HYPERLINK("https%3A%2F%2Fwww.webofscience.com%2Fwos%2Fwoscc%2Ffull-record%2FWOS:A1997XA26700007","View Full Record in Web of Science")</f>
        <v>View Full Record in Web of Science</v>
      </c>
    </row>
    <row r="257" spans="1:73" x14ac:dyDescent="0.25">
      <c r="A257" t="s">
        <v>69</v>
      </c>
      <c r="B257" t="s">
        <v>2501</v>
      </c>
      <c r="C257" t="s">
        <v>71</v>
      </c>
      <c r="D257" t="s">
        <v>71</v>
      </c>
      <c r="E257" t="s">
        <v>71</v>
      </c>
      <c r="F257" t="s">
        <v>2501</v>
      </c>
      <c r="G257" t="s">
        <v>71</v>
      </c>
      <c r="H257" t="s">
        <v>71</v>
      </c>
      <c r="I257" t="s">
        <v>2502</v>
      </c>
      <c r="K257" t="s">
        <v>115</v>
      </c>
      <c r="L257" t="s">
        <v>71</v>
      </c>
      <c r="M257" t="s">
        <v>71</v>
      </c>
      <c r="N257" t="s">
        <v>71</v>
      </c>
      <c r="O257" t="s">
        <v>71</v>
      </c>
      <c r="P257" t="s">
        <v>71</v>
      </c>
      <c r="Q257" t="s">
        <v>71</v>
      </c>
      <c r="R257" t="s">
        <v>71</v>
      </c>
      <c r="S257" t="s">
        <v>71</v>
      </c>
      <c r="T257" t="s">
        <v>71</v>
      </c>
      <c r="U257" t="s">
        <v>71</v>
      </c>
      <c r="V257" t="s">
        <v>71</v>
      </c>
      <c r="W257" t="s">
        <v>2503</v>
      </c>
      <c r="X257" t="s">
        <v>71</v>
      </c>
      <c r="Y257" t="s">
        <v>71</v>
      </c>
      <c r="Z257" t="s">
        <v>71</v>
      </c>
      <c r="AA257" t="s">
        <v>71</v>
      </c>
      <c r="AB257" t="s">
        <v>71</v>
      </c>
      <c r="AC257" t="s">
        <v>71</v>
      </c>
      <c r="AD257" t="s">
        <v>71</v>
      </c>
      <c r="AE257" t="s">
        <v>71</v>
      </c>
      <c r="AF257" t="s">
        <v>71</v>
      </c>
      <c r="AG257" t="s">
        <v>71</v>
      </c>
      <c r="AH257" t="s">
        <v>71</v>
      </c>
      <c r="AI257" t="s">
        <v>71</v>
      </c>
      <c r="AJ257" t="s">
        <v>71</v>
      </c>
      <c r="AK257" t="s">
        <v>71</v>
      </c>
      <c r="AL257" t="s">
        <v>71</v>
      </c>
      <c r="AM257" t="s">
        <v>71</v>
      </c>
      <c r="AN257" t="s">
        <v>71</v>
      </c>
      <c r="AO257" t="s">
        <v>71</v>
      </c>
      <c r="AP257" t="s">
        <v>117</v>
      </c>
      <c r="AQ257" t="s">
        <v>71</v>
      </c>
      <c r="AR257" t="s">
        <v>71</v>
      </c>
      <c r="AS257" t="s">
        <v>71</v>
      </c>
      <c r="AT257" t="s">
        <v>71</v>
      </c>
      <c r="AU257" t="s">
        <v>344</v>
      </c>
      <c r="AV257">
        <v>2002</v>
      </c>
      <c r="AW257">
        <v>31</v>
      </c>
      <c r="AX257">
        <v>3</v>
      </c>
      <c r="AY257" t="s">
        <v>71</v>
      </c>
      <c r="AZ257" t="s">
        <v>71</v>
      </c>
      <c r="BA257" t="s">
        <v>71</v>
      </c>
      <c r="BB257" t="s">
        <v>71</v>
      </c>
      <c r="BC257">
        <v>277</v>
      </c>
      <c r="BD257">
        <v>301</v>
      </c>
      <c r="BE257" t="s">
        <v>71</v>
      </c>
      <c r="BF257" t="s">
        <v>2504</v>
      </c>
      <c r="BG257" t="str">
        <f>HYPERLINK("http://dx.doi.org/10.1080/03081070290005203","http://dx.doi.org/10.1080/03081070290005203")</f>
        <v>http://dx.doi.org/10.1080/03081070290005203</v>
      </c>
      <c r="BH257" t="s">
        <v>71</v>
      </c>
      <c r="BI257" t="s">
        <v>71</v>
      </c>
      <c r="BJ257" t="s">
        <v>71</v>
      </c>
      <c r="BK257" t="s">
        <v>71</v>
      </c>
      <c r="BL257" t="s">
        <v>71</v>
      </c>
      <c r="BM257" t="s">
        <v>71</v>
      </c>
      <c r="BN257" t="s">
        <v>71</v>
      </c>
      <c r="BO257" t="s">
        <v>71</v>
      </c>
      <c r="BP257" t="s">
        <v>71</v>
      </c>
      <c r="BQ257" t="s">
        <v>71</v>
      </c>
      <c r="BR257" t="s">
        <v>71</v>
      </c>
      <c r="BS257" t="s">
        <v>71</v>
      </c>
      <c r="BT257" t="s">
        <v>2505</v>
      </c>
      <c r="BU257" t="str">
        <f>HYPERLINK("https%3A%2F%2Fwww.webofscience.com%2Fwos%2Fwoscc%2Ffull-record%2FWOS:000176131200005","View Full Record in Web of Science")</f>
        <v>View Full Record in Web of Science</v>
      </c>
    </row>
    <row r="258" spans="1:73" x14ac:dyDescent="0.25">
      <c r="A258" t="s">
        <v>83</v>
      </c>
      <c r="B258" t="s">
        <v>2506</v>
      </c>
      <c r="C258" t="s">
        <v>71</v>
      </c>
      <c r="D258" t="s">
        <v>71</v>
      </c>
      <c r="E258" t="s">
        <v>2507</v>
      </c>
      <c r="F258" t="s">
        <v>2508</v>
      </c>
      <c r="G258" t="s">
        <v>71</v>
      </c>
      <c r="H258" t="s">
        <v>71</v>
      </c>
      <c r="I258" t="s">
        <v>2509</v>
      </c>
      <c r="K258" t="s">
        <v>2510</v>
      </c>
      <c r="L258" t="s">
        <v>71</v>
      </c>
      <c r="M258" t="s">
        <v>71</v>
      </c>
      <c r="N258" t="s">
        <v>71</v>
      </c>
      <c r="O258" t="s">
        <v>71</v>
      </c>
      <c r="P258" t="s">
        <v>2511</v>
      </c>
      <c r="Q258" t="s">
        <v>2512</v>
      </c>
      <c r="R258" t="s">
        <v>820</v>
      </c>
      <c r="S258" t="s">
        <v>71</v>
      </c>
      <c r="T258" t="s">
        <v>71</v>
      </c>
      <c r="U258" t="s">
        <v>71</v>
      </c>
      <c r="V258" t="s">
        <v>71</v>
      </c>
      <c r="W258" t="s">
        <v>2513</v>
      </c>
      <c r="X258" t="s">
        <v>71</v>
      </c>
      <c r="Y258" t="s">
        <v>71</v>
      </c>
      <c r="Z258" t="s">
        <v>71</v>
      </c>
      <c r="AA258" t="s">
        <v>71</v>
      </c>
      <c r="AB258" t="s">
        <v>2514</v>
      </c>
      <c r="AC258" t="s">
        <v>71</v>
      </c>
      <c r="AD258" t="s">
        <v>71</v>
      </c>
      <c r="AE258" t="s">
        <v>71</v>
      </c>
      <c r="AF258" t="s">
        <v>71</v>
      </c>
      <c r="AG258" t="s">
        <v>71</v>
      </c>
      <c r="AH258" t="s">
        <v>71</v>
      </c>
      <c r="AI258" t="s">
        <v>71</v>
      </c>
      <c r="AJ258" t="s">
        <v>71</v>
      </c>
      <c r="AK258" t="s">
        <v>71</v>
      </c>
      <c r="AL258" t="s">
        <v>71</v>
      </c>
      <c r="AM258" t="s">
        <v>71</v>
      </c>
      <c r="AN258" t="s">
        <v>71</v>
      </c>
      <c r="AO258" t="s">
        <v>71</v>
      </c>
      <c r="AP258" t="s">
        <v>71</v>
      </c>
      <c r="AQ258" t="s">
        <v>71</v>
      </c>
      <c r="AR258" t="s">
        <v>2515</v>
      </c>
      <c r="AS258" t="s">
        <v>71</v>
      </c>
      <c r="AT258" t="s">
        <v>71</v>
      </c>
      <c r="AU258" t="s">
        <v>71</v>
      </c>
      <c r="AV258">
        <v>2008</v>
      </c>
      <c r="AW258" t="s">
        <v>71</v>
      </c>
      <c r="AX258" t="s">
        <v>71</v>
      </c>
      <c r="AY258" t="s">
        <v>71</v>
      </c>
      <c r="AZ258" t="s">
        <v>71</v>
      </c>
      <c r="BA258" t="s">
        <v>71</v>
      </c>
      <c r="BB258" t="s">
        <v>71</v>
      </c>
      <c r="BC258">
        <v>2747</v>
      </c>
      <c r="BD258">
        <v>2750</v>
      </c>
      <c r="BE258" t="s">
        <v>71</v>
      </c>
      <c r="BF258" t="s">
        <v>71</v>
      </c>
      <c r="BG258" t="s">
        <v>71</v>
      </c>
      <c r="BH258" t="s">
        <v>71</v>
      </c>
      <c r="BI258" t="s">
        <v>71</v>
      </c>
      <c r="BJ258" t="s">
        <v>71</v>
      </c>
      <c r="BK258" t="s">
        <v>71</v>
      </c>
      <c r="BL258" t="s">
        <v>71</v>
      </c>
      <c r="BM258" t="s">
        <v>71</v>
      </c>
      <c r="BN258" t="s">
        <v>71</v>
      </c>
      <c r="BO258" t="s">
        <v>71</v>
      </c>
      <c r="BP258" t="s">
        <v>71</v>
      </c>
      <c r="BQ258" t="s">
        <v>71</v>
      </c>
      <c r="BR258" t="s">
        <v>71</v>
      </c>
      <c r="BS258" t="s">
        <v>71</v>
      </c>
      <c r="BT258" t="s">
        <v>2516</v>
      </c>
      <c r="BU258" t="str">
        <f>HYPERLINK("https%3A%2F%2Fwww.webofscience.com%2Fwos%2Fwoscc%2Ffull-record%2FWOS:000277026101266","View Full Record in Web of Science")</f>
        <v>View Full Record in Web of Science</v>
      </c>
    </row>
    <row r="259" spans="1:73" x14ac:dyDescent="0.25">
      <c r="A259" t="s">
        <v>69</v>
      </c>
      <c r="B259" t="s">
        <v>2517</v>
      </c>
      <c r="C259" t="s">
        <v>71</v>
      </c>
      <c r="D259" t="s">
        <v>71</v>
      </c>
      <c r="E259" t="s">
        <v>71</v>
      </c>
      <c r="F259" t="s">
        <v>2518</v>
      </c>
      <c r="G259" t="s">
        <v>71</v>
      </c>
      <c r="H259" t="s">
        <v>71</v>
      </c>
      <c r="I259" t="s">
        <v>2519</v>
      </c>
      <c r="K259" t="s">
        <v>364</v>
      </c>
      <c r="L259" t="s">
        <v>71</v>
      </c>
      <c r="M259" t="s">
        <v>71</v>
      </c>
      <c r="N259" t="s">
        <v>71</v>
      </c>
      <c r="O259" t="s">
        <v>71</v>
      </c>
      <c r="P259" t="s">
        <v>71</v>
      </c>
      <c r="Q259" t="s">
        <v>71</v>
      </c>
      <c r="R259" t="s">
        <v>71</v>
      </c>
      <c r="S259" t="s">
        <v>71</v>
      </c>
      <c r="T259" t="s">
        <v>71</v>
      </c>
      <c r="U259" t="s">
        <v>71</v>
      </c>
      <c r="V259" t="s">
        <v>71</v>
      </c>
      <c r="W259" t="s">
        <v>2520</v>
      </c>
      <c r="X259" t="s">
        <v>71</v>
      </c>
      <c r="Y259" t="s">
        <v>71</v>
      </c>
      <c r="Z259" t="s">
        <v>71</v>
      </c>
      <c r="AA259" t="s">
        <v>71</v>
      </c>
      <c r="AB259" t="s">
        <v>2521</v>
      </c>
      <c r="AC259" t="s">
        <v>2522</v>
      </c>
      <c r="AD259" t="s">
        <v>71</v>
      </c>
      <c r="AE259" t="s">
        <v>71</v>
      </c>
      <c r="AF259" t="s">
        <v>71</v>
      </c>
      <c r="AG259" t="s">
        <v>71</v>
      </c>
      <c r="AH259" t="s">
        <v>71</v>
      </c>
      <c r="AI259" t="s">
        <v>71</v>
      </c>
      <c r="AJ259" t="s">
        <v>71</v>
      </c>
      <c r="AK259" t="s">
        <v>71</v>
      </c>
      <c r="AL259" t="s">
        <v>71</v>
      </c>
      <c r="AM259" t="s">
        <v>71</v>
      </c>
      <c r="AN259" t="s">
        <v>71</v>
      </c>
      <c r="AO259" t="s">
        <v>71</v>
      </c>
      <c r="AP259" t="s">
        <v>366</v>
      </c>
      <c r="AQ259" t="s">
        <v>367</v>
      </c>
      <c r="AR259" t="s">
        <v>71</v>
      </c>
      <c r="AS259" t="s">
        <v>71</v>
      </c>
      <c r="AT259" t="s">
        <v>71</v>
      </c>
      <c r="AU259" t="s">
        <v>2523</v>
      </c>
      <c r="AV259">
        <v>2012</v>
      </c>
      <c r="AW259">
        <v>33</v>
      </c>
      <c r="AX259">
        <v>9</v>
      </c>
      <c r="AY259" t="s">
        <v>71</v>
      </c>
      <c r="AZ259" t="s">
        <v>71</v>
      </c>
      <c r="BA259" t="s">
        <v>71</v>
      </c>
      <c r="BB259" t="s">
        <v>71</v>
      </c>
      <c r="BC259">
        <v>1219</v>
      </c>
      <c r="BD259">
        <v>1223</v>
      </c>
      <c r="BE259" t="s">
        <v>71</v>
      </c>
      <c r="BF259" t="s">
        <v>2524</v>
      </c>
      <c r="BG259" t="str">
        <f>HYPERLINK("http://dx.doi.org/10.1016/j.patrec.2012.01.008","http://dx.doi.org/10.1016/j.patrec.2012.01.008")</f>
        <v>http://dx.doi.org/10.1016/j.patrec.2012.01.008</v>
      </c>
      <c r="BH259" t="s">
        <v>71</v>
      </c>
      <c r="BI259" t="s">
        <v>71</v>
      </c>
      <c r="BJ259" t="s">
        <v>71</v>
      </c>
      <c r="BK259" t="s">
        <v>71</v>
      </c>
      <c r="BL259" t="s">
        <v>71</v>
      </c>
      <c r="BM259" t="s">
        <v>71</v>
      </c>
      <c r="BN259" t="s">
        <v>71</v>
      </c>
      <c r="BO259" t="s">
        <v>71</v>
      </c>
      <c r="BP259" t="s">
        <v>71</v>
      </c>
      <c r="BQ259" t="s">
        <v>71</v>
      </c>
      <c r="BR259" t="s">
        <v>71</v>
      </c>
      <c r="BS259" t="s">
        <v>71</v>
      </c>
      <c r="BT259" t="s">
        <v>2525</v>
      </c>
      <c r="BU259" t="str">
        <f>HYPERLINK("https%3A%2F%2Fwww.webofscience.com%2Fwos%2Fwoscc%2Ffull-record%2FWOS:000304235500024","View Full Record in Web of Science")</f>
        <v>View Full Record in Web of Science</v>
      </c>
    </row>
    <row r="260" spans="1:73" x14ac:dyDescent="0.25">
      <c r="A260" t="s">
        <v>460</v>
      </c>
      <c r="B260" t="s">
        <v>2526</v>
      </c>
      <c r="C260" t="s">
        <v>71</v>
      </c>
      <c r="D260" t="s">
        <v>2527</v>
      </c>
      <c r="E260" t="s">
        <v>71</v>
      </c>
      <c r="F260" t="s">
        <v>2526</v>
      </c>
      <c r="G260" t="s">
        <v>71</v>
      </c>
      <c r="H260" t="s">
        <v>71</v>
      </c>
      <c r="I260" t="s">
        <v>2528</v>
      </c>
      <c r="K260" t="s">
        <v>2529</v>
      </c>
      <c r="L260" t="s">
        <v>1280</v>
      </c>
      <c r="M260" t="s">
        <v>71</v>
      </c>
      <c r="N260" t="s">
        <v>71</v>
      </c>
      <c r="O260" t="s">
        <v>71</v>
      </c>
      <c r="P260" t="s">
        <v>71</v>
      </c>
      <c r="Q260" t="s">
        <v>71</v>
      </c>
      <c r="R260" t="s">
        <v>71</v>
      </c>
      <c r="S260" t="s">
        <v>71</v>
      </c>
      <c r="T260" t="s">
        <v>71</v>
      </c>
      <c r="U260" t="s">
        <v>71</v>
      </c>
      <c r="V260" t="s">
        <v>71</v>
      </c>
      <c r="W260" t="s">
        <v>2530</v>
      </c>
      <c r="X260" t="s">
        <v>71</v>
      </c>
      <c r="Y260" t="s">
        <v>71</v>
      </c>
      <c r="Z260" t="s">
        <v>71</v>
      </c>
      <c r="AA260" t="s">
        <v>71</v>
      </c>
      <c r="AB260" t="s">
        <v>71</v>
      </c>
      <c r="AC260" t="s">
        <v>1072</v>
      </c>
      <c r="AD260" t="s">
        <v>71</v>
      </c>
      <c r="AE260" t="s">
        <v>71</v>
      </c>
      <c r="AF260" t="s">
        <v>71</v>
      </c>
      <c r="AG260" t="s">
        <v>71</v>
      </c>
      <c r="AH260" t="s">
        <v>71</v>
      </c>
      <c r="AI260" t="s">
        <v>71</v>
      </c>
      <c r="AJ260" t="s">
        <v>71</v>
      </c>
      <c r="AK260" t="s">
        <v>71</v>
      </c>
      <c r="AL260" t="s">
        <v>71</v>
      </c>
      <c r="AM260" t="s">
        <v>71</v>
      </c>
      <c r="AN260" t="s">
        <v>71</v>
      </c>
      <c r="AO260" t="s">
        <v>71</v>
      </c>
      <c r="AP260" t="s">
        <v>695</v>
      </c>
      <c r="AQ260" t="s">
        <v>1283</v>
      </c>
      <c r="AR260" t="s">
        <v>2531</v>
      </c>
      <c r="AS260" t="s">
        <v>71</v>
      </c>
      <c r="AT260" t="s">
        <v>71</v>
      </c>
      <c r="AU260" t="s">
        <v>71</v>
      </c>
      <c r="AV260">
        <v>2005</v>
      </c>
      <c r="AW260">
        <v>3400</v>
      </c>
      <c r="AX260" t="s">
        <v>71</v>
      </c>
      <c r="AY260" t="s">
        <v>71</v>
      </c>
      <c r="AZ260" t="s">
        <v>71</v>
      </c>
      <c r="BA260" t="s">
        <v>71</v>
      </c>
      <c r="BB260" t="s">
        <v>71</v>
      </c>
      <c r="BC260">
        <v>134</v>
      </c>
      <c r="BD260">
        <v>152</v>
      </c>
      <c r="BE260" t="s">
        <v>71</v>
      </c>
      <c r="BF260" t="s">
        <v>71</v>
      </c>
      <c r="BG260" t="s">
        <v>71</v>
      </c>
      <c r="BH260" t="s">
        <v>71</v>
      </c>
      <c r="BI260" t="s">
        <v>71</v>
      </c>
      <c r="BJ260" t="s">
        <v>71</v>
      </c>
      <c r="BK260" t="s">
        <v>71</v>
      </c>
      <c r="BL260" t="s">
        <v>71</v>
      </c>
      <c r="BM260" t="s">
        <v>71</v>
      </c>
      <c r="BN260" t="s">
        <v>71</v>
      </c>
      <c r="BO260" t="s">
        <v>71</v>
      </c>
      <c r="BP260" t="s">
        <v>71</v>
      </c>
      <c r="BQ260" t="s">
        <v>71</v>
      </c>
      <c r="BR260" t="s">
        <v>71</v>
      </c>
      <c r="BS260" t="s">
        <v>71</v>
      </c>
      <c r="BT260" t="s">
        <v>2532</v>
      </c>
      <c r="BU260" t="str">
        <f>HYPERLINK("https%3A%2F%2Fwww.webofscience.com%2Fwos%2Fwoscc%2Ffull-record%2FWOS:000233166300006","View Full Record in Web of Science")</f>
        <v>View Full Record in Web of Science</v>
      </c>
    </row>
    <row r="261" spans="1:73" x14ac:dyDescent="0.25">
      <c r="A261" t="s">
        <v>83</v>
      </c>
      <c r="B261" t="s">
        <v>2533</v>
      </c>
      <c r="C261" t="s">
        <v>71</v>
      </c>
      <c r="D261" t="s">
        <v>1687</v>
      </c>
      <c r="E261" t="s">
        <v>71</v>
      </c>
      <c r="F261" t="s">
        <v>2534</v>
      </c>
      <c r="G261" t="s">
        <v>71</v>
      </c>
      <c r="H261" t="s">
        <v>71</v>
      </c>
      <c r="I261" t="s">
        <v>2535</v>
      </c>
      <c r="K261" t="s">
        <v>2536</v>
      </c>
      <c r="L261" t="s">
        <v>71</v>
      </c>
      <c r="M261" t="s">
        <v>71</v>
      </c>
      <c r="N261" t="s">
        <v>71</v>
      </c>
      <c r="O261" t="s">
        <v>71</v>
      </c>
      <c r="P261" t="s">
        <v>1691</v>
      </c>
      <c r="Q261" t="s">
        <v>1692</v>
      </c>
      <c r="R261" t="s">
        <v>1693</v>
      </c>
      <c r="S261" t="s">
        <v>1694</v>
      </c>
      <c r="T261" t="s">
        <v>71</v>
      </c>
      <c r="U261" t="s">
        <v>71</v>
      </c>
      <c r="V261" t="s">
        <v>71</v>
      </c>
      <c r="W261" t="s">
        <v>2537</v>
      </c>
      <c r="X261" t="s">
        <v>71</v>
      </c>
      <c r="Y261" t="s">
        <v>71</v>
      </c>
      <c r="Z261" t="s">
        <v>71</v>
      </c>
      <c r="AA261" t="s">
        <v>71</v>
      </c>
      <c r="AB261" t="s">
        <v>71</v>
      </c>
      <c r="AC261" t="s">
        <v>71</v>
      </c>
      <c r="AD261" t="s">
        <v>71</v>
      </c>
      <c r="AE261" t="s">
        <v>71</v>
      </c>
      <c r="AF261" t="s">
        <v>71</v>
      </c>
      <c r="AG261" t="s">
        <v>71</v>
      </c>
      <c r="AH261" t="s">
        <v>71</v>
      </c>
      <c r="AI261" t="s">
        <v>71</v>
      </c>
      <c r="AJ261" t="s">
        <v>71</v>
      </c>
      <c r="AK261" t="s">
        <v>71</v>
      </c>
      <c r="AL261" t="s">
        <v>71</v>
      </c>
      <c r="AM261" t="s">
        <v>71</v>
      </c>
      <c r="AN261" t="s">
        <v>71</v>
      </c>
      <c r="AO261" t="s">
        <v>71</v>
      </c>
      <c r="AP261" t="s">
        <v>71</v>
      </c>
      <c r="AQ261" t="s">
        <v>71</v>
      </c>
      <c r="AR261" t="s">
        <v>1696</v>
      </c>
      <c r="AS261" t="s">
        <v>71</v>
      </c>
      <c r="AT261" t="s">
        <v>71</v>
      </c>
      <c r="AU261" t="s">
        <v>71</v>
      </c>
      <c r="AV261">
        <v>2008</v>
      </c>
      <c r="AW261" t="s">
        <v>71</v>
      </c>
      <c r="AX261" t="s">
        <v>71</v>
      </c>
      <c r="AY261" t="s">
        <v>71</v>
      </c>
      <c r="AZ261" t="s">
        <v>71</v>
      </c>
      <c r="BA261" t="s">
        <v>71</v>
      </c>
      <c r="BB261" t="s">
        <v>71</v>
      </c>
      <c r="BC261">
        <v>116</v>
      </c>
      <c r="BD261">
        <v>121</v>
      </c>
      <c r="BE261" t="s">
        <v>71</v>
      </c>
      <c r="BF261" t="s">
        <v>2538</v>
      </c>
      <c r="BG261" t="str">
        <f>HYPERLINK("http://dx.doi.org/10.1109/FSKD.2008.87","http://dx.doi.org/10.1109/FSKD.2008.87")</f>
        <v>http://dx.doi.org/10.1109/FSKD.2008.87</v>
      </c>
      <c r="BH261" t="s">
        <v>71</v>
      </c>
      <c r="BI261" t="s">
        <v>71</v>
      </c>
      <c r="BJ261" t="s">
        <v>71</v>
      </c>
      <c r="BK261" t="s">
        <v>71</v>
      </c>
      <c r="BL261" t="s">
        <v>71</v>
      </c>
      <c r="BM261" t="s">
        <v>71</v>
      </c>
      <c r="BN261" t="s">
        <v>71</v>
      </c>
      <c r="BO261" t="s">
        <v>71</v>
      </c>
      <c r="BP261" t="s">
        <v>71</v>
      </c>
      <c r="BQ261" t="s">
        <v>71</v>
      </c>
      <c r="BR261" t="s">
        <v>71</v>
      </c>
      <c r="BS261" t="s">
        <v>71</v>
      </c>
      <c r="BT261" t="s">
        <v>2539</v>
      </c>
      <c r="BU261" t="str">
        <f>HYPERLINK("https%3A%2F%2Fwww.webofscience.com%2Fwos%2Fwoscc%2Ffull-record%2FWOS:000264269100020","View Full Record in Web of Science")</f>
        <v>View Full Record in Web of Science</v>
      </c>
    </row>
    <row r="262" spans="1:73" x14ac:dyDescent="0.25">
      <c r="A262" t="s">
        <v>69</v>
      </c>
      <c r="B262" t="s">
        <v>2540</v>
      </c>
      <c r="C262" t="s">
        <v>71</v>
      </c>
      <c r="D262" t="s">
        <v>71</v>
      </c>
      <c r="E262" t="s">
        <v>71</v>
      </c>
      <c r="F262" t="s">
        <v>2541</v>
      </c>
      <c r="G262" t="s">
        <v>71</v>
      </c>
      <c r="H262" t="s">
        <v>71</v>
      </c>
      <c r="I262" t="s">
        <v>2542</v>
      </c>
      <c r="K262" t="s">
        <v>421</v>
      </c>
      <c r="L262" t="s">
        <v>71</v>
      </c>
      <c r="M262" t="s">
        <v>71</v>
      </c>
      <c r="N262" t="s">
        <v>71</v>
      </c>
      <c r="O262" t="s">
        <v>71</v>
      </c>
      <c r="P262" t="s">
        <v>71</v>
      </c>
      <c r="Q262" t="s">
        <v>71</v>
      </c>
      <c r="R262" t="s">
        <v>71</v>
      </c>
      <c r="S262" t="s">
        <v>71</v>
      </c>
      <c r="T262" t="s">
        <v>71</v>
      </c>
      <c r="U262" t="s">
        <v>71</v>
      </c>
      <c r="V262" t="s">
        <v>71</v>
      </c>
      <c r="W262" t="s">
        <v>2543</v>
      </c>
      <c r="X262" t="s">
        <v>71</v>
      </c>
      <c r="Y262" t="s">
        <v>71</v>
      </c>
      <c r="Z262" t="s">
        <v>71</v>
      </c>
      <c r="AA262" t="s">
        <v>71</v>
      </c>
      <c r="AB262" t="s">
        <v>71</v>
      </c>
      <c r="AC262" t="s">
        <v>71</v>
      </c>
      <c r="AD262" t="s">
        <v>71</v>
      </c>
      <c r="AE262" t="s">
        <v>71</v>
      </c>
      <c r="AF262" t="s">
        <v>71</v>
      </c>
      <c r="AG262" t="s">
        <v>71</v>
      </c>
      <c r="AH262" t="s">
        <v>71</v>
      </c>
      <c r="AI262" t="s">
        <v>71</v>
      </c>
      <c r="AJ262" t="s">
        <v>71</v>
      </c>
      <c r="AK262" t="s">
        <v>71</v>
      </c>
      <c r="AL262" t="s">
        <v>71</v>
      </c>
      <c r="AM262" t="s">
        <v>71</v>
      </c>
      <c r="AN262" t="s">
        <v>71</v>
      </c>
      <c r="AO262" t="s">
        <v>71</v>
      </c>
      <c r="AP262" t="s">
        <v>423</v>
      </c>
      <c r="AQ262" t="s">
        <v>715</v>
      </c>
      <c r="AR262" t="s">
        <v>71</v>
      </c>
      <c r="AS262" t="s">
        <v>71</v>
      </c>
      <c r="AT262" t="s">
        <v>71</v>
      </c>
      <c r="AU262" t="s">
        <v>1392</v>
      </c>
      <c r="AV262">
        <v>2014</v>
      </c>
      <c r="AW262">
        <v>256</v>
      </c>
      <c r="AX262" t="s">
        <v>71</v>
      </c>
      <c r="AY262" t="s">
        <v>71</v>
      </c>
      <c r="AZ262" t="s">
        <v>71</v>
      </c>
      <c r="BA262" t="s">
        <v>180</v>
      </c>
      <c r="BB262" t="s">
        <v>71</v>
      </c>
      <c r="BC262">
        <v>95</v>
      </c>
      <c r="BD262">
        <v>116</v>
      </c>
      <c r="BE262" t="s">
        <v>71</v>
      </c>
      <c r="BF262" t="s">
        <v>2544</v>
      </c>
      <c r="BG262" t="str">
        <f>HYPERLINK("http://dx.doi.org/10.1016/j.fss.2013.08.009","http://dx.doi.org/10.1016/j.fss.2013.08.009")</f>
        <v>http://dx.doi.org/10.1016/j.fss.2013.08.009</v>
      </c>
      <c r="BH262" t="s">
        <v>71</v>
      </c>
      <c r="BI262" t="s">
        <v>71</v>
      </c>
      <c r="BJ262" t="s">
        <v>71</v>
      </c>
      <c r="BK262" t="s">
        <v>71</v>
      </c>
      <c r="BL262" t="s">
        <v>71</v>
      </c>
      <c r="BM262" t="s">
        <v>71</v>
      </c>
      <c r="BN262" t="s">
        <v>71</v>
      </c>
      <c r="BO262" t="s">
        <v>71</v>
      </c>
      <c r="BP262" t="s">
        <v>71</v>
      </c>
      <c r="BQ262" t="s">
        <v>71</v>
      </c>
      <c r="BR262" t="s">
        <v>71</v>
      </c>
      <c r="BS262" t="s">
        <v>71</v>
      </c>
      <c r="BT262" t="s">
        <v>2545</v>
      </c>
      <c r="BU262" t="str">
        <f>HYPERLINK("https%3A%2F%2Fwww.webofscience.com%2Fwos%2Fwoscc%2Ffull-record%2FWOS:000343783600005","View Full Record in Web of Science")</f>
        <v>View Full Record in Web of Science</v>
      </c>
    </row>
    <row r="263" spans="1:73" x14ac:dyDescent="0.25">
      <c r="A263" t="s">
        <v>83</v>
      </c>
      <c r="B263" t="s">
        <v>2546</v>
      </c>
      <c r="C263" t="s">
        <v>71</v>
      </c>
      <c r="D263" t="s">
        <v>71</v>
      </c>
      <c r="E263" t="s">
        <v>102</v>
      </c>
      <c r="F263" t="s">
        <v>2547</v>
      </c>
      <c r="G263" t="s">
        <v>71</v>
      </c>
      <c r="H263" t="s">
        <v>71</v>
      </c>
      <c r="I263" t="s">
        <v>2548</v>
      </c>
      <c r="K263" t="s">
        <v>2549</v>
      </c>
      <c r="L263" t="s">
        <v>71</v>
      </c>
      <c r="M263" t="s">
        <v>71</v>
      </c>
      <c r="N263" t="s">
        <v>71</v>
      </c>
      <c r="O263" t="s">
        <v>71</v>
      </c>
      <c r="P263" t="s">
        <v>2550</v>
      </c>
      <c r="Q263" t="s">
        <v>2551</v>
      </c>
      <c r="R263" t="s">
        <v>2552</v>
      </c>
      <c r="S263" t="s">
        <v>2553</v>
      </c>
      <c r="T263" t="s">
        <v>71</v>
      </c>
      <c r="U263" t="s">
        <v>71</v>
      </c>
      <c r="V263" t="s">
        <v>71</v>
      </c>
      <c r="W263" t="s">
        <v>2554</v>
      </c>
      <c r="X263" t="s">
        <v>71</v>
      </c>
      <c r="Y263" t="s">
        <v>71</v>
      </c>
      <c r="Z263" t="s">
        <v>71</v>
      </c>
      <c r="AA263" t="s">
        <v>71</v>
      </c>
      <c r="AB263" t="s">
        <v>2555</v>
      </c>
      <c r="AC263" t="s">
        <v>2556</v>
      </c>
      <c r="AD263" t="s">
        <v>71</v>
      </c>
      <c r="AE263" t="s">
        <v>71</v>
      </c>
      <c r="AF263" t="s">
        <v>71</v>
      </c>
      <c r="AG263" t="s">
        <v>71</v>
      </c>
      <c r="AH263" t="s">
        <v>71</v>
      </c>
      <c r="AI263" t="s">
        <v>71</v>
      </c>
      <c r="AJ263" t="s">
        <v>71</v>
      </c>
      <c r="AK263" t="s">
        <v>71</v>
      </c>
      <c r="AL263" t="s">
        <v>71</v>
      </c>
      <c r="AM263" t="s">
        <v>71</v>
      </c>
      <c r="AN263" t="s">
        <v>71</v>
      </c>
      <c r="AO263" t="s">
        <v>71</v>
      </c>
      <c r="AP263" t="s">
        <v>71</v>
      </c>
      <c r="AQ263" t="s">
        <v>71</v>
      </c>
      <c r="AR263" t="s">
        <v>2557</v>
      </c>
      <c r="AS263" t="s">
        <v>71</v>
      </c>
      <c r="AT263" t="s">
        <v>71</v>
      </c>
      <c r="AU263" t="s">
        <v>71</v>
      </c>
      <c r="AV263">
        <v>2013</v>
      </c>
      <c r="AW263" t="s">
        <v>71</v>
      </c>
      <c r="AX263" t="s">
        <v>71</v>
      </c>
      <c r="AY263" t="s">
        <v>71</v>
      </c>
      <c r="AZ263" t="s">
        <v>71</v>
      </c>
      <c r="BA263" t="s">
        <v>71</v>
      </c>
      <c r="BB263" t="s">
        <v>71</v>
      </c>
      <c r="BC263" t="s">
        <v>71</v>
      </c>
      <c r="BD263" t="s">
        <v>71</v>
      </c>
      <c r="BE263" t="s">
        <v>71</v>
      </c>
      <c r="BF263" t="s">
        <v>71</v>
      </c>
      <c r="BG263" t="s">
        <v>71</v>
      </c>
      <c r="BH263" t="s">
        <v>71</v>
      </c>
      <c r="BI263" t="s">
        <v>71</v>
      </c>
      <c r="BJ263" t="s">
        <v>71</v>
      </c>
      <c r="BK263" t="s">
        <v>71</v>
      </c>
      <c r="BL263" t="s">
        <v>71</v>
      </c>
      <c r="BM263" t="s">
        <v>71</v>
      </c>
      <c r="BN263" t="s">
        <v>71</v>
      </c>
      <c r="BO263" t="s">
        <v>71</v>
      </c>
      <c r="BP263" t="s">
        <v>71</v>
      </c>
      <c r="BQ263" t="s">
        <v>71</v>
      </c>
      <c r="BR263" t="s">
        <v>71</v>
      </c>
      <c r="BS263" t="s">
        <v>71</v>
      </c>
      <c r="BT263" t="s">
        <v>2558</v>
      </c>
      <c r="BU263" t="str">
        <f>HYPERLINK("https%3A%2F%2Fwww.webofscience.com%2Fwos%2Fwoscc%2Ffull-record%2FWOS:000324871900010","View Full Record in Web of Science")</f>
        <v>View Full Record in Web of Science</v>
      </c>
    </row>
    <row r="264" spans="1:73" x14ac:dyDescent="0.25">
      <c r="A264" t="s">
        <v>69</v>
      </c>
      <c r="B264" t="s">
        <v>2559</v>
      </c>
      <c r="C264" t="s">
        <v>71</v>
      </c>
      <c r="D264" t="s">
        <v>71</v>
      </c>
      <c r="E264" t="s">
        <v>71</v>
      </c>
      <c r="F264" t="s">
        <v>2560</v>
      </c>
      <c r="G264" t="s">
        <v>71</v>
      </c>
      <c r="H264" t="s">
        <v>71</v>
      </c>
      <c r="I264" t="s">
        <v>2561</v>
      </c>
      <c r="K264" t="s">
        <v>174</v>
      </c>
      <c r="L264" t="s">
        <v>71</v>
      </c>
      <c r="M264" t="s">
        <v>71</v>
      </c>
      <c r="N264" t="s">
        <v>71</v>
      </c>
      <c r="O264" t="s">
        <v>71</v>
      </c>
      <c r="P264" t="s">
        <v>71</v>
      </c>
      <c r="Q264" t="s">
        <v>71</v>
      </c>
      <c r="R264" t="s">
        <v>71</v>
      </c>
      <c r="S264" t="s">
        <v>71</v>
      </c>
      <c r="T264" t="s">
        <v>71</v>
      </c>
      <c r="U264" t="s">
        <v>71</v>
      </c>
      <c r="V264" t="s">
        <v>71</v>
      </c>
      <c r="W264" t="s">
        <v>2562</v>
      </c>
      <c r="X264" t="s">
        <v>71</v>
      </c>
      <c r="Y264" t="s">
        <v>71</v>
      </c>
      <c r="Z264" t="s">
        <v>71</v>
      </c>
      <c r="AA264" t="s">
        <v>71</v>
      </c>
      <c r="AB264" t="s">
        <v>1170</v>
      </c>
      <c r="AC264" t="s">
        <v>1171</v>
      </c>
      <c r="AD264" t="s">
        <v>71</v>
      </c>
      <c r="AE264" t="s">
        <v>71</v>
      </c>
      <c r="AF264" t="s">
        <v>71</v>
      </c>
      <c r="AG264" t="s">
        <v>71</v>
      </c>
      <c r="AH264" t="s">
        <v>71</v>
      </c>
      <c r="AI264" t="s">
        <v>71</v>
      </c>
      <c r="AJ264" t="s">
        <v>71</v>
      </c>
      <c r="AK264" t="s">
        <v>71</v>
      </c>
      <c r="AL264" t="s">
        <v>71</v>
      </c>
      <c r="AM264" t="s">
        <v>71</v>
      </c>
      <c r="AN264" t="s">
        <v>71</v>
      </c>
      <c r="AO264" t="s">
        <v>71</v>
      </c>
      <c r="AP264" t="s">
        <v>178</v>
      </c>
      <c r="AQ264" t="s">
        <v>179</v>
      </c>
      <c r="AR264" t="s">
        <v>71</v>
      </c>
      <c r="AS264" t="s">
        <v>71</v>
      </c>
      <c r="AT264" t="s">
        <v>71</v>
      </c>
      <c r="AU264" t="s">
        <v>71</v>
      </c>
      <c r="AV264">
        <v>2016</v>
      </c>
      <c r="AW264">
        <v>31</v>
      </c>
      <c r="AX264">
        <v>3</v>
      </c>
      <c r="AY264" t="s">
        <v>71</v>
      </c>
      <c r="AZ264" t="s">
        <v>71</v>
      </c>
      <c r="BA264" t="s">
        <v>71</v>
      </c>
      <c r="BB264" t="s">
        <v>71</v>
      </c>
      <c r="BC264">
        <v>1653</v>
      </c>
      <c r="BD264">
        <v>1668</v>
      </c>
      <c r="BE264" t="s">
        <v>71</v>
      </c>
      <c r="BF264" t="s">
        <v>2563</v>
      </c>
      <c r="BG264" t="str">
        <f>HYPERLINK("http://dx.doi.org/10.3233/JIFS-151859","http://dx.doi.org/10.3233/JIFS-151859")</f>
        <v>http://dx.doi.org/10.3233/JIFS-151859</v>
      </c>
      <c r="BH264" t="s">
        <v>71</v>
      </c>
      <c r="BI264" t="s">
        <v>71</v>
      </c>
      <c r="BJ264" t="s">
        <v>71</v>
      </c>
      <c r="BK264" t="s">
        <v>71</v>
      </c>
      <c r="BL264" t="s">
        <v>71</v>
      </c>
      <c r="BM264" t="s">
        <v>71</v>
      </c>
      <c r="BN264" t="s">
        <v>71</v>
      </c>
      <c r="BO264" t="s">
        <v>71</v>
      </c>
      <c r="BP264" t="s">
        <v>71</v>
      </c>
      <c r="BQ264" t="s">
        <v>71</v>
      </c>
      <c r="BR264" t="s">
        <v>71</v>
      </c>
      <c r="BS264" t="s">
        <v>71</v>
      </c>
      <c r="BT264" t="s">
        <v>2564</v>
      </c>
      <c r="BU264" t="str">
        <f>HYPERLINK("https%3A%2F%2Fwww.webofscience.com%2Fwos%2Fwoscc%2Ffull-record%2FWOS:000382540000045","View Full Record in Web of Science")</f>
        <v>View Full Record in Web of Science</v>
      </c>
    </row>
    <row r="265" spans="1:73" x14ac:dyDescent="0.25">
      <c r="A265" t="s">
        <v>69</v>
      </c>
      <c r="B265" t="s">
        <v>2565</v>
      </c>
      <c r="C265" t="s">
        <v>71</v>
      </c>
      <c r="D265" t="s">
        <v>71</v>
      </c>
      <c r="E265" t="s">
        <v>71</v>
      </c>
      <c r="F265" t="s">
        <v>2566</v>
      </c>
      <c r="G265" t="s">
        <v>71</v>
      </c>
      <c r="H265" t="s">
        <v>71</v>
      </c>
      <c r="I265" t="s">
        <v>2567</v>
      </c>
      <c r="K265" t="s">
        <v>421</v>
      </c>
      <c r="L265" t="s">
        <v>71</v>
      </c>
      <c r="M265" t="s">
        <v>71</v>
      </c>
      <c r="N265" t="s">
        <v>71</v>
      </c>
      <c r="O265" t="s">
        <v>71</v>
      </c>
      <c r="P265" t="s">
        <v>71</v>
      </c>
      <c r="Q265" t="s">
        <v>71</v>
      </c>
      <c r="R265" t="s">
        <v>71</v>
      </c>
      <c r="S265" t="s">
        <v>71</v>
      </c>
      <c r="T265" t="s">
        <v>71</v>
      </c>
      <c r="U265" t="s">
        <v>71</v>
      </c>
      <c r="V265" t="s">
        <v>71</v>
      </c>
      <c r="W265" t="s">
        <v>2568</v>
      </c>
      <c r="X265" t="s">
        <v>71</v>
      </c>
      <c r="Y265" t="s">
        <v>71</v>
      </c>
      <c r="Z265" t="s">
        <v>71</v>
      </c>
      <c r="AA265" t="s">
        <v>71</v>
      </c>
      <c r="AB265" t="s">
        <v>2569</v>
      </c>
      <c r="AC265" t="s">
        <v>2570</v>
      </c>
      <c r="AD265" t="s">
        <v>71</v>
      </c>
      <c r="AE265" t="s">
        <v>71</v>
      </c>
      <c r="AF265" t="s">
        <v>71</v>
      </c>
      <c r="AG265" t="s">
        <v>71</v>
      </c>
      <c r="AH265" t="s">
        <v>71</v>
      </c>
      <c r="AI265" t="s">
        <v>71</v>
      </c>
      <c r="AJ265" t="s">
        <v>71</v>
      </c>
      <c r="AK265" t="s">
        <v>71</v>
      </c>
      <c r="AL265" t="s">
        <v>71</v>
      </c>
      <c r="AM265" t="s">
        <v>71</v>
      </c>
      <c r="AN265" t="s">
        <v>71</v>
      </c>
      <c r="AO265" t="s">
        <v>71</v>
      </c>
      <c r="AP265" t="s">
        <v>423</v>
      </c>
      <c r="AQ265" t="s">
        <v>715</v>
      </c>
      <c r="AR265" t="s">
        <v>71</v>
      </c>
      <c r="AS265" t="s">
        <v>71</v>
      </c>
      <c r="AT265" t="s">
        <v>71</v>
      </c>
      <c r="AU265" t="s">
        <v>679</v>
      </c>
      <c r="AV265">
        <v>2016</v>
      </c>
      <c r="AW265">
        <v>285</v>
      </c>
      <c r="AX265" t="s">
        <v>71</v>
      </c>
      <c r="AY265" t="s">
        <v>71</v>
      </c>
      <c r="AZ265" t="s">
        <v>71</v>
      </c>
      <c r="BA265" t="s">
        <v>180</v>
      </c>
      <c r="BB265" t="s">
        <v>71</v>
      </c>
      <c r="BC265">
        <v>6</v>
      </c>
      <c r="BD265">
        <v>30</v>
      </c>
      <c r="BE265" t="s">
        <v>71</v>
      </c>
      <c r="BF265" t="s">
        <v>2571</v>
      </c>
      <c r="BG265" t="str">
        <f>HYPERLINK("http://dx.doi.org/10.1016/j.fss.2015.04.014","http://dx.doi.org/10.1016/j.fss.2015.04.014")</f>
        <v>http://dx.doi.org/10.1016/j.fss.2015.04.014</v>
      </c>
      <c r="BH265" t="s">
        <v>71</v>
      </c>
      <c r="BI265" t="s">
        <v>71</v>
      </c>
      <c r="BJ265" t="s">
        <v>71</v>
      </c>
      <c r="BK265" t="s">
        <v>71</v>
      </c>
      <c r="BL265" t="s">
        <v>71</v>
      </c>
      <c r="BM265" t="s">
        <v>71</v>
      </c>
      <c r="BN265" t="s">
        <v>71</v>
      </c>
      <c r="BO265" t="s">
        <v>71</v>
      </c>
      <c r="BP265" t="s">
        <v>71</v>
      </c>
      <c r="BQ265" t="s">
        <v>71</v>
      </c>
      <c r="BR265" t="s">
        <v>71</v>
      </c>
      <c r="BS265" t="s">
        <v>71</v>
      </c>
      <c r="BT265" t="s">
        <v>2572</v>
      </c>
      <c r="BU265" t="str">
        <f>HYPERLINK("https%3A%2F%2Fwww.webofscience.com%2Fwos%2Fwoscc%2Ffull-record%2FWOS:000366939100002","View Full Record in Web of Science")</f>
        <v>View Full Record in Web of Science</v>
      </c>
    </row>
    <row r="266" spans="1:73" x14ac:dyDescent="0.25">
      <c r="A266" t="s">
        <v>69</v>
      </c>
      <c r="B266" t="s">
        <v>2573</v>
      </c>
      <c r="C266" t="s">
        <v>71</v>
      </c>
      <c r="D266" t="s">
        <v>71</v>
      </c>
      <c r="E266" t="s">
        <v>71</v>
      </c>
      <c r="F266" t="s">
        <v>2574</v>
      </c>
      <c r="G266" t="s">
        <v>71</v>
      </c>
      <c r="H266" t="s">
        <v>71</v>
      </c>
      <c r="I266" t="s">
        <v>2575</v>
      </c>
      <c r="K266" t="s">
        <v>1803</v>
      </c>
      <c r="L266" t="s">
        <v>71</v>
      </c>
      <c r="M266" t="s">
        <v>71</v>
      </c>
      <c r="N266" t="s">
        <v>71</v>
      </c>
      <c r="O266" t="s">
        <v>71</v>
      </c>
      <c r="P266" t="s">
        <v>71</v>
      </c>
      <c r="Q266" t="s">
        <v>71</v>
      </c>
      <c r="R266" t="s">
        <v>71</v>
      </c>
      <c r="S266" t="s">
        <v>71</v>
      </c>
      <c r="T266" t="s">
        <v>71</v>
      </c>
      <c r="U266" t="s">
        <v>71</v>
      </c>
      <c r="V266" t="s">
        <v>71</v>
      </c>
      <c r="W266" t="s">
        <v>2576</v>
      </c>
      <c r="X266" t="s">
        <v>71</v>
      </c>
      <c r="Y266" t="s">
        <v>71</v>
      </c>
      <c r="Z266" t="s">
        <v>71</v>
      </c>
      <c r="AA266" t="s">
        <v>71</v>
      </c>
      <c r="AB266" t="s">
        <v>2577</v>
      </c>
      <c r="AC266" t="s">
        <v>2578</v>
      </c>
      <c r="AD266" t="s">
        <v>71</v>
      </c>
      <c r="AE266" t="s">
        <v>71</v>
      </c>
      <c r="AF266" t="s">
        <v>71</v>
      </c>
      <c r="AG266" t="s">
        <v>71</v>
      </c>
      <c r="AH266" t="s">
        <v>71</v>
      </c>
      <c r="AI266" t="s">
        <v>71</v>
      </c>
      <c r="AJ266" t="s">
        <v>71</v>
      </c>
      <c r="AK266" t="s">
        <v>71</v>
      </c>
      <c r="AL266" t="s">
        <v>71</v>
      </c>
      <c r="AM266" t="s">
        <v>71</v>
      </c>
      <c r="AN266" t="s">
        <v>71</v>
      </c>
      <c r="AO266" t="s">
        <v>71</v>
      </c>
      <c r="AP266" t="s">
        <v>1807</v>
      </c>
      <c r="AQ266" t="s">
        <v>1808</v>
      </c>
      <c r="AR266" t="s">
        <v>71</v>
      </c>
      <c r="AS266" t="s">
        <v>71</v>
      </c>
      <c r="AT266" t="s">
        <v>71</v>
      </c>
      <c r="AU266" t="s">
        <v>728</v>
      </c>
      <c r="AV266">
        <v>2015</v>
      </c>
      <c r="AW266">
        <v>10</v>
      </c>
      <c r="AX266">
        <v>6</v>
      </c>
      <c r="AY266" t="s">
        <v>71</v>
      </c>
      <c r="AZ266" t="s">
        <v>71</v>
      </c>
      <c r="BA266" t="s">
        <v>180</v>
      </c>
      <c r="BB266" t="s">
        <v>71</v>
      </c>
      <c r="BC266">
        <v>904</v>
      </c>
      <c r="BD266">
        <v>935</v>
      </c>
      <c r="BE266" t="s">
        <v>71</v>
      </c>
      <c r="BF266" t="s">
        <v>71</v>
      </c>
      <c r="BG266" t="s">
        <v>71</v>
      </c>
      <c r="BH266" t="s">
        <v>71</v>
      </c>
      <c r="BI266" t="s">
        <v>71</v>
      </c>
      <c r="BJ266" t="s">
        <v>71</v>
      </c>
      <c r="BK266" t="s">
        <v>71</v>
      </c>
      <c r="BL266" t="s">
        <v>71</v>
      </c>
      <c r="BM266" t="s">
        <v>71</v>
      </c>
      <c r="BN266" t="s">
        <v>71</v>
      </c>
      <c r="BO266" t="s">
        <v>71</v>
      </c>
      <c r="BP266" t="s">
        <v>71</v>
      </c>
      <c r="BQ266" t="s">
        <v>71</v>
      </c>
      <c r="BR266" t="s">
        <v>71</v>
      </c>
      <c r="BS266" t="s">
        <v>71</v>
      </c>
      <c r="BT266" t="s">
        <v>2579</v>
      </c>
      <c r="BU266" t="str">
        <f>HYPERLINK("https%3A%2F%2Fwww.webofscience.com%2Fwos%2Fwoscc%2Ffull-record%2FWOS:000364346600013","View Full Record in Web of Science")</f>
        <v>View Full Record in Web of Science</v>
      </c>
    </row>
    <row r="267" spans="1:73" x14ac:dyDescent="0.25">
      <c r="A267" t="s">
        <v>69</v>
      </c>
      <c r="B267" t="s">
        <v>2580</v>
      </c>
      <c r="C267" t="s">
        <v>71</v>
      </c>
      <c r="D267" t="s">
        <v>71</v>
      </c>
      <c r="E267" t="s">
        <v>71</v>
      </c>
      <c r="F267" t="s">
        <v>2581</v>
      </c>
      <c r="G267" t="s">
        <v>71</v>
      </c>
      <c r="H267" t="s">
        <v>71</v>
      </c>
      <c r="I267" t="s">
        <v>2582</v>
      </c>
      <c r="K267" t="s">
        <v>2583</v>
      </c>
      <c r="L267" t="s">
        <v>71</v>
      </c>
      <c r="M267" t="s">
        <v>71</v>
      </c>
      <c r="N267" t="s">
        <v>71</v>
      </c>
      <c r="O267" t="s">
        <v>71</v>
      </c>
      <c r="P267" t="s">
        <v>71</v>
      </c>
      <c r="Q267" t="s">
        <v>71</v>
      </c>
      <c r="R267" t="s">
        <v>71</v>
      </c>
      <c r="S267" t="s">
        <v>71</v>
      </c>
      <c r="T267" t="s">
        <v>71</v>
      </c>
      <c r="U267" t="s">
        <v>71</v>
      </c>
      <c r="V267" t="s">
        <v>71</v>
      </c>
      <c r="W267" t="s">
        <v>2584</v>
      </c>
      <c r="X267" t="s">
        <v>71</v>
      </c>
      <c r="Y267" t="s">
        <v>71</v>
      </c>
      <c r="Z267" t="s">
        <v>71</v>
      </c>
      <c r="AA267" t="s">
        <v>71</v>
      </c>
      <c r="AB267" t="s">
        <v>2585</v>
      </c>
      <c r="AC267" t="s">
        <v>2586</v>
      </c>
      <c r="AD267" t="s">
        <v>71</v>
      </c>
      <c r="AE267" t="s">
        <v>71</v>
      </c>
      <c r="AF267" t="s">
        <v>71</v>
      </c>
      <c r="AG267" t="s">
        <v>71</v>
      </c>
      <c r="AH267" t="s">
        <v>71</v>
      </c>
      <c r="AI267" t="s">
        <v>71</v>
      </c>
      <c r="AJ267" t="s">
        <v>71</v>
      </c>
      <c r="AK267" t="s">
        <v>71</v>
      </c>
      <c r="AL267" t="s">
        <v>71</v>
      </c>
      <c r="AM267" t="s">
        <v>71</v>
      </c>
      <c r="AN267" t="s">
        <v>71</v>
      </c>
      <c r="AO267" t="s">
        <v>71</v>
      </c>
      <c r="AP267" t="s">
        <v>2587</v>
      </c>
      <c r="AQ267" t="s">
        <v>2588</v>
      </c>
      <c r="AR267" t="s">
        <v>71</v>
      </c>
      <c r="AS267" t="s">
        <v>71</v>
      </c>
      <c r="AT267" t="s">
        <v>71</v>
      </c>
      <c r="AU267" t="s">
        <v>263</v>
      </c>
      <c r="AV267">
        <v>2020</v>
      </c>
      <c r="AW267">
        <v>11</v>
      </c>
      <c r="AX267">
        <v>11</v>
      </c>
      <c r="AY267" t="s">
        <v>71</v>
      </c>
      <c r="AZ267" t="s">
        <v>71</v>
      </c>
      <c r="BA267" t="s">
        <v>180</v>
      </c>
      <c r="BB267" t="s">
        <v>71</v>
      </c>
      <c r="BC267">
        <v>4827</v>
      </c>
      <c r="BD267">
        <v>4853</v>
      </c>
      <c r="BE267" t="s">
        <v>71</v>
      </c>
      <c r="BF267" t="s">
        <v>2589</v>
      </c>
      <c r="BG267" t="str">
        <f>HYPERLINK("http://dx.doi.org/10.1007/s12652-020-01751-3","http://dx.doi.org/10.1007/s12652-020-01751-3")</f>
        <v>http://dx.doi.org/10.1007/s12652-020-01751-3</v>
      </c>
      <c r="BH267" t="s">
        <v>71</v>
      </c>
      <c r="BI267" t="s">
        <v>2590</v>
      </c>
      <c r="BJ267" t="s">
        <v>71</v>
      </c>
      <c r="BK267" t="s">
        <v>71</v>
      </c>
      <c r="BL267" t="s">
        <v>71</v>
      </c>
      <c r="BM267" t="s">
        <v>71</v>
      </c>
      <c r="BN267" t="s">
        <v>71</v>
      </c>
      <c r="BO267" t="s">
        <v>71</v>
      </c>
      <c r="BP267" t="s">
        <v>71</v>
      </c>
      <c r="BQ267" t="s">
        <v>71</v>
      </c>
      <c r="BR267" t="s">
        <v>71</v>
      </c>
      <c r="BS267" t="s">
        <v>71</v>
      </c>
      <c r="BT267" t="s">
        <v>2591</v>
      </c>
      <c r="BU267" t="str">
        <f>HYPERLINK("https%3A%2F%2Fwww.webofscience.com%2Fwos%2Fwoscc%2Ffull-record%2FWOS:000516144600002","View Full Record in Web of Science")</f>
        <v>View Full Record in Web of Science</v>
      </c>
    </row>
    <row r="268" spans="1:73" x14ac:dyDescent="0.25">
      <c r="A268" t="s">
        <v>69</v>
      </c>
      <c r="B268" t="s">
        <v>2592</v>
      </c>
      <c r="C268" t="s">
        <v>71</v>
      </c>
      <c r="D268" t="s">
        <v>71</v>
      </c>
      <c r="E268" t="s">
        <v>71</v>
      </c>
      <c r="F268" t="s">
        <v>2593</v>
      </c>
      <c r="G268" t="s">
        <v>71</v>
      </c>
      <c r="H268" t="s">
        <v>71</v>
      </c>
      <c r="I268" t="s">
        <v>2594</v>
      </c>
      <c r="K268" t="s">
        <v>766</v>
      </c>
      <c r="L268" t="s">
        <v>71</v>
      </c>
      <c r="M268" t="s">
        <v>71</v>
      </c>
      <c r="N268" t="s">
        <v>71</v>
      </c>
      <c r="O268" t="s">
        <v>71</v>
      </c>
      <c r="P268" t="s">
        <v>71</v>
      </c>
      <c r="Q268" t="s">
        <v>71</v>
      </c>
      <c r="R268" t="s">
        <v>71</v>
      </c>
      <c r="S268" t="s">
        <v>71</v>
      </c>
      <c r="T268" t="s">
        <v>71</v>
      </c>
      <c r="U268" t="s">
        <v>71</v>
      </c>
      <c r="V268" t="s">
        <v>71</v>
      </c>
      <c r="W268" t="s">
        <v>2595</v>
      </c>
      <c r="X268" t="s">
        <v>71</v>
      </c>
      <c r="Y268" t="s">
        <v>71</v>
      </c>
      <c r="Z268" t="s">
        <v>71</v>
      </c>
      <c r="AA268" t="s">
        <v>71</v>
      </c>
      <c r="AB268" t="s">
        <v>2596</v>
      </c>
      <c r="AC268" t="s">
        <v>2597</v>
      </c>
      <c r="AD268" t="s">
        <v>71</v>
      </c>
      <c r="AE268" t="s">
        <v>71</v>
      </c>
      <c r="AF268" t="s">
        <v>71</v>
      </c>
      <c r="AG268" t="s">
        <v>71</v>
      </c>
      <c r="AH268" t="s">
        <v>71</v>
      </c>
      <c r="AI268" t="s">
        <v>71</v>
      </c>
      <c r="AJ268" t="s">
        <v>71</v>
      </c>
      <c r="AK268" t="s">
        <v>71</v>
      </c>
      <c r="AL268" t="s">
        <v>71</v>
      </c>
      <c r="AM268" t="s">
        <v>71</v>
      </c>
      <c r="AN268" t="s">
        <v>71</v>
      </c>
      <c r="AO268" t="s">
        <v>71</v>
      </c>
      <c r="AP268" t="s">
        <v>768</v>
      </c>
      <c r="AQ268" t="s">
        <v>769</v>
      </c>
      <c r="AR268" t="s">
        <v>71</v>
      </c>
      <c r="AS268" t="s">
        <v>71</v>
      </c>
      <c r="AT268" t="s">
        <v>71</v>
      </c>
      <c r="AU268" t="s">
        <v>263</v>
      </c>
      <c r="AV268">
        <v>2021</v>
      </c>
      <c r="AW268">
        <v>111</v>
      </c>
      <c r="AX268" t="s">
        <v>71</v>
      </c>
      <c r="AY268" t="s">
        <v>71</v>
      </c>
      <c r="AZ268" t="s">
        <v>71</v>
      </c>
      <c r="BA268" t="s">
        <v>71</v>
      </c>
      <c r="BB268" t="s">
        <v>71</v>
      </c>
      <c r="BC268" t="s">
        <v>71</v>
      </c>
      <c r="BD268" t="s">
        <v>71</v>
      </c>
      <c r="BE268">
        <v>107661</v>
      </c>
      <c r="BF268" t="s">
        <v>2598</v>
      </c>
      <c r="BG268" t="str">
        <f>HYPERLINK("http://dx.doi.org/10.1016/j.asoc.2021.107661","http://dx.doi.org/10.1016/j.asoc.2021.107661")</f>
        <v>http://dx.doi.org/10.1016/j.asoc.2021.107661</v>
      </c>
      <c r="BH268" t="s">
        <v>71</v>
      </c>
      <c r="BI268" t="s">
        <v>2599</v>
      </c>
      <c r="BJ268" t="s">
        <v>71</v>
      </c>
      <c r="BK268" t="s">
        <v>71</v>
      </c>
      <c r="BL268" t="s">
        <v>71</v>
      </c>
      <c r="BM268" t="s">
        <v>71</v>
      </c>
      <c r="BN268" t="s">
        <v>71</v>
      </c>
      <c r="BO268" t="s">
        <v>71</v>
      </c>
      <c r="BP268" t="s">
        <v>71</v>
      </c>
      <c r="BQ268" t="s">
        <v>71</v>
      </c>
      <c r="BR268" t="s">
        <v>71</v>
      </c>
      <c r="BS268" t="s">
        <v>71</v>
      </c>
      <c r="BT268" t="s">
        <v>2600</v>
      </c>
      <c r="BU268" t="str">
        <f>HYPERLINK("https%3A%2F%2Fwww.webofscience.com%2Fwos%2Fwoscc%2Ffull-record%2FWOS:000724665600004","View Full Record in Web of Science")</f>
        <v>View Full Record in Web of Science</v>
      </c>
    </row>
    <row r="269" spans="1:73" x14ac:dyDescent="0.25">
      <c r="A269" t="s">
        <v>460</v>
      </c>
      <c r="B269" t="s">
        <v>2601</v>
      </c>
      <c r="C269" t="s">
        <v>71</v>
      </c>
      <c r="D269" t="s">
        <v>2602</v>
      </c>
      <c r="E269" t="s">
        <v>71</v>
      </c>
      <c r="F269" t="s">
        <v>2603</v>
      </c>
      <c r="G269" t="s">
        <v>71</v>
      </c>
      <c r="H269" t="s">
        <v>71</v>
      </c>
      <c r="I269" t="s">
        <v>2604</v>
      </c>
      <c r="K269" t="s">
        <v>2605</v>
      </c>
      <c r="L269" t="s">
        <v>526</v>
      </c>
      <c r="M269" t="s">
        <v>71</v>
      </c>
      <c r="N269" t="s">
        <v>71</v>
      </c>
      <c r="O269" t="s">
        <v>71</v>
      </c>
      <c r="P269" t="s">
        <v>71</v>
      </c>
      <c r="Q269" t="s">
        <v>71</v>
      </c>
      <c r="R269" t="s">
        <v>71</v>
      </c>
      <c r="S269" t="s">
        <v>71</v>
      </c>
      <c r="T269" t="s">
        <v>71</v>
      </c>
      <c r="U269" t="s">
        <v>71</v>
      </c>
      <c r="V269" t="s">
        <v>71</v>
      </c>
      <c r="W269" t="s">
        <v>2606</v>
      </c>
      <c r="X269" t="s">
        <v>71</v>
      </c>
      <c r="Y269" t="s">
        <v>71</v>
      </c>
      <c r="Z269" t="s">
        <v>71</v>
      </c>
      <c r="AA269" t="s">
        <v>71</v>
      </c>
      <c r="AB269" t="s">
        <v>2607</v>
      </c>
      <c r="AC269" t="s">
        <v>2608</v>
      </c>
      <c r="AD269" t="s">
        <v>71</v>
      </c>
      <c r="AE269" t="s">
        <v>71</v>
      </c>
      <c r="AF269" t="s">
        <v>71</v>
      </c>
      <c r="AG269" t="s">
        <v>71</v>
      </c>
      <c r="AH269" t="s">
        <v>71</v>
      </c>
      <c r="AI269" t="s">
        <v>71</v>
      </c>
      <c r="AJ269" t="s">
        <v>71</v>
      </c>
      <c r="AK269" t="s">
        <v>71</v>
      </c>
      <c r="AL269" t="s">
        <v>71</v>
      </c>
      <c r="AM269" t="s">
        <v>71</v>
      </c>
      <c r="AN269" t="s">
        <v>71</v>
      </c>
      <c r="AO269" t="s">
        <v>71</v>
      </c>
      <c r="AP269" t="s">
        <v>530</v>
      </c>
      <c r="AQ269" t="s">
        <v>71</v>
      </c>
      <c r="AR269" t="s">
        <v>2609</v>
      </c>
      <c r="AS269" t="s">
        <v>71</v>
      </c>
      <c r="AT269" t="s">
        <v>71</v>
      </c>
      <c r="AU269" t="s">
        <v>71</v>
      </c>
      <c r="AV269">
        <v>2016</v>
      </c>
      <c r="AW269">
        <v>628</v>
      </c>
      <c r="AX269" t="s">
        <v>71</v>
      </c>
      <c r="AY269" t="s">
        <v>71</v>
      </c>
      <c r="AZ269" t="s">
        <v>71</v>
      </c>
      <c r="BA269" t="s">
        <v>71</v>
      </c>
      <c r="BB269" t="s">
        <v>71</v>
      </c>
      <c r="BC269">
        <v>405</v>
      </c>
      <c r="BD269">
        <v>422</v>
      </c>
      <c r="BE269" t="s">
        <v>71</v>
      </c>
      <c r="BF269" t="s">
        <v>2610</v>
      </c>
      <c r="BG269" t="str">
        <f>HYPERLINK("http://dx.doi.org/10.1007/978-3-319-28495-8_19","http://dx.doi.org/10.1007/978-3-319-28495-8_19")</f>
        <v>http://dx.doi.org/10.1007/978-3-319-28495-8_19</v>
      </c>
      <c r="BH269" t="s">
        <v>2611</v>
      </c>
      <c r="BI269" t="s">
        <v>71</v>
      </c>
      <c r="BJ269" t="s">
        <v>71</v>
      </c>
      <c r="BK269" t="s">
        <v>71</v>
      </c>
      <c r="BL269" t="s">
        <v>71</v>
      </c>
      <c r="BM269" t="s">
        <v>71</v>
      </c>
      <c r="BN269" t="s">
        <v>71</v>
      </c>
      <c r="BO269" t="s">
        <v>71</v>
      </c>
      <c r="BP269" t="s">
        <v>71</v>
      </c>
      <c r="BQ269" t="s">
        <v>71</v>
      </c>
      <c r="BR269" t="s">
        <v>71</v>
      </c>
      <c r="BS269" t="s">
        <v>71</v>
      </c>
      <c r="BT269" t="s">
        <v>2612</v>
      </c>
      <c r="BU269" t="str">
        <f>HYPERLINK("https%3A%2F%2Fwww.webofscience.com%2Fwos%2Fwoscc%2Ffull-record%2FWOS:000385372800019","View Full Record in Web of Science")</f>
        <v>View Full Record in Web of Science</v>
      </c>
    </row>
    <row r="270" spans="1:73" x14ac:dyDescent="0.25">
      <c r="A270" t="s">
        <v>83</v>
      </c>
      <c r="B270" t="s">
        <v>2613</v>
      </c>
      <c r="C270" t="s">
        <v>71</v>
      </c>
      <c r="D270" t="s">
        <v>2614</v>
      </c>
      <c r="E270" t="s">
        <v>71</v>
      </c>
      <c r="F270" t="s">
        <v>2615</v>
      </c>
      <c r="G270" t="s">
        <v>71</v>
      </c>
      <c r="H270" t="s">
        <v>71</v>
      </c>
      <c r="I270" t="s">
        <v>2616</v>
      </c>
      <c r="K270" t="s">
        <v>2617</v>
      </c>
      <c r="L270" t="s">
        <v>687</v>
      </c>
      <c r="M270" t="s">
        <v>71</v>
      </c>
      <c r="N270" t="s">
        <v>71</v>
      </c>
      <c r="O270" t="s">
        <v>71</v>
      </c>
      <c r="P270" t="s">
        <v>2618</v>
      </c>
      <c r="Q270" t="s">
        <v>2619</v>
      </c>
      <c r="R270" t="s">
        <v>2620</v>
      </c>
      <c r="S270" t="s">
        <v>71</v>
      </c>
      <c r="T270" t="s">
        <v>71</v>
      </c>
      <c r="U270" t="s">
        <v>71</v>
      </c>
      <c r="V270" t="s">
        <v>71</v>
      </c>
      <c r="W270" t="s">
        <v>2621</v>
      </c>
      <c r="X270" t="s">
        <v>71</v>
      </c>
      <c r="Y270" t="s">
        <v>71</v>
      </c>
      <c r="Z270" t="s">
        <v>71</v>
      </c>
      <c r="AA270" t="s">
        <v>71</v>
      </c>
      <c r="AB270" t="s">
        <v>2622</v>
      </c>
      <c r="AC270" t="s">
        <v>2623</v>
      </c>
      <c r="AD270" t="s">
        <v>71</v>
      </c>
      <c r="AE270" t="s">
        <v>71</v>
      </c>
      <c r="AF270" t="s">
        <v>71</v>
      </c>
      <c r="AG270" t="s">
        <v>71</v>
      </c>
      <c r="AH270" t="s">
        <v>71</v>
      </c>
      <c r="AI270" t="s">
        <v>71</v>
      </c>
      <c r="AJ270" t="s">
        <v>71</v>
      </c>
      <c r="AK270" t="s">
        <v>71</v>
      </c>
      <c r="AL270" t="s">
        <v>71</v>
      </c>
      <c r="AM270" t="s">
        <v>71</v>
      </c>
      <c r="AN270" t="s">
        <v>71</v>
      </c>
      <c r="AO270" t="s">
        <v>71</v>
      </c>
      <c r="AP270" t="s">
        <v>695</v>
      </c>
      <c r="AQ270" t="s">
        <v>71</v>
      </c>
      <c r="AR270" t="s">
        <v>2624</v>
      </c>
      <c r="AS270" t="s">
        <v>71</v>
      </c>
      <c r="AT270" t="s">
        <v>71</v>
      </c>
      <c r="AU270" t="s">
        <v>71</v>
      </c>
      <c r="AV270">
        <v>2013</v>
      </c>
      <c r="AW270">
        <v>8170</v>
      </c>
      <c r="AX270" t="s">
        <v>71</v>
      </c>
      <c r="AY270" t="s">
        <v>71</v>
      </c>
      <c r="AZ270" t="s">
        <v>71</v>
      </c>
      <c r="BA270" t="s">
        <v>71</v>
      </c>
      <c r="BB270" t="s">
        <v>71</v>
      </c>
      <c r="BC270">
        <v>169</v>
      </c>
      <c r="BD270">
        <v>179</v>
      </c>
      <c r="BE270" t="s">
        <v>71</v>
      </c>
      <c r="BF270" t="s">
        <v>71</v>
      </c>
      <c r="BG270" t="s">
        <v>71</v>
      </c>
      <c r="BH270" t="s">
        <v>71</v>
      </c>
      <c r="BI270" t="s">
        <v>71</v>
      </c>
      <c r="BJ270" t="s">
        <v>71</v>
      </c>
      <c r="BK270" t="s">
        <v>71</v>
      </c>
      <c r="BL270" t="s">
        <v>71</v>
      </c>
      <c r="BM270" t="s">
        <v>71</v>
      </c>
      <c r="BN270" t="s">
        <v>71</v>
      </c>
      <c r="BO270" t="s">
        <v>71</v>
      </c>
      <c r="BP270" t="s">
        <v>71</v>
      </c>
      <c r="BQ270" t="s">
        <v>71</v>
      </c>
      <c r="BR270" t="s">
        <v>71</v>
      </c>
      <c r="BS270" t="s">
        <v>71</v>
      </c>
      <c r="BT270" t="s">
        <v>2625</v>
      </c>
      <c r="BU270" t="str">
        <f>HYPERLINK("https%3A%2F%2Fwww.webofscience.com%2Fwos%2Fwoscc%2Ffull-record%2FWOS:000343874800018","View Full Record in Web of Science")</f>
        <v>View Full Record in Web of Science</v>
      </c>
    </row>
    <row r="271" spans="1:73" x14ac:dyDescent="0.25">
      <c r="A271" t="s">
        <v>69</v>
      </c>
      <c r="B271" t="s">
        <v>2626</v>
      </c>
      <c r="C271" t="s">
        <v>71</v>
      </c>
      <c r="D271" t="s">
        <v>71</v>
      </c>
      <c r="E271" t="s">
        <v>71</v>
      </c>
      <c r="F271" t="s">
        <v>2627</v>
      </c>
      <c r="G271" t="s">
        <v>71</v>
      </c>
      <c r="H271" t="s">
        <v>71</v>
      </c>
      <c r="I271" t="s">
        <v>2628</v>
      </c>
      <c r="K271" t="s">
        <v>2629</v>
      </c>
      <c r="L271" t="s">
        <v>71</v>
      </c>
      <c r="M271" t="s">
        <v>71</v>
      </c>
      <c r="N271" t="s">
        <v>71</v>
      </c>
      <c r="O271" t="s">
        <v>71</v>
      </c>
      <c r="P271" t="s">
        <v>71</v>
      </c>
      <c r="Q271" t="s">
        <v>71</v>
      </c>
      <c r="R271" t="s">
        <v>71</v>
      </c>
      <c r="S271" t="s">
        <v>71</v>
      </c>
      <c r="T271" t="s">
        <v>71</v>
      </c>
      <c r="U271" t="s">
        <v>71</v>
      </c>
      <c r="V271" t="s">
        <v>71</v>
      </c>
      <c r="W271" t="s">
        <v>2630</v>
      </c>
      <c r="X271" t="s">
        <v>71</v>
      </c>
      <c r="Y271" t="s">
        <v>71</v>
      </c>
      <c r="Z271" t="s">
        <v>71</v>
      </c>
      <c r="AA271" t="s">
        <v>71</v>
      </c>
      <c r="AB271" t="s">
        <v>2631</v>
      </c>
      <c r="AC271" t="s">
        <v>2632</v>
      </c>
      <c r="AD271" t="s">
        <v>71</v>
      </c>
      <c r="AE271" t="s">
        <v>71</v>
      </c>
      <c r="AF271" t="s">
        <v>71</v>
      </c>
      <c r="AG271" t="s">
        <v>71</v>
      </c>
      <c r="AH271" t="s">
        <v>71</v>
      </c>
      <c r="AI271" t="s">
        <v>71</v>
      </c>
      <c r="AJ271" t="s">
        <v>71</v>
      </c>
      <c r="AK271" t="s">
        <v>71</v>
      </c>
      <c r="AL271" t="s">
        <v>71</v>
      </c>
      <c r="AM271" t="s">
        <v>71</v>
      </c>
      <c r="AN271" t="s">
        <v>71</v>
      </c>
      <c r="AO271" t="s">
        <v>71</v>
      </c>
      <c r="AP271" t="s">
        <v>2633</v>
      </c>
      <c r="AQ271" t="s">
        <v>2634</v>
      </c>
      <c r="AR271" t="s">
        <v>71</v>
      </c>
      <c r="AS271" t="s">
        <v>71</v>
      </c>
      <c r="AT271" t="s">
        <v>71</v>
      </c>
      <c r="AU271" t="s">
        <v>794</v>
      </c>
      <c r="AV271">
        <v>2021</v>
      </c>
      <c r="AW271">
        <v>51</v>
      </c>
      <c r="AX271">
        <v>1</v>
      </c>
      <c r="AY271" t="s">
        <v>71</v>
      </c>
      <c r="AZ271" t="s">
        <v>71</v>
      </c>
      <c r="BA271" t="s">
        <v>71</v>
      </c>
      <c r="BB271" t="s">
        <v>71</v>
      </c>
      <c r="BC271">
        <v>116</v>
      </c>
      <c r="BD271">
        <v>130</v>
      </c>
      <c r="BE271" t="s">
        <v>71</v>
      </c>
      <c r="BF271" t="s">
        <v>2635</v>
      </c>
      <c r="BG271" t="str">
        <f>HYPERLINK("http://dx.doi.org/10.1109/TSMC.2020.3042960","http://dx.doi.org/10.1109/TSMC.2020.3042960")</f>
        <v>http://dx.doi.org/10.1109/TSMC.2020.3042960</v>
      </c>
      <c r="BH271" t="s">
        <v>71</v>
      </c>
      <c r="BI271" t="s">
        <v>71</v>
      </c>
      <c r="BJ271" t="s">
        <v>71</v>
      </c>
      <c r="BK271" t="s">
        <v>71</v>
      </c>
      <c r="BL271" t="s">
        <v>71</v>
      </c>
      <c r="BM271" t="s">
        <v>71</v>
      </c>
      <c r="BN271" t="s">
        <v>71</v>
      </c>
      <c r="BO271" t="s">
        <v>71</v>
      </c>
      <c r="BP271" t="s">
        <v>71</v>
      </c>
      <c r="BQ271" t="s">
        <v>71</v>
      </c>
      <c r="BR271" t="s">
        <v>71</v>
      </c>
      <c r="BS271" t="s">
        <v>71</v>
      </c>
      <c r="BT271" t="s">
        <v>2636</v>
      </c>
      <c r="BU271" t="str">
        <f>HYPERLINK("https%3A%2F%2Fwww.webofscience.com%2Fwos%2Fwoscc%2Ffull-record%2FWOS:000611003100001","View Full Record in Web of Science")</f>
        <v>View Full Record in Web of Science</v>
      </c>
    </row>
    <row r="272" spans="1:73" x14ac:dyDescent="0.25">
      <c r="A272" t="s">
        <v>69</v>
      </c>
      <c r="B272" t="s">
        <v>2637</v>
      </c>
      <c r="C272" t="s">
        <v>71</v>
      </c>
      <c r="D272" t="s">
        <v>71</v>
      </c>
      <c r="E272" t="s">
        <v>71</v>
      </c>
      <c r="F272" t="s">
        <v>2638</v>
      </c>
      <c r="G272" t="s">
        <v>71</v>
      </c>
      <c r="H272" t="s">
        <v>71</v>
      </c>
      <c r="I272" t="s">
        <v>2639</v>
      </c>
      <c r="K272" t="s">
        <v>338</v>
      </c>
      <c r="L272" t="s">
        <v>71</v>
      </c>
      <c r="M272" t="s">
        <v>71</v>
      </c>
      <c r="N272" t="s">
        <v>71</v>
      </c>
      <c r="O272" t="s">
        <v>71</v>
      </c>
      <c r="P272" t="s">
        <v>71</v>
      </c>
      <c r="Q272" t="s">
        <v>71</v>
      </c>
      <c r="R272" t="s">
        <v>71</v>
      </c>
      <c r="S272" t="s">
        <v>71</v>
      </c>
      <c r="T272" t="s">
        <v>71</v>
      </c>
      <c r="U272" t="s">
        <v>71</v>
      </c>
      <c r="V272" t="s">
        <v>71</v>
      </c>
      <c r="W272" t="s">
        <v>2640</v>
      </c>
      <c r="X272" t="s">
        <v>71</v>
      </c>
      <c r="Y272" t="s">
        <v>71</v>
      </c>
      <c r="Z272" t="s">
        <v>71</v>
      </c>
      <c r="AA272" t="s">
        <v>71</v>
      </c>
      <c r="AB272" t="s">
        <v>2641</v>
      </c>
      <c r="AC272" t="s">
        <v>2642</v>
      </c>
      <c r="AD272" t="s">
        <v>71</v>
      </c>
      <c r="AE272" t="s">
        <v>71</v>
      </c>
      <c r="AF272" t="s">
        <v>71</v>
      </c>
      <c r="AG272" t="s">
        <v>71</v>
      </c>
      <c r="AH272" t="s">
        <v>71</v>
      </c>
      <c r="AI272" t="s">
        <v>71</v>
      </c>
      <c r="AJ272" t="s">
        <v>71</v>
      </c>
      <c r="AK272" t="s">
        <v>71</v>
      </c>
      <c r="AL272" t="s">
        <v>71</v>
      </c>
      <c r="AM272" t="s">
        <v>71</v>
      </c>
      <c r="AN272" t="s">
        <v>71</v>
      </c>
      <c r="AO272" t="s">
        <v>71</v>
      </c>
      <c r="AP272" t="s">
        <v>342</v>
      </c>
      <c r="AQ272" t="s">
        <v>343</v>
      </c>
      <c r="AR272" t="s">
        <v>71</v>
      </c>
      <c r="AS272" t="s">
        <v>71</v>
      </c>
      <c r="AT272" t="s">
        <v>71</v>
      </c>
      <c r="AU272" t="s">
        <v>770</v>
      </c>
      <c r="AV272">
        <v>2020</v>
      </c>
      <c r="AW272">
        <v>22</v>
      </c>
      <c r="AX272">
        <v>2</v>
      </c>
      <c r="AY272" t="s">
        <v>71</v>
      </c>
      <c r="AZ272" t="s">
        <v>71</v>
      </c>
      <c r="BA272" t="s">
        <v>180</v>
      </c>
      <c r="BB272" t="s">
        <v>71</v>
      </c>
      <c r="BC272">
        <v>583</v>
      </c>
      <c r="BD272">
        <v>603</v>
      </c>
      <c r="BE272" t="s">
        <v>71</v>
      </c>
      <c r="BF272" t="s">
        <v>2643</v>
      </c>
      <c r="BG272" t="str">
        <f>HYPERLINK("http://dx.doi.org/10.1007/s40815-019-00790-z","http://dx.doi.org/10.1007/s40815-019-00790-z")</f>
        <v>http://dx.doi.org/10.1007/s40815-019-00790-z</v>
      </c>
      <c r="BH272" t="s">
        <v>71</v>
      </c>
      <c r="BI272" t="s">
        <v>2590</v>
      </c>
      <c r="BJ272" t="s">
        <v>71</v>
      </c>
      <c r="BK272" t="s">
        <v>71</v>
      </c>
      <c r="BL272" t="s">
        <v>71</v>
      </c>
      <c r="BM272" t="s">
        <v>71</v>
      </c>
      <c r="BN272" t="s">
        <v>71</v>
      </c>
      <c r="BO272" t="s">
        <v>71</v>
      </c>
      <c r="BP272" t="s">
        <v>71</v>
      </c>
      <c r="BQ272" t="s">
        <v>71</v>
      </c>
      <c r="BR272" t="s">
        <v>71</v>
      </c>
      <c r="BS272" t="s">
        <v>71</v>
      </c>
      <c r="BT272" t="s">
        <v>2644</v>
      </c>
      <c r="BU272" t="str">
        <f>HYPERLINK("https%3A%2F%2Fwww.webofscience.com%2Fwos%2Fwoscc%2Ffull-record%2FWOS:000520069800001","View Full Record in Web of Science")</f>
        <v>View Full Record in Web of Science</v>
      </c>
    </row>
    <row r="273" spans="1:73" x14ac:dyDescent="0.25">
      <c r="A273" t="s">
        <v>69</v>
      </c>
      <c r="B273" t="s">
        <v>2645</v>
      </c>
      <c r="C273" t="s">
        <v>71</v>
      </c>
      <c r="D273" t="s">
        <v>71</v>
      </c>
      <c r="E273" t="s">
        <v>71</v>
      </c>
      <c r="F273" t="s">
        <v>2646</v>
      </c>
      <c r="G273" t="s">
        <v>71</v>
      </c>
      <c r="H273" t="s">
        <v>71</v>
      </c>
      <c r="I273" t="s">
        <v>2647</v>
      </c>
      <c r="K273" t="s">
        <v>2648</v>
      </c>
      <c r="L273" t="s">
        <v>71</v>
      </c>
      <c r="M273" t="s">
        <v>71</v>
      </c>
      <c r="N273" t="s">
        <v>71</v>
      </c>
      <c r="O273" t="s">
        <v>71</v>
      </c>
      <c r="P273" t="s">
        <v>71</v>
      </c>
      <c r="Q273" t="s">
        <v>71</v>
      </c>
      <c r="R273" t="s">
        <v>71</v>
      </c>
      <c r="S273" t="s">
        <v>71</v>
      </c>
      <c r="T273" t="s">
        <v>71</v>
      </c>
      <c r="U273" t="s">
        <v>71</v>
      </c>
      <c r="V273" t="s">
        <v>71</v>
      </c>
      <c r="W273" t="s">
        <v>2649</v>
      </c>
      <c r="X273" t="s">
        <v>71</v>
      </c>
      <c r="Y273" t="s">
        <v>71</v>
      </c>
      <c r="Z273" t="s">
        <v>71</v>
      </c>
      <c r="AA273" t="s">
        <v>71</v>
      </c>
      <c r="AB273" t="s">
        <v>2650</v>
      </c>
      <c r="AC273" t="s">
        <v>71</v>
      </c>
      <c r="AD273" t="s">
        <v>71</v>
      </c>
      <c r="AE273" t="s">
        <v>71</v>
      </c>
      <c r="AF273" t="s">
        <v>71</v>
      </c>
      <c r="AG273" t="s">
        <v>71</v>
      </c>
      <c r="AH273" t="s">
        <v>71</v>
      </c>
      <c r="AI273" t="s">
        <v>71</v>
      </c>
      <c r="AJ273" t="s">
        <v>71</v>
      </c>
      <c r="AK273" t="s">
        <v>71</v>
      </c>
      <c r="AL273" t="s">
        <v>71</v>
      </c>
      <c r="AM273" t="s">
        <v>71</v>
      </c>
      <c r="AN273" t="s">
        <v>71</v>
      </c>
      <c r="AO273" t="s">
        <v>71</v>
      </c>
      <c r="AP273" t="s">
        <v>2651</v>
      </c>
      <c r="AQ273" t="s">
        <v>2652</v>
      </c>
      <c r="AR273" t="s">
        <v>71</v>
      </c>
      <c r="AS273" t="s">
        <v>71</v>
      </c>
      <c r="AT273" t="s">
        <v>71</v>
      </c>
      <c r="AU273" t="s">
        <v>129</v>
      </c>
      <c r="AV273">
        <v>2017</v>
      </c>
      <c r="AW273">
        <v>9</v>
      </c>
      <c r="AX273">
        <v>4</v>
      </c>
      <c r="AY273" t="s">
        <v>71</v>
      </c>
      <c r="AZ273" t="s">
        <v>71</v>
      </c>
      <c r="BA273" t="s">
        <v>71</v>
      </c>
      <c r="BB273" t="s">
        <v>71</v>
      </c>
      <c r="BC273">
        <v>513</v>
      </c>
      <c r="BD273">
        <v>525</v>
      </c>
      <c r="BE273" t="s">
        <v>71</v>
      </c>
      <c r="BF273" t="s">
        <v>2653</v>
      </c>
      <c r="BG273" t="str">
        <f>HYPERLINK("http://dx.doi.org/10.1007/s12559-017-9480-6","http://dx.doi.org/10.1007/s12559-017-9480-6")</f>
        <v>http://dx.doi.org/10.1007/s12559-017-9480-6</v>
      </c>
      <c r="BH273" t="s">
        <v>71</v>
      </c>
      <c r="BI273" t="s">
        <v>71</v>
      </c>
      <c r="BJ273" t="s">
        <v>71</v>
      </c>
      <c r="BK273" t="s">
        <v>71</v>
      </c>
      <c r="BL273" t="s">
        <v>71</v>
      </c>
      <c r="BM273" t="s">
        <v>71</v>
      </c>
      <c r="BN273" t="s">
        <v>71</v>
      </c>
      <c r="BO273" t="s">
        <v>71</v>
      </c>
      <c r="BP273" t="s">
        <v>71</v>
      </c>
      <c r="BQ273" t="s">
        <v>71</v>
      </c>
      <c r="BR273" t="s">
        <v>71</v>
      </c>
      <c r="BS273" t="s">
        <v>71</v>
      </c>
      <c r="BT273" t="s">
        <v>2654</v>
      </c>
      <c r="BU273" t="str">
        <f>HYPERLINK("https%3A%2F%2Fwww.webofscience.com%2Fwos%2Fwoscc%2Ffull-record%2FWOS:000407439400009","View Full Record in Web of Science")</f>
        <v>View Full Record in Web of Science</v>
      </c>
    </row>
    <row r="274" spans="1:73" x14ac:dyDescent="0.25">
      <c r="A274" t="s">
        <v>69</v>
      </c>
      <c r="B274" t="s">
        <v>2655</v>
      </c>
      <c r="C274" t="s">
        <v>71</v>
      </c>
      <c r="D274" t="s">
        <v>71</v>
      </c>
      <c r="E274" t="s">
        <v>71</v>
      </c>
      <c r="F274" t="s">
        <v>2655</v>
      </c>
      <c r="G274" t="s">
        <v>71</v>
      </c>
      <c r="H274" t="s">
        <v>71</v>
      </c>
      <c r="I274" t="s">
        <v>2656</v>
      </c>
      <c r="K274" t="s">
        <v>2657</v>
      </c>
      <c r="L274" t="s">
        <v>71</v>
      </c>
      <c r="M274" t="s">
        <v>71</v>
      </c>
      <c r="N274" t="s">
        <v>71</v>
      </c>
      <c r="O274" t="s">
        <v>71</v>
      </c>
      <c r="P274" t="s">
        <v>71</v>
      </c>
      <c r="Q274" t="s">
        <v>71</v>
      </c>
      <c r="R274" t="s">
        <v>71</v>
      </c>
      <c r="S274" t="s">
        <v>71</v>
      </c>
      <c r="T274" t="s">
        <v>71</v>
      </c>
      <c r="U274" t="s">
        <v>71</v>
      </c>
      <c r="V274" t="s">
        <v>71</v>
      </c>
      <c r="W274" t="s">
        <v>2658</v>
      </c>
      <c r="X274" t="s">
        <v>71</v>
      </c>
      <c r="Y274" t="s">
        <v>71</v>
      </c>
      <c r="Z274" t="s">
        <v>71</v>
      </c>
      <c r="AA274" t="s">
        <v>71</v>
      </c>
      <c r="AB274" t="s">
        <v>2659</v>
      </c>
      <c r="AC274" t="s">
        <v>2660</v>
      </c>
      <c r="AD274" t="s">
        <v>71</v>
      </c>
      <c r="AE274" t="s">
        <v>71</v>
      </c>
      <c r="AF274" t="s">
        <v>71</v>
      </c>
      <c r="AG274" t="s">
        <v>71</v>
      </c>
      <c r="AH274" t="s">
        <v>71</v>
      </c>
      <c r="AI274" t="s">
        <v>71</v>
      </c>
      <c r="AJ274" t="s">
        <v>71</v>
      </c>
      <c r="AK274" t="s">
        <v>71</v>
      </c>
      <c r="AL274" t="s">
        <v>71</v>
      </c>
      <c r="AM274" t="s">
        <v>71</v>
      </c>
      <c r="AN274" t="s">
        <v>71</v>
      </c>
      <c r="AO274" t="s">
        <v>71</v>
      </c>
      <c r="AP274" t="s">
        <v>2661</v>
      </c>
      <c r="AQ274" t="s">
        <v>71</v>
      </c>
      <c r="AR274" t="s">
        <v>71</v>
      </c>
      <c r="AS274" t="s">
        <v>71</v>
      </c>
      <c r="AT274" t="s">
        <v>71</v>
      </c>
      <c r="AU274" t="s">
        <v>71</v>
      </c>
      <c r="AV274">
        <v>2000</v>
      </c>
      <c r="AW274">
        <v>29</v>
      </c>
      <c r="AX274">
        <v>1</v>
      </c>
      <c r="AY274" t="s">
        <v>71</v>
      </c>
      <c r="AZ274" t="s">
        <v>71</v>
      </c>
      <c r="BA274" t="s">
        <v>71</v>
      </c>
      <c r="BB274" t="s">
        <v>71</v>
      </c>
      <c r="BC274">
        <v>119</v>
      </c>
      <c r="BD274">
        <v>140</v>
      </c>
      <c r="BE274" t="s">
        <v>71</v>
      </c>
      <c r="BF274" t="s">
        <v>71</v>
      </c>
      <c r="BG274" t="s">
        <v>71</v>
      </c>
      <c r="BH274" t="s">
        <v>71</v>
      </c>
      <c r="BI274" t="s">
        <v>71</v>
      </c>
      <c r="BJ274" t="s">
        <v>71</v>
      </c>
      <c r="BK274" t="s">
        <v>71</v>
      </c>
      <c r="BL274" t="s">
        <v>71</v>
      </c>
      <c r="BM274" t="s">
        <v>71</v>
      </c>
      <c r="BN274" t="s">
        <v>71</v>
      </c>
      <c r="BO274" t="s">
        <v>71</v>
      </c>
      <c r="BP274" t="s">
        <v>71</v>
      </c>
      <c r="BQ274" t="s">
        <v>71</v>
      </c>
      <c r="BR274" t="s">
        <v>71</v>
      </c>
      <c r="BS274" t="s">
        <v>71</v>
      </c>
      <c r="BT274" t="s">
        <v>2662</v>
      </c>
      <c r="BU274" t="str">
        <f>HYPERLINK("https%3A%2F%2Fwww.webofscience.com%2Fwos%2Fwoscc%2Ffull-record%2FWOS:000089864000009","View Full Record in Web of Science")</f>
        <v>View Full Record in Web of Science</v>
      </c>
    </row>
    <row r="275" spans="1:73" x14ac:dyDescent="0.25">
      <c r="A275" t="s">
        <v>69</v>
      </c>
      <c r="B275" t="s">
        <v>2663</v>
      </c>
      <c r="C275" t="s">
        <v>71</v>
      </c>
      <c r="D275" t="s">
        <v>71</v>
      </c>
      <c r="E275" t="s">
        <v>71</v>
      </c>
      <c r="F275" t="s">
        <v>2664</v>
      </c>
      <c r="G275" t="s">
        <v>71</v>
      </c>
      <c r="H275" t="s">
        <v>71</v>
      </c>
      <c r="I275" t="s">
        <v>2665</v>
      </c>
      <c r="K275" t="s">
        <v>766</v>
      </c>
      <c r="L275" t="s">
        <v>71</v>
      </c>
      <c r="M275" t="s">
        <v>71</v>
      </c>
      <c r="N275" t="s">
        <v>71</v>
      </c>
      <c r="O275" t="s">
        <v>71</v>
      </c>
      <c r="P275" t="s">
        <v>71</v>
      </c>
      <c r="Q275" t="s">
        <v>71</v>
      </c>
      <c r="R275" t="s">
        <v>71</v>
      </c>
      <c r="S275" t="s">
        <v>71</v>
      </c>
      <c r="T275" t="s">
        <v>71</v>
      </c>
      <c r="U275" t="s">
        <v>71</v>
      </c>
      <c r="V275" t="s">
        <v>71</v>
      </c>
      <c r="W275" t="s">
        <v>2666</v>
      </c>
      <c r="X275" t="s">
        <v>71</v>
      </c>
      <c r="Y275" t="s">
        <v>71</v>
      </c>
      <c r="Z275" t="s">
        <v>71</v>
      </c>
      <c r="AA275" t="s">
        <v>71</v>
      </c>
      <c r="AB275" t="s">
        <v>2667</v>
      </c>
      <c r="AC275" t="s">
        <v>2668</v>
      </c>
      <c r="AD275" t="s">
        <v>71</v>
      </c>
      <c r="AE275" t="s">
        <v>71</v>
      </c>
      <c r="AF275" t="s">
        <v>71</v>
      </c>
      <c r="AG275" t="s">
        <v>71</v>
      </c>
      <c r="AH275" t="s">
        <v>71</v>
      </c>
      <c r="AI275" t="s">
        <v>71</v>
      </c>
      <c r="AJ275" t="s">
        <v>71</v>
      </c>
      <c r="AK275" t="s">
        <v>71</v>
      </c>
      <c r="AL275" t="s">
        <v>71</v>
      </c>
      <c r="AM275" t="s">
        <v>71</v>
      </c>
      <c r="AN275" t="s">
        <v>71</v>
      </c>
      <c r="AO275" t="s">
        <v>71</v>
      </c>
      <c r="AP275" t="s">
        <v>768</v>
      </c>
      <c r="AQ275" t="s">
        <v>769</v>
      </c>
      <c r="AR275" t="s">
        <v>71</v>
      </c>
      <c r="AS275" t="s">
        <v>71</v>
      </c>
      <c r="AT275" t="s">
        <v>71</v>
      </c>
      <c r="AU275" t="s">
        <v>239</v>
      </c>
      <c r="AV275">
        <v>2021</v>
      </c>
      <c r="AW275">
        <v>99</v>
      </c>
      <c r="AX275" t="s">
        <v>71</v>
      </c>
      <c r="AY275" t="s">
        <v>71</v>
      </c>
      <c r="AZ275" t="s">
        <v>71</v>
      </c>
      <c r="BA275" t="s">
        <v>71</v>
      </c>
      <c r="BB275" t="s">
        <v>71</v>
      </c>
      <c r="BC275" t="s">
        <v>71</v>
      </c>
      <c r="BD275" t="s">
        <v>71</v>
      </c>
      <c r="BE275">
        <v>106948</v>
      </c>
      <c r="BF275" t="s">
        <v>2669</v>
      </c>
      <c r="BG275" t="str">
        <f>HYPERLINK("http://dx.doi.org/10.1016/j.asoc.2020.106948","http://dx.doi.org/10.1016/j.asoc.2020.106948")</f>
        <v>http://dx.doi.org/10.1016/j.asoc.2020.106948</v>
      </c>
      <c r="BH275" t="s">
        <v>71</v>
      </c>
      <c r="BI275" t="s">
        <v>2125</v>
      </c>
      <c r="BJ275" t="s">
        <v>71</v>
      </c>
      <c r="BK275" t="s">
        <v>71</v>
      </c>
      <c r="BL275" t="s">
        <v>71</v>
      </c>
      <c r="BM275" t="s">
        <v>71</v>
      </c>
      <c r="BN275" t="s">
        <v>71</v>
      </c>
      <c r="BO275" t="s">
        <v>71</v>
      </c>
      <c r="BP275" t="s">
        <v>71</v>
      </c>
      <c r="BQ275" t="s">
        <v>71</v>
      </c>
      <c r="BR275" t="s">
        <v>71</v>
      </c>
      <c r="BS275" t="s">
        <v>71</v>
      </c>
      <c r="BT275" t="s">
        <v>2670</v>
      </c>
      <c r="BU275" t="str">
        <f>HYPERLINK("https%3A%2F%2Fwww.webofscience.com%2Fwos%2Fwoscc%2Ffull-record%2FWOS:000608174700011","View Full Record in Web of Science")</f>
        <v>View Full Record in Web of Science</v>
      </c>
    </row>
    <row r="276" spans="1:73" x14ac:dyDescent="0.25">
      <c r="A276" t="s">
        <v>83</v>
      </c>
      <c r="B276" t="s">
        <v>2671</v>
      </c>
      <c r="C276" t="s">
        <v>71</v>
      </c>
      <c r="D276" t="s">
        <v>2672</v>
      </c>
      <c r="E276" t="s">
        <v>71</v>
      </c>
      <c r="F276" t="s">
        <v>2673</v>
      </c>
      <c r="G276" t="s">
        <v>71</v>
      </c>
      <c r="H276" t="s">
        <v>71</v>
      </c>
      <c r="I276" t="s">
        <v>2674</v>
      </c>
      <c r="K276" t="s">
        <v>2675</v>
      </c>
      <c r="L276" t="s">
        <v>2676</v>
      </c>
      <c r="M276" t="s">
        <v>71</v>
      </c>
      <c r="N276" t="s">
        <v>71</v>
      </c>
      <c r="O276" t="s">
        <v>71</v>
      </c>
      <c r="P276" t="s">
        <v>2677</v>
      </c>
      <c r="Q276" t="s">
        <v>2678</v>
      </c>
      <c r="R276" t="s">
        <v>2679</v>
      </c>
      <c r="S276" t="s">
        <v>71</v>
      </c>
      <c r="T276" t="s">
        <v>2680</v>
      </c>
      <c r="U276" t="s">
        <v>71</v>
      </c>
      <c r="V276" t="s">
        <v>71</v>
      </c>
      <c r="W276" t="s">
        <v>2681</v>
      </c>
      <c r="X276" t="s">
        <v>71</v>
      </c>
      <c r="Y276" t="s">
        <v>71</v>
      </c>
      <c r="Z276" t="s">
        <v>71</v>
      </c>
      <c r="AA276" t="s">
        <v>71</v>
      </c>
      <c r="AB276" t="s">
        <v>71</v>
      </c>
      <c r="AC276" t="s">
        <v>71</v>
      </c>
      <c r="AD276" t="s">
        <v>71</v>
      </c>
      <c r="AE276" t="s">
        <v>71</v>
      </c>
      <c r="AF276" t="s">
        <v>71</v>
      </c>
      <c r="AG276" t="s">
        <v>71</v>
      </c>
      <c r="AH276" t="s">
        <v>71</v>
      </c>
      <c r="AI276" t="s">
        <v>71</v>
      </c>
      <c r="AJ276" t="s">
        <v>71</v>
      </c>
      <c r="AK276" t="s">
        <v>71</v>
      </c>
      <c r="AL276" t="s">
        <v>71</v>
      </c>
      <c r="AM276" t="s">
        <v>71</v>
      </c>
      <c r="AN276" t="s">
        <v>71</v>
      </c>
      <c r="AO276" t="s">
        <v>71</v>
      </c>
      <c r="AP276" t="s">
        <v>2682</v>
      </c>
      <c r="AQ276" t="s">
        <v>2683</v>
      </c>
      <c r="AR276" t="s">
        <v>2684</v>
      </c>
      <c r="AS276" t="s">
        <v>71</v>
      </c>
      <c r="AT276" t="s">
        <v>71</v>
      </c>
      <c r="AU276" t="s">
        <v>71</v>
      </c>
      <c r="AV276">
        <v>2015</v>
      </c>
      <c r="AW276">
        <v>216</v>
      </c>
      <c r="AX276" t="s">
        <v>71</v>
      </c>
      <c r="AY276" t="s">
        <v>71</v>
      </c>
      <c r="AZ276" t="s">
        <v>71</v>
      </c>
      <c r="BA276" t="s">
        <v>71</v>
      </c>
      <c r="BB276" t="s">
        <v>71</v>
      </c>
      <c r="BC276">
        <v>295</v>
      </c>
      <c r="BD276">
        <v>299</v>
      </c>
      <c r="BE276" t="s">
        <v>71</v>
      </c>
      <c r="BF276" t="s">
        <v>2685</v>
      </c>
      <c r="BG276" t="str">
        <f>HYPERLINK("http://dx.doi.org/10.3233/978-1-61499-564-7-295","http://dx.doi.org/10.3233/978-1-61499-564-7-295")</f>
        <v>http://dx.doi.org/10.3233/978-1-61499-564-7-295</v>
      </c>
      <c r="BH276" t="s">
        <v>71</v>
      </c>
      <c r="BI276" t="s">
        <v>71</v>
      </c>
      <c r="BJ276" t="s">
        <v>71</v>
      </c>
      <c r="BK276" t="s">
        <v>71</v>
      </c>
      <c r="BL276" t="s">
        <v>71</v>
      </c>
      <c r="BM276" t="s">
        <v>71</v>
      </c>
      <c r="BN276" t="s">
        <v>71</v>
      </c>
      <c r="BO276">
        <v>26262058</v>
      </c>
      <c r="BP276" t="s">
        <v>71</v>
      </c>
      <c r="BQ276" t="s">
        <v>71</v>
      </c>
      <c r="BR276" t="s">
        <v>71</v>
      </c>
      <c r="BS276" t="s">
        <v>71</v>
      </c>
      <c r="BT276" t="s">
        <v>2686</v>
      </c>
      <c r="BU276" t="str">
        <f>HYPERLINK("https%3A%2F%2Fwww.webofscience.com%2Fwos%2Fwoscc%2Ffull-record%2FWOS:000455836700061","View Full Record in Web of Science")</f>
        <v>View Full Record in Web of Science</v>
      </c>
    </row>
    <row r="277" spans="1:73" x14ac:dyDescent="0.25">
      <c r="A277" t="s">
        <v>69</v>
      </c>
      <c r="B277" t="s">
        <v>2687</v>
      </c>
      <c r="C277" t="s">
        <v>71</v>
      </c>
      <c r="D277" t="s">
        <v>71</v>
      </c>
      <c r="E277" t="s">
        <v>71</v>
      </c>
      <c r="F277" t="s">
        <v>2688</v>
      </c>
      <c r="G277" t="s">
        <v>71</v>
      </c>
      <c r="H277" t="s">
        <v>71</v>
      </c>
      <c r="I277" t="s">
        <v>2689</v>
      </c>
      <c r="K277" t="s">
        <v>174</v>
      </c>
      <c r="L277" t="s">
        <v>71</v>
      </c>
      <c r="M277" t="s">
        <v>71</v>
      </c>
      <c r="N277" t="s">
        <v>71</v>
      </c>
      <c r="O277" t="s">
        <v>71</v>
      </c>
      <c r="P277" t="s">
        <v>71</v>
      </c>
      <c r="Q277" t="s">
        <v>71</v>
      </c>
      <c r="R277" t="s">
        <v>71</v>
      </c>
      <c r="S277" t="s">
        <v>71</v>
      </c>
      <c r="T277" t="s">
        <v>71</v>
      </c>
      <c r="U277" t="s">
        <v>71</v>
      </c>
      <c r="V277" t="s">
        <v>71</v>
      </c>
      <c r="W277" t="s">
        <v>2690</v>
      </c>
      <c r="X277" t="s">
        <v>71</v>
      </c>
      <c r="Y277" t="s">
        <v>71</v>
      </c>
      <c r="Z277" t="s">
        <v>71</v>
      </c>
      <c r="AA277" t="s">
        <v>71</v>
      </c>
      <c r="AB277" t="s">
        <v>2691</v>
      </c>
      <c r="AC277" t="s">
        <v>2692</v>
      </c>
      <c r="AD277" t="s">
        <v>71</v>
      </c>
      <c r="AE277" t="s">
        <v>71</v>
      </c>
      <c r="AF277" t="s">
        <v>71</v>
      </c>
      <c r="AG277" t="s">
        <v>71</v>
      </c>
      <c r="AH277" t="s">
        <v>71</v>
      </c>
      <c r="AI277" t="s">
        <v>71</v>
      </c>
      <c r="AJ277" t="s">
        <v>71</v>
      </c>
      <c r="AK277" t="s">
        <v>71</v>
      </c>
      <c r="AL277" t="s">
        <v>71</v>
      </c>
      <c r="AM277" t="s">
        <v>71</v>
      </c>
      <c r="AN277" t="s">
        <v>71</v>
      </c>
      <c r="AO277" t="s">
        <v>71</v>
      </c>
      <c r="AP277" t="s">
        <v>178</v>
      </c>
      <c r="AQ277" t="s">
        <v>179</v>
      </c>
      <c r="AR277" t="s">
        <v>71</v>
      </c>
      <c r="AS277" t="s">
        <v>71</v>
      </c>
      <c r="AT277" t="s">
        <v>71</v>
      </c>
      <c r="AU277" t="s">
        <v>71</v>
      </c>
      <c r="AV277">
        <v>2016</v>
      </c>
      <c r="AW277">
        <v>30</v>
      </c>
      <c r="AX277">
        <v>6</v>
      </c>
      <c r="AY277" t="s">
        <v>71</v>
      </c>
      <c r="AZ277" t="s">
        <v>71</v>
      </c>
      <c r="BA277" t="s">
        <v>71</v>
      </c>
      <c r="BB277" t="s">
        <v>71</v>
      </c>
      <c r="BC277">
        <v>3653</v>
      </c>
      <c r="BD277">
        <v>3663</v>
      </c>
      <c r="BE277" t="s">
        <v>71</v>
      </c>
      <c r="BF277" t="s">
        <v>2693</v>
      </c>
      <c r="BG277" t="str">
        <f>HYPERLINK("http://dx.doi.org/10.3233/IFS-162111","http://dx.doi.org/10.3233/IFS-162111")</f>
        <v>http://dx.doi.org/10.3233/IFS-162111</v>
      </c>
      <c r="BH277" t="s">
        <v>71</v>
      </c>
      <c r="BI277" t="s">
        <v>71</v>
      </c>
      <c r="BJ277" t="s">
        <v>71</v>
      </c>
      <c r="BK277" t="s">
        <v>71</v>
      </c>
      <c r="BL277" t="s">
        <v>71</v>
      </c>
      <c r="BM277" t="s">
        <v>71</v>
      </c>
      <c r="BN277" t="s">
        <v>71</v>
      </c>
      <c r="BO277" t="s">
        <v>71</v>
      </c>
      <c r="BP277" t="s">
        <v>71</v>
      </c>
      <c r="BQ277" t="s">
        <v>71</v>
      </c>
      <c r="BR277" t="s">
        <v>71</v>
      </c>
      <c r="BS277" t="s">
        <v>71</v>
      </c>
      <c r="BT277" t="s">
        <v>2694</v>
      </c>
      <c r="BU277" t="str">
        <f>HYPERLINK("https%3A%2F%2Fwww.webofscience.com%2Fwos%2Fwoscc%2Ffull-record%2FWOS:000375954300052","View Full Record in Web of Science")</f>
        <v>View Full Record in Web of Science</v>
      </c>
    </row>
    <row r="278" spans="1:73" x14ac:dyDescent="0.25">
      <c r="A278" t="s">
        <v>69</v>
      </c>
      <c r="B278" t="s">
        <v>2695</v>
      </c>
      <c r="C278" t="s">
        <v>71</v>
      </c>
      <c r="D278" t="s">
        <v>71</v>
      </c>
      <c r="E278" t="s">
        <v>71</v>
      </c>
      <c r="F278" t="s">
        <v>2695</v>
      </c>
      <c r="G278" t="s">
        <v>71</v>
      </c>
      <c r="H278" t="s">
        <v>71</v>
      </c>
      <c r="I278" t="s">
        <v>2696</v>
      </c>
      <c r="K278" t="s">
        <v>2697</v>
      </c>
      <c r="L278" t="s">
        <v>71</v>
      </c>
      <c r="M278" t="s">
        <v>71</v>
      </c>
      <c r="N278" t="s">
        <v>71</v>
      </c>
      <c r="O278" t="s">
        <v>71</v>
      </c>
      <c r="P278" t="s">
        <v>71</v>
      </c>
      <c r="Q278" t="s">
        <v>71</v>
      </c>
      <c r="R278" t="s">
        <v>71</v>
      </c>
      <c r="S278" t="s">
        <v>71</v>
      </c>
      <c r="T278" t="s">
        <v>71</v>
      </c>
      <c r="U278" t="s">
        <v>71</v>
      </c>
      <c r="V278" t="s">
        <v>71</v>
      </c>
      <c r="W278" t="s">
        <v>2698</v>
      </c>
      <c r="X278" t="s">
        <v>71</v>
      </c>
      <c r="Y278" t="s">
        <v>71</v>
      </c>
      <c r="Z278" t="s">
        <v>71</v>
      </c>
      <c r="AA278" t="s">
        <v>71</v>
      </c>
      <c r="AB278" t="s">
        <v>71</v>
      </c>
      <c r="AC278" t="s">
        <v>71</v>
      </c>
      <c r="AD278" t="s">
        <v>71</v>
      </c>
      <c r="AE278" t="s">
        <v>71</v>
      </c>
      <c r="AF278" t="s">
        <v>71</v>
      </c>
      <c r="AG278" t="s">
        <v>71</v>
      </c>
      <c r="AH278" t="s">
        <v>71</v>
      </c>
      <c r="AI278" t="s">
        <v>71</v>
      </c>
      <c r="AJ278" t="s">
        <v>71</v>
      </c>
      <c r="AK278" t="s">
        <v>71</v>
      </c>
      <c r="AL278" t="s">
        <v>71</v>
      </c>
      <c r="AM278" t="s">
        <v>71</v>
      </c>
      <c r="AN278" t="s">
        <v>71</v>
      </c>
      <c r="AO278" t="s">
        <v>71</v>
      </c>
      <c r="AP278" t="s">
        <v>2699</v>
      </c>
      <c r="AQ278" t="s">
        <v>71</v>
      </c>
      <c r="AR278" t="s">
        <v>71</v>
      </c>
      <c r="AS278" t="s">
        <v>71</v>
      </c>
      <c r="AT278" t="s">
        <v>71</v>
      </c>
      <c r="AU278" t="s">
        <v>79</v>
      </c>
      <c r="AV278">
        <v>1994</v>
      </c>
      <c r="AW278">
        <v>9</v>
      </c>
      <c r="AX278">
        <v>3</v>
      </c>
      <c r="AY278" t="s">
        <v>71</v>
      </c>
      <c r="AZ278" t="s">
        <v>71</v>
      </c>
      <c r="BA278" t="s">
        <v>71</v>
      </c>
      <c r="BB278" t="s">
        <v>71</v>
      </c>
      <c r="BC278">
        <v>229</v>
      </c>
      <c r="BD278">
        <v>268</v>
      </c>
      <c r="BE278" t="s">
        <v>71</v>
      </c>
      <c r="BF278" t="s">
        <v>2700</v>
      </c>
      <c r="BG278" t="str">
        <f>HYPERLINK("http://dx.doi.org/10.1017/S0269888900006949","http://dx.doi.org/10.1017/S0269888900006949")</f>
        <v>http://dx.doi.org/10.1017/S0269888900006949</v>
      </c>
      <c r="BH278" t="s">
        <v>71</v>
      </c>
      <c r="BI278" t="s">
        <v>71</v>
      </c>
      <c r="BJ278" t="s">
        <v>71</v>
      </c>
      <c r="BK278" t="s">
        <v>71</v>
      </c>
      <c r="BL278" t="s">
        <v>71</v>
      </c>
      <c r="BM278" t="s">
        <v>71</v>
      </c>
      <c r="BN278" t="s">
        <v>71</v>
      </c>
      <c r="BO278" t="s">
        <v>71</v>
      </c>
      <c r="BP278" t="s">
        <v>71</v>
      </c>
      <c r="BQ278" t="s">
        <v>71</v>
      </c>
      <c r="BR278" t="s">
        <v>71</v>
      </c>
      <c r="BS278" t="s">
        <v>71</v>
      </c>
      <c r="BT278" t="s">
        <v>2701</v>
      </c>
      <c r="BU278" t="str">
        <f>HYPERLINK("https%3A%2F%2Fwww.webofscience.com%2Fwos%2Fwoscc%2Ffull-record%2FWOS:A1994PV36700001","View Full Record in Web of Science")</f>
        <v>View Full Record in Web of Science</v>
      </c>
    </row>
    <row r="279" spans="1:73" x14ac:dyDescent="0.25">
      <c r="A279" t="s">
        <v>69</v>
      </c>
      <c r="B279" t="s">
        <v>2702</v>
      </c>
      <c r="C279" t="s">
        <v>71</v>
      </c>
      <c r="D279" t="s">
        <v>71</v>
      </c>
      <c r="E279" t="s">
        <v>71</v>
      </c>
      <c r="F279" t="s">
        <v>2703</v>
      </c>
      <c r="G279" t="s">
        <v>71</v>
      </c>
      <c r="H279" t="s">
        <v>71</v>
      </c>
      <c r="I279" t="s">
        <v>2704</v>
      </c>
      <c r="K279" t="s">
        <v>123</v>
      </c>
      <c r="L279" t="s">
        <v>71</v>
      </c>
      <c r="M279" t="s">
        <v>71</v>
      </c>
      <c r="N279" t="s">
        <v>71</v>
      </c>
      <c r="O279" t="s">
        <v>71</v>
      </c>
      <c r="P279" t="s">
        <v>71</v>
      </c>
      <c r="Q279" t="s">
        <v>71</v>
      </c>
      <c r="R279" t="s">
        <v>71</v>
      </c>
      <c r="S279" t="s">
        <v>71</v>
      </c>
      <c r="T279" t="s">
        <v>71</v>
      </c>
      <c r="U279" t="s">
        <v>71</v>
      </c>
      <c r="V279" t="s">
        <v>71</v>
      </c>
      <c r="W279" t="s">
        <v>2705</v>
      </c>
      <c r="X279" t="s">
        <v>71</v>
      </c>
      <c r="Y279" t="s">
        <v>71</v>
      </c>
      <c r="Z279" t="s">
        <v>71</v>
      </c>
      <c r="AA279" t="s">
        <v>71</v>
      </c>
      <c r="AB279" t="s">
        <v>71</v>
      </c>
      <c r="AC279" t="s">
        <v>71</v>
      </c>
      <c r="AD279" t="s">
        <v>71</v>
      </c>
      <c r="AE279" t="s">
        <v>71</v>
      </c>
      <c r="AF279" t="s">
        <v>71</v>
      </c>
      <c r="AG279" t="s">
        <v>71</v>
      </c>
      <c r="AH279" t="s">
        <v>71</v>
      </c>
      <c r="AI279" t="s">
        <v>71</v>
      </c>
      <c r="AJ279" t="s">
        <v>71</v>
      </c>
      <c r="AK279" t="s">
        <v>71</v>
      </c>
      <c r="AL279" t="s">
        <v>71</v>
      </c>
      <c r="AM279" t="s">
        <v>71</v>
      </c>
      <c r="AN279" t="s">
        <v>71</v>
      </c>
      <c r="AO279" t="s">
        <v>71</v>
      </c>
      <c r="AP279" t="s">
        <v>127</v>
      </c>
      <c r="AQ279" t="s">
        <v>128</v>
      </c>
      <c r="AR279" t="s">
        <v>71</v>
      </c>
      <c r="AS279" t="s">
        <v>71</v>
      </c>
      <c r="AT279" t="s">
        <v>71</v>
      </c>
      <c r="AU279" t="s">
        <v>263</v>
      </c>
      <c r="AV279">
        <v>2022</v>
      </c>
      <c r="AW279">
        <v>615</v>
      </c>
      <c r="AX279" t="s">
        <v>71</v>
      </c>
      <c r="AY279" t="s">
        <v>71</v>
      </c>
      <c r="AZ279" t="s">
        <v>71</v>
      </c>
      <c r="BA279" t="s">
        <v>71</v>
      </c>
      <c r="BB279" t="s">
        <v>71</v>
      </c>
      <c r="BC279">
        <v>504</v>
      </c>
      <c r="BD279">
        <v>528</v>
      </c>
      <c r="BE279" t="s">
        <v>71</v>
      </c>
      <c r="BF279" t="s">
        <v>2706</v>
      </c>
      <c r="BG279" t="str">
        <f>HYPERLINK("http://dx.doi.org/10.1016/j.ins.2022.10.016","http://dx.doi.org/10.1016/j.ins.2022.10.016")</f>
        <v>http://dx.doi.org/10.1016/j.ins.2022.10.016</v>
      </c>
      <c r="BH279" t="s">
        <v>71</v>
      </c>
      <c r="BI279" t="s">
        <v>71</v>
      </c>
      <c r="BJ279" t="s">
        <v>71</v>
      </c>
      <c r="BK279" t="s">
        <v>71</v>
      </c>
      <c r="BL279" t="s">
        <v>71</v>
      </c>
      <c r="BM279" t="s">
        <v>71</v>
      </c>
      <c r="BN279" t="s">
        <v>71</v>
      </c>
      <c r="BO279" t="s">
        <v>71</v>
      </c>
      <c r="BP279" t="s">
        <v>71</v>
      </c>
      <c r="BQ279" t="s">
        <v>71</v>
      </c>
      <c r="BR279" t="s">
        <v>71</v>
      </c>
      <c r="BS279" t="s">
        <v>71</v>
      </c>
      <c r="BT279" t="s">
        <v>2707</v>
      </c>
      <c r="BU279" t="str">
        <f>HYPERLINK("https%3A%2F%2Fwww.webofscience.com%2Fwos%2Fwoscc%2Ffull-record%2FWOS:000877037400009","View Full Record in Web of Science")</f>
        <v>View Full Record in Web of Science</v>
      </c>
    </row>
    <row r="280" spans="1:73" x14ac:dyDescent="0.25">
      <c r="A280" t="s">
        <v>83</v>
      </c>
      <c r="B280" t="s">
        <v>2708</v>
      </c>
      <c r="C280" t="s">
        <v>71</v>
      </c>
      <c r="D280" t="s">
        <v>71</v>
      </c>
      <c r="E280" t="s">
        <v>102</v>
      </c>
      <c r="F280" t="s">
        <v>2709</v>
      </c>
      <c r="G280" t="s">
        <v>71</v>
      </c>
      <c r="H280" t="s">
        <v>71</v>
      </c>
      <c r="I280" t="s">
        <v>2710</v>
      </c>
      <c r="K280" t="s">
        <v>1269</v>
      </c>
      <c r="L280" t="s">
        <v>817</v>
      </c>
      <c r="M280" t="s">
        <v>71</v>
      </c>
      <c r="N280" t="s">
        <v>71</v>
      </c>
      <c r="O280" t="s">
        <v>71</v>
      </c>
      <c r="P280" t="s">
        <v>818</v>
      </c>
      <c r="Q280" t="s">
        <v>1270</v>
      </c>
      <c r="R280" t="s">
        <v>1271</v>
      </c>
      <c r="S280" t="s">
        <v>1272</v>
      </c>
      <c r="T280" t="s">
        <v>71</v>
      </c>
      <c r="U280" t="s">
        <v>71</v>
      </c>
      <c r="V280" t="s">
        <v>71</v>
      </c>
      <c r="W280" t="s">
        <v>2711</v>
      </c>
      <c r="X280" t="s">
        <v>71</v>
      </c>
      <c r="Y280" t="s">
        <v>71</v>
      </c>
      <c r="Z280" t="s">
        <v>71</v>
      </c>
      <c r="AA280" t="s">
        <v>71</v>
      </c>
      <c r="AB280" t="s">
        <v>71</v>
      </c>
      <c r="AC280" t="s">
        <v>71</v>
      </c>
      <c r="AD280" t="s">
        <v>71</v>
      </c>
      <c r="AE280" t="s">
        <v>71</v>
      </c>
      <c r="AF280" t="s">
        <v>71</v>
      </c>
      <c r="AG280" t="s">
        <v>71</v>
      </c>
      <c r="AH280" t="s">
        <v>71</v>
      </c>
      <c r="AI280" t="s">
        <v>71</v>
      </c>
      <c r="AJ280" t="s">
        <v>71</v>
      </c>
      <c r="AK280" t="s">
        <v>71</v>
      </c>
      <c r="AL280" t="s">
        <v>71</v>
      </c>
      <c r="AM280" t="s">
        <v>71</v>
      </c>
      <c r="AN280" t="s">
        <v>71</v>
      </c>
      <c r="AO280" t="s">
        <v>71</v>
      </c>
      <c r="AP280" t="s">
        <v>824</v>
      </c>
      <c r="AQ280" t="s">
        <v>71</v>
      </c>
      <c r="AR280" t="s">
        <v>1274</v>
      </c>
      <c r="AS280" t="s">
        <v>71</v>
      </c>
      <c r="AT280" t="s">
        <v>71</v>
      </c>
      <c r="AU280" t="s">
        <v>71</v>
      </c>
      <c r="AV280">
        <v>2017</v>
      </c>
      <c r="AW280" t="s">
        <v>71</v>
      </c>
      <c r="AX280" t="s">
        <v>71</v>
      </c>
      <c r="AY280" t="s">
        <v>71</v>
      </c>
      <c r="AZ280" t="s">
        <v>71</v>
      </c>
      <c r="BA280" t="s">
        <v>71</v>
      </c>
      <c r="BB280" t="s">
        <v>71</v>
      </c>
      <c r="BC280" t="s">
        <v>71</v>
      </c>
      <c r="BD280" t="s">
        <v>71</v>
      </c>
      <c r="BE280" t="s">
        <v>71</v>
      </c>
      <c r="BF280" t="s">
        <v>71</v>
      </c>
      <c r="BG280" t="s">
        <v>71</v>
      </c>
      <c r="BH280" t="s">
        <v>71</v>
      </c>
      <c r="BI280" t="s">
        <v>71</v>
      </c>
      <c r="BJ280" t="s">
        <v>71</v>
      </c>
      <c r="BK280" t="s">
        <v>71</v>
      </c>
      <c r="BL280" t="s">
        <v>71</v>
      </c>
      <c r="BM280" t="s">
        <v>71</v>
      </c>
      <c r="BN280" t="s">
        <v>71</v>
      </c>
      <c r="BO280" t="s">
        <v>71</v>
      </c>
      <c r="BP280" t="s">
        <v>71</v>
      </c>
      <c r="BQ280" t="s">
        <v>71</v>
      </c>
      <c r="BR280" t="s">
        <v>71</v>
      </c>
      <c r="BS280" t="s">
        <v>71</v>
      </c>
      <c r="BT280" t="s">
        <v>2712</v>
      </c>
      <c r="BU280" t="str">
        <f>HYPERLINK("https%3A%2F%2Fwww.webofscience.com%2Fwos%2Fwoscc%2Ffull-record%2FWOS:000426449100094","View Full Record in Web of Science")</f>
        <v>View Full Record in Web of Science</v>
      </c>
    </row>
    <row r="281" spans="1:73" x14ac:dyDescent="0.25">
      <c r="A281" t="s">
        <v>83</v>
      </c>
      <c r="B281" t="s">
        <v>2713</v>
      </c>
      <c r="C281" t="s">
        <v>71</v>
      </c>
      <c r="D281" t="s">
        <v>2714</v>
      </c>
      <c r="E281" t="s">
        <v>71</v>
      </c>
      <c r="F281" t="s">
        <v>2715</v>
      </c>
      <c r="G281" t="s">
        <v>71</v>
      </c>
      <c r="H281" t="s">
        <v>71</v>
      </c>
      <c r="I281" t="s">
        <v>2716</v>
      </c>
      <c r="K281" t="s">
        <v>2717</v>
      </c>
      <c r="L281" t="s">
        <v>2718</v>
      </c>
      <c r="M281" t="s">
        <v>71</v>
      </c>
      <c r="N281" t="s">
        <v>71</v>
      </c>
      <c r="O281" t="s">
        <v>71</v>
      </c>
      <c r="P281" t="s">
        <v>2719</v>
      </c>
      <c r="Q281" t="s">
        <v>2720</v>
      </c>
      <c r="R281" t="s">
        <v>2721</v>
      </c>
      <c r="S281" t="s">
        <v>2722</v>
      </c>
      <c r="T281" t="s">
        <v>2723</v>
      </c>
      <c r="U281" t="s">
        <v>71</v>
      </c>
      <c r="V281" t="s">
        <v>71</v>
      </c>
      <c r="W281" t="s">
        <v>2724</v>
      </c>
      <c r="X281" t="s">
        <v>71</v>
      </c>
      <c r="Y281" t="s">
        <v>71</v>
      </c>
      <c r="Z281" t="s">
        <v>71</v>
      </c>
      <c r="AA281" t="s">
        <v>71</v>
      </c>
      <c r="AB281" t="s">
        <v>71</v>
      </c>
      <c r="AC281" t="s">
        <v>71</v>
      </c>
      <c r="AD281" t="s">
        <v>71</v>
      </c>
      <c r="AE281" t="s">
        <v>71</v>
      </c>
      <c r="AF281" t="s">
        <v>71</v>
      </c>
      <c r="AG281" t="s">
        <v>71</v>
      </c>
      <c r="AH281" t="s">
        <v>71</v>
      </c>
      <c r="AI281" t="s">
        <v>71</v>
      </c>
      <c r="AJ281" t="s">
        <v>71</v>
      </c>
      <c r="AK281" t="s">
        <v>71</v>
      </c>
      <c r="AL281" t="s">
        <v>71</v>
      </c>
      <c r="AM281" t="s">
        <v>71</v>
      </c>
      <c r="AN281" t="s">
        <v>71</v>
      </c>
      <c r="AO281" t="s">
        <v>71</v>
      </c>
      <c r="AP281" t="s">
        <v>71</v>
      </c>
      <c r="AQ281" t="s">
        <v>71</v>
      </c>
      <c r="AR281" t="s">
        <v>2725</v>
      </c>
      <c r="AS281" t="s">
        <v>71</v>
      </c>
      <c r="AT281" t="s">
        <v>71</v>
      </c>
      <c r="AU281" t="s">
        <v>71</v>
      </c>
      <c r="AV281">
        <v>2012</v>
      </c>
      <c r="AW281" t="s">
        <v>71</v>
      </c>
      <c r="AX281" t="s">
        <v>71</v>
      </c>
      <c r="AY281" t="s">
        <v>71</v>
      </c>
      <c r="AZ281" t="s">
        <v>71</v>
      </c>
      <c r="BA281" t="s">
        <v>71</v>
      </c>
      <c r="BB281" t="s">
        <v>71</v>
      </c>
      <c r="BC281">
        <v>55</v>
      </c>
      <c r="BD281">
        <v>60</v>
      </c>
      <c r="BE281" t="s">
        <v>71</v>
      </c>
      <c r="BF281" t="s">
        <v>2726</v>
      </c>
      <c r="BG281" t="str">
        <f>HYPERLINK("http://dx.doi.org/10.1109/ICEBE.2012.19","http://dx.doi.org/10.1109/ICEBE.2012.19")</f>
        <v>http://dx.doi.org/10.1109/ICEBE.2012.19</v>
      </c>
      <c r="BH281" t="s">
        <v>71</v>
      </c>
      <c r="BI281" t="s">
        <v>71</v>
      </c>
      <c r="BJ281" t="s">
        <v>71</v>
      </c>
      <c r="BK281" t="s">
        <v>71</v>
      </c>
      <c r="BL281" t="s">
        <v>71</v>
      </c>
      <c r="BM281" t="s">
        <v>71</v>
      </c>
      <c r="BN281" t="s">
        <v>71</v>
      </c>
      <c r="BO281" t="s">
        <v>71</v>
      </c>
      <c r="BP281" t="s">
        <v>71</v>
      </c>
      <c r="BQ281" t="s">
        <v>71</v>
      </c>
      <c r="BR281" t="s">
        <v>71</v>
      </c>
      <c r="BS281" t="s">
        <v>71</v>
      </c>
      <c r="BT281" t="s">
        <v>2727</v>
      </c>
      <c r="BU281" t="str">
        <f>HYPERLINK("https%3A%2F%2Fwww.webofscience.com%2Fwos%2Fwoscc%2Ffull-record%2FWOS:000317012600009","View Full Record in Web of Science")</f>
        <v>View Full Record in Web of Science</v>
      </c>
    </row>
    <row r="282" spans="1:73" x14ac:dyDescent="0.25">
      <c r="A282" t="s">
        <v>83</v>
      </c>
      <c r="B282" t="s">
        <v>2728</v>
      </c>
      <c r="C282" t="s">
        <v>71</v>
      </c>
      <c r="D282" t="s">
        <v>2729</v>
      </c>
      <c r="E282" t="s">
        <v>71</v>
      </c>
      <c r="F282" t="s">
        <v>2728</v>
      </c>
      <c r="G282" t="s">
        <v>71</v>
      </c>
      <c r="H282" t="s">
        <v>71</v>
      </c>
      <c r="I282" t="s">
        <v>2730</v>
      </c>
      <c r="K282" t="s">
        <v>2731</v>
      </c>
      <c r="L282" t="s">
        <v>71</v>
      </c>
      <c r="M282" t="s">
        <v>71</v>
      </c>
      <c r="N282" t="s">
        <v>71</v>
      </c>
      <c r="O282" t="s">
        <v>71</v>
      </c>
      <c r="P282" t="s">
        <v>2732</v>
      </c>
      <c r="Q282" t="s">
        <v>2733</v>
      </c>
      <c r="R282" t="s">
        <v>2073</v>
      </c>
      <c r="S282" t="s">
        <v>2734</v>
      </c>
      <c r="T282" t="s">
        <v>71</v>
      </c>
      <c r="U282" t="s">
        <v>71</v>
      </c>
      <c r="V282" t="s">
        <v>71</v>
      </c>
      <c r="W282" t="s">
        <v>2735</v>
      </c>
      <c r="X282" t="s">
        <v>71</v>
      </c>
      <c r="Y282" t="s">
        <v>71</v>
      </c>
      <c r="Z282" t="s">
        <v>71</v>
      </c>
      <c r="AA282" t="s">
        <v>71</v>
      </c>
      <c r="AB282" t="s">
        <v>71</v>
      </c>
      <c r="AC282" t="s">
        <v>71</v>
      </c>
      <c r="AD282" t="s">
        <v>71</v>
      </c>
      <c r="AE282" t="s">
        <v>71</v>
      </c>
      <c r="AF282" t="s">
        <v>71</v>
      </c>
      <c r="AG282" t="s">
        <v>71</v>
      </c>
      <c r="AH282" t="s">
        <v>71</v>
      </c>
      <c r="AI282" t="s">
        <v>71</v>
      </c>
      <c r="AJ282" t="s">
        <v>71</v>
      </c>
      <c r="AK282" t="s">
        <v>71</v>
      </c>
      <c r="AL282" t="s">
        <v>71</v>
      </c>
      <c r="AM282" t="s">
        <v>71</v>
      </c>
      <c r="AN282" t="s">
        <v>71</v>
      </c>
      <c r="AO282" t="s">
        <v>71</v>
      </c>
      <c r="AP282" t="s">
        <v>71</v>
      </c>
      <c r="AQ282" t="s">
        <v>71</v>
      </c>
      <c r="AR282" t="s">
        <v>2736</v>
      </c>
      <c r="AS282" t="s">
        <v>71</v>
      </c>
      <c r="AT282" t="s">
        <v>71</v>
      </c>
      <c r="AU282" t="s">
        <v>71</v>
      </c>
      <c r="AV282">
        <v>1998</v>
      </c>
      <c r="AW282" t="s">
        <v>71</v>
      </c>
      <c r="AX282" t="s">
        <v>71</v>
      </c>
      <c r="AY282" t="s">
        <v>71</v>
      </c>
      <c r="AZ282" t="s">
        <v>71</v>
      </c>
      <c r="BA282" t="s">
        <v>71</v>
      </c>
      <c r="BB282" t="s">
        <v>71</v>
      </c>
      <c r="BC282">
        <v>93</v>
      </c>
      <c r="BD282">
        <v>100</v>
      </c>
      <c r="BE282" t="s">
        <v>71</v>
      </c>
      <c r="BF282" t="s">
        <v>71</v>
      </c>
      <c r="BG282" t="s">
        <v>71</v>
      </c>
      <c r="BH282" t="s">
        <v>71</v>
      </c>
      <c r="BI282" t="s">
        <v>71</v>
      </c>
      <c r="BJ282" t="s">
        <v>71</v>
      </c>
      <c r="BK282" t="s">
        <v>71</v>
      </c>
      <c r="BL282" t="s">
        <v>71</v>
      </c>
      <c r="BM282" t="s">
        <v>71</v>
      </c>
      <c r="BN282" t="s">
        <v>71</v>
      </c>
      <c r="BO282" t="s">
        <v>71</v>
      </c>
      <c r="BP282" t="s">
        <v>71</v>
      </c>
      <c r="BQ282" t="s">
        <v>71</v>
      </c>
      <c r="BR282" t="s">
        <v>71</v>
      </c>
      <c r="BS282" t="s">
        <v>71</v>
      </c>
      <c r="BT282" t="s">
        <v>2737</v>
      </c>
      <c r="BU282" t="str">
        <f>HYPERLINK("https%3A%2F%2Fwww.webofscience.com%2Fwos%2Fwoscc%2Ffull-record%2FWOS:000167662000015","View Full Record in Web of Science")</f>
        <v>View Full Record in Web of Science</v>
      </c>
    </row>
    <row r="283" spans="1:73" x14ac:dyDescent="0.25">
      <c r="A283" t="s">
        <v>69</v>
      </c>
      <c r="B283" t="s">
        <v>2738</v>
      </c>
      <c r="C283" t="s">
        <v>71</v>
      </c>
      <c r="D283" t="s">
        <v>71</v>
      </c>
      <c r="E283" t="s">
        <v>71</v>
      </c>
      <c r="F283" t="s">
        <v>2739</v>
      </c>
      <c r="G283" t="s">
        <v>71</v>
      </c>
      <c r="H283" t="s">
        <v>71</v>
      </c>
      <c r="I283" t="s">
        <v>2740</v>
      </c>
      <c r="K283" t="s">
        <v>123</v>
      </c>
      <c r="L283" t="s">
        <v>71</v>
      </c>
      <c r="M283" t="s">
        <v>71</v>
      </c>
      <c r="N283" t="s">
        <v>71</v>
      </c>
      <c r="O283" t="s">
        <v>71</v>
      </c>
      <c r="P283" t="s">
        <v>71</v>
      </c>
      <c r="Q283" t="s">
        <v>71</v>
      </c>
      <c r="R283" t="s">
        <v>71</v>
      </c>
      <c r="S283" t="s">
        <v>71</v>
      </c>
      <c r="T283" t="s">
        <v>71</v>
      </c>
      <c r="U283" t="s">
        <v>71</v>
      </c>
      <c r="V283" t="s">
        <v>71</v>
      </c>
      <c r="W283" t="s">
        <v>2741</v>
      </c>
      <c r="X283" t="s">
        <v>71</v>
      </c>
      <c r="Y283" t="s">
        <v>71</v>
      </c>
      <c r="Z283" t="s">
        <v>71</v>
      </c>
      <c r="AA283" t="s">
        <v>71</v>
      </c>
      <c r="AB283" t="s">
        <v>2742</v>
      </c>
      <c r="AC283" t="s">
        <v>2743</v>
      </c>
      <c r="AD283" t="s">
        <v>71</v>
      </c>
      <c r="AE283" t="s">
        <v>71</v>
      </c>
      <c r="AF283" t="s">
        <v>71</v>
      </c>
      <c r="AG283" t="s">
        <v>71</v>
      </c>
      <c r="AH283" t="s">
        <v>71</v>
      </c>
      <c r="AI283" t="s">
        <v>71</v>
      </c>
      <c r="AJ283" t="s">
        <v>71</v>
      </c>
      <c r="AK283" t="s">
        <v>71</v>
      </c>
      <c r="AL283" t="s">
        <v>71</v>
      </c>
      <c r="AM283" t="s">
        <v>71</v>
      </c>
      <c r="AN283" t="s">
        <v>71</v>
      </c>
      <c r="AO283" t="s">
        <v>71</v>
      </c>
      <c r="AP283" t="s">
        <v>127</v>
      </c>
      <c r="AQ283" t="s">
        <v>128</v>
      </c>
      <c r="AR283" t="s">
        <v>71</v>
      </c>
      <c r="AS283" t="s">
        <v>71</v>
      </c>
      <c r="AT283" t="s">
        <v>71</v>
      </c>
      <c r="AU283" t="s">
        <v>1838</v>
      </c>
      <c r="AV283">
        <v>2015</v>
      </c>
      <c r="AW283">
        <v>300</v>
      </c>
      <c r="AX283" t="s">
        <v>71</v>
      </c>
      <c r="AY283" t="s">
        <v>71</v>
      </c>
      <c r="AZ283" t="s">
        <v>71</v>
      </c>
      <c r="BA283" t="s">
        <v>71</v>
      </c>
      <c r="BB283" t="s">
        <v>71</v>
      </c>
      <c r="BC283">
        <v>1</v>
      </c>
      <c r="BD283">
        <v>19</v>
      </c>
      <c r="BE283" t="s">
        <v>71</v>
      </c>
      <c r="BF283" t="s">
        <v>2744</v>
      </c>
      <c r="BG283" t="str">
        <f>HYPERLINK("http://dx.doi.org/10.1016/j.ins.2014.12.023","http://dx.doi.org/10.1016/j.ins.2014.12.023")</f>
        <v>http://dx.doi.org/10.1016/j.ins.2014.12.023</v>
      </c>
      <c r="BH283" t="s">
        <v>71</v>
      </c>
      <c r="BI283" t="s">
        <v>71</v>
      </c>
      <c r="BJ283" t="s">
        <v>71</v>
      </c>
      <c r="BK283" t="s">
        <v>71</v>
      </c>
      <c r="BL283" t="s">
        <v>71</v>
      </c>
      <c r="BM283" t="s">
        <v>71</v>
      </c>
      <c r="BN283" t="s">
        <v>71</v>
      </c>
      <c r="BO283" t="s">
        <v>71</v>
      </c>
      <c r="BP283" t="s">
        <v>71</v>
      </c>
      <c r="BQ283" t="s">
        <v>71</v>
      </c>
      <c r="BR283" t="s">
        <v>71</v>
      </c>
      <c r="BS283" t="s">
        <v>71</v>
      </c>
      <c r="BT283" t="s">
        <v>2745</v>
      </c>
      <c r="BU283" t="str">
        <f>HYPERLINK("https%3A%2F%2Fwww.webofscience.com%2Fwos%2Fwoscc%2Ffull-record%2FWOS:000350192800001","View Full Record in Web of Science")</f>
        <v>View Full Record in Web of Science</v>
      </c>
    </row>
    <row r="284" spans="1:73" x14ac:dyDescent="0.25">
      <c r="A284" t="s">
        <v>69</v>
      </c>
      <c r="B284" t="s">
        <v>2746</v>
      </c>
      <c r="C284" t="s">
        <v>71</v>
      </c>
      <c r="D284" t="s">
        <v>71</v>
      </c>
      <c r="E284" t="s">
        <v>71</v>
      </c>
      <c r="F284" t="s">
        <v>2747</v>
      </c>
      <c r="G284" t="s">
        <v>71</v>
      </c>
      <c r="H284" t="s">
        <v>71</v>
      </c>
      <c r="I284" t="s">
        <v>2748</v>
      </c>
      <c r="K284" t="s">
        <v>1028</v>
      </c>
      <c r="L284" t="s">
        <v>71</v>
      </c>
      <c r="M284" t="s">
        <v>71</v>
      </c>
      <c r="N284" t="s">
        <v>71</v>
      </c>
      <c r="O284" t="s">
        <v>71</v>
      </c>
      <c r="P284" t="s">
        <v>71</v>
      </c>
      <c r="Q284" t="s">
        <v>71</v>
      </c>
      <c r="R284" t="s">
        <v>71</v>
      </c>
      <c r="S284" t="s">
        <v>71</v>
      </c>
      <c r="T284" t="s">
        <v>71</v>
      </c>
      <c r="U284" t="s">
        <v>71</v>
      </c>
      <c r="V284" t="s">
        <v>71</v>
      </c>
      <c r="W284" t="s">
        <v>2749</v>
      </c>
      <c r="X284" t="s">
        <v>71</v>
      </c>
      <c r="Y284" t="s">
        <v>71</v>
      </c>
      <c r="Z284" t="s">
        <v>71</v>
      </c>
      <c r="AA284" t="s">
        <v>71</v>
      </c>
      <c r="AB284" t="s">
        <v>1170</v>
      </c>
      <c r="AC284" t="s">
        <v>1171</v>
      </c>
      <c r="AD284" t="s">
        <v>71</v>
      </c>
      <c r="AE284" t="s">
        <v>71</v>
      </c>
      <c r="AF284" t="s">
        <v>71</v>
      </c>
      <c r="AG284" t="s">
        <v>71</v>
      </c>
      <c r="AH284" t="s">
        <v>71</v>
      </c>
      <c r="AI284" t="s">
        <v>71</v>
      </c>
      <c r="AJ284" t="s">
        <v>71</v>
      </c>
      <c r="AK284" t="s">
        <v>71</v>
      </c>
      <c r="AL284" t="s">
        <v>71</v>
      </c>
      <c r="AM284" t="s">
        <v>71</v>
      </c>
      <c r="AN284" t="s">
        <v>71</v>
      </c>
      <c r="AO284" t="s">
        <v>71</v>
      </c>
      <c r="AP284" t="s">
        <v>1030</v>
      </c>
      <c r="AQ284" t="s">
        <v>1031</v>
      </c>
      <c r="AR284" t="s">
        <v>71</v>
      </c>
      <c r="AS284" t="s">
        <v>71</v>
      </c>
      <c r="AT284" t="s">
        <v>71</v>
      </c>
      <c r="AU284" t="s">
        <v>344</v>
      </c>
      <c r="AV284">
        <v>2017</v>
      </c>
      <c r="AW284">
        <v>46</v>
      </c>
      <c r="AX284">
        <v>4</v>
      </c>
      <c r="AY284" t="s">
        <v>71</v>
      </c>
      <c r="AZ284" t="s">
        <v>71</v>
      </c>
      <c r="BA284" t="s">
        <v>71</v>
      </c>
      <c r="BB284" t="s">
        <v>71</v>
      </c>
      <c r="BC284">
        <v>757</v>
      </c>
      <c r="BD284">
        <v>774</v>
      </c>
      <c r="BE284" t="s">
        <v>71</v>
      </c>
      <c r="BF284" t="s">
        <v>2750</v>
      </c>
      <c r="BG284" t="str">
        <f>HYPERLINK("http://dx.doi.org/10.1007/s10489-016-0863-2","http://dx.doi.org/10.1007/s10489-016-0863-2")</f>
        <v>http://dx.doi.org/10.1007/s10489-016-0863-2</v>
      </c>
      <c r="BH284" t="s">
        <v>71</v>
      </c>
      <c r="BI284" t="s">
        <v>71</v>
      </c>
      <c r="BJ284" t="s">
        <v>71</v>
      </c>
      <c r="BK284" t="s">
        <v>71</v>
      </c>
      <c r="BL284" t="s">
        <v>71</v>
      </c>
      <c r="BM284" t="s">
        <v>71</v>
      </c>
      <c r="BN284" t="s">
        <v>71</v>
      </c>
      <c r="BO284" t="s">
        <v>71</v>
      </c>
      <c r="BP284" t="s">
        <v>71</v>
      </c>
      <c r="BQ284" t="s">
        <v>71</v>
      </c>
      <c r="BR284" t="s">
        <v>71</v>
      </c>
      <c r="BS284" t="s">
        <v>71</v>
      </c>
      <c r="BT284" t="s">
        <v>2751</v>
      </c>
      <c r="BU284" t="str">
        <f>HYPERLINK("https%3A%2F%2Fwww.webofscience.com%2Fwos%2Fwoscc%2Ffull-record%2FWOS:000400381800001","View Full Record in Web of Science")</f>
        <v>View Full Record in Web of Science</v>
      </c>
    </row>
    <row r="285" spans="1:73" x14ac:dyDescent="0.25">
      <c r="A285" t="s">
        <v>83</v>
      </c>
      <c r="B285" t="s">
        <v>2752</v>
      </c>
      <c r="C285" t="s">
        <v>71</v>
      </c>
      <c r="D285" t="s">
        <v>71</v>
      </c>
      <c r="E285" t="s">
        <v>102</v>
      </c>
      <c r="F285" t="s">
        <v>2753</v>
      </c>
      <c r="G285" t="s">
        <v>71</v>
      </c>
      <c r="H285" t="s">
        <v>71</v>
      </c>
      <c r="I285" t="s">
        <v>2754</v>
      </c>
      <c r="K285" t="s">
        <v>1269</v>
      </c>
      <c r="L285" t="s">
        <v>817</v>
      </c>
      <c r="M285" t="s">
        <v>71</v>
      </c>
      <c r="N285" t="s">
        <v>71</v>
      </c>
      <c r="O285" t="s">
        <v>71</v>
      </c>
      <c r="P285" t="s">
        <v>818</v>
      </c>
      <c r="Q285" t="s">
        <v>1270</v>
      </c>
      <c r="R285" t="s">
        <v>1271</v>
      </c>
      <c r="S285" t="s">
        <v>1272</v>
      </c>
      <c r="T285" t="s">
        <v>71</v>
      </c>
      <c r="U285" t="s">
        <v>71</v>
      </c>
      <c r="V285" t="s">
        <v>71</v>
      </c>
      <c r="W285" t="s">
        <v>2755</v>
      </c>
      <c r="X285" t="s">
        <v>71</v>
      </c>
      <c r="Y285" t="s">
        <v>71</v>
      </c>
      <c r="Z285" t="s">
        <v>71</v>
      </c>
      <c r="AA285" t="s">
        <v>71</v>
      </c>
      <c r="AB285" t="s">
        <v>71</v>
      </c>
      <c r="AC285" t="s">
        <v>71</v>
      </c>
      <c r="AD285" t="s">
        <v>71</v>
      </c>
      <c r="AE285" t="s">
        <v>71</v>
      </c>
      <c r="AF285" t="s">
        <v>71</v>
      </c>
      <c r="AG285" t="s">
        <v>71</v>
      </c>
      <c r="AH285" t="s">
        <v>71</v>
      </c>
      <c r="AI285" t="s">
        <v>71</v>
      </c>
      <c r="AJ285" t="s">
        <v>71</v>
      </c>
      <c r="AK285" t="s">
        <v>71</v>
      </c>
      <c r="AL285" t="s">
        <v>71</v>
      </c>
      <c r="AM285" t="s">
        <v>71</v>
      </c>
      <c r="AN285" t="s">
        <v>71</v>
      </c>
      <c r="AO285" t="s">
        <v>71</v>
      </c>
      <c r="AP285" t="s">
        <v>824</v>
      </c>
      <c r="AQ285" t="s">
        <v>71</v>
      </c>
      <c r="AR285" t="s">
        <v>1274</v>
      </c>
      <c r="AS285" t="s">
        <v>71</v>
      </c>
      <c r="AT285" t="s">
        <v>71</v>
      </c>
      <c r="AU285" t="s">
        <v>71</v>
      </c>
      <c r="AV285">
        <v>2017</v>
      </c>
      <c r="AW285" t="s">
        <v>71</v>
      </c>
      <c r="AX285" t="s">
        <v>71</v>
      </c>
      <c r="AY285" t="s">
        <v>71</v>
      </c>
      <c r="AZ285" t="s">
        <v>71</v>
      </c>
      <c r="BA285" t="s">
        <v>71</v>
      </c>
      <c r="BB285" t="s">
        <v>71</v>
      </c>
      <c r="BC285" t="s">
        <v>71</v>
      </c>
      <c r="BD285" t="s">
        <v>71</v>
      </c>
      <c r="BE285" t="s">
        <v>71</v>
      </c>
      <c r="BF285" t="s">
        <v>71</v>
      </c>
      <c r="BG285" t="s">
        <v>71</v>
      </c>
      <c r="BH285" t="s">
        <v>71</v>
      </c>
      <c r="BI285" t="s">
        <v>71</v>
      </c>
      <c r="BJ285" t="s">
        <v>71</v>
      </c>
      <c r="BK285" t="s">
        <v>71</v>
      </c>
      <c r="BL285" t="s">
        <v>71</v>
      </c>
      <c r="BM285" t="s">
        <v>71</v>
      </c>
      <c r="BN285" t="s">
        <v>71</v>
      </c>
      <c r="BO285" t="s">
        <v>71</v>
      </c>
      <c r="BP285" t="s">
        <v>71</v>
      </c>
      <c r="BQ285" t="s">
        <v>71</v>
      </c>
      <c r="BR285" t="s">
        <v>71</v>
      </c>
      <c r="BS285" t="s">
        <v>71</v>
      </c>
      <c r="BT285" t="s">
        <v>2756</v>
      </c>
      <c r="BU285" t="str">
        <f>HYPERLINK("https%3A%2F%2Fwww.webofscience.com%2Fwos%2Fwoscc%2Ffull-record%2FWOS:000426449100088","View Full Record in Web of Science")</f>
        <v>View Full Record in Web of Science</v>
      </c>
    </row>
    <row r="286" spans="1:73" x14ac:dyDescent="0.25">
      <c r="A286" t="s">
        <v>69</v>
      </c>
      <c r="B286" t="s">
        <v>2757</v>
      </c>
      <c r="C286" t="s">
        <v>71</v>
      </c>
      <c r="D286" t="s">
        <v>71</v>
      </c>
      <c r="E286" t="s">
        <v>71</v>
      </c>
      <c r="F286" t="s">
        <v>2757</v>
      </c>
      <c r="G286" t="s">
        <v>71</v>
      </c>
      <c r="H286" t="s">
        <v>71</v>
      </c>
      <c r="I286" t="s">
        <v>2758</v>
      </c>
      <c r="K286" t="s">
        <v>421</v>
      </c>
      <c r="L286" t="s">
        <v>71</v>
      </c>
      <c r="M286" t="s">
        <v>71</v>
      </c>
      <c r="N286" t="s">
        <v>71</v>
      </c>
      <c r="O286" t="s">
        <v>71</v>
      </c>
      <c r="P286" t="s">
        <v>71</v>
      </c>
      <c r="Q286" t="s">
        <v>71</v>
      </c>
      <c r="R286" t="s">
        <v>71</v>
      </c>
      <c r="S286" t="s">
        <v>71</v>
      </c>
      <c r="T286" t="s">
        <v>71</v>
      </c>
      <c r="U286" t="s">
        <v>71</v>
      </c>
      <c r="V286" t="s">
        <v>71</v>
      </c>
      <c r="W286" t="s">
        <v>2759</v>
      </c>
      <c r="X286" t="s">
        <v>71</v>
      </c>
      <c r="Y286" t="s">
        <v>71</v>
      </c>
      <c r="Z286" t="s">
        <v>71</v>
      </c>
      <c r="AA286" t="s">
        <v>71</v>
      </c>
      <c r="AB286" t="s">
        <v>2760</v>
      </c>
      <c r="AC286" t="s">
        <v>71</v>
      </c>
      <c r="AD286" t="s">
        <v>71</v>
      </c>
      <c r="AE286" t="s">
        <v>71</v>
      </c>
      <c r="AF286" t="s">
        <v>71</v>
      </c>
      <c r="AG286" t="s">
        <v>71</v>
      </c>
      <c r="AH286" t="s">
        <v>71</v>
      </c>
      <c r="AI286" t="s">
        <v>71</v>
      </c>
      <c r="AJ286" t="s">
        <v>71</v>
      </c>
      <c r="AK286" t="s">
        <v>71</v>
      </c>
      <c r="AL286" t="s">
        <v>71</v>
      </c>
      <c r="AM286" t="s">
        <v>71</v>
      </c>
      <c r="AN286" t="s">
        <v>71</v>
      </c>
      <c r="AO286" t="s">
        <v>71</v>
      </c>
      <c r="AP286" t="s">
        <v>423</v>
      </c>
      <c r="AQ286" t="s">
        <v>71</v>
      </c>
      <c r="AR286" t="s">
        <v>71</v>
      </c>
      <c r="AS286" t="s">
        <v>71</v>
      </c>
      <c r="AT286" t="s">
        <v>71</v>
      </c>
      <c r="AU286" t="s">
        <v>2523</v>
      </c>
      <c r="AV286">
        <v>2000</v>
      </c>
      <c r="AW286">
        <v>113</v>
      </c>
      <c r="AX286">
        <v>1</v>
      </c>
      <c r="AY286" t="s">
        <v>71</v>
      </c>
      <c r="AZ286" t="s">
        <v>71</v>
      </c>
      <c r="BA286" t="s">
        <v>71</v>
      </c>
      <c r="BB286" t="s">
        <v>71</v>
      </c>
      <c r="BC286">
        <v>7</v>
      </c>
      <c r="BD286">
        <v>18</v>
      </c>
      <c r="BE286" t="s">
        <v>71</v>
      </c>
      <c r="BF286" t="s">
        <v>2761</v>
      </c>
      <c r="BG286" t="str">
        <f>HYPERLINK("http://dx.doi.org/10.1016/S0165-0114(99)00009-3","http://dx.doi.org/10.1016/S0165-0114(99)00009-3")</f>
        <v>http://dx.doi.org/10.1016/S0165-0114(99)00009-3</v>
      </c>
      <c r="BH286" t="s">
        <v>71</v>
      </c>
      <c r="BI286" t="s">
        <v>71</v>
      </c>
      <c r="BJ286" t="s">
        <v>71</v>
      </c>
      <c r="BK286" t="s">
        <v>71</v>
      </c>
      <c r="BL286" t="s">
        <v>71</v>
      </c>
      <c r="BM286" t="s">
        <v>71</v>
      </c>
      <c r="BN286" t="s">
        <v>71</v>
      </c>
      <c r="BO286" t="s">
        <v>71</v>
      </c>
      <c r="BP286" t="s">
        <v>71</v>
      </c>
      <c r="BQ286" t="s">
        <v>71</v>
      </c>
      <c r="BR286" t="s">
        <v>71</v>
      </c>
      <c r="BS286" t="s">
        <v>71</v>
      </c>
      <c r="BT286" t="s">
        <v>2762</v>
      </c>
      <c r="BU286" t="str">
        <f>HYPERLINK("https%3A%2F%2Fwww.webofscience.com%2Fwos%2Fwoscc%2Ffull-record%2FWOS:000086640100003","View Full Record in Web of Science")</f>
        <v>View Full Record in Web of Science</v>
      </c>
    </row>
    <row r="287" spans="1:73" x14ac:dyDescent="0.25">
      <c r="A287" t="s">
        <v>69</v>
      </c>
      <c r="B287" t="s">
        <v>2763</v>
      </c>
      <c r="C287" t="s">
        <v>71</v>
      </c>
      <c r="D287" t="s">
        <v>71</v>
      </c>
      <c r="E287" t="s">
        <v>71</v>
      </c>
      <c r="F287" t="s">
        <v>2764</v>
      </c>
      <c r="G287" t="s">
        <v>71</v>
      </c>
      <c r="H287" t="s">
        <v>71</v>
      </c>
      <c r="I287" t="s">
        <v>2765</v>
      </c>
      <c r="K287" t="s">
        <v>2766</v>
      </c>
      <c r="L287" t="s">
        <v>71</v>
      </c>
      <c r="M287" t="s">
        <v>71</v>
      </c>
      <c r="N287" t="s">
        <v>71</v>
      </c>
      <c r="O287" t="s">
        <v>71</v>
      </c>
      <c r="P287" t="s">
        <v>71</v>
      </c>
      <c r="Q287" t="s">
        <v>71</v>
      </c>
      <c r="R287" t="s">
        <v>71</v>
      </c>
      <c r="S287" t="s">
        <v>71</v>
      </c>
      <c r="T287" t="s">
        <v>71</v>
      </c>
      <c r="U287" t="s">
        <v>71</v>
      </c>
      <c r="V287" t="s">
        <v>71</v>
      </c>
      <c r="W287" t="s">
        <v>2767</v>
      </c>
      <c r="X287" t="s">
        <v>71</v>
      </c>
      <c r="Y287" t="s">
        <v>71</v>
      </c>
      <c r="Z287" t="s">
        <v>71</v>
      </c>
      <c r="AA287" t="s">
        <v>71</v>
      </c>
      <c r="AB287" t="s">
        <v>2768</v>
      </c>
      <c r="AC287" t="s">
        <v>2769</v>
      </c>
      <c r="AD287" t="s">
        <v>71</v>
      </c>
      <c r="AE287" t="s">
        <v>71</v>
      </c>
      <c r="AF287" t="s">
        <v>71</v>
      </c>
      <c r="AG287" t="s">
        <v>71</v>
      </c>
      <c r="AH287" t="s">
        <v>71</v>
      </c>
      <c r="AI287" t="s">
        <v>71</v>
      </c>
      <c r="AJ287" t="s">
        <v>71</v>
      </c>
      <c r="AK287" t="s">
        <v>71</v>
      </c>
      <c r="AL287" t="s">
        <v>71</v>
      </c>
      <c r="AM287" t="s">
        <v>71</v>
      </c>
      <c r="AN287" t="s">
        <v>71</v>
      </c>
      <c r="AO287" t="s">
        <v>71</v>
      </c>
      <c r="AP287" t="s">
        <v>2770</v>
      </c>
      <c r="AQ287" t="s">
        <v>71</v>
      </c>
      <c r="AR287" t="s">
        <v>71</v>
      </c>
      <c r="AS287" t="s">
        <v>71</v>
      </c>
      <c r="AT287" t="s">
        <v>71</v>
      </c>
      <c r="AU287" t="s">
        <v>801</v>
      </c>
      <c r="AV287">
        <v>2020</v>
      </c>
      <c r="AW287">
        <v>13</v>
      </c>
      <c r="AX287">
        <v>4</v>
      </c>
      <c r="AY287" t="s">
        <v>71</v>
      </c>
      <c r="AZ287" t="s">
        <v>71</v>
      </c>
      <c r="BA287" t="s">
        <v>71</v>
      </c>
      <c r="BB287" t="s">
        <v>71</v>
      </c>
      <c r="BC287">
        <v>689</v>
      </c>
      <c r="BD287">
        <v>703</v>
      </c>
      <c r="BE287" t="s">
        <v>71</v>
      </c>
      <c r="BF287" t="s">
        <v>2771</v>
      </c>
      <c r="BG287" t="str">
        <f>HYPERLINK("http://dx.doi.org/10.1109/TLT.2020.3020499","http://dx.doi.org/10.1109/TLT.2020.3020499")</f>
        <v>http://dx.doi.org/10.1109/TLT.2020.3020499</v>
      </c>
      <c r="BH287" t="s">
        <v>71</v>
      </c>
      <c r="BI287" t="s">
        <v>71</v>
      </c>
      <c r="BJ287" t="s">
        <v>71</v>
      </c>
      <c r="BK287" t="s">
        <v>71</v>
      </c>
      <c r="BL287" t="s">
        <v>71</v>
      </c>
      <c r="BM287" t="s">
        <v>71</v>
      </c>
      <c r="BN287" t="s">
        <v>71</v>
      </c>
      <c r="BO287" t="s">
        <v>71</v>
      </c>
      <c r="BP287" t="s">
        <v>71</v>
      </c>
      <c r="BQ287" t="s">
        <v>71</v>
      </c>
      <c r="BR287" t="s">
        <v>71</v>
      </c>
      <c r="BS287" t="s">
        <v>71</v>
      </c>
      <c r="BT287" t="s">
        <v>2772</v>
      </c>
      <c r="BU287" t="str">
        <f>HYPERLINK("https%3A%2F%2Fwww.webofscience.com%2Fwos%2Fwoscc%2Ffull-record%2FWOS:000600838500005","View Full Record in Web of Science")</f>
        <v>View Full Record in Web of Science</v>
      </c>
    </row>
    <row r="288" spans="1:73" x14ac:dyDescent="0.25">
      <c r="A288" t="s">
        <v>460</v>
      </c>
      <c r="B288" t="s">
        <v>2773</v>
      </c>
      <c r="C288" t="s">
        <v>71</v>
      </c>
      <c r="D288" t="s">
        <v>1574</v>
      </c>
      <c r="E288" t="s">
        <v>71</v>
      </c>
      <c r="F288" t="s">
        <v>2774</v>
      </c>
      <c r="G288" t="s">
        <v>71</v>
      </c>
      <c r="H288" t="s">
        <v>71</v>
      </c>
      <c r="I288" t="s">
        <v>2775</v>
      </c>
      <c r="K288" t="s">
        <v>1577</v>
      </c>
      <c r="L288" t="s">
        <v>1578</v>
      </c>
      <c r="M288" t="s">
        <v>71</v>
      </c>
      <c r="N288" t="s">
        <v>71</v>
      </c>
      <c r="O288" t="s">
        <v>71</v>
      </c>
      <c r="P288" t="s">
        <v>71</v>
      </c>
      <c r="Q288" t="s">
        <v>71</v>
      </c>
      <c r="R288" t="s">
        <v>71</v>
      </c>
      <c r="S288" t="s">
        <v>71</v>
      </c>
      <c r="T288" t="s">
        <v>71</v>
      </c>
      <c r="U288" t="s">
        <v>71</v>
      </c>
      <c r="V288" t="s">
        <v>71</v>
      </c>
      <c r="W288" t="s">
        <v>2776</v>
      </c>
      <c r="X288" t="s">
        <v>71</v>
      </c>
      <c r="Y288" t="s">
        <v>71</v>
      </c>
      <c r="Z288" t="s">
        <v>71</v>
      </c>
      <c r="AA288" t="s">
        <v>71</v>
      </c>
      <c r="AB288" t="s">
        <v>2777</v>
      </c>
      <c r="AC288" t="s">
        <v>2778</v>
      </c>
      <c r="AD288" t="s">
        <v>71</v>
      </c>
      <c r="AE288" t="s">
        <v>71</v>
      </c>
      <c r="AF288" t="s">
        <v>71</v>
      </c>
      <c r="AG288" t="s">
        <v>71</v>
      </c>
      <c r="AH288" t="s">
        <v>71</v>
      </c>
      <c r="AI288" t="s">
        <v>71</v>
      </c>
      <c r="AJ288" t="s">
        <v>71</v>
      </c>
      <c r="AK288" t="s">
        <v>71</v>
      </c>
      <c r="AL288" t="s">
        <v>71</v>
      </c>
      <c r="AM288" t="s">
        <v>71</v>
      </c>
      <c r="AN288" t="s">
        <v>71</v>
      </c>
      <c r="AO288" t="s">
        <v>71</v>
      </c>
      <c r="AP288" t="s">
        <v>1580</v>
      </c>
      <c r="AQ288" t="s">
        <v>1581</v>
      </c>
      <c r="AR288" t="s">
        <v>1582</v>
      </c>
      <c r="AS288" t="s">
        <v>71</v>
      </c>
      <c r="AT288" t="s">
        <v>71</v>
      </c>
      <c r="AU288" t="s">
        <v>71</v>
      </c>
      <c r="AV288">
        <v>2018</v>
      </c>
      <c r="AW288">
        <v>149</v>
      </c>
      <c r="AX288" t="s">
        <v>71</v>
      </c>
      <c r="AY288" t="s">
        <v>71</v>
      </c>
      <c r="AZ288" t="s">
        <v>71</v>
      </c>
      <c r="BA288" t="s">
        <v>71</v>
      </c>
      <c r="BB288" t="s">
        <v>71</v>
      </c>
      <c r="BC288">
        <v>141</v>
      </c>
      <c r="BD288">
        <v>166</v>
      </c>
      <c r="BE288" t="s">
        <v>71</v>
      </c>
      <c r="BF288" t="s">
        <v>2779</v>
      </c>
      <c r="BG288" t="str">
        <f>HYPERLINK("http://dx.doi.org/10.1007/978-3-319-75690-5_8","http://dx.doi.org/10.1007/978-3-319-75690-5_8")</f>
        <v>http://dx.doi.org/10.1007/978-3-319-75690-5_8</v>
      </c>
      <c r="BH288" t="s">
        <v>1584</v>
      </c>
      <c r="BI288" t="s">
        <v>71</v>
      </c>
      <c r="BJ288" t="s">
        <v>71</v>
      </c>
      <c r="BK288" t="s">
        <v>71</v>
      </c>
      <c r="BL288" t="s">
        <v>71</v>
      </c>
      <c r="BM288" t="s">
        <v>71</v>
      </c>
      <c r="BN288" t="s">
        <v>71</v>
      </c>
      <c r="BO288" t="s">
        <v>71</v>
      </c>
      <c r="BP288" t="s">
        <v>71</v>
      </c>
      <c r="BQ288" t="s">
        <v>71</v>
      </c>
      <c r="BR288" t="s">
        <v>71</v>
      </c>
      <c r="BS288" t="s">
        <v>71</v>
      </c>
      <c r="BT288" t="s">
        <v>2780</v>
      </c>
      <c r="BU288" t="str">
        <f>HYPERLINK("https%3A%2F%2Fwww.webofscience.com%2Fwos%2Fwoscc%2Ffull-record%2FWOS:000441047000009","View Full Record in Web of Science")</f>
        <v>View Full Record in Web of Science</v>
      </c>
    </row>
    <row r="289" spans="1:73" x14ac:dyDescent="0.25">
      <c r="A289" t="s">
        <v>69</v>
      </c>
      <c r="B289" t="s">
        <v>1377</v>
      </c>
      <c r="C289" t="s">
        <v>71</v>
      </c>
      <c r="D289" t="s">
        <v>71</v>
      </c>
      <c r="E289" t="s">
        <v>71</v>
      </c>
      <c r="F289" t="s">
        <v>1377</v>
      </c>
      <c r="G289" t="s">
        <v>71</v>
      </c>
      <c r="H289" t="s">
        <v>71</v>
      </c>
      <c r="I289" t="s">
        <v>2781</v>
      </c>
      <c r="K289" t="s">
        <v>421</v>
      </c>
      <c r="L289" t="s">
        <v>71</v>
      </c>
      <c r="M289" t="s">
        <v>71</v>
      </c>
      <c r="N289" t="s">
        <v>71</v>
      </c>
      <c r="O289" t="s">
        <v>71</v>
      </c>
      <c r="P289" t="s">
        <v>71</v>
      </c>
      <c r="Q289" t="s">
        <v>71</v>
      </c>
      <c r="R289" t="s">
        <v>71</v>
      </c>
      <c r="S289" t="s">
        <v>71</v>
      </c>
      <c r="T289" t="s">
        <v>71</v>
      </c>
      <c r="U289" t="s">
        <v>71</v>
      </c>
      <c r="V289" t="s">
        <v>71</v>
      </c>
      <c r="W289" t="s">
        <v>2782</v>
      </c>
      <c r="X289" t="s">
        <v>71</v>
      </c>
      <c r="Y289" t="s">
        <v>71</v>
      </c>
      <c r="Z289" t="s">
        <v>71</v>
      </c>
      <c r="AA289" t="s">
        <v>71</v>
      </c>
      <c r="AB289" t="s">
        <v>71</v>
      </c>
      <c r="AC289" t="s">
        <v>71</v>
      </c>
      <c r="AD289" t="s">
        <v>71</v>
      </c>
      <c r="AE289" t="s">
        <v>71</v>
      </c>
      <c r="AF289" t="s">
        <v>71</v>
      </c>
      <c r="AG289" t="s">
        <v>71</v>
      </c>
      <c r="AH289" t="s">
        <v>71</v>
      </c>
      <c r="AI289" t="s">
        <v>71</v>
      </c>
      <c r="AJ289" t="s">
        <v>71</v>
      </c>
      <c r="AK289" t="s">
        <v>71</v>
      </c>
      <c r="AL289" t="s">
        <v>71</v>
      </c>
      <c r="AM289" t="s">
        <v>71</v>
      </c>
      <c r="AN289" t="s">
        <v>71</v>
      </c>
      <c r="AO289" t="s">
        <v>71</v>
      </c>
      <c r="AP289" t="s">
        <v>423</v>
      </c>
      <c r="AQ289" t="s">
        <v>71</v>
      </c>
      <c r="AR289" t="s">
        <v>71</v>
      </c>
      <c r="AS289" t="s">
        <v>71</v>
      </c>
      <c r="AT289" t="s">
        <v>71</v>
      </c>
      <c r="AU289" t="s">
        <v>1814</v>
      </c>
      <c r="AV289">
        <v>1991</v>
      </c>
      <c r="AW289">
        <v>40</v>
      </c>
      <c r="AX289">
        <v>1</v>
      </c>
      <c r="AY289" t="s">
        <v>71</v>
      </c>
      <c r="AZ289" t="s">
        <v>71</v>
      </c>
      <c r="BA289" t="s">
        <v>71</v>
      </c>
      <c r="BB289" t="s">
        <v>71</v>
      </c>
      <c r="BC289">
        <v>143</v>
      </c>
      <c r="BD289">
        <v>202</v>
      </c>
      <c r="BE289" t="s">
        <v>71</v>
      </c>
      <c r="BF289" t="s">
        <v>2783</v>
      </c>
      <c r="BG289" t="str">
        <f>HYPERLINK("http://dx.doi.org/10.1016/0165-0114(91)90050-Z","http://dx.doi.org/10.1016/0165-0114(91)90050-Z")</f>
        <v>http://dx.doi.org/10.1016/0165-0114(91)90050-Z</v>
      </c>
      <c r="BH289" t="s">
        <v>71</v>
      </c>
      <c r="BI289" t="s">
        <v>71</v>
      </c>
      <c r="BJ289" t="s">
        <v>71</v>
      </c>
      <c r="BK289" t="s">
        <v>71</v>
      </c>
      <c r="BL289" t="s">
        <v>71</v>
      </c>
      <c r="BM289" t="s">
        <v>71</v>
      </c>
      <c r="BN289" t="s">
        <v>71</v>
      </c>
      <c r="BO289" t="s">
        <v>71</v>
      </c>
      <c r="BP289" t="s">
        <v>71</v>
      </c>
      <c r="BQ289" t="s">
        <v>71</v>
      </c>
      <c r="BR289" t="s">
        <v>71</v>
      </c>
      <c r="BS289" t="s">
        <v>71</v>
      </c>
      <c r="BT289" t="s">
        <v>2784</v>
      </c>
      <c r="BU289" t="str">
        <f>HYPERLINK("https%3A%2F%2Fwww.webofscience.com%2Fwos%2Fwoscc%2Ffull-record%2FWOS:A1991FG57000007","View Full Record in Web of Science")</f>
        <v>View Full Record in Web of Science</v>
      </c>
    </row>
    <row r="290" spans="1:73" x14ac:dyDescent="0.25">
      <c r="A290" t="s">
        <v>83</v>
      </c>
      <c r="B290" t="s">
        <v>2785</v>
      </c>
      <c r="C290" t="s">
        <v>71</v>
      </c>
      <c r="D290" t="s">
        <v>2786</v>
      </c>
      <c r="E290" t="s">
        <v>71</v>
      </c>
      <c r="F290" t="s">
        <v>2787</v>
      </c>
      <c r="G290" t="s">
        <v>71</v>
      </c>
      <c r="H290" t="s">
        <v>71</v>
      </c>
      <c r="I290" t="s">
        <v>2788</v>
      </c>
      <c r="K290" t="s">
        <v>2789</v>
      </c>
      <c r="L290" t="s">
        <v>687</v>
      </c>
      <c r="M290" t="s">
        <v>71</v>
      </c>
      <c r="N290" t="s">
        <v>71</v>
      </c>
      <c r="O290" t="s">
        <v>71</v>
      </c>
      <c r="P290" t="s">
        <v>2790</v>
      </c>
      <c r="Q290" t="s">
        <v>2791</v>
      </c>
      <c r="R290" t="s">
        <v>2792</v>
      </c>
      <c r="S290" t="s">
        <v>71</v>
      </c>
      <c r="T290" t="s">
        <v>71</v>
      </c>
      <c r="U290" t="s">
        <v>71</v>
      </c>
      <c r="V290" t="s">
        <v>71</v>
      </c>
      <c r="W290" t="s">
        <v>2793</v>
      </c>
      <c r="X290" t="s">
        <v>71</v>
      </c>
      <c r="Y290" t="s">
        <v>71</v>
      </c>
      <c r="Z290" t="s">
        <v>71</v>
      </c>
      <c r="AA290" t="s">
        <v>71</v>
      </c>
      <c r="AB290" t="s">
        <v>71</v>
      </c>
      <c r="AC290" t="s">
        <v>71</v>
      </c>
      <c r="AD290" t="s">
        <v>71</v>
      </c>
      <c r="AE290" t="s">
        <v>71</v>
      </c>
      <c r="AF290" t="s">
        <v>71</v>
      </c>
      <c r="AG290" t="s">
        <v>71</v>
      </c>
      <c r="AH290" t="s">
        <v>71</v>
      </c>
      <c r="AI290" t="s">
        <v>71</v>
      </c>
      <c r="AJ290" t="s">
        <v>71</v>
      </c>
      <c r="AK290" t="s">
        <v>71</v>
      </c>
      <c r="AL290" t="s">
        <v>71</v>
      </c>
      <c r="AM290" t="s">
        <v>71</v>
      </c>
      <c r="AN290" t="s">
        <v>71</v>
      </c>
      <c r="AO290" t="s">
        <v>71</v>
      </c>
      <c r="AP290" t="s">
        <v>695</v>
      </c>
      <c r="AQ290" t="s">
        <v>1283</v>
      </c>
      <c r="AR290" t="s">
        <v>2794</v>
      </c>
      <c r="AS290" t="s">
        <v>71</v>
      </c>
      <c r="AT290" t="s">
        <v>71</v>
      </c>
      <c r="AU290" t="s">
        <v>71</v>
      </c>
      <c r="AV290">
        <v>2021</v>
      </c>
      <c r="AW290">
        <v>12872</v>
      </c>
      <c r="AX290" t="s">
        <v>71</v>
      </c>
      <c r="AY290" t="s">
        <v>71</v>
      </c>
      <c r="AZ290" t="s">
        <v>71</v>
      </c>
      <c r="BA290" t="s">
        <v>71</v>
      </c>
      <c r="BB290" t="s">
        <v>71</v>
      </c>
      <c r="BC290">
        <v>35</v>
      </c>
      <c r="BD290">
        <v>43</v>
      </c>
      <c r="BE290" t="s">
        <v>71</v>
      </c>
      <c r="BF290" t="s">
        <v>2795</v>
      </c>
      <c r="BG290" t="str">
        <f>HYPERLINK("http://dx.doi.org/10.1007/978-3-030-87334-9_3","http://dx.doi.org/10.1007/978-3-030-87334-9_3")</f>
        <v>http://dx.doi.org/10.1007/978-3-030-87334-9_3</v>
      </c>
      <c r="BH290" t="s">
        <v>71</v>
      </c>
      <c r="BI290" t="s">
        <v>71</v>
      </c>
      <c r="BJ290" t="s">
        <v>71</v>
      </c>
      <c r="BK290" t="s">
        <v>71</v>
      </c>
      <c r="BL290" t="s">
        <v>71</v>
      </c>
      <c r="BM290" t="s">
        <v>71</v>
      </c>
      <c r="BN290" t="s">
        <v>71</v>
      </c>
      <c r="BO290" t="s">
        <v>71</v>
      </c>
      <c r="BP290" t="s">
        <v>71</v>
      </c>
      <c r="BQ290" t="s">
        <v>71</v>
      </c>
      <c r="BR290" t="s">
        <v>71</v>
      </c>
      <c r="BS290" t="s">
        <v>71</v>
      </c>
      <c r="BT290" t="s">
        <v>2796</v>
      </c>
      <c r="BU290" t="str">
        <f>HYPERLINK("https%3A%2F%2Fwww.webofscience.com%2Fwos%2Fwoscc%2Ffull-record%2FWOS:000711890500003","View Full Record in Web of Science")</f>
        <v>View Full Record in Web of Science</v>
      </c>
    </row>
    <row r="291" spans="1:73" x14ac:dyDescent="0.25">
      <c r="A291" t="s">
        <v>83</v>
      </c>
      <c r="B291" t="s">
        <v>2797</v>
      </c>
      <c r="C291" t="s">
        <v>71</v>
      </c>
      <c r="D291" t="s">
        <v>322</v>
      </c>
      <c r="E291" t="s">
        <v>71</v>
      </c>
      <c r="F291" t="s">
        <v>2798</v>
      </c>
      <c r="G291" t="s">
        <v>71</v>
      </c>
      <c r="H291" t="s">
        <v>71</v>
      </c>
      <c r="I291" t="s">
        <v>2799</v>
      </c>
      <c r="K291" t="s">
        <v>325</v>
      </c>
      <c r="L291" t="s">
        <v>71</v>
      </c>
      <c r="M291" t="s">
        <v>71</v>
      </c>
      <c r="N291" t="s">
        <v>71</v>
      </c>
      <c r="O291" t="s">
        <v>71</v>
      </c>
      <c r="P291" t="s">
        <v>326</v>
      </c>
      <c r="Q291" t="s">
        <v>327</v>
      </c>
      <c r="R291" t="s">
        <v>328</v>
      </c>
      <c r="S291" t="s">
        <v>329</v>
      </c>
      <c r="T291" t="s">
        <v>71</v>
      </c>
      <c r="U291" t="s">
        <v>71</v>
      </c>
      <c r="V291" t="s">
        <v>71</v>
      </c>
      <c r="W291" t="s">
        <v>2800</v>
      </c>
      <c r="X291" t="s">
        <v>71</v>
      </c>
      <c r="Y291" t="s">
        <v>71</v>
      </c>
      <c r="Z291" t="s">
        <v>71</v>
      </c>
      <c r="AA291" t="s">
        <v>71</v>
      </c>
      <c r="AB291" t="s">
        <v>2801</v>
      </c>
      <c r="AC291" t="s">
        <v>2802</v>
      </c>
      <c r="AD291" t="s">
        <v>71</v>
      </c>
      <c r="AE291" t="s">
        <v>71</v>
      </c>
      <c r="AF291" t="s">
        <v>71</v>
      </c>
      <c r="AG291" t="s">
        <v>71</v>
      </c>
      <c r="AH291" t="s">
        <v>71</v>
      </c>
      <c r="AI291" t="s">
        <v>71</v>
      </c>
      <c r="AJ291" t="s">
        <v>71</v>
      </c>
      <c r="AK291" t="s">
        <v>71</v>
      </c>
      <c r="AL291" t="s">
        <v>71</v>
      </c>
      <c r="AM291" t="s">
        <v>71</v>
      </c>
      <c r="AN291" t="s">
        <v>71</v>
      </c>
      <c r="AO291" t="s">
        <v>71</v>
      </c>
      <c r="AP291" t="s">
        <v>71</v>
      </c>
      <c r="AQ291" t="s">
        <v>71</v>
      </c>
      <c r="AR291" t="s">
        <v>333</v>
      </c>
      <c r="AS291" t="s">
        <v>71</v>
      </c>
      <c r="AT291" t="s">
        <v>71</v>
      </c>
      <c r="AU291" t="s">
        <v>71</v>
      </c>
      <c r="AV291">
        <v>2009</v>
      </c>
      <c r="AW291" t="s">
        <v>71</v>
      </c>
      <c r="AX291" t="s">
        <v>71</v>
      </c>
      <c r="AY291" t="s">
        <v>71</v>
      </c>
      <c r="AZ291" t="s">
        <v>71</v>
      </c>
      <c r="BA291" t="s">
        <v>71</v>
      </c>
      <c r="BB291" t="s">
        <v>71</v>
      </c>
      <c r="BC291">
        <v>537</v>
      </c>
      <c r="BD291">
        <v>543</v>
      </c>
      <c r="BE291" t="s">
        <v>71</v>
      </c>
      <c r="BF291" t="s">
        <v>71</v>
      </c>
      <c r="BG291" t="s">
        <v>71</v>
      </c>
      <c r="BH291" t="s">
        <v>71</v>
      </c>
      <c r="BI291" t="s">
        <v>71</v>
      </c>
      <c r="BJ291" t="s">
        <v>71</v>
      </c>
      <c r="BK291" t="s">
        <v>71</v>
      </c>
      <c r="BL291" t="s">
        <v>71</v>
      </c>
      <c r="BM291" t="s">
        <v>71</v>
      </c>
      <c r="BN291" t="s">
        <v>71</v>
      </c>
      <c r="BO291" t="s">
        <v>71</v>
      </c>
      <c r="BP291" t="s">
        <v>71</v>
      </c>
      <c r="BQ291" t="s">
        <v>71</v>
      </c>
      <c r="BR291" t="s">
        <v>71</v>
      </c>
      <c r="BS291" t="s">
        <v>71</v>
      </c>
      <c r="BT291" t="s">
        <v>2803</v>
      </c>
      <c r="BU291" t="str">
        <f>HYPERLINK("https%3A%2F%2Fwww.webofscience.com%2Fwos%2Fwoscc%2Ffull-record%2FWOS:000279170600094","View Full Record in Web of Science")</f>
        <v>View Full Record in Web of Science</v>
      </c>
    </row>
    <row r="292" spans="1:73" x14ac:dyDescent="0.25">
      <c r="A292" t="s">
        <v>69</v>
      </c>
      <c r="B292" t="s">
        <v>2804</v>
      </c>
      <c r="C292" t="s">
        <v>71</v>
      </c>
      <c r="D292" t="s">
        <v>71</v>
      </c>
      <c r="E292" t="s">
        <v>71</v>
      </c>
      <c r="F292" t="s">
        <v>2805</v>
      </c>
      <c r="G292" t="s">
        <v>71</v>
      </c>
      <c r="H292" t="s">
        <v>71</v>
      </c>
      <c r="I292" t="s">
        <v>2806</v>
      </c>
      <c r="K292" t="s">
        <v>123</v>
      </c>
      <c r="L292" t="s">
        <v>71</v>
      </c>
      <c r="M292" t="s">
        <v>71</v>
      </c>
      <c r="N292" t="s">
        <v>71</v>
      </c>
      <c r="O292" t="s">
        <v>71</v>
      </c>
      <c r="P292" t="s">
        <v>71</v>
      </c>
      <c r="Q292" t="s">
        <v>71</v>
      </c>
      <c r="R292" t="s">
        <v>71</v>
      </c>
      <c r="S292" t="s">
        <v>71</v>
      </c>
      <c r="T292" t="s">
        <v>71</v>
      </c>
      <c r="U292" t="s">
        <v>71</v>
      </c>
      <c r="V292" t="s">
        <v>71</v>
      </c>
      <c r="W292" t="s">
        <v>2807</v>
      </c>
      <c r="X292" t="s">
        <v>71</v>
      </c>
      <c r="Y292" t="s">
        <v>71</v>
      </c>
      <c r="Z292" t="s">
        <v>71</v>
      </c>
      <c r="AA292" t="s">
        <v>71</v>
      </c>
      <c r="AB292" t="s">
        <v>2808</v>
      </c>
      <c r="AC292" t="s">
        <v>2809</v>
      </c>
      <c r="AD292" t="s">
        <v>71</v>
      </c>
      <c r="AE292" t="s">
        <v>71</v>
      </c>
      <c r="AF292" t="s">
        <v>71</v>
      </c>
      <c r="AG292" t="s">
        <v>71</v>
      </c>
      <c r="AH292" t="s">
        <v>71</v>
      </c>
      <c r="AI292" t="s">
        <v>71</v>
      </c>
      <c r="AJ292" t="s">
        <v>71</v>
      </c>
      <c r="AK292" t="s">
        <v>71</v>
      </c>
      <c r="AL292" t="s">
        <v>71</v>
      </c>
      <c r="AM292" t="s">
        <v>71</v>
      </c>
      <c r="AN292" t="s">
        <v>71</v>
      </c>
      <c r="AO292" t="s">
        <v>71</v>
      </c>
      <c r="AP292" t="s">
        <v>127</v>
      </c>
      <c r="AQ292" t="s">
        <v>128</v>
      </c>
      <c r="AR292" t="s">
        <v>71</v>
      </c>
      <c r="AS292" t="s">
        <v>71</v>
      </c>
      <c r="AT292" t="s">
        <v>71</v>
      </c>
      <c r="AU292" t="s">
        <v>777</v>
      </c>
      <c r="AV292">
        <v>2012</v>
      </c>
      <c r="AW292">
        <v>190</v>
      </c>
      <c r="AX292" t="s">
        <v>71</v>
      </c>
      <c r="AY292" t="s">
        <v>71</v>
      </c>
      <c r="AZ292" t="s">
        <v>71</v>
      </c>
      <c r="BA292" t="s">
        <v>71</v>
      </c>
      <c r="BB292" t="s">
        <v>71</v>
      </c>
      <c r="BC292">
        <v>192</v>
      </c>
      <c r="BD292">
        <v>207</v>
      </c>
      <c r="BE292" t="s">
        <v>71</v>
      </c>
      <c r="BF292" t="s">
        <v>2810</v>
      </c>
      <c r="BG292" t="str">
        <f>HYPERLINK("http://dx.doi.org/10.1016/j.ins.2011.12.013","http://dx.doi.org/10.1016/j.ins.2011.12.013")</f>
        <v>http://dx.doi.org/10.1016/j.ins.2011.12.013</v>
      </c>
      <c r="BH292" t="s">
        <v>71</v>
      </c>
      <c r="BI292" t="s">
        <v>71</v>
      </c>
      <c r="BJ292" t="s">
        <v>71</v>
      </c>
      <c r="BK292" t="s">
        <v>71</v>
      </c>
      <c r="BL292" t="s">
        <v>71</v>
      </c>
      <c r="BM292" t="s">
        <v>71</v>
      </c>
      <c r="BN292" t="s">
        <v>71</v>
      </c>
      <c r="BO292" t="s">
        <v>71</v>
      </c>
      <c r="BP292" t="s">
        <v>71</v>
      </c>
      <c r="BQ292" t="s">
        <v>71</v>
      </c>
      <c r="BR292" t="s">
        <v>71</v>
      </c>
      <c r="BS292" t="s">
        <v>71</v>
      </c>
      <c r="BT292" t="s">
        <v>2811</v>
      </c>
      <c r="BU292" t="str">
        <f>HYPERLINK("https%3A%2F%2Fwww.webofscience.com%2Fwos%2Fwoscc%2Ffull-record%2FWOS:000301273200013","View Full Record in Web of Science")</f>
        <v>View Full Record in Web of Science</v>
      </c>
    </row>
    <row r="293" spans="1:73" x14ac:dyDescent="0.25">
      <c r="A293" t="s">
        <v>69</v>
      </c>
      <c r="B293" t="s">
        <v>2812</v>
      </c>
      <c r="C293" t="s">
        <v>71</v>
      </c>
      <c r="D293" t="s">
        <v>71</v>
      </c>
      <c r="E293" t="s">
        <v>71</v>
      </c>
      <c r="F293" t="s">
        <v>2813</v>
      </c>
      <c r="G293" t="s">
        <v>71</v>
      </c>
      <c r="H293" t="s">
        <v>71</v>
      </c>
      <c r="I293" t="s">
        <v>2814</v>
      </c>
      <c r="K293" t="s">
        <v>174</v>
      </c>
      <c r="L293" t="s">
        <v>71</v>
      </c>
      <c r="M293" t="s">
        <v>71</v>
      </c>
      <c r="N293" t="s">
        <v>71</v>
      </c>
      <c r="O293" t="s">
        <v>71</v>
      </c>
      <c r="P293" t="s">
        <v>71</v>
      </c>
      <c r="Q293" t="s">
        <v>71</v>
      </c>
      <c r="R293" t="s">
        <v>71</v>
      </c>
      <c r="S293" t="s">
        <v>71</v>
      </c>
      <c r="T293" t="s">
        <v>71</v>
      </c>
      <c r="U293" t="s">
        <v>71</v>
      </c>
      <c r="V293" t="s">
        <v>71</v>
      </c>
      <c r="W293" t="s">
        <v>2815</v>
      </c>
      <c r="X293" t="s">
        <v>71</v>
      </c>
      <c r="Y293" t="s">
        <v>71</v>
      </c>
      <c r="Z293" t="s">
        <v>71</v>
      </c>
      <c r="AA293" t="s">
        <v>71</v>
      </c>
      <c r="AB293" t="s">
        <v>71</v>
      </c>
      <c r="AC293" t="s">
        <v>71</v>
      </c>
      <c r="AD293" t="s">
        <v>71</v>
      </c>
      <c r="AE293" t="s">
        <v>71</v>
      </c>
      <c r="AF293" t="s">
        <v>71</v>
      </c>
      <c r="AG293" t="s">
        <v>71</v>
      </c>
      <c r="AH293" t="s">
        <v>71</v>
      </c>
      <c r="AI293" t="s">
        <v>71</v>
      </c>
      <c r="AJ293" t="s">
        <v>71</v>
      </c>
      <c r="AK293" t="s">
        <v>71</v>
      </c>
      <c r="AL293" t="s">
        <v>71</v>
      </c>
      <c r="AM293" t="s">
        <v>71</v>
      </c>
      <c r="AN293" t="s">
        <v>71</v>
      </c>
      <c r="AO293" t="s">
        <v>71</v>
      </c>
      <c r="AP293" t="s">
        <v>178</v>
      </c>
      <c r="AQ293" t="s">
        <v>179</v>
      </c>
      <c r="AR293" t="s">
        <v>71</v>
      </c>
      <c r="AS293" t="s">
        <v>71</v>
      </c>
      <c r="AT293" t="s">
        <v>71</v>
      </c>
      <c r="AU293" t="s">
        <v>71</v>
      </c>
      <c r="AV293">
        <v>2021</v>
      </c>
      <c r="AW293">
        <v>40</v>
      </c>
      <c r="AX293">
        <v>4</v>
      </c>
      <c r="AY293" t="s">
        <v>71</v>
      </c>
      <c r="AZ293" t="s">
        <v>71</v>
      </c>
      <c r="BA293" t="s">
        <v>71</v>
      </c>
      <c r="BB293" t="s">
        <v>71</v>
      </c>
      <c r="BC293">
        <v>8151</v>
      </c>
      <c r="BD293">
        <v>8161</v>
      </c>
      <c r="BE293" t="s">
        <v>71</v>
      </c>
      <c r="BF293" t="s">
        <v>2816</v>
      </c>
      <c r="BG293" t="str">
        <f>HYPERLINK("http://dx.doi.org/10.3233/JIFS-189638","http://dx.doi.org/10.3233/JIFS-189638")</f>
        <v>http://dx.doi.org/10.3233/JIFS-189638</v>
      </c>
      <c r="BH293" t="s">
        <v>71</v>
      </c>
      <c r="BI293" t="s">
        <v>71</v>
      </c>
      <c r="BJ293" t="s">
        <v>71</v>
      </c>
      <c r="BK293" t="s">
        <v>71</v>
      </c>
      <c r="BL293" t="s">
        <v>71</v>
      </c>
      <c r="BM293" t="s">
        <v>71</v>
      </c>
      <c r="BN293" t="s">
        <v>71</v>
      </c>
      <c r="BO293" t="s">
        <v>71</v>
      </c>
      <c r="BP293" t="s">
        <v>71</v>
      </c>
      <c r="BQ293" t="s">
        <v>71</v>
      </c>
      <c r="BR293" t="s">
        <v>71</v>
      </c>
      <c r="BS293" t="s">
        <v>71</v>
      </c>
      <c r="BT293" t="s">
        <v>2817</v>
      </c>
      <c r="BU293" t="str">
        <f>HYPERLINK("https%3A%2F%2Fwww.webofscience.com%2Fwos%2Fwoscc%2Ffull-record%2FWOS:000640545600037","View Full Record in Web of Science")</f>
        <v>View Full Record in Web of Science</v>
      </c>
    </row>
    <row r="294" spans="1:73" x14ac:dyDescent="0.25">
      <c r="A294" t="s">
        <v>69</v>
      </c>
      <c r="B294" t="s">
        <v>2818</v>
      </c>
      <c r="C294" t="s">
        <v>71</v>
      </c>
      <c r="D294" t="s">
        <v>71</v>
      </c>
      <c r="E294" t="s">
        <v>71</v>
      </c>
      <c r="F294" t="s">
        <v>2819</v>
      </c>
      <c r="G294" t="s">
        <v>71</v>
      </c>
      <c r="H294" t="s">
        <v>71</v>
      </c>
      <c r="I294" t="s">
        <v>2820</v>
      </c>
      <c r="K294" t="s">
        <v>2272</v>
      </c>
      <c r="L294" t="s">
        <v>71</v>
      </c>
      <c r="M294" t="s">
        <v>71</v>
      </c>
      <c r="N294" t="s">
        <v>71</v>
      </c>
      <c r="O294" t="s">
        <v>71</v>
      </c>
      <c r="P294" t="s">
        <v>71</v>
      </c>
      <c r="Q294" t="s">
        <v>71</v>
      </c>
      <c r="R294" t="s">
        <v>71</v>
      </c>
      <c r="S294" t="s">
        <v>71</v>
      </c>
      <c r="T294" t="s">
        <v>71</v>
      </c>
      <c r="U294" t="s">
        <v>71</v>
      </c>
      <c r="V294" t="s">
        <v>71</v>
      </c>
      <c r="W294" t="s">
        <v>2821</v>
      </c>
      <c r="X294" t="s">
        <v>71</v>
      </c>
      <c r="Y294" t="s">
        <v>71</v>
      </c>
      <c r="Z294" t="s">
        <v>71</v>
      </c>
      <c r="AA294" t="s">
        <v>71</v>
      </c>
      <c r="AB294" t="s">
        <v>2822</v>
      </c>
      <c r="AC294" t="s">
        <v>2823</v>
      </c>
      <c r="AD294" t="s">
        <v>71</v>
      </c>
      <c r="AE294" t="s">
        <v>71</v>
      </c>
      <c r="AF294" t="s">
        <v>71</v>
      </c>
      <c r="AG294" t="s">
        <v>71</v>
      </c>
      <c r="AH294" t="s">
        <v>71</v>
      </c>
      <c r="AI294" t="s">
        <v>71</v>
      </c>
      <c r="AJ294" t="s">
        <v>71</v>
      </c>
      <c r="AK294" t="s">
        <v>71</v>
      </c>
      <c r="AL294" t="s">
        <v>71</v>
      </c>
      <c r="AM294" t="s">
        <v>71</v>
      </c>
      <c r="AN294" t="s">
        <v>71</v>
      </c>
      <c r="AO294" t="s">
        <v>71</v>
      </c>
      <c r="AP294" t="s">
        <v>2274</v>
      </c>
      <c r="AQ294" t="s">
        <v>2275</v>
      </c>
      <c r="AR294" t="s">
        <v>71</v>
      </c>
      <c r="AS294" t="s">
        <v>71</v>
      </c>
      <c r="AT294" t="s">
        <v>71</v>
      </c>
      <c r="AU294" t="s">
        <v>71</v>
      </c>
      <c r="AV294">
        <v>2021</v>
      </c>
      <c r="AW294">
        <v>32</v>
      </c>
      <c r="AX294">
        <v>1</v>
      </c>
      <c r="AY294" t="s">
        <v>71</v>
      </c>
      <c r="AZ294" t="s">
        <v>71</v>
      </c>
      <c r="BA294" t="s">
        <v>71</v>
      </c>
      <c r="BB294" t="s">
        <v>71</v>
      </c>
      <c r="BC294">
        <v>195</v>
      </c>
      <c r="BD294">
        <v>216</v>
      </c>
      <c r="BE294" t="s">
        <v>71</v>
      </c>
      <c r="BF294" t="s">
        <v>2824</v>
      </c>
      <c r="BG294" t="str">
        <f>HYPERLINK("http://dx.doi.org/10.15388/20-INFOR414","http://dx.doi.org/10.15388/20-INFOR414")</f>
        <v>http://dx.doi.org/10.15388/20-INFOR414</v>
      </c>
      <c r="BH294" t="s">
        <v>71</v>
      </c>
      <c r="BI294" t="s">
        <v>71</v>
      </c>
      <c r="BJ294" t="s">
        <v>71</v>
      </c>
      <c r="BK294" t="s">
        <v>71</v>
      </c>
      <c r="BL294" t="s">
        <v>71</v>
      </c>
      <c r="BM294" t="s">
        <v>71</v>
      </c>
      <c r="BN294" t="s">
        <v>71</v>
      </c>
      <c r="BO294" t="s">
        <v>71</v>
      </c>
      <c r="BP294" t="s">
        <v>71</v>
      </c>
      <c r="BQ294" t="s">
        <v>71</v>
      </c>
      <c r="BR294" t="s">
        <v>71</v>
      </c>
      <c r="BS294" t="s">
        <v>71</v>
      </c>
      <c r="BT294" t="s">
        <v>2825</v>
      </c>
      <c r="BU294" t="str">
        <f>HYPERLINK("https%3A%2F%2Fwww.webofscience.com%2Fwos%2Fwoscc%2Ffull-record%2FWOS:000640109800009","View Full Record in Web of Science")</f>
        <v>View Full Record in Web of Science</v>
      </c>
    </row>
    <row r="295" spans="1:73" x14ac:dyDescent="0.25">
      <c r="A295" t="s">
        <v>69</v>
      </c>
      <c r="B295" t="s">
        <v>2826</v>
      </c>
      <c r="C295" t="s">
        <v>71</v>
      </c>
      <c r="D295" t="s">
        <v>71</v>
      </c>
      <c r="E295" t="s">
        <v>71</v>
      </c>
      <c r="F295" t="s">
        <v>2826</v>
      </c>
      <c r="G295" t="s">
        <v>71</v>
      </c>
      <c r="H295" t="s">
        <v>71</v>
      </c>
      <c r="I295" t="s">
        <v>2827</v>
      </c>
      <c r="K295" t="s">
        <v>421</v>
      </c>
      <c r="L295" t="s">
        <v>71</v>
      </c>
      <c r="M295" t="s">
        <v>71</v>
      </c>
      <c r="N295" t="s">
        <v>71</v>
      </c>
      <c r="O295" t="s">
        <v>71</v>
      </c>
      <c r="P295" t="s">
        <v>71</v>
      </c>
      <c r="Q295" t="s">
        <v>71</v>
      </c>
      <c r="R295" t="s">
        <v>71</v>
      </c>
      <c r="S295" t="s">
        <v>71</v>
      </c>
      <c r="T295" t="s">
        <v>71</v>
      </c>
      <c r="U295" t="s">
        <v>71</v>
      </c>
      <c r="V295" t="s">
        <v>71</v>
      </c>
      <c r="W295" t="s">
        <v>2828</v>
      </c>
      <c r="X295" t="s">
        <v>71</v>
      </c>
      <c r="Y295" t="s">
        <v>71</v>
      </c>
      <c r="Z295" t="s">
        <v>71</v>
      </c>
      <c r="AA295" t="s">
        <v>71</v>
      </c>
      <c r="AB295" t="s">
        <v>2829</v>
      </c>
      <c r="AC295" t="s">
        <v>71</v>
      </c>
      <c r="AD295" t="s">
        <v>71</v>
      </c>
      <c r="AE295" t="s">
        <v>71</v>
      </c>
      <c r="AF295" t="s">
        <v>71</v>
      </c>
      <c r="AG295" t="s">
        <v>71</v>
      </c>
      <c r="AH295" t="s">
        <v>71</v>
      </c>
      <c r="AI295" t="s">
        <v>71</v>
      </c>
      <c r="AJ295" t="s">
        <v>71</v>
      </c>
      <c r="AK295" t="s">
        <v>71</v>
      </c>
      <c r="AL295" t="s">
        <v>71</v>
      </c>
      <c r="AM295" t="s">
        <v>71</v>
      </c>
      <c r="AN295" t="s">
        <v>71</v>
      </c>
      <c r="AO295" t="s">
        <v>71</v>
      </c>
      <c r="AP295" t="s">
        <v>423</v>
      </c>
      <c r="AQ295" t="s">
        <v>71</v>
      </c>
      <c r="AR295" t="s">
        <v>71</v>
      </c>
      <c r="AS295" t="s">
        <v>71</v>
      </c>
      <c r="AT295" t="s">
        <v>71</v>
      </c>
      <c r="AU295" t="s">
        <v>2830</v>
      </c>
      <c r="AV295">
        <v>1994</v>
      </c>
      <c r="AW295">
        <v>64</v>
      </c>
      <c r="AX295">
        <v>3</v>
      </c>
      <c r="AY295" t="s">
        <v>71</v>
      </c>
      <c r="AZ295" t="s">
        <v>71</v>
      </c>
      <c r="BA295" t="s">
        <v>71</v>
      </c>
      <c r="BB295" t="s">
        <v>71</v>
      </c>
      <c r="BC295">
        <v>279</v>
      </c>
      <c r="BD295">
        <v>293</v>
      </c>
      <c r="BE295" t="s">
        <v>71</v>
      </c>
      <c r="BF295" t="s">
        <v>2831</v>
      </c>
      <c r="BG295" t="str">
        <f>HYPERLINK("http://dx.doi.org/10.1016/0165-0114(94)90152-X","http://dx.doi.org/10.1016/0165-0114(94)90152-X")</f>
        <v>http://dx.doi.org/10.1016/0165-0114(94)90152-X</v>
      </c>
      <c r="BH295" t="s">
        <v>71</v>
      </c>
      <c r="BI295" t="s">
        <v>71</v>
      </c>
      <c r="BJ295" t="s">
        <v>71</v>
      </c>
      <c r="BK295" t="s">
        <v>71</v>
      </c>
      <c r="BL295" t="s">
        <v>71</v>
      </c>
      <c r="BM295" t="s">
        <v>71</v>
      </c>
      <c r="BN295" t="s">
        <v>71</v>
      </c>
      <c r="BO295" t="s">
        <v>71</v>
      </c>
      <c r="BP295" t="s">
        <v>71</v>
      </c>
      <c r="BQ295" t="s">
        <v>71</v>
      </c>
      <c r="BR295" t="s">
        <v>71</v>
      </c>
      <c r="BS295" t="s">
        <v>71</v>
      </c>
      <c r="BT295" t="s">
        <v>2832</v>
      </c>
      <c r="BU295" t="str">
        <f>HYPERLINK("https%3A%2F%2Fwww.webofscience.com%2Fwos%2Fwoscc%2Ffull-record%2FWOS:A1994PD95000001","View Full Record in Web of Science")</f>
        <v>View Full Record in Web of Science</v>
      </c>
    </row>
    <row r="296" spans="1:73" x14ac:dyDescent="0.25">
      <c r="A296" t="s">
        <v>83</v>
      </c>
      <c r="B296" t="s">
        <v>2833</v>
      </c>
      <c r="C296" t="s">
        <v>71</v>
      </c>
      <c r="D296" t="s">
        <v>2834</v>
      </c>
      <c r="E296" t="s">
        <v>71</v>
      </c>
      <c r="F296" t="s">
        <v>2835</v>
      </c>
      <c r="G296" t="s">
        <v>71</v>
      </c>
      <c r="H296" t="s">
        <v>71</v>
      </c>
      <c r="I296" t="s">
        <v>2836</v>
      </c>
      <c r="K296" t="s">
        <v>2837</v>
      </c>
      <c r="L296" t="s">
        <v>1280</v>
      </c>
      <c r="M296" t="s">
        <v>71</v>
      </c>
      <c r="N296" t="s">
        <v>71</v>
      </c>
      <c r="O296" t="s">
        <v>71</v>
      </c>
      <c r="P296" t="s">
        <v>2838</v>
      </c>
      <c r="Q296" t="s">
        <v>2839</v>
      </c>
      <c r="R296" t="s">
        <v>2840</v>
      </c>
      <c r="S296" t="s">
        <v>2841</v>
      </c>
      <c r="T296" t="s">
        <v>71</v>
      </c>
      <c r="U296" t="s">
        <v>71</v>
      </c>
      <c r="V296" t="s">
        <v>71</v>
      </c>
      <c r="W296" t="s">
        <v>2842</v>
      </c>
      <c r="X296" t="s">
        <v>71</v>
      </c>
      <c r="Y296" t="s">
        <v>71</v>
      </c>
      <c r="Z296" t="s">
        <v>71</v>
      </c>
      <c r="AA296" t="s">
        <v>71</v>
      </c>
      <c r="AB296" t="s">
        <v>2843</v>
      </c>
      <c r="AC296" t="s">
        <v>2844</v>
      </c>
      <c r="AD296" t="s">
        <v>71</v>
      </c>
      <c r="AE296" t="s">
        <v>71</v>
      </c>
      <c r="AF296" t="s">
        <v>71</v>
      </c>
      <c r="AG296" t="s">
        <v>71</v>
      </c>
      <c r="AH296" t="s">
        <v>71</v>
      </c>
      <c r="AI296" t="s">
        <v>71</v>
      </c>
      <c r="AJ296" t="s">
        <v>71</v>
      </c>
      <c r="AK296" t="s">
        <v>71</v>
      </c>
      <c r="AL296" t="s">
        <v>71</v>
      </c>
      <c r="AM296" t="s">
        <v>71</v>
      </c>
      <c r="AN296" t="s">
        <v>71</v>
      </c>
      <c r="AO296" t="s">
        <v>71</v>
      </c>
      <c r="AP296" t="s">
        <v>695</v>
      </c>
      <c r="AQ296" t="s">
        <v>1283</v>
      </c>
      <c r="AR296" t="s">
        <v>2845</v>
      </c>
      <c r="AS296" t="s">
        <v>71</v>
      </c>
      <c r="AT296" t="s">
        <v>71</v>
      </c>
      <c r="AU296" t="s">
        <v>71</v>
      </c>
      <c r="AV296">
        <v>2013</v>
      </c>
      <c r="AW296">
        <v>7903</v>
      </c>
      <c r="AX296" t="s">
        <v>71</v>
      </c>
      <c r="AY296" t="s">
        <v>71</v>
      </c>
      <c r="AZ296" t="s">
        <v>71</v>
      </c>
      <c r="BA296" t="s">
        <v>71</v>
      </c>
      <c r="BB296" t="s">
        <v>71</v>
      </c>
      <c r="BC296">
        <v>224</v>
      </c>
      <c r="BD296">
        <v>235</v>
      </c>
      <c r="BE296" t="s">
        <v>71</v>
      </c>
      <c r="BF296" t="s">
        <v>71</v>
      </c>
      <c r="BG296" t="s">
        <v>71</v>
      </c>
      <c r="BH296" t="s">
        <v>71</v>
      </c>
      <c r="BI296" t="s">
        <v>71</v>
      </c>
      <c r="BJ296" t="s">
        <v>71</v>
      </c>
      <c r="BK296" t="s">
        <v>71</v>
      </c>
      <c r="BL296" t="s">
        <v>71</v>
      </c>
      <c r="BM296" t="s">
        <v>71</v>
      </c>
      <c r="BN296" t="s">
        <v>71</v>
      </c>
      <c r="BO296" t="s">
        <v>71</v>
      </c>
      <c r="BP296" t="s">
        <v>71</v>
      </c>
      <c r="BQ296" t="s">
        <v>71</v>
      </c>
      <c r="BR296" t="s">
        <v>71</v>
      </c>
      <c r="BS296" t="s">
        <v>71</v>
      </c>
      <c r="BT296" t="s">
        <v>2846</v>
      </c>
      <c r="BU296" t="str">
        <f>HYPERLINK("https%3A%2F%2Fwww.webofscience.com%2Fwos%2Fwoscc%2Ffull-record%2FWOS:000324899200026","View Full Record in Web of Science")</f>
        <v>View Full Record in Web of Science</v>
      </c>
    </row>
    <row r="297" spans="1:73" x14ac:dyDescent="0.25">
      <c r="A297" t="s">
        <v>2847</v>
      </c>
      <c r="B297" t="s">
        <v>2848</v>
      </c>
      <c r="C297" t="s">
        <v>71</v>
      </c>
      <c r="D297" t="s">
        <v>2849</v>
      </c>
      <c r="E297" t="s">
        <v>71</v>
      </c>
      <c r="F297" t="s">
        <v>2850</v>
      </c>
      <c r="G297" t="s">
        <v>71</v>
      </c>
      <c r="H297" t="s">
        <v>71</v>
      </c>
      <c r="I297" t="s">
        <v>2851</v>
      </c>
      <c r="K297" t="s">
        <v>2852</v>
      </c>
      <c r="L297" t="s">
        <v>71</v>
      </c>
      <c r="M297" t="s">
        <v>71</v>
      </c>
      <c r="N297" t="s">
        <v>71</v>
      </c>
      <c r="O297" t="s">
        <v>71</v>
      </c>
      <c r="P297" t="s">
        <v>71</v>
      </c>
      <c r="Q297" t="s">
        <v>71</v>
      </c>
      <c r="R297" t="s">
        <v>71</v>
      </c>
      <c r="S297" t="s">
        <v>71</v>
      </c>
      <c r="T297" t="s">
        <v>71</v>
      </c>
      <c r="U297" t="s">
        <v>71</v>
      </c>
      <c r="V297" t="s">
        <v>71</v>
      </c>
      <c r="W297" t="s">
        <v>2853</v>
      </c>
      <c r="X297" t="s">
        <v>71</v>
      </c>
      <c r="Y297" t="s">
        <v>71</v>
      </c>
      <c r="Z297" t="s">
        <v>71</v>
      </c>
      <c r="AA297" t="s">
        <v>71</v>
      </c>
      <c r="AB297" t="s">
        <v>2854</v>
      </c>
      <c r="AC297" t="s">
        <v>2855</v>
      </c>
      <c r="AD297" t="s">
        <v>71</v>
      </c>
      <c r="AE297" t="s">
        <v>71</v>
      </c>
      <c r="AF297" t="s">
        <v>71</v>
      </c>
      <c r="AG297" t="s">
        <v>71</v>
      </c>
      <c r="AH297" t="s">
        <v>71</v>
      </c>
      <c r="AI297" t="s">
        <v>71</v>
      </c>
      <c r="AJ297" t="s">
        <v>71</v>
      </c>
      <c r="AK297" t="s">
        <v>71</v>
      </c>
      <c r="AL297" t="s">
        <v>71</v>
      </c>
      <c r="AM297" t="s">
        <v>71</v>
      </c>
      <c r="AN297" t="s">
        <v>71</v>
      </c>
      <c r="AO297" t="s">
        <v>71</v>
      </c>
      <c r="AP297" t="s">
        <v>71</v>
      </c>
      <c r="AQ297" t="s">
        <v>71</v>
      </c>
      <c r="AR297" t="s">
        <v>2856</v>
      </c>
      <c r="AS297" t="s">
        <v>71</v>
      </c>
      <c r="AT297" t="s">
        <v>71</v>
      </c>
      <c r="AU297" t="s">
        <v>71</v>
      </c>
      <c r="AV297">
        <v>2018</v>
      </c>
      <c r="AW297" t="s">
        <v>71</v>
      </c>
      <c r="AX297" t="s">
        <v>71</v>
      </c>
      <c r="AY297" t="s">
        <v>71</v>
      </c>
      <c r="AZ297" t="s">
        <v>71</v>
      </c>
      <c r="BA297" t="s">
        <v>71</v>
      </c>
      <c r="BB297" t="s">
        <v>71</v>
      </c>
      <c r="BC297">
        <v>179</v>
      </c>
      <c r="BD297">
        <v>228</v>
      </c>
      <c r="BE297" t="s">
        <v>71</v>
      </c>
      <c r="BF297" t="s">
        <v>71</v>
      </c>
      <c r="BG297" t="s">
        <v>71</v>
      </c>
      <c r="BH297" t="s">
        <v>2857</v>
      </c>
      <c r="BI297" t="s">
        <v>71</v>
      </c>
      <c r="BJ297" t="s">
        <v>71</v>
      </c>
      <c r="BK297" t="s">
        <v>71</v>
      </c>
      <c r="BL297" t="s">
        <v>71</v>
      </c>
      <c r="BM297" t="s">
        <v>71</v>
      </c>
      <c r="BN297" t="s">
        <v>71</v>
      </c>
      <c r="BO297" t="s">
        <v>71</v>
      </c>
      <c r="BP297" t="s">
        <v>71</v>
      </c>
      <c r="BQ297" t="s">
        <v>71</v>
      </c>
      <c r="BR297" t="s">
        <v>71</v>
      </c>
      <c r="BS297" t="s">
        <v>71</v>
      </c>
      <c r="BT297" t="s">
        <v>2858</v>
      </c>
      <c r="BU297" t="str">
        <f>HYPERLINK("https%3A%2F%2Fwww.webofscience.com%2Fwos%2Fwoscc%2Ffull-record%2FWOS:000488243900007","View Full Record in Web of Science")</f>
        <v>View Full Record in Web of Science</v>
      </c>
    </row>
    <row r="298" spans="1:73" x14ac:dyDescent="0.25">
      <c r="A298" t="s">
        <v>69</v>
      </c>
      <c r="B298" t="s">
        <v>2859</v>
      </c>
      <c r="C298" t="s">
        <v>71</v>
      </c>
      <c r="D298" t="s">
        <v>71</v>
      </c>
      <c r="E298" t="s">
        <v>71</v>
      </c>
      <c r="F298" t="s">
        <v>2860</v>
      </c>
      <c r="G298" t="s">
        <v>71</v>
      </c>
      <c r="H298" t="s">
        <v>71</v>
      </c>
      <c r="I298" t="s">
        <v>2861</v>
      </c>
      <c r="K298" t="s">
        <v>2272</v>
      </c>
      <c r="L298" t="s">
        <v>71</v>
      </c>
      <c r="M298" t="s">
        <v>71</v>
      </c>
      <c r="N298" t="s">
        <v>71</v>
      </c>
      <c r="O298" t="s">
        <v>71</v>
      </c>
      <c r="P298" t="s">
        <v>71</v>
      </c>
      <c r="Q298" t="s">
        <v>71</v>
      </c>
      <c r="R298" t="s">
        <v>71</v>
      </c>
      <c r="S298" t="s">
        <v>71</v>
      </c>
      <c r="T298" t="s">
        <v>71</v>
      </c>
      <c r="U298" t="s">
        <v>71</v>
      </c>
      <c r="V298" t="s">
        <v>71</v>
      </c>
      <c r="W298" t="s">
        <v>2862</v>
      </c>
      <c r="X298" t="s">
        <v>71</v>
      </c>
      <c r="Y298" t="s">
        <v>71</v>
      </c>
      <c r="Z298" t="s">
        <v>71</v>
      </c>
      <c r="AA298" t="s">
        <v>71</v>
      </c>
      <c r="AB298" t="s">
        <v>2190</v>
      </c>
      <c r="AC298" t="s">
        <v>2191</v>
      </c>
      <c r="AD298" t="s">
        <v>71</v>
      </c>
      <c r="AE298" t="s">
        <v>71</v>
      </c>
      <c r="AF298" t="s">
        <v>71</v>
      </c>
      <c r="AG298" t="s">
        <v>71</v>
      </c>
      <c r="AH298" t="s">
        <v>71</v>
      </c>
      <c r="AI298" t="s">
        <v>71</v>
      </c>
      <c r="AJ298" t="s">
        <v>71</v>
      </c>
      <c r="AK298" t="s">
        <v>71</v>
      </c>
      <c r="AL298" t="s">
        <v>71</v>
      </c>
      <c r="AM298" t="s">
        <v>71</v>
      </c>
      <c r="AN298" t="s">
        <v>71</v>
      </c>
      <c r="AO298" t="s">
        <v>71</v>
      </c>
      <c r="AP298" t="s">
        <v>2274</v>
      </c>
      <c r="AQ298" t="s">
        <v>2275</v>
      </c>
      <c r="AR298" t="s">
        <v>71</v>
      </c>
      <c r="AS298" t="s">
        <v>71</v>
      </c>
      <c r="AT298" t="s">
        <v>71</v>
      </c>
      <c r="AU298" t="s">
        <v>71</v>
      </c>
      <c r="AV298">
        <v>2016</v>
      </c>
      <c r="AW298">
        <v>27</v>
      </c>
      <c r="AX298">
        <v>1</v>
      </c>
      <c r="AY298" t="s">
        <v>71</v>
      </c>
      <c r="AZ298" t="s">
        <v>71</v>
      </c>
      <c r="BA298" t="s">
        <v>71</v>
      </c>
      <c r="BB298" t="s">
        <v>71</v>
      </c>
      <c r="BC298">
        <v>203</v>
      </c>
      <c r="BD298">
        <v>229</v>
      </c>
      <c r="BE298" t="s">
        <v>71</v>
      </c>
      <c r="BF298" t="s">
        <v>2863</v>
      </c>
      <c r="BG298" t="str">
        <f>HYPERLINK("http://dx.doi.org/10.15388/Informatica.2016.82","http://dx.doi.org/10.15388/Informatica.2016.82")</f>
        <v>http://dx.doi.org/10.15388/Informatica.2016.82</v>
      </c>
      <c r="BH298" t="s">
        <v>71</v>
      </c>
      <c r="BI298" t="s">
        <v>71</v>
      </c>
      <c r="BJ298" t="s">
        <v>71</v>
      </c>
      <c r="BK298" t="s">
        <v>71</v>
      </c>
      <c r="BL298" t="s">
        <v>71</v>
      </c>
      <c r="BM298" t="s">
        <v>71</v>
      </c>
      <c r="BN298" t="s">
        <v>71</v>
      </c>
      <c r="BO298" t="s">
        <v>71</v>
      </c>
      <c r="BP298" t="s">
        <v>71</v>
      </c>
      <c r="BQ298" t="s">
        <v>71</v>
      </c>
      <c r="BR298" t="s">
        <v>71</v>
      </c>
      <c r="BS298" t="s">
        <v>71</v>
      </c>
      <c r="BT298" t="s">
        <v>2864</v>
      </c>
      <c r="BU298" t="str">
        <f>HYPERLINK("https%3A%2F%2Fwww.webofscience.com%2Fwos%2Fwoscc%2Ffull-record%2FWOS:000373315100010","View Full Record in Web of Science")</f>
        <v>View Full Record in Web of Science</v>
      </c>
    </row>
    <row r="299" spans="1:73" x14ac:dyDescent="0.25">
      <c r="A299" t="s">
        <v>69</v>
      </c>
      <c r="B299" t="s">
        <v>2865</v>
      </c>
      <c r="C299" t="s">
        <v>71</v>
      </c>
      <c r="D299" t="s">
        <v>71</v>
      </c>
      <c r="E299" t="s">
        <v>71</v>
      </c>
      <c r="F299" t="s">
        <v>2866</v>
      </c>
      <c r="G299" t="s">
        <v>71</v>
      </c>
      <c r="H299" t="s">
        <v>71</v>
      </c>
      <c r="I299" t="s">
        <v>2867</v>
      </c>
      <c r="K299" t="s">
        <v>269</v>
      </c>
      <c r="L299" t="s">
        <v>71</v>
      </c>
      <c r="M299" t="s">
        <v>71</v>
      </c>
      <c r="N299" t="s">
        <v>71</v>
      </c>
      <c r="O299" t="s">
        <v>71</v>
      </c>
      <c r="P299" t="s">
        <v>71</v>
      </c>
      <c r="Q299" t="s">
        <v>71</v>
      </c>
      <c r="R299" t="s">
        <v>71</v>
      </c>
      <c r="S299" t="s">
        <v>71</v>
      </c>
      <c r="T299" t="s">
        <v>71</v>
      </c>
      <c r="U299" t="s">
        <v>71</v>
      </c>
      <c r="V299" t="s">
        <v>71</v>
      </c>
      <c r="W299" t="s">
        <v>2868</v>
      </c>
      <c r="X299" t="s">
        <v>71</v>
      </c>
      <c r="Y299" t="s">
        <v>71</v>
      </c>
      <c r="Z299" t="s">
        <v>71</v>
      </c>
      <c r="AA299" t="s">
        <v>71</v>
      </c>
      <c r="AB299" t="s">
        <v>2869</v>
      </c>
      <c r="AC299" t="s">
        <v>2870</v>
      </c>
      <c r="AD299" t="s">
        <v>71</v>
      </c>
      <c r="AE299" t="s">
        <v>71</v>
      </c>
      <c r="AF299" t="s">
        <v>71</v>
      </c>
      <c r="AG299" t="s">
        <v>71</v>
      </c>
      <c r="AH299" t="s">
        <v>71</v>
      </c>
      <c r="AI299" t="s">
        <v>71</v>
      </c>
      <c r="AJ299" t="s">
        <v>71</v>
      </c>
      <c r="AK299" t="s">
        <v>71</v>
      </c>
      <c r="AL299" t="s">
        <v>71</v>
      </c>
      <c r="AM299" t="s">
        <v>71</v>
      </c>
      <c r="AN299" t="s">
        <v>71</v>
      </c>
      <c r="AO299" t="s">
        <v>71</v>
      </c>
      <c r="AP299" t="s">
        <v>271</v>
      </c>
      <c r="AQ299" t="s">
        <v>71</v>
      </c>
      <c r="AR299" t="s">
        <v>71</v>
      </c>
      <c r="AS299" t="s">
        <v>71</v>
      </c>
      <c r="AT299" t="s">
        <v>71</v>
      </c>
      <c r="AU299" t="s">
        <v>71</v>
      </c>
      <c r="AV299">
        <v>2020</v>
      </c>
      <c r="AW299">
        <v>8</v>
      </c>
      <c r="AX299" t="s">
        <v>71</v>
      </c>
      <c r="AY299" t="s">
        <v>71</v>
      </c>
      <c r="AZ299" t="s">
        <v>71</v>
      </c>
      <c r="BA299" t="s">
        <v>71</v>
      </c>
      <c r="BB299" t="s">
        <v>71</v>
      </c>
      <c r="BC299">
        <v>186653</v>
      </c>
      <c r="BD299">
        <v>186662</v>
      </c>
      <c r="BE299" t="s">
        <v>71</v>
      </c>
      <c r="BF299" t="s">
        <v>2871</v>
      </c>
      <c r="BG299" t="str">
        <f>HYPERLINK("http://dx.doi.org/10.1109/ACCESS.2020.3029657","http://dx.doi.org/10.1109/ACCESS.2020.3029657")</f>
        <v>http://dx.doi.org/10.1109/ACCESS.2020.3029657</v>
      </c>
      <c r="BH299" t="s">
        <v>71</v>
      </c>
      <c r="BI299" t="s">
        <v>71</v>
      </c>
      <c r="BJ299" t="s">
        <v>71</v>
      </c>
      <c r="BK299" t="s">
        <v>71</v>
      </c>
      <c r="BL299" t="s">
        <v>71</v>
      </c>
      <c r="BM299" t="s">
        <v>71</v>
      </c>
      <c r="BN299" t="s">
        <v>71</v>
      </c>
      <c r="BO299" t="s">
        <v>71</v>
      </c>
      <c r="BP299" t="s">
        <v>71</v>
      </c>
      <c r="BQ299" t="s">
        <v>71</v>
      </c>
      <c r="BR299" t="s">
        <v>71</v>
      </c>
      <c r="BS299" t="s">
        <v>71</v>
      </c>
      <c r="BT299" t="s">
        <v>2872</v>
      </c>
      <c r="BU299" t="str">
        <f>HYPERLINK("https%3A%2F%2Fwww.webofscience.com%2Fwos%2Fwoscc%2Ffull-record%2FWOS:000583567200001","View Full Record in Web of Science")</f>
        <v>View Full Record in Web of Science</v>
      </c>
    </row>
    <row r="300" spans="1:73" x14ac:dyDescent="0.25">
      <c r="A300" t="s">
        <v>460</v>
      </c>
      <c r="B300" t="s">
        <v>482</v>
      </c>
      <c r="C300" t="s">
        <v>71</v>
      </c>
      <c r="D300" t="s">
        <v>1574</v>
      </c>
      <c r="E300" t="s">
        <v>71</v>
      </c>
      <c r="F300" t="s">
        <v>483</v>
      </c>
      <c r="G300" t="s">
        <v>71</v>
      </c>
      <c r="H300" t="s">
        <v>71</v>
      </c>
      <c r="I300" t="s">
        <v>2873</v>
      </c>
      <c r="K300" t="s">
        <v>1577</v>
      </c>
      <c r="L300" t="s">
        <v>1578</v>
      </c>
      <c r="M300" t="s">
        <v>71</v>
      </c>
      <c r="N300" t="s">
        <v>71</v>
      </c>
      <c r="O300" t="s">
        <v>71</v>
      </c>
      <c r="P300" t="s">
        <v>71</v>
      </c>
      <c r="Q300" t="s">
        <v>71</v>
      </c>
      <c r="R300" t="s">
        <v>71</v>
      </c>
      <c r="S300" t="s">
        <v>71</v>
      </c>
      <c r="T300" t="s">
        <v>71</v>
      </c>
      <c r="U300" t="s">
        <v>71</v>
      </c>
      <c r="V300" t="s">
        <v>71</v>
      </c>
      <c r="W300" t="s">
        <v>2874</v>
      </c>
      <c r="X300" t="s">
        <v>71</v>
      </c>
      <c r="Y300" t="s">
        <v>71</v>
      </c>
      <c r="Z300" t="s">
        <v>71</v>
      </c>
      <c r="AA300" t="s">
        <v>71</v>
      </c>
      <c r="AB300" t="s">
        <v>2875</v>
      </c>
      <c r="AC300" t="s">
        <v>2876</v>
      </c>
      <c r="AD300" t="s">
        <v>71</v>
      </c>
      <c r="AE300" t="s">
        <v>71</v>
      </c>
      <c r="AF300" t="s">
        <v>71</v>
      </c>
      <c r="AG300" t="s">
        <v>71</v>
      </c>
      <c r="AH300" t="s">
        <v>71</v>
      </c>
      <c r="AI300" t="s">
        <v>71</v>
      </c>
      <c r="AJ300" t="s">
        <v>71</v>
      </c>
      <c r="AK300" t="s">
        <v>71</v>
      </c>
      <c r="AL300" t="s">
        <v>71</v>
      </c>
      <c r="AM300" t="s">
        <v>71</v>
      </c>
      <c r="AN300" t="s">
        <v>71</v>
      </c>
      <c r="AO300" t="s">
        <v>71</v>
      </c>
      <c r="AP300" t="s">
        <v>1580</v>
      </c>
      <c r="AQ300" t="s">
        <v>1581</v>
      </c>
      <c r="AR300" t="s">
        <v>1582</v>
      </c>
      <c r="AS300" t="s">
        <v>71</v>
      </c>
      <c r="AT300" t="s">
        <v>71</v>
      </c>
      <c r="AU300" t="s">
        <v>71</v>
      </c>
      <c r="AV300">
        <v>2018</v>
      </c>
      <c r="AW300">
        <v>149</v>
      </c>
      <c r="AX300" t="s">
        <v>71</v>
      </c>
      <c r="AY300" t="s">
        <v>71</v>
      </c>
      <c r="AZ300" t="s">
        <v>71</v>
      </c>
      <c r="BA300" t="s">
        <v>71</v>
      </c>
      <c r="BB300" t="s">
        <v>71</v>
      </c>
      <c r="BC300">
        <v>497</v>
      </c>
      <c r="BD300">
        <v>517</v>
      </c>
      <c r="BE300" t="s">
        <v>71</v>
      </c>
      <c r="BF300" t="s">
        <v>2877</v>
      </c>
      <c r="BG300" t="str">
        <f>HYPERLINK("http://dx.doi.org/10.1007/978-3-319-75690-5_22","http://dx.doi.org/10.1007/978-3-319-75690-5_22")</f>
        <v>http://dx.doi.org/10.1007/978-3-319-75690-5_22</v>
      </c>
      <c r="BH300" t="s">
        <v>1584</v>
      </c>
      <c r="BI300" t="s">
        <v>71</v>
      </c>
      <c r="BJ300" t="s">
        <v>71</v>
      </c>
      <c r="BK300" t="s">
        <v>71</v>
      </c>
      <c r="BL300" t="s">
        <v>71</v>
      </c>
      <c r="BM300" t="s">
        <v>71</v>
      </c>
      <c r="BN300" t="s">
        <v>71</v>
      </c>
      <c r="BO300" t="s">
        <v>71</v>
      </c>
      <c r="BP300" t="s">
        <v>71</v>
      </c>
      <c r="BQ300" t="s">
        <v>71</v>
      </c>
      <c r="BR300" t="s">
        <v>71</v>
      </c>
      <c r="BS300" t="s">
        <v>71</v>
      </c>
      <c r="BT300" t="s">
        <v>2878</v>
      </c>
      <c r="BU300" t="str">
        <f>HYPERLINK("https%3A%2F%2Fwww.webofscience.com%2Fwos%2Fwoscc%2Ffull-record%2FWOS:000441047000023","View Full Record in Web of Science")</f>
        <v>View Full Record in Web of Science</v>
      </c>
    </row>
    <row r="301" spans="1:73" x14ac:dyDescent="0.25">
      <c r="A301" t="s">
        <v>83</v>
      </c>
      <c r="B301" t="s">
        <v>2879</v>
      </c>
      <c r="C301" t="s">
        <v>71</v>
      </c>
      <c r="D301" t="s">
        <v>2880</v>
      </c>
      <c r="E301" t="s">
        <v>71</v>
      </c>
      <c r="F301" t="s">
        <v>2881</v>
      </c>
      <c r="G301" t="s">
        <v>71</v>
      </c>
      <c r="H301" t="s">
        <v>71</v>
      </c>
      <c r="I301" t="s">
        <v>2882</v>
      </c>
      <c r="K301" t="s">
        <v>2883</v>
      </c>
      <c r="L301" t="s">
        <v>2884</v>
      </c>
      <c r="M301" t="s">
        <v>71</v>
      </c>
      <c r="N301" t="s">
        <v>71</v>
      </c>
      <c r="O301" t="s">
        <v>71</v>
      </c>
      <c r="P301" t="s">
        <v>2885</v>
      </c>
      <c r="Q301" t="s">
        <v>2886</v>
      </c>
      <c r="R301" t="s">
        <v>2887</v>
      </c>
      <c r="S301" t="s">
        <v>71</v>
      </c>
      <c r="T301" t="s">
        <v>71</v>
      </c>
      <c r="U301" t="s">
        <v>71</v>
      </c>
      <c r="V301" t="s">
        <v>71</v>
      </c>
      <c r="W301" t="s">
        <v>2888</v>
      </c>
      <c r="X301" t="s">
        <v>71</v>
      </c>
      <c r="Y301" t="s">
        <v>71</v>
      </c>
      <c r="Z301" t="s">
        <v>71</v>
      </c>
      <c r="AA301" t="s">
        <v>71</v>
      </c>
      <c r="AB301" t="s">
        <v>71</v>
      </c>
      <c r="AC301" t="s">
        <v>71</v>
      </c>
      <c r="AD301" t="s">
        <v>71</v>
      </c>
      <c r="AE301" t="s">
        <v>71</v>
      </c>
      <c r="AF301" t="s">
        <v>71</v>
      </c>
      <c r="AG301" t="s">
        <v>71</v>
      </c>
      <c r="AH301" t="s">
        <v>71</v>
      </c>
      <c r="AI301" t="s">
        <v>71</v>
      </c>
      <c r="AJ301" t="s">
        <v>71</v>
      </c>
      <c r="AK301" t="s">
        <v>71</v>
      </c>
      <c r="AL301" t="s">
        <v>71</v>
      </c>
      <c r="AM301" t="s">
        <v>71</v>
      </c>
      <c r="AN301" t="s">
        <v>71</v>
      </c>
      <c r="AO301" t="s">
        <v>71</v>
      </c>
      <c r="AP301" t="s">
        <v>2889</v>
      </c>
      <c r="AQ301" t="s">
        <v>2890</v>
      </c>
      <c r="AR301" t="s">
        <v>2891</v>
      </c>
      <c r="AS301" t="s">
        <v>71</v>
      </c>
      <c r="AT301" t="s">
        <v>71</v>
      </c>
      <c r="AU301" t="s">
        <v>71</v>
      </c>
      <c r="AV301">
        <v>2014</v>
      </c>
      <c r="AW301">
        <v>442</v>
      </c>
      <c r="AX301" t="s">
        <v>71</v>
      </c>
      <c r="AY301" t="s">
        <v>71</v>
      </c>
      <c r="AZ301" t="s">
        <v>71</v>
      </c>
      <c r="BA301" t="s">
        <v>71</v>
      </c>
      <c r="BB301" t="s">
        <v>71</v>
      </c>
      <c r="BC301">
        <v>355</v>
      </c>
      <c r="BD301">
        <v>365</v>
      </c>
      <c r="BE301" t="s">
        <v>71</v>
      </c>
      <c r="BF301" t="s">
        <v>71</v>
      </c>
      <c r="BG301" t="s">
        <v>71</v>
      </c>
      <c r="BH301" t="s">
        <v>71</v>
      </c>
      <c r="BI301" t="s">
        <v>71</v>
      </c>
      <c r="BJ301" t="s">
        <v>71</v>
      </c>
      <c r="BK301" t="s">
        <v>71</v>
      </c>
      <c r="BL301" t="s">
        <v>71</v>
      </c>
      <c r="BM301" t="s">
        <v>71</v>
      </c>
      <c r="BN301" t="s">
        <v>71</v>
      </c>
      <c r="BO301" t="s">
        <v>71</v>
      </c>
      <c r="BP301" t="s">
        <v>71</v>
      </c>
      <c r="BQ301" t="s">
        <v>71</v>
      </c>
      <c r="BR301" t="s">
        <v>71</v>
      </c>
      <c r="BS301" t="s">
        <v>71</v>
      </c>
      <c r="BT301" t="s">
        <v>2892</v>
      </c>
      <c r="BU301" t="str">
        <f>HYPERLINK("https%3A%2F%2Fwww.webofscience.com%2Fwos%2Fwoscc%2Ffull-record%2FWOS:000345123600037","View Full Record in Web of Science")</f>
        <v>View Full Record in Web of Science</v>
      </c>
    </row>
    <row r="302" spans="1:73" x14ac:dyDescent="0.25">
      <c r="A302" t="s">
        <v>83</v>
      </c>
      <c r="B302" t="s">
        <v>2893</v>
      </c>
      <c r="C302" t="s">
        <v>71</v>
      </c>
      <c r="D302" t="s">
        <v>71</v>
      </c>
      <c r="E302" t="s">
        <v>102</v>
      </c>
      <c r="F302" t="s">
        <v>2894</v>
      </c>
      <c r="G302" t="s">
        <v>71</v>
      </c>
      <c r="H302" t="s">
        <v>71</v>
      </c>
      <c r="I302" t="s">
        <v>2895</v>
      </c>
      <c r="K302" t="s">
        <v>2896</v>
      </c>
      <c r="L302" t="s">
        <v>1782</v>
      </c>
      <c r="M302" t="s">
        <v>71</v>
      </c>
      <c r="N302" t="s">
        <v>71</v>
      </c>
      <c r="O302" t="s">
        <v>71</v>
      </c>
      <c r="P302" t="s">
        <v>2897</v>
      </c>
      <c r="Q302" t="s">
        <v>2200</v>
      </c>
      <c r="R302" t="s">
        <v>1463</v>
      </c>
      <c r="S302" t="s">
        <v>2898</v>
      </c>
      <c r="T302" t="s">
        <v>71</v>
      </c>
      <c r="U302" t="s">
        <v>71</v>
      </c>
      <c r="V302" t="s">
        <v>71</v>
      </c>
      <c r="W302" t="s">
        <v>2899</v>
      </c>
      <c r="X302" t="s">
        <v>71</v>
      </c>
      <c r="Y302" t="s">
        <v>71</v>
      </c>
      <c r="Z302" t="s">
        <v>71</v>
      </c>
      <c r="AA302" t="s">
        <v>71</v>
      </c>
      <c r="AB302" t="s">
        <v>71</v>
      </c>
      <c r="AC302" t="s">
        <v>71</v>
      </c>
      <c r="AD302" t="s">
        <v>71</v>
      </c>
      <c r="AE302" t="s">
        <v>71</v>
      </c>
      <c r="AF302" t="s">
        <v>71</v>
      </c>
      <c r="AG302" t="s">
        <v>71</v>
      </c>
      <c r="AH302" t="s">
        <v>71</v>
      </c>
      <c r="AI302" t="s">
        <v>71</v>
      </c>
      <c r="AJ302" t="s">
        <v>71</v>
      </c>
      <c r="AK302" t="s">
        <v>71</v>
      </c>
      <c r="AL302" t="s">
        <v>71</v>
      </c>
      <c r="AM302" t="s">
        <v>71</v>
      </c>
      <c r="AN302" t="s">
        <v>71</v>
      </c>
      <c r="AO302" t="s">
        <v>71</v>
      </c>
      <c r="AP302" t="s">
        <v>1788</v>
      </c>
      <c r="AQ302" t="s">
        <v>71</v>
      </c>
      <c r="AR302" t="s">
        <v>2900</v>
      </c>
      <c r="AS302" t="s">
        <v>71</v>
      </c>
      <c r="AT302" t="s">
        <v>71</v>
      </c>
      <c r="AU302" t="s">
        <v>71</v>
      </c>
      <c r="AV302">
        <v>2016</v>
      </c>
      <c r="AW302" t="s">
        <v>71</v>
      </c>
      <c r="AX302" t="s">
        <v>71</v>
      </c>
      <c r="AY302" t="s">
        <v>71</v>
      </c>
      <c r="AZ302" t="s">
        <v>71</v>
      </c>
      <c r="BA302" t="s">
        <v>71</v>
      </c>
      <c r="BB302" t="s">
        <v>71</v>
      </c>
      <c r="BC302">
        <v>1789</v>
      </c>
      <c r="BD302">
        <v>1796</v>
      </c>
      <c r="BE302" t="s">
        <v>71</v>
      </c>
      <c r="BF302" t="s">
        <v>71</v>
      </c>
      <c r="BG302" t="s">
        <v>71</v>
      </c>
      <c r="BH302" t="s">
        <v>71</v>
      </c>
      <c r="BI302" t="s">
        <v>71</v>
      </c>
      <c r="BJ302" t="s">
        <v>71</v>
      </c>
      <c r="BK302" t="s">
        <v>71</v>
      </c>
      <c r="BL302" t="s">
        <v>71</v>
      </c>
      <c r="BM302" t="s">
        <v>71</v>
      </c>
      <c r="BN302" t="s">
        <v>71</v>
      </c>
      <c r="BO302" t="s">
        <v>71</v>
      </c>
      <c r="BP302" t="s">
        <v>71</v>
      </c>
      <c r="BQ302" t="s">
        <v>71</v>
      </c>
      <c r="BR302" t="s">
        <v>71</v>
      </c>
      <c r="BS302" t="s">
        <v>71</v>
      </c>
      <c r="BT302" t="s">
        <v>2901</v>
      </c>
      <c r="BU302" t="str">
        <f>HYPERLINK("https%3A%2F%2Fwww.webofscience.com%2Fwos%2Fwoscc%2Ffull-record%2FWOS:000392150700248","View Full Record in Web of Science")</f>
        <v>View Full Record in Web of Science</v>
      </c>
    </row>
    <row r="303" spans="1:73" x14ac:dyDescent="0.25">
      <c r="A303" t="s">
        <v>69</v>
      </c>
      <c r="B303" t="s">
        <v>2902</v>
      </c>
      <c r="C303" t="s">
        <v>71</v>
      </c>
      <c r="D303" t="s">
        <v>71</v>
      </c>
      <c r="E303" t="s">
        <v>71</v>
      </c>
      <c r="F303" t="s">
        <v>2903</v>
      </c>
      <c r="G303" t="s">
        <v>71</v>
      </c>
      <c r="H303" t="s">
        <v>71</v>
      </c>
      <c r="I303" t="s">
        <v>2904</v>
      </c>
      <c r="K303" t="s">
        <v>2905</v>
      </c>
      <c r="L303" t="s">
        <v>71</v>
      </c>
      <c r="M303" t="s">
        <v>71</v>
      </c>
      <c r="N303" t="s">
        <v>71</v>
      </c>
      <c r="O303" t="s">
        <v>71</v>
      </c>
      <c r="P303" t="s">
        <v>71</v>
      </c>
      <c r="Q303" t="s">
        <v>71</v>
      </c>
      <c r="R303" t="s">
        <v>71</v>
      </c>
      <c r="S303" t="s">
        <v>71</v>
      </c>
      <c r="T303" t="s">
        <v>71</v>
      </c>
      <c r="U303" t="s">
        <v>71</v>
      </c>
      <c r="V303" t="s">
        <v>71</v>
      </c>
      <c r="W303" t="s">
        <v>2906</v>
      </c>
      <c r="X303" t="s">
        <v>71</v>
      </c>
      <c r="Y303" t="s">
        <v>71</v>
      </c>
      <c r="Z303" t="s">
        <v>71</v>
      </c>
      <c r="AA303" t="s">
        <v>71</v>
      </c>
      <c r="AB303" t="s">
        <v>2907</v>
      </c>
      <c r="AC303" t="s">
        <v>2908</v>
      </c>
      <c r="AD303" t="s">
        <v>71</v>
      </c>
      <c r="AE303" t="s">
        <v>71</v>
      </c>
      <c r="AF303" t="s">
        <v>71</v>
      </c>
      <c r="AG303" t="s">
        <v>71</v>
      </c>
      <c r="AH303" t="s">
        <v>71</v>
      </c>
      <c r="AI303" t="s">
        <v>71</v>
      </c>
      <c r="AJ303" t="s">
        <v>71</v>
      </c>
      <c r="AK303" t="s">
        <v>71</v>
      </c>
      <c r="AL303" t="s">
        <v>71</v>
      </c>
      <c r="AM303" t="s">
        <v>71</v>
      </c>
      <c r="AN303" t="s">
        <v>71</v>
      </c>
      <c r="AO303" t="s">
        <v>71</v>
      </c>
      <c r="AP303" t="s">
        <v>2909</v>
      </c>
      <c r="AQ303" t="s">
        <v>2910</v>
      </c>
      <c r="AR303" t="s">
        <v>71</v>
      </c>
      <c r="AS303" t="s">
        <v>71</v>
      </c>
      <c r="AT303" t="s">
        <v>71</v>
      </c>
      <c r="AU303" t="s">
        <v>71</v>
      </c>
      <c r="AV303">
        <v>2015</v>
      </c>
      <c r="AW303">
        <v>142</v>
      </c>
      <c r="AX303" t="s">
        <v>130</v>
      </c>
      <c r="AY303" t="s">
        <v>71</v>
      </c>
      <c r="AZ303" t="s">
        <v>71</v>
      </c>
      <c r="BA303" t="s">
        <v>71</v>
      </c>
      <c r="BB303" t="s">
        <v>71</v>
      </c>
      <c r="BC303">
        <v>53</v>
      </c>
      <c r="BD303">
        <v>86</v>
      </c>
      <c r="BE303" t="s">
        <v>71</v>
      </c>
      <c r="BF303" t="s">
        <v>2911</v>
      </c>
      <c r="BG303" t="str">
        <f>HYPERLINK("http://dx.doi.org/10.3233/FI-2015-1284","http://dx.doi.org/10.3233/FI-2015-1284")</f>
        <v>http://dx.doi.org/10.3233/FI-2015-1284</v>
      </c>
      <c r="BH303" t="s">
        <v>71</v>
      </c>
      <c r="BI303" t="s">
        <v>71</v>
      </c>
      <c r="BJ303" t="s">
        <v>71</v>
      </c>
      <c r="BK303" t="s">
        <v>71</v>
      </c>
      <c r="BL303" t="s">
        <v>71</v>
      </c>
      <c r="BM303" t="s">
        <v>71</v>
      </c>
      <c r="BN303" t="s">
        <v>71</v>
      </c>
      <c r="BO303" t="s">
        <v>71</v>
      </c>
      <c r="BP303" t="s">
        <v>71</v>
      </c>
      <c r="BQ303" t="s">
        <v>71</v>
      </c>
      <c r="BR303" t="s">
        <v>71</v>
      </c>
      <c r="BS303" t="s">
        <v>71</v>
      </c>
      <c r="BT303" t="s">
        <v>2912</v>
      </c>
      <c r="BU303" t="str">
        <f>HYPERLINK("https%3A%2F%2Fwww.webofscience.com%2Fwos%2Fwoscc%2Ffull-record%2FWOS:000367316400004","View Full Record in Web of Science")</f>
        <v>View Full Record in Web of Science</v>
      </c>
    </row>
    <row r="304" spans="1:73" x14ac:dyDescent="0.25">
      <c r="A304" t="s">
        <v>69</v>
      </c>
      <c r="B304" t="s">
        <v>2913</v>
      </c>
      <c r="C304" t="s">
        <v>71</v>
      </c>
      <c r="D304" t="s">
        <v>71</v>
      </c>
      <c r="E304" t="s">
        <v>71</v>
      </c>
      <c r="F304" t="s">
        <v>2914</v>
      </c>
      <c r="G304" t="s">
        <v>71</v>
      </c>
      <c r="H304" t="s">
        <v>71</v>
      </c>
      <c r="I304" t="s">
        <v>2915</v>
      </c>
      <c r="K304" t="s">
        <v>1028</v>
      </c>
      <c r="L304" t="s">
        <v>71</v>
      </c>
      <c r="M304" t="s">
        <v>71</v>
      </c>
      <c r="N304" t="s">
        <v>71</v>
      </c>
      <c r="O304" t="s">
        <v>71</v>
      </c>
      <c r="P304" t="s">
        <v>71</v>
      </c>
      <c r="Q304" t="s">
        <v>71</v>
      </c>
      <c r="R304" t="s">
        <v>71</v>
      </c>
      <c r="S304" t="s">
        <v>71</v>
      </c>
      <c r="T304" t="s">
        <v>71</v>
      </c>
      <c r="U304" t="s">
        <v>71</v>
      </c>
      <c r="V304" t="s">
        <v>71</v>
      </c>
      <c r="W304" t="s">
        <v>2916</v>
      </c>
      <c r="X304" t="s">
        <v>71</v>
      </c>
      <c r="Y304" t="s">
        <v>71</v>
      </c>
      <c r="Z304" t="s">
        <v>71</v>
      </c>
      <c r="AA304" t="s">
        <v>71</v>
      </c>
      <c r="AB304" t="s">
        <v>71</v>
      </c>
      <c r="AC304" t="s">
        <v>71</v>
      </c>
      <c r="AD304" t="s">
        <v>71</v>
      </c>
      <c r="AE304" t="s">
        <v>71</v>
      </c>
      <c r="AF304" t="s">
        <v>71</v>
      </c>
      <c r="AG304" t="s">
        <v>71</v>
      </c>
      <c r="AH304" t="s">
        <v>71</v>
      </c>
      <c r="AI304" t="s">
        <v>71</v>
      </c>
      <c r="AJ304" t="s">
        <v>71</v>
      </c>
      <c r="AK304" t="s">
        <v>71</v>
      </c>
      <c r="AL304" t="s">
        <v>71</v>
      </c>
      <c r="AM304" t="s">
        <v>71</v>
      </c>
      <c r="AN304" t="s">
        <v>71</v>
      </c>
      <c r="AO304" t="s">
        <v>71</v>
      </c>
      <c r="AP304" t="s">
        <v>1030</v>
      </c>
      <c r="AQ304" t="s">
        <v>1031</v>
      </c>
      <c r="AR304" t="s">
        <v>71</v>
      </c>
      <c r="AS304" t="s">
        <v>71</v>
      </c>
      <c r="AT304" t="s">
        <v>71</v>
      </c>
      <c r="AU304" t="s">
        <v>728</v>
      </c>
      <c r="AV304">
        <v>2022</v>
      </c>
      <c r="AW304">
        <v>52</v>
      </c>
      <c r="AX304">
        <v>15</v>
      </c>
      <c r="AY304" t="s">
        <v>71</v>
      </c>
      <c r="AZ304" t="s">
        <v>71</v>
      </c>
      <c r="BA304" t="s">
        <v>180</v>
      </c>
      <c r="BB304" t="s">
        <v>71</v>
      </c>
      <c r="BC304">
        <v>18226</v>
      </c>
      <c r="BD304">
        <v>18247</v>
      </c>
      <c r="BE304" t="s">
        <v>71</v>
      </c>
      <c r="BF304" t="s">
        <v>2917</v>
      </c>
      <c r="BG304" t="str">
        <f>HYPERLINK("http://dx.doi.org/10.1007/s10489-022-03749-0","http://dx.doi.org/10.1007/s10489-022-03749-0")</f>
        <v>http://dx.doi.org/10.1007/s10489-022-03749-0</v>
      </c>
      <c r="BH304" t="s">
        <v>71</v>
      </c>
      <c r="BI304" t="s">
        <v>950</v>
      </c>
      <c r="BJ304" t="s">
        <v>71</v>
      </c>
      <c r="BK304" t="s">
        <v>71</v>
      </c>
      <c r="BL304" t="s">
        <v>71</v>
      </c>
      <c r="BM304" t="s">
        <v>71</v>
      </c>
      <c r="BN304" t="s">
        <v>71</v>
      </c>
      <c r="BO304">
        <v>35855435</v>
      </c>
      <c r="BP304" t="s">
        <v>71</v>
      </c>
      <c r="BQ304" t="s">
        <v>71</v>
      </c>
      <c r="BR304" t="s">
        <v>71</v>
      </c>
      <c r="BS304" t="s">
        <v>71</v>
      </c>
      <c r="BT304" t="s">
        <v>2918</v>
      </c>
      <c r="BU304" t="str">
        <f>HYPERLINK("https%3A%2F%2Fwww.webofscience.com%2Fwos%2Fwoscc%2Ffull-record%2FWOS:000825924000002","View Full Record in Web of Science")</f>
        <v>View Full Record in Web of Science</v>
      </c>
    </row>
    <row r="305" spans="1:73" x14ac:dyDescent="0.25">
      <c r="A305" t="s">
        <v>69</v>
      </c>
      <c r="B305" t="s">
        <v>2919</v>
      </c>
      <c r="C305" t="s">
        <v>71</v>
      </c>
      <c r="D305" t="s">
        <v>71</v>
      </c>
      <c r="E305" t="s">
        <v>71</v>
      </c>
      <c r="F305" t="s">
        <v>2920</v>
      </c>
      <c r="G305" t="s">
        <v>71</v>
      </c>
      <c r="H305" t="s">
        <v>71</v>
      </c>
      <c r="I305" t="s">
        <v>2921</v>
      </c>
      <c r="K305" t="s">
        <v>123</v>
      </c>
      <c r="L305" t="s">
        <v>71</v>
      </c>
      <c r="M305" t="s">
        <v>71</v>
      </c>
      <c r="N305" t="s">
        <v>71</v>
      </c>
      <c r="O305" t="s">
        <v>71</v>
      </c>
      <c r="P305" t="s">
        <v>71</v>
      </c>
      <c r="Q305" t="s">
        <v>71</v>
      </c>
      <c r="R305" t="s">
        <v>71</v>
      </c>
      <c r="S305" t="s">
        <v>71</v>
      </c>
      <c r="T305" t="s">
        <v>71</v>
      </c>
      <c r="U305" t="s">
        <v>71</v>
      </c>
      <c r="V305" t="s">
        <v>71</v>
      </c>
      <c r="W305" t="s">
        <v>2922</v>
      </c>
      <c r="X305" t="s">
        <v>71</v>
      </c>
      <c r="Y305" t="s">
        <v>71</v>
      </c>
      <c r="Z305" t="s">
        <v>71</v>
      </c>
      <c r="AA305" t="s">
        <v>71</v>
      </c>
      <c r="AB305" t="s">
        <v>2923</v>
      </c>
      <c r="AC305" t="s">
        <v>2924</v>
      </c>
      <c r="AD305" t="s">
        <v>71</v>
      </c>
      <c r="AE305" t="s">
        <v>71</v>
      </c>
      <c r="AF305" t="s">
        <v>71</v>
      </c>
      <c r="AG305" t="s">
        <v>71</v>
      </c>
      <c r="AH305" t="s">
        <v>71</v>
      </c>
      <c r="AI305" t="s">
        <v>71</v>
      </c>
      <c r="AJ305" t="s">
        <v>71</v>
      </c>
      <c r="AK305" t="s">
        <v>71</v>
      </c>
      <c r="AL305" t="s">
        <v>71</v>
      </c>
      <c r="AM305" t="s">
        <v>71</v>
      </c>
      <c r="AN305" t="s">
        <v>71</v>
      </c>
      <c r="AO305" t="s">
        <v>71</v>
      </c>
      <c r="AP305" t="s">
        <v>127</v>
      </c>
      <c r="AQ305" t="s">
        <v>128</v>
      </c>
      <c r="AR305" t="s">
        <v>71</v>
      </c>
      <c r="AS305" t="s">
        <v>71</v>
      </c>
      <c r="AT305" t="s">
        <v>71</v>
      </c>
      <c r="AU305" t="s">
        <v>479</v>
      </c>
      <c r="AV305">
        <v>2017</v>
      </c>
      <c r="AW305">
        <v>412</v>
      </c>
      <c r="AX305" t="s">
        <v>71</v>
      </c>
      <c r="AY305" t="s">
        <v>71</v>
      </c>
      <c r="AZ305" t="s">
        <v>71</v>
      </c>
      <c r="BA305" t="s">
        <v>71</v>
      </c>
      <c r="BB305" t="s">
        <v>71</v>
      </c>
      <c r="BC305">
        <v>132</v>
      </c>
      <c r="BD305">
        <v>153</v>
      </c>
      <c r="BE305" t="s">
        <v>71</v>
      </c>
      <c r="BF305" t="s">
        <v>2925</v>
      </c>
      <c r="BG305" t="str">
        <f>HYPERLINK("http://dx.doi.org/10.1016/j.ins.2017.05.036","http://dx.doi.org/10.1016/j.ins.2017.05.036")</f>
        <v>http://dx.doi.org/10.1016/j.ins.2017.05.036</v>
      </c>
      <c r="BH305" t="s">
        <v>71</v>
      </c>
      <c r="BI305" t="s">
        <v>71</v>
      </c>
      <c r="BJ305" t="s">
        <v>71</v>
      </c>
      <c r="BK305" t="s">
        <v>71</v>
      </c>
      <c r="BL305" t="s">
        <v>71</v>
      </c>
      <c r="BM305" t="s">
        <v>71</v>
      </c>
      <c r="BN305" t="s">
        <v>71</v>
      </c>
      <c r="BO305" t="s">
        <v>71</v>
      </c>
      <c r="BP305" t="s">
        <v>71</v>
      </c>
      <c r="BQ305" t="s">
        <v>71</v>
      </c>
      <c r="BR305" t="s">
        <v>71</v>
      </c>
      <c r="BS305" t="s">
        <v>71</v>
      </c>
      <c r="BT305" t="s">
        <v>2926</v>
      </c>
      <c r="BU305" t="str">
        <f>HYPERLINK("https%3A%2F%2Fwww.webofscience.com%2Fwos%2Fwoscc%2Ffull-record%2FWOS:000404705800009","View Full Record in Web of Science")</f>
        <v>View Full Record in Web of Science</v>
      </c>
    </row>
    <row r="306" spans="1:73" x14ac:dyDescent="0.25">
      <c r="A306" t="s">
        <v>83</v>
      </c>
      <c r="B306" t="s">
        <v>2927</v>
      </c>
      <c r="C306" t="s">
        <v>71</v>
      </c>
      <c r="D306" t="s">
        <v>71</v>
      </c>
      <c r="E306" t="s">
        <v>2928</v>
      </c>
      <c r="F306" t="s">
        <v>2929</v>
      </c>
      <c r="G306" t="s">
        <v>71</v>
      </c>
      <c r="H306" t="s">
        <v>71</v>
      </c>
      <c r="I306" t="s">
        <v>2930</v>
      </c>
      <c r="K306" t="s">
        <v>2931</v>
      </c>
      <c r="L306" t="s">
        <v>71</v>
      </c>
      <c r="M306" t="s">
        <v>71</v>
      </c>
      <c r="N306" t="s">
        <v>71</v>
      </c>
      <c r="O306" t="s">
        <v>71</v>
      </c>
      <c r="P306" t="s">
        <v>2932</v>
      </c>
      <c r="Q306" t="s">
        <v>2933</v>
      </c>
      <c r="R306" t="s">
        <v>2934</v>
      </c>
      <c r="S306" t="s">
        <v>2935</v>
      </c>
      <c r="T306" t="s">
        <v>71</v>
      </c>
      <c r="U306" t="s">
        <v>71</v>
      </c>
      <c r="V306" t="s">
        <v>71</v>
      </c>
      <c r="W306" t="s">
        <v>2936</v>
      </c>
      <c r="X306" t="s">
        <v>71</v>
      </c>
      <c r="Y306" t="s">
        <v>71</v>
      </c>
      <c r="Z306" t="s">
        <v>71</v>
      </c>
      <c r="AA306" t="s">
        <v>71</v>
      </c>
      <c r="AB306" t="s">
        <v>71</v>
      </c>
      <c r="AC306" t="s">
        <v>71</v>
      </c>
      <c r="AD306" t="s">
        <v>71</v>
      </c>
      <c r="AE306" t="s">
        <v>71</v>
      </c>
      <c r="AF306" t="s">
        <v>71</v>
      </c>
      <c r="AG306" t="s">
        <v>71</v>
      </c>
      <c r="AH306" t="s">
        <v>71</v>
      </c>
      <c r="AI306" t="s">
        <v>71</v>
      </c>
      <c r="AJ306" t="s">
        <v>71</v>
      </c>
      <c r="AK306" t="s">
        <v>71</v>
      </c>
      <c r="AL306" t="s">
        <v>71</v>
      </c>
      <c r="AM306" t="s">
        <v>71</v>
      </c>
      <c r="AN306" t="s">
        <v>71</v>
      </c>
      <c r="AO306" t="s">
        <v>71</v>
      </c>
      <c r="AP306" t="s">
        <v>71</v>
      </c>
      <c r="AQ306" t="s">
        <v>71</v>
      </c>
      <c r="AR306" t="s">
        <v>2937</v>
      </c>
      <c r="AS306" t="s">
        <v>71</v>
      </c>
      <c r="AT306" t="s">
        <v>71</v>
      </c>
      <c r="AU306" t="s">
        <v>71</v>
      </c>
      <c r="AV306">
        <v>2015</v>
      </c>
      <c r="AW306" t="s">
        <v>71</v>
      </c>
      <c r="AX306" t="s">
        <v>71</v>
      </c>
      <c r="AY306" t="s">
        <v>71</v>
      </c>
      <c r="AZ306" t="s">
        <v>71</v>
      </c>
      <c r="BA306" t="s">
        <v>71</v>
      </c>
      <c r="BB306" t="s">
        <v>71</v>
      </c>
      <c r="BC306">
        <v>184</v>
      </c>
      <c r="BD306">
        <v>189</v>
      </c>
      <c r="BE306" t="s">
        <v>71</v>
      </c>
      <c r="BF306" t="s">
        <v>71</v>
      </c>
      <c r="BG306" t="s">
        <v>71</v>
      </c>
      <c r="BH306" t="s">
        <v>71</v>
      </c>
      <c r="BI306" t="s">
        <v>71</v>
      </c>
      <c r="BJ306" t="s">
        <v>71</v>
      </c>
      <c r="BK306" t="s">
        <v>71</v>
      </c>
      <c r="BL306" t="s">
        <v>71</v>
      </c>
      <c r="BM306" t="s">
        <v>71</v>
      </c>
      <c r="BN306" t="s">
        <v>71</v>
      </c>
      <c r="BO306" t="s">
        <v>71</v>
      </c>
      <c r="BP306" t="s">
        <v>71</v>
      </c>
      <c r="BQ306" t="s">
        <v>71</v>
      </c>
      <c r="BR306" t="s">
        <v>71</v>
      </c>
      <c r="BS306" t="s">
        <v>71</v>
      </c>
      <c r="BT306" t="s">
        <v>2938</v>
      </c>
      <c r="BU306" t="str">
        <f>HYPERLINK("https%3A%2F%2Fwww.webofscience.com%2Fwos%2Fwoscc%2Ffull-record%2FWOS:000380290700033","View Full Record in Web of Science")</f>
        <v>View Full Record in Web of Science</v>
      </c>
    </row>
    <row r="307" spans="1:73" x14ac:dyDescent="0.25">
      <c r="A307" t="s">
        <v>83</v>
      </c>
      <c r="B307" t="s">
        <v>2939</v>
      </c>
      <c r="C307" t="s">
        <v>71</v>
      </c>
      <c r="D307" t="s">
        <v>71</v>
      </c>
      <c r="E307" t="s">
        <v>102</v>
      </c>
      <c r="F307" t="s">
        <v>2940</v>
      </c>
      <c r="G307" t="s">
        <v>71</v>
      </c>
      <c r="H307" t="s">
        <v>71</v>
      </c>
      <c r="I307" t="s">
        <v>2941</v>
      </c>
      <c r="K307" t="s">
        <v>2942</v>
      </c>
      <c r="L307" t="s">
        <v>2943</v>
      </c>
      <c r="M307" t="s">
        <v>71</v>
      </c>
      <c r="N307" t="s">
        <v>71</v>
      </c>
      <c r="O307" t="s">
        <v>71</v>
      </c>
      <c r="P307" t="s">
        <v>2944</v>
      </c>
      <c r="Q307" t="s">
        <v>2945</v>
      </c>
      <c r="R307" t="s">
        <v>2946</v>
      </c>
      <c r="S307" t="s">
        <v>2947</v>
      </c>
      <c r="T307" t="s">
        <v>71</v>
      </c>
      <c r="U307" t="s">
        <v>71</v>
      </c>
      <c r="V307" t="s">
        <v>71</v>
      </c>
      <c r="W307" t="s">
        <v>2948</v>
      </c>
      <c r="X307" t="s">
        <v>71</v>
      </c>
      <c r="Y307" t="s">
        <v>71</v>
      </c>
      <c r="Z307" t="s">
        <v>71</v>
      </c>
      <c r="AA307" t="s">
        <v>71</v>
      </c>
      <c r="AB307" t="s">
        <v>2949</v>
      </c>
      <c r="AC307" t="s">
        <v>2950</v>
      </c>
      <c r="AD307" t="s">
        <v>71</v>
      </c>
      <c r="AE307" t="s">
        <v>71</v>
      </c>
      <c r="AF307" t="s">
        <v>71</v>
      </c>
      <c r="AG307" t="s">
        <v>71</v>
      </c>
      <c r="AH307" t="s">
        <v>71</v>
      </c>
      <c r="AI307" t="s">
        <v>71</v>
      </c>
      <c r="AJ307" t="s">
        <v>71</v>
      </c>
      <c r="AK307" t="s">
        <v>71</v>
      </c>
      <c r="AL307" t="s">
        <v>71</v>
      </c>
      <c r="AM307" t="s">
        <v>71</v>
      </c>
      <c r="AN307" t="s">
        <v>71</v>
      </c>
      <c r="AO307" t="s">
        <v>71</v>
      </c>
      <c r="AP307" t="s">
        <v>2951</v>
      </c>
      <c r="AQ307" t="s">
        <v>71</v>
      </c>
      <c r="AR307" t="s">
        <v>2952</v>
      </c>
      <c r="AS307" t="s">
        <v>71</v>
      </c>
      <c r="AT307" t="s">
        <v>71</v>
      </c>
      <c r="AU307" t="s">
        <v>71</v>
      </c>
      <c r="AV307">
        <v>2018</v>
      </c>
      <c r="AW307" t="s">
        <v>71</v>
      </c>
      <c r="AX307" t="s">
        <v>71</v>
      </c>
      <c r="AY307" t="s">
        <v>71</v>
      </c>
      <c r="AZ307" t="s">
        <v>71</v>
      </c>
      <c r="BA307" t="s">
        <v>71</v>
      </c>
      <c r="BB307" t="s">
        <v>71</v>
      </c>
      <c r="BC307" t="s">
        <v>71</v>
      </c>
      <c r="BD307" t="s">
        <v>71</v>
      </c>
      <c r="BE307" t="s">
        <v>71</v>
      </c>
      <c r="BF307" t="s">
        <v>71</v>
      </c>
      <c r="BG307" t="s">
        <v>71</v>
      </c>
      <c r="BH307" t="s">
        <v>71</v>
      </c>
      <c r="BI307" t="s">
        <v>71</v>
      </c>
      <c r="BJ307" t="s">
        <v>71</v>
      </c>
      <c r="BK307" t="s">
        <v>71</v>
      </c>
      <c r="BL307" t="s">
        <v>71</v>
      </c>
      <c r="BM307" t="s">
        <v>71</v>
      </c>
      <c r="BN307" t="s">
        <v>71</v>
      </c>
      <c r="BO307" t="s">
        <v>71</v>
      </c>
      <c r="BP307" t="s">
        <v>71</v>
      </c>
      <c r="BQ307" t="s">
        <v>71</v>
      </c>
      <c r="BR307" t="s">
        <v>71</v>
      </c>
      <c r="BS307" t="s">
        <v>71</v>
      </c>
      <c r="BT307" t="s">
        <v>2953</v>
      </c>
      <c r="BU307" t="str">
        <f>HYPERLINK("https%3A%2F%2Fwww.webofscience.com%2Fwos%2Fwoscc%2Ffull-record%2FWOS:000450056500108","View Full Record in Web of Science")</f>
        <v>View Full Record in Web of Science</v>
      </c>
    </row>
    <row r="308" spans="1:73" x14ac:dyDescent="0.25">
      <c r="A308" t="s">
        <v>83</v>
      </c>
      <c r="B308" t="s">
        <v>2954</v>
      </c>
      <c r="C308" t="s">
        <v>71</v>
      </c>
      <c r="D308" t="s">
        <v>71</v>
      </c>
      <c r="E308" t="s">
        <v>2955</v>
      </c>
      <c r="F308" t="s">
        <v>2956</v>
      </c>
      <c r="G308" t="s">
        <v>71</v>
      </c>
      <c r="H308" t="s">
        <v>71</v>
      </c>
      <c r="I308" t="s">
        <v>2957</v>
      </c>
      <c r="K308" t="s">
        <v>2958</v>
      </c>
      <c r="L308" t="s">
        <v>71</v>
      </c>
      <c r="M308" t="s">
        <v>71</v>
      </c>
      <c r="N308" t="s">
        <v>71</v>
      </c>
      <c r="O308" t="s">
        <v>71</v>
      </c>
      <c r="P308" t="s">
        <v>2959</v>
      </c>
      <c r="Q308" t="s">
        <v>2960</v>
      </c>
      <c r="R308" t="s">
        <v>1292</v>
      </c>
      <c r="S308" t="s">
        <v>2961</v>
      </c>
      <c r="T308" t="s">
        <v>71</v>
      </c>
      <c r="U308" t="s">
        <v>71</v>
      </c>
      <c r="V308" t="s">
        <v>71</v>
      </c>
      <c r="W308" t="s">
        <v>2962</v>
      </c>
      <c r="X308" t="s">
        <v>71</v>
      </c>
      <c r="Y308" t="s">
        <v>71</v>
      </c>
      <c r="Z308" t="s">
        <v>71</v>
      </c>
      <c r="AA308" t="s">
        <v>71</v>
      </c>
      <c r="AB308" t="s">
        <v>71</v>
      </c>
      <c r="AC308" t="s">
        <v>71</v>
      </c>
      <c r="AD308" t="s">
        <v>71</v>
      </c>
      <c r="AE308" t="s">
        <v>71</v>
      </c>
      <c r="AF308" t="s">
        <v>71</v>
      </c>
      <c r="AG308" t="s">
        <v>71</v>
      </c>
      <c r="AH308" t="s">
        <v>71</v>
      </c>
      <c r="AI308" t="s">
        <v>71</v>
      </c>
      <c r="AJ308" t="s">
        <v>71</v>
      </c>
      <c r="AK308" t="s">
        <v>71</v>
      </c>
      <c r="AL308" t="s">
        <v>71</v>
      </c>
      <c r="AM308" t="s">
        <v>71</v>
      </c>
      <c r="AN308" t="s">
        <v>71</v>
      </c>
      <c r="AO308" t="s">
        <v>71</v>
      </c>
      <c r="AP308" t="s">
        <v>71</v>
      </c>
      <c r="AQ308" t="s">
        <v>71</v>
      </c>
      <c r="AR308" t="s">
        <v>2963</v>
      </c>
      <c r="AS308" t="s">
        <v>71</v>
      </c>
      <c r="AT308" t="s">
        <v>71</v>
      </c>
      <c r="AU308" t="s">
        <v>71</v>
      </c>
      <c r="AV308">
        <v>2008</v>
      </c>
      <c r="AW308" t="s">
        <v>71</v>
      </c>
      <c r="AX308" t="s">
        <v>71</v>
      </c>
      <c r="AY308" t="s">
        <v>71</v>
      </c>
      <c r="AZ308" t="s">
        <v>71</v>
      </c>
      <c r="BA308" t="s">
        <v>71</v>
      </c>
      <c r="BB308" t="s">
        <v>71</v>
      </c>
      <c r="BC308">
        <v>466</v>
      </c>
      <c r="BD308">
        <v>471</v>
      </c>
      <c r="BE308" t="s">
        <v>71</v>
      </c>
      <c r="BF308" t="s">
        <v>2964</v>
      </c>
      <c r="BG308" t="str">
        <f>HYPERLINK("http://dx.doi.org/10.1109/ICRMEM.2008.48","http://dx.doi.org/10.1109/ICRMEM.2008.48")</f>
        <v>http://dx.doi.org/10.1109/ICRMEM.2008.48</v>
      </c>
      <c r="BH308" t="s">
        <v>71</v>
      </c>
      <c r="BI308" t="s">
        <v>71</v>
      </c>
      <c r="BJ308" t="s">
        <v>71</v>
      </c>
      <c r="BK308" t="s">
        <v>71</v>
      </c>
      <c r="BL308" t="s">
        <v>71</v>
      </c>
      <c r="BM308" t="s">
        <v>71</v>
      </c>
      <c r="BN308" t="s">
        <v>71</v>
      </c>
      <c r="BO308" t="s">
        <v>71</v>
      </c>
      <c r="BP308" t="s">
        <v>71</v>
      </c>
      <c r="BQ308" t="s">
        <v>71</v>
      </c>
      <c r="BR308" t="s">
        <v>71</v>
      </c>
      <c r="BS308" t="s">
        <v>71</v>
      </c>
      <c r="BT308" t="s">
        <v>2965</v>
      </c>
      <c r="BU308" t="str">
        <f>HYPERLINK("https%3A%2F%2Fwww.webofscience.com%2Fwos%2Fwoscc%2Ffull-record%2FWOS:000264526000084","View Full Record in Web of Science")</f>
        <v>View Full Record in Web of Science</v>
      </c>
    </row>
    <row r="309" spans="1:73" x14ac:dyDescent="0.25">
      <c r="A309" t="s">
        <v>83</v>
      </c>
      <c r="B309" t="s">
        <v>274</v>
      </c>
      <c r="C309" t="s">
        <v>71</v>
      </c>
      <c r="D309" t="s">
        <v>71</v>
      </c>
      <c r="E309" t="s">
        <v>102</v>
      </c>
      <c r="F309" t="s">
        <v>2966</v>
      </c>
      <c r="G309" t="s">
        <v>71</v>
      </c>
      <c r="H309" t="s">
        <v>71</v>
      </c>
      <c r="I309" t="s">
        <v>2967</v>
      </c>
      <c r="K309" t="s">
        <v>2968</v>
      </c>
      <c r="L309" t="s">
        <v>71</v>
      </c>
      <c r="M309" t="s">
        <v>71</v>
      </c>
      <c r="N309" t="s">
        <v>71</v>
      </c>
      <c r="O309" t="s">
        <v>71</v>
      </c>
      <c r="P309" t="s">
        <v>277</v>
      </c>
      <c r="Q309" t="s">
        <v>2969</v>
      </c>
      <c r="R309" t="s">
        <v>2970</v>
      </c>
      <c r="S309" t="s">
        <v>71</v>
      </c>
      <c r="T309" t="s">
        <v>71</v>
      </c>
      <c r="U309" t="s">
        <v>71</v>
      </c>
      <c r="V309" t="s">
        <v>71</v>
      </c>
      <c r="W309" t="s">
        <v>2971</v>
      </c>
      <c r="X309" t="s">
        <v>71</v>
      </c>
      <c r="Y309" t="s">
        <v>71</v>
      </c>
      <c r="Z309" t="s">
        <v>71</v>
      </c>
      <c r="AA309" t="s">
        <v>71</v>
      </c>
      <c r="AB309" t="s">
        <v>71</v>
      </c>
      <c r="AC309" t="s">
        <v>71</v>
      </c>
      <c r="AD309" t="s">
        <v>71</v>
      </c>
      <c r="AE309" t="s">
        <v>71</v>
      </c>
      <c r="AF309" t="s">
        <v>71</v>
      </c>
      <c r="AG309" t="s">
        <v>71</v>
      </c>
      <c r="AH309" t="s">
        <v>71</v>
      </c>
      <c r="AI309" t="s">
        <v>71</v>
      </c>
      <c r="AJ309" t="s">
        <v>71</v>
      </c>
      <c r="AK309" t="s">
        <v>71</v>
      </c>
      <c r="AL309" t="s">
        <v>71</v>
      </c>
      <c r="AM309" t="s">
        <v>71</v>
      </c>
      <c r="AN309" t="s">
        <v>71</v>
      </c>
      <c r="AO309" t="s">
        <v>71</v>
      </c>
      <c r="AP309" t="s">
        <v>71</v>
      </c>
      <c r="AQ309" t="s">
        <v>71</v>
      </c>
      <c r="AR309" t="s">
        <v>2972</v>
      </c>
      <c r="AS309" t="s">
        <v>71</v>
      </c>
      <c r="AT309" t="s">
        <v>71</v>
      </c>
      <c r="AU309" t="s">
        <v>71</v>
      </c>
      <c r="AV309">
        <v>2009</v>
      </c>
      <c r="AW309" t="s">
        <v>71</v>
      </c>
      <c r="AX309" t="s">
        <v>71</v>
      </c>
      <c r="AY309" t="s">
        <v>71</v>
      </c>
      <c r="AZ309" t="s">
        <v>71</v>
      </c>
      <c r="BA309" t="s">
        <v>71</v>
      </c>
      <c r="BB309" t="s">
        <v>71</v>
      </c>
      <c r="BC309">
        <v>455</v>
      </c>
      <c r="BD309">
        <v>460</v>
      </c>
      <c r="BE309" t="s">
        <v>71</v>
      </c>
      <c r="BF309" t="s">
        <v>71</v>
      </c>
      <c r="BG309" t="s">
        <v>71</v>
      </c>
      <c r="BH309" t="s">
        <v>71</v>
      </c>
      <c r="BI309" t="s">
        <v>71</v>
      </c>
      <c r="BJ309" t="s">
        <v>71</v>
      </c>
      <c r="BK309" t="s">
        <v>71</v>
      </c>
      <c r="BL309" t="s">
        <v>71</v>
      </c>
      <c r="BM309" t="s">
        <v>71</v>
      </c>
      <c r="BN309" t="s">
        <v>71</v>
      </c>
      <c r="BO309" t="s">
        <v>71</v>
      </c>
      <c r="BP309" t="s">
        <v>71</v>
      </c>
      <c r="BQ309" t="s">
        <v>71</v>
      </c>
      <c r="BR309" t="s">
        <v>71</v>
      </c>
      <c r="BS309" t="s">
        <v>71</v>
      </c>
      <c r="BT309" t="s">
        <v>2973</v>
      </c>
      <c r="BU309" t="str">
        <f>HYPERLINK("https%3A%2F%2Fwww.webofscience.com%2Fwos%2Fwoscc%2Ffull-record%2FWOS:000271827700079","View Full Record in Web of Science")</f>
        <v>View Full Record in Web of Science</v>
      </c>
    </row>
    <row r="310" spans="1:73" x14ac:dyDescent="0.25">
      <c r="A310" t="s">
        <v>69</v>
      </c>
      <c r="B310" t="s">
        <v>2974</v>
      </c>
      <c r="C310" t="s">
        <v>71</v>
      </c>
      <c r="D310" t="s">
        <v>71</v>
      </c>
      <c r="E310" t="s">
        <v>71</v>
      </c>
      <c r="F310" t="s">
        <v>2975</v>
      </c>
      <c r="G310" t="s">
        <v>71</v>
      </c>
      <c r="H310" t="s">
        <v>71</v>
      </c>
      <c r="I310" t="s">
        <v>2976</v>
      </c>
      <c r="K310" t="s">
        <v>115</v>
      </c>
      <c r="L310" t="s">
        <v>71</v>
      </c>
      <c r="M310" t="s">
        <v>71</v>
      </c>
      <c r="N310" t="s">
        <v>71</v>
      </c>
      <c r="O310" t="s">
        <v>71</v>
      </c>
      <c r="P310" t="s">
        <v>71</v>
      </c>
      <c r="Q310" t="s">
        <v>71</v>
      </c>
      <c r="R310" t="s">
        <v>71</v>
      </c>
      <c r="S310" t="s">
        <v>71</v>
      </c>
      <c r="T310" t="s">
        <v>71</v>
      </c>
      <c r="U310" t="s">
        <v>71</v>
      </c>
      <c r="V310" t="s">
        <v>71</v>
      </c>
      <c r="W310" t="s">
        <v>2977</v>
      </c>
      <c r="X310" t="s">
        <v>71</v>
      </c>
      <c r="Y310" t="s">
        <v>71</v>
      </c>
      <c r="Z310" t="s">
        <v>71</v>
      </c>
      <c r="AA310" t="s">
        <v>71</v>
      </c>
      <c r="AB310" t="s">
        <v>2978</v>
      </c>
      <c r="AC310" t="s">
        <v>2979</v>
      </c>
      <c r="AD310" t="s">
        <v>71</v>
      </c>
      <c r="AE310" t="s">
        <v>71</v>
      </c>
      <c r="AF310" t="s">
        <v>71</v>
      </c>
      <c r="AG310" t="s">
        <v>71</v>
      </c>
      <c r="AH310" t="s">
        <v>71</v>
      </c>
      <c r="AI310" t="s">
        <v>71</v>
      </c>
      <c r="AJ310" t="s">
        <v>71</v>
      </c>
      <c r="AK310" t="s">
        <v>71</v>
      </c>
      <c r="AL310" t="s">
        <v>71</v>
      </c>
      <c r="AM310" t="s">
        <v>71</v>
      </c>
      <c r="AN310" t="s">
        <v>71</v>
      </c>
      <c r="AO310" t="s">
        <v>71</v>
      </c>
      <c r="AP310" t="s">
        <v>117</v>
      </c>
      <c r="AQ310" t="s">
        <v>118</v>
      </c>
      <c r="AR310" t="s">
        <v>71</v>
      </c>
      <c r="AS310" t="s">
        <v>71</v>
      </c>
      <c r="AT310" t="s">
        <v>71</v>
      </c>
      <c r="AU310" t="s">
        <v>2980</v>
      </c>
      <c r="AV310">
        <v>2014</v>
      </c>
      <c r="AW310">
        <v>43</v>
      </c>
      <c r="AX310">
        <v>1</v>
      </c>
      <c r="AY310" t="s">
        <v>71</v>
      </c>
      <c r="AZ310" t="s">
        <v>71</v>
      </c>
      <c r="BA310" t="s">
        <v>71</v>
      </c>
      <c r="BB310" t="s">
        <v>71</v>
      </c>
      <c r="BC310">
        <v>75</v>
      </c>
      <c r="BD310">
        <v>95</v>
      </c>
      <c r="BE310" t="s">
        <v>71</v>
      </c>
      <c r="BF310" t="s">
        <v>2981</v>
      </c>
      <c r="BG310" t="str">
        <f>HYPERLINK("http://dx.doi.org/10.1080/03081079.2013.844695","http://dx.doi.org/10.1080/03081079.2013.844695")</f>
        <v>http://dx.doi.org/10.1080/03081079.2013.844695</v>
      </c>
      <c r="BH310" t="s">
        <v>71</v>
      </c>
      <c r="BI310" t="s">
        <v>71</v>
      </c>
      <c r="BJ310" t="s">
        <v>71</v>
      </c>
      <c r="BK310" t="s">
        <v>71</v>
      </c>
      <c r="BL310" t="s">
        <v>71</v>
      </c>
      <c r="BM310" t="s">
        <v>71</v>
      </c>
      <c r="BN310" t="s">
        <v>71</v>
      </c>
      <c r="BO310" t="s">
        <v>71</v>
      </c>
      <c r="BP310" t="s">
        <v>71</v>
      </c>
      <c r="BQ310" t="s">
        <v>71</v>
      </c>
      <c r="BR310" t="s">
        <v>71</v>
      </c>
      <c r="BS310" t="s">
        <v>71</v>
      </c>
      <c r="BT310" t="s">
        <v>2982</v>
      </c>
      <c r="BU310" t="str">
        <f>HYPERLINK("https%3A%2F%2Fwww.webofscience.com%2Fwos%2Fwoscc%2Ffull-record%2FWOS:000327482500004","View Full Record in Web of Science")</f>
        <v>View Full Record in Web of Science</v>
      </c>
    </row>
    <row r="311" spans="1:73" x14ac:dyDescent="0.25">
      <c r="A311" t="s">
        <v>83</v>
      </c>
      <c r="B311" t="s">
        <v>2983</v>
      </c>
      <c r="C311" t="s">
        <v>71</v>
      </c>
      <c r="D311" t="s">
        <v>2984</v>
      </c>
      <c r="E311" t="s">
        <v>71</v>
      </c>
      <c r="F311" t="s">
        <v>2985</v>
      </c>
      <c r="G311" t="s">
        <v>71</v>
      </c>
      <c r="H311" t="s">
        <v>71</v>
      </c>
      <c r="I311" t="s">
        <v>2986</v>
      </c>
      <c r="K311" t="s">
        <v>2987</v>
      </c>
      <c r="L311" t="s">
        <v>71</v>
      </c>
      <c r="M311" t="s">
        <v>71</v>
      </c>
      <c r="N311" t="s">
        <v>71</v>
      </c>
      <c r="O311" t="s">
        <v>71</v>
      </c>
      <c r="P311" t="s">
        <v>2988</v>
      </c>
      <c r="Q311" t="s">
        <v>2989</v>
      </c>
      <c r="R311" t="s">
        <v>2990</v>
      </c>
      <c r="S311" t="s">
        <v>102</v>
      </c>
      <c r="T311" t="s">
        <v>71</v>
      </c>
      <c r="U311" t="s">
        <v>71</v>
      </c>
      <c r="V311" t="s">
        <v>71</v>
      </c>
      <c r="W311" t="s">
        <v>2991</v>
      </c>
      <c r="X311" t="s">
        <v>71</v>
      </c>
      <c r="Y311" t="s">
        <v>71</v>
      </c>
      <c r="Z311" t="s">
        <v>71</v>
      </c>
      <c r="AA311" t="s">
        <v>71</v>
      </c>
      <c r="AB311" t="s">
        <v>71</v>
      </c>
      <c r="AC311" t="s">
        <v>71</v>
      </c>
      <c r="AD311" t="s">
        <v>71</v>
      </c>
      <c r="AE311" t="s">
        <v>71</v>
      </c>
      <c r="AF311" t="s">
        <v>71</v>
      </c>
      <c r="AG311" t="s">
        <v>71</v>
      </c>
      <c r="AH311" t="s">
        <v>71</v>
      </c>
      <c r="AI311" t="s">
        <v>71</v>
      </c>
      <c r="AJ311" t="s">
        <v>71</v>
      </c>
      <c r="AK311" t="s">
        <v>71</v>
      </c>
      <c r="AL311" t="s">
        <v>71</v>
      </c>
      <c r="AM311" t="s">
        <v>71</v>
      </c>
      <c r="AN311" t="s">
        <v>71</v>
      </c>
      <c r="AO311" t="s">
        <v>71</v>
      </c>
      <c r="AP311" t="s">
        <v>71</v>
      </c>
      <c r="AQ311" t="s">
        <v>71</v>
      </c>
      <c r="AR311" t="s">
        <v>2992</v>
      </c>
      <c r="AS311" t="s">
        <v>71</v>
      </c>
      <c r="AT311" t="s">
        <v>71</v>
      </c>
      <c r="AU311" t="s">
        <v>71</v>
      </c>
      <c r="AV311">
        <v>2014</v>
      </c>
      <c r="AW311" t="s">
        <v>71</v>
      </c>
      <c r="AX311" t="s">
        <v>71</v>
      </c>
      <c r="AY311" t="s">
        <v>71</v>
      </c>
      <c r="AZ311" t="s">
        <v>71</v>
      </c>
      <c r="BA311" t="s">
        <v>71</v>
      </c>
      <c r="BB311" t="s">
        <v>71</v>
      </c>
      <c r="BC311" t="s">
        <v>71</v>
      </c>
      <c r="BD311" t="s">
        <v>71</v>
      </c>
      <c r="BE311" t="s">
        <v>71</v>
      </c>
      <c r="BF311" t="s">
        <v>71</v>
      </c>
      <c r="BG311" t="s">
        <v>71</v>
      </c>
      <c r="BH311" t="s">
        <v>71</v>
      </c>
      <c r="BI311" t="s">
        <v>71</v>
      </c>
      <c r="BJ311" t="s">
        <v>71</v>
      </c>
      <c r="BK311" t="s">
        <v>71</v>
      </c>
      <c r="BL311" t="s">
        <v>71</v>
      </c>
      <c r="BM311" t="s">
        <v>71</v>
      </c>
      <c r="BN311" t="s">
        <v>71</v>
      </c>
      <c r="BO311" t="s">
        <v>71</v>
      </c>
      <c r="BP311" t="s">
        <v>71</v>
      </c>
      <c r="BQ311" t="s">
        <v>71</v>
      </c>
      <c r="BR311" t="s">
        <v>71</v>
      </c>
      <c r="BS311" t="s">
        <v>71</v>
      </c>
      <c r="BT311" t="s">
        <v>2993</v>
      </c>
      <c r="BU311" t="str">
        <f>HYPERLINK("https%3A%2F%2Fwww.webofscience.com%2Fwos%2Fwoscc%2Ffull-record%2FWOS:000360828700048","View Full Record in Web of Science")</f>
        <v>View Full Record in Web of Science</v>
      </c>
    </row>
    <row r="312" spans="1:73" x14ac:dyDescent="0.25">
      <c r="A312" t="s">
        <v>83</v>
      </c>
      <c r="B312" t="s">
        <v>2994</v>
      </c>
      <c r="C312" t="s">
        <v>71</v>
      </c>
      <c r="D312" t="s">
        <v>2995</v>
      </c>
      <c r="E312" t="s">
        <v>71</v>
      </c>
      <c r="F312" t="s">
        <v>2996</v>
      </c>
      <c r="G312" t="s">
        <v>71</v>
      </c>
      <c r="H312" t="s">
        <v>71</v>
      </c>
      <c r="I312" t="s">
        <v>2997</v>
      </c>
      <c r="K312" t="s">
        <v>2998</v>
      </c>
      <c r="L312" t="s">
        <v>687</v>
      </c>
      <c r="M312" t="s">
        <v>71</v>
      </c>
      <c r="N312" t="s">
        <v>71</v>
      </c>
      <c r="O312" t="s">
        <v>71</v>
      </c>
      <c r="P312" t="s">
        <v>2999</v>
      </c>
      <c r="Q312" t="s">
        <v>3000</v>
      </c>
      <c r="R312" t="s">
        <v>3001</v>
      </c>
      <c r="S312" t="s">
        <v>3002</v>
      </c>
      <c r="T312" t="s">
        <v>71</v>
      </c>
      <c r="U312" t="s">
        <v>71</v>
      </c>
      <c r="V312" t="s">
        <v>71</v>
      </c>
      <c r="W312" t="s">
        <v>3003</v>
      </c>
      <c r="X312" t="s">
        <v>71</v>
      </c>
      <c r="Y312" t="s">
        <v>71</v>
      </c>
      <c r="Z312" t="s">
        <v>71</v>
      </c>
      <c r="AA312" t="s">
        <v>71</v>
      </c>
      <c r="AB312" t="s">
        <v>71</v>
      </c>
      <c r="AC312" t="s">
        <v>71</v>
      </c>
      <c r="AD312" t="s">
        <v>71</v>
      </c>
      <c r="AE312" t="s">
        <v>71</v>
      </c>
      <c r="AF312" t="s">
        <v>71</v>
      </c>
      <c r="AG312" t="s">
        <v>71</v>
      </c>
      <c r="AH312" t="s">
        <v>71</v>
      </c>
      <c r="AI312" t="s">
        <v>71</v>
      </c>
      <c r="AJ312" t="s">
        <v>71</v>
      </c>
      <c r="AK312" t="s">
        <v>71</v>
      </c>
      <c r="AL312" t="s">
        <v>71</v>
      </c>
      <c r="AM312" t="s">
        <v>71</v>
      </c>
      <c r="AN312" t="s">
        <v>71</v>
      </c>
      <c r="AO312" t="s">
        <v>71</v>
      </c>
      <c r="AP312" t="s">
        <v>695</v>
      </c>
      <c r="AQ312" t="s">
        <v>71</v>
      </c>
      <c r="AR312" t="s">
        <v>3004</v>
      </c>
      <c r="AS312" t="s">
        <v>71</v>
      </c>
      <c r="AT312" t="s">
        <v>71</v>
      </c>
      <c r="AU312" t="s">
        <v>71</v>
      </c>
      <c r="AV312">
        <v>2011</v>
      </c>
      <c r="AW312">
        <v>7002</v>
      </c>
      <c r="AX312" t="s">
        <v>71</v>
      </c>
      <c r="AY312" t="s">
        <v>3005</v>
      </c>
      <c r="AZ312" t="s">
        <v>71</v>
      </c>
      <c r="BA312" t="s">
        <v>71</v>
      </c>
      <c r="BB312" t="s">
        <v>71</v>
      </c>
      <c r="BC312">
        <v>566</v>
      </c>
      <c r="BD312">
        <v>570</v>
      </c>
      <c r="BE312" t="s">
        <v>71</v>
      </c>
      <c r="BF312" t="s">
        <v>71</v>
      </c>
      <c r="BG312" t="s">
        <v>71</v>
      </c>
      <c r="BH312" t="s">
        <v>71</v>
      </c>
      <c r="BI312" t="s">
        <v>71</v>
      </c>
      <c r="BJ312" t="s">
        <v>71</v>
      </c>
      <c r="BK312" t="s">
        <v>71</v>
      </c>
      <c r="BL312" t="s">
        <v>71</v>
      </c>
      <c r="BM312" t="s">
        <v>71</v>
      </c>
      <c r="BN312" t="s">
        <v>71</v>
      </c>
      <c r="BO312" t="s">
        <v>71</v>
      </c>
      <c r="BP312" t="s">
        <v>71</v>
      </c>
      <c r="BQ312" t="s">
        <v>71</v>
      </c>
      <c r="BR312" t="s">
        <v>71</v>
      </c>
      <c r="BS312" t="s">
        <v>71</v>
      </c>
      <c r="BT312" t="s">
        <v>3006</v>
      </c>
      <c r="BU312" t="str">
        <f>HYPERLINK("https%3A%2F%2Fwww.webofscience.com%2Fwos%2Fwoscc%2Ffull-record%2FWOS:000308895600073","View Full Record in Web of Science")</f>
        <v>View Full Record in Web of Science</v>
      </c>
    </row>
    <row r="313" spans="1:73" x14ac:dyDescent="0.25">
      <c r="A313" t="s">
        <v>69</v>
      </c>
      <c r="B313" t="s">
        <v>3007</v>
      </c>
      <c r="C313" t="s">
        <v>71</v>
      </c>
      <c r="D313" t="s">
        <v>71</v>
      </c>
      <c r="E313" t="s">
        <v>71</v>
      </c>
      <c r="F313" t="s">
        <v>3007</v>
      </c>
      <c r="G313" t="s">
        <v>71</v>
      </c>
      <c r="H313" t="s">
        <v>71</v>
      </c>
      <c r="I313" t="s">
        <v>3008</v>
      </c>
      <c r="K313" t="s">
        <v>3009</v>
      </c>
      <c r="L313" t="s">
        <v>71</v>
      </c>
      <c r="M313" t="s">
        <v>71</v>
      </c>
      <c r="N313" t="s">
        <v>71</v>
      </c>
      <c r="O313" t="s">
        <v>71</v>
      </c>
      <c r="P313" t="s">
        <v>71</v>
      </c>
      <c r="Q313" t="s">
        <v>71</v>
      </c>
      <c r="R313" t="s">
        <v>71</v>
      </c>
      <c r="S313" t="s">
        <v>71</v>
      </c>
      <c r="T313" t="s">
        <v>71</v>
      </c>
      <c r="U313" t="s">
        <v>71</v>
      </c>
      <c r="V313" t="s">
        <v>71</v>
      </c>
      <c r="W313" t="s">
        <v>3010</v>
      </c>
      <c r="X313" t="s">
        <v>71</v>
      </c>
      <c r="Y313" t="s">
        <v>71</v>
      </c>
      <c r="Z313" t="s">
        <v>71</v>
      </c>
      <c r="AA313" t="s">
        <v>71</v>
      </c>
      <c r="AB313" t="s">
        <v>2310</v>
      </c>
      <c r="AC313" t="s">
        <v>2311</v>
      </c>
      <c r="AD313" t="s">
        <v>71</v>
      </c>
      <c r="AE313" t="s">
        <v>71</v>
      </c>
      <c r="AF313" t="s">
        <v>71</v>
      </c>
      <c r="AG313" t="s">
        <v>71</v>
      </c>
      <c r="AH313" t="s">
        <v>71</v>
      </c>
      <c r="AI313" t="s">
        <v>71</v>
      </c>
      <c r="AJ313" t="s">
        <v>71</v>
      </c>
      <c r="AK313" t="s">
        <v>71</v>
      </c>
      <c r="AL313" t="s">
        <v>71</v>
      </c>
      <c r="AM313" t="s">
        <v>71</v>
      </c>
      <c r="AN313" t="s">
        <v>71</v>
      </c>
      <c r="AO313" t="s">
        <v>71</v>
      </c>
      <c r="AP313" t="s">
        <v>3011</v>
      </c>
      <c r="AQ313" t="s">
        <v>3012</v>
      </c>
      <c r="AR313" t="s">
        <v>71</v>
      </c>
      <c r="AS313" t="s">
        <v>71</v>
      </c>
      <c r="AT313" t="s">
        <v>71</v>
      </c>
      <c r="AU313" t="s">
        <v>3013</v>
      </c>
      <c r="AV313">
        <v>2004</v>
      </c>
      <c r="AW313">
        <v>17</v>
      </c>
      <c r="AX313">
        <v>3</v>
      </c>
      <c r="AY313" t="s">
        <v>71</v>
      </c>
      <c r="AZ313" t="s">
        <v>71</v>
      </c>
      <c r="BA313" t="s">
        <v>71</v>
      </c>
      <c r="BB313" t="s">
        <v>71</v>
      </c>
      <c r="BC313">
        <v>265</v>
      </c>
      <c r="BD313">
        <v>278</v>
      </c>
      <c r="BE313" t="s">
        <v>71</v>
      </c>
      <c r="BF313" t="s">
        <v>3014</v>
      </c>
      <c r="BG313" t="str">
        <f>HYPERLINK("http://dx.doi.org/10.1080/09511920310001607050","http://dx.doi.org/10.1080/09511920310001607050")</f>
        <v>http://dx.doi.org/10.1080/09511920310001607050</v>
      </c>
      <c r="BH313" t="s">
        <v>71</v>
      </c>
      <c r="BI313" t="s">
        <v>71</v>
      </c>
      <c r="BJ313" t="s">
        <v>71</v>
      </c>
      <c r="BK313" t="s">
        <v>71</v>
      </c>
      <c r="BL313" t="s">
        <v>71</v>
      </c>
      <c r="BM313" t="s">
        <v>71</v>
      </c>
      <c r="BN313" t="s">
        <v>71</v>
      </c>
      <c r="BO313" t="s">
        <v>71</v>
      </c>
      <c r="BP313" t="s">
        <v>71</v>
      </c>
      <c r="BQ313" t="s">
        <v>71</v>
      </c>
      <c r="BR313" t="s">
        <v>71</v>
      </c>
      <c r="BS313" t="s">
        <v>71</v>
      </c>
      <c r="BT313" t="s">
        <v>3015</v>
      </c>
      <c r="BU313" t="str">
        <f>HYPERLINK("https%3A%2F%2Fwww.webofscience.com%2Fwos%2Fwoscc%2Ffull-record%2FWOS:000186928700007","View Full Record in Web of Science")</f>
        <v>View Full Record in Web of Science</v>
      </c>
    </row>
    <row r="314" spans="1:73" x14ac:dyDescent="0.25">
      <c r="A314" t="s">
        <v>83</v>
      </c>
      <c r="B314" t="s">
        <v>3016</v>
      </c>
      <c r="C314" t="s">
        <v>71</v>
      </c>
      <c r="D314" t="s">
        <v>3017</v>
      </c>
      <c r="E314" t="s">
        <v>71</v>
      </c>
      <c r="F314" t="s">
        <v>3018</v>
      </c>
      <c r="G314" t="s">
        <v>71</v>
      </c>
      <c r="H314" t="s">
        <v>71</v>
      </c>
      <c r="I314" t="s">
        <v>3019</v>
      </c>
      <c r="K314" t="s">
        <v>3020</v>
      </c>
      <c r="L314" t="s">
        <v>687</v>
      </c>
      <c r="M314" t="s">
        <v>71</v>
      </c>
      <c r="N314" t="s">
        <v>71</v>
      </c>
      <c r="O314" t="s">
        <v>71</v>
      </c>
      <c r="P314" t="s">
        <v>3021</v>
      </c>
      <c r="Q314" t="s">
        <v>3022</v>
      </c>
      <c r="R314" t="s">
        <v>3023</v>
      </c>
      <c r="S314" t="s">
        <v>3024</v>
      </c>
      <c r="T314" t="s">
        <v>3025</v>
      </c>
      <c r="U314" t="s">
        <v>71</v>
      </c>
      <c r="V314" t="s">
        <v>71</v>
      </c>
      <c r="W314" t="s">
        <v>3026</v>
      </c>
      <c r="X314" t="s">
        <v>71</v>
      </c>
      <c r="Y314" t="s">
        <v>71</v>
      </c>
      <c r="Z314" t="s">
        <v>71</v>
      </c>
      <c r="AA314" t="s">
        <v>71</v>
      </c>
      <c r="AB314" t="s">
        <v>71</v>
      </c>
      <c r="AC314" t="s">
        <v>71</v>
      </c>
      <c r="AD314" t="s">
        <v>71</v>
      </c>
      <c r="AE314" t="s">
        <v>71</v>
      </c>
      <c r="AF314" t="s">
        <v>71</v>
      </c>
      <c r="AG314" t="s">
        <v>71</v>
      </c>
      <c r="AH314" t="s">
        <v>71</v>
      </c>
      <c r="AI314" t="s">
        <v>71</v>
      </c>
      <c r="AJ314" t="s">
        <v>71</v>
      </c>
      <c r="AK314" t="s">
        <v>71</v>
      </c>
      <c r="AL314" t="s">
        <v>71</v>
      </c>
      <c r="AM314" t="s">
        <v>71</v>
      </c>
      <c r="AN314" t="s">
        <v>71</v>
      </c>
      <c r="AO314" t="s">
        <v>71</v>
      </c>
      <c r="AP314" t="s">
        <v>695</v>
      </c>
      <c r="AQ314" t="s">
        <v>1283</v>
      </c>
      <c r="AR314" t="s">
        <v>3027</v>
      </c>
      <c r="AS314" t="s">
        <v>71</v>
      </c>
      <c r="AT314" t="s">
        <v>71</v>
      </c>
      <c r="AU314" t="s">
        <v>71</v>
      </c>
      <c r="AV314">
        <v>2015</v>
      </c>
      <c r="AW314">
        <v>9403</v>
      </c>
      <c r="AX314" t="s">
        <v>71</v>
      </c>
      <c r="AY314" t="s">
        <v>71</v>
      </c>
      <c r="AZ314" t="s">
        <v>71</v>
      </c>
      <c r="BA314" t="s">
        <v>71</v>
      </c>
      <c r="BB314" t="s">
        <v>71</v>
      </c>
      <c r="BC314">
        <v>764</v>
      </c>
      <c r="BD314">
        <v>770</v>
      </c>
      <c r="BE314" t="s">
        <v>71</v>
      </c>
      <c r="BF314" t="s">
        <v>3028</v>
      </c>
      <c r="BG314" t="str">
        <f>HYPERLINK("http://dx.doi.org/10.1007/978-3-319-25159-2_70","http://dx.doi.org/10.1007/978-3-319-25159-2_70")</f>
        <v>http://dx.doi.org/10.1007/978-3-319-25159-2_70</v>
      </c>
      <c r="BH314" t="s">
        <v>71</v>
      </c>
      <c r="BI314" t="s">
        <v>71</v>
      </c>
      <c r="BJ314" t="s">
        <v>71</v>
      </c>
      <c r="BK314" t="s">
        <v>71</v>
      </c>
      <c r="BL314" t="s">
        <v>71</v>
      </c>
      <c r="BM314" t="s">
        <v>71</v>
      </c>
      <c r="BN314" t="s">
        <v>71</v>
      </c>
      <c r="BO314" t="s">
        <v>71</v>
      </c>
      <c r="BP314" t="s">
        <v>71</v>
      </c>
      <c r="BQ314" t="s">
        <v>71</v>
      </c>
      <c r="BR314" t="s">
        <v>71</v>
      </c>
      <c r="BS314" t="s">
        <v>71</v>
      </c>
      <c r="BT314" t="s">
        <v>3029</v>
      </c>
      <c r="BU314" t="str">
        <f>HYPERLINK("https%3A%2F%2Fwww.webofscience.com%2Fwos%2Fwoscc%2Ffull-record%2FWOS:000367591500070","View Full Record in Web of Science")</f>
        <v>View Full Record in Web of Science</v>
      </c>
    </row>
    <row r="315" spans="1:73" x14ac:dyDescent="0.25">
      <c r="A315" t="s">
        <v>69</v>
      </c>
      <c r="B315" t="s">
        <v>3030</v>
      </c>
      <c r="C315" t="s">
        <v>71</v>
      </c>
      <c r="D315" t="s">
        <v>71</v>
      </c>
      <c r="E315" t="s">
        <v>71</v>
      </c>
      <c r="F315" t="s">
        <v>3031</v>
      </c>
      <c r="G315" t="s">
        <v>71</v>
      </c>
      <c r="H315" t="s">
        <v>71</v>
      </c>
      <c r="I315" t="s">
        <v>3032</v>
      </c>
      <c r="K315" t="s">
        <v>766</v>
      </c>
      <c r="L315" t="s">
        <v>71</v>
      </c>
      <c r="M315" t="s">
        <v>71</v>
      </c>
      <c r="N315" t="s">
        <v>71</v>
      </c>
      <c r="O315" t="s">
        <v>71</v>
      </c>
      <c r="P315" t="s">
        <v>71</v>
      </c>
      <c r="Q315" t="s">
        <v>71</v>
      </c>
      <c r="R315" t="s">
        <v>71</v>
      </c>
      <c r="S315" t="s">
        <v>71</v>
      </c>
      <c r="T315" t="s">
        <v>71</v>
      </c>
      <c r="U315" t="s">
        <v>71</v>
      </c>
      <c r="V315" t="s">
        <v>71</v>
      </c>
      <c r="W315" t="s">
        <v>3033</v>
      </c>
      <c r="X315" t="s">
        <v>71</v>
      </c>
      <c r="Y315" t="s">
        <v>71</v>
      </c>
      <c r="Z315" t="s">
        <v>71</v>
      </c>
      <c r="AA315" t="s">
        <v>71</v>
      </c>
      <c r="AB315" t="s">
        <v>3034</v>
      </c>
      <c r="AC315" t="s">
        <v>3035</v>
      </c>
      <c r="AD315" t="s">
        <v>71</v>
      </c>
      <c r="AE315" t="s">
        <v>71</v>
      </c>
      <c r="AF315" t="s">
        <v>71</v>
      </c>
      <c r="AG315" t="s">
        <v>71</v>
      </c>
      <c r="AH315" t="s">
        <v>71</v>
      </c>
      <c r="AI315" t="s">
        <v>71</v>
      </c>
      <c r="AJ315" t="s">
        <v>71</v>
      </c>
      <c r="AK315" t="s">
        <v>71</v>
      </c>
      <c r="AL315" t="s">
        <v>71</v>
      </c>
      <c r="AM315" t="s">
        <v>71</v>
      </c>
      <c r="AN315" t="s">
        <v>71</v>
      </c>
      <c r="AO315" t="s">
        <v>71</v>
      </c>
      <c r="AP315" t="s">
        <v>768</v>
      </c>
      <c r="AQ315" t="s">
        <v>769</v>
      </c>
      <c r="AR315" t="s">
        <v>71</v>
      </c>
      <c r="AS315" t="s">
        <v>71</v>
      </c>
      <c r="AT315" t="s">
        <v>71</v>
      </c>
      <c r="AU315" t="s">
        <v>770</v>
      </c>
      <c r="AV315">
        <v>2022</v>
      </c>
      <c r="AW315">
        <v>118</v>
      </c>
      <c r="AX315" t="s">
        <v>71</v>
      </c>
      <c r="AY315" t="s">
        <v>71</v>
      </c>
      <c r="AZ315" t="s">
        <v>71</v>
      </c>
      <c r="BA315" t="s">
        <v>71</v>
      </c>
      <c r="BB315" t="s">
        <v>71</v>
      </c>
      <c r="BC315" t="s">
        <v>71</v>
      </c>
      <c r="BD315" t="s">
        <v>71</v>
      </c>
      <c r="BE315">
        <v>108465</v>
      </c>
      <c r="BF315" t="s">
        <v>3036</v>
      </c>
      <c r="BG315" t="str">
        <f>HYPERLINK("http://dx.doi.org/10.1016/j.asoc.2022.108465","http://dx.doi.org/10.1016/j.asoc.2022.108465")</f>
        <v>http://dx.doi.org/10.1016/j.asoc.2022.108465</v>
      </c>
      <c r="BH315" t="s">
        <v>71</v>
      </c>
      <c r="BI315" t="s">
        <v>71</v>
      </c>
      <c r="BJ315" t="s">
        <v>71</v>
      </c>
      <c r="BK315" t="s">
        <v>71</v>
      </c>
      <c r="BL315" t="s">
        <v>71</v>
      </c>
      <c r="BM315" t="s">
        <v>71</v>
      </c>
      <c r="BN315" t="s">
        <v>71</v>
      </c>
      <c r="BO315" t="s">
        <v>71</v>
      </c>
      <c r="BP315" t="s">
        <v>71</v>
      </c>
      <c r="BQ315" t="s">
        <v>71</v>
      </c>
      <c r="BR315" t="s">
        <v>71</v>
      </c>
      <c r="BS315" t="s">
        <v>71</v>
      </c>
      <c r="BT315" t="s">
        <v>3037</v>
      </c>
      <c r="BU315" t="str">
        <f>HYPERLINK("https%3A%2F%2Fwww.webofscience.com%2Fwos%2Fwoscc%2Ffull-record%2FWOS:000791538500007","View Full Record in Web of Science")</f>
        <v>View Full Record in Web of Science</v>
      </c>
    </row>
    <row r="316" spans="1:73" x14ac:dyDescent="0.25">
      <c r="A316" t="s">
        <v>69</v>
      </c>
      <c r="B316" t="s">
        <v>3038</v>
      </c>
      <c r="C316" t="s">
        <v>71</v>
      </c>
      <c r="D316" t="s">
        <v>71</v>
      </c>
      <c r="E316" t="s">
        <v>71</v>
      </c>
      <c r="F316" t="s">
        <v>3039</v>
      </c>
      <c r="G316" t="s">
        <v>71</v>
      </c>
      <c r="H316" t="s">
        <v>71</v>
      </c>
      <c r="I316" t="s">
        <v>3040</v>
      </c>
      <c r="K316" t="s">
        <v>174</v>
      </c>
      <c r="L316" t="s">
        <v>71</v>
      </c>
      <c r="M316" t="s">
        <v>71</v>
      </c>
      <c r="N316" t="s">
        <v>71</v>
      </c>
      <c r="O316" t="s">
        <v>71</v>
      </c>
      <c r="P316" t="s">
        <v>3041</v>
      </c>
      <c r="Q316" t="s">
        <v>3042</v>
      </c>
      <c r="R316" t="s">
        <v>3043</v>
      </c>
      <c r="S316" t="s">
        <v>71</v>
      </c>
      <c r="T316" t="s">
        <v>71</v>
      </c>
      <c r="U316" t="s">
        <v>71</v>
      </c>
      <c r="V316" t="s">
        <v>71</v>
      </c>
      <c r="W316" t="s">
        <v>3044</v>
      </c>
      <c r="X316" t="s">
        <v>71</v>
      </c>
      <c r="Y316" t="s">
        <v>71</v>
      </c>
      <c r="Z316" t="s">
        <v>71</v>
      </c>
      <c r="AA316" t="s">
        <v>71</v>
      </c>
      <c r="AB316" t="s">
        <v>71</v>
      </c>
      <c r="AC316" t="s">
        <v>71</v>
      </c>
      <c r="AD316" t="s">
        <v>71</v>
      </c>
      <c r="AE316" t="s">
        <v>71</v>
      </c>
      <c r="AF316" t="s">
        <v>71</v>
      </c>
      <c r="AG316" t="s">
        <v>71</v>
      </c>
      <c r="AH316" t="s">
        <v>71</v>
      </c>
      <c r="AI316" t="s">
        <v>71</v>
      </c>
      <c r="AJ316" t="s">
        <v>71</v>
      </c>
      <c r="AK316" t="s">
        <v>71</v>
      </c>
      <c r="AL316" t="s">
        <v>71</v>
      </c>
      <c r="AM316" t="s">
        <v>71</v>
      </c>
      <c r="AN316" t="s">
        <v>71</v>
      </c>
      <c r="AO316" t="s">
        <v>71</v>
      </c>
      <c r="AP316" t="s">
        <v>178</v>
      </c>
      <c r="AQ316" t="s">
        <v>179</v>
      </c>
      <c r="AR316" t="s">
        <v>71</v>
      </c>
      <c r="AS316" t="s">
        <v>71</v>
      </c>
      <c r="AT316" t="s">
        <v>71</v>
      </c>
      <c r="AU316" t="s">
        <v>71</v>
      </c>
      <c r="AV316">
        <v>2021</v>
      </c>
      <c r="AW316">
        <v>40</v>
      </c>
      <c r="AX316">
        <v>4</v>
      </c>
      <c r="AY316" t="s">
        <v>71</v>
      </c>
      <c r="AZ316" t="s">
        <v>71</v>
      </c>
      <c r="BA316" t="s">
        <v>71</v>
      </c>
      <c r="BB316" t="s">
        <v>71</v>
      </c>
      <c r="BC316">
        <v>7681</v>
      </c>
      <c r="BD316">
        <v>7690</v>
      </c>
      <c r="BE316" t="s">
        <v>71</v>
      </c>
      <c r="BF316" t="s">
        <v>3045</v>
      </c>
      <c r="BG316" t="str">
        <f>HYPERLINK("http://dx.doi.org/10.3233/JIFS-189588","http://dx.doi.org/10.3233/JIFS-189588")</f>
        <v>http://dx.doi.org/10.3233/JIFS-189588</v>
      </c>
      <c r="BH316" t="s">
        <v>71</v>
      </c>
      <c r="BI316" t="s">
        <v>71</v>
      </c>
      <c r="BJ316" t="s">
        <v>71</v>
      </c>
      <c r="BK316" t="s">
        <v>71</v>
      </c>
      <c r="BL316" t="s">
        <v>71</v>
      </c>
      <c r="BM316" t="s">
        <v>71</v>
      </c>
      <c r="BN316" t="s">
        <v>71</v>
      </c>
      <c r="BO316" t="s">
        <v>71</v>
      </c>
      <c r="BP316" t="s">
        <v>71</v>
      </c>
      <c r="BQ316" t="s">
        <v>71</v>
      </c>
      <c r="BR316" t="s">
        <v>71</v>
      </c>
      <c r="BS316" t="s">
        <v>71</v>
      </c>
      <c r="BT316" t="s">
        <v>3046</v>
      </c>
      <c r="BU316" t="str">
        <f>HYPERLINK("https%3A%2F%2Fwww.webofscience.com%2Fwos%2Fwoscc%2Ffull-record%2FWOS:000640518000168","View Full Record in Web of Science")</f>
        <v>View Full Record in Web of Science</v>
      </c>
    </row>
    <row r="317" spans="1:73" x14ac:dyDescent="0.25">
      <c r="A317" t="s">
        <v>69</v>
      </c>
      <c r="B317" t="s">
        <v>1971</v>
      </c>
      <c r="C317" t="s">
        <v>71</v>
      </c>
      <c r="D317" t="s">
        <v>71</v>
      </c>
      <c r="E317" t="s">
        <v>71</v>
      </c>
      <c r="F317" t="s">
        <v>2017</v>
      </c>
      <c r="G317" t="s">
        <v>71</v>
      </c>
      <c r="H317" t="s">
        <v>71</v>
      </c>
      <c r="I317" t="s">
        <v>3047</v>
      </c>
      <c r="K317" t="s">
        <v>421</v>
      </c>
      <c r="L317" t="s">
        <v>71</v>
      </c>
      <c r="M317" t="s">
        <v>71</v>
      </c>
      <c r="N317" t="s">
        <v>71</v>
      </c>
      <c r="O317" t="s">
        <v>71</v>
      </c>
      <c r="P317" t="s">
        <v>71</v>
      </c>
      <c r="Q317" t="s">
        <v>71</v>
      </c>
      <c r="R317" t="s">
        <v>71</v>
      </c>
      <c r="S317" t="s">
        <v>71</v>
      </c>
      <c r="T317" t="s">
        <v>71</v>
      </c>
      <c r="U317" t="s">
        <v>71</v>
      </c>
      <c r="V317" t="s">
        <v>71</v>
      </c>
      <c r="W317" t="s">
        <v>3048</v>
      </c>
      <c r="X317" t="s">
        <v>71</v>
      </c>
      <c r="Y317" t="s">
        <v>71</v>
      </c>
      <c r="Z317" t="s">
        <v>71</v>
      </c>
      <c r="AA317" t="s">
        <v>71</v>
      </c>
      <c r="AB317" t="s">
        <v>71</v>
      </c>
      <c r="AC317" t="s">
        <v>71</v>
      </c>
      <c r="AD317" t="s">
        <v>71</v>
      </c>
      <c r="AE317" t="s">
        <v>71</v>
      </c>
      <c r="AF317" t="s">
        <v>71</v>
      </c>
      <c r="AG317" t="s">
        <v>71</v>
      </c>
      <c r="AH317" t="s">
        <v>71</v>
      </c>
      <c r="AI317" t="s">
        <v>71</v>
      </c>
      <c r="AJ317" t="s">
        <v>71</v>
      </c>
      <c r="AK317" t="s">
        <v>71</v>
      </c>
      <c r="AL317" t="s">
        <v>71</v>
      </c>
      <c r="AM317" t="s">
        <v>71</v>
      </c>
      <c r="AN317" t="s">
        <v>71</v>
      </c>
      <c r="AO317" t="s">
        <v>71</v>
      </c>
      <c r="AP317" t="s">
        <v>423</v>
      </c>
      <c r="AQ317" t="s">
        <v>715</v>
      </c>
      <c r="AR317" t="s">
        <v>71</v>
      </c>
      <c r="AS317" t="s">
        <v>71</v>
      </c>
      <c r="AT317" t="s">
        <v>71</v>
      </c>
      <c r="AU317" t="s">
        <v>1609</v>
      </c>
      <c r="AV317">
        <v>2022</v>
      </c>
      <c r="AW317">
        <v>445</v>
      </c>
      <c r="AX317" t="s">
        <v>71</v>
      </c>
      <c r="AY317" t="s">
        <v>71</v>
      </c>
      <c r="AZ317" t="s">
        <v>71</v>
      </c>
      <c r="BA317" t="s">
        <v>71</v>
      </c>
      <c r="BB317" t="s">
        <v>71</v>
      </c>
      <c r="BC317">
        <v>147</v>
      </c>
      <c r="BD317">
        <v>183</v>
      </c>
      <c r="BE317" t="s">
        <v>71</v>
      </c>
      <c r="BF317" t="s">
        <v>3049</v>
      </c>
      <c r="BG317" t="str">
        <f>HYPERLINK("http://dx.doi.org/10.1016/j.fss.2022.01.006","http://dx.doi.org/10.1016/j.fss.2022.01.006")</f>
        <v>http://dx.doi.org/10.1016/j.fss.2022.01.006</v>
      </c>
      <c r="BH317" t="s">
        <v>71</v>
      </c>
      <c r="BI317" t="s">
        <v>71</v>
      </c>
      <c r="BJ317" t="s">
        <v>71</v>
      </c>
      <c r="BK317" t="s">
        <v>71</v>
      </c>
      <c r="BL317" t="s">
        <v>71</v>
      </c>
      <c r="BM317" t="s">
        <v>71</v>
      </c>
      <c r="BN317" t="s">
        <v>71</v>
      </c>
      <c r="BO317" t="s">
        <v>71</v>
      </c>
      <c r="BP317" t="s">
        <v>71</v>
      </c>
      <c r="BQ317" t="s">
        <v>71</v>
      </c>
      <c r="BR317" t="s">
        <v>71</v>
      </c>
      <c r="BS317" t="s">
        <v>71</v>
      </c>
      <c r="BT317" t="s">
        <v>3050</v>
      </c>
      <c r="BU317" t="str">
        <f>HYPERLINK("https%3A%2F%2Fwww.webofscience.com%2Fwos%2Fwoscc%2Ffull-record%2FWOS:000838452200007","View Full Record in Web of Science")</f>
        <v>View Full Record in Web of Science</v>
      </c>
    </row>
    <row r="318" spans="1:73" x14ac:dyDescent="0.25">
      <c r="A318" t="s">
        <v>69</v>
      </c>
      <c r="B318" t="s">
        <v>3051</v>
      </c>
      <c r="C318" t="s">
        <v>71</v>
      </c>
      <c r="D318" t="s">
        <v>71</v>
      </c>
      <c r="E318" t="s">
        <v>71</v>
      </c>
      <c r="F318" t="s">
        <v>3051</v>
      </c>
      <c r="G318" t="s">
        <v>71</v>
      </c>
      <c r="H318" t="s">
        <v>71</v>
      </c>
      <c r="I318" t="s">
        <v>3052</v>
      </c>
      <c r="K318" t="s">
        <v>3053</v>
      </c>
      <c r="L318" t="s">
        <v>71</v>
      </c>
      <c r="M318" t="s">
        <v>71</v>
      </c>
      <c r="N318" t="s">
        <v>71</v>
      </c>
      <c r="O318" t="s">
        <v>71</v>
      </c>
      <c r="P318" t="s">
        <v>71</v>
      </c>
      <c r="Q318" t="s">
        <v>71</v>
      </c>
      <c r="R318" t="s">
        <v>71</v>
      </c>
      <c r="S318" t="s">
        <v>71</v>
      </c>
      <c r="T318" t="s">
        <v>71</v>
      </c>
      <c r="U318" t="s">
        <v>71</v>
      </c>
      <c r="V318" t="s">
        <v>71</v>
      </c>
      <c r="W318" t="s">
        <v>3054</v>
      </c>
      <c r="X318" t="s">
        <v>71</v>
      </c>
      <c r="Y318" t="s">
        <v>71</v>
      </c>
      <c r="Z318" t="s">
        <v>71</v>
      </c>
      <c r="AA318" t="s">
        <v>71</v>
      </c>
      <c r="AB318" t="s">
        <v>71</v>
      </c>
      <c r="AC318" t="s">
        <v>71</v>
      </c>
      <c r="AD318" t="s">
        <v>71</v>
      </c>
      <c r="AE318" t="s">
        <v>71</v>
      </c>
      <c r="AF318" t="s">
        <v>71</v>
      </c>
      <c r="AG318" t="s">
        <v>71</v>
      </c>
      <c r="AH318" t="s">
        <v>71</v>
      </c>
      <c r="AI318" t="s">
        <v>71</v>
      </c>
      <c r="AJ318" t="s">
        <v>71</v>
      </c>
      <c r="AK318" t="s">
        <v>71</v>
      </c>
      <c r="AL318" t="s">
        <v>71</v>
      </c>
      <c r="AM318" t="s">
        <v>71</v>
      </c>
      <c r="AN318" t="s">
        <v>71</v>
      </c>
      <c r="AO318" t="s">
        <v>71</v>
      </c>
      <c r="AP318" t="s">
        <v>3055</v>
      </c>
      <c r="AQ318" t="s">
        <v>3056</v>
      </c>
      <c r="AR318" t="s">
        <v>71</v>
      </c>
      <c r="AS318" t="s">
        <v>71</v>
      </c>
      <c r="AT318" t="s">
        <v>71</v>
      </c>
      <c r="AU318" t="s">
        <v>71</v>
      </c>
      <c r="AV318">
        <v>2001</v>
      </c>
      <c r="AW318">
        <v>32</v>
      </c>
      <c r="AX318" t="s">
        <v>130</v>
      </c>
      <c r="AY318" t="s">
        <v>71</v>
      </c>
      <c r="AZ318" t="s">
        <v>71</v>
      </c>
      <c r="BA318" t="s">
        <v>71</v>
      </c>
      <c r="BB318" t="s">
        <v>71</v>
      </c>
      <c r="BC318">
        <v>5</v>
      </c>
      <c r="BD318">
        <v>33</v>
      </c>
      <c r="BE318" t="s">
        <v>71</v>
      </c>
      <c r="BF318" t="s">
        <v>3057</v>
      </c>
      <c r="BG318" t="str">
        <f>HYPERLINK("http://dx.doi.org/10.1023/A:1016784627561","http://dx.doi.org/10.1023/A:1016784627561")</f>
        <v>http://dx.doi.org/10.1023/A:1016784627561</v>
      </c>
      <c r="BH318" t="s">
        <v>71</v>
      </c>
      <c r="BI318" t="s">
        <v>71</v>
      </c>
      <c r="BJ318" t="s">
        <v>71</v>
      </c>
      <c r="BK318" t="s">
        <v>71</v>
      </c>
      <c r="BL318" t="s">
        <v>71</v>
      </c>
      <c r="BM318" t="s">
        <v>71</v>
      </c>
      <c r="BN318" t="s">
        <v>71</v>
      </c>
      <c r="BO318" t="s">
        <v>71</v>
      </c>
      <c r="BP318" t="s">
        <v>71</v>
      </c>
      <c r="BQ318" t="s">
        <v>71</v>
      </c>
      <c r="BR318" t="s">
        <v>71</v>
      </c>
      <c r="BS318" t="s">
        <v>71</v>
      </c>
      <c r="BT318" t="s">
        <v>3058</v>
      </c>
      <c r="BU318" t="str">
        <f>HYPERLINK("https%3A%2F%2Fwww.webofscience.com%2Fwos%2Fwoscc%2Ffull-record%2FWOS:000171448100001","View Full Record in Web of Science")</f>
        <v>View Full Record in Web of Science</v>
      </c>
    </row>
    <row r="319" spans="1:73" x14ac:dyDescent="0.25">
      <c r="A319" t="s">
        <v>69</v>
      </c>
      <c r="B319" t="s">
        <v>3059</v>
      </c>
      <c r="C319" t="s">
        <v>71</v>
      </c>
      <c r="D319" t="s">
        <v>71</v>
      </c>
      <c r="E319" t="s">
        <v>71</v>
      </c>
      <c r="F319" t="s">
        <v>3059</v>
      </c>
      <c r="G319" t="s">
        <v>71</v>
      </c>
      <c r="H319" t="s">
        <v>71</v>
      </c>
      <c r="I319" t="s">
        <v>3060</v>
      </c>
      <c r="K319" t="s">
        <v>3061</v>
      </c>
      <c r="L319" t="s">
        <v>71</v>
      </c>
      <c r="M319" t="s">
        <v>71</v>
      </c>
      <c r="N319" t="s">
        <v>71</v>
      </c>
      <c r="O319" t="s">
        <v>71</v>
      </c>
      <c r="P319" t="s">
        <v>71</v>
      </c>
      <c r="Q319" t="s">
        <v>71</v>
      </c>
      <c r="R319" t="s">
        <v>71</v>
      </c>
      <c r="S319" t="s">
        <v>71</v>
      </c>
      <c r="T319" t="s">
        <v>71</v>
      </c>
      <c r="U319" t="s">
        <v>71</v>
      </c>
      <c r="V319" t="s">
        <v>71</v>
      </c>
      <c r="W319" t="s">
        <v>3062</v>
      </c>
      <c r="X319" t="s">
        <v>71</v>
      </c>
      <c r="Y319" t="s">
        <v>71</v>
      </c>
      <c r="Z319" t="s">
        <v>71</v>
      </c>
      <c r="AA319" t="s">
        <v>71</v>
      </c>
      <c r="AB319" t="s">
        <v>71</v>
      </c>
      <c r="AC319" t="s">
        <v>71</v>
      </c>
      <c r="AD319" t="s">
        <v>71</v>
      </c>
      <c r="AE319" t="s">
        <v>71</v>
      </c>
      <c r="AF319" t="s">
        <v>71</v>
      </c>
      <c r="AG319" t="s">
        <v>71</v>
      </c>
      <c r="AH319" t="s">
        <v>71</v>
      </c>
      <c r="AI319" t="s">
        <v>71</v>
      </c>
      <c r="AJ319" t="s">
        <v>71</v>
      </c>
      <c r="AK319" t="s">
        <v>71</v>
      </c>
      <c r="AL319" t="s">
        <v>71</v>
      </c>
      <c r="AM319" t="s">
        <v>71</v>
      </c>
      <c r="AN319" t="s">
        <v>71</v>
      </c>
      <c r="AO319" t="s">
        <v>71</v>
      </c>
      <c r="AP319" t="s">
        <v>3063</v>
      </c>
      <c r="AQ319" t="s">
        <v>71</v>
      </c>
      <c r="AR319" t="s">
        <v>71</v>
      </c>
      <c r="AS319" t="s">
        <v>71</v>
      </c>
      <c r="AT319" t="s">
        <v>71</v>
      </c>
      <c r="AU319" t="s">
        <v>770</v>
      </c>
      <c r="AV319">
        <v>2000</v>
      </c>
      <c r="AW319">
        <v>14</v>
      </c>
      <c r="AX319">
        <v>2</v>
      </c>
      <c r="AY319" t="s">
        <v>71</v>
      </c>
      <c r="AZ319" t="s">
        <v>71</v>
      </c>
      <c r="BA319" t="s">
        <v>71</v>
      </c>
      <c r="BB319" t="s">
        <v>71</v>
      </c>
      <c r="BC319">
        <v>173</v>
      </c>
      <c r="BD319">
        <v>184</v>
      </c>
      <c r="BE319" t="s">
        <v>71</v>
      </c>
      <c r="BF319" t="s">
        <v>3064</v>
      </c>
      <c r="BG319" t="str">
        <f>HYPERLINK("http://dx.doi.org/10.1080/136588100240903","http://dx.doi.org/10.1080/136588100240903")</f>
        <v>http://dx.doi.org/10.1080/136588100240903</v>
      </c>
      <c r="BH319" t="s">
        <v>71</v>
      </c>
      <c r="BI319" t="s">
        <v>71</v>
      </c>
      <c r="BJ319" t="s">
        <v>71</v>
      </c>
      <c r="BK319" t="s">
        <v>71</v>
      </c>
      <c r="BL319" t="s">
        <v>71</v>
      </c>
      <c r="BM319" t="s">
        <v>71</v>
      </c>
      <c r="BN319" t="s">
        <v>71</v>
      </c>
      <c r="BO319" t="s">
        <v>71</v>
      </c>
      <c r="BP319" t="s">
        <v>71</v>
      </c>
      <c r="BQ319" t="s">
        <v>71</v>
      </c>
      <c r="BR319" t="s">
        <v>71</v>
      </c>
      <c r="BS319" t="s">
        <v>71</v>
      </c>
      <c r="BT319" t="s">
        <v>3065</v>
      </c>
      <c r="BU319" t="str">
        <f>HYPERLINK("https%3A%2F%2Fwww.webofscience.com%2Fwos%2Fwoscc%2Ffull-record%2FWOS:000084754700004","View Full Record in Web of Science")</f>
        <v>View Full Record in Web of Science</v>
      </c>
    </row>
    <row r="320" spans="1:73" x14ac:dyDescent="0.25">
      <c r="A320" t="s">
        <v>69</v>
      </c>
      <c r="B320" t="s">
        <v>3066</v>
      </c>
      <c r="C320" t="s">
        <v>71</v>
      </c>
      <c r="D320" t="s">
        <v>71</v>
      </c>
      <c r="E320" t="s">
        <v>71</v>
      </c>
      <c r="F320" t="s">
        <v>3067</v>
      </c>
      <c r="G320" t="s">
        <v>71</v>
      </c>
      <c r="H320" t="s">
        <v>71</v>
      </c>
      <c r="I320" t="s">
        <v>3068</v>
      </c>
      <c r="K320" t="s">
        <v>3069</v>
      </c>
      <c r="L320" t="s">
        <v>71</v>
      </c>
      <c r="M320" t="s">
        <v>71</v>
      </c>
      <c r="N320" t="s">
        <v>71</v>
      </c>
      <c r="O320" t="s">
        <v>71</v>
      </c>
      <c r="P320" t="s">
        <v>71</v>
      </c>
      <c r="Q320" t="s">
        <v>71</v>
      </c>
      <c r="R320" t="s">
        <v>71</v>
      </c>
      <c r="S320" t="s">
        <v>71</v>
      </c>
      <c r="T320" t="s">
        <v>71</v>
      </c>
      <c r="U320" t="s">
        <v>71</v>
      </c>
      <c r="V320" t="s">
        <v>71</v>
      </c>
      <c r="W320" t="s">
        <v>3070</v>
      </c>
      <c r="X320" t="s">
        <v>71</v>
      </c>
      <c r="Y320" t="s">
        <v>71</v>
      </c>
      <c r="Z320" t="s">
        <v>71</v>
      </c>
      <c r="AA320" t="s">
        <v>71</v>
      </c>
      <c r="AB320" t="s">
        <v>3071</v>
      </c>
      <c r="AC320" t="s">
        <v>3072</v>
      </c>
      <c r="AD320" t="s">
        <v>71</v>
      </c>
      <c r="AE320" t="s">
        <v>71</v>
      </c>
      <c r="AF320" t="s">
        <v>71</v>
      </c>
      <c r="AG320" t="s">
        <v>71</v>
      </c>
      <c r="AH320" t="s">
        <v>71</v>
      </c>
      <c r="AI320" t="s">
        <v>71</v>
      </c>
      <c r="AJ320" t="s">
        <v>71</v>
      </c>
      <c r="AK320" t="s">
        <v>71</v>
      </c>
      <c r="AL320" t="s">
        <v>71</v>
      </c>
      <c r="AM320" t="s">
        <v>71</v>
      </c>
      <c r="AN320" t="s">
        <v>71</v>
      </c>
      <c r="AO320" t="s">
        <v>71</v>
      </c>
      <c r="AP320" t="s">
        <v>3073</v>
      </c>
      <c r="AQ320" t="s">
        <v>3074</v>
      </c>
      <c r="AR320" t="s">
        <v>71</v>
      </c>
      <c r="AS320" t="s">
        <v>71</v>
      </c>
      <c r="AT320" t="s">
        <v>71</v>
      </c>
      <c r="AU320" t="s">
        <v>3075</v>
      </c>
      <c r="AV320">
        <v>2022</v>
      </c>
      <c r="AW320">
        <v>122</v>
      </c>
      <c r="AX320">
        <v>4</v>
      </c>
      <c r="AY320" t="s">
        <v>71</v>
      </c>
      <c r="AZ320" t="s">
        <v>71</v>
      </c>
      <c r="BA320" t="s">
        <v>71</v>
      </c>
      <c r="BB320" t="s">
        <v>71</v>
      </c>
      <c r="BC320">
        <v>920</v>
      </c>
      <c r="BD320">
        <v>941</v>
      </c>
      <c r="BE320" t="s">
        <v>71</v>
      </c>
      <c r="BF320" t="s">
        <v>3076</v>
      </c>
      <c r="BG320" t="str">
        <f>HYPERLINK("http://dx.doi.org/10.1108/IMDS-09-2021-0573","http://dx.doi.org/10.1108/IMDS-09-2021-0573")</f>
        <v>http://dx.doi.org/10.1108/IMDS-09-2021-0573</v>
      </c>
      <c r="BH320" t="s">
        <v>71</v>
      </c>
      <c r="BI320" t="s">
        <v>3077</v>
      </c>
      <c r="BJ320" t="s">
        <v>71</v>
      </c>
      <c r="BK320" t="s">
        <v>71</v>
      </c>
      <c r="BL320" t="s">
        <v>71</v>
      </c>
      <c r="BM320" t="s">
        <v>71</v>
      </c>
      <c r="BN320" t="s">
        <v>71</v>
      </c>
      <c r="BO320" t="s">
        <v>71</v>
      </c>
      <c r="BP320" t="s">
        <v>71</v>
      </c>
      <c r="BQ320" t="s">
        <v>71</v>
      </c>
      <c r="BR320" t="s">
        <v>71</v>
      </c>
      <c r="BS320" t="s">
        <v>71</v>
      </c>
      <c r="BT320" t="s">
        <v>3078</v>
      </c>
      <c r="BU320" t="str">
        <f>HYPERLINK("https%3A%2F%2Fwww.webofscience.com%2Fwos%2Fwoscc%2Ffull-record%2FWOS:000775965600001","View Full Record in Web of Science")</f>
        <v>View Full Record in Web of Science</v>
      </c>
    </row>
    <row r="321" spans="1:73" x14ac:dyDescent="0.25">
      <c r="A321" t="s">
        <v>69</v>
      </c>
      <c r="B321" t="s">
        <v>3079</v>
      </c>
      <c r="C321" t="s">
        <v>71</v>
      </c>
      <c r="D321" t="s">
        <v>71</v>
      </c>
      <c r="E321" t="s">
        <v>71</v>
      </c>
      <c r="F321" t="s">
        <v>3080</v>
      </c>
      <c r="G321" t="s">
        <v>71</v>
      </c>
      <c r="H321" t="s">
        <v>71</v>
      </c>
      <c r="I321" t="s">
        <v>3081</v>
      </c>
      <c r="K321" t="s">
        <v>421</v>
      </c>
      <c r="L321" t="s">
        <v>71</v>
      </c>
      <c r="M321" t="s">
        <v>71</v>
      </c>
      <c r="N321" t="s">
        <v>71</v>
      </c>
      <c r="O321" t="s">
        <v>71</v>
      </c>
      <c r="P321" t="s">
        <v>71</v>
      </c>
      <c r="Q321" t="s">
        <v>71</v>
      </c>
      <c r="R321" t="s">
        <v>71</v>
      </c>
      <c r="S321" t="s">
        <v>71</v>
      </c>
      <c r="T321" t="s">
        <v>71</v>
      </c>
      <c r="U321" t="s">
        <v>71</v>
      </c>
      <c r="V321" t="s">
        <v>71</v>
      </c>
      <c r="W321" t="s">
        <v>3082</v>
      </c>
      <c r="X321" t="s">
        <v>71</v>
      </c>
      <c r="Y321" t="s">
        <v>71</v>
      </c>
      <c r="Z321" t="s">
        <v>71</v>
      </c>
      <c r="AA321" t="s">
        <v>71</v>
      </c>
      <c r="AB321" t="s">
        <v>3083</v>
      </c>
      <c r="AC321" t="s">
        <v>3084</v>
      </c>
      <c r="AD321" t="s">
        <v>71</v>
      </c>
      <c r="AE321" t="s">
        <v>71</v>
      </c>
      <c r="AF321" t="s">
        <v>71</v>
      </c>
      <c r="AG321" t="s">
        <v>71</v>
      </c>
      <c r="AH321" t="s">
        <v>71</v>
      </c>
      <c r="AI321" t="s">
        <v>71</v>
      </c>
      <c r="AJ321" t="s">
        <v>71</v>
      </c>
      <c r="AK321" t="s">
        <v>71</v>
      </c>
      <c r="AL321" t="s">
        <v>71</v>
      </c>
      <c r="AM321" t="s">
        <v>71</v>
      </c>
      <c r="AN321" t="s">
        <v>71</v>
      </c>
      <c r="AO321" t="s">
        <v>71</v>
      </c>
      <c r="AP321" t="s">
        <v>423</v>
      </c>
      <c r="AQ321" t="s">
        <v>715</v>
      </c>
      <c r="AR321" t="s">
        <v>71</v>
      </c>
      <c r="AS321" t="s">
        <v>71</v>
      </c>
      <c r="AT321" t="s">
        <v>71</v>
      </c>
      <c r="AU321" t="s">
        <v>2117</v>
      </c>
      <c r="AV321">
        <v>2015</v>
      </c>
      <c r="AW321">
        <v>281</v>
      </c>
      <c r="AX321" t="s">
        <v>71</v>
      </c>
      <c r="AY321" t="s">
        <v>71</v>
      </c>
      <c r="AZ321" t="s">
        <v>71</v>
      </c>
      <c r="BA321" t="s">
        <v>180</v>
      </c>
      <c r="BB321" t="s">
        <v>71</v>
      </c>
      <c r="BC321">
        <v>168</v>
      </c>
      <c r="BD321">
        <v>182</v>
      </c>
      <c r="BE321" t="s">
        <v>71</v>
      </c>
      <c r="BF321" t="s">
        <v>3085</v>
      </c>
      <c r="BG321" t="str">
        <f>HYPERLINK("http://dx.doi.org/10.1016/j.fss.2015.05.005","http://dx.doi.org/10.1016/j.fss.2015.05.005")</f>
        <v>http://dx.doi.org/10.1016/j.fss.2015.05.005</v>
      </c>
      <c r="BH321" t="s">
        <v>71</v>
      </c>
      <c r="BI321" t="s">
        <v>71</v>
      </c>
      <c r="BJ321" t="s">
        <v>71</v>
      </c>
      <c r="BK321" t="s">
        <v>71</v>
      </c>
      <c r="BL321" t="s">
        <v>71</v>
      </c>
      <c r="BM321" t="s">
        <v>71</v>
      </c>
      <c r="BN321" t="s">
        <v>71</v>
      </c>
      <c r="BO321" t="s">
        <v>71</v>
      </c>
      <c r="BP321" t="s">
        <v>71</v>
      </c>
      <c r="BQ321" t="s">
        <v>71</v>
      </c>
      <c r="BR321" t="s">
        <v>71</v>
      </c>
      <c r="BS321" t="s">
        <v>71</v>
      </c>
      <c r="BT321" t="s">
        <v>3086</v>
      </c>
      <c r="BU321" t="str">
        <f>HYPERLINK("https%3A%2F%2Fwww.webofscience.com%2Fwos%2Fwoscc%2Ffull-record%2FWOS:000363458900013","View Full Record in Web of Science")</f>
        <v>View Full Record in Web of Science</v>
      </c>
    </row>
    <row r="322" spans="1:73" x14ac:dyDescent="0.25">
      <c r="A322" t="s">
        <v>83</v>
      </c>
      <c r="B322" t="s">
        <v>3087</v>
      </c>
      <c r="C322" t="s">
        <v>71</v>
      </c>
      <c r="D322" t="s">
        <v>71</v>
      </c>
      <c r="E322" t="s">
        <v>102</v>
      </c>
      <c r="F322" t="s">
        <v>3088</v>
      </c>
      <c r="G322" t="s">
        <v>71</v>
      </c>
      <c r="H322" t="s">
        <v>71</v>
      </c>
      <c r="I322" t="s">
        <v>3089</v>
      </c>
      <c r="K322" t="s">
        <v>3090</v>
      </c>
      <c r="L322" t="s">
        <v>3091</v>
      </c>
      <c r="M322" t="s">
        <v>71</v>
      </c>
      <c r="N322" t="s">
        <v>71</v>
      </c>
      <c r="O322" t="s">
        <v>71</v>
      </c>
      <c r="P322" t="s">
        <v>3092</v>
      </c>
      <c r="Q322" t="s">
        <v>3093</v>
      </c>
      <c r="R322" t="s">
        <v>3094</v>
      </c>
      <c r="S322" t="s">
        <v>71</v>
      </c>
      <c r="T322" t="s">
        <v>71</v>
      </c>
      <c r="U322" t="s">
        <v>71</v>
      </c>
      <c r="V322" t="s">
        <v>71</v>
      </c>
      <c r="W322" t="s">
        <v>3095</v>
      </c>
      <c r="X322" t="s">
        <v>71</v>
      </c>
      <c r="Y322" t="s">
        <v>71</v>
      </c>
      <c r="Z322" t="s">
        <v>71</v>
      </c>
      <c r="AA322" t="s">
        <v>71</v>
      </c>
      <c r="AB322" t="s">
        <v>71</v>
      </c>
      <c r="AC322" t="s">
        <v>71</v>
      </c>
      <c r="AD322" t="s">
        <v>71</v>
      </c>
      <c r="AE322" t="s">
        <v>71</v>
      </c>
      <c r="AF322" t="s">
        <v>71</v>
      </c>
      <c r="AG322" t="s">
        <v>71</v>
      </c>
      <c r="AH322" t="s">
        <v>71</v>
      </c>
      <c r="AI322" t="s">
        <v>71</v>
      </c>
      <c r="AJ322" t="s">
        <v>71</v>
      </c>
      <c r="AK322" t="s">
        <v>71</v>
      </c>
      <c r="AL322" t="s">
        <v>71</v>
      </c>
      <c r="AM322" t="s">
        <v>71</v>
      </c>
      <c r="AN322" t="s">
        <v>71</v>
      </c>
      <c r="AO322" t="s">
        <v>71</v>
      </c>
      <c r="AP322" t="s">
        <v>3096</v>
      </c>
      <c r="AQ322" t="s">
        <v>71</v>
      </c>
      <c r="AR322" t="s">
        <v>3097</v>
      </c>
      <c r="AS322" t="s">
        <v>71</v>
      </c>
      <c r="AT322" t="s">
        <v>71</v>
      </c>
      <c r="AU322" t="s">
        <v>71</v>
      </c>
      <c r="AV322">
        <v>2013</v>
      </c>
      <c r="AW322" t="s">
        <v>71</v>
      </c>
      <c r="AX322" t="s">
        <v>71</v>
      </c>
      <c r="AY322" t="s">
        <v>71</v>
      </c>
      <c r="AZ322" t="s">
        <v>71</v>
      </c>
      <c r="BA322" t="s">
        <v>71</v>
      </c>
      <c r="BB322" t="s">
        <v>71</v>
      </c>
      <c r="BC322">
        <v>677</v>
      </c>
      <c r="BD322">
        <v>680</v>
      </c>
      <c r="BE322" t="s">
        <v>71</v>
      </c>
      <c r="BF322" t="s">
        <v>71</v>
      </c>
      <c r="BG322" t="s">
        <v>71</v>
      </c>
      <c r="BH322" t="s">
        <v>71</v>
      </c>
      <c r="BI322" t="s">
        <v>71</v>
      </c>
      <c r="BJ322" t="s">
        <v>71</v>
      </c>
      <c r="BK322" t="s">
        <v>71</v>
      </c>
      <c r="BL322" t="s">
        <v>71</v>
      </c>
      <c r="BM322" t="s">
        <v>71</v>
      </c>
      <c r="BN322" t="s">
        <v>71</v>
      </c>
      <c r="BO322" t="s">
        <v>71</v>
      </c>
      <c r="BP322" t="s">
        <v>71</v>
      </c>
      <c r="BQ322" t="s">
        <v>71</v>
      </c>
      <c r="BR322" t="s">
        <v>71</v>
      </c>
      <c r="BS322" t="s">
        <v>71</v>
      </c>
      <c r="BT322" t="s">
        <v>3098</v>
      </c>
      <c r="BU322" t="str">
        <f>HYPERLINK("https%3A%2F%2Fwww.webofscience.com%2Fwos%2Fwoscc%2Ffull-record%2FWOS:000363478300144","View Full Record in Web of Science")</f>
        <v>View Full Record in Web of Science</v>
      </c>
    </row>
    <row r="323" spans="1:73" x14ac:dyDescent="0.25">
      <c r="A323" t="s">
        <v>69</v>
      </c>
      <c r="B323" t="s">
        <v>3099</v>
      </c>
      <c r="C323" t="s">
        <v>71</v>
      </c>
      <c r="D323" t="s">
        <v>71</v>
      </c>
      <c r="E323" t="s">
        <v>71</v>
      </c>
      <c r="F323" t="s">
        <v>3100</v>
      </c>
      <c r="G323" t="s">
        <v>71</v>
      </c>
      <c r="H323" t="s">
        <v>71</v>
      </c>
      <c r="I323" t="s">
        <v>3101</v>
      </c>
      <c r="K323" t="s">
        <v>3102</v>
      </c>
      <c r="L323" t="s">
        <v>71</v>
      </c>
      <c r="M323" t="s">
        <v>71</v>
      </c>
      <c r="N323" t="s">
        <v>71</v>
      </c>
      <c r="O323" t="s">
        <v>71</v>
      </c>
      <c r="P323" t="s">
        <v>3103</v>
      </c>
      <c r="Q323" t="s">
        <v>3104</v>
      </c>
      <c r="R323" t="s">
        <v>3105</v>
      </c>
      <c r="S323" t="s">
        <v>71</v>
      </c>
      <c r="T323" t="s">
        <v>71</v>
      </c>
      <c r="U323" t="s">
        <v>71</v>
      </c>
      <c r="V323" t="s">
        <v>71</v>
      </c>
      <c r="W323" t="s">
        <v>3106</v>
      </c>
      <c r="X323" t="s">
        <v>71</v>
      </c>
      <c r="Y323" t="s">
        <v>71</v>
      </c>
      <c r="Z323" t="s">
        <v>71</v>
      </c>
      <c r="AA323" t="s">
        <v>71</v>
      </c>
      <c r="AB323" t="s">
        <v>71</v>
      </c>
      <c r="AC323" t="s">
        <v>71</v>
      </c>
      <c r="AD323" t="s">
        <v>71</v>
      </c>
      <c r="AE323" t="s">
        <v>71</v>
      </c>
      <c r="AF323" t="s">
        <v>71</v>
      </c>
      <c r="AG323" t="s">
        <v>71</v>
      </c>
      <c r="AH323" t="s">
        <v>71</v>
      </c>
      <c r="AI323" t="s">
        <v>71</v>
      </c>
      <c r="AJ323" t="s">
        <v>71</v>
      </c>
      <c r="AK323" t="s">
        <v>71</v>
      </c>
      <c r="AL323" t="s">
        <v>71</v>
      </c>
      <c r="AM323" t="s">
        <v>71</v>
      </c>
      <c r="AN323" t="s">
        <v>71</v>
      </c>
      <c r="AO323" t="s">
        <v>71</v>
      </c>
      <c r="AP323" t="s">
        <v>3107</v>
      </c>
      <c r="AQ323" t="s">
        <v>71</v>
      </c>
      <c r="AR323" t="s">
        <v>71</v>
      </c>
      <c r="AS323" t="s">
        <v>71</v>
      </c>
      <c r="AT323" t="s">
        <v>71</v>
      </c>
      <c r="AU323" t="s">
        <v>728</v>
      </c>
      <c r="AV323">
        <v>2009</v>
      </c>
      <c r="AW323">
        <v>5</v>
      </c>
      <c r="AX323" t="s">
        <v>3108</v>
      </c>
      <c r="AY323" t="s">
        <v>71</v>
      </c>
      <c r="AZ323" t="s">
        <v>71</v>
      </c>
      <c r="BA323" t="s">
        <v>71</v>
      </c>
      <c r="BB323" t="s">
        <v>71</v>
      </c>
      <c r="BC323">
        <v>5061</v>
      </c>
      <c r="BD323">
        <v>5068</v>
      </c>
      <c r="BE323" t="s">
        <v>71</v>
      </c>
      <c r="BF323" t="s">
        <v>71</v>
      </c>
      <c r="BG323" t="s">
        <v>71</v>
      </c>
      <c r="BH323" t="s">
        <v>71</v>
      </c>
      <c r="BI323" t="s">
        <v>71</v>
      </c>
      <c r="BJ323" t="s">
        <v>71</v>
      </c>
      <c r="BK323" t="s">
        <v>71</v>
      </c>
      <c r="BL323" t="s">
        <v>71</v>
      </c>
      <c r="BM323" t="s">
        <v>71</v>
      </c>
      <c r="BN323" t="s">
        <v>71</v>
      </c>
      <c r="BO323" t="s">
        <v>71</v>
      </c>
      <c r="BP323" t="s">
        <v>71</v>
      </c>
      <c r="BQ323" t="s">
        <v>71</v>
      </c>
      <c r="BR323" t="s">
        <v>71</v>
      </c>
      <c r="BS323" t="s">
        <v>71</v>
      </c>
      <c r="BT323" t="s">
        <v>3109</v>
      </c>
      <c r="BU323" t="str">
        <f>HYPERLINK("https%3A%2F%2Fwww.webofscience.com%2Fwos%2Fwoscc%2Ffull-record%2FWOS:000272567000033","View Full Record in Web of Science")</f>
        <v>View Full Record in Web of Science</v>
      </c>
    </row>
    <row r="324" spans="1:73" x14ac:dyDescent="0.25">
      <c r="A324" t="s">
        <v>69</v>
      </c>
      <c r="B324" t="s">
        <v>3110</v>
      </c>
      <c r="C324" t="s">
        <v>71</v>
      </c>
      <c r="D324" t="s">
        <v>71</v>
      </c>
      <c r="E324" t="s">
        <v>71</v>
      </c>
      <c r="F324" t="s">
        <v>3111</v>
      </c>
      <c r="G324" t="s">
        <v>71</v>
      </c>
      <c r="H324" t="s">
        <v>71</v>
      </c>
      <c r="I324" t="s">
        <v>3112</v>
      </c>
      <c r="K324" t="s">
        <v>3113</v>
      </c>
      <c r="L324" t="s">
        <v>71</v>
      </c>
      <c r="M324" t="s">
        <v>71</v>
      </c>
      <c r="N324" t="s">
        <v>71</v>
      </c>
      <c r="O324" t="s">
        <v>71</v>
      </c>
      <c r="P324" t="s">
        <v>71</v>
      </c>
      <c r="Q324" t="s">
        <v>71</v>
      </c>
      <c r="R324" t="s">
        <v>71</v>
      </c>
      <c r="S324" t="s">
        <v>71</v>
      </c>
      <c r="T324" t="s">
        <v>71</v>
      </c>
      <c r="U324" t="s">
        <v>71</v>
      </c>
      <c r="V324" t="s">
        <v>71</v>
      </c>
      <c r="W324" t="s">
        <v>3114</v>
      </c>
      <c r="X324" t="s">
        <v>71</v>
      </c>
      <c r="Y324" t="s">
        <v>71</v>
      </c>
      <c r="Z324" t="s">
        <v>71</v>
      </c>
      <c r="AA324" t="s">
        <v>71</v>
      </c>
      <c r="AB324" t="s">
        <v>71</v>
      </c>
      <c r="AC324" t="s">
        <v>71</v>
      </c>
      <c r="AD324" t="s">
        <v>71</v>
      </c>
      <c r="AE324" t="s">
        <v>71</v>
      </c>
      <c r="AF324" t="s">
        <v>71</v>
      </c>
      <c r="AG324" t="s">
        <v>71</v>
      </c>
      <c r="AH324" t="s">
        <v>71</v>
      </c>
      <c r="AI324" t="s">
        <v>71</v>
      </c>
      <c r="AJ324" t="s">
        <v>71</v>
      </c>
      <c r="AK324" t="s">
        <v>71</v>
      </c>
      <c r="AL324" t="s">
        <v>71</v>
      </c>
      <c r="AM324" t="s">
        <v>71</v>
      </c>
      <c r="AN324" t="s">
        <v>71</v>
      </c>
      <c r="AO324" t="s">
        <v>71</v>
      </c>
      <c r="AP324" t="s">
        <v>3115</v>
      </c>
      <c r="AQ324" t="s">
        <v>3116</v>
      </c>
      <c r="AR324" t="s">
        <v>71</v>
      </c>
      <c r="AS324" t="s">
        <v>71</v>
      </c>
      <c r="AT324" t="s">
        <v>71</v>
      </c>
      <c r="AU324" t="s">
        <v>263</v>
      </c>
      <c r="AV324">
        <v>2013</v>
      </c>
      <c r="AW324">
        <v>69</v>
      </c>
      <c r="AX324" t="s">
        <v>71</v>
      </c>
      <c r="AY324" t="s">
        <v>71</v>
      </c>
      <c r="AZ324" t="s">
        <v>71</v>
      </c>
      <c r="BA324" t="s">
        <v>71</v>
      </c>
      <c r="BB324" t="s">
        <v>71</v>
      </c>
      <c r="BC324">
        <v>148</v>
      </c>
      <c r="BD324">
        <v>158</v>
      </c>
      <c r="BE324" t="s">
        <v>71</v>
      </c>
      <c r="BF324" t="s">
        <v>3117</v>
      </c>
      <c r="BG324" t="str">
        <f>HYPERLINK("http://dx.doi.org/10.1016/j.compedu.2013.07.010","http://dx.doi.org/10.1016/j.compedu.2013.07.010")</f>
        <v>http://dx.doi.org/10.1016/j.compedu.2013.07.010</v>
      </c>
      <c r="BH324" t="s">
        <v>71</v>
      </c>
      <c r="BI324" t="s">
        <v>71</v>
      </c>
      <c r="BJ324" t="s">
        <v>71</v>
      </c>
      <c r="BK324" t="s">
        <v>71</v>
      </c>
      <c r="BL324" t="s">
        <v>71</v>
      </c>
      <c r="BM324" t="s">
        <v>71</v>
      </c>
      <c r="BN324" t="s">
        <v>71</v>
      </c>
      <c r="BO324" t="s">
        <v>71</v>
      </c>
      <c r="BP324" t="s">
        <v>71</v>
      </c>
      <c r="BQ324" t="s">
        <v>71</v>
      </c>
      <c r="BR324" t="s">
        <v>71</v>
      </c>
      <c r="BS324" t="s">
        <v>71</v>
      </c>
      <c r="BT324" t="s">
        <v>3118</v>
      </c>
      <c r="BU324" t="str">
        <f>HYPERLINK("https%3A%2F%2Fwww.webofscience.com%2Fwos%2Fwoscc%2Ffull-record%2FWOS:000325600400013","View Full Record in Web of Science")</f>
        <v>View Full Record in Web of Science</v>
      </c>
    </row>
    <row r="325" spans="1:73" x14ac:dyDescent="0.25">
      <c r="A325" t="s">
        <v>69</v>
      </c>
      <c r="B325" t="s">
        <v>3119</v>
      </c>
      <c r="C325" t="s">
        <v>71</v>
      </c>
      <c r="D325" t="s">
        <v>71</v>
      </c>
      <c r="E325" t="s">
        <v>71</v>
      </c>
      <c r="F325" t="s">
        <v>3120</v>
      </c>
      <c r="G325" t="s">
        <v>71</v>
      </c>
      <c r="H325" t="s">
        <v>71</v>
      </c>
      <c r="I325" t="s">
        <v>3121</v>
      </c>
      <c r="K325" t="s">
        <v>123</v>
      </c>
      <c r="L325" t="s">
        <v>71</v>
      </c>
      <c r="M325" t="s">
        <v>71</v>
      </c>
      <c r="N325" t="s">
        <v>71</v>
      </c>
      <c r="O325" t="s">
        <v>71</v>
      </c>
      <c r="P325" t="s">
        <v>71</v>
      </c>
      <c r="Q325" t="s">
        <v>71</v>
      </c>
      <c r="R325" t="s">
        <v>71</v>
      </c>
      <c r="S325" t="s">
        <v>71</v>
      </c>
      <c r="T325" t="s">
        <v>71</v>
      </c>
      <c r="U325" t="s">
        <v>71</v>
      </c>
      <c r="V325" t="s">
        <v>71</v>
      </c>
      <c r="W325" t="s">
        <v>3122</v>
      </c>
      <c r="X325" t="s">
        <v>71</v>
      </c>
      <c r="Y325" t="s">
        <v>71</v>
      </c>
      <c r="Z325" t="s">
        <v>71</v>
      </c>
      <c r="AA325" t="s">
        <v>71</v>
      </c>
      <c r="AB325" t="s">
        <v>3123</v>
      </c>
      <c r="AC325" t="s">
        <v>957</v>
      </c>
      <c r="AD325" t="s">
        <v>71</v>
      </c>
      <c r="AE325" t="s">
        <v>71</v>
      </c>
      <c r="AF325" t="s">
        <v>71</v>
      </c>
      <c r="AG325" t="s">
        <v>71</v>
      </c>
      <c r="AH325" t="s">
        <v>71</v>
      </c>
      <c r="AI325" t="s">
        <v>71</v>
      </c>
      <c r="AJ325" t="s">
        <v>71</v>
      </c>
      <c r="AK325" t="s">
        <v>71</v>
      </c>
      <c r="AL325" t="s">
        <v>71</v>
      </c>
      <c r="AM325" t="s">
        <v>71</v>
      </c>
      <c r="AN325" t="s">
        <v>71</v>
      </c>
      <c r="AO325" t="s">
        <v>71</v>
      </c>
      <c r="AP325" t="s">
        <v>127</v>
      </c>
      <c r="AQ325" t="s">
        <v>128</v>
      </c>
      <c r="AR325" t="s">
        <v>71</v>
      </c>
      <c r="AS325" t="s">
        <v>71</v>
      </c>
      <c r="AT325" t="s">
        <v>71</v>
      </c>
      <c r="AU325" t="s">
        <v>734</v>
      </c>
      <c r="AV325">
        <v>2008</v>
      </c>
      <c r="AW325">
        <v>178</v>
      </c>
      <c r="AX325">
        <v>2</v>
      </c>
      <c r="AY325" t="s">
        <v>71</v>
      </c>
      <c r="AZ325" t="s">
        <v>71</v>
      </c>
      <c r="BA325" t="s">
        <v>71</v>
      </c>
      <c r="BB325" t="s">
        <v>71</v>
      </c>
      <c r="BC325">
        <v>425</v>
      </c>
      <c r="BD325">
        <v>438</v>
      </c>
      <c r="BE325" t="s">
        <v>71</v>
      </c>
      <c r="BF325" t="s">
        <v>3124</v>
      </c>
      <c r="BG325" t="str">
        <f>HYPERLINK("http://dx.doi.org/10.1016/j.ins.2007.07.016","http://dx.doi.org/10.1016/j.ins.2007.07.016")</f>
        <v>http://dx.doi.org/10.1016/j.ins.2007.07.016</v>
      </c>
      <c r="BH325" t="s">
        <v>71</v>
      </c>
      <c r="BI325" t="s">
        <v>71</v>
      </c>
      <c r="BJ325" t="s">
        <v>71</v>
      </c>
      <c r="BK325" t="s">
        <v>71</v>
      </c>
      <c r="BL325" t="s">
        <v>71</v>
      </c>
      <c r="BM325" t="s">
        <v>71</v>
      </c>
      <c r="BN325" t="s">
        <v>71</v>
      </c>
      <c r="BO325" t="s">
        <v>71</v>
      </c>
      <c r="BP325" t="s">
        <v>71</v>
      </c>
      <c r="BQ325" t="s">
        <v>71</v>
      </c>
      <c r="BR325" t="s">
        <v>71</v>
      </c>
      <c r="BS325" t="s">
        <v>71</v>
      </c>
      <c r="BT325" t="s">
        <v>3125</v>
      </c>
      <c r="BU325" t="str">
        <f>HYPERLINK("https%3A%2F%2Fwww.webofscience.com%2Fwos%2Fwoscc%2Ffull-record%2FWOS:000251560100010","View Full Record in Web of Science")</f>
        <v>View Full Record in Web of Science</v>
      </c>
    </row>
    <row r="326" spans="1:73" x14ac:dyDescent="0.25">
      <c r="A326" t="s">
        <v>69</v>
      </c>
      <c r="B326" t="s">
        <v>3126</v>
      </c>
      <c r="C326" t="s">
        <v>71</v>
      </c>
      <c r="D326" t="s">
        <v>71</v>
      </c>
      <c r="E326" t="s">
        <v>71</v>
      </c>
      <c r="F326" t="s">
        <v>3127</v>
      </c>
      <c r="G326" t="s">
        <v>71</v>
      </c>
      <c r="H326" t="s">
        <v>71</v>
      </c>
      <c r="I326" t="s">
        <v>3128</v>
      </c>
      <c r="K326" t="s">
        <v>174</v>
      </c>
      <c r="L326" t="s">
        <v>71</v>
      </c>
      <c r="M326" t="s">
        <v>71</v>
      </c>
      <c r="N326" t="s">
        <v>71</v>
      </c>
      <c r="O326" t="s">
        <v>71</v>
      </c>
      <c r="P326" t="s">
        <v>71</v>
      </c>
      <c r="Q326" t="s">
        <v>71</v>
      </c>
      <c r="R326" t="s">
        <v>71</v>
      </c>
      <c r="S326" t="s">
        <v>71</v>
      </c>
      <c r="T326" t="s">
        <v>71</v>
      </c>
      <c r="U326" t="s">
        <v>71</v>
      </c>
      <c r="V326" t="s">
        <v>71</v>
      </c>
      <c r="W326" t="s">
        <v>3129</v>
      </c>
      <c r="X326" t="s">
        <v>71</v>
      </c>
      <c r="Y326" t="s">
        <v>71</v>
      </c>
      <c r="Z326" t="s">
        <v>71</v>
      </c>
      <c r="AA326" t="s">
        <v>71</v>
      </c>
      <c r="AB326" t="s">
        <v>71</v>
      </c>
      <c r="AC326" t="s">
        <v>71</v>
      </c>
      <c r="AD326" t="s">
        <v>71</v>
      </c>
      <c r="AE326" t="s">
        <v>71</v>
      </c>
      <c r="AF326" t="s">
        <v>71</v>
      </c>
      <c r="AG326" t="s">
        <v>71</v>
      </c>
      <c r="AH326" t="s">
        <v>71</v>
      </c>
      <c r="AI326" t="s">
        <v>71</v>
      </c>
      <c r="AJ326" t="s">
        <v>71</v>
      </c>
      <c r="AK326" t="s">
        <v>71</v>
      </c>
      <c r="AL326" t="s">
        <v>71</v>
      </c>
      <c r="AM326" t="s">
        <v>71</v>
      </c>
      <c r="AN326" t="s">
        <v>71</v>
      </c>
      <c r="AO326" t="s">
        <v>71</v>
      </c>
      <c r="AP326" t="s">
        <v>178</v>
      </c>
      <c r="AQ326" t="s">
        <v>179</v>
      </c>
      <c r="AR326" t="s">
        <v>71</v>
      </c>
      <c r="AS326" t="s">
        <v>71</v>
      </c>
      <c r="AT326" t="s">
        <v>71</v>
      </c>
      <c r="AU326" t="s">
        <v>71</v>
      </c>
      <c r="AV326">
        <v>2016</v>
      </c>
      <c r="AW326">
        <v>31</v>
      </c>
      <c r="AX326">
        <v>4</v>
      </c>
      <c r="AY326" t="s">
        <v>71</v>
      </c>
      <c r="AZ326" t="s">
        <v>71</v>
      </c>
      <c r="BA326" t="s">
        <v>71</v>
      </c>
      <c r="BB326" t="s">
        <v>71</v>
      </c>
      <c r="BC326">
        <v>2203</v>
      </c>
      <c r="BD326">
        <v>2212</v>
      </c>
      <c r="BE326" t="s">
        <v>71</v>
      </c>
      <c r="BF326" t="s">
        <v>3130</v>
      </c>
      <c r="BG326" t="str">
        <f>HYPERLINK("http://dx.doi.org/10.3233/JIFS-169060","http://dx.doi.org/10.3233/JIFS-169060")</f>
        <v>http://dx.doi.org/10.3233/JIFS-169060</v>
      </c>
      <c r="BH326" t="s">
        <v>71</v>
      </c>
      <c r="BI326" t="s">
        <v>71</v>
      </c>
      <c r="BJ326" t="s">
        <v>71</v>
      </c>
      <c r="BK326" t="s">
        <v>71</v>
      </c>
      <c r="BL326" t="s">
        <v>71</v>
      </c>
      <c r="BM326" t="s">
        <v>71</v>
      </c>
      <c r="BN326" t="s">
        <v>71</v>
      </c>
      <c r="BO326" t="s">
        <v>71</v>
      </c>
      <c r="BP326" t="s">
        <v>71</v>
      </c>
      <c r="BQ326" t="s">
        <v>71</v>
      </c>
      <c r="BR326" t="s">
        <v>71</v>
      </c>
      <c r="BS326" t="s">
        <v>71</v>
      </c>
      <c r="BT326" t="s">
        <v>3131</v>
      </c>
      <c r="BU326" t="str">
        <f>HYPERLINK("https%3A%2F%2Fwww.webofscience.com%2Fwos%2Fwoscc%2Ffull-record%2FWOS:000384842400017","View Full Record in Web of Science")</f>
        <v>View Full Record in Web of Science</v>
      </c>
    </row>
    <row r="327" spans="1:73" x14ac:dyDescent="0.25">
      <c r="A327" t="s">
        <v>69</v>
      </c>
      <c r="B327" t="s">
        <v>3132</v>
      </c>
      <c r="C327" t="s">
        <v>71</v>
      </c>
      <c r="D327" t="s">
        <v>71</v>
      </c>
      <c r="E327" t="s">
        <v>71</v>
      </c>
      <c r="F327" t="s">
        <v>3133</v>
      </c>
      <c r="G327" t="s">
        <v>71</v>
      </c>
      <c r="H327" t="s">
        <v>71</v>
      </c>
      <c r="I327" t="s">
        <v>3134</v>
      </c>
      <c r="K327" t="s">
        <v>123</v>
      </c>
      <c r="L327" t="s">
        <v>71</v>
      </c>
      <c r="M327" t="s">
        <v>71</v>
      </c>
      <c r="N327" t="s">
        <v>71</v>
      </c>
      <c r="O327" t="s">
        <v>71</v>
      </c>
      <c r="P327" t="s">
        <v>71</v>
      </c>
      <c r="Q327" t="s">
        <v>71</v>
      </c>
      <c r="R327" t="s">
        <v>71</v>
      </c>
      <c r="S327" t="s">
        <v>71</v>
      </c>
      <c r="T327" t="s">
        <v>71</v>
      </c>
      <c r="U327" t="s">
        <v>71</v>
      </c>
      <c r="V327" t="s">
        <v>71</v>
      </c>
      <c r="W327" t="s">
        <v>3135</v>
      </c>
      <c r="X327" t="s">
        <v>71</v>
      </c>
      <c r="Y327" t="s">
        <v>71</v>
      </c>
      <c r="Z327" t="s">
        <v>71</v>
      </c>
      <c r="AA327" t="s">
        <v>71</v>
      </c>
      <c r="AB327" t="s">
        <v>71</v>
      </c>
      <c r="AC327" t="s">
        <v>71</v>
      </c>
      <c r="AD327" t="s">
        <v>71</v>
      </c>
      <c r="AE327" t="s">
        <v>71</v>
      </c>
      <c r="AF327" t="s">
        <v>71</v>
      </c>
      <c r="AG327" t="s">
        <v>71</v>
      </c>
      <c r="AH327" t="s">
        <v>71</v>
      </c>
      <c r="AI327" t="s">
        <v>71</v>
      </c>
      <c r="AJ327" t="s">
        <v>71</v>
      </c>
      <c r="AK327" t="s">
        <v>71</v>
      </c>
      <c r="AL327" t="s">
        <v>71</v>
      </c>
      <c r="AM327" t="s">
        <v>71</v>
      </c>
      <c r="AN327" t="s">
        <v>71</v>
      </c>
      <c r="AO327" t="s">
        <v>71</v>
      </c>
      <c r="AP327" t="s">
        <v>127</v>
      </c>
      <c r="AQ327" t="s">
        <v>128</v>
      </c>
      <c r="AR327" t="s">
        <v>71</v>
      </c>
      <c r="AS327" t="s">
        <v>71</v>
      </c>
      <c r="AT327" t="s">
        <v>71</v>
      </c>
      <c r="AU327" t="s">
        <v>3136</v>
      </c>
      <c r="AV327">
        <v>2015</v>
      </c>
      <c r="AW327">
        <v>294</v>
      </c>
      <c r="AX327" t="s">
        <v>71</v>
      </c>
      <c r="AY327" t="s">
        <v>71</v>
      </c>
      <c r="AZ327" t="s">
        <v>71</v>
      </c>
      <c r="BA327" t="s">
        <v>71</v>
      </c>
      <c r="BB327" t="s">
        <v>71</v>
      </c>
      <c r="BC327">
        <v>489</v>
      </c>
      <c r="BD327">
        <v>512</v>
      </c>
      <c r="BE327" t="s">
        <v>71</v>
      </c>
      <c r="BF327" t="s">
        <v>3137</v>
      </c>
      <c r="BG327" t="str">
        <f>HYPERLINK("http://dx.doi.org/10.1016/j.ins.2014.09.055","http://dx.doi.org/10.1016/j.ins.2014.09.055")</f>
        <v>http://dx.doi.org/10.1016/j.ins.2014.09.055</v>
      </c>
      <c r="BH327" t="s">
        <v>71</v>
      </c>
      <c r="BI327" t="s">
        <v>71</v>
      </c>
      <c r="BJ327" t="s">
        <v>71</v>
      </c>
      <c r="BK327" t="s">
        <v>71</v>
      </c>
      <c r="BL327" t="s">
        <v>71</v>
      </c>
      <c r="BM327" t="s">
        <v>71</v>
      </c>
      <c r="BN327" t="s">
        <v>71</v>
      </c>
      <c r="BO327" t="s">
        <v>71</v>
      </c>
      <c r="BP327" t="s">
        <v>71</v>
      </c>
      <c r="BQ327" t="s">
        <v>71</v>
      </c>
      <c r="BR327" t="s">
        <v>71</v>
      </c>
      <c r="BS327" t="s">
        <v>71</v>
      </c>
      <c r="BT327" t="s">
        <v>3138</v>
      </c>
      <c r="BU327" t="str">
        <f>HYPERLINK("https%3A%2F%2Fwww.webofscience.com%2Fwos%2Fwoscc%2Ffull-record%2FWOS:000346542800034","View Full Record in Web of Science")</f>
        <v>View Full Record in Web of Science</v>
      </c>
    </row>
    <row r="328" spans="1:73" x14ac:dyDescent="0.25">
      <c r="A328" t="s">
        <v>83</v>
      </c>
      <c r="B328" t="s">
        <v>3139</v>
      </c>
      <c r="C328" t="s">
        <v>71</v>
      </c>
      <c r="D328" t="s">
        <v>3140</v>
      </c>
      <c r="E328" t="s">
        <v>71</v>
      </c>
      <c r="F328" t="s">
        <v>3141</v>
      </c>
      <c r="G328" t="s">
        <v>71</v>
      </c>
      <c r="H328" t="s">
        <v>71</v>
      </c>
      <c r="I328" t="s">
        <v>3142</v>
      </c>
      <c r="K328" t="s">
        <v>3143</v>
      </c>
      <c r="L328" t="s">
        <v>3144</v>
      </c>
      <c r="M328" t="s">
        <v>71</v>
      </c>
      <c r="N328" t="s">
        <v>71</v>
      </c>
      <c r="O328" t="s">
        <v>71</v>
      </c>
      <c r="P328" t="s">
        <v>3145</v>
      </c>
      <c r="Q328" t="s">
        <v>3146</v>
      </c>
      <c r="R328" t="s">
        <v>3147</v>
      </c>
      <c r="S328" t="s">
        <v>71</v>
      </c>
      <c r="T328" t="s">
        <v>71</v>
      </c>
      <c r="U328" t="s">
        <v>71</v>
      </c>
      <c r="V328" t="s">
        <v>71</v>
      </c>
      <c r="W328" t="s">
        <v>3148</v>
      </c>
      <c r="X328" t="s">
        <v>71</v>
      </c>
      <c r="Y328" t="s">
        <v>71</v>
      </c>
      <c r="Z328" t="s">
        <v>71</v>
      </c>
      <c r="AA328" t="s">
        <v>71</v>
      </c>
      <c r="AB328" t="s">
        <v>71</v>
      </c>
      <c r="AC328" t="s">
        <v>3149</v>
      </c>
      <c r="AD328" t="s">
        <v>71</v>
      </c>
      <c r="AE328" t="s">
        <v>71</v>
      </c>
      <c r="AF328" t="s">
        <v>71</v>
      </c>
      <c r="AG328" t="s">
        <v>71</v>
      </c>
      <c r="AH328" t="s">
        <v>71</v>
      </c>
      <c r="AI328" t="s">
        <v>71</v>
      </c>
      <c r="AJ328" t="s">
        <v>71</v>
      </c>
      <c r="AK328" t="s">
        <v>71</v>
      </c>
      <c r="AL328" t="s">
        <v>71</v>
      </c>
      <c r="AM328" t="s">
        <v>71</v>
      </c>
      <c r="AN328" t="s">
        <v>71</v>
      </c>
      <c r="AO328" t="s">
        <v>71</v>
      </c>
      <c r="AP328" t="s">
        <v>3150</v>
      </c>
      <c r="AQ328" t="s">
        <v>71</v>
      </c>
      <c r="AR328" t="s">
        <v>71</v>
      </c>
      <c r="AS328" t="s">
        <v>71</v>
      </c>
      <c r="AT328" t="s">
        <v>71</v>
      </c>
      <c r="AU328" t="s">
        <v>71</v>
      </c>
      <c r="AV328">
        <v>2012</v>
      </c>
      <c r="AW328">
        <v>4</v>
      </c>
      <c r="AX328" t="s">
        <v>71</v>
      </c>
      <c r="AY328" t="s">
        <v>71</v>
      </c>
      <c r="AZ328" t="s">
        <v>71</v>
      </c>
      <c r="BA328" t="s">
        <v>71</v>
      </c>
      <c r="BB328" t="s">
        <v>71</v>
      </c>
      <c r="BC328">
        <v>820</v>
      </c>
      <c r="BD328">
        <v>824</v>
      </c>
      <c r="BE328" t="s">
        <v>71</v>
      </c>
      <c r="BF328" t="s">
        <v>3151</v>
      </c>
      <c r="BG328" t="str">
        <f>HYPERLINK("http://dx.doi.org/10.1016/j.protcy.2012.05.134","http://dx.doi.org/10.1016/j.protcy.2012.05.134")</f>
        <v>http://dx.doi.org/10.1016/j.protcy.2012.05.134</v>
      </c>
      <c r="BH328" t="s">
        <v>71</v>
      </c>
      <c r="BI328" t="s">
        <v>71</v>
      </c>
      <c r="BJ328" t="s">
        <v>71</v>
      </c>
      <c r="BK328" t="s">
        <v>71</v>
      </c>
      <c r="BL328" t="s">
        <v>71</v>
      </c>
      <c r="BM328" t="s">
        <v>71</v>
      </c>
      <c r="BN328" t="s">
        <v>71</v>
      </c>
      <c r="BO328" t="s">
        <v>71</v>
      </c>
      <c r="BP328" t="s">
        <v>71</v>
      </c>
      <c r="BQ328" t="s">
        <v>71</v>
      </c>
      <c r="BR328" t="s">
        <v>71</v>
      </c>
      <c r="BS328" t="s">
        <v>71</v>
      </c>
      <c r="BT328" t="s">
        <v>3152</v>
      </c>
      <c r="BU328" t="str">
        <f>HYPERLINK("https%3A%2F%2Fwww.webofscience.com%2Fwos%2Fwoscc%2Ffull-record%2FWOS:000319812800134","View Full Record in Web of Science")</f>
        <v>View Full Record in Web of Science</v>
      </c>
    </row>
    <row r="329" spans="1:73" x14ac:dyDescent="0.25">
      <c r="A329" t="s">
        <v>83</v>
      </c>
      <c r="B329" t="s">
        <v>3153</v>
      </c>
      <c r="C329" t="s">
        <v>71</v>
      </c>
      <c r="D329" t="s">
        <v>3154</v>
      </c>
      <c r="E329" t="s">
        <v>71</v>
      </c>
      <c r="F329" t="s">
        <v>3155</v>
      </c>
      <c r="G329" t="s">
        <v>71</v>
      </c>
      <c r="H329" t="s">
        <v>71</v>
      </c>
      <c r="I329" t="s">
        <v>3156</v>
      </c>
      <c r="K329" t="s">
        <v>3157</v>
      </c>
      <c r="L329" t="s">
        <v>71</v>
      </c>
      <c r="M329" t="s">
        <v>71</v>
      </c>
      <c r="N329" t="s">
        <v>71</v>
      </c>
      <c r="O329" t="s">
        <v>71</v>
      </c>
      <c r="P329" t="s">
        <v>3158</v>
      </c>
      <c r="Q329" t="s">
        <v>3159</v>
      </c>
      <c r="R329" t="s">
        <v>3160</v>
      </c>
      <c r="S329" t="s">
        <v>3161</v>
      </c>
      <c r="T329" t="s">
        <v>71</v>
      </c>
      <c r="U329" t="s">
        <v>71</v>
      </c>
      <c r="V329" t="s">
        <v>71</v>
      </c>
      <c r="W329" t="s">
        <v>3162</v>
      </c>
      <c r="X329" t="s">
        <v>71</v>
      </c>
      <c r="Y329" t="s">
        <v>71</v>
      </c>
      <c r="Z329" t="s">
        <v>71</v>
      </c>
      <c r="AA329" t="s">
        <v>71</v>
      </c>
      <c r="AB329" t="s">
        <v>71</v>
      </c>
      <c r="AC329" t="s">
        <v>71</v>
      </c>
      <c r="AD329" t="s">
        <v>71</v>
      </c>
      <c r="AE329" t="s">
        <v>71</v>
      </c>
      <c r="AF329" t="s">
        <v>71</v>
      </c>
      <c r="AG329" t="s">
        <v>71</v>
      </c>
      <c r="AH329" t="s">
        <v>71</v>
      </c>
      <c r="AI329" t="s">
        <v>71</v>
      </c>
      <c r="AJ329" t="s">
        <v>71</v>
      </c>
      <c r="AK329" t="s">
        <v>71</v>
      </c>
      <c r="AL329" t="s">
        <v>71</v>
      </c>
      <c r="AM329" t="s">
        <v>71</v>
      </c>
      <c r="AN329" t="s">
        <v>71</v>
      </c>
      <c r="AO329" t="s">
        <v>71</v>
      </c>
      <c r="AP329" t="s">
        <v>71</v>
      </c>
      <c r="AQ329" t="s">
        <v>71</v>
      </c>
      <c r="AR329" t="s">
        <v>71</v>
      </c>
      <c r="AS329" t="s">
        <v>71</v>
      </c>
      <c r="AT329" t="s">
        <v>71</v>
      </c>
      <c r="AU329" t="s">
        <v>71</v>
      </c>
      <c r="AV329">
        <v>2007</v>
      </c>
      <c r="AW329" t="s">
        <v>71</v>
      </c>
      <c r="AX329" t="s">
        <v>71</v>
      </c>
      <c r="AY329" t="s">
        <v>71</v>
      </c>
      <c r="AZ329" t="s">
        <v>71</v>
      </c>
      <c r="BA329" t="s">
        <v>71</v>
      </c>
      <c r="BB329" t="s">
        <v>71</v>
      </c>
      <c r="BC329">
        <v>376</v>
      </c>
      <c r="BD329" t="s">
        <v>99</v>
      </c>
      <c r="BE329" t="s">
        <v>71</v>
      </c>
      <c r="BF329" t="s">
        <v>3163</v>
      </c>
      <c r="BG329" t="str">
        <f>HYPERLINK("http://dx.doi.org/10.1109/FSKD.2007.534","http://dx.doi.org/10.1109/FSKD.2007.534")</f>
        <v>http://dx.doi.org/10.1109/FSKD.2007.534</v>
      </c>
      <c r="BH329" t="s">
        <v>71</v>
      </c>
      <c r="BI329" t="s">
        <v>71</v>
      </c>
      <c r="BJ329" t="s">
        <v>71</v>
      </c>
      <c r="BK329" t="s">
        <v>71</v>
      </c>
      <c r="BL329" t="s">
        <v>71</v>
      </c>
      <c r="BM329" t="s">
        <v>71</v>
      </c>
      <c r="BN329" t="s">
        <v>71</v>
      </c>
      <c r="BO329" t="s">
        <v>71</v>
      </c>
      <c r="BP329" t="s">
        <v>71</v>
      </c>
      <c r="BQ329" t="s">
        <v>71</v>
      </c>
      <c r="BR329" t="s">
        <v>71</v>
      </c>
      <c r="BS329" t="s">
        <v>71</v>
      </c>
      <c r="BT329" t="s">
        <v>3164</v>
      </c>
      <c r="BU329" t="str">
        <f>HYPERLINK("https%3A%2F%2Fwww.webofscience.com%2Fwos%2Fwoscc%2Ffull-record%2FWOS:000252460600075","View Full Record in Web of Science")</f>
        <v>View Full Record in Web of Science</v>
      </c>
    </row>
    <row r="330" spans="1:73" x14ac:dyDescent="0.25">
      <c r="A330" t="s">
        <v>69</v>
      </c>
      <c r="B330" t="s">
        <v>3165</v>
      </c>
      <c r="C330" t="s">
        <v>71</v>
      </c>
      <c r="D330" t="s">
        <v>71</v>
      </c>
      <c r="E330" t="s">
        <v>71</v>
      </c>
      <c r="F330" t="s">
        <v>3166</v>
      </c>
      <c r="G330" t="s">
        <v>71</v>
      </c>
      <c r="H330" t="s">
        <v>71</v>
      </c>
      <c r="I330" t="s">
        <v>3167</v>
      </c>
      <c r="K330" t="s">
        <v>766</v>
      </c>
      <c r="L330" t="s">
        <v>71</v>
      </c>
      <c r="M330" t="s">
        <v>71</v>
      </c>
      <c r="N330" t="s">
        <v>71</v>
      </c>
      <c r="O330" t="s">
        <v>71</v>
      </c>
      <c r="P330" t="s">
        <v>71</v>
      </c>
      <c r="Q330" t="s">
        <v>71</v>
      </c>
      <c r="R330" t="s">
        <v>71</v>
      </c>
      <c r="S330" t="s">
        <v>71</v>
      </c>
      <c r="T330" t="s">
        <v>71</v>
      </c>
      <c r="U330" t="s">
        <v>71</v>
      </c>
      <c r="V330" t="s">
        <v>71</v>
      </c>
      <c r="W330" t="s">
        <v>3168</v>
      </c>
      <c r="X330" t="s">
        <v>71</v>
      </c>
      <c r="Y330" t="s">
        <v>71</v>
      </c>
      <c r="Z330" t="s">
        <v>71</v>
      </c>
      <c r="AA330" t="s">
        <v>71</v>
      </c>
      <c r="AB330" t="s">
        <v>3169</v>
      </c>
      <c r="AC330" t="s">
        <v>3170</v>
      </c>
      <c r="AD330" t="s">
        <v>71</v>
      </c>
      <c r="AE330" t="s">
        <v>71</v>
      </c>
      <c r="AF330" t="s">
        <v>71</v>
      </c>
      <c r="AG330" t="s">
        <v>71</v>
      </c>
      <c r="AH330" t="s">
        <v>71</v>
      </c>
      <c r="AI330" t="s">
        <v>71</v>
      </c>
      <c r="AJ330" t="s">
        <v>71</v>
      </c>
      <c r="AK330" t="s">
        <v>71</v>
      </c>
      <c r="AL330" t="s">
        <v>71</v>
      </c>
      <c r="AM330" t="s">
        <v>71</v>
      </c>
      <c r="AN330" t="s">
        <v>71</v>
      </c>
      <c r="AO330" t="s">
        <v>71</v>
      </c>
      <c r="AP330" t="s">
        <v>768</v>
      </c>
      <c r="AQ330" t="s">
        <v>769</v>
      </c>
      <c r="AR330" t="s">
        <v>71</v>
      </c>
      <c r="AS330" t="s">
        <v>71</v>
      </c>
      <c r="AT330" t="s">
        <v>71</v>
      </c>
      <c r="AU330" t="s">
        <v>1082</v>
      </c>
      <c r="AV330">
        <v>2018</v>
      </c>
      <c r="AW330">
        <v>66</v>
      </c>
      <c r="AX330" t="s">
        <v>71</v>
      </c>
      <c r="AY330" t="s">
        <v>71</v>
      </c>
      <c r="AZ330" t="s">
        <v>71</v>
      </c>
      <c r="BA330" t="s">
        <v>71</v>
      </c>
      <c r="BB330" t="s">
        <v>71</v>
      </c>
      <c r="BC330">
        <v>34</v>
      </c>
      <c r="BD330">
        <v>49</v>
      </c>
      <c r="BE330" t="s">
        <v>71</v>
      </c>
      <c r="BF330" t="s">
        <v>3171</v>
      </c>
      <c r="BG330" t="str">
        <f>HYPERLINK("http://dx.doi.org/10.1016/j.asoc.2018.01.018","http://dx.doi.org/10.1016/j.asoc.2018.01.018")</f>
        <v>http://dx.doi.org/10.1016/j.asoc.2018.01.018</v>
      </c>
      <c r="BH330" t="s">
        <v>71</v>
      </c>
      <c r="BI330" t="s">
        <v>71</v>
      </c>
      <c r="BJ330" t="s">
        <v>71</v>
      </c>
      <c r="BK330" t="s">
        <v>71</v>
      </c>
      <c r="BL330" t="s">
        <v>71</v>
      </c>
      <c r="BM330" t="s">
        <v>71</v>
      </c>
      <c r="BN330" t="s">
        <v>71</v>
      </c>
      <c r="BO330" t="s">
        <v>71</v>
      </c>
      <c r="BP330" t="s">
        <v>71</v>
      </c>
      <c r="BQ330" t="s">
        <v>71</v>
      </c>
      <c r="BR330" t="s">
        <v>71</v>
      </c>
      <c r="BS330" t="s">
        <v>71</v>
      </c>
      <c r="BT330" t="s">
        <v>3172</v>
      </c>
      <c r="BU330" t="str">
        <f>HYPERLINK("https%3A%2F%2Fwww.webofscience.com%2Fwos%2Fwoscc%2Ffull-record%2FWOS:000430162100003","View Full Record in Web of Science")</f>
        <v>View Full Record in Web of Science</v>
      </c>
    </row>
    <row r="331" spans="1:73" x14ac:dyDescent="0.25">
      <c r="A331" t="s">
        <v>69</v>
      </c>
      <c r="B331" t="s">
        <v>3173</v>
      </c>
      <c r="C331" t="s">
        <v>71</v>
      </c>
      <c r="D331" t="s">
        <v>71</v>
      </c>
      <c r="E331" t="s">
        <v>71</v>
      </c>
      <c r="F331" t="s">
        <v>3174</v>
      </c>
      <c r="G331" t="s">
        <v>71</v>
      </c>
      <c r="H331" t="s">
        <v>71</v>
      </c>
      <c r="I331" t="s">
        <v>3175</v>
      </c>
      <c r="K331" t="s">
        <v>174</v>
      </c>
      <c r="L331" t="s">
        <v>71</v>
      </c>
      <c r="M331" t="s">
        <v>71</v>
      </c>
      <c r="N331" t="s">
        <v>71</v>
      </c>
      <c r="O331" t="s">
        <v>71</v>
      </c>
      <c r="P331" t="s">
        <v>71</v>
      </c>
      <c r="Q331" t="s">
        <v>71</v>
      </c>
      <c r="R331" t="s">
        <v>71</v>
      </c>
      <c r="S331" t="s">
        <v>71</v>
      </c>
      <c r="T331" t="s">
        <v>71</v>
      </c>
      <c r="U331" t="s">
        <v>71</v>
      </c>
      <c r="V331" t="s">
        <v>71</v>
      </c>
      <c r="W331" t="s">
        <v>3176</v>
      </c>
      <c r="X331" t="s">
        <v>71</v>
      </c>
      <c r="Y331" t="s">
        <v>71</v>
      </c>
      <c r="Z331" t="s">
        <v>71</v>
      </c>
      <c r="AA331" t="s">
        <v>71</v>
      </c>
      <c r="AB331" t="s">
        <v>71</v>
      </c>
      <c r="AC331" t="s">
        <v>71</v>
      </c>
      <c r="AD331" t="s">
        <v>71</v>
      </c>
      <c r="AE331" t="s">
        <v>71</v>
      </c>
      <c r="AF331" t="s">
        <v>71</v>
      </c>
      <c r="AG331" t="s">
        <v>71</v>
      </c>
      <c r="AH331" t="s">
        <v>71</v>
      </c>
      <c r="AI331" t="s">
        <v>71</v>
      </c>
      <c r="AJ331" t="s">
        <v>71</v>
      </c>
      <c r="AK331" t="s">
        <v>71</v>
      </c>
      <c r="AL331" t="s">
        <v>71</v>
      </c>
      <c r="AM331" t="s">
        <v>71</v>
      </c>
      <c r="AN331" t="s">
        <v>71</v>
      </c>
      <c r="AO331" t="s">
        <v>71</v>
      </c>
      <c r="AP331" t="s">
        <v>178</v>
      </c>
      <c r="AQ331" t="s">
        <v>179</v>
      </c>
      <c r="AR331" t="s">
        <v>71</v>
      </c>
      <c r="AS331" t="s">
        <v>71</v>
      </c>
      <c r="AT331" t="s">
        <v>71</v>
      </c>
      <c r="AU331" t="s">
        <v>71</v>
      </c>
      <c r="AV331">
        <v>2016</v>
      </c>
      <c r="AW331">
        <v>30</v>
      </c>
      <c r="AX331">
        <v>2</v>
      </c>
      <c r="AY331" t="s">
        <v>71</v>
      </c>
      <c r="AZ331" t="s">
        <v>71</v>
      </c>
      <c r="BA331" t="s">
        <v>71</v>
      </c>
      <c r="BB331" t="s">
        <v>71</v>
      </c>
      <c r="BC331">
        <v>1127</v>
      </c>
      <c r="BD331">
        <v>1137</v>
      </c>
      <c r="BE331" t="s">
        <v>71</v>
      </c>
      <c r="BF331" t="s">
        <v>3177</v>
      </c>
      <c r="BG331" t="str">
        <f>HYPERLINK("http://dx.doi.org/10.3233/IFS-151835","http://dx.doi.org/10.3233/IFS-151835")</f>
        <v>http://dx.doi.org/10.3233/IFS-151835</v>
      </c>
      <c r="BH331" t="s">
        <v>71</v>
      </c>
      <c r="BI331" t="s">
        <v>71</v>
      </c>
      <c r="BJ331" t="s">
        <v>71</v>
      </c>
      <c r="BK331" t="s">
        <v>71</v>
      </c>
      <c r="BL331" t="s">
        <v>71</v>
      </c>
      <c r="BM331" t="s">
        <v>71</v>
      </c>
      <c r="BN331" t="s">
        <v>71</v>
      </c>
      <c r="BO331" t="s">
        <v>71</v>
      </c>
      <c r="BP331" t="s">
        <v>71</v>
      </c>
      <c r="BQ331" t="s">
        <v>71</v>
      </c>
      <c r="BR331" t="s">
        <v>71</v>
      </c>
      <c r="BS331" t="s">
        <v>71</v>
      </c>
      <c r="BT331" t="s">
        <v>3178</v>
      </c>
      <c r="BU331" t="str">
        <f>HYPERLINK("https%3A%2F%2Fwww.webofscience.com%2Fwos%2Fwoscc%2Ffull-record%2FWOS:000371039300046","View Full Record in Web of Science")</f>
        <v>View Full Record in Web of Science</v>
      </c>
    </row>
    <row r="332" spans="1:73" x14ac:dyDescent="0.25">
      <c r="A332" t="s">
        <v>69</v>
      </c>
      <c r="B332" t="s">
        <v>3179</v>
      </c>
      <c r="C332" t="s">
        <v>71</v>
      </c>
      <c r="D332" t="s">
        <v>71</v>
      </c>
      <c r="E332" t="s">
        <v>71</v>
      </c>
      <c r="F332" t="s">
        <v>3179</v>
      </c>
      <c r="G332" t="s">
        <v>71</v>
      </c>
      <c r="H332" t="s">
        <v>71</v>
      </c>
      <c r="I332" t="s">
        <v>3180</v>
      </c>
      <c r="K332" t="s">
        <v>233</v>
      </c>
      <c r="L332" t="s">
        <v>71</v>
      </c>
      <c r="M332" t="s">
        <v>71</v>
      </c>
      <c r="N332" t="s">
        <v>71</v>
      </c>
      <c r="O332" t="s">
        <v>71</v>
      </c>
      <c r="P332" t="s">
        <v>71</v>
      </c>
      <c r="Q332" t="s">
        <v>71</v>
      </c>
      <c r="R332" t="s">
        <v>71</v>
      </c>
      <c r="S332" t="s">
        <v>71</v>
      </c>
      <c r="T332" t="s">
        <v>71</v>
      </c>
      <c r="U332" t="s">
        <v>71</v>
      </c>
      <c r="V332" t="s">
        <v>71</v>
      </c>
      <c r="W332" t="s">
        <v>3181</v>
      </c>
      <c r="X332" t="s">
        <v>71</v>
      </c>
      <c r="Y332" t="s">
        <v>71</v>
      </c>
      <c r="Z332" t="s">
        <v>71</v>
      </c>
      <c r="AA332" t="s">
        <v>71</v>
      </c>
      <c r="AB332" t="s">
        <v>3182</v>
      </c>
      <c r="AC332" t="s">
        <v>3183</v>
      </c>
      <c r="AD332" t="s">
        <v>71</v>
      </c>
      <c r="AE332" t="s">
        <v>71</v>
      </c>
      <c r="AF332" t="s">
        <v>71</v>
      </c>
      <c r="AG332" t="s">
        <v>71</v>
      </c>
      <c r="AH332" t="s">
        <v>71</v>
      </c>
      <c r="AI332" t="s">
        <v>71</v>
      </c>
      <c r="AJ332" t="s">
        <v>71</v>
      </c>
      <c r="AK332" t="s">
        <v>71</v>
      </c>
      <c r="AL332" t="s">
        <v>71</v>
      </c>
      <c r="AM332" t="s">
        <v>71</v>
      </c>
      <c r="AN332" t="s">
        <v>71</v>
      </c>
      <c r="AO332" t="s">
        <v>71</v>
      </c>
      <c r="AP332" t="s">
        <v>237</v>
      </c>
      <c r="AQ332" t="s">
        <v>238</v>
      </c>
      <c r="AR332" t="s">
        <v>71</v>
      </c>
      <c r="AS332" t="s">
        <v>71</v>
      </c>
      <c r="AT332" t="s">
        <v>71</v>
      </c>
      <c r="AU332" t="s">
        <v>344</v>
      </c>
      <c r="AV332">
        <v>2002</v>
      </c>
      <c r="AW332">
        <v>10</v>
      </c>
      <c r="AX332">
        <v>3</v>
      </c>
      <c r="AY332" t="s">
        <v>71</v>
      </c>
      <c r="AZ332" t="s">
        <v>71</v>
      </c>
      <c r="BA332" t="s">
        <v>71</v>
      </c>
      <c r="BB332" t="s">
        <v>71</v>
      </c>
      <c r="BC332">
        <v>287</v>
      </c>
      <c r="BD332">
        <v>296</v>
      </c>
      <c r="BE332" t="s">
        <v>3184</v>
      </c>
      <c r="BF332" t="s">
        <v>3185</v>
      </c>
      <c r="BG332" t="str">
        <f>HYPERLINK("http://dx.doi.org/10.1109/TFUZZ.2002.1006432","http://dx.doi.org/10.1109/TFUZZ.2002.1006432")</f>
        <v>http://dx.doi.org/10.1109/TFUZZ.2002.1006432</v>
      </c>
      <c r="BH332" t="s">
        <v>71</v>
      </c>
      <c r="BI332" t="s">
        <v>71</v>
      </c>
      <c r="BJ332" t="s">
        <v>71</v>
      </c>
      <c r="BK332" t="s">
        <v>71</v>
      </c>
      <c r="BL332" t="s">
        <v>71</v>
      </c>
      <c r="BM332" t="s">
        <v>71</v>
      </c>
      <c r="BN332" t="s">
        <v>71</v>
      </c>
      <c r="BO332" t="s">
        <v>71</v>
      </c>
      <c r="BP332" t="s">
        <v>71</v>
      </c>
      <c r="BQ332" t="s">
        <v>71</v>
      </c>
      <c r="BR332" t="s">
        <v>71</v>
      </c>
      <c r="BS332" t="s">
        <v>71</v>
      </c>
      <c r="BT332" t="s">
        <v>3186</v>
      </c>
      <c r="BU332" t="str">
        <f>HYPERLINK("https%3A%2F%2Fwww.webofscience.com%2Fwos%2Fwoscc%2Ffull-record%2FWOS:000176135400002","View Full Record in Web of Science")</f>
        <v>View Full Record in Web of Science</v>
      </c>
    </row>
    <row r="333" spans="1:73" x14ac:dyDescent="0.25">
      <c r="A333" t="s">
        <v>83</v>
      </c>
      <c r="B333" t="s">
        <v>3187</v>
      </c>
      <c r="C333" t="s">
        <v>71</v>
      </c>
      <c r="D333" t="s">
        <v>71</v>
      </c>
      <c r="E333" t="s">
        <v>3188</v>
      </c>
      <c r="F333" t="s">
        <v>3187</v>
      </c>
      <c r="G333" t="s">
        <v>71</v>
      </c>
      <c r="H333" t="s">
        <v>71</v>
      </c>
      <c r="I333" t="s">
        <v>3189</v>
      </c>
      <c r="K333" t="s">
        <v>3190</v>
      </c>
      <c r="L333" t="s">
        <v>71</v>
      </c>
      <c r="M333" t="s">
        <v>71</v>
      </c>
      <c r="N333" t="s">
        <v>71</v>
      </c>
      <c r="O333" t="s">
        <v>71</v>
      </c>
      <c r="P333" t="s">
        <v>3191</v>
      </c>
      <c r="Q333" t="s">
        <v>3192</v>
      </c>
      <c r="R333" t="s">
        <v>3193</v>
      </c>
      <c r="S333" t="s">
        <v>3194</v>
      </c>
      <c r="T333" t="s">
        <v>3195</v>
      </c>
      <c r="U333" t="s">
        <v>71</v>
      </c>
      <c r="V333" t="s">
        <v>71</v>
      </c>
      <c r="W333" t="s">
        <v>3196</v>
      </c>
      <c r="X333" t="s">
        <v>71</v>
      </c>
      <c r="Y333" t="s">
        <v>71</v>
      </c>
      <c r="Z333" t="s">
        <v>71</v>
      </c>
      <c r="AA333" t="s">
        <v>71</v>
      </c>
      <c r="AB333" t="s">
        <v>3197</v>
      </c>
      <c r="AC333" t="s">
        <v>3198</v>
      </c>
      <c r="AD333" t="s">
        <v>71</v>
      </c>
      <c r="AE333" t="s">
        <v>71</v>
      </c>
      <c r="AF333" t="s">
        <v>71</v>
      </c>
      <c r="AG333" t="s">
        <v>71</v>
      </c>
      <c r="AH333" t="s">
        <v>71</v>
      </c>
      <c r="AI333" t="s">
        <v>71</v>
      </c>
      <c r="AJ333" t="s">
        <v>71</v>
      </c>
      <c r="AK333" t="s">
        <v>71</v>
      </c>
      <c r="AL333" t="s">
        <v>71</v>
      </c>
      <c r="AM333" t="s">
        <v>71</v>
      </c>
      <c r="AN333" t="s">
        <v>71</v>
      </c>
      <c r="AO333" t="s">
        <v>71</v>
      </c>
      <c r="AP333" t="s">
        <v>71</v>
      </c>
      <c r="AQ333" t="s">
        <v>71</v>
      </c>
      <c r="AR333" t="s">
        <v>3199</v>
      </c>
      <c r="AS333" t="s">
        <v>71</v>
      </c>
      <c r="AT333" t="s">
        <v>71</v>
      </c>
      <c r="AU333" t="s">
        <v>71</v>
      </c>
      <c r="AV333">
        <v>2002</v>
      </c>
      <c r="AW333" t="s">
        <v>71</v>
      </c>
      <c r="AX333" t="s">
        <v>71</v>
      </c>
      <c r="AY333" t="s">
        <v>71</v>
      </c>
      <c r="AZ333" t="s">
        <v>71</v>
      </c>
      <c r="BA333" t="s">
        <v>71</v>
      </c>
      <c r="BB333" t="s">
        <v>71</v>
      </c>
      <c r="BC333">
        <v>406</v>
      </c>
      <c r="BD333">
        <v>411</v>
      </c>
      <c r="BE333" t="s">
        <v>71</v>
      </c>
      <c r="BF333" t="s">
        <v>71</v>
      </c>
      <c r="BG333" t="s">
        <v>71</v>
      </c>
      <c r="BH333" t="s">
        <v>71</v>
      </c>
      <c r="BI333" t="s">
        <v>71</v>
      </c>
      <c r="BJ333" t="s">
        <v>71</v>
      </c>
      <c r="BK333" t="s">
        <v>71</v>
      </c>
      <c r="BL333" t="s">
        <v>71</v>
      </c>
      <c r="BM333" t="s">
        <v>71</v>
      </c>
      <c r="BN333" t="s">
        <v>71</v>
      </c>
      <c r="BO333" t="s">
        <v>71</v>
      </c>
      <c r="BP333" t="s">
        <v>71</v>
      </c>
      <c r="BQ333" t="s">
        <v>71</v>
      </c>
      <c r="BR333" t="s">
        <v>71</v>
      </c>
      <c r="BS333" t="s">
        <v>71</v>
      </c>
      <c r="BT333" t="s">
        <v>3200</v>
      </c>
      <c r="BU333" t="str">
        <f>HYPERLINK("https%3A%2F%2Fwww.webofscience.com%2Fwos%2Fwoscc%2Ffull-record%2FWOS:000184048100086","View Full Record in Web of Science")</f>
        <v>View Full Record in Web of Science</v>
      </c>
    </row>
    <row r="334" spans="1:73" x14ac:dyDescent="0.25">
      <c r="A334" t="s">
        <v>83</v>
      </c>
      <c r="B334" t="s">
        <v>3201</v>
      </c>
      <c r="C334" t="s">
        <v>71</v>
      </c>
      <c r="D334" t="s">
        <v>71</v>
      </c>
      <c r="E334" t="s">
        <v>102</v>
      </c>
      <c r="F334" t="s">
        <v>3202</v>
      </c>
      <c r="G334" t="s">
        <v>71</v>
      </c>
      <c r="H334" t="s">
        <v>71</v>
      </c>
      <c r="I334" t="s">
        <v>3203</v>
      </c>
      <c r="K334" t="s">
        <v>3204</v>
      </c>
      <c r="L334" t="s">
        <v>71</v>
      </c>
      <c r="M334" t="s">
        <v>71</v>
      </c>
      <c r="N334" t="s">
        <v>71</v>
      </c>
      <c r="O334" t="s">
        <v>71</v>
      </c>
      <c r="P334" t="s">
        <v>3205</v>
      </c>
      <c r="Q334" t="s">
        <v>3206</v>
      </c>
      <c r="R334" t="s">
        <v>3207</v>
      </c>
      <c r="S334" t="s">
        <v>3208</v>
      </c>
      <c r="T334" t="s">
        <v>71</v>
      </c>
      <c r="U334" t="s">
        <v>71</v>
      </c>
      <c r="V334" t="s">
        <v>71</v>
      </c>
      <c r="W334" t="s">
        <v>3209</v>
      </c>
      <c r="X334" t="s">
        <v>71</v>
      </c>
      <c r="Y334" t="s">
        <v>71</v>
      </c>
      <c r="Z334" t="s">
        <v>71</v>
      </c>
      <c r="AA334" t="s">
        <v>71</v>
      </c>
      <c r="AB334" t="s">
        <v>3210</v>
      </c>
      <c r="AC334" t="s">
        <v>3211</v>
      </c>
      <c r="AD334" t="s">
        <v>71</v>
      </c>
      <c r="AE334" t="s">
        <v>71</v>
      </c>
      <c r="AF334" t="s">
        <v>71</v>
      </c>
      <c r="AG334" t="s">
        <v>71</v>
      </c>
      <c r="AH334" t="s">
        <v>71</v>
      </c>
      <c r="AI334" t="s">
        <v>71</v>
      </c>
      <c r="AJ334" t="s">
        <v>71</v>
      </c>
      <c r="AK334" t="s">
        <v>71</v>
      </c>
      <c r="AL334" t="s">
        <v>71</v>
      </c>
      <c r="AM334" t="s">
        <v>71</v>
      </c>
      <c r="AN334" t="s">
        <v>71</v>
      </c>
      <c r="AO334" t="s">
        <v>71</v>
      </c>
      <c r="AP334" t="s">
        <v>71</v>
      </c>
      <c r="AQ334" t="s">
        <v>71</v>
      </c>
      <c r="AR334" t="s">
        <v>3212</v>
      </c>
      <c r="AS334" t="s">
        <v>71</v>
      </c>
      <c r="AT334" t="s">
        <v>71</v>
      </c>
      <c r="AU334" t="s">
        <v>71</v>
      </c>
      <c r="AV334">
        <v>2016</v>
      </c>
      <c r="AW334" t="s">
        <v>71</v>
      </c>
      <c r="AX334" t="s">
        <v>71</v>
      </c>
      <c r="AY334" t="s">
        <v>71</v>
      </c>
      <c r="AZ334" t="s">
        <v>71</v>
      </c>
      <c r="BA334" t="s">
        <v>71</v>
      </c>
      <c r="BB334" t="s">
        <v>71</v>
      </c>
      <c r="BC334">
        <v>487</v>
      </c>
      <c r="BD334" t="s">
        <v>3213</v>
      </c>
      <c r="BE334" t="s">
        <v>71</v>
      </c>
      <c r="BF334" t="s">
        <v>3214</v>
      </c>
      <c r="BG334" t="str">
        <f>HYPERLINK("http://dx.doi.org/10.1109/CIS.2016.117","http://dx.doi.org/10.1109/CIS.2016.117")</f>
        <v>http://dx.doi.org/10.1109/CIS.2016.117</v>
      </c>
      <c r="BH334" t="s">
        <v>71</v>
      </c>
      <c r="BI334" t="s">
        <v>71</v>
      </c>
      <c r="BJ334" t="s">
        <v>71</v>
      </c>
      <c r="BK334" t="s">
        <v>71</v>
      </c>
      <c r="BL334" t="s">
        <v>71</v>
      </c>
      <c r="BM334" t="s">
        <v>71</v>
      </c>
      <c r="BN334" t="s">
        <v>71</v>
      </c>
      <c r="BO334" t="s">
        <v>71</v>
      </c>
      <c r="BP334" t="s">
        <v>71</v>
      </c>
      <c r="BQ334" t="s">
        <v>71</v>
      </c>
      <c r="BR334" t="s">
        <v>71</v>
      </c>
      <c r="BS334" t="s">
        <v>71</v>
      </c>
      <c r="BT334" t="s">
        <v>3215</v>
      </c>
      <c r="BU334" t="str">
        <f>HYPERLINK("https%3A%2F%2Fwww.webofscience.com%2Fwos%2Fwoscc%2Ffull-record%2FWOS:000399133200109","View Full Record in Web of Science")</f>
        <v>View Full Record in Web of Science</v>
      </c>
    </row>
    <row r="335" spans="1:73" x14ac:dyDescent="0.25">
      <c r="A335" t="s">
        <v>69</v>
      </c>
      <c r="B335" t="s">
        <v>3216</v>
      </c>
      <c r="C335" t="s">
        <v>71</v>
      </c>
      <c r="D335" t="s">
        <v>71</v>
      </c>
      <c r="E335" t="s">
        <v>71</v>
      </c>
      <c r="F335" t="s">
        <v>3217</v>
      </c>
      <c r="G335" t="s">
        <v>71</v>
      </c>
      <c r="H335" t="s">
        <v>71</v>
      </c>
      <c r="I335" t="s">
        <v>3218</v>
      </c>
      <c r="K335" t="s">
        <v>766</v>
      </c>
      <c r="L335" t="s">
        <v>71</v>
      </c>
      <c r="M335" t="s">
        <v>71</v>
      </c>
      <c r="N335" t="s">
        <v>71</v>
      </c>
      <c r="O335" t="s">
        <v>71</v>
      </c>
      <c r="P335" t="s">
        <v>71</v>
      </c>
      <c r="Q335" t="s">
        <v>71</v>
      </c>
      <c r="R335" t="s">
        <v>71</v>
      </c>
      <c r="S335" t="s">
        <v>71</v>
      </c>
      <c r="T335" t="s">
        <v>71</v>
      </c>
      <c r="U335" t="s">
        <v>71</v>
      </c>
      <c r="V335" t="s">
        <v>71</v>
      </c>
      <c r="W335" t="s">
        <v>3219</v>
      </c>
      <c r="X335" t="s">
        <v>71</v>
      </c>
      <c r="Y335" t="s">
        <v>71</v>
      </c>
      <c r="Z335" t="s">
        <v>71</v>
      </c>
      <c r="AA335" t="s">
        <v>71</v>
      </c>
      <c r="AB335" t="s">
        <v>3220</v>
      </c>
      <c r="AC335" t="s">
        <v>3221</v>
      </c>
      <c r="AD335" t="s">
        <v>71</v>
      </c>
      <c r="AE335" t="s">
        <v>71</v>
      </c>
      <c r="AF335" t="s">
        <v>71</v>
      </c>
      <c r="AG335" t="s">
        <v>71</v>
      </c>
      <c r="AH335" t="s">
        <v>71</v>
      </c>
      <c r="AI335" t="s">
        <v>71</v>
      </c>
      <c r="AJ335" t="s">
        <v>71</v>
      </c>
      <c r="AK335" t="s">
        <v>71</v>
      </c>
      <c r="AL335" t="s">
        <v>71</v>
      </c>
      <c r="AM335" t="s">
        <v>71</v>
      </c>
      <c r="AN335" t="s">
        <v>71</v>
      </c>
      <c r="AO335" t="s">
        <v>71</v>
      </c>
      <c r="AP335" t="s">
        <v>768</v>
      </c>
      <c r="AQ335" t="s">
        <v>769</v>
      </c>
      <c r="AR335" t="s">
        <v>71</v>
      </c>
      <c r="AS335" t="s">
        <v>71</v>
      </c>
      <c r="AT335" t="s">
        <v>71</v>
      </c>
      <c r="AU335" t="s">
        <v>728</v>
      </c>
      <c r="AV335">
        <v>2021</v>
      </c>
      <c r="AW335">
        <v>113</v>
      </c>
      <c r="AX335" t="s">
        <v>71</v>
      </c>
      <c r="AY335" t="s">
        <v>1968</v>
      </c>
      <c r="AZ335" t="s">
        <v>71</v>
      </c>
      <c r="BA335" t="s">
        <v>71</v>
      </c>
      <c r="BB335" t="s">
        <v>71</v>
      </c>
      <c r="BC335" t="s">
        <v>71</v>
      </c>
      <c r="BD335" t="s">
        <v>71</v>
      </c>
      <c r="BE335">
        <v>107906</v>
      </c>
      <c r="BF335" t="s">
        <v>3222</v>
      </c>
      <c r="BG335" t="str">
        <f>HYPERLINK("http://dx.doi.org/10.1016/j.asoc.2021.107906","http://dx.doi.org/10.1016/j.asoc.2021.107906")</f>
        <v>http://dx.doi.org/10.1016/j.asoc.2021.107906</v>
      </c>
      <c r="BH335" t="s">
        <v>71</v>
      </c>
      <c r="BI335" t="s">
        <v>3223</v>
      </c>
      <c r="BJ335" t="s">
        <v>71</v>
      </c>
      <c r="BK335" t="s">
        <v>71</v>
      </c>
      <c r="BL335" t="s">
        <v>71</v>
      </c>
      <c r="BM335" t="s">
        <v>71</v>
      </c>
      <c r="BN335" t="s">
        <v>71</v>
      </c>
      <c r="BO335">
        <v>34566542</v>
      </c>
      <c r="BP335" t="s">
        <v>71</v>
      </c>
      <c r="BQ335" t="s">
        <v>71</v>
      </c>
      <c r="BR335" t="s">
        <v>71</v>
      </c>
      <c r="BS335" t="s">
        <v>71</v>
      </c>
      <c r="BT335" t="s">
        <v>3224</v>
      </c>
      <c r="BU335" t="str">
        <f>HYPERLINK("https%3A%2F%2Fwww.webofscience.com%2Fwos%2Fwoscc%2Ffull-record%2FWOS:000722555800002","View Full Record in Web of Science")</f>
        <v>View Full Record in Web of Science</v>
      </c>
    </row>
    <row r="336" spans="1:73" x14ac:dyDescent="0.25">
      <c r="A336" t="s">
        <v>69</v>
      </c>
      <c r="B336" t="s">
        <v>3225</v>
      </c>
      <c r="C336" t="s">
        <v>71</v>
      </c>
      <c r="D336" t="s">
        <v>71</v>
      </c>
      <c r="E336" t="s">
        <v>71</v>
      </c>
      <c r="F336" t="s">
        <v>3225</v>
      </c>
      <c r="G336" t="s">
        <v>71</v>
      </c>
      <c r="H336" t="s">
        <v>71</v>
      </c>
      <c r="I336" t="s">
        <v>3226</v>
      </c>
      <c r="K336" t="s">
        <v>421</v>
      </c>
      <c r="L336" t="s">
        <v>71</v>
      </c>
      <c r="M336" t="s">
        <v>71</v>
      </c>
      <c r="N336" t="s">
        <v>71</v>
      </c>
      <c r="O336" t="s">
        <v>71</v>
      </c>
      <c r="P336" t="s">
        <v>71</v>
      </c>
      <c r="Q336" t="s">
        <v>71</v>
      </c>
      <c r="R336" t="s">
        <v>71</v>
      </c>
      <c r="S336" t="s">
        <v>71</v>
      </c>
      <c r="T336" t="s">
        <v>71</v>
      </c>
      <c r="U336" t="s">
        <v>71</v>
      </c>
      <c r="V336" t="s">
        <v>71</v>
      </c>
      <c r="W336" t="s">
        <v>3227</v>
      </c>
      <c r="X336" t="s">
        <v>71</v>
      </c>
      <c r="Y336" t="s">
        <v>71</v>
      </c>
      <c r="Z336" t="s">
        <v>71</v>
      </c>
      <c r="AA336" t="s">
        <v>71</v>
      </c>
      <c r="AB336" t="s">
        <v>71</v>
      </c>
      <c r="AC336" t="s">
        <v>71</v>
      </c>
      <c r="AD336" t="s">
        <v>71</v>
      </c>
      <c r="AE336" t="s">
        <v>71</v>
      </c>
      <c r="AF336" t="s">
        <v>71</v>
      </c>
      <c r="AG336" t="s">
        <v>71</v>
      </c>
      <c r="AH336" t="s">
        <v>71</v>
      </c>
      <c r="AI336" t="s">
        <v>71</v>
      </c>
      <c r="AJ336" t="s">
        <v>71</v>
      </c>
      <c r="AK336" t="s">
        <v>71</v>
      </c>
      <c r="AL336" t="s">
        <v>71</v>
      </c>
      <c r="AM336" t="s">
        <v>71</v>
      </c>
      <c r="AN336" t="s">
        <v>71</v>
      </c>
      <c r="AO336" t="s">
        <v>71</v>
      </c>
      <c r="AP336" t="s">
        <v>423</v>
      </c>
      <c r="AQ336" t="s">
        <v>71</v>
      </c>
      <c r="AR336" t="s">
        <v>71</v>
      </c>
      <c r="AS336" t="s">
        <v>71</v>
      </c>
      <c r="AT336" t="s">
        <v>71</v>
      </c>
      <c r="AU336" t="s">
        <v>71</v>
      </c>
      <c r="AV336">
        <v>1999</v>
      </c>
      <c r="AW336">
        <v>100</v>
      </c>
      <c r="AX336" t="s">
        <v>71</v>
      </c>
      <c r="AY336" t="s">
        <v>71</v>
      </c>
      <c r="AZ336" t="s">
        <v>460</v>
      </c>
      <c r="BA336" t="s">
        <v>71</v>
      </c>
      <c r="BB336" t="s">
        <v>71</v>
      </c>
      <c r="BC336">
        <v>73</v>
      </c>
      <c r="BD336">
        <v>132</v>
      </c>
      <c r="BE336" t="s">
        <v>71</v>
      </c>
      <c r="BF336" t="s">
        <v>3228</v>
      </c>
      <c r="BG336" t="str">
        <f>HYPERLINK("http://dx.doi.org/10.1016/S0165-0114(99)80008-6","http://dx.doi.org/10.1016/S0165-0114(99)80008-6")</f>
        <v>http://dx.doi.org/10.1016/S0165-0114(99)80008-6</v>
      </c>
      <c r="BH336" t="s">
        <v>71</v>
      </c>
      <c r="BI336" t="s">
        <v>71</v>
      </c>
      <c r="BJ336" t="s">
        <v>71</v>
      </c>
      <c r="BK336" t="s">
        <v>71</v>
      </c>
      <c r="BL336" t="s">
        <v>71</v>
      </c>
      <c r="BM336" t="s">
        <v>71</v>
      </c>
      <c r="BN336" t="s">
        <v>71</v>
      </c>
      <c r="BO336" t="s">
        <v>71</v>
      </c>
      <c r="BP336" t="s">
        <v>71</v>
      </c>
      <c r="BQ336" t="s">
        <v>71</v>
      </c>
      <c r="BR336" t="s">
        <v>71</v>
      </c>
      <c r="BS336" t="s">
        <v>71</v>
      </c>
      <c r="BT336" t="s">
        <v>3229</v>
      </c>
      <c r="BU336" t="str">
        <f>HYPERLINK("https%3A%2F%2Fwww.webofscience.com%2Fwos%2Fwoscc%2Ffull-record%2FWOS:000079852600008","View Full Record in Web of Science")</f>
        <v>View Full Record in Web of Science</v>
      </c>
    </row>
    <row r="337" spans="1:73" x14ac:dyDescent="0.25">
      <c r="A337" t="s">
        <v>69</v>
      </c>
      <c r="B337" t="s">
        <v>3230</v>
      </c>
      <c r="C337" t="s">
        <v>71</v>
      </c>
      <c r="D337" t="s">
        <v>71</v>
      </c>
      <c r="E337" t="s">
        <v>71</v>
      </c>
      <c r="F337" t="s">
        <v>3230</v>
      </c>
      <c r="G337" t="s">
        <v>71</v>
      </c>
      <c r="H337" t="s">
        <v>71</v>
      </c>
      <c r="I337" t="s">
        <v>3231</v>
      </c>
      <c r="K337" t="s">
        <v>421</v>
      </c>
      <c r="L337" t="s">
        <v>71</v>
      </c>
      <c r="M337" t="s">
        <v>71</v>
      </c>
      <c r="N337" t="s">
        <v>71</v>
      </c>
      <c r="O337" t="s">
        <v>71</v>
      </c>
      <c r="P337" t="s">
        <v>71</v>
      </c>
      <c r="Q337" t="s">
        <v>71</v>
      </c>
      <c r="R337" t="s">
        <v>71</v>
      </c>
      <c r="S337" t="s">
        <v>71</v>
      </c>
      <c r="T337" t="s">
        <v>71</v>
      </c>
      <c r="U337" t="s">
        <v>71</v>
      </c>
      <c r="V337" t="s">
        <v>71</v>
      </c>
      <c r="W337" t="s">
        <v>3232</v>
      </c>
      <c r="X337" t="s">
        <v>71</v>
      </c>
      <c r="Y337" t="s">
        <v>71</v>
      </c>
      <c r="Z337" t="s">
        <v>71</v>
      </c>
      <c r="AA337" t="s">
        <v>71</v>
      </c>
      <c r="AB337" t="s">
        <v>71</v>
      </c>
      <c r="AC337" t="s">
        <v>71</v>
      </c>
      <c r="AD337" t="s">
        <v>71</v>
      </c>
      <c r="AE337" t="s">
        <v>71</v>
      </c>
      <c r="AF337" t="s">
        <v>71</v>
      </c>
      <c r="AG337" t="s">
        <v>71</v>
      </c>
      <c r="AH337" t="s">
        <v>71</v>
      </c>
      <c r="AI337" t="s">
        <v>71</v>
      </c>
      <c r="AJ337" t="s">
        <v>71</v>
      </c>
      <c r="AK337" t="s">
        <v>71</v>
      </c>
      <c r="AL337" t="s">
        <v>71</v>
      </c>
      <c r="AM337" t="s">
        <v>71</v>
      </c>
      <c r="AN337" t="s">
        <v>71</v>
      </c>
      <c r="AO337" t="s">
        <v>71</v>
      </c>
      <c r="AP337" t="s">
        <v>423</v>
      </c>
      <c r="AQ337" t="s">
        <v>715</v>
      </c>
      <c r="AR337" t="s">
        <v>71</v>
      </c>
      <c r="AS337" t="s">
        <v>71</v>
      </c>
      <c r="AT337" t="s">
        <v>71</v>
      </c>
      <c r="AU337" t="s">
        <v>3233</v>
      </c>
      <c r="AV337">
        <v>1996</v>
      </c>
      <c r="AW337">
        <v>81</v>
      </c>
      <c r="AX337">
        <v>1</v>
      </c>
      <c r="AY337" t="s">
        <v>71</v>
      </c>
      <c r="AZ337" t="s">
        <v>71</v>
      </c>
      <c r="BA337" t="s">
        <v>71</v>
      </c>
      <c r="BB337" t="s">
        <v>71</v>
      </c>
      <c r="BC337">
        <v>5</v>
      </c>
      <c r="BD337">
        <v>29</v>
      </c>
      <c r="BE337" t="s">
        <v>71</v>
      </c>
      <c r="BF337" t="s">
        <v>3234</v>
      </c>
      <c r="BG337" t="str">
        <f>HYPERLINK("http://dx.doi.org/10.1016/0165-0114(96)88181-4","http://dx.doi.org/10.1016/0165-0114(96)88181-4")</f>
        <v>http://dx.doi.org/10.1016/0165-0114(96)88181-4</v>
      </c>
      <c r="BH337" t="s">
        <v>71</v>
      </c>
      <c r="BI337" t="s">
        <v>71</v>
      </c>
      <c r="BJ337" t="s">
        <v>71</v>
      </c>
      <c r="BK337" t="s">
        <v>71</v>
      </c>
      <c r="BL337" t="s">
        <v>71</v>
      </c>
      <c r="BM337" t="s">
        <v>71</v>
      </c>
      <c r="BN337" t="s">
        <v>71</v>
      </c>
      <c r="BO337" t="s">
        <v>71</v>
      </c>
      <c r="BP337" t="s">
        <v>71</v>
      </c>
      <c r="BQ337" t="s">
        <v>71</v>
      </c>
      <c r="BR337" t="s">
        <v>71</v>
      </c>
      <c r="BS337" t="s">
        <v>71</v>
      </c>
      <c r="BT337" t="s">
        <v>3235</v>
      </c>
      <c r="BU337" t="str">
        <f>HYPERLINK("https%3A%2F%2Fwww.webofscience.com%2Fwos%2Fwoscc%2Ffull-record%2FWOS:A1996UR78400003","View Full Record in Web of Science")</f>
        <v>View Full Record in Web of Science</v>
      </c>
    </row>
    <row r="338" spans="1:73" x14ac:dyDescent="0.25">
      <c r="A338" t="s">
        <v>69</v>
      </c>
      <c r="B338" t="s">
        <v>3236</v>
      </c>
      <c r="C338" t="s">
        <v>71</v>
      </c>
      <c r="D338" t="s">
        <v>71</v>
      </c>
      <c r="E338" t="s">
        <v>71</v>
      </c>
      <c r="F338" t="s">
        <v>3237</v>
      </c>
      <c r="G338" t="s">
        <v>71</v>
      </c>
      <c r="H338" t="s">
        <v>71</v>
      </c>
      <c r="I338" t="s">
        <v>3238</v>
      </c>
      <c r="K338" t="s">
        <v>269</v>
      </c>
      <c r="L338" t="s">
        <v>71</v>
      </c>
      <c r="M338" t="s">
        <v>71</v>
      </c>
      <c r="N338" t="s">
        <v>71</v>
      </c>
      <c r="O338" t="s">
        <v>71</v>
      </c>
      <c r="P338" t="s">
        <v>71</v>
      </c>
      <c r="Q338" t="s">
        <v>71</v>
      </c>
      <c r="R338" t="s">
        <v>71</v>
      </c>
      <c r="S338" t="s">
        <v>71</v>
      </c>
      <c r="T338" t="s">
        <v>71</v>
      </c>
      <c r="U338" t="s">
        <v>71</v>
      </c>
      <c r="V338" t="s">
        <v>71</v>
      </c>
      <c r="W338" t="s">
        <v>3239</v>
      </c>
      <c r="X338" t="s">
        <v>71</v>
      </c>
      <c r="Y338" t="s">
        <v>71</v>
      </c>
      <c r="Z338" t="s">
        <v>71</v>
      </c>
      <c r="AA338" t="s">
        <v>71</v>
      </c>
      <c r="AB338" t="s">
        <v>3240</v>
      </c>
      <c r="AC338" t="s">
        <v>2823</v>
      </c>
      <c r="AD338" t="s">
        <v>71</v>
      </c>
      <c r="AE338" t="s">
        <v>71</v>
      </c>
      <c r="AF338" t="s">
        <v>71</v>
      </c>
      <c r="AG338" t="s">
        <v>71</v>
      </c>
      <c r="AH338" t="s">
        <v>71</v>
      </c>
      <c r="AI338" t="s">
        <v>71</v>
      </c>
      <c r="AJ338" t="s">
        <v>71</v>
      </c>
      <c r="AK338" t="s">
        <v>71</v>
      </c>
      <c r="AL338" t="s">
        <v>71</v>
      </c>
      <c r="AM338" t="s">
        <v>71</v>
      </c>
      <c r="AN338" t="s">
        <v>71</v>
      </c>
      <c r="AO338" t="s">
        <v>71</v>
      </c>
      <c r="AP338" t="s">
        <v>271</v>
      </c>
      <c r="AQ338" t="s">
        <v>71</v>
      </c>
      <c r="AR338" t="s">
        <v>71</v>
      </c>
      <c r="AS338" t="s">
        <v>71</v>
      </c>
      <c r="AT338" t="s">
        <v>71</v>
      </c>
      <c r="AU338" t="s">
        <v>71</v>
      </c>
      <c r="AV338">
        <v>2019</v>
      </c>
      <c r="AW338">
        <v>7</v>
      </c>
      <c r="AX338" t="s">
        <v>71</v>
      </c>
      <c r="AY338" t="s">
        <v>71</v>
      </c>
      <c r="AZ338" t="s">
        <v>71</v>
      </c>
      <c r="BA338" t="s">
        <v>71</v>
      </c>
      <c r="BB338" t="s">
        <v>71</v>
      </c>
      <c r="BC338">
        <v>166138</v>
      </c>
      <c r="BD338">
        <v>166147</v>
      </c>
      <c r="BE338" t="s">
        <v>71</v>
      </c>
      <c r="BF338" t="s">
        <v>3241</v>
      </c>
      <c r="BG338" t="str">
        <f>HYPERLINK("http://dx.doi.org/10.1109/ACCESS.2019.2953316","http://dx.doi.org/10.1109/ACCESS.2019.2953316")</f>
        <v>http://dx.doi.org/10.1109/ACCESS.2019.2953316</v>
      </c>
      <c r="BH338" t="s">
        <v>71</v>
      </c>
      <c r="BI338" t="s">
        <v>71</v>
      </c>
      <c r="BJ338" t="s">
        <v>71</v>
      </c>
      <c r="BK338" t="s">
        <v>71</v>
      </c>
      <c r="BL338" t="s">
        <v>71</v>
      </c>
      <c r="BM338" t="s">
        <v>71</v>
      </c>
      <c r="BN338" t="s">
        <v>71</v>
      </c>
      <c r="BO338" t="s">
        <v>71</v>
      </c>
      <c r="BP338" t="s">
        <v>71</v>
      </c>
      <c r="BQ338" t="s">
        <v>71</v>
      </c>
      <c r="BR338" t="s">
        <v>71</v>
      </c>
      <c r="BS338" t="s">
        <v>71</v>
      </c>
      <c r="BT338" t="s">
        <v>3242</v>
      </c>
      <c r="BU338" t="str">
        <f>HYPERLINK("https%3A%2F%2Fwww.webofscience.com%2Fwos%2Fwoscc%2Ffull-record%2FWOS:000498717500002","View Full Record in Web of Science")</f>
        <v>View Full Record in Web of Science</v>
      </c>
    </row>
    <row r="339" spans="1:73" x14ac:dyDescent="0.25">
      <c r="A339" t="s">
        <v>69</v>
      </c>
      <c r="B339" t="s">
        <v>3243</v>
      </c>
      <c r="C339" t="s">
        <v>71</v>
      </c>
      <c r="D339" t="s">
        <v>71</v>
      </c>
      <c r="E339" t="s">
        <v>71</v>
      </c>
      <c r="F339" t="s">
        <v>3244</v>
      </c>
      <c r="G339" t="s">
        <v>71</v>
      </c>
      <c r="H339" t="s">
        <v>71</v>
      </c>
      <c r="I339" t="s">
        <v>3245</v>
      </c>
      <c r="K339" t="s">
        <v>174</v>
      </c>
      <c r="L339" t="s">
        <v>71</v>
      </c>
      <c r="M339" t="s">
        <v>71</v>
      </c>
      <c r="N339" t="s">
        <v>71</v>
      </c>
      <c r="O339" t="s">
        <v>71</v>
      </c>
      <c r="P339" t="s">
        <v>71</v>
      </c>
      <c r="Q339" t="s">
        <v>71</v>
      </c>
      <c r="R339" t="s">
        <v>71</v>
      </c>
      <c r="S339" t="s">
        <v>71</v>
      </c>
      <c r="T339" t="s">
        <v>71</v>
      </c>
      <c r="U339" t="s">
        <v>71</v>
      </c>
      <c r="V339" t="s">
        <v>71</v>
      </c>
      <c r="W339" t="s">
        <v>3246</v>
      </c>
      <c r="X339" t="s">
        <v>71</v>
      </c>
      <c r="Y339" t="s">
        <v>71</v>
      </c>
      <c r="Z339" t="s">
        <v>71</v>
      </c>
      <c r="AA339" t="s">
        <v>71</v>
      </c>
      <c r="AB339" t="s">
        <v>3247</v>
      </c>
      <c r="AC339" t="s">
        <v>3248</v>
      </c>
      <c r="AD339" t="s">
        <v>71</v>
      </c>
      <c r="AE339" t="s">
        <v>71</v>
      </c>
      <c r="AF339" t="s">
        <v>71</v>
      </c>
      <c r="AG339" t="s">
        <v>71</v>
      </c>
      <c r="AH339" t="s">
        <v>71</v>
      </c>
      <c r="AI339" t="s">
        <v>71</v>
      </c>
      <c r="AJ339" t="s">
        <v>71</v>
      </c>
      <c r="AK339" t="s">
        <v>71</v>
      </c>
      <c r="AL339" t="s">
        <v>71</v>
      </c>
      <c r="AM339" t="s">
        <v>71</v>
      </c>
      <c r="AN339" t="s">
        <v>71</v>
      </c>
      <c r="AO339" t="s">
        <v>71</v>
      </c>
      <c r="AP339" t="s">
        <v>178</v>
      </c>
      <c r="AQ339" t="s">
        <v>179</v>
      </c>
      <c r="AR339" t="s">
        <v>71</v>
      </c>
      <c r="AS339" t="s">
        <v>71</v>
      </c>
      <c r="AT339" t="s">
        <v>71</v>
      </c>
      <c r="AU339" t="s">
        <v>71</v>
      </c>
      <c r="AV339">
        <v>2018</v>
      </c>
      <c r="AW339">
        <v>35</v>
      </c>
      <c r="AX339">
        <v>4</v>
      </c>
      <c r="AY339" t="s">
        <v>71</v>
      </c>
      <c r="AZ339" t="s">
        <v>71</v>
      </c>
      <c r="BA339" t="s">
        <v>71</v>
      </c>
      <c r="BB339" t="s">
        <v>71</v>
      </c>
      <c r="BC339">
        <v>4717</v>
      </c>
      <c r="BD339">
        <v>4729</v>
      </c>
      <c r="BE339" t="s">
        <v>71</v>
      </c>
      <c r="BF339" t="s">
        <v>3249</v>
      </c>
      <c r="BG339" t="str">
        <f>HYPERLINK("http://dx.doi.org/10.3233/JIFS-181202","http://dx.doi.org/10.3233/JIFS-181202")</f>
        <v>http://dx.doi.org/10.3233/JIFS-181202</v>
      </c>
      <c r="BH339" t="s">
        <v>71</v>
      </c>
      <c r="BI339" t="s">
        <v>71</v>
      </c>
      <c r="BJ339" t="s">
        <v>71</v>
      </c>
      <c r="BK339" t="s">
        <v>71</v>
      </c>
      <c r="BL339" t="s">
        <v>71</v>
      </c>
      <c r="BM339" t="s">
        <v>71</v>
      </c>
      <c r="BN339" t="s">
        <v>71</v>
      </c>
      <c r="BO339" t="s">
        <v>71</v>
      </c>
      <c r="BP339" t="s">
        <v>71</v>
      </c>
      <c r="BQ339" t="s">
        <v>71</v>
      </c>
      <c r="BR339" t="s">
        <v>71</v>
      </c>
      <c r="BS339" t="s">
        <v>71</v>
      </c>
      <c r="BT339" t="s">
        <v>3250</v>
      </c>
      <c r="BU339" t="str">
        <f>HYPERLINK("https%3A%2F%2Fwww.webofscience.com%2Fwos%2Fwoscc%2Ffull-record%2FWOS:000451338400070","View Full Record in Web of Science")</f>
        <v>View Full Record in Web of Science</v>
      </c>
    </row>
    <row r="340" spans="1:73" x14ac:dyDescent="0.25">
      <c r="A340" t="s">
        <v>83</v>
      </c>
      <c r="B340" t="s">
        <v>3251</v>
      </c>
      <c r="C340" t="s">
        <v>71</v>
      </c>
      <c r="D340" t="s">
        <v>71</v>
      </c>
      <c r="E340" t="s">
        <v>102</v>
      </c>
      <c r="F340" t="s">
        <v>3252</v>
      </c>
      <c r="G340" t="s">
        <v>71</v>
      </c>
      <c r="H340" t="s">
        <v>71</v>
      </c>
      <c r="I340" t="s">
        <v>3253</v>
      </c>
      <c r="K340" t="s">
        <v>3254</v>
      </c>
      <c r="L340" t="s">
        <v>1900</v>
      </c>
      <c r="M340" t="s">
        <v>71</v>
      </c>
      <c r="N340" t="s">
        <v>71</v>
      </c>
      <c r="O340" t="s">
        <v>71</v>
      </c>
      <c r="P340" t="s">
        <v>3255</v>
      </c>
      <c r="Q340" t="s">
        <v>3256</v>
      </c>
      <c r="R340" t="s">
        <v>3257</v>
      </c>
      <c r="S340" t="s">
        <v>3258</v>
      </c>
      <c r="T340" t="s">
        <v>71</v>
      </c>
      <c r="U340" t="s">
        <v>71</v>
      </c>
      <c r="V340" t="s">
        <v>71</v>
      </c>
      <c r="W340" t="s">
        <v>3259</v>
      </c>
      <c r="X340" t="s">
        <v>71</v>
      </c>
      <c r="Y340" t="s">
        <v>71</v>
      </c>
      <c r="Z340" t="s">
        <v>71</v>
      </c>
      <c r="AA340" t="s">
        <v>71</v>
      </c>
      <c r="AB340" t="s">
        <v>71</v>
      </c>
      <c r="AC340" t="s">
        <v>71</v>
      </c>
      <c r="AD340" t="s">
        <v>71</v>
      </c>
      <c r="AE340" t="s">
        <v>71</v>
      </c>
      <c r="AF340" t="s">
        <v>71</v>
      </c>
      <c r="AG340" t="s">
        <v>71</v>
      </c>
      <c r="AH340" t="s">
        <v>71</v>
      </c>
      <c r="AI340" t="s">
        <v>71</v>
      </c>
      <c r="AJ340" t="s">
        <v>71</v>
      </c>
      <c r="AK340" t="s">
        <v>71</v>
      </c>
      <c r="AL340" t="s">
        <v>71</v>
      </c>
      <c r="AM340" t="s">
        <v>71</v>
      </c>
      <c r="AN340" t="s">
        <v>71</v>
      </c>
      <c r="AO340" t="s">
        <v>71</v>
      </c>
      <c r="AP340" t="s">
        <v>3260</v>
      </c>
      <c r="AQ340" t="s">
        <v>71</v>
      </c>
      <c r="AR340" t="s">
        <v>3261</v>
      </c>
      <c r="AS340" t="s">
        <v>71</v>
      </c>
      <c r="AT340" t="s">
        <v>71</v>
      </c>
      <c r="AU340" t="s">
        <v>71</v>
      </c>
      <c r="AV340">
        <v>2007</v>
      </c>
      <c r="AW340" t="s">
        <v>71</v>
      </c>
      <c r="AX340" t="s">
        <v>71</v>
      </c>
      <c r="AY340" t="s">
        <v>71</v>
      </c>
      <c r="AZ340" t="s">
        <v>71</v>
      </c>
      <c r="BA340" t="s">
        <v>71</v>
      </c>
      <c r="BB340" t="s">
        <v>71</v>
      </c>
      <c r="BC340">
        <v>469</v>
      </c>
      <c r="BD340" t="s">
        <v>99</v>
      </c>
      <c r="BE340" t="s">
        <v>71</v>
      </c>
      <c r="BF340" t="s">
        <v>71</v>
      </c>
      <c r="BG340" t="s">
        <v>71</v>
      </c>
      <c r="BH340" t="s">
        <v>71</v>
      </c>
      <c r="BI340" t="s">
        <v>71</v>
      </c>
      <c r="BJ340" t="s">
        <v>71</v>
      </c>
      <c r="BK340" t="s">
        <v>71</v>
      </c>
      <c r="BL340" t="s">
        <v>71</v>
      </c>
      <c r="BM340" t="s">
        <v>71</v>
      </c>
      <c r="BN340" t="s">
        <v>71</v>
      </c>
      <c r="BO340" t="s">
        <v>71</v>
      </c>
      <c r="BP340" t="s">
        <v>71</v>
      </c>
      <c r="BQ340" t="s">
        <v>71</v>
      </c>
      <c r="BR340" t="s">
        <v>71</v>
      </c>
      <c r="BS340" t="s">
        <v>71</v>
      </c>
      <c r="BT340" t="s">
        <v>3262</v>
      </c>
      <c r="BU340" t="str">
        <f>HYPERLINK("https%3A%2F%2Fwww.webofscience.com%2Fwos%2Fwoscc%2Ffull-record%2FWOS:000251162500087","View Full Record in Web of Science")</f>
        <v>View Full Record in Web of Science</v>
      </c>
    </row>
    <row r="341" spans="1:73" x14ac:dyDescent="0.25">
      <c r="A341" t="s">
        <v>69</v>
      </c>
      <c r="B341" t="s">
        <v>3263</v>
      </c>
      <c r="C341" t="s">
        <v>71</v>
      </c>
      <c r="D341" t="s">
        <v>71</v>
      </c>
      <c r="E341" t="s">
        <v>71</v>
      </c>
      <c r="F341" t="s">
        <v>3263</v>
      </c>
      <c r="G341" t="s">
        <v>71</v>
      </c>
      <c r="H341" t="s">
        <v>71</v>
      </c>
      <c r="I341" t="s">
        <v>3264</v>
      </c>
      <c r="K341" t="s">
        <v>421</v>
      </c>
      <c r="L341" t="s">
        <v>71</v>
      </c>
      <c r="M341" t="s">
        <v>71</v>
      </c>
      <c r="N341" t="s">
        <v>71</v>
      </c>
      <c r="O341" t="s">
        <v>71</v>
      </c>
      <c r="P341" t="s">
        <v>71</v>
      </c>
      <c r="Q341" t="s">
        <v>71</v>
      </c>
      <c r="R341" t="s">
        <v>71</v>
      </c>
      <c r="S341" t="s">
        <v>71</v>
      </c>
      <c r="T341" t="s">
        <v>71</v>
      </c>
      <c r="U341" t="s">
        <v>71</v>
      </c>
      <c r="V341" t="s">
        <v>71</v>
      </c>
      <c r="W341" t="s">
        <v>3265</v>
      </c>
      <c r="X341" t="s">
        <v>71</v>
      </c>
      <c r="Y341" t="s">
        <v>71</v>
      </c>
      <c r="Z341" t="s">
        <v>71</v>
      </c>
      <c r="AA341" t="s">
        <v>71</v>
      </c>
      <c r="AB341" t="s">
        <v>71</v>
      </c>
      <c r="AC341" t="s">
        <v>71</v>
      </c>
      <c r="AD341" t="s">
        <v>71</v>
      </c>
      <c r="AE341" t="s">
        <v>71</v>
      </c>
      <c r="AF341" t="s">
        <v>71</v>
      </c>
      <c r="AG341" t="s">
        <v>71</v>
      </c>
      <c r="AH341" t="s">
        <v>71</v>
      </c>
      <c r="AI341" t="s">
        <v>71</v>
      </c>
      <c r="AJ341" t="s">
        <v>71</v>
      </c>
      <c r="AK341" t="s">
        <v>71</v>
      </c>
      <c r="AL341" t="s">
        <v>71</v>
      </c>
      <c r="AM341" t="s">
        <v>71</v>
      </c>
      <c r="AN341" t="s">
        <v>71</v>
      </c>
      <c r="AO341" t="s">
        <v>71</v>
      </c>
      <c r="AP341" t="s">
        <v>423</v>
      </c>
      <c r="AQ341" t="s">
        <v>715</v>
      </c>
      <c r="AR341" t="s">
        <v>71</v>
      </c>
      <c r="AS341" t="s">
        <v>71</v>
      </c>
      <c r="AT341" t="s">
        <v>71</v>
      </c>
      <c r="AU341" t="s">
        <v>2182</v>
      </c>
      <c r="AV341">
        <v>1999</v>
      </c>
      <c r="AW341">
        <v>105</v>
      </c>
      <c r="AX341">
        <v>3</v>
      </c>
      <c r="AY341" t="s">
        <v>71</v>
      </c>
      <c r="AZ341" t="s">
        <v>71</v>
      </c>
      <c r="BA341" t="s">
        <v>71</v>
      </c>
      <c r="BB341" t="s">
        <v>71</v>
      </c>
      <c r="BC341">
        <v>499</v>
      </c>
      <c r="BD341">
        <v>502</v>
      </c>
      <c r="BE341" t="s">
        <v>71</v>
      </c>
      <c r="BF341" t="s">
        <v>3266</v>
      </c>
      <c r="BG341" t="str">
        <f>HYPERLINK("http://dx.doi.org/10.1016/S0165-0114(97)00231-5","http://dx.doi.org/10.1016/S0165-0114(97)00231-5")</f>
        <v>http://dx.doi.org/10.1016/S0165-0114(97)00231-5</v>
      </c>
      <c r="BH341" t="s">
        <v>71</v>
      </c>
      <c r="BI341" t="s">
        <v>71</v>
      </c>
      <c r="BJ341" t="s">
        <v>71</v>
      </c>
      <c r="BK341" t="s">
        <v>71</v>
      </c>
      <c r="BL341" t="s">
        <v>71</v>
      </c>
      <c r="BM341" t="s">
        <v>71</v>
      </c>
      <c r="BN341" t="s">
        <v>71</v>
      </c>
      <c r="BO341" t="s">
        <v>71</v>
      </c>
      <c r="BP341" t="s">
        <v>71</v>
      </c>
      <c r="BQ341" t="s">
        <v>71</v>
      </c>
      <c r="BR341" t="s">
        <v>71</v>
      </c>
      <c r="BS341" t="s">
        <v>71</v>
      </c>
      <c r="BT341" t="s">
        <v>3267</v>
      </c>
      <c r="BU341" t="str">
        <f>HYPERLINK("https%3A%2F%2Fwww.webofscience.com%2Fwos%2Fwoscc%2Ffull-record%2FWOS:000080634100019","View Full Record in Web of Science")</f>
        <v>View Full Record in Web of Science</v>
      </c>
    </row>
    <row r="342" spans="1:73" x14ac:dyDescent="0.25">
      <c r="A342" t="s">
        <v>69</v>
      </c>
      <c r="B342" t="s">
        <v>3268</v>
      </c>
      <c r="C342" t="s">
        <v>71</v>
      </c>
      <c r="D342" t="s">
        <v>71</v>
      </c>
      <c r="E342" t="s">
        <v>71</v>
      </c>
      <c r="F342" t="s">
        <v>3269</v>
      </c>
      <c r="G342" t="s">
        <v>71</v>
      </c>
      <c r="H342" t="s">
        <v>71</v>
      </c>
      <c r="I342" t="s">
        <v>3270</v>
      </c>
      <c r="K342" t="s">
        <v>788</v>
      </c>
      <c r="L342" t="s">
        <v>71</v>
      </c>
      <c r="M342" t="s">
        <v>71</v>
      </c>
      <c r="N342" t="s">
        <v>71</v>
      </c>
      <c r="O342" t="s">
        <v>71</v>
      </c>
      <c r="P342" t="s">
        <v>71</v>
      </c>
      <c r="Q342" t="s">
        <v>71</v>
      </c>
      <c r="R342" t="s">
        <v>71</v>
      </c>
      <c r="S342" t="s">
        <v>71</v>
      </c>
      <c r="T342" t="s">
        <v>71</v>
      </c>
      <c r="U342" t="s">
        <v>71</v>
      </c>
      <c r="V342" t="s">
        <v>71</v>
      </c>
      <c r="W342" t="s">
        <v>3271</v>
      </c>
      <c r="X342" t="s">
        <v>71</v>
      </c>
      <c r="Y342" t="s">
        <v>71</v>
      </c>
      <c r="Z342" t="s">
        <v>71</v>
      </c>
      <c r="AA342" t="s">
        <v>71</v>
      </c>
      <c r="AB342" t="s">
        <v>3272</v>
      </c>
      <c r="AC342" t="s">
        <v>3273</v>
      </c>
      <c r="AD342" t="s">
        <v>71</v>
      </c>
      <c r="AE342" t="s">
        <v>71</v>
      </c>
      <c r="AF342" t="s">
        <v>71</v>
      </c>
      <c r="AG342" t="s">
        <v>71</v>
      </c>
      <c r="AH342" t="s">
        <v>71</v>
      </c>
      <c r="AI342" t="s">
        <v>71</v>
      </c>
      <c r="AJ342" t="s">
        <v>71</v>
      </c>
      <c r="AK342" t="s">
        <v>71</v>
      </c>
      <c r="AL342" t="s">
        <v>71</v>
      </c>
      <c r="AM342" t="s">
        <v>71</v>
      </c>
      <c r="AN342" t="s">
        <v>71</v>
      </c>
      <c r="AO342" t="s">
        <v>71</v>
      </c>
      <c r="AP342" t="s">
        <v>792</v>
      </c>
      <c r="AQ342" t="s">
        <v>793</v>
      </c>
      <c r="AR342" t="s">
        <v>71</v>
      </c>
      <c r="AS342" t="s">
        <v>71</v>
      </c>
      <c r="AT342" t="s">
        <v>71</v>
      </c>
      <c r="AU342" t="s">
        <v>1454</v>
      </c>
      <c r="AV342">
        <v>2019</v>
      </c>
      <c r="AW342">
        <v>4</v>
      </c>
      <c r="AX342">
        <v>3</v>
      </c>
      <c r="AY342" t="s">
        <v>71</v>
      </c>
      <c r="AZ342" t="s">
        <v>71</v>
      </c>
      <c r="BA342" t="s">
        <v>180</v>
      </c>
      <c r="BB342" t="s">
        <v>71</v>
      </c>
      <c r="BC342">
        <v>451</v>
      </c>
      <c r="BD342">
        <v>467</v>
      </c>
      <c r="BE342" t="s">
        <v>71</v>
      </c>
      <c r="BF342" t="s">
        <v>3274</v>
      </c>
      <c r="BG342" t="str">
        <f>HYPERLINK("http://dx.doi.org/10.1007/s41066-018-0104-7","http://dx.doi.org/10.1007/s41066-018-0104-7")</f>
        <v>http://dx.doi.org/10.1007/s41066-018-0104-7</v>
      </c>
      <c r="BH342" t="s">
        <v>71</v>
      </c>
      <c r="BI342" t="s">
        <v>71</v>
      </c>
      <c r="BJ342" t="s">
        <v>71</v>
      </c>
      <c r="BK342" t="s">
        <v>71</v>
      </c>
      <c r="BL342" t="s">
        <v>71</v>
      </c>
      <c r="BM342" t="s">
        <v>71</v>
      </c>
      <c r="BN342" t="s">
        <v>71</v>
      </c>
      <c r="BO342" t="s">
        <v>71</v>
      </c>
      <c r="BP342" t="s">
        <v>71</v>
      </c>
      <c r="BQ342" t="s">
        <v>71</v>
      </c>
      <c r="BR342" t="s">
        <v>71</v>
      </c>
      <c r="BS342" t="s">
        <v>71</v>
      </c>
      <c r="BT342" t="s">
        <v>3275</v>
      </c>
      <c r="BU342" t="str">
        <f>HYPERLINK("https%3A%2F%2Fwww.webofscience.com%2Fwos%2Fwoscc%2Ffull-record%2FWOS:000668875300013","View Full Record in Web of Science")</f>
        <v>View Full Record in Web of Science</v>
      </c>
    </row>
    <row r="343" spans="1:73" x14ac:dyDescent="0.25">
      <c r="A343" t="s">
        <v>83</v>
      </c>
      <c r="B343" t="s">
        <v>3276</v>
      </c>
      <c r="C343" t="s">
        <v>71</v>
      </c>
      <c r="D343" t="s">
        <v>3277</v>
      </c>
      <c r="E343" t="s">
        <v>71</v>
      </c>
      <c r="F343" t="s">
        <v>3278</v>
      </c>
      <c r="G343" t="s">
        <v>71</v>
      </c>
      <c r="H343" t="s">
        <v>71</v>
      </c>
      <c r="I343" t="s">
        <v>3279</v>
      </c>
      <c r="K343" t="s">
        <v>3280</v>
      </c>
      <c r="L343" t="s">
        <v>601</v>
      </c>
      <c r="M343" t="s">
        <v>71</v>
      </c>
      <c r="N343" t="s">
        <v>71</v>
      </c>
      <c r="O343" t="s">
        <v>71</v>
      </c>
      <c r="P343" t="s">
        <v>3281</v>
      </c>
      <c r="Q343" t="s">
        <v>3282</v>
      </c>
      <c r="R343" t="s">
        <v>3283</v>
      </c>
      <c r="S343" t="s">
        <v>3284</v>
      </c>
      <c r="T343" t="s">
        <v>71</v>
      </c>
      <c r="U343" t="s">
        <v>71</v>
      </c>
      <c r="V343" t="s">
        <v>71</v>
      </c>
      <c r="W343" t="s">
        <v>3285</v>
      </c>
      <c r="X343" t="s">
        <v>71</v>
      </c>
      <c r="Y343" t="s">
        <v>71</v>
      </c>
      <c r="Z343" t="s">
        <v>71</v>
      </c>
      <c r="AA343" t="s">
        <v>71</v>
      </c>
      <c r="AB343" t="s">
        <v>3286</v>
      </c>
      <c r="AC343" t="s">
        <v>3287</v>
      </c>
      <c r="AD343" t="s">
        <v>71</v>
      </c>
      <c r="AE343" t="s">
        <v>71</v>
      </c>
      <c r="AF343" t="s">
        <v>71</v>
      </c>
      <c r="AG343" t="s">
        <v>71</v>
      </c>
      <c r="AH343" t="s">
        <v>71</v>
      </c>
      <c r="AI343" t="s">
        <v>71</v>
      </c>
      <c r="AJ343" t="s">
        <v>71</v>
      </c>
      <c r="AK343" t="s">
        <v>71</v>
      </c>
      <c r="AL343" t="s">
        <v>71</v>
      </c>
      <c r="AM343" t="s">
        <v>71</v>
      </c>
      <c r="AN343" t="s">
        <v>71</v>
      </c>
      <c r="AO343" t="s">
        <v>71</v>
      </c>
      <c r="AP343" t="s">
        <v>606</v>
      </c>
      <c r="AQ343" t="s">
        <v>71</v>
      </c>
      <c r="AR343" t="s">
        <v>3288</v>
      </c>
      <c r="AS343" t="s">
        <v>71</v>
      </c>
      <c r="AT343" t="s">
        <v>71</v>
      </c>
      <c r="AU343" t="s">
        <v>71</v>
      </c>
      <c r="AV343">
        <v>2016</v>
      </c>
      <c r="AW343">
        <v>474</v>
      </c>
      <c r="AX343" t="s">
        <v>71</v>
      </c>
      <c r="AY343" t="s">
        <v>71</v>
      </c>
      <c r="AZ343" t="s">
        <v>71</v>
      </c>
      <c r="BA343" t="s">
        <v>71</v>
      </c>
      <c r="BB343" t="s">
        <v>71</v>
      </c>
      <c r="BC343">
        <v>3</v>
      </c>
      <c r="BD343">
        <v>12</v>
      </c>
      <c r="BE343" t="s">
        <v>71</v>
      </c>
      <c r="BF343" t="s">
        <v>3289</v>
      </c>
      <c r="BG343" t="str">
        <f>HYPERLINK("http://dx.doi.org/10.1007/978-3-319-40162-1_1","http://dx.doi.org/10.1007/978-3-319-40162-1_1")</f>
        <v>http://dx.doi.org/10.1007/978-3-319-40162-1_1</v>
      </c>
      <c r="BH343" t="s">
        <v>71</v>
      </c>
      <c r="BI343" t="s">
        <v>71</v>
      </c>
      <c r="BJ343" t="s">
        <v>71</v>
      </c>
      <c r="BK343" t="s">
        <v>71</v>
      </c>
      <c r="BL343" t="s">
        <v>71</v>
      </c>
      <c r="BM343" t="s">
        <v>71</v>
      </c>
      <c r="BN343" t="s">
        <v>71</v>
      </c>
      <c r="BO343" t="s">
        <v>71</v>
      </c>
      <c r="BP343" t="s">
        <v>71</v>
      </c>
      <c r="BQ343" t="s">
        <v>71</v>
      </c>
      <c r="BR343" t="s">
        <v>71</v>
      </c>
      <c r="BS343" t="s">
        <v>71</v>
      </c>
      <c r="BT343" t="s">
        <v>3290</v>
      </c>
      <c r="BU343" t="str">
        <f>HYPERLINK("https%3A%2F%2Fwww.webofscience.com%2Fwos%2Fwoscc%2Ffull-record%2FWOS:000387181500001","View Full Record in Web of Science")</f>
        <v>View Full Record in Web of Science</v>
      </c>
    </row>
    <row r="344" spans="1:73" x14ac:dyDescent="0.25">
      <c r="A344" t="s">
        <v>83</v>
      </c>
      <c r="B344" t="s">
        <v>2047</v>
      </c>
      <c r="C344" t="s">
        <v>71</v>
      </c>
      <c r="D344" t="s">
        <v>71</v>
      </c>
      <c r="E344" t="s">
        <v>102</v>
      </c>
      <c r="F344" t="s">
        <v>2048</v>
      </c>
      <c r="G344" t="s">
        <v>71</v>
      </c>
      <c r="H344" t="s">
        <v>71</v>
      </c>
      <c r="I344" t="s">
        <v>3291</v>
      </c>
      <c r="K344" t="s">
        <v>3292</v>
      </c>
      <c r="L344" t="s">
        <v>817</v>
      </c>
      <c r="M344" t="s">
        <v>71</v>
      </c>
      <c r="N344" t="s">
        <v>71</v>
      </c>
      <c r="O344" t="s">
        <v>71</v>
      </c>
      <c r="P344" t="s">
        <v>3293</v>
      </c>
      <c r="Q344" t="s">
        <v>3294</v>
      </c>
      <c r="R344" t="s">
        <v>3295</v>
      </c>
      <c r="S344" t="s">
        <v>3296</v>
      </c>
      <c r="T344" t="s">
        <v>71</v>
      </c>
      <c r="U344" t="s">
        <v>71</v>
      </c>
      <c r="V344" t="s">
        <v>71</v>
      </c>
      <c r="W344" t="s">
        <v>3297</v>
      </c>
      <c r="X344" t="s">
        <v>71</v>
      </c>
      <c r="Y344" t="s">
        <v>71</v>
      </c>
      <c r="Z344" t="s">
        <v>71</v>
      </c>
      <c r="AA344" t="s">
        <v>71</v>
      </c>
      <c r="AB344" t="s">
        <v>638</v>
      </c>
      <c r="AC344" t="s">
        <v>639</v>
      </c>
      <c r="AD344" t="s">
        <v>71</v>
      </c>
      <c r="AE344" t="s">
        <v>71</v>
      </c>
      <c r="AF344" t="s">
        <v>71</v>
      </c>
      <c r="AG344" t="s">
        <v>71</v>
      </c>
      <c r="AH344" t="s">
        <v>71</v>
      </c>
      <c r="AI344" t="s">
        <v>71</v>
      </c>
      <c r="AJ344" t="s">
        <v>71</v>
      </c>
      <c r="AK344" t="s">
        <v>71</v>
      </c>
      <c r="AL344" t="s">
        <v>71</v>
      </c>
      <c r="AM344" t="s">
        <v>71</v>
      </c>
      <c r="AN344" t="s">
        <v>71</v>
      </c>
      <c r="AO344" t="s">
        <v>71</v>
      </c>
      <c r="AP344" t="s">
        <v>824</v>
      </c>
      <c r="AQ344" t="s">
        <v>71</v>
      </c>
      <c r="AR344" t="s">
        <v>3298</v>
      </c>
      <c r="AS344" t="s">
        <v>71</v>
      </c>
      <c r="AT344" t="s">
        <v>71</v>
      </c>
      <c r="AU344" t="s">
        <v>71</v>
      </c>
      <c r="AV344">
        <v>2010</v>
      </c>
      <c r="AW344" t="s">
        <v>71</v>
      </c>
      <c r="AX344" t="s">
        <v>71</v>
      </c>
      <c r="AY344" t="s">
        <v>71</v>
      </c>
      <c r="AZ344" t="s">
        <v>71</v>
      </c>
      <c r="BA344" t="s">
        <v>71</v>
      </c>
      <c r="BB344" t="s">
        <v>71</v>
      </c>
      <c r="BC344" t="s">
        <v>71</v>
      </c>
      <c r="BD344" t="s">
        <v>71</v>
      </c>
      <c r="BE344" t="s">
        <v>71</v>
      </c>
      <c r="BF344" t="s">
        <v>71</v>
      </c>
      <c r="BG344" t="s">
        <v>71</v>
      </c>
      <c r="BH344" t="s">
        <v>71</v>
      </c>
      <c r="BI344" t="s">
        <v>71</v>
      </c>
      <c r="BJ344" t="s">
        <v>71</v>
      </c>
      <c r="BK344" t="s">
        <v>71</v>
      </c>
      <c r="BL344" t="s">
        <v>71</v>
      </c>
      <c r="BM344" t="s">
        <v>71</v>
      </c>
      <c r="BN344" t="s">
        <v>71</v>
      </c>
      <c r="BO344" t="s">
        <v>71</v>
      </c>
      <c r="BP344" t="s">
        <v>71</v>
      </c>
      <c r="BQ344" t="s">
        <v>71</v>
      </c>
      <c r="BR344" t="s">
        <v>71</v>
      </c>
      <c r="BS344" t="s">
        <v>71</v>
      </c>
      <c r="BT344" t="s">
        <v>3299</v>
      </c>
      <c r="BU344" t="str">
        <f>HYPERLINK("https%3A%2F%2Fwww.webofscience.com%2Fwos%2Fwoscc%2Ffull-record%2FWOS:000287453600023","View Full Record in Web of Science")</f>
        <v>View Full Record in Web of Science</v>
      </c>
    </row>
    <row r="345" spans="1:73" x14ac:dyDescent="0.25">
      <c r="A345" t="s">
        <v>69</v>
      </c>
      <c r="B345" t="s">
        <v>3300</v>
      </c>
      <c r="C345" t="s">
        <v>71</v>
      </c>
      <c r="D345" t="s">
        <v>71</v>
      </c>
      <c r="E345" t="s">
        <v>71</v>
      </c>
      <c r="F345" t="s">
        <v>3301</v>
      </c>
      <c r="G345" t="s">
        <v>71</v>
      </c>
      <c r="H345" t="s">
        <v>71</v>
      </c>
      <c r="I345" t="s">
        <v>3302</v>
      </c>
      <c r="K345" t="s">
        <v>3303</v>
      </c>
      <c r="L345" t="s">
        <v>71</v>
      </c>
      <c r="M345" t="s">
        <v>71</v>
      </c>
      <c r="N345" t="s">
        <v>71</v>
      </c>
      <c r="O345" t="s">
        <v>71</v>
      </c>
      <c r="P345" t="s">
        <v>71</v>
      </c>
      <c r="Q345" t="s">
        <v>71</v>
      </c>
      <c r="R345" t="s">
        <v>71</v>
      </c>
      <c r="S345" t="s">
        <v>71</v>
      </c>
      <c r="T345" t="s">
        <v>71</v>
      </c>
      <c r="U345" t="s">
        <v>71</v>
      </c>
      <c r="V345" t="s">
        <v>71</v>
      </c>
      <c r="W345" t="s">
        <v>3304</v>
      </c>
      <c r="X345" t="s">
        <v>71</v>
      </c>
      <c r="Y345" t="s">
        <v>71</v>
      </c>
      <c r="Z345" t="s">
        <v>71</v>
      </c>
      <c r="AA345" t="s">
        <v>71</v>
      </c>
      <c r="AB345" t="s">
        <v>196</v>
      </c>
      <c r="AC345" t="s">
        <v>197</v>
      </c>
      <c r="AD345" t="s">
        <v>71</v>
      </c>
      <c r="AE345" t="s">
        <v>71</v>
      </c>
      <c r="AF345" t="s">
        <v>71</v>
      </c>
      <c r="AG345" t="s">
        <v>71</v>
      </c>
      <c r="AH345" t="s">
        <v>71</v>
      </c>
      <c r="AI345" t="s">
        <v>71</v>
      </c>
      <c r="AJ345" t="s">
        <v>71</v>
      </c>
      <c r="AK345" t="s">
        <v>71</v>
      </c>
      <c r="AL345" t="s">
        <v>71</v>
      </c>
      <c r="AM345" t="s">
        <v>71</v>
      </c>
      <c r="AN345" t="s">
        <v>71</v>
      </c>
      <c r="AO345" t="s">
        <v>71</v>
      </c>
      <c r="AP345" t="s">
        <v>3305</v>
      </c>
      <c r="AQ345" t="s">
        <v>3306</v>
      </c>
      <c r="AR345" t="s">
        <v>71</v>
      </c>
      <c r="AS345" t="s">
        <v>71</v>
      </c>
      <c r="AT345" t="s">
        <v>71</v>
      </c>
      <c r="AU345" t="s">
        <v>3307</v>
      </c>
      <c r="AV345">
        <v>2020</v>
      </c>
      <c r="AW345">
        <v>33</v>
      </c>
      <c r="AX345">
        <v>6</v>
      </c>
      <c r="AY345" t="s">
        <v>71</v>
      </c>
      <c r="AZ345" t="s">
        <v>71</v>
      </c>
      <c r="BA345" t="s">
        <v>71</v>
      </c>
      <c r="BB345" t="s">
        <v>71</v>
      </c>
      <c r="BC345">
        <v>1647</v>
      </c>
      <c r="BD345">
        <v>1668</v>
      </c>
      <c r="BE345" t="s">
        <v>71</v>
      </c>
      <c r="BF345" t="s">
        <v>3308</v>
      </c>
      <c r="BG345" t="str">
        <f>HYPERLINK("http://dx.doi.org/10.1108/JEIM-04-2017-0050","http://dx.doi.org/10.1108/JEIM-04-2017-0050")</f>
        <v>http://dx.doi.org/10.1108/JEIM-04-2017-0050</v>
      </c>
      <c r="BH345" t="s">
        <v>71</v>
      </c>
      <c r="BI345" t="s">
        <v>3309</v>
      </c>
      <c r="BJ345" t="s">
        <v>71</v>
      </c>
      <c r="BK345" t="s">
        <v>71</v>
      </c>
      <c r="BL345" t="s">
        <v>71</v>
      </c>
      <c r="BM345" t="s">
        <v>71</v>
      </c>
      <c r="BN345" t="s">
        <v>71</v>
      </c>
      <c r="BO345" t="s">
        <v>71</v>
      </c>
      <c r="BP345" t="s">
        <v>71</v>
      </c>
      <c r="BQ345" t="s">
        <v>71</v>
      </c>
      <c r="BR345" t="s">
        <v>71</v>
      </c>
      <c r="BS345" t="s">
        <v>71</v>
      </c>
      <c r="BT345" t="s">
        <v>3310</v>
      </c>
      <c r="BU345" t="str">
        <f>HYPERLINK("https%3A%2F%2Fwww.webofscience.com%2Fwos%2Fwoscc%2Ffull-record%2FWOS:000536838700001","View Full Record in Web of Science")</f>
        <v>View Full Record in Web of Science</v>
      </c>
    </row>
    <row r="346" spans="1:73" x14ac:dyDescent="0.25">
      <c r="A346" t="s">
        <v>69</v>
      </c>
      <c r="B346" t="s">
        <v>3311</v>
      </c>
      <c r="C346" t="s">
        <v>71</v>
      </c>
      <c r="D346" t="s">
        <v>71</v>
      </c>
      <c r="E346" t="s">
        <v>71</v>
      </c>
      <c r="F346" t="s">
        <v>3312</v>
      </c>
      <c r="G346" t="s">
        <v>71</v>
      </c>
      <c r="H346" t="s">
        <v>71</v>
      </c>
      <c r="I346" t="s">
        <v>3313</v>
      </c>
      <c r="K346" t="s">
        <v>3314</v>
      </c>
      <c r="L346" t="s">
        <v>71</v>
      </c>
      <c r="M346" t="s">
        <v>71</v>
      </c>
      <c r="N346" t="s">
        <v>71</v>
      </c>
      <c r="O346" t="s">
        <v>71</v>
      </c>
      <c r="P346" t="s">
        <v>71</v>
      </c>
      <c r="Q346" t="s">
        <v>71</v>
      </c>
      <c r="R346" t="s">
        <v>71</v>
      </c>
      <c r="S346" t="s">
        <v>71</v>
      </c>
      <c r="T346" t="s">
        <v>71</v>
      </c>
      <c r="U346" t="s">
        <v>71</v>
      </c>
      <c r="V346" t="s">
        <v>71</v>
      </c>
      <c r="W346" t="s">
        <v>3315</v>
      </c>
      <c r="X346" t="s">
        <v>71</v>
      </c>
      <c r="Y346" t="s">
        <v>71</v>
      </c>
      <c r="Z346" t="s">
        <v>71</v>
      </c>
      <c r="AA346" t="s">
        <v>71</v>
      </c>
      <c r="AB346" t="s">
        <v>3316</v>
      </c>
      <c r="AC346" t="s">
        <v>3317</v>
      </c>
      <c r="AD346" t="s">
        <v>71</v>
      </c>
      <c r="AE346" t="s">
        <v>71</v>
      </c>
      <c r="AF346" t="s">
        <v>71</v>
      </c>
      <c r="AG346" t="s">
        <v>71</v>
      </c>
      <c r="AH346" t="s">
        <v>71</v>
      </c>
      <c r="AI346" t="s">
        <v>71</v>
      </c>
      <c r="AJ346" t="s">
        <v>71</v>
      </c>
      <c r="AK346" t="s">
        <v>71</v>
      </c>
      <c r="AL346" t="s">
        <v>71</v>
      </c>
      <c r="AM346" t="s">
        <v>71</v>
      </c>
      <c r="AN346" t="s">
        <v>71</v>
      </c>
      <c r="AO346" t="s">
        <v>71</v>
      </c>
      <c r="AP346" t="s">
        <v>3318</v>
      </c>
      <c r="AQ346" t="s">
        <v>3319</v>
      </c>
      <c r="AR346" t="s">
        <v>71</v>
      </c>
      <c r="AS346" t="s">
        <v>71</v>
      </c>
      <c r="AT346" t="s">
        <v>71</v>
      </c>
      <c r="AU346" t="s">
        <v>400</v>
      </c>
      <c r="AV346">
        <v>2013</v>
      </c>
      <c r="AW346">
        <v>9</v>
      </c>
      <c r="AX346">
        <v>1</v>
      </c>
      <c r="AY346" t="s">
        <v>71</v>
      </c>
      <c r="AZ346" t="s">
        <v>71</v>
      </c>
      <c r="BA346" t="s">
        <v>71</v>
      </c>
      <c r="BB346" t="s">
        <v>71</v>
      </c>
      <c r="BC346">
        <v>1</v>
      </c>
      <c r="BD346">
        <v>27</v>
      </c>
      <c r="BE346" t="s">
        <v>71</v>
      </c>
      <c r="BF346" t="s">
        <v>3320</v>
      </c>
      <c r="BG346" t="str">
        <f>HYPERLINK("http://dx.doi.org/10.4018/jdwm.2013010101","http://dx.doi.org/10.4018/jdwm.2013010101")</f>
        <v>http://dx.doi.org/10.4018/jdwm.2013010101</v>
      </c>
      <c r="BH346" t="s">
        <v>71</v>
      </c>
      <c r="BI346" t="s">
        <v>71</v>
      </c>
      <c r="BJ346" t="s">
        <v>71</v>
      </c>
      <c r="BK346" t="s">
        <v>71</v>
      </c>
      <c r="BL346" t="s">
        <v>71</v>
      </c>
      <c r="BM346" t="s">
        <v>71</v>
      </c>
      <c r="BN346" t="s">
        <v>71</v>
      </c>
      <c r="BO346" t="s">
        <v>71</v>
      </c>
      <c r="BP346" t="s">
        <v>71</v>
      </c>
      <c r="BQ346" t="s">
        <v>71</v>
      </c>
      <c r="BR346" t="s">
        <v>71</v>
      </c>
      <c r="BS346" t="s">
        <v>71</v>
      </c>
      <c r="BT346" t="s">
        <v>3321</v>
      </c>
      <c r="BU346" t="str">
        <f>HYPERLINK("https%3A%2F%2Fwww.webofscience.com%2Fwos%2Fwoscc%2Ffull-record%2FWOS:000323378400001","View Full Record in Web of Science")</f>
        <v>View Full Record in Web of Science</v>
      </c>
    </row>
    <row r="347" spans="1:73" x14ac:dyDescent="0.25">
      <c r="A347" t="s">
        <v>83</v>
      </c>
      <c r="B347" t="s">
        <v>3322</v>
      </c>
      <c r="C347" t="s">
        <v>71</v>
      </c>
      <c r="D347" t="s">
        <v>71</v>
      </c>
      <c r="E347" t="s">
        <v>102</v>
      </c>
      <c r="F347" t="s">
        <v>3323</v>
      </c>
      <c r="G347" t="s">
        <v>71</v>
      </c>
      <c r="H347" t="s">
        <v>71</v>
      </c>
      <c r="I347" t="s">
        <v>3324</v>
      </c>
      <c r="K347" t="s">
        <v>1781</v>
      </c>
      <c r="L347" t="s">
        <v>1782</v>
      </c>
      <c r="M347" t="s">
        <v>71</v>
      </c>
      <c r="N347" t="s">
        <v>71</v>
      </c>
      <c r="O347" t="s">
        <v>71</v>
      </c>
      <c r="P347" t="s">
        <v>1783</v>
      </c>
      <c r="Q347" t="s">
        <v>1784</v>
      </c>
      <c r="R347" t="s">
        <v>1785</v>
      </c>
      <c r="S347" t="s">
        <v>1786</v>
      </c>
      <c r="T347" t="s">
        <v>71</v>
      </c>
      <c r="U347" t="s">
        <v>71</v>
      </c>
      <c r="V347" t="s">
        <v>71</v>
      </c>
      <c r="W347" t="s">
        <v>3325</v>
      </c>
      <c r="X347" t="s">
        <v>71</v>
      </c>
      <c r="Y347" t="s">
        <v>71</v>
      </c>
      <c r="Z347" t="s">
        <v>71</v>
      </c>
      <c r="AA347" t="s">
        <v>71</v>
      </c>
      <c r="AB347" t="s">
        <v>71</v>
      </c>
      <c r="AC347" t="s">
        <v>71</v>
      </c>
      <c r="AD347" t="s">
        <v>71</v>
      </c>
      <c r="AE347" t="s">
        <v>71</v>
      </c>
      <c r="AF347" t="s">
        <v>71</v>
      </c>
      <c r="AG347" t="s">
        <v>71</v>
      </c>
      <c r="AH347" t="s">
        <v>71</v>
      </c>
      <c r="AI347" t="s">
        <v>71</v>
      </c>
      <c r="AJ347" t="s">
        <v>71</v>
      </c>
      <c r="AK347" t="s">
        <v>71</v>
      </c>
      <c r="AL347" t="s">
        <v>71</v>
      </c>
      <c r="AM347" t="s">
        <v>71</v>
      </c>
      <c r="AN347" t="s">
        <v>71</v>
      </c>
      <c r="AO347" t="s">
        <v>71</v>
      </c>
      <c r="AP347" t="s">
        <v>1788</v>
      </c>
      <c r="AQ347" t="s">
        <v>71</v>
      </c>
      <c r="AR347" t="s">
        <v>1789</v>
      </c>
      <c r="AS347" t="s">
        <v>71</v>
      </c>
      <c r="AT347" t="s">
        <v>71</v>
      </c>
      <c r="AU347" t="s">
        <v>71</v>
      </c>
      <c r="AV347">
        <v>2022</v>
      </c>
      <c r="AW347" t="s">
        <v>71</v>
      </c>
      <c r="AX347" t="s">
        <v>71</v>
      </c>
      <c r="AY347" t="s">
        <v>71</v>
      </c>
      <c r="AZ347" t="s">
        <v>71</v>
      </c>
      <c r="BA347" t="s">
        <v>71</v>
      </c>
      <c r="BB347" t="s">
        <v>71</v>
      </c>
      <c r="BC347" t="s">
        <v>71</v>
      </c>
      <c r="BD347" t="s">
        <v>71</v>
      </c>
      <c r="BE347" t="s">
        <v>71</v>
      </c>
      <c r="BF347" t="s">
        <v>3326</v>
      </c>
      <c r="BG347" t="str">
        <f>HYPERLINK("http://dx.doi.org/10.1109/FUZZ-IEEE55066.2022.9882874","http://dx.doi.org/10.1109/FUZZ-IEEE55066.2022.9882874")</f>
        <v>http://dx.doi.org/10.1109/FUZZ-IEEE55066.2022.9882874</v>
      </c>
      <c r="BH347" t="s">
        <v>71</v>
      </c>
      <c r="BI347" t="s">
        <v>71</v>
      </c>
      <c r="BJ347" t="s">
        <v>71</v>
      </c>
      <c r="BK347" t="s">
        <v>71</v>
      </c>
      <c r="BL347" t="s">
        <v>71</v>
      </c>
      <c r="BM347" t="s">
        <v>71</v>
      </c>
      <c r="BN347" t="s">
        <v>71</v>
      </c>
      <c r="BO347" t="s">
        <v>71</v>
      </c>
      <c r="BP347" t="s">
        <v>71</v>
      </c>
      <c r="BQ347" t="s">
        <v>71</v>
      </c>
      <c r="BR347" t="s">
        <v>71</v>
      </c>
      <c r="BS347" t="s">
        <v>71</v>
      </c>
      <c r="BT347" t="s">
        <v>3327</v>
      </c>
      <c r="BU347" t="str">
        <f>HYPERLINK("https%3A%2F%2Fwww.webofscience.com%2Fwos%2Fwoscc%2Ffull-record%2FWOS:000861288500147","View Full Record in Web of Science")</f>
        <v>View Full Record in Web of Science</v>
      </c>
    </row>
    <row r="348" spans="1:73" x14ac:dyDescent="0.25">
      <c r="A348" t="s">
        <v>69</v>
      </c>
      <c r="B348" t="s">
        <v>3328</v>
      </c>
      <c r="C348" t="s">
        <v>71</v>
      </c>
      <c r="D348" t="s">
        <v>71</v>
      </c>
      <c r="E348" t="s">
        <v>71</v>
      </c>
      <c r="F348" t="s">
        <v>3329</v>
      </c>
      <c r="G348" t="s">
        <v>71</v>
      </c>
      <c r="H348" t="s">
        <v>71</v>
      </c>
      <c r="I348" t="s">
        <v>3330</v>
      </c>
      <c r="K348" t="s">
        <v>3331</v>
      </c>
      <c r="L348" t="s">
        <v>71</v>
      </c>
      <c r="M348" t="s">
        <v>71</v>
      </c>
      <c r="N348" t="s">
        <v>71</v>
      </c>
      <c r="O348" t="s">
        <v>71</v>
      </c>
      <c r="P348" t="s">
        <v>71</v>
      </c>
      <c r="Q348" t="s">
        <v>71</v>
      </c>
      <c r="R348" t="s">
        <v>71</v>
      </c>
      <c r="S348" t="s">
        <v>71</v>
      </c>
      <c r="T348" t="s">
        <v>71</v>
      </c>
      <c r="U348" t="s">
        <v>71</v>
      </c>
      <c r="V348" t="s">
        <v>71</v>
      </c>
      <c r="W348" t="s">
        <v>3332</v>
      </c>
      <c r="X348" t="s">
        <v>71</v>
      </c>
      <c r="Y348" t="s">
        <v>71</v>
      </c>
      <c r="Z348" t="s">
        <v>71</v>
      </c>
      <c r="AA348" t="s">
        <v>71</v>
      </c>
      <c r="AB348" t="s">
        <v>71</v>
      </c>
      <c r="AC348" t="s">
        <v>3333</v>
      </c>
      <c r="AD348" t="s">
        <v>71</v>
      </c>
      <c r="AE348" t="s">
        <v>71</v>
      </c>
      <c r="AF348" t="s">
        <v>71</v>
      </c>
      <c r="AG348" t="s">
        <v>71</v>
      </c>
      <c r="AH348" t="s">
        <v>71</v>
      </c>
      <c r="AI348" t="s">
        <v>71</v>
      </c>
      <c r="AJ348" t="s">
        <v>71</v>
      </c>
      <c r="AK348" t="s">
        <v>71</v>
      </c>
      <c r="AL348" t="s">
        <v>71</v>
      </c>
      <c r="AM348" t="s">
        <v>71</v>
      </c>
      <c r="AN348" t="s">
        <v>71</v>
      </c>
      <c r="AO348" t="s">
        <v>71</v>
      </c>
      <c r="AP348" t="s">
        <v>3334</v>
      </c>
      <c r="AQ348" t="s">
        <v>3335</v>
      </c>
      <c r="AR348" t="s">
        <v>71</v>
      </c>
      <c r="AS348" t="s">
        <v>71</v>
      </c>
      <c r="AT348" t="s">
        <v>71</v>
      </c>
      <c r="AU348" t="s">
        <v>239</v>
      </c>
      <c r="AV348">
        <v>2018</v>
      </c>
      <c r="AW348">
        <v>116</v>
      </c>
      <c r="AX348" t="s">
        <v>71</v>
      </c>
      <c r="AY348" t="s">
        <v>71</v>
      </c>
      <c r="AZ348" t="s">
        <v>71</v>
      </c>
      <c r="BA348" t="s">
        <v>71</v>
      </c>
      <c r="BB348" t="s">
        <v>71</v>
      </c>
      <c r="BC348">
        <v>97</v>
      </c>
      <c r="BD348">
        <v>112</v>
      </c>
      <c r="BE348" t="s">
        <v>71</v>
      </c>
      <c r="BF348" t="s">
        <v>3336</v>
      </c>
      <c r="BG348" t="str">
        <f>HYPERLINK("http://dx.doi.org/10.1016/j.cie.2017.11.032","http://dx.doi.org/10.1016/j.cie.2017.11.032")</f>
        <v>http://dx.doi.org/10.1016/j.cie.2017.11.032</v>
      </c>
      <c r="BH348" t="s">
        <v>71</v>
      </c>
      <c r="BI348" t="s">
        <v>71</v>
      </c>
      <c r="BJ348" t="s">
        <v>71</v>
      </c>
      <c r="BK348" t="s">
        <v>71</v>
      </c>
      <c r="BL348" t="s">
        <v>71</v>
      </c>
      <c r="BM348" t="s">
        <v>71</v>
      </c>
      <c r="BN348" t="s">
        <v>71</v>
      </c>
      <c r="BO348" t="s">
        <v>71</v>
      </c>
      <c r="BP348" t="s">
        <v>71</v>
      </c>
      <c r="BQ348" t="s">
        <v>71</v>
      </c>
      <c r="BR348" t="s">
        <v>71</v>
      </c>
      <c r="BS348" t="s">
        <v>71</v>
      </c>
      <c r="BT348" t="s">
        <v>3337</v>
      </c>
      <c r="BU348" t="str">
        <f>HYPERLINK("https%3A%2F%2Fwww.webofscience.com%2Fwos%2Fwoscc%2Ffull-record%2FWOS:000425562900009","View Full Record in Web of Science")</f>
        <v>View Full Record in Web of Science</v>
      </c>
    </row>
    <row r="349" spans="1:73" x14ac:dyDescent="0.25">
      <c r="A349" t="s">
        <v>83</v>
      </c>
      <c r="B349" t="s">
        <v>3338</v>
      </c>
      <c r="C349" t="s">
        <v>71</v>
      </c>
      <c r="D349" t="s">
        <v>3339</v>
      </c>
      <c r="E349" t="s">
        <v>71</v>
      </c>
      <c r="F349" t="s">
        <v>3340</v>
      </c>
      <c r="G349" t="s">
        <v>71</v>
      </c>
      <c r="H349" t="s">
        <v>71</v>
      </c>
      <c r="I349" t="s">
        <v>3341</v>
      </c>
      <c r="K349" t="s">
        <v>3342</v>
      </c>
      <c r="L349" t="s">
        <v>2884</v>
      </c>
      <c r="M349" t="s">
        <v>71</v>
      </c>
      <c r="N349" t="s">
        <v>71</v>
      </c>
      <c r="O349" t="s">
        <v>71</v>
      </c>
      <c r="P349" t="s">
        <v>3343</v>
      </c>
      <c r="Q349" t="s">
        <v>3344</v>
      </c>
      <c r="R349" t="s">
        <v>3001</v>
      </c>
      <c r="S349" t="s">
        <v>71</v>
      </c>
      <c r="T349" t="s">
        <v>71</v>
      </c>
      <c r="U349" t="s">
        <v>71</v>
      </c>
      <c r="V349" t="s">
        <v>71</v>
      </c>
      <c r="W349" t="s">
        <v>3345</v>
      </c>
      <c r="X349" t="s">
        <v>71</v>
      </c>
      <c r="Y349" t="s">
        <v>71</v>
      </c>
      <c r="Z349" t="s">
        <v>71</v>
      </c>
      <c r="AA349" t="s">
        <v>71</v>
      </c>
      <c r="AB349" t="s">
        <v>71</v>
      </c>
      <c r="AC349" t="s">
        <v>71</v>
      </c>
      <c r="AD349" t="s">
        <v>71</v>
      </c>
      <c r="AE349" t="s">
        <v>71</v>
      </c>
      <c r="AF349" t="s">
        <v>71</v>
      </c>
      <c r="AG349" t="s">
        <v>71</v>
      </c>
      <c r="AH349" t="s">
        <v>71</v>
      </c>
      <c r="AI349" t="s">
        <v>71</v>
      </c>
      <c r="AJ349" t="s">
        <v>71</v>
      </c>
      <c r="AK349" t="s">
        <v>71</v>
      </c>
      <c r="AL349" t="s">
        <v>71</v>
      </c>
      <c r="AM349" t="s">
        <v>71</v>
      </c>
      <c r="AN349" t="s">
        <v>71</v>
      </c>
      <c r="AO349" t="s">
        <v>71</v>
      </c>
      <c r="AP349" t="s">
        <v>2889</v>
      </c>
      <c r="AQ349" t="s">
        <v>71</v>
      </c>
      <c r="AR349" t="s">
        <v>3346</v>
      </c>
      <c r="AS349" t="s">
        <v>71</v>
      </c>
      <c r="AT349" t="s">
        <v>71</v>
      </c>
      <c r="AU349" t="s">
        <v>71</v>
      </c>
      <c r="AV349">
        <v>2011</v>
      </c>
      <c r="AW349">
        <v>238</v>
      </c>
      <c r="AX349" t="s">
        <v>71</v>
      </c>
      <c r="AY349" t="s">
        <v>71</v>
      </c>
      <c r="AZ349" t="s">
        <v>71</v>
      </c>
      <c r="BA349" t="s">
        <v>71</v>
      </c>
      <c r="BB349" t="s">
        <v>71</v>
      </c>
      <c r="BC349">
        <v>328</v>
      </c>
      <c r="BD349">
        <v>333</v>
      </c>
      <c r="BE349" t="s">
        <v>71</v>
      </c>
      <c r="BF349" t="s">
        <v>71</v>
      </c>
      <c r="BG349" t="s">
        <v>71</v>
      </c>
      <c r="BH349" t="s">
        <v>71</v>
      </c>
      <c r="BI349" t="s">
        <v>71</v>
      </c>
      <c r="BJ349" t="s">
        <v>71</v>
      </c>
      <c r="BK349" t="s">
        <v>71</v>
      </c>
      <c r="BL349" t="s">
        <v>71</v>
      </c>
      <c r="BM349" t="s">
        <v>71</v>
      </c>
      <c r="BN349" t="s">
        <v>71</v>
      </c>
      <c r="BO349" t="s">
        <v>71</v>
      </c>
      <c r="BP349" t="s">
        <v>71</v>
      </c>
      <c r="BQ349" t="s">
        <v>71</v>
      </c>
      <c r="BR349" t="s">
        <v>71</v>
      </c>
      <c r="BS349" t="s">
        <v>71</v>
      </c>
      <c r="BT349" t="s">
        <v>3347</v>
      </c>
      <c r="BU349" t="str">
        <f>HYPERLINK("https%3A%2F%2Fwww.webofscience.com%2Fwos%2Fwoscc%2Ffull-record%2FWOS:000310766500045","View Full Record in Web of Science")</f>
        <v>View Full Record in Web of Science</v>
      </c>
    </row>
    <row r="350" spans="1:73" x14ac:dyDescent="0.25">
      <c r="A350" t="s">
        <v>69</v>
      </c>
      <c r="B350" t="s">
        <v>3348</v>
      </c>
      <c r="C350" t="s">
        <v>71</v>
      </c>
      <c r="D350" t="s">
        <v>71</v>
      </c>
      <c r="E350" t="s">
        <v>71</v>
      </c>
      <c r="F350" t="s">
        <v>3349</v>
      </c>
      <c r="G350" t="s">
        <v>71</v>
      </c>
      <c r="H350" t="s">
        <v>71</v>
      </c>
      <c r="I350" t="s">
        <v>3350</v>
      </c>
      <c r="K350" t="s">
        <v>3351</v>
      </c>
      <c r="L350" t="s">
        <v>71</v>
      </c>
      <c r="M350" t="s">
        <v>71</v>
      </c>
      <c r="N350" t="s">
        <v>71</v>
      </c>
      <c r="O350" t="s">
        <v>71</v>
      </c>
      <c r="P350" t="s">
        <v>71</v>
      </c>
      <c r="Q350" t="s">
        <v>71</v>
      </c>
      <c r="R350" t="s">
        <v>71</v>
      </c>
      <c r="S350" t="s">
        <v>71</v>
      </c>
      <c r="T350" t="s">
        <v>71</v>
      </c>
      <c r="U350" t="s">
        <v>71</v>
      </c>
      <c r="V350" t="s">
        <v>71</v>
      </c>
      <c r="W350" t="s">
        <v>3352</v>
      </c>
      <c r="X350" t="s">
        <v>71</v>
      </c>
      <c r="Y350" t="s">
        <v>71</v>
      </c>
      <c r="Z350" t="s">
        <v>71</v>
      </c>
      <c r="AA350" t="s">
        <v>71</v>
      </c>
      <c r="AB350" t="s">
        <v>3353</v>
      </c>
      <c r="AC350" t="s">
        <v>3354</v>
      </c>
      <c r="AD350" t="s">
        <v>71</v>
      </c>
      <c r="AE350" t="s">
        <v>71</v>
      </c>
      <c r="AF350" t="s">
        <v>71</v>
      </c>
      <c r="AG350" t="s">
        <v>71</v>
      </c>
      <c r="AH350" t="s">
        <v>71</v>
      </c>
      <c r="AI350" t="s">
        <v>71</v>
      </c>
      <c r="AJ350" t="s">
        <v>71</v>
      </c>
      <c r="AK350" t="s">
        <v>71</v>
      </c>
      <c r="AL350" t="s">
        <v>71</v>
      </c>
      <c r="AM350" t="s">
        <v>71</v>
      </c>
      <c r="AN350" t="s">
        <v>71</v>
      </c>
      <c r="AO350" t="s">
        <v>71</v>
      </c>
      <c r="AP350" t="s">
        <v>3355</v>
      </c>
      <c r="AQ350" t="s">
        <v>3356</v>
      </c>
      <c r="AR350" t="s">
        <v>71</v>
      </c>
      <c r="AS350" t="s">
        <v>71</v>
      </c>
      <c r="AT350" t="s">
        <v>71</v>
      </c>
      <c r="AU350" t="s">
        <v>3357</v>
      </c>
      <c r="AV350">
        <v>2021</v>
      </c>
      <c r="AW350">
        <v>45</v>
      </c>
      <c r="AX350">
        <v>7</v>
      </c>
      <c r="AY350" t="s">
        <v>71</v>
      </c>
      <c r="AZ350" t="s">
        <v>71</v>
      </c>
      <c r="BA350" t="s">
        <v>71</v>
      </c>
      <c r="BB350" t="s">
        <v>71</v>
      </c>
      <c r="BC350">
        <v>1341</v>
      </c>
      <c r="BD350">
        <v>1361</v>
      </c>
      <c r="BE350" t="s">
        <v>71</v>
      </c>
      <c r="BF350" t="s">
        <v>3358</v>
      </c>
      <c r="BG350" t="str">
        <f>HYPERLINK("http://dx.doi.org/10.1108/OIR-11-2019-0343","http://dx.doi.org/10.1108/OIR-11-2019-0343")</f>
        <v>http://dx.doi.org/10.1108/OIR-11-2019-0343</v>
      </c>
      <c r="BH350" t="s">
        <v>71</v>
      </c>
      <c r="BI350" t="s">
        <v>3359</v>
      </c>
      <c r="BJ350" t="s">
        <v>71</v>
      </c>
      <c r="BK350" t="s">
        <v>71</v>
      </c>
      <c r="BL350" t="s">
        <v>71</v>
      </c>
      <c r="BM350" t="s">
        <v>71</v>
      </c>
      <c r="BN350" t="s">
        <v>71</v>
      </c>
      <c r="BO350" t="s">
        <v>71</v>
      </c>
      <c r="BP350" t="s">
        <v>71</v>
      </c>
      <c r="BQ350" t="s">
        <v>71</v>
      </c>
      <c r="BR350" t="s">
        <v>71</v>
      </c>
      <c r="BS350" t="s">
        <v>71</v>
      </c>
      <c r="BT350" t="s">
        <v>3360</v>
      </c>
      <c r="BU350" t="str">
        <f>HYPERLINK("https%3A%2F%2Fwww.webofscience.com%2Fwos%2Fwoscc%2Ffull-record%2FWOS:000645675100001","View Full Record in Web of Science")</f>
        <v>View Full Record in Web of Science</v>
      </c>
    </row>
    <row r="351" spans="1:73" x14ac:dyDescent="0.25">
      <c r="A351" t="s">
        <v>69</v>
      </c>
      <c r="B351" t="s">
        <v>3361</v>
      </c>
      <c r="C351" t="s">
        <v>71</v>
      </c>
      <c r="D351" t="s">
        <v>71</v>
      </c>
      <c r="E351" t="s">
        <v>71</v>
      </c>
      <c r="F351" t="s">
        <v>3362</v>
      </c>
      <c r="G351" t="s">
        <v>71</v>
      </c>
      <c r="H351" t="s">
        <v>71</v>
      </c>
      <c r="I351" t="s">
        <v>3363</v>
      </c>
      <c r="K351" t="s">
        <v>174</v>
      </c>
      <c r="L351" t="s">
        <v>71</v>
      </c>
      <c r="M351" t="s">
        <v>71</v>
      </c>
      <c r="N351" t="s">
        <v>71</v>
      </c>
      <c r="O351" t="s">
        <v>71</v>
      </c>
      <c r="P351" t="s">
        <v>71</v>
      </c>
      <c r="Q351" t="s">
        <v>71</v>
      </c>
      <c r="R351" t="s">
        <v>71</v>
      </c>
      <c r="S351" t="s">
        <v>71</v>
      </c>
      <c r="T351" t="s">
        <v>71</v>
      </c>
      <c r="U351" t="s">
        <v>71</v>
      </c>
      <c r="V351" t="s">
        <v>71</v>
      </c>
      <c r="W351" t="s">
        <v>3364</v>
      </c>
      <c r="X351" t="s">
        <v>71</v>
      </c>
      <c r="Y351" t="s">
        <v>71</v>
      </c>
      <c r="Z351" t="s">
        <v>71</v>
      </c>
      <c r="AA351" t="s">
        <v>71</v>
      </c>
      <c r="AB351" t="s">
        <v>3365</v>
      </c>
      <c r="AC351" t="s">
        <v>3366</v>
      </c>
      <c r="AD351" t="s">
        <v>71</v>
      </c>
      <c r="AE351" t="s">
        <v>71</v>
      </c>
      <c r="AF351" t="s">
        <v>71</v>
      </c>
      <c r="AG351" t="s">
        <v>71</v>
      </c>
      <c r="AH351" t="s">
        <v>71</v>
      </c>
      <c r="AI351" t="s">
        <v>71</v>
      </c>
      <c r="AJ351" t="s">
        <v>71</v>
      </c>
      <c r="AK351" t="s">
        <v>71</v>
      </c>
      <c r="AL351" t="s">
        <v>71</v>
      </c>
      <c r="AM351" t="s">
        <v>71</v>
      </c>
      <c r="AN351" t="s">
        <v>71</v>
      </c>
      <c r="AO351" t="s">
        <v>71</v>
      </c>
      <c r="AP351" t="s">
        <v>178</v>
      </c>
      <c r="AQ351" t="s">
        <v>179</v>
      </c>
      <c r="AR351" t="s">
        <v>71</v>
      </c>
      <c r="AS351" t="s">
        <v>71</v>
      </c>
      <c r="AT351" t="s">
        <v>71</v>
      </c>
      <c r="AU351" t="s">
        <v>71</v>
      </c>
      <c r="AV351">
        <v>2021</v>
      </c>
      <c r="AW351">
        <v>40</v>
      </c>
      <c r="AX351">
        <v>1</v>
      </c>
      <c r="AY351" t="s">
        <v>71</v>
      </c>
      <c r="AZ351" t="s">
        <v>71</v>
      </c>
      <c r="BA351" t="s">
        <v>71</v>
      </c>
      <c r="BB351" t="s">
        <v>71</v>
      </c>
      <c r="BC351">
        <v>1191</v>
      </c>
      <c r="BD351">
        <v>1217</v>
      </c>
      <c r="BE351" t="s">
        <v>71</v>
      </c>
      <c r="BF351" t="s">
        <v>3367</v>
      </c>
      <c r="BG351" t="str">
        <f>HYPERLINK("http://dx.doi.org/10.3233/JIFS-201540","http://dx.doi.org/10.3233/JIFS-201540")</f>
        <v>http://dx.doi.org/10.3233/JIFS-201540</v>
      </c>
      <c r="BH351" t="s">
        <v>71</v>
      </c>
      <c r="BI351" t="s">
        <v>71</v>
      </c>
      <c r="BJ351" t="s">
        <v>71</v>
      </c>
      <c r="BK351" t="s">
        <v>71</v>
      </c>
      <c r="BL351" t="s">
        <v>71</v>
      </c>
      <c r="BM351" t="s">
        <v>71</v>
      </c>
      <c r="BN351" t="s">
        <v>71</v>
      </c>
      <c r="BO351" t="s">
        <v>71</v>
      </c>
      <c r="BP351" t="s">
        <v>71</v>
      </c>
      <c r="BQ351" t="s">
        <v>71</v>
      </c>
      <c r="BR351" t="s">
        <v>71</v>
      </c>
      <c r="BS351" t="s">
        <v>71</v>
      </c>
      <c r="BT351" t="s">
        <v>3368</v>
      </c>
      <c r="BU351" t="str">
        <f>HYPERLINK("https%3A%2F%2Fwww.webofscience.com%2Fwos%2Fwoscc%2Ffull-record%2FWOS:000606807200080","View Full Record in Web of Science")</f>
        <v>View Full Record in Web of Science</v>
      </c>
    </row>
    <row r="352" spans="1:73" x14ac:dyDescent="0.25">
      <c r="A352" t="s">
        <v>69</v>
      </c>
      <c r="B352" t="s">
        <v>3369</v>
      </c>
      <c r="C352" t="s">
        <v>71</v>
      </c>
      <c r="D352" t="s">
        <v>71</v>
      </c>
      <c r="E352" t="s">
        <v>71</v>
      </c>
      <c r="F352" t="s">
        <v>3370</v>
      </c>
      <c r="G352" t="s">
        <v>71</v>
      </c>
      <c r="H352" t="s">
        <v>71</v>
      </c>
      <c r="I352" t="s">
        <v>3371</v>
      </c>
      <c r="K352" t="s">
        <v>3372</v>
      </c>
      <c r="L352" t="s">
        <v>71</v>
      </c>
      <c r="M352" t="s">
        <v>71</v>
      </c>
      <c r="N352" t="s">
        <v>71</v>
      </c>
      <c r="O352" t="s">
        <v>71</v>
      </c>
      <c r="P352" t="s">
        <v>71</v>
      </c>
      <c r="Q352" t="s">
        <v>71</v>
      </c>
      <c r="R352" t="s">
        <v>71</v>
      </c>
      <c r="S352" t="s">
        <v>71</v>
      </c>
      <c r="T352" t="s">
        <v>71</v>
      </c>
      <c r="U352" t="s">
        <v>71</v>
      </c>
      <c r="V352" t="s">
        <v>71</v>
      </c>
      <c r="W352" t="s">
        <v>3373</v>
      </c>
      <c r="X352" t="s">
        <v>71</v>
      </c>
      <c r="Y352" t="s">
        <v>71</v>
      </c>
      <c r="Z352" t="s">
        <v>71</v>
      </c>
      <c r="AA352" t="s">
        <v>71</v>
      </c>
      <c r="AB352" t="s">
        <v>3374</v>
      </c>
      <c r="AC352" t="s">
        <v>3375</v>
      </c>
      <c r="AD352" t="s">
        <v>71</v>
      </c>
      <c r="AE352" t="s">
        <v>71</v>
      </c>
      <c r="AF352" t="s">
        <v>71</v>
      </c>
      <c r="AG352" t="s">
        <v>71</v>
      </c>
      <c r="AH352" t="s">
        <v>71</v>
      </c>
      <c r="AI352" t="s">
        <v>71</v>
      </c>
      <c r="AJ352" t="s">
        <v>71</v>
      </c>
      <c r="AK352" t="s">
        <v>71</v>
      </c>
      <c r="AL352" t="s">
        <v>71</v>
      </c>
      <c r="AM352" t="s">
        <v>71</v>
      </c>
      <c r="AN352" t="s">
        <v>71</v>
      </c>
      <c r="AO352" t="s">
        <v>71</v>
      </c>
      <c r="AP352" t="s">
        <v>3376</v>
      </c>
      <c r="AQ352" t="s">
        <v>3377</v>
      </c>
      <c r="AR352" t="s">
        <v>71</v>
      </c>
      <c r="AS352" t="s">
        <v>71</v>
      </c>
      <c r="AT352" t="s">
        <v>71</v>
      </c>
      <c r="AU352" t="s">
        <v>770</v>
      </c>
      <c r="AV352">
        <v>2018</v>
      </c>
      <c r="AW352">
        <v>17</v>
      </c>
      <c r="AX352">
        <v>2</v>
      </c>
      <c r="AY352" t="s">
        <v>71</v>
      </c>
      <c r="AZ352" t="s">
        <v>71</v>
      </c>
      <c r="BA352" t="s">
        <v>71</v>
      </c>
      <c r="BB352" t="s">
        <v>71</v>
      </c>
      <c r="BC352">
        <v>391</v>
      </c>
      <c r="BD352">
        <v>466</v>
      </c>
      <c r="BE352" t="s">
        <v>71</v>
      </c>
      <c r="BF352" t="s">
        <v>3378</v>
      </c>
      <c r="BG352" t="str">
        <f>HYPERLINK("http://dx.doi.org/10.1142/S021962201830001X","http://dx.doi.org/10.1142/S021962201830001X")</f>
        <v>http://dx.doi.org/10.1142/S021962201830001X</v>
      </c>
      <c r="BH352" t="s">
        <v>71</v>
      </c>
      <c r="BI352" t="s">
        <v>71</v>
      </c>
      <c r="BJ352" t="s">
        <v>71</v>
      </c>
      <c r="BK352" t="s">
        <v>71</v>
      </c>
      <c r="BL352" t="s">
        <v>71</v>
      </c>
      <c r="BM352" t="s">
        <v>71</v>
      </c>
      <c r="BN352" t="s">
        <v>71</v>
      </c>
      <c r="BO352" t="s">
        <v>71</v>
      </c>
      <c r="BP352" t="s">
        <v>71</v>
      </c>
      <c r="BQ352" t="s">
        <v>71</v>
      </c>
      <c r="BR352" t="s">
        <v>71</v>
      </c>
      <c r="BS352" t="s">
        <v>71</v>
      </c>
      <c r="BT352" t="s">
        <v>3379</v>
      </c>
      <c r="BU352" t="str">
        <f>HYPERLINK("https%3A%2F%2Fwww.webofscience.com%2Fwos%2Fwoscc%2Ffull-record%2FWOS:000428527400001","View Full Record in Web of Science")</f>
        <v>View Full Record in Web of Science</v>
      </c>
    </row>
    <row r="353" spans="1:73" x14ac:dyDescent="0.25">
      <c r="A353" t="s">
        <v>69</v>
      </c>
      <c r="B353" t="s">
        <v>3380</v>
      </c>
      <c r="C353" t="s">
        <v>71</v>
      </c>
      <c r="D353" t="s">
        <v>71</v>
      </c>
      <c r="E353" t="s">
        <v>71</v>
      </c>
      <c r="F353" t="s">
        <v>3381</v>
      </c>
      <c r="G353" t="s">
        <v>71</v>
      </c>
      <c r="H353" t="s">
        <v>71</v>
      </c>
      <c r="I353" t="s">
        <v>3382</v>
      </c>
      <c r="K353" t="s">
        <v>288</v>
      </c>
      <c r="L353" t="s">
        <v>71</v>
      </c>
      <c r="M353" t="s">
        <v>71</v>
      </c>
      <c r="N353" t="s">
        <v>71</v>
      </c>
      <c r="O353" t="s">
        <v>71</v>
      </c>
      <c r="P353" t="s">
        <v>71</v>
      </c>
      <c r="Q353" t="s">
        <v>71</v>
      </c>
      <c r="R353" t="s">
        <v>71</v>
      </c>
      <c r="S353" t="s">
        <v>71</v>
      </c>
      <c r="T353" t="s">
        <v>71</v>
      </c>
      <c r="U353" t="s">
        <v>71</v>
      </c>
      <c r="V353" t="s">
        <v>71</v>
      </c>
      <c r="W353" t="s">
        <v>3383</v>
      </c>
      <c r="X353" t="s">
        <v>71</v>
      </c>
      <c r="Y353" t="s">
        <v>71</v>
      </c>
      <c r="Z353" t="s">
        <v>71</v>
      </c>
      <c r="AA353" t="s">
        <v>71</v>
      </c>
      <c r="AB353" t="s">
        <v>3384</v>
      </c>
      <c r="AC353" t="s">
        <v>3385</v>
      </c>
      <c r="AD353" t="s">
        <v>71</v>
      </c>
      <c r="AE353" t="s">
        <v>71</v>
      </c>
      <c r="AF353" t="s">
        <v>71</v>
      </c>
      <c r="AG353" t="s">
        <v>71</v>
      </c>
      <c r="AH353" t="s">
        <v>71</v>
      </c>
      <c r="AI353" t="s">
        <v>71</v>
      </c>
      <c r="AJ353" t="s">
        <v>71</v>
      </c>
      <c r="AK353" t="s">
        <v>71</v>
      </c>
      <c r="AL353" t="s">
        <v>71</v>
      </c>
      <c r="AM353" t="s">
        <v>71</v>
      </c>
      <c r="AN353" t="s">
        <v>71</v>
      </c>
      <c r="AO353" t="s">
        <v>71</v>
      </c>
      <c r="AP353" t="s">
        <v>291</v>
      </c>
      <c r="AQ353" t="s">
        <v>292</v>
      </c>
      <c r="AR353" t="s">
        <v>71</v>
      </c>
      <c r="AS353" t="s">
        <v>71</v>
      </c>
      <c r="AT353" t="s">
        <v>71</v>
      </c>
      <c r="AU353" t="s">
        <v>3386</v>
      </c>
      <c r="AV353">
        <v>2015</v>
      </c>
      <c r="AW353">
        <v>42</v>
      </c>
      <c r="AX353">
        <v>8</v>
      </c>
      <c r="AY353" t="s">
        <v>71</v>
      </c>
      <c r="AZ353" t="s">
        <v>71</v>
      </c>
      <c r="BA353" t="s">
        <v>71</v>
      </c>
      <c r="BB353" t="s">
        <v>71</v>
      </c>
      <c r="BC353">
        <v>4000</v>
      </c>
      <c r="BD353">
        <v>4015</v>
      </c>
      <c r="BE353" t="s">
        <v>71</v>
      </c>
      <c r="BF353" t="s">
        <v>3387</v>
      </c>
      <c r="BG353" t="str">
        <f>HYPERLINK("http://dx.doi.org/10.1016/j.eswa.2015.01.015","http://dx.doi.org/10.1016/j.eswa.2015.01.015")</f>
        <v>http://dx.doi.org/10.1016/j.eswa.2015.01.015</v>
      </c>
      <c r="BH353" t="s">
        <v>71</v>
      </c>
      <c r="BI353" t="s">
        <v>71</v>
      </c>
      <c r="BJ353" t="s">
        <v>71</v>
      </c>
      <c r="BK353" t="s">
        <v>71</v>
      </c>
      <c r="BL353" t="s">
        <v>71</v>
      </c>
      <c r="BM353" t="s">
        <v>71</v>
      </c>
      <c r="BN353" t="s">
        <v>71</v>
      </c>
      <c r="BO353" t="s">
        <v>71</v>
      </c>
      <c r="BP353" t="s">
        <v>71</v>
      </c>
      <c r="BQ353" t="s">
        <v>71</v>
      </c>
      <c r="BR353" t="s">
        <v>71</v>
      </c>
      <c r="BS353" t="s">
        <v>71</v>
      </c>
      <c r="BT353" t="s">
        <v>3388</v>
      </c>
      <c r="BU353" t="str">
        <f>HYPERLINK("https%3A%2F%2Fwww.webofscience.com%2Fwos%2Fwoscc%2Ffull-record%2FWOS:000356904100017","View Full Record in Web of Science")</f>
        <v>View Full Record in Web of Science</v>
      </c>
    </row>
    <row r="354" spans="1:73" x14ac:dyDescent="0.25">
      <c r="A354" t="s">
        <v>69</v>
      </c>
      <c r="B354" t="s">
        <v>3389</v>
      </c>
      <c r="C354" t="s">
        <v>71</v>
      </c>
      <c r="D354" t="s">
        <v>71</v>
      </c>
      <c r="E354" t="s">
        <v>71</v>
      </c>
      <c r="F354" t="s">
        <v>3390</v>
      </c>
      <c r="G354" t="s">
        <v>71</v>
      </c>
      <c r="H354" t="s">
        <v>71</v>
      </c>
      <c r="I354" t="s">
        <v>3391</v>
      </c>
      <c r="K354" t="s">
        <v>3392</v>
      </c>
      <c r="L354" t="s">
        <v>71</v>
      </c>
      <c r="M354" t="s">
        <v>71</v>
      </c>
      <c r="N354" t="s">
        <v>71</v>
      </c>
      <c r="O354" t="s">
        <v>71</v>
      </c>
      <c r="P354" t="s">
        <v>71</v>
      </c>
      <c r="Q354" t="s">
        <v>71</v>
      </c>
      <c r="R354" t="s">
        <v>71</v>
      </c>
      <c r="S354" t="s">
        <v>71</v>
      </c>
      <c r="T354" t="s">
        <v>71</v>
      </c>
      <c r="U354" t="s">
        <v>71</v>
      </c>
      <c r="V354" t="s">
        <v>71</v>
      </c>
      <c r="W354" t="s">
        <v>3393</v>
      </c>
      <c r="X354" t="s">
        <v>71</v>
      </c>
      <c r="Y354" t="s">
        <v>71</v>
      </c>
      <c r="Z354" t="s">
        <v>71</v>
      </c>
      <c r="AA354" t="s">
        <v>71</v>
      </c>
      <c r="AB354" t="s">
        <v>3394</v>
      </c>
      <c r="AC354" t="s">
        <v>3395</v>
      </c>
      <c r="AD354" t="s">
        <v>71</v>
      </c>
      <c r="AE354" t="s">
        <v>71</v>
      </c>
      <c r="AF354" t="s">
        <v>71</v>
      </c>
      <c r="AG354" t="s">
        <v>71</v>
      </c>
      <c r="AH354" t="s">
        <v>71</v>
      </c>
      <c r="AI354" t="s">
        <v>71</v>
      </c>
      <c r="AJ354" t="s">
        <v>71</v>
      </c>
      <c r="AK354" t="s">
        <v>71</v>
      </c>
      <c r="AL354" t="s">
        <v>71</v>
      </c>
      <c r="AM354" t="s">
        <v>71</v>
      </c>
      <c r="AN354" t="s">
        <v>71</v>
      </c>
      <c r="AO354" t="s">
        <v>71</v>
      </c>
      <c r="AP354" t="s">
        <v>3396</v>
      </c>
      <c r="AQ354" t="s">
        <v>3397</v>
      </c>
      <c r="AR354" t="s">
        <v>71</v>
      </c>
      <c r="AS354" t="s">
        <v>71</v>
      </c>
      <c r="AT354" t="s">
        <v>71</v>
      </c>
      <c r="AU354" t="s">
        <v>1082</v>
      </c>
      <c r="AV354">
        <v>2007</v>
      </c>
      <c r="AW354">
        <v>11</v>
      </c>
      <c r="AX354">
        <v>3</v>
      </c>
      <c r="AY354" t="s">
        <v>71</v>
      </c>
      <c r="AZ354" t="s">
        <v>71</v>
      </c>
      <c r="BA354" t="s">
        <v>71</v>
      </c>
      <c r="BB354" t="s">
        <v>71</v>
      </c>
      <c r="BC354">
        <v>244</v>
      </c>
      <c r="BD354">
        <v>250</v>
      </c>
      <c r="BE354" t="s">
        <v>71</v>
      </c>
      <c r="BF354" t="s">
        <v>3398</v>
      </c>
      <c r="BG354" t="str">
        <f>HYPERLINK("http://dx.doi.org/10.1109/TITB.2006.879593","http://dx.doi.org/10.1109/TITB.2006.879593")</f>
        <v>http://dx.doi.org/10.1109/TITB.2006.879593</v>
      </c>
      <c r="BH354" t="s">
        <v>71</v>
      </c>
      <c r="BI354" t="s">
        <v>71</v>
      </c>
      <c r="BJ354" t="s">
        <v>71</v>
      </c>
      <c r="BK354" t="s">
        <v>71</v>
      </c>
      <c r="BL354" t="s">
        <v>71</v>
      </c>
      <c r="BM354" t="s">
        <v>71</v>
      </c>
      <c r="BN354" t="s">
        <v>71</v>
      </c>
      <c r="BO354">
        <v>17521074</v>
      </c>
      <c r="BP354" t="s">
        <v>71</v>
      </c>
      <c r="BQ354" t="s">
        <v>71</v>
      </c>
      <c r="BR354" t="s">
        <v>71</v>
      </c>
      <c r="BS354" t="s">
        <v>71</v>
      </c>
      <c r="BT354" t="s">
        <v>3399</v>
      </c>
      <c r="BU354" t="str">
        <f>HYPERLINK("https%3A%2F%2Fwww.webofscience.com%2Fwos%2Fwoscc%2Ffull-record%2FWOS:000246378700002","View Full Record in Web of Science")</f>
        <v>View Full Record in Web of Science</v>
      </c>
    </row>
    <row r="355" spans="1:73" x14ac:dyDescent="0.25">
      <c r="A355" t="s">
        <v>69</v>
      </c>
      <c r="B355" t="s">
        <v>3400</v>
      </c>
      <c r="C355" t="s">
        <v>71</v>
      </c>
      <c r="D355" t="s">
        <v>71</v>
      </c>
      <c r="E355" t="s">
        <v>71</v>
      </c>
      <c r="F355" t="s">
        <v>3401</v>
      </c>
      <c r="G355" t="s">
        <v>71</v>
      </c>
      <c r="H355" t="s">
        <v>71</v>
      </c>
      <c r="I355" t="s">
        <v>3402</v>
      </c>
      <c r="K355" t="s">
        <v>3403</v>
      </c>
      <c r="L355" t="s">
        <v>71</v>
      </c>
      <c r="M355" t="s">
        <v>71</v>
      </c>
      <c r="N355" t="s">
        <v>71</v>
      </c>
      <c r="O355" t="s">
        <v>71</v>
      </c>
      <c r="P355" t="s">
        <v>71</v>
      </c>
      <c r="Q355" t="s">
        <v>71</v>
      </c>
      <c r="R355" t="s">
        <v>71</v>
      </c>
      <c r="S355" t="s">
        <v>71</v>
      </c>
      <c r="T355" t="s">
        <v>71</v>
      </c>
      <c r="U355" t="s">
        <v>71</v>
      </c>
      <c r="V355" t="s">
        <v>71</v>
      </c>
      <c r="W355" t="s">
        <v>3404</v>
      </c>
      <c r="X355" t="s">
        <v>71</v>
      </c>
      <c r="Y355" t="s">
        <v>71</v>
      </c>
      <c r="Z355" t="s">
        <v>71</v>
      </c>
      <c r="AA355" t="s">
        <v>71</v>
      </c>
      <c r="AB355" t="s">
        <v>3405</v>
      </c>
      <c r="AC355" t="s">
        <v>71</v>
      </c>
      <c r="AD355" t="s">
        <v>71</v>
      </c>
      <c r="AE355" t="s">
        <v>71</v>
      </c>
      <c r="AF355" t="s">
        <v>71</v>
      </c>
      <c r="AG355" t="s">
        <v>71</v>
      </c>
      <c r="AH355" t="s">
        <v>71</v>
      </c>
      <c r="AI355" t="s">
        <v>71</v>
      </c>
      <c r="AJ355" t="s">
        <v>71</v>
      </c>
      <c r="AK355" t="s">
        <v>71</v>
      </c>
      <c r="AL355" t="s">
        <v>71</v>
      </c>
      <c r="AM355" t="s">
        <v>71</v>
      </c>
      <c r="AN355" t="s">
        <v>71</v>
      </c>
      <c r="AO355" t="s">
        <v>71</v>
      </c>
      <c r="AP355" t="s">
        <v>3406</v>
      </c>
      <c r="AQ355" t="s">
        <v>3407</v>
      </c>
      <c r="AR355" t="s">
        <v>71</v>
      </c>
      <c r="AS355" t="s">
        <v>71</v>
      </c>
      <c r="AT355" t="s">
        <v>71</v>
      </c>
      <c r="AU355" t="s">
        <v>71</v>
      </c>
      <c r="AV355">
        <v>2020</v>
      </c>
      <c r="AW355">
        <v>8</v>
      </c>
      <c r="AX355">
        <v>2</v>
      </c>
      <c r="AY355" t="s">
        <v>71</v>
      </c>
      <c r="AZ355" t="s">
        <v>71</v>
      </c>
      <c r="BA355" t="s">
        <v>71</v>
      </c>
      <c r="BB355" t="s">
        <v>71</v>
      </c>
      <c r="BC355">
        <v>95</v>
      </c>
      <c r="BD355">
        <v>116</v>
      </c>
      <c r="BE355" t="s">
        <v>71</v>
      </c>
      <c r="BF355" t="s">
        <v>71</v>
      </c>
      <c r="BG355" t="s">
        <v>71</v>
      </c>
      <c r="BH355" t="s">
        <v>71</v>
      </c>
      <c r="BI355" t="s">
        <v>71</v>
      </c>
      <c r="BJ355" t="s">
        <v>71</v>
      </c>
      <c r="BK355" t="s">
        <v>71</v>
      </c>
      <c r="BL355" t="s">
        <v>71</v>
      </c>
      <c r="BM355" t="s">
        <v>71</v>
      </c>
      <c r="BN355" t="s">
        <v>71</v>
      </c>
      <c r="BO355" t="s">
        <v>71</v>
      </c>
      <c r="BP355" t="s">
        <v>71</v>
      </c>
      <c r="BQ355" t="s">
        <v>71</v>
      </c>
      <c r="BR355" t="s">
        <v>71</v>
      </c>
      <c r="BS355" t="s">
        <v>71</v>
      </c>
      <c r="BT355" t="s">
        <v>3408</v>
      </c>
      <c r="BU355" t="str">
        <f>HYPERLINK("https%3A%2F%2Fwww.webofscience.com%2Fwos%2Fwoscc%2Ffull-record%2FWOS:000564175400002","View Full Record in Web of Science")</f>
        <v>View Full Record in Web of Science</v>
      </c>
    </row>
    <row r="356" spans="1:73" x14ac:dyDescent="0.25">
      <c r="A356" t="s">
        <v>69</v>
      </c>
      <c r="B356" t="s">
        <v>3409</v>
      </c>
      <c r="C356" t="s">
        <v>71</v>
      </c>
      <c r="D356" t="s">
        <v>71</v>
      </c>
      <c r="E356" t="s">
        <v>71</v>
      </c>
      <c r="F356" t="s">
        <v>3410</v>
      </c>
      <c r="G356" t="s">
        <v>71</v>
      </c>
      <c r="H356" t="s">
        <v>71</v>
      </c>
      <c r="I356" t="s">
        <v>3411</v>
      </c>
      <c r="K356" t="s">
        <v>2629</v>
      </c>
      <c r="L356" t="s">
        <v>71</v>
      </c>
      <c r="M356" t="s">
        <v>71</v>
      </c>
      <c r="N356" t="s">
        <v>71</v>
      </c>
      <c r="O356" t="s">
        <v>71</v>
      </c>
      <c r="P356" t="s">
        <v>71</v>
      </c>
      <c r="Q356" t="s">
        <v>71</v>
      </c>
      <c r="R356" t="s">
        <v>71</v>
      </c>
      <c r="S356" t="s">
        <v>71</v>
      </c>
      <c r="T356" t="s">
        <v>71</v>
      </c>
      <c r="U356" t="s">
        <v>71</v>
      </c>
      <c r="V356" t="s">
        <v>71</v>
      </c>
      <c r="W356" t="s">
        <v>3412</v>
      </c>
      <c r="X356" t="s">
        <v>71</v>
      </c>
      <c r="Y356" t="s">
        <v>71</v>
      </c>
      <c r="Z356" t="s">
        <v>71</v>
      </c>
      <c r="AA356" t="s">
        <v>71</v>
      </c>
      <c r="AB356" t="s">
        <v>3413</v>
      </c>
      <c r="AC356" t="s">
        <v>3414</v>
      </c>
      <c r="AD356" t="s">
        <v>71</v>
      </c>
      <c r="AE356" t="s">
        <v>71</v>
      </c>
      <c r="AF356" t="s">
        <v>71</v>
      </c>
      <c r="AG356" t="s">
        <v>71</v>
      </c>
      <c r="AH356" t="s">
        <v>71</v>
      </c>
      <c r="AI356" t="s">
        <v>71</v>
      </c>
      <c r="AJ356" t="s">
        <v>71</v>
      </c>
      <c r="AK356" t="s">
        <v>71</v>
      </c>
      <c r="AL356" t="s">
        <v>71</v>
      </c>
      <c r="AM356" t="s">
        <v>71</v>
      </c>
      <c r="AN356" t="s">
        <v>71</v>
      </c>
      <c r="AO356" t="s">
        <v>71</v>
      </c>
      <c r="AP356" t="s">
        <v>2633</v>
      </c>
      <c r="AQ356" t="s">
        <v>2634</v>
      </c>
      <c r="AR356" t="s">
        <v>71</v>
      </c>
      <c r="AS356" t="s">
        <v>71</v>
      </c>
      <c r="AT356" t="s">
        <v>71</v>
      </c>
      <c r="AU356" t="s">
        <v>794</v>
      </c>
      <c r="AV356">
        <v>2021</v>
      </c>
      <c r="AW356">
        <v>51</v>
      </c>
      <c r="AX356">
        <v>1</v>
      </c>
      <c r="AY356" t="s">
        <v>71</v>
      </c>
      <c r="AZ356" t="s">
        <v>71</v>
      </c>
      <c r="BA356" t="s">
        <v>71</v>
      </c>
      <c r="BB356" t="s">
        <v>71</v>
      </c>
      <c r="BC356">
        <v>191</v>
      </c>
      <c r="BD356">
        <v>208</v>
      </c>
      <c r="BE356" t="s">
        <v>71</v>
      </c>
      <c r="BF356" t="s">
        <v>3415</v>
      </c>
      <c r="BG356" t="str">
        <f>HYPERLINK("http://dx.doi.org/10.1109/TSMC.2020.3043016","http://dx.doi.org/10.1109/TSMC.2020.3043016")</f>
        <v>http://dx.doi.org/10.1109/TSMC.2020.3043016</v>
      </c>
      <c r="BH356" t="s">
        <v>71</v>
      </c>
      <c r="BI356" t="s">
        <v>71</v>
      </c>
      <c r="BJ356" t="s">
        <v>71</v>
      </c>
      <c r="BK356" t="s">
        <v>71</v>
      </c>
      <c r="BL356" t="s">
        <v>71</v>
      </c>
      <c r="BM356" t="s">
        <v>71</v>
      </c>
      <c r="BN356" t="s">
        <v>71</v>
      </c>
      <c r="BO356" t="s">
        <v>71</v>
      </c>
      <c r="BP356" t="s">
        <v>71</v>
      </c>
      <c r="BQ356" t="s">
        <v>71</v>
      </c>
      <c r="BR356" t="s">
        <v>71</v>
      </c>
      <c r="BS356" t="s">
        <v>71</v>
      </c>
      <c r="BT356" t="s">
        <v>3416</v>
      </c>
      <c r="BU356" t="str">
        <f>HYPERLINK("https%3A%2F%2Fwww.webofscience.com%2Fwos%2Fwoscc%2Ffull-record%2FWOS:000607806700013","View Full Record in Web of Science")</f>
        <v>View Full Record in Web of Science</v>
      </c>
    </row>
    <row r="357" spans="1:73" x14ac:dyDescent="0.25">
      <c r="A357" t="s">
        <v>69</v>
      </c>
      <c r="B357" t="s">
        <v>3417</v>
      </c>
      <c r="C357" t="s">
        <v>71</v>
      </c>
      <c r="D357" t="s">
        <v>71</v>
      </c>
      <c r="E357" t="s">
        <v>71</v>
      </c>
      <c r="F357" t="s">
        <v>3418</v>
      </c>
      <c r="G357" t="s">
        <v>71</v>
      </c>
      <c r="H357" t="s">
        <v>71</v>
      </c>
      <c r="I357" t="s">
        <v>3419</v>
      </c>
      <c r="K357" t="s">
        <v>3420</v>
      </c>
      <c r="L357" t="s">
        <v>71</v>
      </c>
      <c r="M357" t="s">
        <v>71</v>
      </c>
      <c r="N357" t="s">
        <v>71</v>
      </c>
      <c r="O357" t="s">
        <v>71</v>
      </c>
      <c r="P357" t="s">
        <v>71</v>
      </c>
      <c r="Q357" t="s">
        <v>71</v>
      </c>
      <c r="R357" t="s">
        <v>71</v>
      </c>
      <c r="S357" t="s">
        <v>71</v>
      </c>
      <c r="T357" t="s">
        <v>71</v>
      </c>
      <c r="U357" t="s">
        <v>71</v>
      </c>
      <c r="V357" t="s">
        <v>71</v>
      </c>
      <c r="W357" t="s">
        <v>3421</v>
      </c>
      <c r="X357" t="s">
        <v>71</v>
      </c>
      <c r="Y357" t="s">
        <v>71</v>
      </c>
      <c r="Z357" t="s">
        <v>71</v>
      </c>
      <c r="AA357" t="s">
        <v>71</v>
      </c>
      <c r="AB357" t="s">
        <v>3422</v>
      </c>
      <c r="AC357" t="s">
        <v>3423</v>
      </c>
      <c r="AD357" t="s">
        <v>71</v>
      </c>
      <c r="AE357" t="s">
        <v>71</v>
      </c>
      <c r="AF357" t="s">
        <v>71</v>
      </c>
      <c r="AG357" t="s">
        <v>71</v>
      </c>
      <c r="AH357" t="s">
        <v>71</v>
      </c>
      <c r="AI357" t="s">
        <v>71</v>
      </c>
      <c r="AJ357" t="s">
        <v>71</v>
      </c>
      <c r="AK357" t="s">
        <v>71</v>
      </c>
      <c r="AL357" t="s">
        <v>71</v>
      </c>
      <c r="AM357" t="s">
        <v>71</v>
      </c>
      <c r="AN357" t="s">
        <v>71</v>
      </c>
      <c r="AO357" t="s">
        <v>71</v>
      </c>
      <c r="AP357" t="s">
        <v>3424</v>
      </c>
      <c r="AQ357" t="s">
        <v>3425</v>
      </c>
      <c r="AR357" t="s">
        <v>71</v>
      </c>
      <c r="AS357" t="s">
        <v>71</v>
      </c>
      <c r="AT357" t="s">
        <v>71</v>
      </c>
      <c r="AU357" t="s">
        <v>239</v>
      </c>
      <c r="AV357">
        <v>2015</v>
      </c>
      <c r="AW357">
        <v>78</v>
      </c>
      <c r="AX357">
        <v>2</v>
      </c>
      <c r="AY357" t="s">
        <v>71</v>
      </c>
      <c r="AZ357" t="s">
        <v>71</v>
      </c>
      <c r="BA357" t="s">
        <v>71</v>
      </c>
      <c r="BB357" t="s">
        <v>71</v>
      </c>
      <c r="BC357">
        <v>223</v>
      </c>
      <c r="BD357">
        <v>237</v>
      </c>
      <c r="BE357" t="s">
        <v>71</v>
      </c>
      <c r="BF357" t="s">
        <v>3426</v>
      </c>
      <c r="BG357" t="str">
        <f>HYPERLINK("http://dx.doi.org/10.1007/s11265-013-0817-4","http://dx.doi.org/10.1007/s11265-013-0817-4")</f>
        <v>http://dx.doi.org/10.1007/s11265-013-0817-4</v>
      </c>
      <c r="BH357" t="s">
        <v>71</v>
      </c>
      <c r="BI357" t="s">
        <v>71</v>
      </c>
      <c r="BJ357" t="s">
        <v>71</v>
      </c>
      <c r="BK357" t="s">
        <v>71</v>
      </c>
      <c r="BL357" t="s">
        <v>71</v>
      </c>
      <c r="BM357" t="s">
        <v>71</v>
      </c>
      <c r="BN357" t="s">
        <v>71</v>
      </c>
      <c r="BO357" t="s">
        <v>71</v>
      </c>
      <c r="BP357" t="s">
        <v>71</v>
      </c>
      <c r="BQ357" t="s">
        <v>71</v>
      </c>
      <c r="BR357" t="s">
        <v>71</v>
      </c>
      <c r="BS357" t="s">
        <v>71</v>
      </c>
      <c r="BT357" t="s">
        <v>3427</v>
      </c>
      <c r="BU357" t="str">
        <f>HYPERLINK("https%3A%2F%2Fwww.webofscience.com%2Fwos%2Fwoscc%2Ffull-record%2FWOS:000348998900013","View Full Record in Web of Science")</f>
        <v>View Full Record in Web of Science</v>
      </c>
    </row>
    <row r="358" spans="1:73" x14ac:dyDescent="0.25">
      <c r="A358" t="s">
        <v>69</v>
      </c>
      <c r="B358" t="s">
        <v>1333</v>
      </c>
      <c r="C358" t="s">
        <v>71</v>
      </c>
      <c r="D358" t="s">
        <v>71</v>
      </c>
      <c r="E358" t="s">
        <v>71</v>
      </c>
      <c r="F358" t="s">
        <v>1335</v>
      </c>
      <c r="G358" t="s">
        <v>71</v>
      </c>
      <c r="H358" t="s">
        <v>71</v>
      </c>
      <c r="I358" t="s">
        <v>3428</v>
      </c>
      <c r="K358" t="s">
        <v>233</v>
      </c>
      <c r="L358" t="s">
        <v>71</v>
      </c>
      <c r="M358" t="s">
        <v>71</v>
      </c>
      <c r="N358" t="s">
        <v>71</v>
      </c>
      <c r="O358" t="s">
        <v>71</v>
      </c>
      <c r="P358" t="s">
        <v>71</v>
      </c>
      <c r="Q358" t="s">
        <v>71</v>
      </c>
      <c r="R358" t="s">
        <v>71</v>
      </c>
      <c r="S358" t="s">
        <v>71</v>
      </c>
      <c r="T358" t="s">
        <v>71</v>
      </c>
      <c r="U358" t="s">
        <v>71</v>
      </c>
      <c r="V358" t="s">
        <v>71</v>
      </c>
      <c r="W358" t="s">
        <v>3429</v>
      </c>
      <c r="X358" t="s">
        <v>71</v>
      </c>
      <c r="Y358" t="s">
        <v>71</v>
      </c>
      <c r="Z358" t="s">
        <v>71</v>
      </c>
      <c r="AA358" t="s">
        <v>71</v>
      </c>
      <c r="AB358" t="s">
        <v>71</v>
      </c>
      <c r="AC358" t="s">
        <v>71</v>
      </c>
      <c r="AD358" t="s">
        <v>71</v>
      </c>
      <c r="AE358" t="s">
        <v>71</v>
      </c>
      <c r="AF358" t="s">
        <v>71</v>
      </c>
      <c r="AG358" t="s">
        <v>71</v>
      </c>
      <c r="AH358" t="s">
        <v>71</v>
      </c>
      <c r="AI358" t="s">
        <v>71</v>
      </c>
      <c r="AJ358" t="s">
        <v>71</v>
      </c>
      <c r="AK358" t="s">
        <v>71</v>
      </c>
      <c r="AL358" t="s">
        <v>71</v>
      </c>
      <c r="AM358" t="s">
        <v>71</v>
      </c>
      <c r="AN358" t="s">
        <v>71</v>
      </c>
      <c r="AO358" t="s">
        <v>71</v>
      </c>
      <c r="AP358" t="s">
        <v>237</v>
      </c>
      <c r="AQ358" t="s">
        <v>238</v>
      </c>
      <c r="AR358" t="s">
        <v>71</v>
      </c>
      <c r="AS358" t="s">
        <v>71</v>
      </c>
      <c r="AT358" t="s">
        <v>71</v>
      </c>
      <c r="AU358" t="s">
        <v>129</v>
      </c>
      <c r="AV358">
        <v>2020</v>
      </c>
      <c r="AW358">
        <v>28</v>
      </c>
      <c r="AX358">
        <v>8</v>
      </c>
      <c r="AY358" t="s">
        <v>71</v>
      </c>
      <c r="AZ358" t="s">
        <v>71</v>
      </c>
      <c r="BA358" t="s">
        <v>71</v>
      </c>
      <c r="BB358" t="s">
        <v>71</v>
      </c>
      <c r="BC358">
        <v>1572</v>
      </c>
      <c r="BD358">
        <v>1574</v>
      </c>
      <c r="BE358" t="s">
        <v>71</v>
      </c>
      <c r="BF358" t="s">
        <v>3430</v>
      </c>
      <c r="BG358" t="str">
        <f>HYPERLINK("http://dx.doi.org/10.1109/TFUZZ.2019.2917813","http://dx.doi.org/10.1109/TFUZZ.2019.2917813")</f>
        <v>http://dx.doi.org/10.1109/TFUZZ.2019.2917813</v>
      </c>
      <c r="BH358" t="s">
        <v>71</v>
      </c>
      <c r="BI358" t="s">
        <v>71</v>
      </c>
      <c r="BJ358" t="s">
        <v>71</v>
      </c>
      <c r="BK358" t="s">
        <v>71</v>
      </c>
      <c r="BL358" t="s">
        <v>71</v>
      </c>
      <c r="BM358" t="s">
        <v>71</v>
      </c>
      <c r="BN358" t="s">
        <v>71</v>
      </c>
      <c r="BO358" t="s">
        <v>71</v>
      </c>
      <c r="BP358" t="s">
        <v>71</v>
      </c>
      <c r="BQ358" t="s">
        <v>71</v>
      </c>
      <c r="BR358" t="s">
        <v>71</v>
      </c>
      <c r="BS358" t="s">
        <v>71</v>
      </c>
      <c r="BT358" t="s">
        <v>3431</v>
      </c>
      <c r="BU358" t="str">
        <f>HYPERLINK("https%3A%2F%2Fwww.webofscience.com%2Fwos%2Fwoscc%2Ffull-record%2FWOS:000557355500005","View Full Record in Web of Science")</f>
        <v>View Full Record in Web of Science</v>
      </c>
    </row>
    <row r="359" spans="1:73" x14ac:dyDescent="0.25">
      <c r="A359" t="s">
        <v>83</v>
      </c>
      <c r="B359" t="s">
        <v>296</v>
      </c>
      <c r="C359" t="s">
        <v>71</v>
      </c>
      <c r="D359" t="s">
        <v>3432</v>
      </c>
      <c r="E359" t="s">
        <v>71</v>
      </c>
      <c r="F359" t="s">
        <v>297</v>
      </c>
      <c r="G359" t="s">
        <v>71</v>
      </c>
      <c r="H359" t="s">
        <v>71</v>
      </c>
      <c r="I359" t="s">
        <v>3433</v>
      </c>
      <c r="K359" t="s">
        <v>3434</v>
      </c>
      <c r="L359" t="s">
        <v>658</v>
      </c>
      <c r="M359" t="s">
        <v>71</v>
      </c>
      <c r="N359" t="s">
        <v>71</v>
      </c>
      <c r="O359" t="s">
        <v>71</v>
      </c>
      <c r="P359" t="s">
        <v>3435</v>
      </c>
      <c r="Q359" t="s">
        <v>3436</v>
      </c>
      <c r="R359" t="s">
        <v>2840</v>
      </c>
      <c r="S359" t="s">
        <v>662</v>
      </c>
      <c r="T359" t="s">
        <v>71</v>
      </c>
      <c r="U359" t="s">
        <v>71</v>
      </c>
      <c r="V359" t="s">
        <v>71</v>
      </c>
      <c r="W359" t="s">
        <v>3437</v>
      </c>
      <c r="X359" t="s">
        <v>71</v>
      </c>
      <c r="Y359" t="s">
        <v>71</v>
      </c>
      <c r="Z359" t="s">
        <v>71</v>
      </c>
      <c r="AA359" t="s">
        <v>71</v>
      </c>
      <c r="AB359" t="s">
        <v>71</v>
      </c>
      <c r="AC359" t="s">
        <v>71</v>
      </c>
      <c r="AD359" t="s">
        <v>71</v>
      </c>
      <c r="AE359" t="s">
        <v>71</v>
      </c>
      <c r="AF359" t="s">
        <v>71</v>
      </c>
      <c r="AG359" t="s">
        <v>71</v>
      </c>
      <c r="AH359" t="s">
        <v>71</v>
      </c>
      <c r="AI359" t="s">
        <v>71</v>
      </c>
      <c r="AJ359" t="s">
        <v>71</v>
      </c>
      <c r="AK359" t="s">
        <v>71</v>
      </c>
      <c r="AL359" t="s">
        <v>71</v>
      </c>
      <c r="AM359" t="s">
        <v>71</v>
      </c>
      <c r="AN359" t="s">
        <v>71</v>
      </c>
      <c r="AO359" t="s">
        <v>71</v>
      </c>
      <c r="AP359" t="s">
        <v>664</v>
      </c>
      <c r="AQ359" t="s">
        <v>71</v>
      </c>
      <c r="AR359" t="s">
        <v>3438</v>
      </c>
      <c r="AS359" t="s">
        <v>71</v>
      </c>
      <c r="AT359" t="s">
        <v>71</v>
      </c>
      <c r="AU359" t="s">
        <v>71</v>
      </c>
      <c r="AV359">
        <v>2009</v>
      </c>
      <c r="AW359" t="s">
        <v>71</v>
      </c>
      <c r="AX359" t="s">
        <v>71</v>
      </c>
      <c r="AY359" t="s">
        <v>71</v>
      </c>
      <c r="AZ359" t="s">
        <v>71</v>
      </c>
      <c r="BA359" t="s">
        <v>71</v>
      </c>
      <c r="BB359" t="s">
        <v>71</v>
      </c>
      <c r="BC359">
        <v>300</v>
      </c>
      <c r="BD359" t="s">
        <v>99</v>
      </c>
      <c r="BE359" t="s">
        <v>71</v>
      </c>
      <c r="BF359" t="s">
        <v>71</v>
      </c>
      <c r="BG359" t="s">
        <v>71</v>
      </c>
      <c r="BH359" t="s">
        <v>71</v>
      </c>
      <c r="BI359" t="s">
        <v>71</v>
      </c>
      <c r="BJ359" t="s">
        <v>71</v>
      </c>
      <c r="BK359" t="s">
        <v>71</v>
      </c>
      <c r="BL359" t="s">
        <v>71</v>
      </c>
      <c r="BM359" t="s">
        <v>71</v>
      </c>
      <c r="BN359" t="s">
        <v>71</v>
      </c>
      <c r="BO359" t="s">
        <v>71</v>
      </c>
      <c r="BP359" t="s">
        <v>71</v>
      </c>
      <c r="BQ359" t="s">
        <v>71</v>
      </c>
      <c r="BR359" t="s">
        <v>71</v>
      </c>
      <c r="BS359" t="s">
        <v>71</v>
      </c>
      <c r="BT359" t="s">
        <v>3439</v>
      </c>
      <c r="BU359" t="str">
        <f>HYPERLINK("https%3A%2F%2Fwww.webofscience.com%2Fwos%2Fwoscc%2Ffull-record%2FWOS:000276837500051","View Full Record in Web of Science")</f>
        <v>View Full Record in Web of Science</v>
      </c>
    </row>
    <row r="360" spans="1:73" x14ac:dyDescent="0.25">
      <c r="A360" t="s">
        <v>69</v>
      </c>
      <c r="B360" t="s">
        <v>3440</v>
      </c>
      <c r="C360" t="s">
        <v>71</v>
      </c>
      <c r="D360" t="s">
        <v>71</v>
      </c>
      <c r="E360" t="s">
        <v>71</v>
      </c>
      <c r="F360" t="s">
        <v>3441</v>
      </c>
      <c r="G360" t="s">
        <v>71</v>
      </c>
      <c r="H360" t="s">
        <v>71</v>
      </c>
      <c r="I360" t="s">
        <v>3442</v>
      </c>
      <c r="K360" t="s">
        <v>3443</v>
      </c>
      <c r="L360" t="s">
        <v>71</v>
      </c>
      <c r="M360" t="s">
        <v>71</v>
      </c>
      <c r="N360" t="s">
        <v>71</v>
      </c>
      <c r="O360" t="s">
        <v>71</v>
      </c>
      <c r="P360" t="s">
        <v>71</v>
      </c>
      <c r="Q360" t="s">
        <v>71</v>
      </c>
      <c r="R360" t="s">
        <v>71</v>
      </c>
      <c r="S360" t="s">
        <v>71</v>
      </c>
      <c r="T360" t="s">
        <v>71</v>
      </c>
      <c r="U360" t="s">
        <v>71</v>
      </c>
      <c r="V360" t="s">
        <v>71</v>
      </c>
      <c r="W360" t="s">
        <v>3444</v>
      </c>
      <c r="X360" t="s">
        <v>71</v>
      </c>
      <c r="Y360" t="s">
        <v>71</v>
      </c>
      <c r="Z360" t="s">
        <v>71</v>
      </c>
      <c r="AA360" t="s">
        <v>71</v>
      </c>
      <c r="AB360" t="s">
        <v>3445</v>
      </c>
      <c r="AC360" t="s">
        <v>3446</v>
      </c>
      <c r="AD360" t="s">
        <v>71</v>
      </c>
      <c r="AE360" t="s">
        <v>71</v>
      </c>
      <c r="AF360" t="s">
        <v>71</v>
      </c>
      <c r="AG360" t="s">
        <v>71</v>
      </c>
      <c r="AH360" t="s">
        <v>71</v>
      </c>
      <c r="AI360" t="s">
        <v>71</v>
      </c>
      <c r="AJ360" t="s">
        <v>71</v>
      </c>
      <c r="AK360" t="s">
        <v>71</v>
      </c>
      <c r="AL360" t="s">
        <v>71</v>
      </c>
      <c r="AM360" t="s">
        <v>71</v>
      </c>
      <c r="AN360" t="s">
        <v>71</v>
      </c>
      <c r="AO360" t="s">
        <v>71</v>
      </c>
      <c r="AP360" t="s">
        <v>3447</v>
      </c>
      <c r="AQ360" t="s">
        <v>3448</v>
      </c>
      <c r="AR360" t="s">
        <v>71</v>
      </c>
      <c r="AS360" t="s">
        <v>71</v>
      </c>
      <c r="AT360" t="s">
        <v>71</v>
      </c>
      <c r="AU360" t="s">
        <v>1454</v>
      </c>
      <c r="AV360">
        <v>2009</v>
      </c>
      <c r="AW360">
        <v>33</v>
      </c>
      <c r="AX360">
        <v>4</v>
      </c>
      <c r="AY360" t="s">
        <v>71</v>
      </c>
      <c r="AZ360" t="s">
        <v>71</v>
      </c>
      <c r="BA360" t="s">
        <v>71</v>
      </c>
      <c r="BB360" t="s">
        <v>71</v>
      </c>
      <c r="BC360">
        <v>233</v>
      </c>
      <c r="BD360">
        <v>246</v>
      </c>
      <c r="BE360" t="s">
        <v>71</v>
      </c>
      <c r="BF360" t="s">
        <v>3449</v>
      </c>
      <c r="BG360" t="str">
        <f>HYPERLINK("http://dx.doi.org/10.1016/j.compenvurbsys.2008.10.001","http://dx.doi.org/10.1016/j.compenvurbsys.2008.10.001")</f>
        <v>http://dx.doi.org/10.1016/j.compenvurbsys.2008.10.001</v>
      </c>
      <c r="BH360" t="s">
        <v>71</v>
      </c>
      <c r="BI360" t="s">
        <v>71</v>
      </c>
      <c r="BJ360" t="s">
        <v>71</v>
      </c>
      <c r="BK360" t="s">
        <v>71</v>
      </c>
      <c r="BL360" t="s">
        <v>71</v>
      </c>
      <c r="BM360" t="s">
        <v>71</v>
      </c>
      <c r="BN360" t="s">
        <v>71</v>
      </c>
      <c r="BO360" t="s">
        <v>71</v>
      </c>
      <c r="BP360" t="s">
        <v>71</v>
      </c>
      <c r="BQ360" t="s">
        <v>71</v>
      </c>
      <c r="BR360" t="s">
        <v>71</v>
      </c>
      <c r="BS360" t="s">
        <v>71</v>
      </c>
      <c r="BT360" t="s">
        <v>3450</v>
      </c>
      <c r="BU360" t="str">
        <f>HYPERLINK("https%3A%2F%2Fwww.webofscience.com%2Fwos%2Fwoscc%2Ffull-record%2FWOS:000267382600001","View Full Record in Web of Science")</f>
        <v>View Full Record in Web of Science</v>
      </c>
    </row>
    <row r="361" spans="1:73" x14ac:dyDescent="0.25">
      <c r="A361" t="s">
        <v>69</v>
      </c>
      <c r="B361" t="s">
        <v>3451</v>
      </c>
      <c r="C361" t="s">
        <v>71</v>
      </c>
      <c r="D361" t="s">
        <v>71</v>
      </c>
      <c r="E361" t="s">
        <v>71</v>
      </c>
      <c r="F361" t="s">
        <v>3452</v>
      </c>
      <c r="G361" t="s">
        <v>71</v>
      </c>
      <c r="H361" t="s">
        <v>71</v>
      </c>
      <c r="I361" t="s">
        <v>3453</v>
      </c>
      <c r="K361" t="s">
        <v>766</v>
      </c>
      <c r="L361" t="s">
        <v>71</v>
      </c>
      <c r="M361" t="s">
        <v>71</v>
      </c>
      <c r="N361" t="s">
        <v>71</v>
      </c>
      <c r="O361" t="s">
        <v>71</v>
      </c>
      <c r="P361" t="s">
        <v>71</v>
      </c>
      <c r="Q361" t="s">
        <v>71</v>
      </c>
      <c r="R361" t="s">
        <v>71</v>
      </c>
      <c r="S361" t="s">
        <v>71</v>
      </c>
      <c r="T361" t="s">
        <v>71</v>
      </c>
      <c r="U361" t="s">
        <v>71</v>
      </c>
      <c r="V361" t="s">
        <v>71</v>
      </c>
      <c r="W361" t="s">
        <v>3454</v>
      </c>
      <c r="X361" t="s">
        <v>71</v>
      </c>
      <c r="Y361" t="s">
        <v>71</v>
      </c>
      <c r="Z361" t="s">
        <v>71</v>
      </c>
      <c r="AA361" t="s">
        <v>71</v>
      </c>
      <c r="AB361" t="s">
        <v>3455</v>
      </c>
      <c r="AC361" t="s">
        <v>3456</v>
      </c>
      <c r="AD361" t="s">
        <v>71</v>
      </c>
      <c r="AE361" t="s">
        <v>71</v>
      </c>
      <c r="AF361" t="s">
        <v>71</v>
      </c>
      <c r="AG361" t="s">
        <v>71</v>
      </c>
      <c r="AH361" t="s">
        <v>71</v>
      </c>
      <c r="AI361" t="s">
        <v>71</v>
      </c>
      <c r="AJ361" t="s">
        <v>71</v>
      </c>
      <c r="AK361" t="s">
        <v>71</v>
      </c>
      <c r="AL361" t="s">
        <v>71</v>
      </c>
      <c r="AM361" t="s">
        <v>71</v>
      </c>
      <c r="AN361" t="s">
        <v>71</v>
      </c>
      <c r="AO361" t="s">
        <v>71</v>
      </c>
      <c r="AP361" t="s">
        <v>768</v>
      </c>
      <c r="AQ361" t="s">
        <v>769</v>
      </c>
      <c r="AR361" t="s">
        <v>71</v>
      </c>
      <c r="AS361" t="s">
        <v>71</v>
      </c>
      <c r="AT361" t="s">
        <v>71</v>
      </c>
      <c r="AU361" t="s">
        <v>263</v>
      </c>
      <c r="AV361">
        <v>2020</v>
      </c>
      <c r="AW361">
        <v>96</v>
      </c>
      <c r="AX361" t="s">
        <v>71</v>
      </c>
      <c r="AY361" t="s">
        <v>71</v>
      </c>
      <c r="AZ361" t="s">
        <v>71</v>
      </c>
      <c r="BA361" t="s">
        <v>71</v>
      </c>
      <c r="BB361" t="s">
        <v>71</v>
      </c>
      <c r="BC361" t="s">
        <v>71</v>
      </c>
      <c r="BD361" t="s">
        <v>71</v>
      </c>
      <c r="BE361">
        <v>106613</v>
      </c>
      <c r="BF361" t="s">
        <v>3457</v>
      </c>
      <c r="BG361" t="str">
        <f>HYPERLINK("http://dx.doi.org/10.1016/j.asoc.2020.106613","http://dx.doi.org/10.1016/j.asoc.2020.106613")</f>
        <v>http://dx.doi.org/10.1016/j.asoc.2020.106613</v>
      </c>
      <c r="BH361" t="s">
        <v>71</v>
      </c>
      <c r="BI361" t="s">
        <v>71</v>
      </c>
      <c r="BJ361" t="s">
        <v>71</v>
      </c>
      <c r="BK361" t="s">
        <v>71</v>
      </c>
      <c r="BL361" t="s">
        <v>71</v>
      </c>
      <c r="BM361" t="s">
        <v>71</v>
      </c>
      <c r="BN361" t="s">
        <v>71</v>
      </c>
      <c r="BO361">
        <v>32834799</v>
      </c>
      <c r="BP361" t="s">
        <v>71</v>
      </c>
      <c r="BQ361" t="s">
        <v>71</v>
      </c>
      <c r="BR361" t="s">
        <v>71</v>
      </c>
      <c r="BS361" t="s">
        <v>71</v>
      </c>
      <c r="BT361" t="s">
        <v>3458</v>
      </c>
      <c r="BU361" t="str">
        <f>HYPERLINK("https%3A%2F%2Fwww.webofscience.com%2Fwos%2Fwoscc%2Ffull-record%2FWOS:000582762000037","View Full Record in Web of Science")</f>
        <v>View Full Record in Web of Science</v>
      </c>
    </row>
    <row r="362" spans="1:73" x14ac:dyDescent="0.25">
      <c r="A362" t="s">
        <v>83</v>
      </c>
      <c r="B362" t="s">
        <v>296</v>
      </c>
      <c r="C362" t="s">
        <v>71</v>
      </c>
      <c r="D362" t="s">
        <v>3459</v>
      </c>
      <c r="E362" t="s">
        <v>71</v>
      </c>
      <c r="F362" t="s">
        <v>296</v>
      </c>
      <c r="G362" t="s">
        <v>71</v>
      </c>
      <c r="H362" t="s">
        <v>71</v>
      </c>
      <c r="I362" t="s">
        <v>3460</v>
      </c>
      <c r="K362" t="s">
        <v>3461</v>
      </c>
      <c r="L362" t="s">
        <v>300</v>
      </c>
      <c r="M362" t="s">
        <v>71</v>
      </c>
      <c r="N362" t="s">
        <v>71</v>
      </c>
      <c r="O362" t="s">
        <v>71</v>
      </c>
      <c r="P362" t="s">
        <v>3462</v>
      </c>
      <c r="Q362" t="s">
        <v>3463</v>
      </c>
      <c r="R362" t="s">
        <v>661</v>
      </c>
      <c r="S362" t="s">
        <v>3464</v>
      </c>
      <c r="T362" t="s">
        <v>71</v>
      </c>
      <c r="U362" t="s">
        <v>71</v>
      </c>
      <c r="V362" t="s">
        <v>71</v>
      </c>
      <c r="W362" t="s">
        <v>3465</v>
      </c>
      <c r="X362" t="s">
        <v>71</v>
      </c>
      <c r="Y362" t="s">
        <v>71</v>
      </c>
      <c r="Z362" t="s">
        <v>71</v>
      </c>
      <c r="AA362" t="s">
        <v>71</v>
      </c>
      <c r="AB362" t="s">
        <v>71</v>
      </c>
      <c r="AC362" t="s">
        <v>71</v>
      </c>
      <c r="AD362" t="s">
        <v>71</v>
      </c>
      <c r="AE362" t="s">
        <v>71</v>
      </c>
      <c r="AF362" t="s">
        <v>71</v>
      </c>
      <c r="AG362" t="s">
        <v>71</v>
      </c>
      <c r="AH362" t="s">
        <v>71</v>
      </c>
      <c r="AI362" t="s">
        <v>71</v>
      </c>
      <c r="AJ362" t="s">
        <v>71</v>
      </c>
      <c r="AK362" t="s">
        <v>71</v>
      </c>
      <c r="AL362" t="s">
        <v>71</v>
      </c>
      <c r="AM362" t="s">
        <v>71</v>
      </c>
      <c r="AN362" t="s">
        <v>71</v>
      </c>
      <c r="AO362" t="s">
        <v>71</v>
      </c>
      <c r="AP362" t="s">
        <v>71</v>
      </c>
      <c r="AQ362" t="s">
        <v>71</v>
      </c>
      <c r="AR362" t="s">
        <v>3466</v>
      </c>
      <c r="AS362" t="s">
        <v>71</v>
      </c>
      <c r="AT362" t="s">
        <v>71</v>
      </c>
      <c r="AU362" t="s">
        <v>71</v>
      </c>
      <c r="AV362">
        <v>2005</v>
      </c>
      <c r="AW362" t="s">
        <v>71</v>
      </c>
      <c r="AX362" t="s">
        <v>71</v>
      </c>
      <c r="AY362" t="s">
        <v>71</v>
      </c>
      <c r="AZ362" t="s">
        <v>71</v>
      </c>
      <c r="BA362" t="s">
        <v>71</v>
      </c>
      <c r="BB362" t="s">
        <v>71</v>
      </c>
      <c r="BC362">
        <v>69</v>
      </c>
      <c r="BD362">
        <v>73</v>
      </c>
      <c r="BE362" t="s">
        <v>71</v>
      </c>
      <c r="BF362" t="s">
        <v>71</v>
      </c>
      <c r="BG362" t="s">
        <v>71</v>
      </c>
      <c r="BH362" t="s">
        <v>71</v>
      </c>
      <c r="BI362" t="s">
        <v>71</v>
      </c>
      <c r="BJ362" t="s">
        <v>71</v>
      </c>
      <c r="BK362" t="s">
        <v>71</v>
      </c>
      <c r="BL362" t="s">
        <v>71</v>
      </c>
      <c r="BM362" t="s">
        <v>71</v>
      </c>
      <c r="BN362" t="s">
        <v>71</v>
      </c>
      <c r="BO362" t="s">
        <v>71</v>
      </c>
      <c r="BP362" t="s">
        <v>71</v>
      </c>
      <c r="BQ362" t="s">
        <v>71</v>
      </c>
      <c r="BR362" t="s">
        <v>71</v>
      </c>
      <c r="BS362" t="s">
        <v>71</v>
      </c>
      <c r="BT362" t="s">
        <v>3467</v>
      </c>
      <c r="BU362" t="str">
        <f>HYPERLINK("https%3A%2F%2Fwww.webofscience.com%2Fwos%2Fwoscc%2Ffull-record%2FWOS:000235939200011","View Full Record in Web of Science")</f>
        <v>View Full Record in Web of Science</v>
      </c>
    </row>
    <row r="363" spans="1:73" x14ac:dyDescent="0.25">
      <c r="A363" t="s">
        <v>69</v>
      </c>
      <c r="B363" t="s">
        <v>3468</v>
      </c>
      <c r="C363" t="s">
        <v>71</v>
      </c>
      <c r="D363" t="s">
        <v>71</v>
      </c>
      <c r="E363" t="s">
        <v>71</v>
      </c>
      <c r="F363" t="s">
        <v>3469</v>
      </c>
      <c r="G363" t="s">
        <v>71</v>
      </c>
      <c r="H363" t="s">
        <v>71</v>
      </c>
      <c r="I363" t="s">
        <v>3470</v>
      </c>
      <c r="K363" t="s">
        <v>3471</v>
      </c>
      <c r="L363" t="s">
        <v>71</v>
      </c>
      <c r="M363" t="s">
        <v>71</v>
      </c>
      <c r="N363" t="s">
        <v>71</v>
      </c>
      <c r="O363" t="s">
        <v>71</v>
      </c>
      <c r="P363" t="s">
        <v>71</v>
      </c>
      <c r="Q363" t="s">
        <v>71</v>
      </c>
      <c r="R363" t="s">
        <v>71</v>
      </c>
      <c r="S363" t="s">
        <v>71</v>
      </c>
      <c r="T363" t="s">
        <v>71</v>
      </c>
      <c r="U363" t="s">
        <v>71</v>
      </c>
      <c r="V363" t="s">
        <v>71</v>
      </c>
      <c r="W363" t="s">
        <v>3472</v>
      </c>
      <c r="X363" t="s">
        <v>71</v>
      </c>
      <c r="Y363" t="s">
        <v>71</v>
      </c>
      <c r="Z363" t="s">
        <v>71</v>
      </c>
      <c r="AA363" t="s">
        <v>71</v>
      </c>
      <c r="AB363" t="s">
        <v>3473</v>
      </c>
      <c r="AC363" t="s">
        <v>3474</v>
      </c>
      <c r="AD363" t="s">
        <v>71</v>
      </c>
      <c r="AE363" t="s">
        <v>71</v>
      </c>
      <c r="AF363" t="s">
        <v>71</v>
      </c>
      <c r="AG363" t="s">
        <v>71</v>
      </c>
      <c r="AH363" t="s">
        <v>71</v>
      </c>
      <c r="AI363" t="s">
        <v>71</v>
      </c>
      <c r="AJ363" t="s">
        <v>71</v>
      </c>
      <c r="AK363" t="s">
        <v>71</v>
      </c>
      <c r="AL363" t="s">
        <v>71</v>
      </c>
      <c r="AM363" t="s">
        <v>71</v>
      </c>
      <c r="AN363" t="s">
        <v>71</v>
      </c>
      <c r="AO363" t="s">
        <v>71</v>
      </c>
      <c r="AP363" t="s">
        <v>3475</v>
      </c>
      <c r="AQ363" t="s">
        <v>3476</v>
      </c>
      <c r="AR363" t="s">
        <v>71</v>
      </c>
      <c r="AS363" t="s">
        <v>71</v>
      </c>
      <c r="AT363" t="s">
        <v>71</v>
      </c>
      <c r="AU363" t="s">
        <v>3477</v>
      </c>
      <c r="AV363">
        <v>2021</v>
      </c>
      <c r="AW363">
        <v>14</v>
      </c>
      <c r="AX363">
        <v>2</v>
      </c>
      <c r="AY363" t="s">
        <v>71</v>
      </c>
      <c r="AZ363" t="s">
        <v>71</v>
      </c>
      <c r="BA363" t="s">
        <v>71</v>
      </c>
      <c r="BB363" t="s">
        <v>71</v>
      </c>
      <c r="BC363">
        <v>104</v>
      </c>
      <c r="BD363">
        <v>121</v>
      </c>
      <c r="BE363" t="s">
        <v>71</v>
      </c>
      <c r="BF363" t="s">
        <v>3478</v>
      </c>
      <c r="BG363" t="str">
        <f>HYPERLINK("http://dx.doi.org/10.1108/IJICC-06-2020-0067","http://dx.doi.org/10.1108/IJICC-06-2020-0067")</f>
        <v>http://dx.doi.org/10.1108/IJICC-06-2020-0067</v>
      </c>
      <c r="BH363" t="s">
        <v>71</v>
      </c>
      <c r="BI363" t="s">
        <v>3479</v>
      </c>
      <c r="BJ363" t="s">
        <v>71</v>
      </c>
      <c r="BK363" t="s">
        <v>71</v>
      </c>
      <c r="BL363" t="s">
        <v>71</v>
      </c>
      <c r="BM363" t="s">
        <v>71</v>
      </c>
      <c r="BN363" t="s">
        <v>71</v>
      </c>
      <c r="BO363" t="s">
        <v>71</v>
      </c>
      <c r="BP363" t="s">
        <v>71</v>
      </c>
      <c r="BQ363" t="s">
        <v>71</v>
      </c>
      <c r="BR363" t="s">
        <v>71</v>
      </c>
      <c r="BS363" t="s">
        <v>71</v>
      </c>
      <c r="BT363" t="s">
        <v>3480</v>
      </c>
      <c r="BU363" t="str">
        <f>HYPERLINK("https%3A%2F%2Fwww.webofscience.com%2Fwos%2Fwoscc%2Ffull-record%2FWOS:000593421700001","View Full Record in Web of Science")</f>
        <v>View Full Record in Web of Science</v>
      </c>
    </row>
    <row r="364" spans="1:73" x14ac:dyDescent="0.25">
      <c r="A364" t="s">
        <v>69</v>
      </c>
      <c r="B364" t="s">
        <v>3481</v>
      </c>
      <c r="C364" t="s">
        <v>71</v>
      </c>
      <c r="D364" t="s">
        <v>71</v>
      </c>
      <c r="E364" t="s">
        <v>71</v>
      </c>
      <c r="F364" t="s">
        <v>3482</v>
      </c>
      <c r="G364" t="s">
        <v>71</v>
      </c>
      <c r="H364" t="s">
        <v>71</v>
      </c>
      <c r="I364" t="s">
        <v>3483</v>
      </c>
      <c r="K364" t="s">
        <v>288</v>
      </c>
      <c r="L364" t="s">
        <v>71</v>
      </c>
      <c r="M364" t="s">
        <v>71</v>
      </c>
      <c r="N364" t="s">
        <v>71</v>
      </c>
      <c r="O364" t="s">
        <v>71</v>
      </c>
      <c r="P364" t="s">
        <v>71</v>
      </c>
      <c r="Q364" t="s">
        <v>71</v>
      </c>
      <c r="R364" t="s">
        <v>71</v>
      </c>
      <c r="S364" t="s">
        <v>71</v>
      </c>
      <c r="T364" t="s">
        <v>71</v>
      </c>
      <c r="U364" t="s">
        <v>71</v>
      </c>
      <c r="V364" t="s">
        <v>71</v>
      </c>
      <c r="W364" t="s">
        <v>3484</v>
      </c>
      <c r="X364" t="s">
        <v>71</v>
      </c>
      <c r="Y364" t="s">
        <v>71</v>
      </c>
      <c r="Z364" t="s">
        <v>71</v>
      </c>
      <c r="AA364" t="s">
        <v>71</v>
      </c>
      <c r="AB364" t="s">
        <v>3485</v>
      </c>
      <c r="AC364" t="s">
        <v>71</v>
      </c>
      <c r="AD364" t="s">
        <v>71</v>
      </c>
      <c r="AE364" t="s">
        <v>71</v>
      </c>
      <c r="AF364" t="s">
        <v>71</v>
      </c>
      <c r="AG364" t="s">
        <v>71</v>
      </c>
      <c r="AH364" t="s">
        <v>71</v>
      </c>
      <c r="AI364" t="s">
        <v>71</v>
      </c>
      <c r="AJ364" t="s">
        <v>71</v>
      </c>
      <c r="AK364" t="s">
        <v>71</v>
      </c>
      <c r="AL364" t="s">
        <v>71</v>
      </c>
      <c r="AM364" t="s">
        <v>71</v>
      </c>
      <c r="AN364" t="s">
        <v>71</v>
      </c>
      <c r="AO364" t="s">
        <v>71</v>
      </c>
      <c r="AP364" t="s">
        <v>291</v>
      </c>
      <c r="AQ364" t="s">
        <v>292</v>
      </c>
      <c r="AR364" t="s">
        <v>71</v>
      </c>
      <c r="AS364" t="s">
        <v>71</v>
      </c>
      <c r="AT364" t="s">
        <v>71</v>
      </c>
      <c r="AU364" t="s">
        <v>770</v>
      </c>
      <c r="AV364">
        <v>2009</v>
      </c>
      <c r="AW364">
        <v>36</v>
      </c>
      <c r="AX364">
        <v>2</v>
      </c>
      <c r="AY364">
        <v>2</v>
      </c>
      <c r="AZ364" t="s">
        <v>71</v>
      </c>
      <c r="BA364" t="s">
        <v>71</v>
      </c>
      <c r="BB364" t="s">
        <v>71</v>
      </c>
      <c r="BC364">
        <v>4106</v>
      </c>
      <c r="BD364">
        <v>4113</v>
      </c>
      <c r="BE364" t="s">
        <v>71</v>
      </c>
      <c r="BF364" t="s">
        <v>3486</v>
      </c>
      <c r="BG364" t="str">
        <f>HYPERLINK("http://dx.doi.org/10.1016/j.eswa.2008.03.025","http://dx.doi.org/10.1016/j.eswa.2008.03.025")</f>
        <v>http://dx.doi.org/10.1016/j.eswa.2008.03.025</v>
      </c>
      <c r="BH364" t="s">
        <v>71</v>
      </c>
      <c r="BI364" t="s">
        <v>71</v>
      </c>
      <c r="BJ364" t="s">
        <v>71</v>
      </c>
      <c r="BK364" t="s">
        <v>71</v>
      </c>
      <c r="BL364" t="s">
        <v>71</v>
      </c>
      <c r="BM364" t="s">
        <v>71</v>
      </c>
      <c r="BN364" t="s">
        <v>71</v>
      </c>
      <c r="BO364" t="s">
        <v>71</v>
      </c>
      <c r="BP364" t="s">
        <v>71</v>
      </c>
      <c r="BQ364" t="s">
        <v>71</v>
      </c>
      <c r="BR364" t="s">
        <v>71</v>
      </c>
      <c r="BS364" t="s">
        <v>71</v>
      </c>
      <c r="BT364" t="s">
        <v>3487</v>
      </c>
      <c r="BU364" t="str">
        <f>HYPERLINK("https%3A%2F%2Fwww.webofscience.com%2Fwos%2Fwoscc%2Ffull-record%2FWOS:000262178100159","View Full Record in Web of Science")</f>
        <v>View Full Record in Web of Science</v>
      </c>
    </row>
    <row r="365" spans="1:73" x14ac:dyDescent="0.25">
      <c r="A365" t="s">
        <v>83</v>
      </c>
      <c r="B365" t="s">
        <v>3488</v>
      </c>
      <c r="C365" t="s">
        <v>71</v>
      </c>
      <c r="D365" t="s">
        <v>3489</v>
      </c>
      <c r="E365" t="s">
        <v>71</v>
      </c>
      <c r="F365" t="s">
        <v>3488</v>
      </c>
      <c r="G365" t="s">
        <v>71</v>
      </c>
      <c r="H365" t="s">
        <v>71</v>
      </c>
      <c r="I365" t="s">
        <v>3490</v>
      </c>
      <c r="K365" t="s">
        <v>3491</v>
      </c>
      <c r="L365" t="s">
        <v>71</v>
      </c>
      <c r="M365" t="s">
        <v>71</v>
      </c>
      <c r="N365" t="s">
        <v>71</v>
      </c>
      <c r="O365" t="s">
        <v>71</v>
      </c>
      <c r="P365" t="s">
        <v>3492</v>
      </c>
      <c r="Q365" t="s">
        <v>3493</v>
      </c>
      <c r="R365" t="s">
        <v>3494</v>
      </c>
      <c r="S365" t="s">
        <v>3495</v>
      </c>
      <c r="T365" t="s">
        <v>71</v>
      </c>
      <c r="U365" t="s">
        <v>71</v>
      </c>
      <c r="V365" t="s">
        <v>71</v>
      </c>
      <c r="W365" t="s">
        <v>3496</v>
      </c>
      <c r="X365" t="s">
        <v>71</v>
      </c>
      <c r="Y365" t="s">
        <v>71</v>
      </c>
      <c r="Z365" t="s">
        <v>71</v>
      </c>
      <c r="AA365" t="s">
        <v>71</v>
      </c>
      <c r="AB365" t="s">
        <v>71</v>
      </c>
      <c r="AC365" t="s">
        <v>71</v>
      </c>
      <c r="AD365" t="s">
        <v>71</v>
      </c>
      <c r="AE365" t="s">
        <v>71</v>
      </c>
      <c r="AF365" t="s">
        <v>71</v>
      </c>
      <c r="AG365" t="s">
        <v>71</v>
      </c>
      <c r="AH365" t="s">
        <v>71</v>
      </c>
      <c r="AI365" t="s">
        <v>71</v>
      </c>
      <c r="AJ365" t="s">
        <v>71</v>
      </c>
      <c r="AK365" t="s">
        <v>71</v>
      </c>
      <c r="AL365" t="s">
        <v>71</v>
      </c>
      <c r="AM365" t="s">
        <v>71</v>
      </c>
      <c r="AN365" t="s">
        <v>71</v>
      </c>
      <c r="AO365" t="s">
        <v>71</v>
      </c>
      <c r="AP365" t="s">
        <v>71</v>
      </c>
      <c r="AQ365" t="s">
        <v>71</v>
      </c>
      <c r="AR365" t="s">
        <v>71</v>
      </c>
      <c r="AS365" t="s">
        <v>71</v>
      </c>
      <c r="AT365" t="s">
        <v>71</v>
      </c>
      <c r="AU365" t="s">
        <v>71</v>
      </c>
      <c r="AV365">
        <v>2005</v>
      </c>
      <c r="AW365" t="s">
        <v>71</v>
      </c>
      <c r="AX365" t="s">
        <v>71</v>
      </c>
      <c r="AY365" t="s">
        <v>71</v>
      </c>
      <c r="AZ365" t="s">
        <v>71</v>
      </c>
      <c r="BA365" t="s">
        <v>71</v>
      </c>
      <c r="BB365" t="s">
        <v>71</v>
      </c>
      <c r="BC365">
        <v>942</v>
      </c>
      <c r="BD365">
        <v>945</v>
      </c>
      <c r="BE365" t="s">
        <v>71</v>
      </c>
      <c r="BF365" t="s">
        <v>71</v>
      </c>
      <c r="BG365" t="s">
        <v>71</v>
      </c>
      <c r="BH365" t="s">
        <v>71</v>
      </c>
      <c r="BI365" t="s">
        <v>71</v>
      </c>
      <c r="BJ365" t="s">
        <v>71</v>
      </c>
      <c r="BK365" t="s">
        <v>71</v>
      </c>
      <c r="BL365" t="s">
        <v>71</v>
      </c>
      <c r="BM365" t="s">
        <v>71</v>
      </c>
      <c r="BN365" t="s">
        <v>71</v>
      </c>
      <c r="BO365" t="s">
        <v>71</v>
      </c>
      <c r="BP365" t="s">
        <v>71</v>
      </c>
      <c r="BQ365" t="s">
        <v>71</v>
      </c>
      <c r="BR365" t="s">
        <v>71</v>
      </c>
      <c r="BS365" t="s">
        <v>71</v>
      </c>
      <c r="BT365" t="s">
        <v>3497</v>
      </c>
      <c r="BU365" t="str">
        <f>HYPERLINK("https%3A%2F%2Fwww.webofscience.com%2Fwos%2Fwoscc%2Ffull-record%2FWOS:000233670801094","View Full Record in Web of Science")</f>
        <v>View Full Record in Web of Science</v>
      </c>
    </row>
    <row r="366" spans="1:73" x14ac:dyDescent="0.25">
      <c r="A366" t="s">
        <v>69</v>
      </c>
      <c r="B366" t="s">
        <v>3498</v>
      </c>
      <c r="C366" t="s">
        <v>71</v>
      </c>
      <c r="D366" t="s">
        <v>71</v>
      </c>
      <c r="E366" t="s">
        <v>71</v>
      </c>
      <c r="F366" t="s">
        <v>3499</v>
      </c>
      <c r="G366" t="s">
        <v>71</v>
      </c>
      <c r="H366" t="s">
        <v>71</v>
      </c>
      <c r="I366" t="s">
        <v>3500</v>
      </c>
      <c r="K366" t="s">
        <v>174</v>
      </c>
      <c r="L366" t="s">
        <v>71</v>
      </c>
      <c r="M366" t="s">
        <v>71</v>
      </c>
      <c r="N366" t="s">
        <v>71</v>
      </c>
      <c r="O366" t="s">
        <v>71</v>
      </c>
      <c r="P366" t="s">
        <v>71</v>
      </c>
      <c r="Q366" t="s">
        <v>71</v>
      </c>
      <c r="R366" t="s">
        <v>71</v>
      </c>
      <c r="S366" t="s">
        <v>71</v>
      </c>
      <c r="T366" t="s">
        <v>71</v>
      </c>
      <c r="U366" t="s">
        <v>71</v>
      </c>
      <c r="V366" t="s">
        <v>71</v>
      </c>
      <c r="W366" t="s">
        <v>3501</v>
      </c>
      <c r="X366" t="s">
        <v>71</v>
      </c>
      <c r="Y366" t="s">
        <v>71</v>
      </c>
      <c r="Z366" t="s">
        <v>71</v>
      </c>
      <c r="AA366" t="s">
        <v>71</v>
      </c>
      <c r="AB366" t="s">
        <v>3502</v>
      </c>
      <c r="AC366" t="s">
        <v>3503</v>
      </c>
      <c r="AD366" t="s">
        <v>71</v>
      </c>
      <c r="AE366" t="s">
        <v>71</v>
      </c>
      <c r="AF366" t="s">
        <v>71</v>
      </c>
      <c r="AG366" t="s">
        <v>71</v>
      </c>
      <c r="AH366" t="s">
        <v>71</v>
      </c>
      <c r="AI366" t="s">
        <v>71</v>
      </c>
      <c r="AJ366" t="s">
        <v>71</v>
      </c>
      <c r="AK366" t="s">
        <v>71</v>
      </c>
      <c r="AL366" t="s">
        <v>71</v>
      </c>
      <c r="AM366" t="s">
        <v>71</v>
      </c>
      <c r="AN366" t="s">
        <v>71</v>
      </c>
      <c r="AO366" t="s">
        <v>71</v>
      </c>
      <c r="AP366" t="s">
        <v>178</v>
      </c>
      <c r="AQ366" t="s">
        <v>179</v>
      </c>
      <c r="AR366" t="s">
        <v>71</v>
      </c>
      <c r="AS366" t="s">
        <v>71</v>
      </c>
      <c r="AT366" t="s">
        <v>71</v>
      </c>
      <c r="AU366" t="s">
        <v>71</v>
      </c>
      <c r="AV366">
        <v>2016</v>
      </c>
      <c r="AW366">
        <v>30</v>
      </c>
      <c r="AX366">
        <v>5</v>
      </c>
      <c r="AY366" t="s">
        <v>71</v>
      </c>
      <c r="AZ366" t="s">
        <v>71</v>
      </c>
      <c r="BA366" t="s">
        <v>71</v>
      </c>
      <c r="BB366" t="s">
        <v>71</v>
      </c>
      <c r="BC366">
        <v>2727</v>
      </c>
      <c r="BD366">
        <v>2736</v>
      </c>
      <c r="BE366" t="s">
        <v>71</v>
      </c>
      <c r="BF366" t="s">
        <v>3504</v>
      </c>
      <c r="BG366" t="str">
        <f>HYPERLINK("http://dx.doi.org/10.3233/IFS-152026","http://dx.doi.org/10.3233/IFS-152026")</f>
        <v>http://dx.doi.org/10.3233/IFS-152026</v>
      </c>
      <c r="BH366" t="s">
        <v>71</v>
      </c>
      <c r="BI366" t="s">
        <v>71</v>
      </c>
      <c r="BJ366" t="s">
        <v>71</v>
      </c>
      <c r="BK366" t="s">
        <v>71</v>
      </c>
      <c r="BL366" t="s">
        <v>71</v>
      </c>
      <c r="BM366" t="s">
        <v>71</v>
      </c>
      <c r="BN366" t="s">
        <v>71</v>
      </c>
      <c r="BO366" t="s">
        <v>71</v>
      </c>
      <c r="BP366" t="s">
        <v>71</v>
      </c>
      <c r="BQ366" t="s">
        <v>71</v>
      </c>
      <c r="BR366" t="s">
        <v>71</v>
      </c>
      <c r="BS366" t="s">
        <v>71</v>
      </c>
      <c r="BT366" t="s">
        <v>3505</v>
      </c>
      <c r="BU366" t="str">
        <f>HYPERLINK("https%3A%2F%2Fwww.webofscience.com%2Fwos%2Fwoscc%2Ffull-record%2FWOS:000374171500020","View Full Record in Web of Science")</f>
        <v>View Full Record in Web of Science</v>
      </c>
    </row>
    <row r="367" spans="1:73" x14ac:dyDescent="0.25">
      <c r="A367" t="s">
        <v>69</v>
      </c>
      <c r="B367" t="s">
        <v>3506</v>
      </c>
      <c r="C367" t="s">
        <v>71</v>
      </c>
      <c r="D367" t="s">
        <v>71</v>
      </c>
      <c r="E367" t="s">
        <v>71</v>
      </c>
      <c r="F367" t="s">
        <v>3507</v>
      </c>
      <c r="G367" t="s">
        <v>71</v>
      </c>
      <c r="H367" t="s">
        <v>71</v>
      </c>
      <c r="I367" t="s">
        <v>3508</v>
      </c>
      <c r="K367" t="s">
        <v>233</v>
      </c>
      <c r="L367" t="s">
        <v>71</v>
      </c>
      <c r="M367" t="s">
        <v>71</v>
      </c>
      <c r="N367" t="s">
        <v>71</v>
      </c>
      <c r="O367" t="s">
        <v>71</v>
      </c>
      <c r="P367" t="s">
        <v>71</v>
      </c>
      <c r="Q367" t="s">
        <v>71</v>
      </c>
      <c r="R367" t="s">
        <v>71</v>
      </c>
      <c r="S367" t="s">
        <v>71</v>
      </c>
      <c r="T367" t="s">
        <v>71</v>
      </c>
      <c r="U367" t="s">
        <v>71</v>
      </c>
      <c r="V367" t="s">
        <v>71</v>
      </c>
      <c r="W367" t="s">
        <v>3509</v>
      </c>
      <c r="X367" t="s">
        <v>71</v>
      </c>
      <c r="Y367" t="s">
        <v>71</v>
      </c>
      <c r="Z367" t="s">
        <v>71</v>
      </c>
      <c r="AA367" t="s">
        <v>71</v>
      </c>
      <c r="AB367" t="s">
        <v>71</v>
      </c>
      <c r="AC367" t="s">
        <v>71</v>
      </c>
      <c r="AD367" t="s">
        <v>71</v>
      </c>
      <c r="AE367" t="s">
        <v>71</v>
      </c>
      <c r="AF367" t="s">
        <v>71</v>
      </c>
      <c r="AG367" t="s">
        <v>71</v>
      </c>
      <c r="AH367" t="s">
        <v>71</v>
      </c>
      <c r="AI367" t="s">
        <v>71</v>
      </c>
      <c r="AJ367" t="s">
        <v>71</v>
      </c>
      <c r="AK367" t="s">
        <v>71</v>
      </c>
      <c r="AL367" t="s">
        <v>71</v>
      </c>
      <c r="AM367" t="s">
        <v>71</v>
      </c>
      <c r="AN367" t="s">
        <v>71</v>
      </c>
      <c r="AO367" t="s">
        <v>71</v>
      </c>
      <c r="AP367" t="s">
        <v>237</v>
      </c>
      <c r="AQ367" t="s">
        <v>238</v>
      </c>
      <c r="AR367" t="s">
        <v>71</v>
      </c>
      <c r="AS367" t="s">
        <v>71</v>
      </c>
      <c r="AT367" t="s">
        <v>71</v>
      </c>
      <c r="AU367" t="s">
        <v>479</v>
      </c>
      <c r="AV367">
        <v>2009</v>
      </c>
      <c r="AW367">
        <v>17</v>
      </c>
      <c r="AX367">
        <v>5</v>
      </c>
      <c r="AY367" t="s">
        <v>71</v>
      </c>
      <c r="AZ367" t="s">
        <v>71</v>
      </c>
      <c r="BA367" t="s">
        <v>71</v>
      </c>
      <c r="BB367" t="s">
        <v>71</v>
      </c>
      <c r="BC367">
        <v>1189</v>
      </c>
      <c r="BD367">
        <v>1207</v>
      </c>
      <c r="BE367" t="s">
        <v>71</v>
      </c>
      <c r="BF367" t="s">
        <v>3510</v>
      </c>
      <c r="BG367" t="str">
        <f>HYPERLINK("http://dx.doi.org/10.1109/TFUZZ.2009.2024411","http://dx.doi.org/10.1109/TFUZZ.2009.2024411")</f>
        <v>http://dx.doi.org/10.1109/TFUZZ.2009.2024411</v>
      </c>
      <c r="BH367" t="s">
        <v>71</v>
      </c>
      <c r="BI367" t="s">
        <v>71</v>
      </c>
      <c r="BJ367" t="s">
        <v>71</v>
      </c>
      <c r="BK367" t="s">
        <v>71</v>
      </c>
      <c r="BL367" t="s">
        <v>71</v>
      </c>
      <c r="BM367" t="s">
        <v>71</v>
      </c>
      <c r="BN367" t="s">
        <v>71</v>
      </c>
      <c r="BO367" t="s">
        <v>71</v>
      </c>
      <c r="BP367" t="s">
        <v>71</v>
      </c>
      <c r="BQ367" t="s">
        <v>71</v>
      </c>
      <c r="BR367" t="s">
        <v>71</v>
      </c>
      <c r="BS367" t="s">
        <v>71</v>
      </c>
      <c r="BT367" t="s">
        <v>3511</v>
      </c>
      <c r="BU367" t="str">
        <f>HYPERLINK("https%3A%2F%2Fwww.webofscience.com%2Fwos%2Fwoscc%2Ffull-record%2FWOS:000270591900015","View Full Record in Web of Science")</f>
        <v>View Full Record in Web of Science</v>
      </c>
    </row>
    <row r="368" spans="1:73" x14ac:dyDescent="0.25">
      <c r="A368" t="s">
        <v>83</v>
      </c>
      <c r="B368" t="s">
        <v>1416</v>
      </c>
      <c r="C368" t="s">
        <v>71</v>
      </c>
      <c r="D368" t="s">
        <v>3512</v>
      </c>
      <c r="E368" t="s">
        <v>71</v>
      </c>
      <c r="F368" t="s">
        <v>1417</v>
      </c>
      <c r="G368" t="s">
        <v>71</v>
      </c>
      <c r="H368" t="s">
        <v>71</v>
      </c>
      <c r="I368" t="s">
        <v>3513</v>
      </c>
      <c r="K368" t="s">
        <v>3514</v>
      </c>
      <c r="L368" t="s">
        <v>601</v>
      </c>
      <c r="M368" t="s">
        <v>71</v>
      </c>
      <c r="N368" t="s">
        <v>71</v>
      </c>
      <c r="O368" t="s">
        <v>71</v>
      </c>
      <c r="P368" t="s">
        <v>3515</v>
      </c>
      <c r="Q368" t="s">
        <v>3516</v>
      </c>
      <c r="R368" t="s">
        <v>3517</v>
      </c>
      <c r="S368" t="s">
        <v>3518</v>
      </c>
      <c r="T368" t="s">
        <v>71</v>
      </c>
      <c r="U368" t="s">
        <v>71</v>
      </c>
      <c r="V368" t="s">
        <v>71</v>
      </c>
      <c r="W368" t="s">
        <v>3519</v>
      </c>
      <c r="X368" t="s">
        <v>71</v>
      </c>
      <c r="Y368" t="s">
        <v>71</v>
      </c>
      <c r="Z368" t="s">
        <v>71</v>
      </c>
      <c r="AA368" t="s">
        <v>71</v>
      </c>
      <c r="AB368" t="s">
        <v>549</v>
      </c>
      <c r="AC368" t="s">
        <v>1420</v>
      </c>
      <c r="AD368" t="s">
        <v>71</v>
      </c>
      <c r="AE368" t="s">
        <v>71</v>
      </c>
      <c r="AF368" t="s">
        <v>71</v>
      </c>
      <c r="AG368" t="s">
        <v>71</v>
      </c>
      <c r="AH368" t="s">
        <v>71</v>
      </c>
      <c r="AI368" t="s">
        <v>71</v>
      </c>
      <c r="AJ368" t="s">
        <v>71</v>
      </c>
      <c r="AK368" t="s">
        <v>71</v>
      </c>
      <c r="AL368" t="s">
        <v>71</v>
      </c>
      <c r="AM368" t="s">
        <v>71</v>
      </c>
      <c r="AN368" t="s">
        <v>71</v>
      </c>
      <c r="AO368" t="s">
        <v>71</v>
      </c>
      <c r="AP368" t="s">
        <v>606</v>
      </c>
      <c r="AQ368" t="s">
        <v>607</v>
      </c>
      <c r="AR368" t="s">
        <v>3520</v>
      </c>
      <c r="AS368" t="s">
        <v>71</v>
      </c>
      <c r="AT368" t="s">
        <v>71</v>
      </c>
      <c r="AU368" t="s">
        <v>71</v>
      </c>
      <c r="AV368">
        <v>2018</v>
      </c>
      <c r="AW368">
        <v>643</v>
      </c>
      <c r="AX368" t="s">
        <v>71</v>
      </c>
      <c r="AY368" t="s">
        <v>71</v>
      </c>
      <c r="AZ368" t="s">
        <v>71</v>
      </c>
      <c r="BA368" t="s">
        <v>71</v>
      </c>
      <c r="BB368" t="s">
        <v>71</v>
      </c>
      <c r="BC368">
        <v>83</v>
      </c>
      <c r="BD368">
        <v>93</v>
      </c>
      <c r="BE368" t="s">
        <v>71</v>
      </c>
      <c r="BF368" t="s">
        <v>3521</v>
      </c>
      <c r="BG368" t="str">
        <f>HYPERLINK("http://dx.doi.org/10.1007/978-3-319-66827-7_8","http://dx.doi.org/10.1007/978-3-319-66827-7_8")</f>
        <v>http://dx.doi.org/10.1007/978-3-319-66827-7_8</v>
      </c>
      <c r="BH368" t="s">
        <v>71</v>
      </c>
      <c r="BI368" t="s">
        <v>71</v>
      </c>
      <c r="BJ368" t="s">
        <v>71</v>
      </c>
      <c r="BK368" t="s">
        <v>71</v>
      </c>
      <c r="BL368" t="s">
        <v>71</v>
      </c>
      <c r="BM368" t="s">
        <v>71</v>
      </c>
      <c r="BN368" t="s">
        <v>71</v>
      </c>
      <c r="BO368" t="s">
        <v>71</v>
      </c>
      <c r="BP368" t="s">
        <v>71</v>
      </c>
      <c r="BQ368" t="s">
        <v>71</v>
      </c>
      <c r="BR368" t="s">
        <v>71</v>
      </c>
      <c r="BS368" t="s">
        <v>71</v>
      </c>
      <c r="BT368" t="s">
        <v>3522</v>
      </c>
      <c r="BU368" t="str">
        <f>HYPERLINK("https%3A%2F%2Fwww.webofscience.com%2Fwos%2Fwoscc%2Ffull-record%2FWOS:000431389900008","View Full Record in Web of Science")</f>
        <v>View Full Record in Web of Science</v>
      </c>
    </row>
    <row r="369" spans="1:73" x14ac:dyDescent="0.25">
      <c r="A369" t="s">
        <v>83</v>
      </c>
      <c r="B369" t="s">
        <v>3523</v>
      </c>
      <c r="C369" t="s">
        <v>71</v>
      </c>
      <c r="D369" t="s">
        <v>3524</v>
      </c>
      <c r="E369" t="s">
        <v>71</v>
      </c>
      <c r="F369" t="s">
        <v>3525</v>
      </c>
      <c r="G369" t="s">
        <v>71</v>
      </c>
      <c r="H369" t="s">
        <v>71</v>
      </c>
      <c r="I369" t="s">
        <v>3526</v>
      </c>
      <c r="K369" t="s">
        <v>3527</v>
      </c>
      <c r="L369" t="s">
        <v>1179</v>
      </c>
      <c r="M369" t="s">
        <v>71</v>
      </c>
      <c r="N369" t="s">
        <v>71</v>
      </c>
      <c r="O369" t="s">
        <v>71</v>
      </c>
      <c r="P369" t="s">
        <v>3528</v>
      </c>
      <c r="Q369" t="s">
        <v>3529</v>
      </c>
      <c r="R369" t="s">
        <v>3530</v>
      </c>
      <c r="S369" t="s">
        <v>3531</v>
      </c>
      <c r="T369" t="s">
        <v>71</v>
      </c>
      <c r="U369" t="s">
        <v>71</v>
      </c>
      <c r="V369" t="s">
        <v>71</v>
      </c>
      <c r="W369" t="s">
        <v>3532</v>
      </c>
      <c r="X369" t="s">
        <v>71</v>
      </c>
      <c r="Y369" t="s">
        <v>71</v>
      </c>
      <c r="Z369" t="s">
        <v>71</v>
      </c>
      <c r="AA369" t="s">
        <v>71</v>
      </c>
      <c r="AB369" t="s">
        <v>3533</v>
      </c>
      <c r="AC369" t="s">
        <v>3534</v>
      </c>
      <c r="AD369" t="s">
        <v>71</v>
      </c>
      <c r="AE369" t="s">
        <v>71</v>
      </c>
      <c r="AF369" t="s">
        <v>71</v>
      </c>
      <c r="AG369" t="s">
        <v>71</v>
      </c>
      <c r="AH369" t="s">
        <v>71</v>
      </c>
      <c r="AI369" t="s">
        <v>71</v>
      </c>
      <c r="AJ369" t="s">
        <v>71</v>
      </c>
      <c r="AK369" t="s">
        <v>71</v>
      </c>
      <c r="AL369" t="s">
        <v>71</v>
      </c>
      <c r="AM369" t="s">
        <v>71</v>
      </c>
      <c r="AN369" t="s">
        <v>71</v>
      </c>
      <c r="AO369" t="s">
        <v>71</v>
      </c>
      <c r="AP369" t="s">
        <v>1187</v>
      </c>
      <c r="AQ369" t="s">
        <v>71</v>
      </c>
      <c r="AR369" t="s">
        <v>71</v>
      </c>
      <c r="AS369" t="s">
        <v>71</v>
      </c>
      <c r="AT369" t="s">
        <v>71</v>
      </c>
      <c r="AU369" t="s">
        <v>71</v>
      </c>
      <c r="AV369">
        <v>2019</v>
      </c>
      <c r="AW369">
        <v>159</v>
      </c>
      <c r="AX369" t="s">
        <v>71</v>
      </c>
      <c r="AY369" t="s">
        <v>71</v>
      </c>
      <c r="AZ369" t="s">
        <v>71</v>
      </c>
      <c r="BA369" t="s">
        <v>71</v>
      </c>
      <c r="BB369" t="s">
        <v>71</v>
      </c>
      <c r="BC369">
        <v>2294</v>
      </c>
      <c r="BD369">
        <v>2303</v>
      </c>
      <c r="BE369" t="s">
        <v>71</v>
      </c>
      <c r="BF369" t="s">
        <v>3535</v>
      </c>
      <c r="BG369" t="str">
        <f>HYPERLINK("http://dx.doi.org/10.1016/j.procs.2019.09.404","http://dx.doi.org/10.1016/j.procs.2019.09.404")</f>
        <v>http://dx.doi.org/10.1016/j.procs.2019.09.404</v>
      </c>
      <c r="BH369" t="s">
        <v>71</v>
      </c>
      <c r="BI369" t="s">
        <v>71</v>
      </c>
      <c r="BJ369" t="s">
        <v>71</v>
      </c>
      <c r="BK369" t="s">
        <v>71</v>
      </c>
      <c r="BL369" t="s">
        <v>71</v>
      </c>
      <c r="BM369" t="s">
        <v>71</v>
      </c>
      <c r="BN369" t="s">
        <v>71</v>
      </c>
      <c r="BO369" t="s">
        <v>71</v>
      </c>
      <c r="BP369" t="s">
        <v>71</v>
      </c>
      <c r="BQ369" t="s">
        <v>71</v>
      </c>
      <c r="BR369" t="s">
        <v>71</v>
      </c>
      <c r="BS369" t="s">
        <v>71</v>
      </c>
      <c r="BT369" t="s">
        <v>3536</v>
      </c>
      <c r="BU369" t="str">
        <f>HYPERLINK("https%3A%2F%2Fwww.webofscience.com%2Fwos%2Fwoscc%2Ffull-record%2FWOS:000571151500239","View Full Record in Web of Science")</f>
        <v>View Full Record in Web of Science</v>
      </c>
    </row>
    <row r="370" spans="1:73" x14ac:dyDescent="0.25">
      <c r="A370" t="s">
        <v>69</v>
      </c>
      <c r="B370" t="s">
        <v>3537</v>
      </c>
      <c r="C370" t="s">
        <v>71</v>
      </c>
      <c r="D370" t="s">
        <v>71</v>
      </c>
      <c r="E370" t="s">
        <v>71</v>
      </c>
      <c r="F370" t="s">
        <v>3538</v>
      </c>
      <c r="G370" t="s">
        <v>71</v>
      </c>
      <c r="H370" t="s">
        <v>71</v>
      </c>
      <c r="I370" t="s">
        <v>3539</v>
      </c>
      <c r="K370" t="s">
        <v>186</v>
      </c>
      <c r="L370" t="s">
        <v>71</v>
      </c>
      <c r="M370" t="s">
        <v>71</v>
      </c>
      <c r="N370" t="s">
        <v>71</v>
      </c>
      <c r="O370" t="s">
        <v>71</v>
      </c>
      <c r="P370" t="s">
        <v>71</v>
      </c>
      <c r="Q370" t="s">
        <v>71</v>
      </c>
      <c r="R370" t="s">
        <v>71</v>
      </c>
      <c r="S370" t="s">
        <v>71</v>
      </c>
      <c r="T370" t="s">
        <v>71</v>
      </c>
      <c r="U370" t="s">
        <v>71</v>
      </c>
      <c r="V370" t="s">
        <v>71</v>
      </c>
      <c r="W370" t="s">
        <v>3540</v>
      </c>
      <c r="X370" t="s">
        <v>71</v>
      </c>
      <c r="Y370" t="s">
        <v>71</v>
      </c>
      <c r="Z370" t="s">
        <v>71</v>
      </c>
      <c r="AA370" t="s">
        <v>71</v>
      </c>
      <c r="AB370" t="s">
        <v>3541</v>
      </c>
      <c r="AC370" t="s">
        <v>3542</v>
      </c>
      <c r="AD370" t="s">
        <v>71</v>
      </c>
      <c r="AE370" t="s">
        <v>71</v>
      </c>
      <c r="AF370" t="s">
        <v>71</v>
      </c>
      <c r="AG370" t="s">
        <v>71</v>
      </c>
      <c r="AH370" t="s">
        <v>71</v>
      </c>
      <c r="AI370" t="s">
        <v>71</v>
      </c>
      <c r="AJ370" t="s">
        <v>71</v>
      </c>
      <c r="AK370" t="s">
        <v>71</v>
      </c>
      <c r="AL370" t="s">
        <v>71</v>
      </c>
      <c r="AM370" t="s">
        <v>71</v>
      </c>
      <c r="AN370" t="s">
        <v>71</v>
      </c>
      <c r="AO370" t="s">
        <v>71</v>
      </c>
      <c r="AP370" t="s">
        <v>188</v>
      </c>
      <c r="AQ370" t="s">
        <v>810</v>
      </c>
      <c r="AR370" t="s">
        <v>71</v>
      </c>
      <c r="AS370" t="s">
        <v>71</v>
      </c>
      <c r="AT370" t="s">
        <v>71</v>
      </c>
      <c r="AU370" t="s">
        <v>728</v>
      </c>
      <c r="AV370">
        <v>2015</v>
      </c>
      <c r="AW370">
        <v>23</v>
      </c>
      <c r="AX370" t="s">
        <v>71</v>
      </c>
      <c r="AY370" t="s">
        <v>71</v>
      </c>
      <c r="AZ370">
        <v>1</v>
      </c>
      <c r="BA370" t="s">
        <v>71</v>
      </c>
      <c r="BB370" t="s">
        <v>71</v>
      </c>
      <c r="BC370">
        <v>1</v>
      </c>
      <c r="BD370">
        <v>14</v>
      </c>
      <c r="BE370" t="s">
        <v>71</v>
      </c>
      <c r="BF370" t="s">
        <v>3543</v>
      </c>
      <c r="BG370" t="str">
        <f>HYPERLINK("http://dx.doi.org/10.1142/S0218488515400012","http://dx.doi.org/10.1142/S0218488515400012")</f>
        <v>http://dx.doi.org/10.1142/S0218488515400012</v>
      </c>
      <c r="BH370" t="s">
        <v>71</v>
      </c>
      <c r="BI370" t="s">
        <v>71</v>
      </c>
      <c r="BJ370" t="s">
        <v>71</v>
      </c>
      <c r="BK370" t="s">
        <v>71</v>
      </c>
      <c r="BL370" t="s">
        <v>71</v>
      </c>
      <c r="BM370" t="s">
        <v>71</v>
      </c>
      <c r="BN370" t="s">
        <v>71</v>
      </c>
      <c r="BO370" t="s">
        <v>71</v>
      </c>
      <c r="BP370" t="s">
        <v>71</v>
      </c>
      <c r="BQ370" t="s">
        <v>71</v>
      </c>
      <c r="BR370" t="s">
        <v>71</v>
      </c>
      <c r="BS370" t="s">
        <v>71</v>
      </c>
      <c r="BT370" t="s">
        <v>3544</v>
      </c>
      <c r="BU370" t="str">
        <f>HYPERLINK("https%3A%2F%2Fwww.webofscience.com%2Fwos%2Fwoscc%2Ffull-record%2FWOS:000368042000003","View Full Record in Web of Science")</f>
        <v>View Full Record in Web of Science</v>
      </c>
    </row>
    <row r="371" spans="1:73" x14ac:dyDescent="0.25">
      <c r="A371" t="s">
        <v>69</v>
      </c>
      <c r="B371" t="s">
        <v>3545</v>
      </c>
      <c r="C371" t="s">
        <v>71</v>
      </c>
      <c r="D371" t="s">
        <v>71</v>
      </c>
      <c r="E371" t="s">
        <v>71</v>
      </c>
      <c r="F371" t="s">
        <v>3546</v>
      </c>
      <c r="G371" t="s">
        <v>71</v>
      </c>
      <c r="H371" t="s">
        <v>71</v>
      </c>
      <c r="I371" t="s">
        <v>3547</v>
      </c>
      <c r="K371" t="s">
        <v>3548</v>
      </c>
      <c r="L371" t="s">
        <v>71</v>
      </c>
      <c r="M371" t="s">
        <v>71</v>
      </c>
      <c r="N371" t="s">
        <v>71</v>
      </c>
      <c r="O371" t="s">
        <v>71</v>
      </c>
      <c r="P371" t="s">
        <v>71</v>
      </c>
      <c r="Q371" t="s">
        <v>71</v>
      </c>
      <c r="R371" t="s">
        <v>71</v>
      </c>
      <c r="S371" t="s">
        <v>71</v>
      </c>
      <c r="T371" t="s">
        <v>71</v>
      </c>
      <c r="U371" t="s">
        <v>71</v>
      </c>
      <c r="V371" t="s">
        <v>71</v>
      </c>
      <c r="W371" t="s">
        <v>3549</v>
      </c>
      <c r="X371" t="s">
        <v>71</v>
      </c>
      <c r="Y371" t="s">
        <v>71</v>
      </c>
      <c r="Z371" t="s">
        <v>71</v>
      </c>
      <c r="AA371" t="s">
        <v>71</v>
      </c>
      <c r="AB371" t="s">
        <v>3550</v>
      </c>
      <c r="AC371" t="s">
        <v>71</v>
      </c>
      <c r="AD371" t="s">
        <v>71</v>
      </c>
      <c r="AE371" t="s">
        <v>71</v>
      </c>
      <c r="AF371" t="s">
        <v>71</v>
      </c>
      <c r="AG371" t="s">
        <v>71</v>
      </c>
      <c r="AH371" t="s">
        <v>71</v>
      </c>
      <c r="AI371" t="s">
        <v>71</v>
      </c>
      <c r="AJ371" t="s">
        <v>71</v>
      </c>
      <c r="AK371" t="s">
        <v>71</v>
      </c>
      <c r="AL371" t="s">
        <v>71</v>
      </c>
      <c r="AM371" t="s">
        <v>71</v>
      </c>
      <c r="AN371" t="s">
        <v>71</v>
      </c>
      <c r="AO371" t="s">
        <v>71</v>
      </c>
      <c r="AP371" t="s">
        <v>3551</v>
      </c>
      <c r="AQ371" t="s">
        <v>3552</v>
      </c>
      <c r="AR371" t="s">
        <v>71</v>
      </c>
      <c r="AS371" t="s">
        <v>71</v>
      </c>
      <c r="AT371" t="s">
        <v>71</v>
      </c>
      <c r="AU371" t="s">
        <v>79</v>
      </c>
      <c r="AV371">
        <v>2017</v>
      </c>
      <c r="AW371">
        <v>18</v>
      </c>
      <c r="AX371">
        <v>9</v>
      </c>
      <c r="AY371" t="s">
        <v>71</v>
      </c>
      <c r="AZ371" t="s">
        <v>71</v>
      </c>
      <c r="BA371" t="s">
        <v>71</v>
      </c>
      <c r="BB371" t="s">
        <v>71</v>
      </c>
      <c r="BC371">
        <v>648</v>
      </c>
      <c r="BD371">
        <v>686</v>
      </c>
      <c r="BE371" t="s">
        <v>71</v>
      </c>
      <c r="BF371" t="s">
        <v>3553</v>
      </c>
      <c r="BG371" t="str">
        <f>HYPERLINK("http://dx.doi.org/10.17705/1jais.00001","http://dx.doi.org/10.17705/1jais.00001")</f>
        <v>http://dx.doi.org/10.17705/1jais.00001</v>
      </c>
      <c r="BH371" t="s">
        <v>71</v>
      </c>
      <c r="BI371" t="s">
        <v>71</v>
      </c>
      <c r="BJ371" t="s">
        <v>71</v>
      </c>
      <c r="BK371" t="s">
        <v>71</v>
      </c>
      <c r="BL371" t="s">
        <v>71</v>
      </c>
      <c r="BM371" t="s">
        <v>71</v>
      </c>
      <c r="BN371" t="s">
        <v>71</v>
      </c>
      <c r="BO371" t="s">
        <v>71</v>
      </c>
      <c r="BP371" t="s">
        <v>71</v>
      </c>
      <c r="BQ371" t="s">
        <v>71</v>
      </c>
      <c r="BR371" t="s">
        <v>71</v>
      </c>
      <c r="BS371" t="s">
        <v>71</v>
      </c>
      <c r="BT371" t="s">
        <v>3554</v>
      </c>
      <c r="BU371" t="str">
        <f>HYPERLINK("https%3A%2F%2Fwww.webofscience.com%2Fwos%2Fwoscc%2Ffull-record%2FWOS:000412389300002","View Full Record in Web of Science")</f>
        <v>View Full Record in Web of Science</v>
      </c>
    </row>
    <row r="372" spans="1:73" x14ac:dyDescent="0.25">
      <c r="A372" t="s">
        <v>69</v>
      </c>
      <c r="B372" t="s">
        <v>1333</v>
      </c>
      <c r="C372" t="s">
        <v>71</v>
      </c>
      <c r="D372" t="s">
        <v>71</v>
      </c>
      <c r="E372" t="s">
        <v>71</v>
      </c>
      <c r="F372" t="s">
        <v>1335</v>
      </c>
      <c r="G372" t="s">
        <v>71</v>
      </c>
      <c r="H372" t="s">
        <v>71</v>
      </c>
      <c r="I372" t="s">
        <v>3555</v>
      </c>
      <c r="K372" t="s">
        <v>233</v>
      </c>
      <c r="L372" t="s">
        <v>71</v>
      </c>
      <c r="M372" t="s">
        <v>71</v>
      </c>
      <c r="N372" t="s">
        <v>71</v>
      </c>
      <c r="O372" t="s">
        <v>71</v>
      </c>
      <c r="P372" t="s">
        <v>71</v>
      </c>
      <c r="Q372" t="s">
        <v>71</v>
      </c>
      <c r="R372" t="s">
        <v>71</v>
      </c>
      <c r="S372" t="s">
        <v>71</v>
      </c>
      <c r="T372" t="s">
        <v>71</v>
      </c>
      <c r="U372" t="s">
        <v>71</v>
      </c>
      <c r="V372" t="s">
        <v>71</v>
      </c>
      <c r="W372" t="s">
        <v>3556</v>
      </c>
      <c r="X372" t="s">
        <v>71</v>
      </c>
      <c r="Y372" t="s">
        <v>71</v>
      </c>
      <c r="Z372" t="s">
        <v>71</v>
      </c>
      <c r="AA372" t="s">
        <v>71</v>
      </c>
      <c r="AB372" t="s">
        <v>1588</v>
      </c>
      <c r="AC372" t="s">
        <v>71</v>
      </c>
      <c r="AD372" t="s">
        <v>71</v>
      </c>
      <c r="AE372" t="s">
        <v>71</v>
      </c>
      <c r="AF372" t="s">
        <v>71</v>
      </c>
      <c r="AG372" t="s">
        <v>71</v>
      </c>
      <c r="AH372" t="s">
        <v>71</v>
      </c>
      <c r="AI372" t="s">
        <v>71</v>
      </c>
      <c r="AJ372" t="s">
        <v>71</v>
      </c>
      <c r="AK372" t="s">
        <v>71</v>
      </c>
      <c r="AL372" t="s">
        <v>71</v>
      </c>
      <c r="AM372" t="s">
        <v>71</v>
      </c>
      <c r="AN372" t="s">
        <v>71</v>
      </c>
      <c r="AO372" t="s">
        <v>71</v>
      </c>
      <c r="AP372" t="s">
        <v>237</v>
      </c>
      <c r="AQ372" t="s">
        <v>238</v>
      </c>
      <c r="AR372" t="s">
        <v>71</v>
      </c>
      <c r="AS372" t="s">
        <v>71</v>
      </c>
      <c r="AT372" t="s">
        <v>71</v>
      </c>
      <c r="AU372" t="s">
        <v>728</v>
      </c>
      <c r="AV372">
        <v>2015</v>
      </c>
      <c r="AW372">
        <v>23</v>
      </c>
      <c r="AX372">
        <v>6</v>
      </c>
      <c r="AY372" t="s">
        <v>71</v>
      </c>
      <c r="AZ372" t="s">
        <v>71</v>
      </c>
      <c r="BA372" t="s">
        <v>71</v>
      </c>
      <c r="BB372" t="s">
        <v>71</v>
      </c>
      <c r="BC372">
        <v>2260</v>
      </c>
      <c r="BD372">
        <v>2269</v>
      </c>
      <c r="BE372" t="s">
        <v>71</v>
      </c>
      <c r="BF372" t="s">
        <v>3557</v>
      </c>
      <c r="BG372" t="str">
        <f>HYPERLINK("http://dx.doi.org/10.1109/TFUZZ.2015.2417895","http://dx.doi.org/10.1109/TFUZZ.2015.2417895")</f>
        <v>http://dx.doi.org/10.1109/TFUZZ.2015.2417895</v>
      </c>
      <c r="BH372" t="s">
        <v>71</v>
      </c>
      <c r="BI372" t="s">
        <v>71</v>
      </c>
      <c r="BJ372" t="s">
        <v>71</v>
      </c>
      <c r="BK372" t="s">
        <v>71</v>
      </c>
      <c r="BL372" t="s">
        <v>71</v>
      </c>
      <c r="BM372" t="s">
        <v>71</v>
      </c>
      <c r="BN372" t="s">
        <v>71</v>
      </c>
      <c r="BO372" t="s">
        <v>71</v>
      </c>
      <c r="BP372" t="s">
        <v>71</v>
      </c>
      <c r="BQ372" t="s">
        <v>71</v>
      </c>
      <c r="BR372" t="s">
        <v>71</v>
      </c>
      <c r="BS372" t="s">
        <v>71</v>
      </c>
      <c r="BT372" t="s">
        <v>3558</v>
      </c>
      <c r="BU372" t="str">
        <f>HYPERLINK("https%3A%2F%2Fwww.webofscience.com%2Fwos%2Fwoscc%2Ffull-record%2FWOS:000365989300028","View Full Record in Web of Science")</f>
        <v>View Full Record in Web of Science</v>
      </c>
    </row>
    <row r="373" spans="1:73" x14ac:dyDescent="0.25">
      <c r="A373" t="s">
        <v>83</v>
      </c>
      <c r="B373" t="s">
        <v>3559</v>
      </c>
      <c r="C373" t="s">
        <v>71</v>
      </c>
      <c r="D373" t="s">
        <v>3560</v>
      </c>
      <c r="E373" t="s">
        <v>71</v>
      </c>
      <c r="F373" t="s">
        <v>3561</v>
      </c>
      <c r="G373" t="s">
        <v>71</v>
      </c>
      <c r="H373" t="s">
        <v>71</v>
      </c>
      <c r="I373" t="s">
        <v>3562</v>
      </c>
      <c r="K373" t="s">
        <v>3563</v>
      </c>
      <c r="L373" t="s">
        <v>138</v>
      </c>
      <c r="M373" t="s">
        <v>71</v>
      </c>
      <c r="N373" t="s">
        <v>71</v>
      </c>
      <c r="O373" t="s">
        <v>71</v>
      </c>
      <c r="P373" t="s">
        <v>3564</v>
      </c>
      <c r="Q373" t="s">
        <v>3565</v>
      </c>
      <c r="R373" t="s">
        <v>3566</v>
      </c>
      <c r="S373" t="s">
        <v>71</v>
      </c>
      <c r="T373" t="s">
        <v>71</v>
      </c>
      <c r="U373" t="s">
        <v>71</v>
      </c>
      <c r="V373" t="s">
        <v>71</v>
      </c>
      <c r="W373" t="s">
        <v>3567</v>
      </c>
      <c r="X373" t="s">
        <v>71</v>
      </c>
      <c r="Y373" t="s">
        <v>71</v>
      </c>
      <c r="Z373" t="s">
        <v>71</v>
      </c>
      <c r="AA373" t="s">
        <v>71</v>
      </c>
      <c r="AB373" t="s">
        <v>3568</v>
      </c>
      <c r="AC373" t="s">
        <v>3569</v>
      </c>
      <c r="AD373" t="s">
        <v>71</v>
      </c>
      <c r="AE373" t="s">
        <v>71</v>
      </c>
      <c r="AF373" t="s">
        <v>71</v>
      </c>
      <c r="AG373" t="s">
        <v>71</v>
      </c>
      <c r="AH373" t="s">
        <v>71</v>
      </c>
      <c r="AI373" t="s">
        <v>71</v>
      </c>
      <c r="AJ373" t="s">
        <v>71</v>
      </c>
      <c r="AK373" t="s">
        <v>71</v>
      </c>
      <c r="AL373" t="s">
        <v>71</v>
      </c>
      <c r="AM373" t="s">
        <v>71</v>
      </c>
      <c r="AN373" t="s">
        <v>71</v>
      </c>
      <c r="AO373" t="s">
        <v>71</v>
      </c>
      <c r="AP373" t="s">
        <v>71</v>
      </c>
      <c r="AQ373" t="s">
        <v>71</v>
      </c>
      <c r="AR373" t="s">
        <v>3570</v>
      </c>
      <c r="AS373" t="s">
        <v>71</v>
      </c>
      <c r="AT373" t="s">
        <v>71</v>
      </c>
      <c r="AU373" t="s">
        <v>71</v>
      </c>
      <c r="AV373">
        <v>2016</v>
      </c>
      <c r="AW373">
        <v>10</v>
      </c>
      <c r="AX373" t="s">
        <v>71</v>
      </c>
      <c r="AY373" t="s">
        <v>71</v>
      </c>
      <c r="AZ373" t="s">
        <v>71</v>
      </c>
      <c r="BA373" t="s">
        <v>71</v>
      </c>
      <c r="BB373" t="s">
        <v>71</v>
      </c>
      <c r="BC373">
        <v>936</v>
      </c>
      <c r="BD373">
        <v>942</v>
      </c>
      <c r="BE373" t="s">
        <v>71</v>
      </c>
      <c r="BF373" t="s">
        <v>71</v>
      </c>
      <c r="BG373" t="s">
        <v>71</v>
      </c>
      <c r="BH373" t="s">
        <v>71</v>
      </c>
      <c r="BI373" t="s">
        <v>71</v>
      </c>
      <c r="BJ373" t="s">
        <v>71</v>
      </c>
      <c r="BK373" t="s">
        <v>71</v>
      </c>
      <c r="BL373" t="s">
        <v>71</v>
      </c>
      <c r="BM373" t="s">
        <v>71</v>
      </c>
      <c r="BN373" t="s">
        <v>71</v>
      </c>
      <c r="BO373" t="s">
        <v>71</v>
      </c>
      <c r="BP373" t="s">
        <v>71</v>
      </c>
      <c r="BQ373" t="s">
        <v>71</v>
      </c>
      <c r="BR373" t="s">
        <v>71</v>
      </c>
      <c r="BS373" t="s">
        <v>71</v>
      </c>
      <c r="BT373" t="s">
        <v>3571</v>
      </c>
      <c r="BU373" t="str">
        <f>HYPERLINK("https%3A%2F%2Fwww.webofscience.com%2Fwos%2Fwoscc%2Ffull-record%2FWOS:000417158200145","View Full Record in Web of Science")</f>
        <v>View Full Record in Web of Science</v>
      </c>
    </row>
    <row r="374" spans="1:73" x14ac:dyDescent="0.25">
      <c r="A374" t="s">
        <v>69</v>
      </c>
      <c r="B374" t="s">
        <v>3572</v>
      </c>
      <c r="C374" t="s">
        <v>71</v>
      </c>
      <c r="D374" t="s">
        <v>71</v>
      </c>
      <c r="E374" t="s">
        <v>71</v>
      </c>
      <c r="F374" t="s">
        <v>3572</v>
      </c>
      <c r="G374" t="s">
        <v>71</v>
      </c>
      <c r="H374" t="s">
        <v>71</v>
      </c>
      <c r="I374" t="s">
        <v>3573</v>
      </c>
      <c r="K374" t="s">
        <v>421</v>
      </c>
      <c r="L374" t="s">
        <v>71</v>
      </c>
      <c r="M374" t="s">
        <v>71</v>
      </c>
      <c r="N374" t="s">
        <v>71</v>
      </c>
      <c r="O374" t="s">
        <v>71</v>
      </c>
      <c r="P374" t="s">
        <v>71</v>
      </c>
      <c r="Q374" t="s">
        <v>71</v>
      </c>
      <c r="R374" t="s">
        <v>71</v>
      </c>
      <c r="S374" t="s">
        <v>71</v>
      </c>
      <c r="T374" t="s">
        <v>71</v>
      </c>
      <c r="U374" t="s">
        <v>71</v>
      </c>
      <c r="V374" t="s">
        <v>71</v>
      </c>
      <c r="W374" t="s">
        <v>3574</v>
      </c>
      <c r="X374" t="s">
        <v>71</v>
      </c>
      <c r="Y374" t="s">
        <v>71</v>
      </c>
      <c r="Z374" t="s">
        <v>71</v>
      </c>
      <c r="AA374" t="s">
        <v>71</v>
      </c>
      <c r="AB374" t="s">
        <v>71</v>
      </c>
      <c r="AC374" t="s">
        <v>71</v>
      </c>
      <c r="AD374" t="s">
        <v>71</v>
      </c>
      <c r="AE374" t="s">
        <v>71</v>
      </c>
      <c r="AF374" t="s">
        <v>71</v>
      </c>
      <c r="AG374" t="s">
        <v>71</v>
      </c>
      <c r="AH374" t="s">
        <v>71</v>
      </c>
      <c r="AI374" t="s">
        <v>71</v>
      </c>
      <c r="AJ374" t="s">
        <v>71</v>
      </c>
      <c r="AK374" t="s">
        <v>71</v>
      </c>
      <c r="AL374" t="s">
        <v>71</v>
      </c>
      <c r="AM374" t="s">
        <v>71</v>
      </c>
      <c r="AN374" t="s">
        <v>71</v>
      </c>
      <c r="AO374" t="s">
        <v>71</v>
      </c>
      <c r="AP374" t="s">
        <v>423</v>
      </c>
      <c r="AQ374" t="s">
        <v>71</v>
      </c>
      <c r="AR374" t="s">
        <v>71</v>
      </c>
      <c r="AS374" t="s">
        <v>71</v>
      </c>
      <c r="AT374" t="s">
        <v>71</v>
      </c>
      <c r="AU374" t="s">
        <v>913</v>
      </c>
      <c r="AV374">
        <v>1997</v>
      </c>
      <c r="AW374">
        <v>90</v>
      </c>
      <c r="AX374">
        <v>2</v>
      </c>
      <c r="AY374" t="s">
        <v>71</v>
      </c>
      <c r="AZ374" t="s">
        <v>71</v>
      </c>
      <c r="BA374" t="s">
        <v>71</v>
      </c>
      <c r="BB374" t="s">
        <v>71</v>
      </c>
      <c r="BC374">
        <v>199</v>
      </c>
      <c r="BD374">
        <v>206</v>
      </c>
      <c r="BE374" t="s">
        <v>71</v>
      </c>
      <c r="BF374" t="s">
        <v>3575</v>
      </c>
      <c r="BG374" t="str">
        <f>HYPERLINK("http://dx.doi.org/10.1016/S0165-0114(97)00087-0","http://dx.doi.org/10.1016/S0165-0114(97)00087-0")</f>
        <v>http://dx.doi.org/10.1016/S0165-0114(97)00087-0</v>
      </c>
      <c r="BH374" t="s">
        <v>71</v>
      </c>
      <c r="BI374" t="s">
        <v>71</v>
      </c>
      <c r="BJ374" t="s">
        <v>71</v>
      </c>
      <c r="BK374" t="s">
        <v>71</v>
      </c>
      <c r="BL374" t="s">
        <v>71</v>
      </c>
      <c r="BM374" t="s">
        <v>71</v>
      </c>
      <c r="BN374" t="s">
        <v>71</v>
      </c>
      <c r="BO374" t="s">
        <v>71</v>
      </c>
      <c r="BP374" t="s">
        <v>71</v>
      </c>
      <c r="BQ374" t="s">
        <v>71</v>
      </c>
      <c r="BR374" t="s">
        <v>71</v>
      </c>
      <c r="BS374" t="s">
        <v>71</v>
      </c>
      <c r="BT374" t="s">
        <v>3576</v>
      </c>
      <c r="BU374" t="str">
        <f>HYPERLINK("https%3A%2F%2Fwww.webofscience.com%2Fwos%2Fwoscc%2Ffull-record%2FWOS:A1997XV01900012","View Full Record in Web of Science")</f>
        <v>View Full Record in Web of Science</v>
      </c>
    </row>
    <row r="375" spans="1:73" x14ac:dyDescent="0.25">
      <c r="A375" t="s">
        <v>69</v>
      </c>
      <c r="B375" t="s">
        <v>3577</v>
      </c>
      <c r="C375" t="s">
        <v>71</v>
      </c>
      <c r="D375" t="s">
        <v>71</v>
      </c>
      <c r="E375" t="s">
        <v>71</v>
      </c>
      <c r="F375" t="s">
        <v>3578</v>
      </c>
      <c r="G375" t="s">
        <v>71</v>
      </c>
      <c r="H375" t="s">
        <v>71</v>
      </c>
      <c r="I375" t="s">
        <v>3579</v>
      </c>
      <c r="K375" t="s">
        <v>288</v>
      </c>
      <c r="L375" t="s">
        <v>71</v>
      </c>
      <c r="M375" t="s">
        <v>71</v>
      </c>
      <c r="N375" t="s">
        <v>71</v>
      </c>
      <c r="O375" t="s">
        <v>71</v>
      </c>
      <c r="P375" t="s">
        <v>71</v>
      </c>
      <c r="Q375" t="s">
        <v>71</v>
      </c>
      <c r="R375" t="s">
        <v>71</v>
      </c>
      <c r="S375" t="s">
        <v>71</v>
      </c>
      <c r="T375" t="s">
        <v>71</v>
      </c>
      <c r="U375" t="s">
        <v>71</v>
      </c>
      <c r="V375" t="s">
        <v>71</v>
      </c>
      <c r="W375" t="s">
        <v>3580</v>
      </c>
      <c r="X375" t="s">
        <v>71</v>
      </c>
      <c r="Y375" t="s">
        <v>71</v>
      </c>
      <c r="Z375" t="s">
        <v>71</v>
      </c>
      <c r="AA375" t="s">
        <v>71</v>
      </c>
      <c r="AB375" t="s">
        <v>71</v>
      </c>
      <c r="AC375" t="s">
        <v>71</v>
      </c>
      <c r="AD375" t="s">
        <v>71</v>
      </c>
      <c r="AE375" t="s">
        <v>71</v>
      </c>
      <c r="AF375" t="s">
        <v>71</v>
      </c>
      <c r="AG375" t="s">
        <v>71</v>
      </c>
      <c r="AH375" t="s">
        <v>71</v>
      </c>
      <c r="AI375" t="s">
        <v>71</v>
      </c>
      <c r="AJ375" t="s">
        <v>71</v>
      </c>
      <c r="AK375" t="s">
        <v>71</v>
      </c>
      <c r="AL375" t="s">
        <v>71</v>
      </c>
      <c r="AM375" t="s">
        <v>71</v>
      </c>
      <c r="AN375" t="s">
        <v>71</v>
      </c>
      <c r="AO375" t="s">
        <v>71</v>
      </c>
      <c r="AP375" t="s">
        <v>291</v>
      </c>
      <c r="AQ375" t="s">
        <v>292</v>
      </c>
      <c r="AR375" t="s">
        <v>71</v>
      </c>
      <c r="AS375" t="s">
        <v>71</v>
      </c>
      <c r="AT375" t="s">
        <v>71</v>
      </c>
      <c r="AU375" t="s">
        <v>1454</v>
      </c>
      <c r="AV375">
        <v>2009</v>
      </c>
      <c r="AW375">
        <v>36</v>
      </c>
      <c r="AX375">
        <v>5</v>
      </c>
      <c r="AY375" t="s">
        <v>71</v>
      </c>
      <c r="AZ375" t="s">
        <v>71</v>
      </c>
      <c r="BA375" t="s">
        <v>71</v>
      </c>
      <c r="BB375" t="s">
        <v>71</v>
      </c>
      <c r="BC375">
        <v>9229</v>
      </c>
      <c r="BD375">
        <v>9239</v>
      </c>
      <c r="BE375" t="s">
        <v>71</v>
      </c>
      <c r="BF375" t="s">
        <v>3581</v>
      </c>
      <c r="BG375" t="str">
        <f>HYPERLINK("http://dx.doi.org/10.1016/j.eswa.2008.12.047","http://dx.doi.org/10.1016/j.eswa.2008.12.047")</f>
        <v>http://dx.doi.org/10.1016/j.eswa.2008.12.047</v>
      </c>
      <c r="BH375" t="s">
        <v>71</v>
      </c>
      <c r="BI375" t="s">
        <v>71</v>
      </c>
      <c r="BJ375" t="s">
        <v>71</v>
      </c>
      <c r="BK375" t="s">
        <v>71</v>
      </c>
      <c r="BL375" t="s">
        <v>71</v>
      </c>
      <c r="BM375" t="s">
        <v>71</v>
      </c>
      <c r="BN375" t="s">
        <v>71</v>
      </c>
      <c r="BO375" t="s">
        <v>71</v>
      </c>
      <c r="BP375" t="s">
        <v>71</v>
      </c>
      <c r="BQ375" t="s">
        <v>71</v>
      </c>
      <c r="BR375" t="s">
        <v>71</v>
      </c>
      <c r="BS375" t="s">
        <v>71</v>
      </c>
      <c r="BT375" t="s">
        <v>3582</v>
      </c>
      <c r="BU375" t="str">
        <f>HYPERLINK("https%3A%2F%2Fwww.webofscience.com%2Fwos%2Fwoscc%2Ffull-record%2FWOS:000264782800056","View Full Record in Web of Science")</f>
        <v>View Full Record in Web of Science</v>
      </c>
    </row>
    <row r="376" spans="1:73" x14ac:dyDescent="0.25">
      <c r="A376" t="s">
        <v>460</v>
      </c>
      <c r="B376" t="s">
        <v>3583</v>
      </c>
      <c r="C376" t="s">
        <v>3583</v>
      </c>
      <c r="D376" t="s">
        <v>71</v>
      </c>
      <c r="E376" t="s">
        <v>71</v>
      </c>
      <c r="F376" t="s">
        <v>3584</v>
      </c>
      <c r="G376" t="s">
        <v>3583</v>
      </c>
      <c r="H376" t="s">
        <v>71</v>
      </c>
      <c r="I376" t="s">
        <v>3585</v>
      </c>
      <c r="K376" t="s">
        <v>3586</v>
      </c>
      <c r="L376" t="s">
        <v>466</v>
      </c>
      <c r="M376" t="s">
        <v>71</v>
      </c>
      <c r="N376" t="s">
        <v>71</v>
      </c>
      <c r="O376" t="s">
        <v>71</v>
      </c>
      <c r="P376" t="s">
        <v>71</v>
      </c>
      <c r="Q376" t="s">
        <v>71</v>
      </c>
      <c r="R376" t="s">
        <v>71</v>
      </c>
      <c r="S376" t="s">
        <v>71</v>
      </c>
      <c r="T376" t="s">
        <v>71</v>
      </c>
      <c r="U376" t="s">
        <v>71</v>
      </c>
      <c r="V376" t="s">
        <v>71</v>
      </c>
      <c r="W376" t="s">
        <v>3587</v>
      </c>
      <c r="X376" t="s">
        <v>71</v>
      </c>
      <c r="Y376" t="s">
        <v>71</v>
      </c>
      <c r="Z376" t="s">
        <v>71</v>
      </c>
      <c r="AA376" t="s">
        <v>71</v>
      </c>
      <c r="AB376" t="s">
        <v>71</v>
      </c>
      <c r="AC376" t="s">
        <v>71</v>
      </c>
      <c r="AD376" t="s">
        <v>71</v>
      </c>
      <c r="AE376" t="s">
        <v>71</v>
      </c>
      <c r="AF376" t="s">
        <v>71</v>
      </c>
      <c r="AG376" t="s">
        <v>71</v>
      </c>
      <c r="AH376" t="s">
        <v>71</v>
      </c>
      <c r="AI376" t="s">
        <v>71</v>
      </c>
      <c r="AJ376" t="s">
        <v>71</v>
      </c>
      <c r="AK376" t="s">
        <v>71</v>
      </c>
      <c r="AL376" t="s">
        <v>71</v>
      </c>
      <c r="AM376" t="s">
        <v>71</v>
      </c>
      <c r="AN376" t="s">
        <v>71</v>
      </c>
      <c r="AO376" t="s">
        <v>71</v>
      </c>
      <c r="AP376" t="s">
        <v>468</v>
      </c>
      <c r="AQ376" t="s">
        <v>71</v>
      </c>
      <c r="AR376" t="s">
        <v>3588</v>
      </c>
      <c r="AS376" t="s">
        <v>71</v>
      </c>
      <c r="AT376" t="s">
        <v>71</v>
      </c>
      <c r="AU376" t="s">
        <v>71</v>
      </c>
      <c r="AV376">
        <v>2018</v>
      </c>
      <c r="AW376">
        <v>366</v>
      </c>
      <c r="AX376" t="s">
        <v>71</v>
      </c>
      <c r="AY376" t="s">
        <v>71</v>
      </c>
      <c r="AZ376" t="s">
        <v>71</v>
      </c>
      <c r="BA376" t="s">
        <v>71</v>
      </c>
      <c r="BB376" t="s">
        <v>71</v>
      </c>
      <c r="BC376">
        <v>57</v>
      </c>
      <c r="BD376">
        <v>84</v>
      </c>
      <c r="BE376" t="s">
        <v>71</v>
      </c>
      <c r="BF376" t="s">
        <v>3589</v>
      </c>
      <c r="BG376" t="str">
        <f>HYPERLINK("http://dx.doi.org/10.1007/978-3-319-77715-3_3","http://dx.doi.org/10.1007/978-3-319-77715-3_3")</f>
        <v>http://dx.doi.org/10.1007/978-3-319-77715-3_3</v>
      </c>
      <c r="BH376" t="s">
        <v>71</v>
      </c>
      <c r="BI376" t="s">
        <v>71</v>
      </c>
      <c r="BJ376" t="s">
        <v>71</v>
      </c>
      <c r="BK376" t="s">
        <v>71</v>
      </c>
      <c r="BL376" t="s">
        <v>71</v>
      </c>
      <c r="BM376" t="s">
        <v>71</v>
      </c>
      <c r="BN376" t="s">
        <v>71</v>
      </c>
      <c r="BO376" t="s">
        <v>71</v>
      </c>
      <c r="BP376" t="s">
        <v>71</v>
      </c>
      <c r="BQ376" t="s">
        <v>71</v>
      </c>
      <c r="BR376" t="s">
        <v>71</v>
      </c>
      <c r="BS376" t="s">
        <v>71</v>
      </c>
      <c r="BT376" t="s">
        <v>3590</v>
      </c>
      <c r="BU376" t="str">
        <f>HYPERLINK("https%3A%2F%2Fwww.webofscience.com%2Fwos%2Fwoscc%2Ffull-record%2FWOS:000441387300005","View Full Record in Web of Science")</f>
        <v>View Full Record in Web of Science</v>
      </c>
    </row>
    <row r="377" spans="1:73" x14ac:dyDescent="0.25">
      <c r="A377" t="s">
        <v>69</v>
      </c>
      <c r="B377" t="s">
        <v>3591</v>
      </c>
      <c r="C377" t="s">
        <v>71</v>
      </c>
      <c r="D377" t="s">
        <v>71</v>
      </c>
      <c r="E377" t="s">
        <v>71</v>
      </c>
      <c r="F377" t="s">
        <v>3592</v>
      </c>
      <c r="G377" t="s">
        <v>71</v>
      </c>
      <c r="H377" t="s">
        <v>71</v>
      </c>
      <c r="I377" t="s">
        <v>3593</v>
      </c>
      <c r="K377" t="s">
        <v>2280</v>
      </c>
      <c r="L377" t="s">
        <v>71</v>
      </c>
      <c r="M377" t="s">
        <v>71</v>
      </c>
      <c r="N377" t="s">
        <v>71</v>
      </c>
      <c r="O377" t="s">
        <v>71</v>
      </c>
      <c r="P377" t="s">
        <v>71</v>
      </c>
      <c r="Q377" t="s">
        <v>71</v>
      </c>
      <c r="R377" t="s">
        <v>71</v>
      </c>
      <c r="S377" t="s">
        <v>71</v>
      </c>
      <c r="T377" t="s">
        <v>71</v>
      </c>
      <c r="U377" t="s">
        <v>71</v>
      </c>
      <c r="V377" t="s">
        <v>71</v>
      </c>
      <c r="W377" t="s">
        <v>3594</v>
      </c>
      <c r="X377" t="s">
        <v>71</v>
      </c>
      <c r="Y377" t="s">
        <v>71</v>
      </c>
      <c r="Z377" t="s">
        <v>71</v>
      </c>
      <c r="AA377" t="s">
        <v>71</v>
      </c>
      <c r="AB377" t="s">
        <v>3595</v>
      </c>
      <c r="AC377" t="s">
        <v>71</v>
      </c>
      <c r="AD377" t="s">
        <v>71</v>
      </c>
      <c r="AE377" t="s">
        <v>71</v>
      </c>
      <c r="AF377" t="s">
        <v>71</v>
      </c>
      <c r="AG377" t="s">
        <v>71</v>
      </c>
      <c r="AH377" t="s">
        <v>71</v>
      </c>
      <c r="AI377" t="s">
        <v>71</v>
      </c>
      <c r="AJ377" t="s">
        <v>71</v>
      </c>
      <c r="AK377" t="s">
        <v>71</v>
      </c>
      <c r="AL377" t="s">
        <v>71</v>
      </c>
      <c r="AM377" t="s">
        <v>71</v>
      </c>
      <c r="AN377" t="s">
        <v>71</v>
      </c>
      <c r="AO377" t="s">
        <v>71</v>
      </c>
      <c r="AP377" t="s">
        <v>2282</v>
      </c>
      <c r="AQ377" t="s">
        <v>3596</v>
      </c>
      <c r="AR377" t="s">
        <v>71</v>
      </c>
      <c r="AS377" t="s">
        <v>71</v>
      </c>
      <c r="AT377" t="s">
        <v>71</v>
      </c>
      <c r="AU377" t="s">
        <v>3597</v>
      </c>
      <c r="AV377">
        <v>2016</v>
      </c>
      <c r="AW377">
        <v>47</v>
      </c>
      <c r="AX377">
        <v>2</v>
      </c>
      <c r="AY377" t="s">
        <v>71</v>
      </c>
      <c r="AZ377" t="s">
        <v>71</v>
      </c>
      <c r="BA377" t="s">
        <v>71</v>
      </c>
      <c r="BB377" t="s">
        <v>71</v>
      </c>
      <c r="BC377">
        <v>314</v>
      </c>
      <c r="BD377">
        <v>327</v>
      </c>
      <c r="BE377" t="s">
        <v>71</v>
      </c>
      <c r="BF377" t="s">
        <v>3598</v>
      </c>
      <c r="BG377" t="str">
        <f>HYPERLINK("http://dx.doi.org/10.1080/00207721.2015.1042089","http://dx.doi.org/10.1080/00207721.2015.1042089")</f>
        <v>http://dx.doi.org/10.1080/00207721.2015.1042089</v>
      </c>
      <c r="BH377" t="s">
        <v>71</v>
      </c>
      <c r="BI377" t="s">
        <v>71</v>
      </c>
      <c r="BJ377" t="s">
        <v>71</v>
      </c>
      <c r="BK377" t="s">
        <v>71</v>
      </c>
      <c r="BL377" t="s">
        <v>71</v>
      </c>
      <c r="BM377" t="s">
        <v>71</v>
      </c>
      <c r="BN377" t="s">
        <v>71</v>
      </c>
      <c r="BO377" t="s">
        <v>71</v>
      </c>
      <c r="BP377" t="s">
        <v>71</v>
      </c>
      <c r="BQ377" t="s">
        <v>71</v>
      </c>
      <c r="BR377" t="s">
        <v>71</v>
      </c>
      <c r="BS377" t="s">
        <v>71</v>
      </c>
      <c r="BT377" t="s">
        <v>3599</v>
      </c>
      <c r="BU377" t="str">
        <f>HYPERLINK("https%3A%2F%2Fwww.webofscience.com%2Fwos%2Fwoscc%2Ffull-record%2FWOS:000360553200004","View Full Record in Web of Science")</f>
        <v>View Full Record in Web of Science</v>
      </c>
    </row>
    <row r="378" spans="1:73" x14ac:dyDescent="0.25">
      <c r="A378" t="s">
        <v>83</v>
      </c>
      <c r="B378" t="s">
        <v>3600</v>
      </c>
      <c r="C378" t="s">
        <v>71</v>
      </c>
      <c r="D378" t="s">
        <v>3601</v>
      </c>
      <c r="E378" t="s">
        <v>71</v>
      </c>
      <c r="F378" t="s">
        <v>3602</v>
      </c>
      <c r="G378" t="s">
        <v>71</v>
      </c>
      <c r="H378" t="s">
        <v>71</v>
      </c>
      <c r="I378" t="s">
        <v>3603</v>
      </c>
      <c r="K378" t="s">
        <v>3604</v>
      </c>
      <c r="L378" t="s">
        <v>1280</v>
      </c>
      <c r="M378" t="s">
        <v>71</v>
      </c>
      <c r="N378" t="s">
        <v>71</v>
      </c>
      <c r="O378" t="s">
        <v>71</v>
      </c>
      <c r="P378" t="s">
        <v>3605</v>
      </c>
      <c r="Q378" t="s">
        <v>3606</v>
      </c>
      <c r="R378" t="s">
        <v>3607</v>
      </c>
      <c r="S378" t="s">
        <v>3608</v>
      </c>
      <c r="T378" t="s">
        <v>71</v>
      </c>
      <c r="U378" t="s">
        <v>71</v>
      </c>
      <c r="V378" t="s">
        <v>71</v>
      </c>
      <c r="W378" t="s">
        <v>3609</v>
      </c>
      <c r="X378" t="s">
        <v>71</v>
      </c>
      <c r="Y378" t="s">
        <v>71</v>
      </c>
      <c r="Z378" t="s">
        <v>71</v>
      </c>
      <c r="AA378" t="s">
        <v>71</v>
      </c>
      <c r="AB378" t="s">
        <v>71</v>
      </c>
      <c r="AC378" t="s">
        <v>3610</v>
      </c>
      <c r="AD378" t="s">
        <v>71</v>
      </c>
      <c r="AE378" t="s">
        <v>71</v>
      </c>
      <c r="AF378" t="s">
        <v>71</v>
      </c>
      <c r="AG378" t="s">
        <v>71</v>
      </c>
      <c r="AH378" t="s">
        <v>71</v>
      </c>
      <c r="AI378" t="s">
        <v>71</v>
      </c>
      <c r="AJ378" t="s">
        <v>71</v>
      </c>
      <c r="AK378" t="s">
        <v>71</v>
      </c>
      <c r="AL378" t="s">
        <v>71</v>
      </c>
      <c r="AM378" t="s">
        <v>71</v>
      </c>
      <c r="AN378" t="s">
        <v>71</v>
      </c>
      <c r="AO378" t="s">
        <v>71</v>
      </c>
      <c r="AP378" t="s">
        <v>695</v>
      </c>
      <c r="AQ378" t="s">
        <v>71</v>
      </c>
      <c r="AR378" t="s">
        <v>3611</v>
      </c>
      <c r="AS378" t="s">
        <v>71</v>
      </c>
      <c r="AT378" t="s">
        <v>71</v>
      </c>
      <c r="AU378" t="s">
        <v>71</v>
      </c>
      <c r="AV378">
        <v>2014</v>
      </c>
      <c r="AW378">
        <v>8581</v>
      </c>
      <c r="AX378" t="s">
        <v>71</v>
      </c>
      <c r="AY378" t="s">
        <v>71</v>
      </c>
      <c r="AZ378" t="s">
        <v>71</v>
      </c>
      <c r="BA378" t="s">
        <v>71</v>
      </c>
      <c r="BB378" t="s">
        <v>71</v>
      </c>
      <c r="BC378">
        <v>122</v>
      </c>
      <c r="BD378">
        <v>134</v>
      </c>
      <c r="BE378" t="s">
        <v>71</v>
      </c>
      <c r="BF378" t="s">
        <v>71</v>
      </c>
      <c r="BG378" t="s">
        <v>71</v>
      </c>
      <c r="BH378" t="s">
        <v>71</v>
      </c>
      <c r="BI378" t="s">
        <v>71</v>
      </c>
      <c r="BJ378" t="s">
        <v>71</v>
      </c>
      <c r="BK378" t="s">
        <v>71</v>
      </c>
      <c r="BL378" t="s">
        <v>71</v>
      </c>
      <c r="BM378" t="s">
        <v>71</v>
      </c>
      <c r="BN378" t="s">
        <v>71</v>
      </c>
      <c r="BO378" t="s">
        <v>71</v>
      </c>
      <c r="BP378" t="s">
        <v>71</v>
      </c>
      <c r="BQ378" t="s">
        <v>71</v>
      </c>
      <c r="BR378" t="s">
        <v>71</v>
      </c>
      <c r="BS378" t="s">
        <v>71</v>
      </c>
      <c r="BT378" t="s">
        <v>3612</v>
      </c>
      <c r="BU378" t="str">
        <f>HYPERLINK("https%3A%2F%2Fwww.webofscience.com%2Fwos%2Fwoscc%2Ffull-record%2FWOS:000349442800010","View Full Record in Web of Science")</f>
        <v>View Full Record in Web of Science</v>
      </c>
    </row>
    <row r="379" spans="1:73" x14ac:dyDescent="0.25">
      <c r="A379" t="s">
        <v>69</v>
      </c>
      <c r="B379" t="s">
        <v>3613</v>
      </c>
      <c r="C379" t="s">
        <v>71</v>
      </c>
      <c r="D379" t="s">
        <v>71</v>
      </c>
      <c r="E379" t="s">
        <v>71</v>
      </c>
      <c r="F379" t="s">
        <v>3614</v>
      </c>
      <c r="G379" t="s">
        <v>71</v>
      </c>
      <c r="H379" t="s">
        <v>71</v>
      </c>
      <c r="I379" t="s">
        <v>3615</v>
      </c>
      <c r="K379" t="s">
        <v>174</v>
      </c>
      <c r="L379" t="s">
        <v>71</v>
      </c>
      <c r="M379" t="s">
        <v>71</v>
      </c>
      <c r="N379" t="s">
        <v>71</v>
      </c>
      <c r="O379" t="s">
        <v>71</v>
      </c>
      <c r="P379" t="s">
        <v>71</v>
      </c>
      <c r="Q379" t="s">
        <v>71</v>
      </c>
      <c r="R379" t="s">
        <v>71</v>
      </c>
      <c r="S379" t="s">
        <v>71</v>
      </c>
      <c r="T379" t="s">
        <v>71</v>
      </c>
      <c r="U379" t="s">
        <v>71</v>
      </c>
      <c r="V379" t="s">
        <v>71</v>
      </c>
      <c r="W379" t="s">
        <v>3616</v>
      </c>
      <c r="X379" t="s">
        <v>71</v>
      </c>
      <c r="Y379" t="s">
        <v>71</v>
      </c>
      <c r="Z379" t="s">
        <v>71</v>
      </c>
      <c r="AA379" t="s">
        <v>71</v>
      </c>
      <c r="AB379" t="s">
        <v>71</v>
      </c>
      <c r="AC379" t="s">
        <v>71</v>
      </c>
      <c r="AD379" t="s">
        <v>71</v>
      </c>
      <c r="AE379" t="s">
        <v>71</v>
      </c>
      <c r="AF379" t="s">
        <v>71</v>
      </c>
      <c r="AG379" t="s">
        <v>71</v>
      </c>
      <c r="AH379" t="s">
        <v>71</v>
      </c>
      <c r="AI379" t="s">
        <v>71</v>
      </c>
      <c r="AJ379" t="s">
        <v>71</v>
      </c>
      <c r="AK379" t="s">
        <v>71</v>
      </c>
      <c r="AL379" t="s">
        <v>71</v>
      </c>
      <c r="AM379" t="s">
        <v>71</v>
      </c>
      <c r="AN379" t="s">
        <v>71</v>
      </c>
      <c r="AO379" t="s">
        <v>71</v>
      </c>
      <c r="AP379" t="s">
        <v>178</v>
      </c>
      <c r="AQ379" t="s">
        <v>179</v>
      </c>
      <c r="AR379" t="s">
        <v>71</v>
      </c>
      <c r="AS379" t="s">
        <v>71</v>
      </c>
      <c r="AT379" t="s">
        <v>71</v>
      </c>
      <c r="AU379" t="s">
        <v>71</v>
      </c>
      <c r="AV379">
        <v>2021</v>
      </c>
      <c r="AW379">
        <v>40</v>
      </c>
      <c r="AX379">
        <v>6</v>
      </c>
      <c r="AY379" t="s">
        <v>71</v>
      </c>
      <c r="AZ379" t="s">
        <v>71</v>
      </c>
      <c r="BA379" t="s">
        <v>71</v>
      </c>
      <c r="BB379" t="s">
        <v>71</v>
      </c>
      <c r="BC379">
        <v>10645</v>
      </c>
      <c r="BD379">
        <v>10660</v>
      </c>
      <c r="BE379" t="s">
        <v>71</v>
      </c>
      <c r="BF379" t="s">
        <v>3617</v>
      </c>
      <c r="BG379" t="str">
        <f>HYPERLINK("http://dx.doi.org/10.3233/JIFS-201529","http://dx.doi.org/10.3233/JIFS-201529")</f>
        <v>http://dx.doi.org/10.3233/JIFS-201529</v>
      </c>
      <c r="BH379" t="s">
        <v>71</v>
      </c>
      <c r="BI379" t="s">
        <v>71</v>
      </c>
      <c r="BJ379" t="s">
        <v>71</v>
      </c>
      <c r="BK379" t="s">
        <v>71</v>
      </c>
      <c r="BL379" t="s">
        <v>71</v>
      </c>
      <c r="BM379" t="s">
        <v>71</v>
      </c>
      <c r="BN379" t="s">
        <v>71</v>
      </c>
      <c r="BO379" t="s">
        <v>71</v>
      </c>
      <c r="BP379" t="s">
        <v>71</v>
      </c>
      <c r="BQ379" t="s">
        <v>71</v>
      </c>
      <c r="BR379" t="s">
        <v>71</v>
      </c>
      <c r="BS379" t="s">
        <v>71</v>
      </c>
      <c r="BT379" t="s">
        <v>3618</v>
      </c>
      <c r="BU379" t="str">
        <f>HYPERLINK("https%3A%2F%2Fwww.webofscience.com%2Fwos%2Fwoscc%2Ffull-record%2FWOS:000667508800021","View Full Record in Web of Science")</f>
        <v>View Full Record in Web of Science</v>
      </c>
    </row>
    <row r="380" spans="1:73" x14ac:dyDescent="0.25">
      <c r="A380" t="s">
        <v>460</v>
      </c>
      <c r="B380" t="s">
        <v>3619</v>
      </c>
      <c r="C380" t="s">
        <v>3620</v>
      </c>
      <c r="D380" t="s">
        <v>71</v>
      </c>
      <c r="E380" t="s">
        <v>71</v>
      </c>
      <c r="F380" t="s">
        <v>3621</v>
      </c>
      <c r="G380" t="s">
        <v>3620</v>
      </c>
      <c r="H380" t="s">
        <v>71</v>
      </c>
      <c r="I380" t="s">
        <v>3622</v>
      </c>
      <c r="K380" t="s">
        <v>3623</v>
      </c>
      <c r="L380" t="s">
        <v>466</v>
      </c>
      <c r="M380" t="s">
        <v>71</v>
      </c>
      <c r="N380" t="s">
        <v>71</v>
      </c>
      <c r="O380" t="s">
        <v>71</v>
      </c>
      <c r="P380" t="s">
        <v>71</v>
      </c>
      <c r="Q380" t="s">
        <v>71</v>
      </c>
      <c r="R380" t="s">
        <v>71</v>
      </c>
      <c r="S380" t="s">
        <v>71</v>
      </c>
      <c r="T380" t="s">
        <v>71</v>
      </c>
      <c r="U380" t="s">
        <v>71</v>
      </c>
      <c r="V380" t="s">
        <v>71</v>
      </c>
      <c r="W380" t="s">
        <v>3624</v>
      </c>
      <c r="X380" t="s">
        <v>71</v>
      </c>
      <c r="Y380" t="s">
        <v>71</v>
      </c>
      <c r="Z380" t="s">
        <v>71</v>
      </c>
      <c r="AA380" t="s">
        <v>71</v>
      </c>
      <c r="AB380" t="s">
        <v>71</v>
      </c>
      <c r="AC380" t="s">
        <v>71</v>
      </c>
      <c r="AD380" t="s">
        <v>71</v>
      </c>
      <c r="AE380" t="s">
        <v>71</v>
      </c>
      <c r="AF380" t="s">
        <v>71</v>
      </c>
      <c r="AG380" t="s">
        <v>71</v>
      </c>
      <c r="AH380" t="s">
        <v>71</v>
      </c>
      <c r="AI380" t="s">
        <v>71</v>
      </c>
      <c r="AJ380" t="s">
        <v>71</v>
      </c>
      <c r="AK380" t="s">
        <v>71</v>
      </c>
      <c r="AL380" t="s">
        <v>71</v>
      </c>
      <c r="AM380" t="s">
        <v>71</v>
      </c>
      <c r="AN380" t="s">
        <v>71</v>
      </c>
      <c r="AO380" t="s">
        <v>71</v>
      </c>
      <c r="AP380" t="s">
        <v>468</v>
      </c>
      <c r="AQ380" t="s">
        <v>71</v>
      </c>
      <c r="AR380" t="s">
        <v>3625</v>
      </c>
      <c r="AS380" t="s">
        <v>71</v>
      </c>
      <c r="AT380" t="s">
        <v>71</v>
      </c>
      <c r="AU380" t="s">
        <v>71</v>
      </c>
      <c r="AV380">
        <v>2016</v>
      </c>
      <c r="AW380">
        <v>330</v>
      </c>
      <c r="AX380" t="s">
        <v>71</v>
      </c>
      <c r="AY380" t="s">
        <v>71</v>
      </c>
      <c r="AZ380" t="s">
        <v>71</v>
      </c>
      <c r="BA380" t="s">
        <v>71</v>
      </c>
      <c r="BB380" t="s">
        <v>71</v>
      </c>
      <c r="BC380">
        <v>11</v>
      </c>
      <c r="BD380">
        <v>39</v>
      </c>
      <c r="BE380" t="s">
        <v>71</v>
      </c>
      <c r="BF380" t="s">
        <v>3626</v>
      </c>
      <c r="BG380" t="str">
        <f>HYPERLINK("http://dx.doi.org/10.1007/978-3-319-26293-2_2","http://dx.doi.org/10.1007/978-3-319-26293-2_2")</f>
        <v>http://dx.doi.org/10.1007/978-3-319-26293-2_2</v>
      </c>
      <c r="BH380" t="s">
        <v>3627</v>
      </c>
      <c r="BI380" t="s">
        <v>71</v>
      </c>
      <c r="BJ380" t="s">
        <v>71</v>
      </c>
      <c r="BK380" t="s">
        <v>71</v>
      </c>
      <c r="BL380" t="s">
        <v>71</v>
      </c>
      <c r="BM380" t="s">
        <v>71</v>
      </c>
      <c r="BN380" t="s">
        <v>71</v>
      </c>
      <c r="BO380" t="s">
        <v>71</v>
      </c>
      <c r="BP380" t="s">
        <v>71</v>
      </c>
      <c r="BQ380" t="s">
        <v>71</v>
      </c>
      <c r="BR380" t="s">
        <v>71</v>
      </c>
      <c r="BS380" t="s">
        <v>71</v>
      </c>
      <c r="BT380" t="s">
        <v>3628</v>
      </c>
      <c r="BU380" t="str">
        <f>HYPERLINK("https%3A%2F%2Fwww.webofscience.com%2Fwos%2Fwoscc%2Ffull-record%2FWOS:000369151100004","View Full Record in Web of Science")</f>
        <v>View Full Record in Web of Science</v>
      </c>
    </row>
    <row r="381" spans="1:73" x14ac:dyDescent="0.25">
      <c r="A381" t="s">
        <v>69</v>
      </c>
      <c r="B381" t="s">
        <v>3629</v>
      </c>
      <c r="C381" t="s">
        <v>71</v>
      </c>
      <c r="D381" t="s">
        <v>71</v>
      </c>
      <c r="E381" t="s">
        <v>71</v>
      </c>
      <c r="F381" t="s">
        <v>3630</v>
      </c>
      <c r="G381" t="s">
        <v>71</v>
      </c>
      <c r="H381" t="s">
        <v>71</v>
      </c>
      <c r="I381" t="s">
        <v>3631</v>
      </c>
      <c r="K381" t="s">
        <v>3303</v>
      </c>
      <c r="L381" t="s">
        <v>71</v>
      </c>
      <c r="M381" t="s">
        <v>71</v>
      </c>
      <c r="N381" t="s">
        <v>71</v>
      </c>
      <c r="O381" t="s">
        <v>71</v>
      </c>
      <c r="P381" t="s">
        <v>71</v>
      </c>
      <c r="Q381" t="s">
        <v>71</v>
      </c>
      <c r="R381" t="s">
        <v>71</v>
      </c>
      <c r="S381" t="s">
        <v>71</v>
      </c>
      <c r="T381" t="s">
        <v>71</v>
      </c>
      <c r="U381" t="s">
        <v>71</v>
      </c>
      <c r="V381" t="s">
        <v>71</v>
      </c>
      <c r="W381" t="s">
        <v>3632</v>
      </c>
      <c r="X381" t="s">
        <v>71</v>
      </c>
      <c r="Y381" t="s">
        <v>71</v>
      </c>
      <c r="Z381" t="s">
        <v>71</v>
      </c>
      <c r="AA381" t="s">
        <v>71</v>
      </c>
      <c r="AB381" t="s">
        <v>3633</v>
      </c>
      <c r="AC381" t="s">
        <v>3634</v>
      </c>
      <c r="AD381" t="s">
        <v>71</v>
      </c>
      <c r="AE381" t="s">
        <v>71</v>
      </c>
      <c r="AF381" t="s">
        <v>71</v>
      </c>
      <c r="AG381" t="s">
        <v>71</v>
      </c>
      <c r="AH381" t="s">
        <v>71</v>
      </c>
      <c r="AI381" t="s">
        <v>71</v>
      </c>
      <c r="AJ381" t="s">
        <v>71</v>
      </c>
      <c r="AK381" t="s">
        <v>71</v>
      </c>
      <c r="AL381" t="s">
        <v>71</v>
      </c>
      <c r="AM381" t="s">
        <v>71</v>
      </c>
      <c r="AN381" t="s">
        <v>71</v>
      </c>
      <c r="AO381" t="s">
        <v>71</v>
      </c>
      <c r="AP381" t="s">
        <v>3305</v>
      </c>
      <c r="AQ381" t="s">
        <v>3306</v>
      </c>
      <c r="AR381" t="s">
        <v>71</v>
      </c>
      <c r="AS381" t="s">
        <v>71</v>
      </c>
      <c r="AT381" t="s">
        <v>71</v>
      </c>
      <c r="AU381" t="s">
        <v>3635</v>
      </c>
      <c r="AV381">
        <v>2022</v>
      </c>
      <c r="AW381">
        <v>35</v>
      </c>
      <c r="AX381" t="s">
        <v>3636</v>
      </c>
      <c r="AY381" t="s">
        <v>71</v>
      </c>
      <c r="AZ381" t="s">
        <v>71</v>
      </c>
      <c r="BA381" t="s">
        <v>180</v>
      </c>
      <c r="BB381" t="s">
        <v>71</v>
      </c>
      <c r="BC381">
        <v>1067</v>
      </c>
      <c r="BD381">
        <v>1099</v>
      </c>
      <c r="BE381" t="s">
        <v>71</v>
      </c>
      <c r="BF381" t="s">
        <v>3637</v>
      </c>
      <c r="BG381" t="str">
        <f>HYPERLINK("http://dx.doi.org/10.1108/JEIM-05-2021-0222","http://dx.doi.org/10.1108/JEIM-05-2021-0222")</f>
        <v>http://dx.doi.org/10.1108/JEIM-05-2021-0222</v>
      </c>
      <c r="BH381" t="s">
        <v>71</v>
      </c>
      <c r="BI381" t="s">
        <v>1551</v>
      </c>
      <c r="BJ381" t="s">
        <v>71</v>
      </c>
      <c r="BK381" t="s">
        <v>71</v>
      </c>
      <c r="BL381" t="s">
        <v>71</v>
      </c>
      <c r="BM381" t="s">
        <v>71</v>
      </c>
      <c r="BN381" t="s">
        <v>71</v>
      </c>
      <c r="BO381" t="s">
        <v>71</v>
      </c>
      <c r="BP381" t="s">
        <v>71</v>
      </c>
      <c r="BQ381" t="s">
        <v>71</v>
      </c>
      <c r="BR381" t="s">
        <v>71</v>
      </c>
      <c r="BS381" t="s">
        <v>71</v>
      </c>
      <c r="BT381" t="s">
        <v>3638</v>
      </c>
      <c r="BU381" t="str">
        <f>HYPERLINK("https%3A%2F%2Fwww.webofscience.com%2Fwos%2Fwoscc%2Ffull-record%2FWOS:000708436300001","View Full Record in Web of Science")</f>
        <v>View Full Record in Web of Science</v>
      </c>
    </row>
    <row r="382" spans="1:73" x14ac:dyDescent="0.25">
      <c r="A382" t="s">
        <v>69</v>
      </c>
      <c r="B382" t="s">
        <v>3639</v>
      </c>
      <c r="C382" t="s">
        <v>71</v>
      </c>
      <c r="D382" t="s">
        <v>71</v>
      </c>
      <c r="E382" t="s">
        <v>71</v>
      </c>
      <c r="F382" t="s">
        <v>3640</v>
      </c>
      <c r="G382" t="s">
        <v>71</v>
      </c>
      <c r="H382" t="s">
        <v>71</v>
      </c>
      <c r="I382" t="s">
        <v>3641</v>
      </c>
      <c r="K382" t="s">
        <v>123</v>
      </c>
      <c r="L382" t="s">
        <v>71</v>
      </c>
      <c r="M382" t="s">
        <v>71</v>
      </c>
      <c r="N382" t="s">
        <v>71</v>
      </c>
      <c r="O382" t="s">
        <v>71</v>
      </c>
      <c r="P382" t="s">
        <v>71</v>
      </c>
      <c r="Q382" t="s">
        <v>71</v>
      </c>
      <c r="R382" t="s">
        <v>71</v>
      </c>
      <c r="S382" t="s">
        <v>71</v>
      </c>
      <c r="T382" t="s">
        <v>71</v>
      </c>
      <c r="U382" t="s">
        <v>71</v>
      </c>
      <c r="V382" t="s">
        <v>71</v>
      </c>
      <c r="W382" t="s">
        <v>3642</v>
      </c>
      <c r="X382" t="s">
        <v>71</v>
      </c>
      <c r="Y382" t="s">
        <v>71</v>
      </c>
      <c r="Z382" t="s">
        <v>71</v>
      </c>
      <c r="AA382" t="s">
        <v>71</v>
      </c>
      <c r="AB382" t="s">
        <v>71</v>
      </c>
      <c r="AC382" t="s">
        <v>71</v>
      </c>
      <c r="AD382" t="s">
        <v>71</v>
      </c>
      <c r="AE382" t="s">
        <v>71</v>
      </c>
      <c r="AF382" t="s">
        <v>71</v>
      </c>
      <c r="AG382" t="s">
        <v>71</v>
      </c>
      <c r="AH382" t="s">
        <v>71</v>
      </c>
      <c r="AI382" t="s">
        <v>71</v>
      </c>
      <c r="AJ382" t="s">
        <v>71</v>
      </c>
      <c r="AK382" t="s">
        <v>71</v>
      </c>
      <c r="AL382" t="s">
        <v>71</v>
      </c>
      <c r="AM382" t="s">
        <v>71</v>
      </c>
      <c r="AN382" t="s">
        <v>71</v>
      </c>
      <c r="AO382" t="s">
        <v>71</v>
      </c>
      <c r="AP382" t="s">
        <v>127</v>
      </c>
      <c r="AQ382" t="s">
        <v>128</v>
      </c>
      <c r="AR382" t="s">
        <v>71</v>
      </c>
      <c r="AS382" t="s">
        <v>71</v>
      </c>
      <c r="AT382" t="s">
        <v>71</v>
      </c>
      <c r="AU382" t="s">
        <v>129</v>
      </c>
      <c r="AV382">
        <v>2017</v>
      </c>
      <c r="AW382">
        <v>400</v>
      </c>
      <c r="AX382" t="s">
        <v>71</v>
      </c>
      <c r="AY382" t="s">
        <v>71</v>
      </c>
      <c r="AZ382" t="s">
        <v>71</v>
      </c>
      <c r="BA382" t="s">
        <v>71</v>
      </c>
      <c r="BB382" t="s">
        <v>71</v>
      </c>
      <c r="BC382">
        <v>30</v>
      </c>
      <c r="BD382">
        <v>62</v>
      </c>
      <c r="BE382" t="s">
        <v>71</v>
      </c>
      <c r="BF382" t="s">
        <v>3643</v>
      </c>
      <c r="BG382" t="str">
        <f>HYPERLINK("http://dx.doi.org/10.1016/j.ins.2017.03.001","http://dx.doi.org/10.1016/j.ins.2017.03.001")</f>
        <v>http://dx.doi.org/10.1016/j.ins.2017.03.001</v>
      </c>
      <c r="BH382" t="s">
        <v>71</v>
      </c>
      <c r="BI382" t="s">
        <v>71</v>
      </c>
      <c r="BJ382" t="s">
        <v>71</v>
      </c>
      <c r="BK382" t="s">
        <v>71</v>
      </c>
      <c r="BL382" t="s">
        <v>71</v>
      </c>
      <c r="BM382" t="s">
        <v>71</v>
      </c>
      <c r="BN382" t="s">
        <v>71</v>
      </c>
      <c r="BO382" t="s">
        <v>71</v>
      </c>
      <c r="BP382" t="s">
        <v>71</v>
      </c>
      <c r="BQ382" t="s">
        <v>71</v>
      </c>
      <c r="BR382" t="s">
        <v>71</v>
      </c>
      <c r="BS382" t="s">
        <v>71</v>
      </c>
      <c r="BT382" t="s">
        <v>3644</v>
      </c>
      <c r="BU382" t="str">
        <f>HYPERLINK("https%3A%2F%2Fwww.webofscience.com%2Fwos%2Fwoscc%2Ffull-record%2FWOS:000400230900003","View Full Record in Web of Science")</f>
        <v>View Full Record in Web of Science</v>
      </c>
    </row>
    <row r="383" spans="1:73" x14ac:dyDescent="0.25">
      <c r="A383" t="s">
        <v>69</v>
      </c>
      <c r="B383" t="s">
        <v>274</v>
      </c>
      <c r="C383" t="s">
        <v>71</v>
      </c>
      <c r="D383" t="s">
        <v>71</v>
      </c>
      <c r="E383" t="s">
        <v>71</v>
      </c>
      <c r="F383" t="s">
        <v>2966</v>
      </c>
      <c r="G383" t="s">
        <v>71</v>
      </c>
      <c r="H383" t="s">
        <v>71</v>
      </c>
      <c r="I383" t="s">
        <v>3645</v>
      </c>
      <c r="K383" t="s">
        <v>123</v>
      </c>
      <c r="L383" t="s">
        <v>71</v>
      </c>
      <c r="M383" t="s">
        <v>71</v>
      </c>
      <c r="N383" t="s">
        <v>71</v>
      </c>
      <c r="O383" t="s">
        <v>71</v>
      </c>
      <c r="P383" t="s">
        <v>71</v>
      </c>
      <c r="Q383" t="s">
        <v>71</v>
      </c>
      <c r="R383" t="s">
        <v>71</v>
      </c>
      <c r="S383" t="s">
        <v>71</v>
      </c>
      <c r="T383" t="s">
        <v>71</v>
      </c>
      <c r="U383" t="s">
        <v>71</v>
      </c>
      <c r="V383" t="s">
        <v>71</v>
      </c>
      <c r="W383" t="s">
        <v>3646</v>
      </c>
      <c r="X383" t="s">
        <v>71</v>
      </c>
      <c r="Y383" t="s">
        <v>71</v>
      </c>
      <c r="Z383" t="s">
        <v>71</v>
      </c>
      <c r="AA383" t="s">
        <v>71</v>
      </c>
      <c r="AB383" t="s">
        <v>71</v>
      </c>
      <c r="AC383" t="s">
        <v>71</v>
      </c>
      <c r="AD383" t="s">
        <v>71</v>
      </c>
      <c r="AE383" t="s">
        <v>71</v>
      </c>
      <c r="AF383" t="s">
        <v>71</v>
      </c>
      <c r="AG383" t="s">
        <v>71</v>
      </c>
      <c r="AH383" t="s">
        <v>71</v>
      </c>
      <c r="AI383" t="s">
        <v>71</v>
      </c>
      <c r="AJ383" t="s">
        <v>71</v>
      </c>
      <c r="AK383" t="s">
        <v>71</v>
      </c>
      <c r="AL383" t="s">
        <v>71</v>
      </c>
      <c r="AM383" t="s">
        <v>71</v>
      </c>
      <c r="AN383" t="s">
        <v>71</v>
      </c>
      <c r="AO383" t="s">
        <v>71</v>
      </c>
      <c r="AP383" t="s">
        <v>127</v>
      </c>
      <c r="AQ383" t="s">
        <v>128</v>
      </c>
      <c r="AR383" t="s">
        <v>71</v>
      </c>
      <c r="AS383" t="s">
        <v>71</v>
      </c>
      <c r="AT383" t="s">
        <v>71</v>
      </c>
      <c r="AU383" t="s">
        <v>1392</v>
      </c>
      <c r="AV383">
        <v>2010</v>
      </c>
      <c r="AW383">
        <v>180</v>
      </c>
      <c r="AX383">
        <v>23</v>
      </c>
      <c r="AY383" t="s">
        <v>71</v>
      </c>
      <c r="AZ383" t="s">
        <v>71</v>
      </c>
      <c r="BA383" t="s">
        <v>71</v>
      </c>
      <c r="BB383" t="s">
        <v>71</v>
      </c>
      <c r="BC383">
        <v>4459</v>
      </c>
      <c r="BD383">
        <v>4476</v>
      </c>
      <c r="BE383" t="s">
        <v>71</v>
      </c>
      <c r="BF383" t="s">
        <v>3647</v>
      </c>
      <c r="BG383" t="str">
        <f>HYPERLINK("http://dx.doi.org/10.1016/j.ins.2010.08.001","http://dx.doi.org/10.1016/j.ins.2010.08.001")</f>
        <v>http://dx.doi.org/10.1016/j.ins.2010.08.001</v>
      </c>
      <c r="BH383" t="s">
        <v>71</v>
      </c>
      <c r="BI383" t="s">
        <v>71</v>
      </c>
      <c r="BJ383" t="s">
        <v>71</v>
      </c>
      <c r="BK383" t="s">
        <v>71</v>
      </c>
      <c r="BL383" t="s">
        <v>71</v>
      </c>
      <c r="BM383" t="s">
        <v>71</v>
      </c>
      <c r="BN383" t="s">
        <v>71</v>
      </c>
      <c r="BO383" t="s">
        <v>71</v>
      </c>
      <c r="BP383" t="s">
        <v>71</v>
      </c>
      <c r="BQ383" t="s">
        <v>71</v>
      </c>
      <c r="BR383" t="s">
        <v>71</v>
      </c>
      <c r="BS383" t="s">
        <v>71</v>
      </c>
      <c r="BT383" t="s">
        <v>3648</v>
      </c>
      <c r="BU383" t="str">
        <f>HYPERLINK("https%3A%2F%2Fwww.webofscience.com%2Fwos%2Fwoscc%2Ffull-record%2FWOS:000283389800001","View Full Record in Web of Science")</f>
        <v>View Full Record in Web of Science</v>
      </c>
    </row>
    <row r="384" spans="1:73" x14ac:dyDescent="0.25">
      <c r="A384" t="s">
        <v>69</v>
      </c>
      <c r="B384" t="s">
        <v>3649</v>
      </c>
      <c r="C384" t="s">
        <v>71</v>
      </c>
      <c r="D384" t="s">
        <v>71</v>
      </c>
      <c r="E384" t="s">
        <v>71</v>
      </c>
      <c r="F384" t="s">
        <v>3650</v>
      </c>
      <c r="G384" t="s">
        <v>71</v>
      </c>
      <c r="H384" t="s">
        <v>71</v>
      </c>
      <c r="I384" t="s">
        <v>3651</v>
      </c>
      <c r="K384" t="s">
        <v>3652</v>
      </c>
      <c r="L384" t="s">
        <v>71</v>
      </c>
      <c r="M384" t="s">
        <v>71</v>
      </c>
      <c r="N384" t="s">
        <v>71</v>
      </c>
      <c r="O384" t="s">
        <v>71</v>
      </c>
      <c r="P384" t="s">
        <v>71</v>
      </c>
      <c r="Q384" t="s">
        <v>71</v>
      </c>
      <c r="R384" t="s">
        <v>71</v>
      </c>
      <c r="S384" t="s">
        <v>71</v>
      </c>
      <c r="T384" t="s">
        <v>71</v>
      </c>
      <c r="U384" t="s">
        <v>71</v>
      </c>
      <c r="V384" t="s">
        <v>71</v>
      </c>
      <c r="W384" t="s">
        <v>3653</v>
      </c>
      <c r="X384" t="s">
        <v>71</v>
      </c>
      <c r="Y384" t="s">
        <v>71</v>
      </c>
      <c r="Z384" t="s">
        <v>71</v>
      </c>
      <c r="AA384" t="s">
        <v>71</v>
      </c>
      <c r="AB384" t="s">
        <v>71</v>
      </c>
      <c r="AC384" t="s">
        <v>1072</v>
      </c>
      <c r="AD384" t="s">
        <v>71</v>
      </c>
      <c r="AE384" t="s">
        <v>71</v>
      </c>
      <c r="AF384" t="s">
        <v>71</v>
      </c>
      <c r="AG384" t="s">
        <v>71</v>
      </c>
      <c r="AH384" t="s">
        <v>71</v>
      </c>
      <c r="AI384" t="s">
        <v>71</v>
      </c>
      <c r="AJ384" t="s">
        <v>71</v>
      </c>
      <c r="AK384" t="s">
        <v>71</v>
      </c>
      <c r="AL384" t="s">
        <v>71</v>
      </c>
      <c r="AM384" t="s">
        <v>71</v>
      </c>
      <c r="AN384" t="s">
        <v>71</v>
      </c>
      <c r="AO384" t="s">
        <v>71</v>
      </c>
      <c r="AP384" t="s">
        <v>3654</v>
      </c>
      <c r="AQ384" t="s">
        <v>3655</v>
      </c>
      <c r="AR384" t="s">
        <v>71</v>
      </c>
      <c r="AS384" t="s">
        <v>71</v>
      </c>
      <c r="AT384" t="s">
        <v>71</v>
      </c>
      <c r="AU384" t="s">
        <v>3656</v>
      </c>
      <c r="AV384">
        <v>2011</v>
      </c>
      <c r="AW384">
        <v>8</v>
      </c>
      <c r="AX384">
        <v>1</v>
      </c>
      <c r="AY384" t="s">
        <v>71</v>
      </c>
      <c r="AZ384" t="s">
        <v>71</v>
      </c>
      <c r="BA384" t="s">
        <v>71</v>
      </c>
      <c r="BB384" t="s">
        <v>71</v>
      </c>
      <c r="BC384">
        <v>94</v>
      </c>
      <c r="BD384">
        <v>107</v>
      </c>
      <c r="BE384" t="s">
        <v>71</v>
      </c>
      <c r="BF384" t="s">
        <v>3657</v>
      </c>
      <c r="BG384" t="str">
        <f>HYPERLINK("http://dx.doi.org/10.1109/TCBB.2009.39","http://dx.doi.org/10.1109/TCBB.2009.39")</f>
        <v>http://dx.doi.org/10.1109/TCBB.2009.39</v>
      </c>
      <c r="BH384" t="s">
        <v>71</v>
      </c>
      <c r="BI384" t="s">
        <v>71</v>
      </c>
      <c r="BJ384" t="s">
        <v>71</v>
      </c>
      <c r="BK384" t="s">
        <v>71</v>
      </c>
      <c r="BL384" t="s">
        <v>71</v>
      </c>
      <c r="BM384" t="s">
        <v>71</v>
      </c>
      <c r="BN384" t="s">
        <v>71</v>
      </c>
      <c r="BO384">
        <v>21071800</v>
      </c>
      <c r="BP384" t="s">
        <v>71</v>
      </c>
      <c r="BQ384" t="s">
        <v>71</v>
      </c>
      <c r="BR384" t="s">
        <v>71</v>
      </c>
      <c r="BS384" t="s">
        <v>71</v>
      </c>
      <c r="BT384" t="s">
        <v>3658</v>
      </c>
      <c r="BU384" t="str">
        <f>HYPERLINK("https%3A%2F%2Fwww.webofscience.com%2Fwos%2Fwoscc%2Ffull-record%2FWOS:000283926400009","View Full Record in Web of Science")</f>
        <v>View Full Record in Web of Science</v>
      </c>
    </row>
    <row r="385" spans="1:73" x14ac:dyDescent="0.25">
      <c r="A385" t="s">
        <v>69</v>
      </c>
      <c r="B385" t="s">
        <v>3659</v>
      </c>
      <c r="C385" t="s">
        <v>71</v>
      </c>
      <c r="D385" t="s">
        <v>71</v>
      </c>
      <c r="E385" t="s">
        <v>71</v>
      </c>
      <c r="F385" t="s">
        <v>3660</v>
      </c>
      <c r="G385" t="s">
        <v>71</v>
      </c>
      <c r="H385" t="s">
        <v>71</v>
      </c>
      <c r="I385" t="s">
        <v>3661</v>
      </c>
      <c r="K385" t="s">
        <v>2188</v>
      </c>
      <c r="L385" t="s">
        <v>71</v>
      </c>
      <c r="M385" t="s">
        <v>71</v>
      </c>
      <c r="N385" t="s">
        <v>71</v>
      </c>
      <c r="O385" t="s">
        <v>71</v>
      </c>
      <c r="P385" t="s">
        <v>71</v>
      </c>
      <c r="Q385" t="s">
        <v>71</v>
      </c>
      <c r="R385" t="s">
        <v>71</v>
      </c>
      <c r="S385" t="s">
        <v>71</v>
      </c>
      <c r="T385" t="s">
        <v>71</v>
      </c>
      <c r="U385" t="s">
        <v>71</v>
      </c>
      <c r="V385" t="s">
        <v>71</v>
      </c>
      <c r="W385" t="s">
        <v>3662</v>
      </c>
      <c r="X385" t="s">
        <v>71</v>
      </c>
      <c r="Y385" t="s">
        <v>71</v>
      </c>
      <c r="Z385" t="s">
        <v>71</v>
      </c>
      <c r="AA385" t="s">
        <v>71</v>
      </c>
      <c r="AB385" t="s">
        <v>3663</v>
      </c>
      <c r="AC385" t="s">
        <v>3664</v>
      </c>
      <c r="AD385" t="s">
        <v>71</v>
      </c>
      <c r="AE385" t="s">
        <v>71</v>
      </c>
      <c r="AF385" t="s">
        <v>71</v>
      </c>
      <c r="AG385" t="s">
        <v>71</v>
      </c>
      <c r="AH385" t="s">
        <v>71</v>
      </c>
      <c r="AI385" t="s">
        <v>71</v>
      </c>
      <c r="AJ385" t="s">
        <v>71</v>
      </c>
      <c r="AK385" t="s">
        <v>71</v>
      </c>
      <c r="AL385" t="s">
        <v>71</v>
      </c>
      <c r="AM385" t="s">
        <v>71</v>
      </c>
      <c r="AN385" t="s">
        <v>71</v>
      </c>
      <c r="AO385" t="s">
        <v>71</v>
      </c>
      <c r="AP385" t="s">
        <v>2192</v>
      </c>
      <c r="AQ385" t="s">
        <v>2193</v>
      </c>
      <c r="AR385" t="s">
        <v>71</v>
      </c>
      <c r="AS385" t="s">
        <v>71</v>
      </c>
      <c r="AT385" t="s">
        <v>71</v>
      </c>
      <c r="AU385" t="s">
        <v>79</v>
      </c>
      <c r="AV385">
        <v>2016</v>
      </c>
      <c r="AW385">
        <v>15</v>
      </c>
      <c r="AX385">
        <v>3</v>
      </c>
      <c r="AY385" t="s">
        <v>71</v>
      </c>
      <c r="AZ385" t="s">
        <v>71</v>
      </c>
      <c r="BA385" t="s">
        <v>71</v>
      </c>
      <c r="BB385" t="s">
        <v>71</v>
      </c>
      <c r="BC385">
        <v>331</v>
      </c>
      <c r="BD385">
        <v>366</v>
      </c>
      <c r="BE385" t="s">
        <v>71</v>
      </c>
      <c r="BF385" t="s">
        <v>3665</v>
      </c>
      <c r="BG385" t="str">
        <f>HYPERLINK("http://dx.doi.org/10.1007/s10700-015-9225-5","http://dx.doi.org/10.1007/s10700-015-9225-5")</f>
        <v>http://dx.doi.org/10.1007/s10700-015-9225-5</v>
      </c>
      <c r="BH385" t="s">
        <v>71</v>
      </c>
      <c r="BI385" t="s">
        <v>71</v>
      </c>
      <c r="BJ385" t="s">
        <v>71</v>
      </c>
      <c r="BK385" t="s">
        <v>71</v>
      </c>
      <c r="BL385" t="s">
        <v>71</v>
      </c>
      <c r="BM385" t="s">
        <v>71</v>
      </c>
      <c r="BN385" t="s">
        <v>71</v>
      </c>
      <c r="BO385" t="s">
        <v>71</v>
      </c>
      <c r="BP385" t="s">
        <v>71</v>
      </c>
      <c r="BQ385" t="s">
        <v>71</v>
      </c>
      <c r="BR385" t="s">
        <v>71</v>
      </c>
      <c r="BS385" t="s">
        <v>71</v>
      </c>
      <c r="BT385" t="s">
        <v>3666</v>
      </c>
      <c r="BU385" t="str">
        <f>HYPERLINK("https%3A%2F%2Fwww.webofscience.com%2Fwos%2Fwoscc%2Ffull-record%2FWOS:000387582700005","View Full Record in Web of Science")</f>
        <v>View Full Record in Web of Science</v>
      </c>
    </row>
    <row r="386" spans="1:73" x14ac:dyDescent="0.25">
      <c r="A386" t="s">
        <v>69</v>
      </c>
      <c r="B386" t="s">
        <v>3667</v>
      </c>
      <c r="C386" t="s">
        <v>71</v>
      </c>
      <c r="D386" t="s">
        <v>71</v>
      </c>
      <c r="E386" t="s">
        <v>71</v>
      </c>
      <c r="F386" t="s">
        <v>3667</v>
      </c>
      <c r="G386" t="s">
        <v>71</v>
      </c>
      <c r="H386" t="s">
        <v>71</v>
      </c>
      <c r="I386" t="s">
        <v>3668</v>
      </c>
      <c r="K386" t="s">
        <v>3669</v>
      </c>
      <c r="L386" t="s">
        <v>71</v>
      </c>
      <c r="M386" t="s">
        <v>71</v>
      </c>
      <c r="N386" t="s">
        <v>71</v>
      </c>
      <c r="O386" t="s">
        <v>71</v>
      </c>
      <c r="P386" t="s">
        <v>71</v>
      </c>
      <c r="Q386" t="s">
        <v>71</v>
      </c>
      <c r="R386" t="s">
        <v>71</v>
      </c>
      <c r="S386" t="s">
        <v>71</v>
      </c>
      <c r="T386" t="s">
        <v>71</v>
      </c>
      <c r="U386" t="s">
        <v>71</v>
      </c>
      <c r="V386" t="s">
        <v>71</v>
      </c>
      <c r="W386" t="s">
        <v>3670</v>
      </c>
      <c r="X386" t="s">
        <v>71</v>
      </c>
      <c r="Y386" t="s">
        <v>71</v>
      </c>
      <c r="Z386" t="s">
        <v>71</v>
      </c>
      <c r="AA386" t="s">
        <v>71</v>
      </c>
      <c r="AB386" t="s">
        <v>71</v>
      </c>
      <c r="AC386" t="s">
        <v>71</v>
      </c>
      <c r="AD386" t="s">
        <v>71</v>
      </c>
      <c r="AE386" t="s">
        <v>71</v>
      </c>
      <c r="AF386" t="s">
        <v>71</v>
      </c>
      <c r="AG386" t="s">
        <v>71</v>
      </c>
      <c r="AH386" t="s">
        <v>71</v>
      </c>
      <c r="AI386" t="s">
        <v>71</v>
      </c>
      <c r="AJ386" t="s">
        <v>71</v>
      </c>
      <c r="AK386" t="s">
        <v>71</v>
      </c>
      <c r="AL386" t="s">
        <v>71</v>
      </c>
      <c r="AM386" t="s">
        <v>71</v>
      </c>
      <c r="AN386" t="s">
        <v>71</v>
      </c>
      <c r="AO386" t="s">
        <v>71</v>
      </c>
      <c r="AP386" t="s">
        <v>3671</v>
      </c>
      <c r="AQ386" t="s">
        <v>71</v>
      </c>
      <c r="AR386" t="s">
        <v>71</v>
      </c>
      <c r="AS386" t="s">
        <v>71</v>
      </c>
      <c r="AT386" t="s">
        <v>71</v>
      </c>
      <c r="AU386" t="s">
        <v>71</v>
      </c>
      <c r="AV386">
        <v>1996</v>
      </c>
      <c r="AW386">
        <v>9</v>
      </c>
      <c r="AX386" t="s">
        <v>567</v>
      </c>
      <c r="AY386" t="s">
        <v>71</v>
      </c>
      <c r="AZ386" t="s">
        <v>71</v>
      </c>
      <c r="BA386" t="s">
        <v>71</v>
      </c>
      <c r="BB386" t="s">
        <v>71</v>
      </c>
      <c r="BC386">
        <v>322</v>
      </c>
      <c r="BD386">
        <v>329</v>
      </c>
      <c r="BE386" t="s">
        <v>71</v>
      </c>
      <c r="BF386" t="s">
        <v>71</v>
      </c>
      <c r="BG386" t="s">
        <v>71</v>
      </c>
      <c r="BH386" t="s">
        <v>71</v>
      </c>
      <c r="BI386" t="s">
        <v>71</v>
      </c>
      <c r="BJ386" t="s">
        <v>71</v>
      </c>
      <c r="BK386" t="s">
        <v>71</v>
      </c>
      <c r="BL386" t="s">
        <v>71</v>
      </c>
      <c r="BM386" t="s">
        <v>71</v>
      </c>
      <c r="BN386" t="s">
        <v>71</v>
      </c>
      <c r="BO386" t="s">
        <v>71</v>
      </c>
      <c r="BP386" t="s">
        <v>71</v>
      </c>
      <c r="BQ386" t="s">
        <v>71</v>
      </c>
      <c r="BR386" t="s">
        <v>71</v>
      </c>
      <c r="BS386" t="s">
        <v>71</v>
      </c>
      <c r="BT386" t="s">
        <v>3672</v>
      </c>
      <c r="BU386" t="str">
        <f>HYPERLINK("https%3A%2F%2Fwww.webofscience.com%2Fwos%2Fwoscc%2Ffull-record%2FWOS:A1996VY83600009","View Full Record in Web of Science")</f>
        <v>View Full Record in Web of Science</v>
      </c>
    </row>
    <row r="387" spans="1:73" x14ac:dyDescent="0.25">
      <c r="A387" t="s">
        <v>69</v>
      </c>
      <c r="B387" t="s">
        <v>3673</v>
      </c>
      <c r="C387" t="s">
        <v>71</v>
      </c>
      <c r="D387" t="s">
        <v>71</v>
      </c>
      <c r="E387" t="s">
        <v>71</v>
      </c>
      <c r="F387" t="s">
        <v>3674</v>
      </c>
      <c r="G387" t="s">
        <v>71</v>
      </c>
      <c r="H387" t="s">
        <v>71</v>
      </c>
      <c r="I387" t="s">
        <v>3675</v>
      </c>
      <c r="K387" t="s">
        <v>3471</v>
      </c>
      <c r="L387" t="s">
        <v>71</v>
      </c>
      <c r="M387" t="s">
        <v>71</v>
      </c>
      <c r="N387" t="s">
        <v>71</v>
      </c>
      <c r="O387" t="s">
        <v>71</v>
      </c>
      <c r="P387" t="s">
        <v>71</v>
      </c>
      <c r="Q387" t="s">
        <v>71</v>
      </c>
      <c r="R387" t="s">
        <v>71</v>
      </c>
      <c r="S387" t="s">
        <v>71</v>
      </c>
      <c r="T387" t="s">
        <v>71</v>
      </c>
      <c r="U387" t="s">
        <v>71</v>
      </c>
      <c r="V387" t="s">
        <v>71</v>
      </c>
      <c r="W387" t="s">
        <v>3676</v>
      </c>
      <c r="X387" t="s">
        <v>71</v>
      </c>
      <c r="Y387" t="s">
        <v>71</v>
      </c>
      <c r="Z387" t="s">
        <v>71</v>
      </c>
      <c r="AA387" t="s">
        <v>71</v>
      </c>
      <c r="AB387" t="s">
        <v>3677</v>
      </c>
      <c r="AC387" t="s">
        <v>3678</v>
      </c>
      <c r="AD387" t="s">
        <v>71</v>
      </c>
      <c r="AE387" t="s">
        <v>71</v>
      </c>
      <c r="AF387" t="s">
        <v>71</v>
      </c>
      <c r="AG387" t="s">
        <v>71</v>
      </c>
      <c r="AH387" t="s">
        <v>71</v>
      </c>
      <c r="AI387" t="s">
        <v>71</v>
      </c>
      <c r="AJ387" t="s">
        <v>71</v>
      </c>
      <c r="AK387" t="s">
        <v>71</v>
      </c>
      <c r="AL387" t="s">
        <v>71</v>
      </c>
      <c r="AM387" t="s">
        <v>71</v>
      </c>
      <c r="AN387" t="s">
        <v>71</v>
      </c>
      <c r="AO387" t="s">
        <v>71</v>
      </c>
      <c r="AP387" t="s">
        <v>3475</v>
      </c>
      <c r="AQ387" t="s">
        <v>3476</v>
      </c>
      <c r="AR387" t="s">
        <v>71</v>
      </c>
      <c r="AS387" t="s">
        <v>71</v>
      </c>
      <c r="AT387" t="s">
        <v>71</v>
      </c>
      <c r="AU387" t="s">
        <v>71</v>
      </c>
      <c r="AV387">
        <v>2018</v>
      </c>
      <c r="AW387">
        <v>11</v>
      </c>
      <c r="AX387">
        <v>2</v>
      </c>
      <c r="AY387" t="s">
        <v>71</v>
      </c>
      <c r="AZ387" t="s">
        <v>71</v>
      </c>
      <c r="BA387" t="s">
        <v>71</v>
      </c>
      <c r="BB387" t="s">
        <v>71</v>
      </c>
      <c r="BC387">
        <v>285</v>
      </c>
      <c r="BD387">
        <v>308</v>
      </c>
      <c r="BE387" t="s">
        <v>71</v>
      </c>
      <c r="BF387" t="s">
        <v>3679</v>
      </c>
      <c r="BG387" t="str">
        <f>HYPERLINK("http://dx.doi.org/10.1108/IJICC-10-2016-0037","http://dx.doi.org/10.1108/IJICC-10-2016-0037")</f>
        <v>http://dx.doi.org/10.1108/IJICC-10-2016-0037</v>
      </c>
      <c r="BH387" t="s">
        <v>71</v>
      </c>
      <c r="BI387" t="s">
        <v>71</v>
      </c>
      <c r="BJ387" t="s">
        <v>71</v>
      </c>
      <c r="BK387" t="s">
        <v>71</v>
      </c>
      <c r="BL387" t="s">
        <v>71</v>
      </c>
      <c r="BM387" t="s">
        <v>71</v>
      </c>
      <c r="BN387" t="s">
        <v>71</v>
      </c>
      <c r="BO387" t="s">
        <v>71</v>
      </c>
      <c r="BP387" t="s">
        <v>71</v>
      </c>
      <c r="BQ387" t="s">
        <v>71</v>
      </c>
      <c r="BR387" t="s">
        <v>71</v>
      </c>
      <c r="BS387" t="s">
        <v>71</v>
      </c>
      <c r="BT387" t="s">
        <v>3680</v>
      </c>
      <c r="BU387" t="str">
        <f>HYPERLINK("https%3A%2F%2Fwww.webofscience.com%2Fwos%2Fwoscc%2Ffull-record%2FWOS:000433359500007","View Full Record in Web of Science")</f>
        <v>View Full Record in Web of Science</v>
      </c>
    </row>
    <row r="388" spans="1:73" x14ac:dyDescent="0.25">
      <c r="A388" t="s">
        <v>83</v>
      </c>
      <c r="B388" t="s">
        <v>3681</v>
      </c>
      <c r="C388" t="s">
        <v>71</v>
      </c>
      <c r="D388" t="s">
        <v>71</v>
      </c>
      <c r="E388" t="s">
        <v>102</v>
      </c>
      <c r="F388" t="s">
        <v>3682</v>
      </c>
      <c r="G388" t="s">
        <v>71</v>
      </c>
      <c r="H388" t="s">
        <v>71</v>
      </c>
      <c r="I388" t="s">
        <v>3683</v>
      </c>
      <c r="K388" t="s">
        <v>3684</v>
      </c>
      <c r="L388" t="s">
        <v>71</v>
      </c>
      <c r="M388" t="s">
        <v>71</v>
      </c>
      <c r="N388" t="s">
        <v>71</v>
      </c>
      <c r="O388" t="s">
        <v>71</v>
      </c>
      <c r="P388" t="s">
        <v>3685</v>
      </c>
      <c r="Q388" t="s">
        <v>3686</v>
      </c>
      <c r="R388" t="s">
        <v>3687</v>
      </c>
      <c r="S388" t="s">
        <v>102</v>
      </c>
      <c r="T388" t="s">
        <v>71</v>
      </c>
      <c r="U388" t="s">
        <v>71</v>
      </c>
      <c r="V388" t="s">
        <v>71</v>
      </c>
      <c r="W388" t="s">
        <v>3688</v>
      </c>
      <c r="X388" t="s">
        <v>71</v>
      </c>
      <c r="Y388" t="s">
        <v>71</v>
      </c>
      <c r="Z388" t="s">
        <v>71</v>
      </c>
      <c r="AA388" t="s">
        <v>71</v>
      </c>
      <c r="AB388" t="s">
        <v>71</v>
      </c>
      <c r="AC388" t="s">
        <v>71</v>
      </c>
      <c r="AD388" t="s">
        <v>71</v>
      </c>
      <c r="AE388" t="s">
        <v>71</v>
      </c>
      <c r="AF388" t="s">
        <v>71</v>
      </c>
      <c r="AG388" t="s">
        <v>71</v>
      </c>
      <c r="AH388" t="s">
        <v>71</v>
      </c>
      <c r="AI388" t="s">
        <v>71</v>
      </c>
      <c r="AJ388" t="s">
        <v>71</v>
      </c>
      <c r="AK388" t="s">
        <v>71</v>
      </c>
      <c r="AL388" t="s">
        <v>71</v>
      </c>
      <c r="AM388" t="s">
        <v>71</v>
      </c>
      <c r="AN388" t="s">
        <v>71</v>
      </c>
      <c r="AO388" t="s">
        <v>71</v>
      </c>
      <c r="AP388" t="s">
        <v>71</v>
      </c>
      <c r="AQ388" t="s">
        <v>71</v>
      </c>
      <c r="AR388" t="s">
        <v>3689</v>
      </c>
      <c r="AS388" t="s">
        <v>71</v>
      </c>
      <c r="AT388" t="s">
        <v>71</v>
      </c>
      <c r="AU388" t="s">
        <v>71</v>
      </c>
      <c r="AV388">
        <v>2008</v>
      </c>
      <c r="AW388" t="s">
        <v>71</v>
      </c>
      <c r="AX388" t="s">
        <v>71</v>
      </c>
      <c r="AY388" t="s">
        <v>71</v>
      </c>
      <c r="AZ388" t="s">
        <v>71</v>
      </c>
      <c r="BA388" t="s">
        <v>71</v>
      </c>
      <c r="BB388" t="s">
        <v>71</v>
      </c>
      <c r="BC388">
        <v>72</v>
      </c>
      <c r="BD388" t="s">
        <v>99</v>
      </c>
      <c r="BE388" t="s">
        <v>71</v>
      </c>
      <c r="BF388" t="s">
        <v>71</v>
      </c>
      <c r="BG388" t="s">
        <v>71</v>
      </c>
      <c r="BH388" t="s">
        <v>71</v>
      </c>
      <c r="BI388" t="s">
        <v>71</v>
      </c>
      <c r="BJ388" t="s">
        <v>71</v>
      </c>
      <c r="BK388" t="s">
        <v>71</v>
      </c>
      <c r="BL388" t="s">
        <v>71</v>
      </c>
      <c r="BM388" t="s">
        <v>71</v>
      </c>
      <c r="BN388" t="s">
        <v>71</v>
      </c>
      <c r="BO388" t="s">
        <v>71</v>
      </c>
      <c r="BP388" t="s">
        <v>71</v>
      </c>
      <c r="BQ388" t="s">
        <v>71</v>
      </c>
      <c r="BR388" t="s">
        <v>71</v>
      </c>
      <c r="BS388" t="s">
        <v>71</v>
      </c>
      <c r="BT388" t="s">
        <v>3690</v>
      </c>
      <c r="BU388" t="str">
        <f>HYPERLINK("https%3A%2F%2Fwww.webofscience.com%2Fwos%2Fwoscc%2Ffull-record%2FWOS:000255784700016","View Full Record in Web of Science")</f>
        <v>View Full Record in Web of Science</v>
      </c>
    </row>
    <row r="389" spans="1:73" x14ac:dyDescent="0.25">
      <c r="A389" t="s">
        <v>83</v>
      </c>
      <c r="B389" t="s">
        <v>3691</v>
      </c>
      <c r="C389" t="s">
        <v>71</v>
      </c>
      <c r="D389" t="s">
        <v>3692</v>
      </c>
      <c r="E389" t="s">
        <v>71</v>
      </c>
      <c r="F389" t="s">
        <v>3693</v>
      </c>
      <c r="G389" t="s">
        <v>71</v>
      </c>
      <c r="H389" t="s">
        <v>71</v>
      </c>
      <c r="I389" t="s">
        <v>3694</v>
      </c>
      <c r="K389" t="s">
        <v>3695</v>
      </c>
      <c r="L389" t="s">
        <v>71</v>
      </c>
      <c r="M389" t="s">
        <v>71</v>
      </c>
      <c r="N389" t="s">
        <v>71</v>
      </c>
      <c r="O389" t="s">
        <v>71</v>
      </c>
      <c r="P389" t="s">
        <v>3696</v>
      </c>
      <c r="Q389" t="s">
        <v>3697</v>
      </c>
      <c r="R389" t="s">
        <v>3698</v>
      </c>
      <c r="S389" t="s">
        <v>3699</v>
      </c>
      <c r="T389" t="s">
        <v>71</v>
      </c>
      <c r="U389" t="s">
        <v>71</v>
      </c>
      <c r="V389" t="s">
        <v>71</v>
      </c>
      <c r="W389" t="s">
        <v>3700</v>
      </c>
      <c r="X389" t="s">
        <v>71</v>
      </c>
      <c r="Y389" t="s">
        <v>71</v>
      </c>
      <c r="Z389" t="s">
        <v>71</v>
      </c>
      <c r="AA389" t="s">
        <v>71</v>
      </c>
      <c r="AB389" t="s">
        <v>3701</v>
      </c>
      <c r="AC389" t="s">
        <v>3702</v>
      </c>
      <c r="AD389" t="s">
        <v>71</v>
      </c>
      <c r="AE389" t="s">
        <v>71</v>
      </c>
      <c r="AF389" t="s">
        <v>71</v>
      </c>
      <c r="AG389" t="s">
        <v>71</v>
      </c>
      <c r="AH389" t="s">
        <v>71</v>
      </c>
      <c r="AI389" t="s">
        <v>71</v>
      </c>
      <c r="AJ389" t="s">
        <v>71</v>
      </c>
      <c r="AK389" t="s">
        <v>71</v>
      </c>
      <c r="AL389" t="s">
        <v>71</v>
      </c>
      <c r="AM389" t="s">
        <v>71</v>
      </c>
      <c r="AN389" t="s">
        <v>71</v>
      </c>
      <c r="AO389" t="s">
        <v>71</v>
      </c>
      <c r="AP389" t="s">
        <v>71</v>
      </c>
      <c r="AQ389" t="s">
        <v>71</v>
      </c>
      <c r="AR389" t="s">
        <v>3703</v>
      </c>
      <c r="AS389" t="s">
        <v>71</v>
      </c>
      <c r="AT389" t="s">
        <v>71</v>
      </c>
      <c r="AU389" t="s">
        <v>71</v>
      </c>
      <c r="AV389">
        <v>2007</v>
      </c>
      <c r="AW389" t="s">
        <v>71</v>
      </c>
      <c r="AX389" t="s">
        <v>71</v>
      </c>
      <c r="AY389" t="s">
        <v>71</v>
      </c>
      <c r="AZ389" t="s">
        <v>71</v>
      </c>
      <c r="BA389" t="s">
        <v>71</v>
      </c>
      <c r="BB389" t="s">
        <v>71</v>
      </c>
      <c r="BC389">
        <v>391</v>
      </c>
      <c r="BD389">
        <v>396</v>
      </c>
      <c r="BE389" t="s">
        <v>71</v>
      </c>
      <c r="BF389" t="s">
        <v>71</v>
      </c>
      <c r="BG389" t="s">
        <v>71</v>
      </c>
      <c r="BH389" t="s">
        <v>71</v>
      </c>
      <c r="BI389" t="s">
        <v>71</v>
      </c>
      <c r="BJ389" t="s">
        <v>71</v>
      </c>
      <c r="BK389" t="s">
        <v>71</v>
      </c>
      <c r="BL389" t="s">
        <v>71</v>
      </c>
      <c r="BM389" t="s">
        <v>71</v>
      </c>
      <c r="BN389" t="s">
        <v>71</v>
      </c>
      <c r="BO389" t="s">
        <v>71</v>
      </c>
      <c r="BP389" t="s">
        <v>71</v>
      </c>
      <c r="BQ389" t="s">
        <v>71</v>
      </c>
      <c r="BR389" t="s">
        <v>71</v>
      </c>
      <c r="BS389" t="s">
        <v>71</v>
      </c>
      <c r="BT389" t="s">
        <v>3704</v>
      </c>
      <c r="BU389" t="str">
        <f>HYPERLINK("https%3A%2F%2Fwww.webofscience.com%2Fwos%2Fwoscc%2Ffull-record%2FWOS:000246295700067","View Full Record in Web of Science")</f>
        <v>View Full Record in Web of Science</v>
      </c>
    </row>
    <row r="390" spans="1:73" x14ac:dyDescent="0.25">
      <c r="A390" t="s">
        <v>69</v>
      </c>
      <c r="B390" t="s">
        <v>3705</v>
      </c>
      <c r="C390" t="s">
        <v>71</v>
      </c>
      <c r="D390" t="s">
        <v>71</v>
      </c>
      <c r="E390" t="s">
        <v>71</v>
      </c>
      <c r="F390" t="s">
        <v>3706</v>
      </c>
      <c r="G390" t="s">
        <v>71</v>
      </c>
      <c r="H390" t="s">
        <v>71</v>
      </c>
      <c r="I390" t="s">
        <v>3707</v>
      </c>
      <c r="K390" t="s">
        <v>788</v>
      </c>
      <c r="L390" t="s">
        <v>71</v>
      </c>
      <c r="M390" t="s">
        <v>71</v>
      </c>
      <c r="N390" t="s">
        <v>71</v>
      </c>
      <c r="O390" t="s">
        <v>71</v>
      </c>
      <c r="P390" t="s">
        <v>71</v>
      </c>
      <c r="Q390" t="s">
        <v>71</v>
      </c>
      <c r="R390" t="s">
        <v>71</v>
      </c>
      <c r="S390" t="s">
        <v>71</v>
      </c>
      <c r="T390" t="s">
        <v>71</v>
      </c>
      <c r="U390" t="s">
        <v>71</v>
      </c>
      <c r="V390" t="s">
        <v>71</v>
      </c>
      <c r="W390" t="s">
        <v>3708</v>
      </c>
      <c r="X390" t="s">
        <v>71</v>
      </c>
      <c r="Y390" t="s">
        <v>71</v>
      </c>
      <c r="Z390" t="s">
        <v>71</v>
      </c>
      <c r="AA390" t="s">
        <v>71</v>
      </c>
      <c r="AB390" t="s">
        <v>3633</v>
      </c>
      <c r="AC390" t="s">
        <v>3634</v>
      </c>
      <c r="AD390" t="s">
        <v>71</v>
      </c>
      <c r="AE390" t="s">
        <v>71</v>
      </c>
      <c r="AF390" t="s">
        <v>71</v>
      </c>
      <c r="AG390" t="s">
        <v>71</v>
      </c>
      <c r="AH390" t="s">
        <v>71</v>
      </c>
      <c r="AI390" t="s">
        <v>71</v>
      </c>
      <c r="AJ390" t="s">
        <v>71</v>
      </c>
      <c r="AK390" t="s">
        <v>71</v>
      </c>
      <c r="AL390" t="s">
        <v>71</v>
      </c>
      <c r="AM390" t="s">
        <v>71</v>
      </c>
      <c r="AN390" t="s">
        <v>71</v>
      </c>
      <c r="AO390" t="s">
        <v>71</v>
      </c>
      <c r="AP390" t="s">
        <v>792</v>
      </c>
      <c r="AQ390" t="s">
        <v>793</v>
      </c>
      <c r="AR390" t="s">
        <v>71</v>
      </c>
      <c r="AS390" t="s">
        <v>71</v>
      </c>
      <c r="AT390" t="s">
        <v>71</v>
      </c>
      <c r="AU390" t="s">
        <v>1454</v>
      </c>
      <c r="AV390">
        <v>2019</v>
      </c>
      <c r="AW390">
        <v>4</v>
      </c>
      <c r="AX390">
        <v>3</v>
      </c>
      <c r="AY390" t="s">
        <v>71</v>
      </c>
      <c r="AZ390" t="s">
        <v>71</v>
      </c>
      <c r="BA390" t="s">
        <v>180</v>
      </c>
      <c r="BB390" t="s">
        <v>71</v>
      </c>
      <c r="BC390">
        <v>407</v>
      </c>
      <c r="BD390">
        <v>420</v>
      </c>
      <c r="BE390" t="s">
        <v>71</v>
      </c>
      <c r="BF390" t="s">
        <v>3709</v>
      </c>
      <c r="BG390" t="str">
        <f>HYPERLINK("http://dx.doi.org/10.1007/s41066-018-0101-x","http://dx.doi.org/10.1007/s41066-018-0101-x")</f>
        <v>http://dx.doi.org/10.1007/s41066-018-0101-x</v>
      </c>
      <c r="BH390" t="s">
        <v>71</v>
      </c>
      <c r="BI390" t="s">
        <v>71</v>
      </c>
      <c r="BJ390" t="s">
        <v>71</v>
      </c>
      <c r="BK390" t="s">
        <v>71</v>
      </c>
      <c r="BL390" t="s">
        <v>71</v>
      </c>
      <c r="BM390" t="s">
        <v>71</v>
      </c>
      <c r="BN390" t="s">
        <v>71</v>
      </c>
      <c r="BO390" t="s">
        <v>71</v>
      </c>
      <c r="BP390" t="s">
        <v>71</v>
      </c>
      <c r="BQ390" t="s">
        <v>71</v>
      </c>
      <c r="BR390" t="s">
        <v>71</v>
      </c>
      <c r="BS390" t="s">
        <v>71</v>
      </c>
      <c r="BT390" t="s">
        <v>3710</v>
      </c>
      <c r="BU390" t="str">
        <f>HYPERLINK("https%3A%2F%2Fwww.webofscience.com%2Fwos%2Fwoscc%2Ffull-record%2FWOS:000668875300010","View Full Record in Web of Science")</f>
        <v>View Full Record in Web of Science</v>
      </c>
    </row>
    <row r="391" spans="1:73" x14ac:dyDescent="0.25">
      <c r="A391" t="s">
        <v>69</v>
      </c>
      <c r="B391" t="s">
        <v>3711</v>
      </c>
      <c r="C391" t="s">
        <v>71</v>
      </c>
      <c r="D391" t="s">
        <v>71</v>
      </c>
      <c r="E391" t="s">
        <v>71</v>
      </c>
      <c r="F391" t="s">
        <v>3712</v>
      </c>
      <c r="G391" t="s">
        <v>71</v>
      </c>
      <c r="H391" t="s">
        <v>71</v>
      </c>
      <c r="I391" t="s">
        <v>3713</v>
      </c>
      <c r="K391" t="s">
        <v>3714</v>
      </c>
      <c r="L391" t="s">
        <v>71</v>
      </c>
      <c r="M391" t="s">
        <v>71</v>
      </c>
      <c r="N391" t="s">
        <v>71</v>
      </c>
      <c r="O391" t="s">
        <v>71</v>
      </c>
      <c r="P391" t="s">
        <v>71</v>
      </c>
      <c r="Q391" t="s">
        <v>71</v>
      </c>
      <c r="R391" t="s">
        <v>71</v>
      </c>
      <c r="S391" t="s">
        <v>71</v>
      </c>
      <c r="T391" t="s">
        <v>71</v>
      </c>
      <c r="U391" t="s">
        <v>71</v>
      </c>
      <c r="V391" t="s">
        <v>71</v>
      </c>
      <c r="W391" t="s">
        <v>3715</v>
      </c>
      <c r="X391" t="s">
        <v>71</v>
      </c>
      <c r="Y391" t="s">
        <v>71</v>
      </c>
      <c r="Z391" t="s">
        <v>71</v>
      </c>
      <c r="AA391" t="s">
        <v>71</v>
      </c>
      <c r="AB391" t="s">
        <v>3716</v>
      </c>
      <c r="AC391" t="s">
        <v>3717</v>
      </c>
      <c r="AD391" t="s">
        <v>71</v>
      </c>
      <c r="AE391" t="s">
        <v>71</v>
      </c>
      <c r="AF391" t="s">
        <v>71</v>
      </c>
      <c r="AG391" t="s">
        <v>71</v>
      </c>
      <c r="AH391" t="s">
        <v>71</v>
      </c>
      <c r="AI391" t="s">
        <v>71</v>
      </c>
      <c r="AJ391" t="s">
        <v>71</v>
      </c>
      <c r="AK391" t="s">
        <v>71</v>
      </c>
      <c r="AL391" t="s">
        <v>71</v>
      </c>
      <c r="AM391" t="s">
        <v>71</v>
      </c>
      <c r="AN391" t="s">
        <v>71</v>
      </c>
      <c r="AO391" t="s">
        <v>71</v>
      </c>
      <c r="AP391" t="s">
        <v>3718</v>
      </c>
      <c r="AQ391" t="s">
        <v>71</v>
      </c>
      <c r="AR391" t="s">
        <v>71</v>
      </c>
      <c r="AS391" t="s">
        <v>71</v>
      </c>
      <c r="AT391" t="s">
        <v>71</v>
      </c>
      <c r="AU391" t="s">
        <v>129</v>
      </c>
      <c r="AV391">
        <v>2018</v>
      </c>
      <c r="AW391">
        <v>7</v>
      </c>
      <c r="AX391">
        <v>8</v>
      </c>
      <c r="AY391" t="s">
        <v>71</v>
      </c>
      <c r="AZ391" t="s">
        <v>71</v>
      </c>
      <c r="BA391" t="s">
        <v>71</v>
      </c>
      <c r="BB391" t="s">
        <v>71</v>
      </c>
      <c r="BC391" t="s">
        <v>71</v>
      </c>
      <c r="BD391" t="s">
        <v>71</v>
      </c>
      <c r="BE391">
        <v>291</v>
      </c>
      <c r="BF391" t="s">
        <v>3719</v>
      </c>
      <c r="BG391" t="str">
        <f>HYPERLINK("http://dx.doi.org/10.3390/ijgi7080291","http://dx.doi.org/10.3390/ijgi7080291")</f>
        <v>http://dx.doi.org/10.3390/ijgi7080291</v>
      </c>
      <c r="BH391" t="s">
        <v>71</v>
      </c>
      <c r="BI391" t="s">
        <v>71</v>
      </c>
      <c r="BJ391" t="s">
        <v>71</v>
      </c>
      <c r="BK391" t="s">
        <v>71</v>
      </c>
      <c r="BL391" t="s">
        <v>71</v>
      </c>
      <c r="BM391" t="s">
        <v>71</v>
      </c>
      <c r="BN391" t="s">
        <v>71</v>
      </c>
      <c r="BO391" t="s">
        <v>71</v>
      </c>
      <c r="BP391" t="s">
        <v>71</v>
      </c>
      <c r="BQ391" t="s">
        <v>71</v>
      </c>
      <c r="BR391" t="s">
        <v>71</v>
      </c>
      <c r="BS391" t="s">
        <v>71</v>
      </c>
      <c r="BT391" t="s">
        <v>3720</v>
      </c>
      <c r="BU391" t="str">
        <f>HYPERLINK("https%3A%2F%2Fwww.webofscience.com%2Fwos%2Fwoscc%2Ffull-record%2FWOS:000442750900004","View Full Record in Web of Science")</f>
        <v>View Full Record in Web of Science</v>
      </c>
    </row>
    <row r="392" spans="1:73" x14ac:dyDescent="0.25">
      <c r="A392" t="s">
        <v>2847</v>
      </c>
      <c r="B392" t="s">
        <v>3721</v>
      </c>
      <c r="C392" t="s">
        <v>3722</v>
      </c>
      <c r="D392" t="s">
        <v>71</v>
      </c>
      <c r="E392" t="s">
        <v>71</v>
      </c>
      <c r="F392" t="s">
        <v>3723</v>
      </c>
      <c r="G392" t="s">
        <v>3722</v>
      </c>
      <c r="H392" t="s">
        <v>71</v>
      </c>
      <c r="I392" t="s">
        <v>3724</v>
      </c>
      <c r="K392" t="s">
        <v>3725</v>
      </c>
      <c r="L392" t="s">
        <v>3726</v>
      </c>
      <c r="M392" t="s">
        <v>71</v>
      </c>
      <c r="N392" t="s">
        <v>71</v>
      </c>
      <c r="O392" t="s">
        <v>71</v>
      </c>
      <c r="P392" t="s">
        <v>71</v>
      </c>
      <c r="Q392" t="s">
        <v>71</v>
      </c>
      <c r="R392" t="s">
        <v>71</v>
      </c>
      <c r="S392" t="s">
        <v>71</v>
      </c>
      <c r="T392" t="s">
        <v>71</v>
      </c>
      <c r="U392" t="s">
        <v>71</v>
      </c>
      <c r="V392" t="s">
        <v>71</v>
      </c>
      <c r="W392" t="s">
        <v>3727</v>
      </c>
      <c r="X392" t="s">
        <v>71</v>
      </c>
      <c r="Y392" t="s">
        <v>71</v>
      </c>
      <c r="Z392" t="s">
        <v>71</v>
      </c>
      <c r="AA392" t="s">
        <v>71</v>
      </c>
      <c r="AB392" t="s">
        <v>71</v>
      </c>
      <c r="AC392" t="s">
        <v>71</v>
      </c>
      <c r="AD392" t="s">
        <v>71</v>
      </c>
      <c r="AE392" t="s">
        <v>71</v>
      </c>
      <c r="AF392" t="s">
        <v>71</v>
      </c>
      <c r="AG392" t="s">
        <v>71</v>
      </c>
      <c r="AH392" t="s">
        <v>71</v>
      </c>
      <c r="AI392" t="s">
        <v>71</v>
      </c>
      <c r="AJ392" t="s">
        <v>71</v>
      </c>
      <c r="AK392" t="s">
        <v>71</v>
      </c>
      <c r="AL392" t="s">
        <v>71</v>
      </c>
      <c r="AM392" t="s">
        <v>71</v>
      </c>
      <c r="AN392" t="s">
        <v>71</v>
      </c>
      <c r="AO392" t="s">
        <v>71</v>
      </c>
      <c r="AP392" t="s">
        <v>71</v>
      </c>
      <c r="AQ392" t="s">
        <v>71</v>
      </c>
      <c r="AR392" t="s">
        <v>3728</v>
      </c>
      <c r="AS392" t="s">
        <v>71</v>
      </c>
      <c r="AT392" t="s">
        <v>71</v>
      </c>
      <c r="AU392" t="s">
        <v>71</v>
      </c>
      <c r="AV392">
        <v>2017</v>
      </c>
      <c r="AW392" t="s">
        <v>71</v>
      </c>
      <c r="AX392" t="s">
        <v>71</v>
      </c>
      <c r="AY392" t="s">
        <v>71</v>
      </c>
      <c r="AZ392" t="s">
        <v>71</v>
      </c>
      <c r="BA392" t="s">
        <v>71</v>
      </c>
      <c r="BB392" t="s">
        <v>71</v>
      </c>
      <c r="BC392">
        <v>376</v>
      </c>
      <c r="BD392">
        <v>394</v>
      </c>
      <c r="BE392" t="s">
        <v>71</v>
      </c>
      <c r="BF392" t="s">
        <v>3729</v>
      </c>
      <c r="BG392" t="str">
        <f>HYPERLINK("http://dx.doi.org/10.4018/978-1-5225-1008-6.ch017","http://dx.doi.org/10.4018/978-1-5225-1008-6.ch017")</f>
        <v>http://dx.doi.org/10.4018/978-1-5225-1008-6.ch017</v>
      </c>
      <c r="BH392" t="s">
        <v>71</v>
      </c>
      <c r="BI392" t="s">
        <v>71</v>
      </c>
      <c r="BJ392" t="s">
        <v>71</v>
      </c>
      <c r="BK392" t="s">
        <v>71</v>
      </c>
      <c r="BL392" t="s">
        <v>71</v>
      </c>
      <c r="BM392" t="s">
        <v>71</v>
      </c>
      <c r="BN392" t="s">
        <v>71</v>
      </c>
      <c r="BO392" t="s">
        <v>71</v>
      </c>
      <c r="BP392" t="s">
        <v>71</v>
      </c>
      <c r="BQ392" t="s">
        <v>71</v>
      </c>
      <c r="BR392" t="s">
        <v>71</v>
      </c>
      <c r="BS392" t="s">
        <v>71</v>
      </c>
      <c r="BT392" t="s">
        <v>3730</v>
      </c>
      <c r="BU392" t="str">
        <f>HYPERLINK("https%3A%2F%2Fwww.webofscience.com%2Fwos%2Fwoscc%2Ffull-record%2FWOS:000416573000019","View Full Record in Web of Science")</f>
        <v>View Full Record in Web of Science</v>
      </c>
    </row>
    <row r="393" spans="1:73" x14ac:dyDescent="0.25">
      <c r="A393" t="s">
        <v>69</v>
      </c>
      <c r="B393" t="s">
        <v>3731</v>
      </c>
      <c r="C393" t="s">
        <v>71</v>
      </c>
      <c r="D393" t="s">
        <v>71</v>
      </c>
      <c r="E393" t="s">
        <v>71</v>
      </c>
      <c r="F393" t="s">
        <v>3732</v>
      </c>
      <c r="G393" t="s">
        <v>71</v>
      </c>
      <c r="H393" t="s">
        <v>71</v>
      </c>
      <c r="I393" t="s">
        <v>3733</v>
      </c>
      <c r="K393" t="s">
        <v>1049</v>
      </c>
      <c r="L393" t="s">
        <v>71</v>
      </c>
      <c r="M393" t="s">
        <v>71</v>
      </c>
      <c r="N393" t="s">
        <v>71</v>
      </c>
      <c r="O393" t="s">
        <v>71</v>
      </c>
      <c r="P393" t="s">
        <v>71</v>
      </c>
      <c r="Q393" t="s">
        <v>71</v>
      </c>
      <c r="R393" t="s">
        <v>71</v>
      </c>
      <c r="S393" t="s">
        <v>71</v>
      </c>
      <c r="T393" t="s">
        <v>71</v>
      </c>
      <c r="U393" t="s">
        <v>71</v>
      </c>
      <c r="V393" t="s">
        <v>71</v>
      </c>
      <c r="W393" t="s">
        <v>3734</v>
      </c>
      <c r="X393" t="s">
        <v>71</v>
      </c>
      <c r="Y393" t="s">
        <v>71</v>
      </c>
      <c r="Z393" t="s">
        <v>71</v>
      </c>
      <c r="AA393" t="s">
        <v>71</v>
      </c>
      <c r="AB393" t="s">
        <v>71</v>
      </c>
      <c r="AC393" t="s">
        <v>71</v>
      </c>
      <c r="AD393" t="s">
        <v>71</v>
      </c>
      <c r="AE393" t="s">
        <v>71</v>
      </c>
      <c r="AF393" t="s">
        <v>71</v>
      </c>
      <c r="AG393" t="s">
        <v>71</v>
      </c>
      <c r="AH393" t="s">
        <v>71</v>
      </c>
      <c r="AI393" t="s">
        <v>71</v>
      </c>
      <c r="AJ393" t="s">
        <v>71</v>
      </c>
      <c r="AK393" t="s">
        <v>71</v>
      </c>
      <c r="AL393" t="s">
        <v>71</v>
      </c>
      <c r="AM393" t="s">
        <v>71</v>
      </c>
      <c r="AN393" t="s">
        <v>71</v>
      </c>
      <c r="AO393" t="s">
        <v>71</v>
      </c>
      <c r="AP393" t="s">
        <v>1051</v>
      </c>
      <c r="AQ393" t="s">
        <v>1052</v>
      </c>
      <c r="AR393" t="s">
        <v>71</v>
      </c>
      <c r="AS393" t="s">
        <v>71</v>
      </c>
      <c r="AT393" t="s">
        <v>71</v>
      </c>
      <c r="AU393" t="s">
        <v>728</v>
      </c>
      <c r="AV393">
        <v>2013</v>
      </c>
      <c r="AW393">
        <v>4</v>
      </c>
      <c r="AX393">
        <v>6</v>
      </c>
      <c r="AY393" t="s">
        <v>71</v>
      </c>
      <c r="AZ393" t="s">
        <v>71</v>
      </c>
      <c r="BA393" t="s">
        <v>71</v>
      </c>
      <c r="BB393" t="s">
        <v>71</v>
      </c>
      <c r="BC393">
        <v>659</v>
      </c>
      <c r="BD393">
        <v>669</v>
      </c>
      <c r="BE393" t="s">
        <v>71</v>
      </c>
      <c r="BF393" t="s">
        <v>3735</v>
      </c>
      <c r="BG393" t="str">
        <f>HYPERLINK("http://dx.doi.org/10.1007/s13042-012-0130-8","http://dx.doi.org/10.1007/s13042-012-0130-8")</f>
        <v>http://dx.doi.org/10.1007/s13042-012-0130-8</v>
      </c>
      <c r="BH393" t="s">
        <v>71</v>
      </c>
      <c r="BI393" t="s">
        <v>71</v>
      </c>
      <c r="BJ393" t="s">
        <v>71</v>
      </c>
      <c r="BK393" t="s">
        <v>71</v>
      </c>
      <c r="BL393" t="s">
        <v>71</v>
      </c>
      <c r="BM393" t="s">
        <v>71</v>
      </c>
      <c r="BN393" t="s">
        <v>71</v>
      </c>
      <c r="BO393" t="s">
        <v>71</v>
      </c>
      <c r="BP393" t="s">
        <v>71</v>
      </c>
      <c r="BQ393" t="s">
        <v>71</v>
      </c>
      <c r="BR393" t="s">
        <v>71</v>
      </c>
      <c r="BS393" t="s">
        <v>71</v>
      </c>
      <c r="BT393" t="s">
        <v>3736</v>
      </c>
      <c r="BU393" t="str">
        <f>HYPERLINK("https%3A%2F%2Fwww.webofscience.com%2Fwos%2Fwoscc%2Ffull-record%2FWOS:000209204400008","View Full Record in Web of Science")</f>
        <v>View Full Record in Web of Science</v>
      </c>
    </row>
    <row r="394" spans="1:73" x14ac:dyDescent="0.25">
      <c r="A394" t="s">
        <v>69</v>
      </c>
      <c r="B394" t="s">
        <v>3737</v>
      </c>
      <c r="C394" t="s">
        <v>71</v>
      </c>
      <c r="D394" t="s">
        <v>71</v>
      </c>
      <c r="E394" t="s">
        <v>71</v>
      </c>
      <c r="F394" t="s">
        <v>3738</v>
      </c>
      <c r="G394" t="s">
        <v>71</v>
      </c>
      <c r="H394" t="s">
        <v>71</v>
      </c>
      <c r="I394" t="s">
        <v>3739</v>
      </c>
      <c r="K394" t="s">
        <v>1803</v>
      </c>
      <c r="L394" t="s">
        <v>71</v>
      </c>
      <c r="M394" t="s">
        <v>71</v>
      </c>
      <c r="N394" t="s">
        <v>71</v>
      </c>
      <c r="O394" t="s">
        <v>71</v>
      </c>
      <c r="P394" t="s">
        <v>71</v>
      </c>
      <c r="Q394" t="s">
        <v>71</v>
      </c>
      <c r="R394" t="s">
        <v>71</v>
      </c>
      <c r="S394" t="s">
        <v>71</v>
      </c>
      <c r="T394" t="s">
        <v>71</v>
      </c>
      <c r="U394" t="s">
        <v>71</v>
      </c>
      <c r="V394" t="s">
        <v>71</v>
      </c>
      <c r="W394" t="s">
        <v>3740</v>
      </c>
      <c r="X394" t="s">
        <v>71</v>
      </c>
      <c r="Y394" t="s">
        <v>71</v>
      </c>
      <c r="Z394" t="s">
        <v>71</v>
      </c>
      <c r="AA394" t="s">
        <v>71</v>
      </c>
      <c r="AB394" t="s">
        <v>71</v>
      </c>
      <c r="AC394" t="s">
        <v>71</v>
      </c>
      <c r="AD394" t="s">
        <v>71</v>
      </c>
      <c r="AE394" t="s">
        <v>71</v>
      </c>
      <c r="AF394" t="s">
        <v>71</v>
      </c>
      <c r="AG394" t="s">
        <v>71</v>
      </c>
      <c r="AH394" t="s">
        <v>71</v>
      </c>
      <c r="AI394" t="s">
        <v>71</v>
      </c>
      <c r="AJ394" t="s">
        <v>71</v>
      </c>
      <c r="AK394" t="s">
        <v>71</v>
      </c>
      <c r="AL394" t="s">
        <v>71</v>
      </c>
      <c r="AM394" t="s">
        <v>71</v>
      </c>
      <c r="AN394" t="s">
        <v>71</v>
      </c>
      <c r="AO394" t="s">
        <v>71</v>
      </c>
      <c r="AP394" t="s">
        <v>1807</v>
      </c>
      <c r="AQ394" t="s">
        <v>71</v>
      </c>
      <c r="AR394" t="s">
        <v>71</v>
      </c>
      <c r="AS394" t="s">
        <v>71</v>
      </c>
      <c r="AT394" t="s">
        <v>71</v>
      </c>
      <c r="AU394" t="s">
        <v>79</v>
      </c>
      <c r="AV394">
        <v>2011</v>
      </c>
      <c r="AW394">
        <v>6</v>
      </c>
      <c r="AX394">
        <v>3</v>
      </c>
      <c r="AY394" t="s">
        <v>71</v>
      </c>
      <c r="AZ394" t="s">
        <v>71</v>
      </c>
      <c r="BA394" t="s">
        <v>180</v>
      </c>
      <c r="BB394" t="s">
        <v>71</v>
      </c>
      <c r="BC394">
        <v>562</v>
      </c>
      <c r="BD394">
        <v>576</v>
      </c>
      <c r="BE394" t="s">
        <v>71</v>
      </c>
      <c r="BF394" t="s">
        <v>3741</v>
      </c>
      <c r="BG394" t="str">
        <f>HYPERLINK("http://dx.doi.org/10.15837/ijccc.2011.3.2135","http://dx.doi.org/10.15837/ijccc.2011.3.2135")</f>
        <v>http://dx.doi.org/10.15837/ijccc.2011.3.2135</v>
      </c>
      <c r="BH394" t="s">
        <v>71</v>
      </c>
      <c r="BI394" t="s">
        <v>71</v>
      </c>
      <c r="BJ394" t="s">
        <v>71</v>
      </c>
      <c r="BK394" t="s">
        <v>71</v>
      </c>
      <c r="BL394" t="s">
        <v>71</v>
      </c>
      <c r="BM394" t="s">
        <v>71</v>
      </c>
      <c r="BN394" t="s">
        <v>71</v>
      </c>
      <c r="BO394" t="s">
        <v>71</v>
      </c>
      <c r="BP394" t="s">
        <v>71</v>
      </c>
      <c r="BQ394" t="s">
        <v>71</v>
      </c>
      <c r="BR394" t="s">
        <v>71</v>
      </c>
      <c r="BS394" t="s">
        <v>71</v>
      </c>
      <c r="BT394" t="s">
        <v>3742</v>
      </c>
      <c r="BU394" t="str">
        <f>HYPERLINK("https%3A%2F%2Fwww.webofscience.com%2Fwos%2Fwoscc%2Ffull-record%2FWOS:000294513700012","View Full Record in Web of Science")</f>
        <v>View Full Record in Web of Science</v>
      </c>
    </row>
    <row r="395" spans="1:73" x14ac:dyDescent="0.25">
      <c r="A395" t="s">
        <v>69</v>
      </c>
      <c r="B395" t="s">
        <v>3743</v>
      </c>
      <c r="C395" t="s">
        <v>71</v>
      </c>
      <c r="D395" t="s">
        <v>71</v>
      </c>
      <c r="E395" t="s">
        <v>71</v>
      </c>
      <c r="F395" t="s">
        <v>3743</v>
      </c>
      <c r="G395" t="s">
        <v>71</v>
      </c>
      <c r="H395" t="s">
        <v>71</v>
      </c>
      <c r="I395" t="s">
        <v>3744</v>
      </c>
      <c r="K395" t="s">
        <v>1379</v>
      </c>
      <c r="L395" t="s">
        <v>71</v>
      </c>
      <c r="M395" t="s">
        <v>71</v>
      </c>
      <c r="N395" t="s">
        <v>71</v>
      </c>
      <c r="O395" t="s">
        <v>71</v>
      </c>
      <c r="P395" t="s">
        <v>71</v>
      </c>
      <c r="Q395" t="s">
        <v>71</v>
      </c>
      <c r="R395" t="s">
        <v>71</v>
      </c>
      <c r="S395" t="s">
        <v>71</v>
      </c>
      <c r="T395" t="s">
        <v>71</v>
      </c>
      <c r="U395" t="s">
        <v>71</v>
      </c>
      <c r="V395" t="s">
        <v>71</v>
      </c>
      <c r="W395" t="s">
        <v>3745</v>
      </c>
      <c r="X395" t="s">
        <v>71</v>
      </c>
      <c r="Y395" t="s">
        <v>71</v>
      </c>
      <c r="Z395" t="s">
        <v>71</v>
      </c>
      <c r="AA395" t="s">
        <v>71</v>
      </c>
      <c r="AB395" t="s">
        <v>71</v>
      </c>
      <c r="AC395" t="s">
        <v>71</v>
      </c>
      <c r="AD395" t="s">
        <v>71</v>
      </c>
      <c r="AE395" t="s">
        <v>71</v>
      </c>
      <c r="AF395" t="s">
        <v>71</v>
      </c>
      <c r="AG395" t="s">
        <v>71</v>
      </c>
      <c r="AH395" t="s">
        <v>71</v>
      </c>
      <c r="AI395" t="s">
        <v>71</v>
      </c>
      <c r="AJ395" t="s">
        <v>71</v>
      </c>
      <c r="AK395" t="s">
        <v>71</v>
      </c>
      <c r="AL395" t="s">
        <v>71</v>
      </c>
      <c r="AM395" t="s">
        <v>71</v>
      </c>
      <c r="AN395" t="s">
        <v>71</v>
      </c>
      <c r="AO395" t="s">
        <v>71</v>
      </c>
      <c r="AP395" t="s">
        <v>1384</v>
      </c>
      <c r="AQ395" t="s">
        <v>3746</v>
      </c>
      <c r="AR395" t="s">
        <v>71</v>
      </c>
      <c r="AS395" t="s">
        <v>71</v>
      </c>
      <c r="AT395" t="s">
        <v>71</v>
      </c>
      <c r="AU395" t="s">
        <v>3747</v>
      </c>
      <c r="AV395">
        <v>2003</v>
      </c>
      <c r="AW395">
        <v>27</v>
      </c>
      <c r="AX395">
        <v>4</v>
      </c>
      <c r="AY395" t="s">
        <v>71</v>
      </c>
      <c r="AZ395" t="s">
        <v>71</v>
      </c>
      <c r="BA395" t="s">
        <v>71</v>
      </c>
      <c r="BB395" t="s">
        <v>71</v>
      </c>
      <c r="BC395">
        <v>469</v>
      </c>
      <c r="BD395">
        <v>490</v>
      </c>
      <c r="BE395" t="s">
        <v>3748</v>
      </c>
      <c r="BF395" t="s">
        <v>3749</v>
      </c>
      <c r="BG395" t="str">
        <f>HYPERLINK("http://dx.doi.org/10.1016/S0098-1354(02)00221-1","http://dx.doi.org/10.1016/S0098-1354(02)00221-1")</f>
        <v>http://dx.doi.org/10.1016/S0098-1354(02)00221-1</v>
      </c>
      <c r="BH395" t="s">
        <v>71</v>
      </c>
      <c r="BI395" t="s">
        <v>71</v>
      </c>
      <c r="BJ395" t="s">
        <v>71</v>
      </c>
      <c r="BK395" t="s">
        <v>71</v>
      </c>
      <c r="BL395" t="s">
        <v>71</v>
      </c>
      <c r="BM395" t="s">
        <v>71</v>
      </c>
      <c r="BN395" t="s">
        <v>71</v>
      </c>
      <c r="BO395" t="s">
        <v>71</v>
      </c>
      <c r="BP395" t="s">
        <v>71</v>
      </c>
      <c r="BQ395" t="s">
        <v>71</v>
      </c>
      <c r="BR395" t="s">
        <v>71</v>
      </c>
      <c r="BS395" t="s">
        <v>71</v>
      </c>
      <c r="BT395" t="s">
        <v>3750</v>
      </c>
      <c r="BU395" t="str">
        <f>HYPERLINK("https%3A%2F%2Fwww.webofscience.com%2Fwos%2Fwoscc%2Ffull-record%2FWOS:000181703600002","View Full Record in Web of Science")</f>
        <v>View Full Record in Web of Science</v>
      </c>
    </row>
    <row r="396" spans="1:73" x14ac:dyDescent="0.25">
      <c r="A396" t="s">
        <v>83</v>
      </c>
      <c r="B396" t="s">
        <v>3751</v>
      </c>
      <c r="C396" t="s">
        <v>71</v>
      </c>
      <c r="D396" t="s">
        <v>3752</v>
      </c>
      <c r="E396" t="s">
        <v>71</v>
      </c>
      <c r="F396" t="s">
        <v>3753</v>
      </c>
      <c r="G396" t="s">
        <v>71</v>
      </c>
      <c r="H396" t="s">
        <v>71</v>
      </c>
      <c r="I396" t="s">
        <v>1311</v>
      </c>
      <c r="K396" t="s">
        <v>3754</v>
      </c>
      <c r="L396" t="s">
        <v>71</v>
      </c>
      <c r="M396" t="s">
        <v>71</v>
      </c>
      <c r="N396" t="s">
        <v>71</v>
      </c>
      <c r="O396" t="s">
        <v>71</v>
      </c>
      <c r="P396" t="s">
        <v>3158</v>
      </c>
      <c r="Q396" t="s">
        <v>3159</v>
      </c>
      <c r="R396" t="s">
        <v>3160</v>
      </c>
      <c r="S396" t="s">
        <v>3161</v>
      </c>
      <c r="T396" t="s">
        <v>71</v>
      </c>
      <c r="U396" t="s">
        <v>71</v>
      </c>
      <c r="V396" t="s">
        <v>71</v>
      </c>
      <c r="W396" t="s">
        <v>3755</v>
      </c>
      <c r="X396" t="s">
        <v>71</v>
      </c>
      <c r="Y396" t="s">
        <v>71</v>
      </c>
      <c r="Z396" t="s">
        <v>71</v>
      </c>
      <c r="AA396" t="s">
        <v>71</v>
      </c>
      <c r="AB396" t="s">
        <v>71</v>
      </c>
      <c r="AC396" t="s">
        <v>71</v>
      </c>
      <c r="AD396" t="s">
        <v>71</v>
      </c>
      <c r="AE396" t="s">
        <v>71</v>
      </c>
      <c r="AF396" t="s">
        <v>71</v>
      </c>
      <c r="AG396" t="s">
        <v>71</v>
      </c>
      <c r="AH396" t="s">
        <v>71</v>
      </c>
      <c r="AI396" t="s">
        <v>71</v>
      </c>
      <c r="AJ396" t="s">
        <v>71</v>
      </c>
      <c r="AK396" t="s">
        <v>71</v>
      </c>
      <c r="AL396" t="s">
        <v>71</v>
      </c>
      <c r="AM396" t="s">
        <v>71</v>
      </c>
      <c r="AN396" t="s">
        <v>71</v>
      </c>
      <c r="AO396" t="s">
        <v>71</v>
      </c>
      <c r="AP396" t="s">
        <v>71</v>
      </c>
      <c r="AQ396" t="s">
        <v>71</v>
      </c>
      <c r="AR396" t="s">
        <v>3756</v>
      </c>
      <c r="AS396" t="s">
        <v>71</v>
      </c>
      <c r="AT396" t="s">
        <v>71</v>
      </c>
      <c r="AU396" t="s">
        <v>71</v>
      </c>
      <c r="AV396">
        <v>2007</v>
      </c>
      <c r="AW396" t="s">
        <v>71</v>
      </c>
      <c r="AX396" t="s">
        <v>71</v>
      </c>
      <c r="AY396" t="s">
        <v>71</v>
      </c>
      <c r="AZ396" t="s">
        <v>71</v>
      </c>
      <c r="BA396" t="s">
        <v>71</v>
      </c>
      <c r="BB396" t="s">
        <v>71</v>
      </c>
      <c r="BC396">
        <v>228</v>
      </c>
      <c r="BD396" t="s">
        <v>99</v>
      </c>
      <c r="BE396" t="s">
        <v>71</v>
      </c>
      <c r="BF396" t="s">
        <v>71</v>
      </c>
      <c r="BG396" t="s">
        <v>71</v>
      </c>
      <c r="BH396" t="s">
        <v>71</v>
      </c>
      <c r="BI396" t="s">
        <v>71</v>
      </c>
      <c r="BJ396" t="s">
        <v>71</v>
      </c>
      <c r="BK396" t="s">
        <v>71</v>
      </c>
      <c r="BL396" t="s">
        <v>71</v>
      </c>
      <c r="BM396" t="s">
        <v>71</v>
      </c>
      <c r="BN396" t="s">
        <v>71</v>
      </c>
      <c r="BO396" t="s">
        <v>71</v>
      </c>
      <c r="BP396" t="s">
        <v>71</v>
      </c>
      <c r="BQ396" t="s">
        <v>71</v>
      </c>
      <c r="BR396" t="s">
        <v>71</v>
      </c>
      <c r="BS396" t="s">
        <v>71</v>
      </c>
      <c r="BT396" t="s">
        <v>3757</v>
      </c>
      <c r="BU396" t="str">
        <f>HYPERLINK("https%3A%2F%2Fwww.webofscience.com%2Fwos%2Fwoscc%2Ffull-record%2FWOS:000252459400047","View Full Record in Web of Science")</f>
        <v>View Full Record in Web of Science</v>
      </c>
    </row>
    <row r="397" spans="1:73" x14ac:dyDescent="0.25">
      <c r="A397" t="s">
        <v>83</v>
      </c>
      <c r="B397" t="s">
        <v>3758</v>
      </c>
      <c r="C397" t="s">
        <v>71</v>
      </c>
      <c r="D397" t="s">
        <v>3759</v>
      </c>
      <c r="E397" t="s">
        <v>71</v>
      </c>
      <c r="F397" t="s">
        <v>3760</v>
      </c>
      <c r="G397" t="s">
        <v>71</v>
      </c>
      <c r="H397" t="s">
        <v>71</v>
      </c>
      <c r="I397" t="s">
        <v>3761</v>
      </c>
      <c r="K397" t="s">
        <v>3762</v>
      </c>
      <c r="L397" t="s">
        <v>89</v>
      </c>
      <c r="M397" t="s">
        <v>71</v>
      </c>
      <c r="N397" t="s">
        <v>71</v>
      </c>
      <c r="O397" t="s">
        <v>71</v>
      </c>
      <c r="P397" t="s">
        <v>3763</v>
      </c>
      <c r="Q397" t="s">
        <v>3764</v>
      </c>
      <c r="R397" t="s">
        <v>3765</v>
      </c>
      <c r="S397" t="s">
        <v>3766</v>
      </c>
      <c r="T397" t="s">
        <v>3767</v>
      </c>
      <c r="U397" t="s">
        <v>71</v>
      </c>
      <c r="V397" t="s">
        <v>71</v>
      </c>
      <c r="W397" t="s">
        <v>3768</v>
      </c>
      <c r="X397" t="s">
        <v>71</v>
      </c>
      <c r="Y397" t="s">
        <v>71</v>
      </c>
      <c r="Z397" t="s">
        <v>71</v>
      </c>
      <c r="AA397" t="s">
        <v>71</v>
      </c>
      <c r="AB397" t="s">
        <v>71</v>
      </c>
      <c r="AC397" t="s">
        <v>71</v>
      </c>
      <c r="AD397" t="s">
        <v>71</v>
      </c>
      <c r="AE397" t="s">
        <v>71</v>
      </c>
      <c r="AF397" t="s">
        <v>71</v>
      </c>
      <c r="AG397" t="s">
        <v>71</v>
      </c>
      <c r="AH397" t="s">
        <v>71</v>
      </c>
      <c r="AI397" t="s">
        <v>71</v>
      </c>
      <c r="AJ397" t="s">
        <v>71</v>
      </c>
      <c r="AK397" t="s">
        <v>71</v>
      </c>
      <c r="AL397" t="s">
        <v>71</v>
      </c>
      <c r="AM397" t="s">
        <v>71</v>
      </c>
      <c r="AN397" t="s">
        <v>71</v>
      </c>
      <c r="AO397" t="s">
        <v>71</v>
      </c>
      <c r="AP397" t="s">
        <v>97</v>
      </c>
      <c r="AQ397" t="s">
        <v>71</v>
      </c>
      <c r="AR397" t="s">
        <v>3769</v>
      </c>
      <c r="AS397" t="s">
        <v>71</v>
      </c>
      <c r="AT397" t="s">
        <v>71</v>
      </c>
      <c r="AU397" t="s">
        <v>71</v>
      </c>
      <c r="AV397">
        <v>2009</v>
      </c>
      <c r="AW397">
        <v>62</v>
      </c>
      <c r="AX397" t="s">
        <v>71</v>
      </c>
      <c r="AY397" t="s">
        <v>71</v>
      </c>
      <c r="AZ397" t="s">
        <v>71</v>
      </c>
      <c r="BA397" t="s">
        <v>71</v>
      </c>
      <c r="BB397" t="s">
        <v>71</v>
      </c>
      <c r="BC397">
        <v>491</v>
      </c>
      <c r="BD397" t="s">
        <v>99</v>
      </c>
      <c r="BE397" t="s">
        <v>71</v>
      </c>
      <c r="BF397" t="s">
        <v>71</v>
      </c>
      <c r="BG397" t="s">
        <v>71</v>
      </c>
      <c r="BH397" t="s">
        <v>71</v>
      </c>
      <c r="BI397" t="s">
        <v>71</v>
      </c>
      <c r="BJ397" t="s">
        <v>71</v>
      </c>
      <c r="BK397" t="s">
        <v>71</v>
      </c>
      <c r="BL397" t="s">
        <v>71</v>
      </c>
      <c r="BM397" t="s">
        <v>71</v>
      </c>
      <c r="BN397" t="s">
        <v>71</v>
      </c>
      <c r="BO397" t="s">
        <v>71</v>
      </c>
      <c r="BP397" t="s">
        <v>71</v>
      </c>
      <c r="BQ397" t="s">
        <v>71</v>
      </c>
      <c r="BR397" t="s">
        <v>71</v>
      </c>
      <c r="BS397" t="s">
        <v>71</v>
      </c>
      <c r="BT397" t="s">
        <v>3770</v>
      </c>
      <c r="BU397" t="str">
        <f>HYPERLINK("https%3A%2F%2Fwww.webofscience.com%2Fwos%2Fwoscc%2Ffull-record%2FWOS:000272995300054","View Full Record in Web of Science")</f>
        <v>View Full Record in Web of Science</v>
      </c>
    </row>
    <row r="398" spans="1:73" x14ac:dyDescent="0.25">
      <c r="A398" t="s">
        <v>460</v>
      </c>
      <c r="B398" t="s">
        <v>3771</v>
      </c>
      <c r="C398" t="s">
        <v>71</v>
      </c>
      <c r="D398" t="s">
        <v>3772</v>
      </c>
      <c r="E398" t="s">
        <v>71</v>
      </c>
      <c r="F398" t="s">
        <v>3771</v>
      </c>
      <c r="G398" t="s">
        <v>71</v>
      </c>
      <c r="H398" t="s">
        <v>71</v>
      </c>
      <c r="I398" t="s">
        <v>3773</v>
      </c>
      <c r="K398" t="s">
        <v>3774</v>
      </c>
      <c r="L398" t="s">
        <v>3775</v>
      </c>
      <c r="M398" t="s">
        <v>71</v>
      </c>
      <c r="N398" t="s">
        <v>71</v>
      </c>
      <c r="O398" t="s">
        <v>71</v>
      </c>
      <c r="P398" t="s">
        <v>3776</v>
      </c>
      <c r="Q398" t="s">
        <v>3777</v>
      </c>
      <c r="R398" t="s">
        <v>3778</v>
      </c>
      <c r="S398" t="s">
        <v>3779</v>
      </c>
      <c r="T398" t="s">
        <v>71</v>
      </c>
      <c r="U398" t="s">
        <v>71</v>
      </c>
      <c r="V398" t="s">
        <v>71</v>
      </c>
      <c r="W398" t="s">
        <v>3780</v>
      </c>
      <c r="X398" t="s">
        <v>71</v>
      </c>
      <c r="Y398" t="s">
        <v>71</v>
      </c>
      <c r="Z398" t="s">
        <v>71</v>
      </c>
      <c r="AA398" t="s">
        <v>71</v>
      </c>
      <c r="AB398" t="s">
        <v>71</v>
      </c>
      <c r="AC398" t="s">
        <v>71</v>
      </c>
      <c r="AD398" t="s">
        <v>71</v>
      </c>
      <c r="AE398" t="s">
        <v>71</v>
      </c>
      <c r="AF398" t="s">
        <v>71</v>
      </c>
      <c r="AG398" t="s">
        <v>71</v>
      </c>
      <c r="AH398" t="s">
        <v>71</v>
      </c>
      <c r="AI398" t="s">
        <v>71</v>
      </c>
      <c r="AJ398" t="s">
        <v>71</v>
      </c>
      <c r="AK398" t="s">
        <v>71</v>
      </c>
      <c r="AL398" t="s">
        <v>71</v>
      </c>
      <c r="AM398" t="s">
        <v>71</v>
      </c>
      <c r="AN398" t="s">
        <v>71</v>
      </c>
      <c r="AO398" t="s">
        <v>71</v>
      </c>
      <c r="AP398" t="s">
        <v>695</v>
      </c>
      <c r="AQ398" t="s">
        <v>71</v>
      </c>
      <c r="AR398" t="s">
        <v>3781</v>
      </c>
      <c r="AS398" t="s">
        <v>71</v>
      </c>
      <c r="AT398" t="s">
        <v>71</v>
      </c>
      <c r="AU398" t="s">
        <v>71</v>
      </c>
      <c r="AV398">
        <v>2005</v>
      </c>
      <c r="AW398">
        <v>3228</v>
      </c>
      <c r="AX398" t="s">
        <v>71</v>
      </c>
      <c r="AY398" t="s">
        <v>71</v>
      </c>
      <c r="AZ398" t="s">
        <v>71</v>
      </c>
      <c r="BA398" t="s">
        <v>71</v>
      </c>
      <c r="BB398" t="s">
        <v>71</v>
      </c>
      <c r="BC398">
        <v>281</v>
      </c>
      <c r="BD398">
        <v>286</v>
      </c>
      <c r="BE398" t="s">
        <v>71</v>
      </c>
      <c r="BF398" t="s">
        <v>71</v>
      </c>
      <c r="BG398" t="s">
        <v>71</v>
      </c>
      <c r="BH398" t="s">
        <v>71</v>
      </c>
      <c r="BI398" t="s">
        <v>71</v>
      </c>
      <c r="BJ398" t="s">
        <v>71</v>
      </c>
      <c r="BK398" t="s">
        <v>71</v>
      </c>
      <c r="BL398" t="s">
        <v>71</v>
      </c>
      <c r="BM398" t="s">
        <v>71</v>
      </c>
      <c r="BN398" t="s">
        <v>71</v>
      </c>
      <c r="BO398" t="s">
        <v>71</v>
      </c>
      <c r="BP398" t="s">
        <v>71</v>
      </c>
      <c r="BQ398" t="s">
        <v>71</v>
      </c>
      <c r="BR398" t="s">
        <v>71</v>
      </c>
      <c r="BS398" t="s">
        <v>71</v>
      </c>
      <c r="BT398" t="s">
        <v>3782</v>
      </c>
      <c r="BU398" t="str">
        <f>HYPERLINK("https%3A%2F%2Fwww.webofscience.com%2Fwos%2Fwoscc%2Ffull-record%2FWOS:000228446400021","View Full Record in Web of Science")</f>
        <v>View Full Record in Web of Science</v>
      </c>
    </row>
    <row r="399" spans="1:73" x14ac:dyDescent="0.25">
      <c r="A399" t="s">
        <v>69</v>
      </c>
      <c r="B399" t="s">
        <v>3783</v>
      </c>
      <c r="C399" t="s">
        <v>71</v>
      </c>
      <c r="D399" t="s">
        <v>71</v>
      </c>
      <c r="E399" t="s">
        <v>71</v>
      </c>
      <c r="F399" t="s">
        <v>3784</v>
      </c>
      <c r="G399" t="s">
        <v>71</v>
      </c>
      <c r="H399" t="s">
        <v>71</v>
      </c>
      <c r="I399" t="s">
        <v>3785</v>
      </c>
      <c r="K399" t="s">
        <v>257</v>
      </c>
      <c r="L399" t="s">
        <v>71</v>
      </c>
      <c r="M399" t="s">
        <v>71</v>
      </c>
      <c r="N399" t="s">
        <v>71</v>
      </c>
      <c r="O399" t="s">
        <v>71</v>
      </c>
      <c r="P399" t="s">
        <v>71</v>
      </c>
      <c r="Q399" t="s">
        <v>71</v>
      </c>
      <c r="R399" t="s">
        <v>71</v>
      </c>
      <c r="S399" t="s">
        <v>71</v>
      </c>
      <c r="T399" t="s">
        <v>71</v>
      </c>
      <c r="U399" t="s">
        <v>71</v>
      </c>
      <c r="V399" t="s">
        <v>71</v>
      </c>
      <c r="W399" t="s">
        <v>3786</v>
      </c>
      <c r="X399" t="s">
        <v>71</v>
      </c>
      <c r="Y399" t="s">
        <v>71</v>
      </c>
      <c r="Z399" t="s">
        <v>71</v>
      </c>
      <c r="AA399" t="s">
        <v>71</v>
      </c>
      <c r="AB399" t="s">
        <v>71</v>
      </c>
      <c r="AC399" t="s">
        <v>3787</v>
      </c>
      <c r="AD399" t="s">
        <v>71</v>
      </c>
      <c r="AE399" t="s">
        <v>71</v>
      </c>
      <c r="AF399" t="s">
        <v>71</v>
      </c>
      <c r="AG399" t="s">
        <v>71</v>
      </c>
      <c r="AH399" t="s">
        <v>71</v>
      </c>
      <c r="AI399" t="s">
        <v>71</v>
      </c>
      <c r="AJ399" t="s">
        <v>71</v>
      </c>
      <c r="AK399" t="s">
        <v>71</v>
      </c>
      <c r="AL399" t="s">
        <v>71</v>
      </c>
      <c r="AM399" t="s">
        <v>71</v>
      </c>
      <c r="AN399" t="s">
        <v>71</v>
      </c>
      <c r="AO399" t="s">
        <v>71</v>
      </c>
      <c r="AP399" t="s">
        <v>261</v>
      </c>
      <c r="AQ399" t="s">
        <v>262</v>
      </c>
      <c r="AR399" t="s">
        <v>71</v>
      </c>
      <c r="AS399" t="s">
        <v>71</v>
      </c>
      <c r="AT399" t="s">
        <v>71</v>
      </c>
      <c r="AU399" t="s">
        <v>263</v>
      </c>
      <c r="AV399">
        <v>2021</v>
      </c>
      <c r="AW399">
        <v>138</v>
      </c>
      <c r="AX399" t="s">
        <v>71</v>
      </c>
      <c r="AY399" t="s">
        <v>71</v>
      </c>
      <c r="AZ399" t="s">
        <v>71</v>
      </c>
      <c r="BA399" t="s">
        <v>71</v>
      </c>
      <c r="BB399" t="s">
        <v>71</v>
      </c>
      <c r="BC399">
        <v>161</v>
      </c>
      <c r="BD399">
        <v>187</v>
      </c>
      <c r="BE399" t="s">
        <v>71</v>
      </c>
      <c r="BF399" t="s">
        <v>3788</v>
      </c>
      <c r="BG399" t="str">
        <f>HYPERLINK("http://dx.doi.org/10.1016/j.ijar.2021.08.004","http://dx.doi.org/10.1016/j.ijar.2021.08.004")</f>
        <v>http://dx.doi.org/10.1016/j.ijar.2021.08.004</v>
      </c>
      <c r="BH399" t="s">
        <v>71</v>
      </c>
      <c r="BI399" t="s">
        <v>3223</v>
      </c>
      <c r="BJ399" t="s">
        <v>71</v>
      </c>
      <c r="BK399" t="s">
        <v>71</v>
      </c>
      <c r="BL399" t="s">
        <v>71</v>
      </c>
      <c r="BM399" t="s">
        <v>71</v>
      </c>
      <c r="BN399" t="s">
        <v>71</v>
      </c>
      <c r="BO399" t="s">
        <v>71</v>
      </c>
      <c r="BP399" t="s">
        <v>71</v>
      </c>
      <c r="BQ399" t="s">
        <v>71</v>
      </c>
      <c r="BR399" t="s">
        <v>71</v>
      </c>
      <c r="BS399" t="s">
        <v>71</v>
      </c>
      <c r="BT399" t="s">
        <v>3789</v>
      </c>
      <c r="BU399" t="str">
        <f>HYPERLINK("https%3A%2F%2Fwww.webofscience.com%2Fwos%2Fwoscc%2Ffull-record%2FWOS:000704053400011","View Full Record in Web of Science")</f>
        <v>View Full Record in Web of Science</v>
      </c>
    </row>
    <row r="400" spans="1:73" x14ac:dyDescent="0.25">
      <c r="A400" t="s">
        <v>69</v>
      </c>
      <c r="B400" t="s">
        <v>3790</v>
      </c>
      <c r="C400" t="s">
        <v>71</v>
      </c>
      <c r="D400" t="s">
        <v>71</v>
      </c>
      <c r="E400" t="s">
        <v>71</v>
      </c>
      <c r="F400" t="s">
        <v>3791</v>
      </c>
      <c r="G400" t="s">
        <v>71</v>
      </c>
      <c r="H400" t="s">
        <v>71</v>
      </c>
      <c r="I400" t="s">
        <v>3792</v>
      </c>
      <c r="K400" t="s">
        <v>123</v>
      </c>
      <c r="L400" t="s">
        <v>71</v>
      </c>
      <c r="M400" t="s">
        <v>71</v>
      </c>
      <c r="N400" t="s">
        <v>71</v>
      </c>
      <c r="O400" t="s">
        <v>71</v>
      </c>
      <c r="P400" t="s">
        <v>71</v>
      </c>
      <c r="Q400" t="s">
        <v>71</v>
      </c>
      <c r="R400" t="s">
        <v>71</v>
      </c>
      <c r="S400" t="s">
        <v>71</v>
      </c>
      <c r="T400" t="s">
        <v>71</v>
      </c>
      <c r="U400" t="s">
        <v>71</v>
      </c>
      <c r="V400" t="s">
        <v>71</v>
      </c>
      <c r="W400" t="s">
        <v>3793</v>
      </c>
      <c r="X400" t="s">
        <v>71</v>
      </c>
      <c r="Y400" t="s">
        <v>71</v>
      </c>
      <c r="Z400" t="s">
        <v>71</v>
      </c>
      <c r="AA400" t="s">
        <v>71</v>
      </c>
      <c r="AB400" t="s">
        <v>71</v>
      </c>
      <c r="AC400" t="s">
        <v>3794</v>
      </c>
      <c r="AD400" t="s">
        <v>71</v>
      </c>
      <c r="AE400" t="s">
        <v>71</v>
      </c>
      <c r="AF400" t="s">
        <v>71</v>
      </c>
      <c r="AG400" t="s">
        <v>71</v>
      </c>
      <c r="AH400" t="s">
        <v>71</v>
      </c>
      <c r="AI400" t="s">
        <v>71</v>
      </c>
      <c r="AJ400" t="s">
        <v>71</v>
      </c>
      <c r="AK400" t="s">
        <v>71</v>
      </c>
      <c r="AL400" t="s">
        <v>71</v>
      </c>
      <c r="AM400" t="s">
        <v>71</v>
      </c>
      <c r="AN400" t="s">
        <v>71</v>
      </c>
      <c r="AO400" t="s">
        <v>71</v>
      </c>
      <c r="AP400" t="s">
        <v>127</v>
      </c>
      <c r="AQ400" t="s">
        <v>128</v>
      </c>
      <c r="AR400" t="s">
        <v>71</v>
      </c>
      <c r="AS400" t="s">
        <v>71</v>
      </c>
      <c r="AT400" t="s">
        <v>71</v>
      </c>
      <c r="AU400" t="s">
        <v>1225</v>
      </c>
      <c r="AV400">
        <v>2007</v>
      </c>
      <c r="AW400">
        <v>177</v>
      </c>
      <c r="AX400">
        <v>21</v>
      </c>
      <c r="AY400" t="s">
        <v>71</v>
      </c>
      <c r="AZ400" t="s">
        <v>71</v>
      </c>
      <c r="BA400" t="s">
        <v>71</v>
      </c>
      <c r="BB400" t="s">
        <v>71</v>
      </c>
      <c r="BC400">
        <v>4686</v>
      </c>
      <c r="BD400">
        <v>4695</v>
      </c>
      <c r="BE400" t="s">
        <v>71</v>
      </c>
      <c r="BF400" t="s">
        <v>3795</v>
      </c>
      <c r="BG400" t="str">
        <f>HYPERLINK("http://dx.doi.org/10.1016/j.ins.2007.05.010","http://dx.doi.org/10.1016/j.ins.2007.05.010")</f>
        <v>http://dx.doi.org/10.1016/j.ins.2007.05.010</v>
      </c>
      <c r="BH400" t="s">
        <v>71</v>
      </c>
      <c r="BI400" t="s">
        <v>71</v>
      </c>
      <c r="BJ400" t="s">
        <v>71</v>
      </c>
      <c r="BK400" t="s">
        <v>71</v>
      </c>
      <c r="BL400" t="s">
        <v>71</v>
      </c>
      <c r="BM400" t="s">
        <v>71</v>
      </c>
      <c r="BN400" t="s">
        <v>71</v>
      </c>
      <c r="BO400" t="s">
        <v>71</v>
      </c>
      <c r="BP400" t="s">
        <v>71</v>
      </c>
      <c r="BQ400" t="s">
        <v>71</v>
      </c>
      <c r="BR400" t="s">
        <v>71</v>
      </c>
      <c r="BS400" t="s">
        <v>71</v>
      </c>
      <c r="BT400" t="s">
        <v>3796</v>
      </c>
      <c r="BU400" t="str">
        <f>HYPERLINK("https%3A%2F%2Fwww.webofscience.com%2Fwos%2Fwoscc%2Ffull-record%2FWOS:000249714300009","View Full Record in Web of Science")</f>
        <v>View Full Record in Web of Science</v>
      </c>
    </row>
    <row r="401" spans="1:73" x14ac:dyDescent="0.25">
      <c r="A401" t="s">
        <v>83</v>
      </c>
      <c r="B401" t="s">
        <v>3797</v>
      </c>
      <c r="C401" t="s">
        <v>71</v>
      </c>
      <c r="D401" t="s">
        <v>71</v>
      </c>
      <c r="E401" t="s">
        <v>1842</v>
      </c>
      <c r="F401" t="s">
        <v>3797</v>
      </c>
      <c r="G401" t="s">
        <v>71</v>
      </c>
      <c r="H401" t="s">
        <v>71</v>
      </c>
      <c r="I401" t="s">
        <v>3798</v>
      </c>
      <c r="K401" t="s">
        <v>3799</v>
      </c>
      <c r="L401" t="s">
        <v>3800</v>
      </c>
      <c r="M401" t="s">
        <v>71</v>
      </c>
      <c r="N401" t="s">
        <v>71</v>
      </c>
      <c r="O401" t="s">
        <v>71</v>
      </c>
      <c r="P401" t="s">
        <v>3801</v>
      </c>
      <c r="Q401" t="s">
        <v>3802</v>
      </c>
      <c r="R401" t="s">
        <v>3803</v>
      </c>
      <c r="S401" t="s">
        <v>3804</v>
      </c>
      <c r="T401" t="s">
        <v>71</v>
      </c>
      <c r="U401" t="s">
        <v>71</v>
      </c>
      <c r="V401" t="s">
        <v>71</v>
      </c>
      <c r="W401" t="s">
        <v>3805</v>
      </c>
      <c r="X401" t="s">
        <v>71</v>
      </c>
      <c r="Y401" t="s">
        <v>71</v>
      </c>
      <c r="Z401" t="s">
        <v>71</v>
      </c>
      <c r="AA401" t="s">
        <v>71</v>
      </c>
      <c r="AB401" t="s">
        <v>3806</v>
      </c>
      <c r="AC401" t="s">
        <v>3807</v>
      </c>
      <c r="AD401" t="s">
        <v>71</v>
      </c>
      <c r="AE401" t="s">
        <v>71</v>
      </c>
      <c r="AF401" t="s">
        <v>71</v>
      </c>
      <c r="AG401" t="s">
        <v>71</v>
      </c>
      <c r="AH401" t="s">
        <v>71</v>
      </c>
      <c r="AI401" t="s">
        <v>71</v>
      </c>
      <c r="AJ401" t="s">
        <v>71</v>
      </c>
      <c r="AK401" t="s">
        <v>71</v>
      </c>
      <c r="AL401" t="s">
        <v>71</v>
      </c>
      <c r="AM401" t="s">
        <v>71</v>
      </c>
      <c r="AN401" t="s">
        <v>71</v>
      </c>
      <c r="AO401" t="s">
        <v>71</v>
      </c>
      <c r="AP401" t="s">
        <v>71</v>
      </c>
      <c r="AQ401" t="s">
        <v>71</v>
      </c>
      <c r="AR401" t="s">
        <v>3808</v>
      </c>
      <c r="AS401" t="s">
        <v>71</v>
      </c>
      <c r="AT401" t="s">
        <v>71</v>
      </c>
      <c r="AU401" t="s">
        <v>71</v>
      </c>
      <c r="AV401">
        <v>2002</v>
      </c>
      <c r="AW401" t="s">
        <v>71</v>
      </c>
      <c r="AX401" t="s">
        <v>71</v>
      </c>
      <c r="AY401" t="s">
        <v>71</v>
      </c>
      <c r="AZ401" t="s">
        <v>71</v>
      </c>
      <c r="BA401" t="s">
        <v>71</v>
      </c>
      <c r="BB401" t="s">
        <v>71</v>
      </c>
      <c r="BC401">
        <v>2199</v>
      </c>
      <c r="BD401">
        <v>2201</v>
      </c>
      <c r="BE401" t="s">
        <v>71</v>
      </c>
      <c r="BF401" t="s">
        <v>71</v>
      </c>
      <c r="BG401" t="s">
        <v>71</v>
      </c>
      <c r="BH401" t="s">
        <v>71</v>
      </c>
      <c r="BI401" t="s">
        <v>71</v>
      </c>
      <c r="BJ401" t="s">
        <v>71</v>
      </c>
      <c r="BK401" t="s">
        <v>71</v>
      </c>
      <c r="BL401" t="s">
        <v>71</v>
      </c>
      <c r="BM401" t="s">
        <v>71</v>
      </c>
      <c r="BN401" t="s">
        <v>71</v>
      </c>
      <c r="BO401" t="s">
        <v>71</v>
      </c>
      <c r="BP401" t="s">
        <v>71</v>
      </c>
      <c r="BQ401" t="s">
        <v>71</v>
      </c>
      <c r="BR401" t="s">
        <v>71</v>
      </c>
      <c r="BS401" t="s">
        <v>71</v>
      </c>
      <c r="BT401" t="s">
        <v>3809</v>
      </c>
      <c r="BU401" t="str">
        <f>HYPERLINK("https%3A%2F%2Fwww.webofscience.com%2Fwos%2Fwoscc%2Ffull-record%2FWOS:000179116800718","View Full Record in Web of Science")</f>
        <v>View Full Record in Web of Science</v>
      </c>
    </row>
    <row r="402" spans="1:73" x14ac:dyDescent="0.25">
      <c r="A402" t="s">
        <v>69</v>
      </c>
      <c r="B402" t="s">
        <v>3810</v>
      </c>
      <c r="C402" t="s">
        <v>71</v>
      </c>
      <c r="D402" t="s">
        <v>71</v>
      </c>
      <c r="E402" t="s">
        <v>71</v>
      </c>
      <c r="F402" t="s">
        <v>3811</v>
      </c>
      <c r="G402" t="s">
        <v>71</v>
      </c>
      <c r="H402" t="s">
        <v>71</v>
      </c>
      <c r="I402" t="s">
        <v>3812</v>
      </c>
      <c r="K402" t="s">
        <v>174</v>
      </c>
      <c r="L402" t="s">
        <v>71</v>
      </c>
      <c r="M402" t="s">
        <v>71</v>
      </c>
      <c r="N402" t="s">
        <v>71</v>
      </c>
      <c r="O402" t="s">
        <v>71</v>
      </c>
      <c r="P402" t="s">
        <v>71</v>
      </c>
      <c r="Q402" t="s">
        <v>71</v>
      </c>
      <c r="R402" t="s">
        <v>71</v>
      </c>
      <c r="S402" t="s">
        <v>71</v>
      </c>
      <c r="T402" t="s">
        <v>71</v>
      </c>
      <c r="U402" t="s">
        <v>71</v>
      </c>
      <c r="V402" t="s">
        <v>71</v>
      </c>
      <c r="W402" t="s">
        <v>3813</v>
      </c>
      <c r="X402" t="s">
        <v>71</v>
      </c>
      <c r="Y402" t="s">
        <v>71</v>
      </c>
      <c r="Z402" t="s">
        <v>71</v>
      </c>
      <c r="AA402" t="s">
        <v>71</v>
      </c>
      <c r="AB402" t="s">
        <v>3814</v>
      </c>
      <c r="AC402" t="s">
        <v>3815</v>
      </c>
      <c r="AD402" t="s">
        <v>71</v>
      </c>
      <c r="AE402" t="s">
        <v>71</v>
      </c>
      <c r="AF402" t="s">
        <v>71</v>
      </c>
      <c r="AG402" t="s">
        <v>71</v>
      </c>
      <c r="AH402" t="s">
        <v>71</v>
      </c>
      <c r="AI402" t="s">
        <v>71</v>
      </c>
      <c r="AJ402" t="s">
        <v>71</v>
      </c>
      <c r="AK402" t="s">
        <v>71</v>
      </c>
      <c r="AL402" t="s">
        <v>71</v>
      </c>
      <c r="AM402" t="s">
        <v>71</v>
      </c>
      <c r="AN402" t="s">
        <v>71</v>
      </c>
      <c r="AO402" t="s">
        <v>71</v>
      </c>
      <c r="AP402" t="s">
        <v>178</v>
      </c>
      <c r="AQ402" t="s">
        <v>179</v>
      </c>
      <c r="AR402" t="s">
        <v>71</v>
      </c>
      <c r="AS402" t="s">
        <v>71</v>
      </c>
      <c r="AT402" t="s">
        <v>71</v>
      </c>
      <c r="AU402" t="s">
        <v>71</v>
      </c>
      <c r="AV402">
        <v>2022</v>
      </c>
      <c r="AW402">
        <v>43</v>
      </c>
      <c r="AX402">
        <v>5</v>
      </c>
      <c r="AY402" t="s">
        <v>71</v>
      </c>
      <c r="AZ402" t="s">
        <v>71</v>
      </c>
      <c r="BA402" t="s">
        <v>71</v>
      </c>
      <c r="BB402" t="s">
        <v>71</v>
      </c>
      <c r="BC402">
        <v>5567</v>
      </c>
      <c r="BD402">
        <v>5594</v>
      </c>
      <c r="BE402" t="s">
        <v>71</v>
      </c>
      <c r="BF402" t="s">
        <v>3816</v>
      </c>
      <c r="BG402" t="str">
        <f>HYPERLINK("http://dx.doi.org/10.3233/JIFS-212574","http://dx.doi.org/10.3233/JIFS-212574")</f>
        <v>http://dx.doi.org/10.3233/JIFS-212574</v>
      </c>
      <c r="BH402" t="s">
        <v>71</v>
      </c>
      <c r="BI402" t="s">
        <v>71</v>
      </c>
      <c r="BJ402" t="s">
        <v>71</v>
      </c>
      <c r="BK402" t="s">
        <v>71</v>
      </c>
      <c r="BL402" t="s">
        <v>71</v>
      </c>
      <c r="BM402" t="s">
        <v>71</v>
      </c>
      <c r="BN402" t="s">
        <v>71</v>
      </c>
      <c r="BO402" t="s">
        <v>71</v>
      </c>
      <c r="BP402" t="s">
        <v>71</v>
      </c>
      <c r="BQ402" t="s">
        <v>71</v>
      </c>
      <c r="BR402" t="s">
        <v>71</v>
      </c>
      <c r="BS402" t="s">
        <v>71</v>
      </c>
      <c r="BT402" t="s">
        <v>3817</v>
      </c>
      <c r="BU402" t="str">
        <f>HYPERLINK("https%3A%2F%2Fwww.webofscience.com%2Fwos%2Fwoscc%2Ffull-record%2FWOS:000861108300015","View Full Record in Web of Science")</f>
        <v>View Full Record in Web of Science</v>
      </c>
    </row>
    <row r="403" spans="1:73" x14ac:dyDescent="0.25">
      <c r="A403" t="s">
        <v>69</v>
      </c>
      <c r="B403" t="s">
        <v>3818</v>
      </c>
      <c r="C403" t="s">
        <v>71</v>
      </c>
      <c r="D403" t="s">
        <v>71</v>
      </c>
      <c r="E403" t="s">
        <v>71</v>
      </c>
      <c r="F403" t="s">
        <v>3819</v>
      </c>
      <c r="G403" t="s">
        <v>71</v>
      </c>
      <c r="H403" t="s">
        <v>71</v>
      </c>
      <c r="I403" t="s">
        <v>3820</v>
      </c>
      <c r="K403" t="s">
        <v>269</v>
      </c>
      <c r="L403" t="s">
        <v>71</v>
      </c>
      <c r="M403" t="s">
        <v>71</v>
      </c>
      <c r="N403" t="s">
        <v>71</v>
      </c>
      <c r="O403" t="s">
        <v>71</v>
      </c>
      <c r="P403" t="s">
        <v>71</v>
      </c>
      <c r="Q403" t="s">
        <v>71</v>
      </c>
      <c r="R403" t="s">
        <v>71</v>
      </c>
      <c r="S403" t="s">
        <v>71</v>
      </c>
      <c r="T403" t="s">
        <v>71</v>
      </c>
      <c r="U403" t="s">
        <v>71</v>
      </c>
      <c r="V403" t="s">
        <v>71</v>
      </c>
      <c r="W403" t="s">
        <v>3821</v>
      </c>
      <c r="X403" t="s">
        <v>71</v>
      </c>
      <c r="Y403" t="s">
        <v>71</v>
      </c>
      <c r="Z403" t="s">
        <v>71</v>
      </c>
      <c r="AA403" t="s">
        <v>71</v>
      </c>
      <c r="AB403" t="s">
        <v>3822</v>
      </c>
      <c r="AC403" t="s">
        <v>3823</v>
      </c>
      <c r="AD403" t="s">
        <v>71</v>
      </c>
      <c r="AE403" t="s">
        <v>71</v>
      </c>
      <c r="AF403" t="s">
        <v>71</v>
      </c>
      <c r="AG403" t="s">
        <v>71</v>
      </c>
      <c r="AH403" t="s">
        <v>71</v>
      </c>
      <c r="AI403" t="s">
        <v>71</v>
      </c>
      <c r="AJ403" t="s">
        <v>71</v>
      </c>
      <c r="AK403" t="s">
        <v>71</v>
      </c>
      <c r="AL403" t="s">
        <v>71</v>
      </c>
      <c r="AM403" t="s">
        <v>71</v>
      </c>
      <c r="AN403" t="s">
        <v>71</v>
      </c>
      <c r="AO403" t="s">
        <v>71</v>
      </c>
      <c r="AP403" t="s">
        <v>271</v>
      </c>
      <c r="AQ403" t="s">
        <v>71</v>
      </c>
      <c r="AR403" t="s">
        <v>71</v>
      </c>
      <c r="AS403" t="s">
        <v>71</v>
      </c>
      <c r="AT403" t="s">
        <v>71</v>
      </c>
      <c r="AU403" t="s">
        <v>71</v>
      </c>
      <c r="AV403">
        <v>2019</v>
      </c>
      <c r="AW403">
        <v>7</v>
      </c>
      <c r="AX403" t="s">
        <v>71</v>
      </c>
      <c r="AY403" t="s">
        <v>71</v>
      </c>
      <c r="AZ403" t="s">
        <v>71</v>
      </c>
      <c r="BA403" t="s">
        <v>71</v>
      </c>
      <c r="BB403" t="s">
        <v>71</v>
      </c>
      <c r="BC403">
        <v>160637</v>
      </c>
      <c r="BD403">
        <v>160649</v>
      </c>
      <c r="BE403" t="s">
        <v>71</v>
      </c>
      <c r="BF403" t="s">
        <v>3824</v>
      </c>
      <c r="BG403" t="str">
        <f>HYPERLINK("http://dx.doi.org/10.1109/ACCESS.2019.2950455","http://dx.doi.org/10.1109/ACCESS.2019.2950455")</f>
        <v>http://dx.doi.org/10.1109/ACCESS.2019.2950455</v>
      </c>
      <c r="BH403" t="s">
        <v>71</v>
      </c>
      <c r="BI403" t="s">
        <v>71</v>
      </c>
      <c r="BJ403" t="s">
        <v>71</v>
      </c>
      <c r="BK403" t="s">
        <v>71</v>
      </c>
      <c r="BL403" t="s">
        <v>71</v>
      </c>
      <c r="BM403" t="s">
        <v>71</v>
      </c>
      <c r="BN403" t="s">
        <v>71</v>
      </c>
      <c r="BO403" t="s">
        <v>71</v>
      </c>
      <c r="BP403" t="s">
        <v>71</v>
      </c>
      <c r="BQ403" t="s">
        <v>71</v>
      </c>
      <c r="BR403" t="s">
        <v>71</v>
      </c>
      <c r="BS403" t="s">
        <v>71</v>
      </c>
      <c r="BT403" t="s">
        <v>3825</v>
      </c>
      <c r="BU403" t="str">
        <f>HYPERLINK("https%3A%2F%2Fwww.webofscience.com%2Fwos%2Fwoscc%2Ffull-record%2FWOS:000497167600139","View Full Record in Web of Science")</f>
        <v>View Full Record in Web of Science</v>
      </c>
    </row>
    <row r="404" spans="1:73" x14ac:dyDescent="0.25">
      <c r="A404" t="s">
        <v>83</v>
      </c>
      <c r="B404" t="s">
        <v>3826</v>
      </c>
      <c r="C404" t="s">
        <v>71</v>
      </c>
      <c r="D404" t="s">
        <v>3827</v>
      </c>
      <c r="E404" t="s">
        <v>71</v>
      </c>
      <c r="F404" t="s">
        <v>3828</v>
      </c>
      <c r="G404" t="s">
        <v>71</v>
      </c>
      <c r="H404" t="s">
        <v>71</v>
      </c>
      <c r="I404" t="s">
        <v>3829</v>
      </c>
      <c r="K404" t="s">
        <v>3830</v>
      </c>
      <c r="L404" t="s">
        <v>71</v>
      </c>
      <c r="M404" t="s">
        <v>71</v>
      </c>
      <c r="N404" t="s">
        <v>71</v>
      </c>
      <c r="O404" t="s">
        <v>71</v>
      </c>
      <c r="P404" t="s">
        <v>3831</v>
      </c>
      <c r="Q404" t="s">
        <v>3832</v>
      </c>
      <c r="R404" t="s">
        <v>3833</v>
      </c>
      <c r="S404" t="s">
        <v>3834</v>
      </c>
      <c r="T404" t="s">
        <v>71</v>
      </c>
      <c r="U404" t="s">
        <v>71</v>
      </c>
      <c r="V404" t="s">
        <v>71</v>
      </c>
      <c r="W404" t="s">
        <v>3835</v>
      </c>
      <c r="X404" t="s">
        <v>71</v>
      </c>
      <c r="Y404" t="s">
        <v>71</v>
      </c>
      <c r="Z404" t="s">
        <v>71</v>
      </c>
      <c r="AA404" t="s">
        <v>71</v>
      </c>
      <c r="AB404" t="s">
        <v>71</v>
      </c>
      <c r="AC404" t="s">
        <v>71</v>
      </c>
      <c r="AD404" t="s">
        <v>71</v>
      </c>
      <c r="AE404" t="s">
        <v>71</v>
      </c>
      <c r="AF404" t="s">
        <v>71</v>
      </c>
      <c r="AG404" t="s">
        <v>71</v>
      </c>
      <c r="AH404" t="s">
        <v>71</v>
      </c>
      <c r="AI404" t="s">
        <v>71</v>
      </c>
      <c r="AJ404" t="s">
        <v>71</v>
      </c>
      <c r="AK404" t="s">
        <v>71</v>
      </c>
      <c r="AL404" t="s">
        <v>71</v>
      </c>
      <c r="AM404" t="s">
        <v>71</v>
      </c>
      <c r="AN404" t="s">
        <v>71</v>
      </c>
      <c r="AO404" t="s">
        <v>71</v>
      </c>
      <c r="AP404" t="s">
        <v>71</v>
      </c>
      <c r="AQ404" t="s">
        <v>71</v>
      </c>
      <c r="AR404" t="s">
        <v>3836</v>
      </c>
      <c r="AS404" t="s">
        <v>71</v>
      </c>
      <c r="AT404" t="s">
        <v>71</v>
      </c>
      <c r="AU404" t="s">
        <v>71</v>
      </c>
      <c r="AV404">
        <v>2017</v>
      </c>
      <c r="AW404" t="s">
        <v>71</v>
      </c>
      <c r="AX404" t="s">
        <v>71</v>
      </c>
      <c r="AY404" t="s">
        <v>71</v>
      </c>
      <c r="AZ404" t="s">
        <v>71</v>
      </c>
      <c r="BA404" t="s">
        <v>71</v>
      </c>
      <c r="BB404" t="s">
        <v>71</v>
      </c>
      <c r="BC404" t="s">
        <v>71</v>
      </c>
      <c r="BD404" t="s">
        <v>71</v>
      </c>
      <c r="BE404" t="s">
        <v>71</v>
      </c>
      <c r="BF404" t="s">
        <v>71</v>
      </c>
      <c r="BG404" t="s">
        <v>71</v>
      </c>
      <c r="BH404" t="s">
        <v>71</v>
      </c>
      <c r="BI404" t="s">
        <v>71</v>
      </c>
      <c r="BJ404" t="s">
        <v>71</v>
      </c>
      <c r="BK404" t="s">
        <v>71</v>
      </c>
      <c r="BL404" t="s">
        <v>71</v>
      </c>
      <c r="BM404" t="s">
        <v>71</v>
      </c>
      <c r="BN404" t="s">
        <v>71</v>
      </c>
      <c r="BO404" t="s">
        <v>71</v>
      </c>
      <c r="BP404" t="s">
        <v>71</v>
      </c>
      <c r="BQ404" t="s">
        <v>71</v>
      </c>
      <c r="BR404" t="s">
        <v>71</v>
      </c>
      <c r="BS404" t="s">
        <v>71</v>
      </c>
      <c r="BT404" t="s">
        <v>3837</v>
      </c>
      <c r="BU404" t="str">
        <f>HYPERLINK("https%3A%2F%2Fwww.webofscience.com%2Fwos%2Fwoscc%2Ffull-record%2FWOS:000427969500048","View Full Record in Web of Science")</f>
        <v>View Full Record in Web of Science</v>
      </c>
    </row>
    <row r="405" spans="1:73" x14ac:dyDescent="0.25">
      <c r="A405" t="s">
        <v>2847</v>
      </c>
      <c r="B405" t="s">
        <v>3838</v>
      </c>
      <c r="C405" t="s">
        <v>71</v>
      </c>
      <c r="D405" t="s">
        <v>2849</v>
      </c>
      <c r="E405" t="s">
        <v>71</v>
      </c>
      <c r="F405" t="s">
        <v>3839</v>
      </c>
      <c r="G405" t="s">
        <v>71</v>
      </c>
      <c r="H405" t="s">
        <v>71</v>
      </c>
      <c r="I405" t="s">
        <v>3840</v>
      </c>
      <c r="K405" t="s">
        <v>2852</v>
      </c>
      <c r="L405" t="s">
        <v>71</v>
      </c>
      <c r="M405" t="s">
        <v>71</v>
      </c>
      <c r="N405" t="s">
        <v>71</v>
      </c>
      <c r="O405" t="s">
        <v>71</v>
      </c>
      <c r="P405" t="s">
        <v>71</v>
      </c>
      <c r="Q405" t="s">
        <v>71</v>
      </c>
      <c r="R405" t="s">
        <v>71</v>
      </c>
      <c r="S405" t="s">
        <v>71</v>
      </c>
      <c r="T405" t="s">
        <v>71</v>
      </c>
      <c r="U405" t="s">
        <v>71</v>
      </c>
      <c r="V405" t="s">
        <v>71</v>
      </c>
      <c r="W405" t="s">
        <v>3841</v>
      </c>
      <c r="X405" t="s">
        <v>71</v>
      </c>
      <c r="Y405" t="s">
        <v>71</v>
      </c>
      <c r="Z405" t="s">
        <v>71</v>
      </c>
      <c r="AA405" t="s">
        <v>71</v>
      </c>
      <c r="AB405" t="s">
        <v>3842</v>
      </c>
      <c r="AC405" t="s">
        <v>3843</v>
      </c>
      <c r="AD405" t="s">
        <v>71</v>
      </c>
      <c r="AE405" t="s">
        <v>71</v>
      </c>
      <c r="AF405" t="s">
        <v>71</v>
      </c>
      <c r="AG405" t="s">
        <v>71</v>
      </c>
      <c r="AH405" t="s">
        <v>71</v>
      </c>
      <c r="AI405" t="s">
        <v>71</v>
      </c>
      <c r="AJ405" t="s">
        <v>71</v>
      </c>
      <c r="AK405" t="s">
        <v>71</v>
      </c>
      <c r="AL405" t="s">
        <v>71</v>
      </c>
      <c r="AM405" t="s">
        <v>71</v>
      </c>
      <c r="AN405" t="s">
        <v>71</v>
      </c>
      <c r="AO405" t="s">
        <v>71</v>
      </c>
      <c r="AP405" t="s">
        <v>71</v>
      </c>
      <c r="AQ405" t="s">
        <v>71</v>
      </c>
      <c r="AR405" t="s">
        <v>2856</v>
      </c>
      <c r="AS405" t="s">
        <v>71</v>
      </c>
      <c r="AT405" t="s">
        <v>71</v>
      </c>
      <c r="AU405" t="s">
        <v>71</v>
      </c>
      <c r="AV405">
        <v>2018</v>
      </c>
      <c r="AW405" t="s">
        <v>71</v>
      </c>
      <c r="AX405" t="s">
        <v>71</v>
      </c>
      <c r="AY405" t="s">
        <v>71</v>
      </c>
      <c r="AZ405" t="s">
        <v>71</v>
      </c>
      <c r="BA405" t="s">
        <v>71</v>
      </c>
      <c r="BB405" t="s">
        <v>71</v>
      </c>
      <c r="BC405">
        <v>337</v>
      </c>
      <c r="BD405">
        <v>355</v>
      </c>
      <c r="BE405" t="s">
        <v>71</v>
      </c>
      <c r="BF405" t="s">
        <v>71</v>
      </c>
      <c r="BG405" t="s">
        <v>71</v>
      </c>
      <c r="BH405" t="s">
        <v>2857</v>
      </c>
      <c r="BI405" t="s">
        <v>71</v>
      </c>
      <c r="BJ405" t="s">
        <v>71</v>
      </c>
      <c r="BK405" t="s">
        <v>71</v>
      </c>
      <c r="BL405" t="s">
        <v>71</v>
      </c>
      <c r="BM405" t="s">
        <v>71</v>
      </c>
      <c r="BN405" t="s">
        <v>71</v>
      </c>
      <c r="BO405" t="s">
        <v>71</v>
      </c>
      <c r="BP405" t="s">
        <v>71</v>
      </c>
      <c r="BQ405" t="s">
        <v>71</v>
      </c>
      <c r="BR405" t="s">
        <v>71</v>
      </c>
      <c r="BS405" t="s">
        <v>71</v>
      </c>
      <c r="BT405" t="s">
        <v>3844</v>
      </c>
      <c r="BU405" t="str">
        <f>HYPERLINK("https%3A%2F%2Fwww.webofscience.com%2Fwos%2Fwoscc%2Ffull-record%2FWOS:000488243900011","View Full Record in Web of Science")</f>
        <v>View Full Record in Web of Science</v>
      </c>
    </row>
    <row r="406" spans="1:73" x14ac:dyDescent="0.25">
      <c r="A406" t="s">
        <v>69</v>
      </c>
      <c r="B406" t="s">
        <v>3845</v>
      </c>
      <c r="C406" t="s">
        <v>71</v>
      </c>
      <c r="D406" t="s">
        <v>71</v>
      </c>
      <c r="E406" t="s">
        <v>71</v>
      </c>
      <c r="F406" t="s">
        <v>3846</v>
      </c>
      <c r="G406" t="s">
        <v>71</v>
      </c>
      <c r="H406" t="s">
        <v>71</v>
      </c>
      <c r="I406" t="s">
        <v>3847</v>
      </c>
      <c r="K406" t="s">
        <v>3848</v>
      </c>
      <c r="L406" t="s">
        <v>71</v>
      </c>
      <c r="M406" t="s">
        <v>71</v>
      </c>
      <c r="N406" t="s">
        <v>71</v>
      </c>
      <c r="O406" t="s">
        <v>71</v>
      </c>
      <c r="P406" t="s">
        <v>71</v>
      </c>
      <c r="Q406" t="s">
        <v>71</v>
      </c>
      <c r="R406" t="s">
        <v>71</v>
      </c>
      <c r="S406" t="s">
        <v>71</v>
      </c>
      <c r="T406" t="s">
        <v>71</v>
      </c>
      <c r="U406" t="s">
        <v>71</v>
      </c>
      <c r="V406" t="s">
        <v>71</v>
      </c>
      <c r="W406" t="s">
        <v>3849</v>
      </c>
      <c r="X406" t="s">
        <v>71</v>
      </c>
      <c r="Y406" t="s">
        <v>71</v>
      </c>
      <c r="Z406" t="s">
        <v>71</v>
      </c>
      <c r="AA406" t="s">
        <v>71</v>
      </c>
      <c r="AB406" t="s">
        <v>71</v>
      </c>
      <c r="AC406" t="s">
        <v>3850</v>
      </c>
      <c r="AD406" t="s">
        <v>71</v>
      </c>
      <c r="AE406" t="s">
        <v>71</v>
      </c>
      <c r="AF406" t="s">
        <v>71</v>
      </c>
      <c r="AG406" t="s">
        <v>71</v>
      </c>
      <c r="AH406" t="s">
        <v>71</v>
      </c>
      <c r="AI406" t="s">
        <v>71</v>
      </c>
      <c r="AJ406" t="s">
        <v>71</v>
      </c>
      <c r="AK406" t="s">
        <v>71</v>
      </c>
      <c r="AL406" t="s">
        <v>71</v>
      </c>
      <c r="AM406" t="s">
        <v>71</v>
      </c>
      <c r="AN406" t="s">
        <v>71</v>
      </c>
      <c r="AO406" t="s">
        <v>71</v>
      </c>
      <c r="AP406" t="s">
        <v>3851</v>
      </c>
      <c r="AQ406" t="s">
        <v>3852</v>
      </c>
      <c r="AR406" t="s">
        <v>71</v>
      </c>
      <c r="AS406" t="s">
        <v>71</v>
      </c>
      <c r="AT406" t="s">
        <v>71</v>
      </c>
      <c r="AU406" t="s">
        <v>1454</v>
      </c>
      <c r="AV406">
        <v>2020</v>
      </c>
      <c r="AW406">
        <v>6</v>
      </c>
      <c r="AX406">
        <v>2</v>
      </c>
      <c r="AY406" t="s">
        <v>71</v>
      </c>
      <c r="AZ406" t="s">
        <v>71</v>
      </c>
      <c r="BA406" t="s">
        <v>71</v>
      </c>
      <c r="BB406" t="s">
        <v>71</v>
      </c>
      <c r="BC406">
        <v>431</v>
      </c>
      <c r="BD406">
        <v>445</v>
      </c>
      <c r="BE406" t="s">
        <v>71</v>
      </c>
      <c r="BF406" t="s">
        <v>3853</v>
      </c>
      <c r="BG406" t="str">
        <f>HYPERLINK("http://dx.doi.org/10.1007/s40747-020-00142-7","http://dx.doi.org/10.1007/s40747-020-00142-7")</f>
        <v>http://dx.doi.org/10.1007/s40747-020-00142-7</v>
      </c>
      <c r="BH406" t="s">
        <v>71</v>
      </c>
      <c r="BI406" t="s">
        <v>3854</v>
      </c>
      <c r="BJ406" t="s">
        <v>71</v>
      </c>
      <c r="BK406" t="s">
        <v>71</v>
      </c>
      <c r="BL406" t="s">
        <v>71</v>
      </c>
      <c r="BM406" t="s">
        <v>71</v>
      </c>
      <c r="BN406" t="s">
        <v>71</v>
      </c>
      <c r="BO406" t="s">
        <v>71</v>
      </c>
      <c r="BP406" t="s">
        <v>71</v>
      </c>
      <c r="BQ406" t="s">
        <v>71</v>
      </c>
      <c r="BR406" t="s">
        <v>71</v>
      </c>
      <c r="BS406" t="s">
        <v>71</v>
      </c>
      <c r="BT406" t="s">
        <v>3855</v>
      </c>
      <c r="BU406" t="str">
        <f>HYPERLINK("https%3A%2F%2Fwww.webofscience.com%2Fwos%2Fwoscc%2Ffull-record%2FWOS:000528151900001","View Full Record in Web of Science")</f>
        <v>View Full Record in Web of Science</v>
      </c>
    </row>
    <row r="407" spans="1:73" x14ac:dyDescent="0.25">
      <c r="A407" t="s">
        <v>69</v>
      </c>
      <c r="B407" t="s">
        <v>3856</v>
      </c>
      <c r="C407" t="s">
        <v>71</v>
      </c>
      <c r="D407" t="s">
        <v>71</v>
      </c>
      <c r="E407" t="s">
        <v>71</v>
      </c>
      <c r="F407" t="s">
        <v>3857</v>
      </c>
      <c r="G407" t="s">
        <v>71</v>
      </c>
      <c r="H407" t="s">
        <v>71</v>
      </c>
      <c r="I407" t="s">
        <v>3858</v>
      </c>
      <c r="K407" t="s">
        <v>3859</v>
      </c>
      <c r="L407" t="s">
        <v>71</v>
      </c>
      <c r="M407" t="s">
        <v>71</v>
      </c>
      <c r="N407" t="s">
        <v>71</v>
      </c>
      <c r="O407" t="s">
        <v>71</v>
      </c>
      <c r="P407" t="s">
        <v>71</v>
      </c>
      <c r="Q407" t="s">
        <v>71</v>
      </c>
      <c r="R407" t="s">
        <v>71</v>
      </c>
      <c r="S407" t="s">
        <v>71</v>
      </c>
      <c r="T407" t="s">
        <v>71</v>
      </c>
      <c r="U407" t="s">
        <v>71</v>
      </c>
      <c r="V407" t="s">
        <v>71</v>
      </c>
      <c r="W407" t="s">
        <v>3860</v>
      </c>
      <c r="X407" t="s">
        <v>71</v>
      </c>
      <c r="Y407" t="s">
        <v>71</v>
      </c>
      <c r="Z407" t="s">
        <v>71</v>
      </c>
      <c r="AA407" t="s">
        <v>71</v>
      </c>
      <c r="AB407" t="s">
        <v>3861</v>
      </c>
      <c r="AC407" t="s">
        <v>3862</v>
      </c>
      <c r="AD407" t="s">
        <v>71</v>
      </c>
      <c r="AE407" t="s">
        <v>71</v>
      </c>
      <c r="AF407" t="s">
        <v>71</v>
      </c>
      <c r="AG407" t="s">
        <v>71</v>
      </c>
      <c r="AH407" t="s">
        <v>71</v>
      </c>
      <c r="AI407" t="s">
        <v>71</v>
      </c>
      <c r="AJ407" t="s">
        <v>71</v>
      </c>
      <c r="AK407" t="s">
        <v>71</v>
      </c>
      <c r="AL407" t="s">
        <v>71</v>
      </c>
      <c r="AM407" t="s">
        <v>71</v>
      </c>
      <c r="AN407" t="s">
        <v>71</v>
      </c>
      <c r="AO407" t="s">
        <v>71</v>
      </c>
      <c r="AP407" t="s">
        <v>3863</v>
      </c>
      <c r="AQ407" t="s">
        <v>3864</v>
      </c>
      <c r="AR407" t="s">
        <v>71</v>
      </c>
      <c r="AS407" t="s">
        <v>71</v>
      </c>
      <c r="AT407" t="s">
        <v>71</v>
      </c>
      <c r="AU407" t="s">
        <v>71</v>
      </c>
      <c r="AV407">
        <v>2019</v>
      </c>
      <c r="AW407">
        <v>24</v>
      </c>
      <c r="AX407" t="s">
        <v>71</v>
      </c>
      <c r="AY407" t="s">
        <v>71</v>
      </c>
      <c r="AZ407" t="s">
        <v>71</v>
      </c>
      <c r="BA407" t="s">
        <v>71</v>
      </c>
      <c r="BB407" t="s">
        <v>71</v>
      </c>
      <c r="BC407">
        <v>1</v>
      </c>
      <c r="BD407">
        <v>9</v>
      </c>
      <c r="BE407" t="s">
        <v>71</v>
      </c>
      <c r="BF407" t="s">
        <v>71</v>
      </c>
      <c r="BG407" t="s">
        <v>71</v>
      </c>
      <c r="BH407" t="s">
        <v>71</v>
      </c>
      <c r="BI407" t="s">
        <v>71</v>
      </c>
      <c r="BJ407" t="s">
        <v>71</v>
      </c>
      <c r="BK407" t="s">
        <v>71</v>
      </c>
      <c r="BL407" t="s">
        <v>71</v>
      </c>
      <c r="BM407" t="s">
        <v>71</v>
      </c>
      <c r="BN407" t="s">
        <v>71</v>
      </c>
      <c r="BO407" t="s">
        <v>71</v>
      </c>
      <c r="BP407" t="s">
        <v>71</v>
      </c>
      <c r="BQ407" t="s">
        <v>71</v>
      </c>
      <c r="BR407" t="s">
        <v>71</v>
      </c>
      <c r="BS407" t="s">
        <v>71</v>
      </c>
      <c r="BT407" t="s">
        <v>3865</v>
      </c>
      <c r="BU407" t="str">
        <f>HYPERLINK("https%3A%2F%2Fwww.webofscience.com%2Fwos%2Fwoscc%2Ffull-record%2FWOS:000461307800001","View Full Record in Web of Science")</f>
        <v>View Full Record in Web of Science</v>
      </c>
    </row>
    <row r="408" spans="1:73" x14ac:dyDescent="0.25">
      <c r="A408" t="s">
        <v>83</v>
      </c>
      <c r="B408" t="s">
        <v>3866</v>
      </c>
      <c r="C408" t="s">
        <v>71</v>
      </c>
      <c r="D408" t="s">
        <v>3867</v>
      </c>
      <c r="E408" t="s">
        <v>71</v>
      </c>
      <c r="F408" t="s">
        <v>3866</v>
      </c>
      <c r="G408" t="s">
        <v>71</v>
      </c>
      <c r="H408" t="s">
        <v>71</v>
      </c>
      <c r="I408" t="s">
        <v>3868</v>
      </c>
      <c r="K408" t="s">
        <v>3869</v>
      </c>
      <c r="L408" t="s">
        <v>3870</v>
      </c>
      <c r="M408" t="s">
        <v>71</v>
      </c>
      <c r="N408" t="s">
        <v>71</v>
      </c>
      <c r="O408" t="s">
        <v>71</v>
      </c>
      <c r="P408" t="s">
        <v>3871</v>
      </c>
      <c r="Q408" t="s">
        <v>3872</v>
      </c>
      <c r="R408" t="s">
        <v>3873</v>
      </c>
      <c r="S408" t="s">
        <v>3874</v>
      </c>
      <c r="T408" t="s">
        <v>3875</v>
      </c>
      <c r="U408" t="s">
        <v>71</v>
      </c>
      <c r="V408" t="s">
        <v>71</v>
      </c>
      <c r="W408" t="s">
        <v>3876</v>
      </c>
      <c r="X408" t="s">
        <v>71</v>
      </c>
      <c r="Y408" t="s">
        <v>71</v>
      </c>
      <c r="Z408" t="s">
        <v>71</v>
      </c>
      <c r="AA408" t="s">
        <v>71</v>
      </c>
      <c r="AB408" t="s">
        <v>71</v>
      </c>
      <c r="AC408" t="s">
        <v>71</v>
      </c>
      <c r="AD408" t="s">
        <v>71</v>
      </c>
      <c r="AE408" t="s">
        <v>71</v>
      </c>
      <c r="AF408" t="s">
        <v>71</v>
      </c>
      <c r="AG408" t="s">
        <v>71</v>
      </c>
      <c r="AH408" t="s">
        <v>71</v>
      </c>
      <c r="AI408" t="s">
        <v>71</v>
      </c>
      <c r="AJ408" t="s">
        <v>71</v>
      </c>
      <c r="AK408" t="s">
        <v>71</v>
      </c>
      <c r="AL408" t="s">
        <v>71</v>
      </c>
      <c r="AM408" t="s">
        <v>71</v>
      </c>
      <c r="AN408" t="s">
        <v>71</v>
      </c>
      <c r="AO408" t="s">
        <v>71</v>
      </c>
      <c r="AP408" t="s">
        <v>226</v>
      </c>
      <c r="AQ408" t="s">
        <v>71</v>
      </c>
      <c r="AR408" t="s">
        <v>3877</v>
      </c>
      <c r="AS408" t="s">
        <v>71</v>
      </c>
      <c r="AT408" t="s">
        <v>71</v>
      </c>
      <c r="AU408" t="s">
        <v>71</v>
      </c>
      <c r="AV408">
        <v>2004</v>
      </c>
      <c r="AW408">
        <v>113</v>
      </c>
      <c r="AX408" t="s">
        <v>71</v>
      </c>
      <c r="AY408" t="s">
        <v>71</v>
      </c>
      <c r="AZ408" t="s">
        <v>71</v>
      </c>
      <c r="BA408" t="s">
        <v>71</v>
      </c>
      <c r="BB408" t="s">
        <v>71</v>
      </c>
      <c r="BC408">
        <v>161</v>
      </c>
      <c r="BD408">
        <v>168</v>
      </c>
      <c r="BE408" t="s">
        <v>71</v>
      </c>
      <c r="BF408" t="s">
        <v>71</v>
      </c>
      <c r="BG408" t="s">
        <v>71</v>
      </c>
      <c r="BH408" t="s">
        <v>71</v>
      </c>
      <c r="BI408" t="s">
        <v>71</v>
      </c>
      <c r="BJ408" t="s">
        <v>71</v>
      </c>
      <c r="BK408" t="s">
        <v>71</v>
      </c>
      <c r="BL408" t="s">
        <v>71</v>
      </c>
      <c r="BM408" t="s">
        <v>71</v>
      </c>
      <c r="BN408" t="s">
        <v>71</v>
      </c>
      <c r="BO408" t="s">
        <v>71</v>
      </c>
      <c r="BP408" t="s">
        <v>71</v>
      </c>
      <c r="BQ408" t="s">
        <v>71</v>
      </c>
      <c r="BR408" t="s">
        <v>71</v>
      </c>
      <c r="BS408" t="s">
        <v>71</v>
      </c>
      <c r="BT408" t="s">
        <v>3878</v>
      </c>
      <c r="BU408" t="str">
        <f>HYPERLINK("https%3A%2F%2Fwww.webofscience.com%2Fwos%2Fwoscc%2Ffull-record%2FWOS:000225471900020","View Full Record in Web of Science")</f>
        <v>View Full Record in Web of Science</v>
      </c>
    </row>
    <row r="409" spans="1:73" x14ac:dyDescent="0.25">
      <c r="A409" t="s">
        <v>83</v>
      </c>
      <c r="B409" t="s">
        <v>3879</v>
      </c>
      <c r="C409" t="s">
        <v>71</v>
      </c>
      <c r="D409" t="s">
        <v>71</v>
      </c>
      <c r="E409" t="s">
        <v>102</v>
      </c>
      <c r="F409" t="s">
        <v>3880</v>
      </c>
      <c r="G409" t="s">
        <v>71</v>
      </c>
      <c r="H409" t="s">
        <v>71</v>
      </c>
      <c r="I409" t="s">
        <v>3881</v>
      </c>
      <c r="K409" t="s">
        <v>3882</v>
      </c>
      <c r="L409" t="s">
        <v>71</v>
      </c>
      <c r="M409" t="s">
        <v>71</v>
      </c>
      <c r="N409" t="s">
        <v>71</v>
      </c>
      <c r="O409" t="s">
        <v>71</v>
      </c>
      <c r="P409" t="s">
        <v>3883</v>
      </c>
      <c r="Q409" t="s">
        <v>3884</v>
      </c>
      <c r="R409" t="s">
        <v>1902</v>
      </c>
      <c r="S409" t="s">
        <v>3885</v>
      </c>
      <c r="T409" t="s">
        <v>71</v>
      </c>
      <c r="U409" t="s">
        <v>71</v>
      </c>
      <c r="V409" t="s">
        <v>71</v>
      </c>
      <c r="W409" t="s">
        <v>3886</v>
      </c>
      <c r="X409" t="s">
        <v>71</v>
      </c>
      <c r="Y409" t="s">
        <v>71</v>
      </c>
      <c r="Z409" t="s">
        <v>71</v>
      </c>
      <c r="AA409" t="s">
        <v>71</v>
      </c>
      <c r="AB409" t="s">
        <v>71</v>
      </c>
      <c r="AC409" t="s">
        <v>71</v>
      </c>
      <c r="AD409" t="s">
        <v>71</v>
      </c>
      <c r="AE409" t="s">
        <v>71</v>
      </c>
      <c r="AF409" t="s">
        <v>71</v>
      </c>
      <c r="AG409" t="s">
        <v>71</v>
      </c>
      <c r="AH409" t="s">
        <v>71</v>
      </c>
      <c r="AI409" t="s">
        <v>71</v>
      </c>
      <c r="AJ409" t="s">
        <v>71</v>
      </c>
      <c r="AK409" t="s">
        <v>71</v>
      </c>
      <c r="AL409" t="s">
        <v>71</v>
      </c>
      <c r="AM409" t="s">
        <v>71</v>
      </c>
      <c r="AN409" t="s">
        <v>71</v>
      </c>
      <c r="AO409" t="s">
        <v>71</v>
      </c>
      <c r="AP409" t="s">
        <v>71</v>
      </c>
      <c r="AQ409" t="s">
        <v>71</v>
      </c>
      <c r="AR409" t="s">
        <v>3887</v>
      </c>
      <c r="AS409" t="s">
        <v>71</v>
      </c>
      <c r="AT409" t="s">
        <v>71</v>
      </c>
      <c r="AU409" t="s">
        <v>71</v>
      </c>
      <c r="AV409">
        <v>2008</v>
      </c>
      <c r="AW409" t="s">
        <v>71</v>
      </c>
      <c r="AX409" t="s">
        <v>71</v>
      </c>
      <c r="AY409" t="s">
        <v>71</v>
      </c>
      <c r="AZ409" t="s">
        <v>71</v>
      </c>
      <c r="BA409" t="s">
        <v>71</v>
      </c>
      <c r="BB409" t="s">
        <v>71</v>
      </c>
      <c r="BC409">
        <v>193</v>
      </c>
      <c r="BD409" t="s">
        <v>99</v>
      </c>
      <c r="BE409" t="s">
        <v>71</v>
      </c>
      <c r="BF409" t="s">
        <v>3888</v>
      </c>
      <c r="BG409" t="str">
        <f>HYPERLINK("http://dx.doi.org/10.1109/WCICA.2008.4592923","http://dx.doi.org/10.1109/WCICA.2008.4592923")</f>
        <v>http://dx.doi.org/10.1109/WCICA.2008.4592923</v>
      </c>
      <c r="BH409" t="s">
        <v>71</v>
      </c>
      <c r="BI409" t="s">
        <v>71</v>
      </c>
      <c r="BJ409" t="s">
        <v>71</v>
      </c>
      <c r="BK409" t="s">
        <v>71</v>
      </c>
      <c r="BL409" t="s">
        <v>71</v>
      </c>
      <c r="BM409" t="s">
        <v>71</v>
      </c>
      <c r="BN409" t="s">
        <v>71</v>
      </c>
      <c r="BO409" t="s">
        <v>71</v>
      </c>
      <c r="BP409" t="s">
        <v>71</v>
      </c>
      <c r="BQ409" t="s">
        <v>71</v>
      </c>
      <c r="BR409" t="s">
        <v>71</v>
      </c>
      <c r="BS409" t="s">
        <v>71</v>
      </c>
      <c r="BT409" t="s">
        <v>3889</v>
      </c>
      <c r="BU409" t="str">
        <f>HYPERLINK("https%3A%2F%2Fwww.webofscience.com%2Fwos%2Fwoscc%2Ffull-record%2FWOS:000259965700037","View Full Record in Web of Science")</f>
        <v>View Full Record in Web of Science</v>
      </c>
    </row>
    <row r="410" spans="1:73" x14ac:dyDescent="0.25">
      <c r="A410" t="s">
        <v>83</v>
      </c>
      <c r="B410" t="s">
        <v>3890</v>
      </c>
      <c r="C410" t="s">
        <v>71</v>
      </c>
      <c r="D410" t="s">
        <v>3891</v>
      </c>
      <c r="E410" t="s">
        <v>71</v>
      </c>
      <c r="F410" t="s">
        <v>3892</v>
      </c>
      <c r="G410" t="s">
        <v>71</v>
      </c>
      <c r="H410" t="s">
        <v>71</v>
      </c>
      <c r="I410" t="s">
        <v>3893</v>
      </c>
      <c r="K410" t="s">
        <v>3894</v>
      </c>
      <c r="L410" t="s">
        <v>3895</v>
      </c>
      <c r="M410" t="s">
        <v>71</v>
      </c>
      <c r="N410" t="s">
        <v>71</v>
      </c>
      <c r="O410" t="s">
        <v>71</v>
      </c>
      <c r="P410" t="s">
        <v>3896</v>
      </c>
      <c r="Q410" t="s">
        <v>3897</v>
      </c>
      <c r="R410" t="s">
        <v>3898</v>
      </c>
      <c r="S410" t="s">
        <v>71</v>
      </c>
      <c r="T410" t="s">
        <v>71</v>
      </c>
      <c r="U410" t="s">
        <v>71</v>
      </c>
      <c r="V410" t="s">
        <v>71</v>
      </c>
      <c r="W410" t="s">
        <v>3899</v>
      </c>
      <c r="X410" t="s">
        <v>71</v>
      </c>
      <c r="Y410" t="s">
        <v>71</v>
      </c>
      <c r="Z410" t="s">
        <v>71</v>
      </c>
      <c r="AA410" t="s">
        <v>71</v>
      </c>
      <c r="AB410" t="s">
        <v>71</v>
      </c>
      <c r="AC410" t="s">
        <v>71</v>
      </c>
      <c r="AD410" t="s">
        <v>71</v>
      </c>
      <c r="AE410" t="s">
        <v>71</v>
      </c>
      <c r="AF410" t="s">
        <v>71</v>
      </c>
      <c r="AG410" t="s">
        <v>71</v>
      </c>
      <c r="AH410" t="s">
        <v>71</v>
      </c>
      <c r="AI410" t="s">
        <v>71</v>
      </c>
      <c r="AJ410" t="s">
        <v>71</v>
      </c>
      <c r="AK410" t="s">
        <v>71</v>
      </c>
      <c r="AL410" t="s">
        <v>71</v>
      </c>
      <c r="AM410" t="s">
        <v>71</v>
      </c>
      <c r="AN410" t="s">
        <v>71</v>
      </c>
      <c r="AO410" t="s">
        <v>71</v>
      </c>
      <c r="AP410" t="s">
        <v>3900</v>
      </c>
      <c r="AQ410" t="s">
        <v>71</v>
      </c>
      <c r="AR410" t="s">
        <v>71</v>
      </c>
      <c r="AS410" t="s">
        <v>71</v>
      </c>
      <c r="AT410" t="s">
        <v>71</v>
      </c>
      <c r="AU410" t="s">
        <v>71</v>
      </c>
      <c r="AV410">
        <v>2004</v>
      </c>
      <c r="AW410">
        <v>3</v>
      </c>
      <c r="AX410" t="s">
        <v>71</v>
      </c>
      <c r="AY410" t="s">
        <v>71</v>
      </c>
      <c r="AZ410" t="s">
        <v>71</v>
      </c>
      <c r="BA410" t="s">
        <v>71</v>
      </c>
      <c r="BB410" t="s">
        <v>71</v>
      </c>
      <c r="BC410">
        <v>392</v>
      </c>
      <c r="BD410">
        <v>396</v>
      </c>
      <c r="BE410" t="s">
        <v>71</v>
      </c>
      <c r="BF410" t="s">
        <v>71</v>
      </c>
      <c r="BG410" t="s">
        <v>71</v>
      </c>
      <c r="BH410" t="s">
        <v>71</v>
      </c>
      <c r="BI410" t="s">
        <v>71</v>
      </c>
      <c r="BJ410" t="s">
        <v>71</v>
      </c>
      <c r="BK410" t="s">
        <v>71</v>
      </c>
      <c r="BL410" t="s">
        <v>71</v>
      </c>
      <c r="BM410" t="s">
        <v>71</v>
      </c>
      <c r="BN410" t="s">
        <v>71</v>
      </c>
      <c r="BO410" t="s">
        <v>71</v>
      </c>
      <c r="BP410" t="s">
        <v>71</v>
      </c>
      <c r="BQ410" t="s">
        <v>71</v>
      </c>
      <c r="BR410" t="s">
        <v>71</v>
      </c>
      <c r="BS410" t="s">
        <v>71</v>
      </c>
      <c r="BT410" t="s">
        <v>3901</v>
      </c>
      <c r="BU410" t="str">
        <f>HYPERLINK("https%3A%2F%2Fwww.webofscience.com%2Fwos%2Fwoscc%2Ffull-record%2FWOS:000237307500069","View Full Record in Web of Science")</f>
        <v>View Full Record in Web of Science</v>
      </c>
    </row>
    <row r="411" spans="1:73" x14ac:dyDescent="0.25">
      <c r="A411" t="s">
        <v>69</v>
      </c>
      <c r="B411" t="s">
        <v>3902</v>
      </c>
      <c r="C411" t="s">
        <v>71</v>
      </c>
      <c r="D411" t="s">
        <v>71</v>
      </c>
      <c r="E411" t="s">
        <v>71</v>
      </c>
      <c r="F411" t="s">
        <v>3902</v>
      </c>
      <c r="G411" t="s">
        <v>71</v>
      </c>
      <c r="H411" t="s">
        <v>71</v>
      </c>
      <c r="I411" t="s">
        <v>3903</v>
      </c>
      <c r="K411" t="s">
        <v>421</v>
      </c>
      <c r="L411" t="s">
        <v>71</v>
      </c>
      <c r="M411" t="s">
        <v>71</v>
      </c>
      <c r="N411" t="s">
        <v>71</v>
      </c>
      <c r="O411" t="s">
        <v>71</v>
      </c>
      <c r="P411" t="s">
        <v>71</v>
      </c>
      <c r="Q411" t="s">
        <v>71</v>
      </c>
      <c r="R411" t="s">
        <v>71</v>
      </c>
      <c r="S411" t="s">
        <v>71</v>
      </c>
      <c r="T411" t="s">
        <v>71</v>
      </c>
      <c r="U411" t="s">
        <v>71</v>
      </c>
      <c r="V411" t="s">
        <v>71</v>
      </c>
      <c r="W411" t="s">
        <v>3904</v>
      </c>
      <c r="X411" t="s">
        <v>71</v>
      </c>
      <c r="Y411" t="s">
        <v>71</v>
      </c>
      <c r="Z411" t="s">
        <v>71</v>
      </c>
      <c r="AA411" t="s">
        <v>71</v>
      </c>
      <c r="AB411" t="s">
        <v>71</v>
      </c>
      <c r="AC411" t="s">
        <v>71</v>
      </c>
      <c r="AD411" t="s">
        <v>71</v>
      </c>
      <c r="AE411" t="s">
        <v>71</v>
      </c>
      <c r="AF411" t="s">
        <v>71</v>
      </c>
      <c r="AG411" t="s">
        <v>71</v>
      </c>
      <c r="AH411" t="s">
        <v>71</v>
      </c>
      <c r="AI411" t="s">
        <v>71</v>
      </c>
      <c r="AJ411" t="s">
        <v>71</v>
      </c>
      <c r="AK411" t="s">
        <v>71</v>
      </c>
      <c r="AL411" t="s">
        <v>71</v>
      </c>
      <c r="AM411" t="s">
        <v>71</v>
      </c>
      <c r="AN411" t="s">
        <v>71</v>
      </c>
      <c r="AO411" t="s">
        <v>71</v>
      </c>
      <c r="AP411" t="s">
        <v>423</v>
      </c>
      <c r="AQ411" t="s">
        <v>71</v>
      </c>
      <c r="AR411" t="s">
        <v>71</v>
      </c>
      <c r="AS411" t="s">
        <v>71</v>
      </c>
      <c r="AT411" t="s">
        <v>71</v>
      </c>
      <c r="AU411" t="s">
        <v>1814</v>
      </c>
      <c r="AV411">
        <v>1991</v>
      </c>
      <c r="AW411">
        <v>40</v>
      </c>
      <c r="AX411">
        <v>1</v>
      </c>
      <c r="AY411" t="s">
        <v>71</v>
      </c>
      <c r="AZ411" t="s">
        <v>71</v>
      </c>
      <c r="BA411" t="s">
        <v>71</v>
      </c>
      <c r="BB411" t="s">
        <v>71</v>
      </c>
      <c r="BC411">
        <v>5</v>
      </c>
      <c r="BD411">
        <v>38</v>
      </c>
      <c r="BE411" t="s">
        <v>71</v>
      </c>
      <c r="BF411" t="s">
        <v>3905</v>
      </c>
      <c r="BG411" t="str">
        <f>HYPERLINK("http://dx.doi.org/10.1016/0165-0114(91)90045-R","http://dx.doi.org/10.1016/0165-0114(91)90045-R")</f>
        <v>http://dx.doi.org/10.1016/0165-0114(91)90045-R</v>
      </c>
      <c r="BH411" t="s">
        <v>71</v>
      </c>
      <c r="BI411" t="s">
        <v>71</v>
      </c>
      <c r="BJ411" t="s">
        <v>71</v>
      </c>
      <c r="BK411" t="s">
        <v>71</v>
      </c>
      <c r="BL411" t="s">
        <v>71</v>
      </c>
      <c r="BM411" t="s">
        <v>71</v>
      </c>
      <c r="BN411" t="s">
        <v>71</v>
      </c>
      <c r="BO411" t="s">
        <v>71</v>
      </c>
      <c r="BP411" t="s">
        <v>71</v>
      </c>
      <c r="BQ411" t="s">
        <v>71</v>
      </c>
      <c r="BR411" t="s">
        <v>71</v>
      </c>
      <c r="BS411" t="s">
        <v>71</v>
      </c>
      <c r="BT411" t="s">
        <v>3906</v>
      </c>
      <c r="BU411" t="str">
        <f>HYPERLINK("https%3A%2F%2Fwww.webofscience.com%2Fwos%2Fwoscc%2Ffull-record%2FWOS:A1991FG57000002","View Full Record in Web of Science")</f>
        <v>View Full Record in Web of Science</v>
      </c>
    </row>
    <row r="412" spans="1:73" x14ac:dyDescent="0.25">
      <c r="A412" t="s">
        <v>69</v>
      </c>
      <c r="B412" t="s">
        <v>3907</v>
      </c>
      <c r="C412" t="s">
        <v>71</v>
      </c>
      <c r="D412" t="s">
        <v>71</v>
      </c>
      <c r="E412" t="s">
        <v>71</v>
      </c>
      <c r="F412" t="s">
        <v>3908</v>
      </c>
      <c r="G412" t="s">
        <v>71</v>
      </c>
      <c r="H412" t="s">
        <v>71</v>
      </c>
      <c r="I412" t="s">
        <v>3909</v>
      </c>
      <c r="K412" t="s">
        <v>3910</v>
      </c>
      <c r="L412" t="s">
        <v>71</v>
      </c>
      <c r="M412" t="s">
        <v>71</v>
      </c>
      <c r="N412" t="s">
        <v>71</v>
      </c>
      <c r="O412" t="s">
        <v>71</v>
      </c>
      <c r="P412" t="s">
        <v>71</v>
      </c>
      <c r="Q412" t="s">
        <v>71</v>
      </c>
      <c r="R412" t="s">
        <v>71</v>
      </c>
      <c r="S412" t="s">
        <v>71</v>
      </c>
      <c r="T412" t="s">
        <v>71</v>
      </c>
      <c r="U412" t="s">
        <v>71</v>
      </c>
      <c r="V412" t="s">
        <v>71</v>
      </c>
      <c r="W412" t="s">
        <v>3911</v>
      </c>
      <c r="X412" t="s">
        <v>71</v>
      </c>
      <c r="Y412" t="s">
        <v>71</v>
      </c>
      <c r="Z412" t="s">
        <v>71</v>
      </c>
      <c r="AA412" t="s">
        <v>71</v>
      </c>
      <c r="AB412" t="s">
        <v>3912</v>
      </c>
      <c r="AC412" t="s">
        <v>3913</v>
      </c>
      <c r="AD412" t="s">
        <v>71</v>
      </c>
      <c r="AE412" t="s">
        <v>71</v>
      </c>
      <c r="AF412" t="s">
        <v>71</v>
      </c>
      <c r="AG412" t="s">
        <v>71</v>
      </c>
      <c r="AH412" t="s">
        <v>71</v>
      </c>
      <c r="AI412" t="s">
        <v>71</v>
      </c>
      <c r="AJ412" t="s">
        <v>71</v>
      </c>
      <c r="AK412" t="s">
        <v>71</v>
      </c>
      <c r="AL412" t="s">
        <v>71</v>
      </c>
      <c r="AM412" t="s">
        <v>71</v>
      </c>
      <c r="AN412" t="s">
        <v>71</v>
      </c>
      <c r="AO412" t="s">
        <v>71</v>
      </c>
      <c r="AP412" t="s">
        <v>3914</v>
      </c>
      <c r="AQ412" t="s">
        <v>3915</v>
      </c>
      <c r="AR412" t="s">
        <v>71</v>
      </c>
      <c r="AS412" t="s">
        <v>71</v>
      </c>
      <c r="AT412" t="s">
        <v>71</v>
      </c>
      <c r="AU412" t="s">
        <v>794</v>
      </c>
      <c r="AV412">
        <v>2013</v>
      </c>
      <c r="AW412">
        <v>50</v>
      </c>
      <c r="AX412" t="s">
        <v>71</v>
      </c>
      <c r="AY412" t="s">
        <v>71</v>
      </c>
      <c r="AZ412" t="s">
        <v>71</v>
      </c>
      <c r="BA412" t="s">
        <v>180</v>
      </c>
      <c r="BB412" t="s">
        <v>71</v>
      </c>
      <c r="BC412">
        <v>128</v>
      </c>
      <c r="BD412">
        <v>135</v>
      </c>
      <c r="BE412" t="s">
        <v>71</v>
      </c>
      <c r="BF412" t="s">
        <v>3916</v>
      </c>
      <c r="BG412" t="str">
        <f>HYPERLINK("http://dx.doi.org/10.1016/j.cageo.2012.05.022","http://dx.doi.org/10.1016/j.cageo.2012.05.022")</f>
        <v>http://dx.doi.org/10.1016/j.cageo.2012.05.022</v>
      </c>
      <c r="BH412" t="s">
        <v>71</v>
      </c>
      <c r="BI412" t="s">
        <v>71</v>
      </c>
      <c r="BJ412" t="s">
        <v>71</v>
      </c>
      <c r="BK412" t="s">
        <v>71</v>
      </c>
      <c r="BL412" t="s">
        <v>71</v>
      </c>
      <c r="BM412" t="s">
        <v>71</v>
      </c>
      <c r="BN412" t="s">
        <v>71</v>
      </c>
      <c r="BO412" t="s">
        <v>71</v>
      </c>
      <c r="BP412" t="s">
        <v>71</v>
      </c>
      <c r="BQ412" t="s">
        <v>71</v>
      </c>
      <c r="BR412" t="s">
        <v>71</v>
      </c>
      <c r="BS412" t="s">
        <v>71</v>
      </c>
      <c r="BT412" t="s">
        <v>3917</v>
      </c>
      <c r="BU412" t="str">
        <f>HYPERLINK("https%3A%2F%2Fwww.webofscience.com%2Fwos%2Fwoscc%2Ffull-record%2FWOS:000313611100014","View Full Record in Web of Science")</f>
        <v>View Full Record in Web of Science</v>
      </c>
    </row>
    <row r="413" spans="1:73" x14ac:dyDescent="0.25">
      <c r="A413" t="s">
        <v>83</v>
      </c>
      <c r="B413" t="s">
        <v>3918</v>
      </c>
      <c r="C413" t="s">
        <v>71</v>
      </c>
      <c r="D413" t="s">
        <v>3919</v>
      </c>
      <c r="E413" t="s">
        <v>71</v>
      </c>
      <c r="F413" t="s">
        <v>3920</v>
      </c>
      <c r="G413" t="s">
        <v>71</v>
      </c>
      <c r="H413" t="s">
        <v>71</v>
      </c>
      <c r="I413" t="s">
        <v>3921</v>
      </c>
      <c r="K413" t="s">
        <v>3922</v>
      </c>
      <c r="L413" t="s">
        <v>138</v>
      </c>
      <c r="M413" t="s">
        <v>71</v>
      </c>
      <c r="N413" t="s">
        <v>71</v>
      </c>
      <c r="O413" t="s">
        <v>71</v>
      </c>
      <c r="P413" t="s">
        <v>3923</v>
      </c>
      <c r="Q413" t="s">
        <v>3924</v>
      </c>
      <c r="R413" t="s">
        <v>3925</v>
      </c>
      <c r="S413" t="s">
        <v>3926</v>
      </c>
      <c r="T413" t="s">
        <v>71</v>
      </c>
      <c r="U413" t="s">
        <v>71</v>
      </c>
      <c r="V413" t="s">
        <v>71</v>
      </c>
      <c r="W413" t="s">
        <v>3927</v>
      </c>
      <c r="X413" t="s">
        <v>71</v>
      </c>
      <c r="Y413" t="s">
        <v>71</v>
      </c>
      <c r="Z413" t="s">
        <v>71</v>
      </c>
      <c r="AA413" t="s">
        <v>71</v>
      </c>
      <c r="AB413" t="s">
        <v>3928</v>
      </c>
      <c r="AC413" t="s">
        <v>3929</v>
      </c>
      <c r="AD413" t="s">
        <v>71</v>
      </c>
      <c r="AE413" t="s">
        <v>71</v>
      </c>
      <c r="AF413" t="s">
        <v>71</v>
      </c>
      <c r="AG413" t="s">
        <v>71</v>
      </c>
      <c r="AH413" t="s">
        <v>71</v>
      </c>
      <c r="AI413" t="s">
        <v>71</v>
      </c>
      <c r="AJ413" t="s">
        <v>71</v>
      </c>
      <c r="AK413" t="s">
        <v>71</v>
      </c>
      <c r="AL413" t="s">
        <v>71</v>
      </c>
      <c r="AM413" t="s">
        <v>71</v>
      </c>
      <c r="AN413" t="s">
        <v>71</v>
      </c>
      <c r="AO413" t="s">
        <v>71</v>
      </c>
      <c r="AP413" t="s">
        <v>71</v>
      </c>
      <c r="AQ413" t="s">
        <v>71</v>
      </c>
      <c r="AR413" t="s">
        <v>3930</v>
      </c>
      <c r="AS413" t="s">
        <v>71</v>
      </c>
      <c r="AT413" t="s">
        <v>71</v>
      </c>
      <c r="AU413" t="s">
        <v>71</v>
      </c>
      <c r="AV413">
        <v>2008</v>
      </c>
      <c r="AW413">
        <v>1</v>
      </c>
      <c r="AX413" t="s">
        <v>71</v>
      </c>
      <c r="AY413" t="s">
        <v>71</v>
      </c>
      <c r="AZ413" t="s">
        <v>71</v>
      </c>
      <c r="BA413" t="s">
        <v>71</v>
      </c>
      <c r="BB413" t="s">
        <v>71</v>
      </c>
      <c r="BC413">
        <v>799</v>
      </c>
      <c r="BD413">
        <v>804</v>
      </c>
      <c r="BE413" t="s">
        <v>71</v>
      </c>
      <c r="BF413" t="s">
        <v>3931</v>
      </c>
      <c r="BG413" t="str">
        <f>HYPERLINK("http://dx.doi.org/10.1142/9789812799470_0131","http://dx.doi.org/10.1142/9789812799470_0131")</f>
        <v>http://dx.doi.org/10.1142/9789812799470_0131</v>
      </c>
      <c r="BH413" t="s">
        <v>71</v>
      </c>
      <c r="BI413" t="s">
        <v>71</v>
      </c>
      <c r="BJ413" t="s">
        <v>71</v>
      </c>
      <c r="BK413" t="s">
        <v>71</v>
      </c>
      <c r="BL413" t="s">
        <v>71</v>
      </c>
      <c r="BM413" t="s">
        <v>71</v>
      </c>
      <c r="BN413" t="s">
        <v>71</v>
      </c>
      <c r="BO413" t="s">
        <v>71</v>
      </c>
      <c r="BP413" t="s">
        <v>71</v>
      </c>
      <c r="BQ413" t="s">
        <v>71</v>
      </c>
      <c r="BR413" t="s">
        <v>71</v>
      </c>
      <c r="BS413" t="s">
        <v>71</v>
      </c>
      <c r="BT413" t="s">
        <v>3932</v>
      </c>
      <c r="BU413" t="str">
        <f>HYPERLINK("https%3A%2F%2Fwww.webofscience.com%2Fwos%2Fwoscc%2Ffull-record%2FWOS:000259061900131","View Full Record in Web of Science")</f>
        <v>View Full Record in Web of Science</v>
      </c>
    </row>
    <row r="414" spans="1:73" x14ac:dyDescent="0.25">
      <c r="A414" t="s">
        <v>69</v>
      </c>
      <c r="B414" t="s">
        <v>3933</v>
      </c>
      <c r="C414" t="s">
        <v>71</v>
      </c>
      <c r="D414" t="s">
        <v>71</v>
      </c>
      <c r="E414" t="s">
        <v>71</v>
      </c>
      <c r="F414" t="s">
        <v>3934</v>
      </c>
      <c r="G414" t="s">
        <v>71</v>
      </c>
      <c r="H414" t="s">
        <v>71</v>
      </c>
      <c r="I414" t="s">
        <v>3935</v>
      </c>
      <c r="K414" t="s">
        <v>288</v>
      </c>
      <c r="L414" t="s">
        <v>71</v>
      </c>
      <c r="M414" t="s">
        <v>71</v>
      </c>
      <c r="N414" t="s">
        <v>71</v>
      </c>
      <c r="O414" t="s">
        <v>71</v>
      </c>
      <c r="P414" t="s">
        <v>71</v>
      </c>
      <c r="Q414" t="s">
        <v>71</v>
      </c>
      <c r="R414" t="s">
        <v>71</v>
      </c>
      <c r="S414" t="s">
        <v>71</v>
      </c>
      <c r="T414" t="s">
        <v>71</v>
      </c>
      <c r="U414" t="s">
        <v>71</v>
      </c>
      <c r="V414" t="s">
        <v>71</v>
      </c>
      <c r="W414" t="s">
        <v>3936</v>
      </c>
      <c r="X414" t="s">
        <v>71</v>
      </c>
      <c r="Y414" t="s">
        <v>71</v>
      </c>
      <c r="Z414" t="s">
        <v>71</v>
      </c>
      <c r="AA414" t="s">
        <v>71</v>
      </c>
      <c r="AB414" t="s">
        <v>3937</v>
      </c>
      <c r="AC414" t="s">
        <v>3938</v>
      </c>
      <c r="AD414" t="s">
        <v>71</v>
      </c>
      <c r="AE414" t="s">
        <v>71</v>
      </c>
      <c r="AF414" t="s">
        <v>71</v>
      </c>
      <c r="AG414" t="s">
        <v>71</v>
      </c>
      <c r="AH414" t="s">
        <v>71</v>
      </c>
      <c r="AI414" t="s">
        <v>71</v>
      </c>
      <c r="AJ414" t="s">
        <v>71</v>
      </c>
      <c r="AK414" t="s">
        <v>71</v>
      </c>
      <c r="AL414" t="s">
        <v>71</v>
      </c>
      <c r="AM414" t="s">
        <v>71</v>
      </c>
      <c r="AN414" t="s">
        <v>71</v>
      </c>
      <c r="AO414" t="s">
        <v>71</v>
      </c>
      <c r="AP414" t="s">
        <v>291</v>
      </c>
      <c r="AQ414" t="s">
        <v>292</v>
      </c>
      <c r="AR414" t="s">
        <v>71</v>
      </c>
      <c r="AS414" t="s">
        <v>71</v>
      </c>
      <c r="AT414" t="s">
        <v>71</v>
      </c>
      <c r="AU414" t="s">
        <v>3939</v>
      </c>
      <c r="AV414">
        <v>2012</v>
      </c>
      <c r="AW414">
        <v>39</v>
      </c>
      <c r="AX414">
        <v>12</v>
      </c>
      <c r="AY414" t="s">
        <v>71</v>
      </c>
      <c r="AZ414" t="s">
        <v>71</v>
      </c>
      <c r="BA414" t="s">
        <v>71</v>
      </c>
      <c r="BB414" t="s">
        <v>71</v>
      </c>
      <c r="BC414">
        <v>10343</v>
      </c>
      <c r="BD414">
        <v>10351</v>
      </c>
      <c r="BE414" t="s">
        <v>71</v>
      </c>
      <c r="BF414" t="s">
        <v>3940</v>
      </c>
      <c r="BG414" t="str">
        <f>HYPERLINK("http://dx.doi.org/10.1016/j.eswa.2012.01.027","http://dx.doi.org/10.1016/j.eswa.2012.01.027")</f>
        <v>http://dx.doi.org/10.1016/j.eswa.2012.01.027</v>
      </c>
      <c r="BH414" t="s">
        <v>71</v>
      </c>
      <c r="BI414" t="s">
        <v>71</v>
      </c>
      <c r="BJ414" t="s">
        <v>71</v>
      </c>
      <c r="BK414" t="s">
        <v>71</v>
      </c>
      <c r="BL414" t="s">
        <v>71</v>
      </c>
      <c r="BM414" t="s">
        <v>71</v>
      </c>
      <c r="BN414" t="s">
        <v>71</v>
      </c>
      <c r="BO414" t="s">
        <v>71</v>
      </c>
      <c r="BP414" t="s">
        <v>71</v>
      </c>
      <c r="BQ414" t="s">
        <v>71</v>
      </c>
      <c r="BR414" t="s">
        <v>71</v>
      </c>
      <c r="BS414" t="s">
        <v>71</v>
      </c>
      <c r="BT414" t="s">
        <v>3941</v>
      </c>
      <c r="BU414" t="str">
        <f>HYPERLINK("https%3A%2F%2Fwww.webofscience.com%2Fwos%2Fwoscc%2Ffull-record%2FWOS:000305863300004","View Full Record in Web of Science")</f>
        <v>View Full Record in Web of Science</v>
      </c>
    </row>
    <row r="415" spans="1:73" x14ac:dyDescent="0.25">
      <c r="A415" t="s">
        <v>83</v>
      </c>
      <c r="B415" t="s">
        <v>3942</v>
      </c>
      <c r="C415" t="s">
        <v>71</v>
      </c>
      <c r="D415" t="s">
        <v>3943</v>
      </c>
      <c r="E415" t="s">
        <v>71</v>
      </c>
      <c r="F415" t="s">
        <v>3942</v>
      </c>
      <c r="G415" t="s">
        <v>71</v>
      </c>
      <c r="H415" t="s">
        <v>71</v>
      </c>
      <c r="I415" t="s">
        <v>3944</v>
      </c>
      <c r="K415" t="s">
        <v>3945</v>
      </c>
      <c r="L415" t="s">
        <v>3946</v>
      </c>
      <c r="M415" t="s">
        <v>71</v>
      </c>
      <c r="N415" t="s">
        <v>71</v>
      </c>
      <c r="O415" t="s">
        <v>71</v>
      </c>
      <c r="P415" t="s">
        <v>3947</v>
      </c>
      <c r="Q415" t="s">
        <v>3948</v>
      </c>
      <c r="R415" t="s">
        <v>3949</v>
      </c>
      <c r="S415" t="s">
        <v>3950</v>
      </c>
      <c r="T415" t="s">
        <v>71</v>
      </c>
      <c r="U415" t="s">
        <v>71</v>
      </c>
      <c r="V415" t="s">
        <v>71</v>
      </c>
      <c r="W415" t="s">
        <v>3951</v>
      </c>
      <c r="X415" t="s">
        <v>71</v>
      </c>
      <c r="Y415" t="s">
        <v>71</v>
      </c>
      <c r="Z415" t="s">
        <v>71</v>
      </c>
      <c r="AA415" t="s">
        <v>71</v>
      </c>
      <c r="AB415" t="s">
        <v>3952</v>
      </c>
      <c r="AC415" t="s">
        <v>3953</v>
      </c>
      <c r="AD415" t="s">
        <v>71</v>
      </c>
      <c r="AE415" t="s">
        <v>71</v>
      </c>
      <c r="AF415" t="s">
        <v>71</v>
      </c>
      <c r="AG415" t="s">
        <v>71</v>
      </c>
      <c r="AH415" t="s">
        <v>71</v>
      </c>
      <c r="AI415" t="s">
        <v>71</v>
      </c>
      <c r="AJ415" t="s">
        <v>71</v>
      </c>
      <c r="AK415" t="s">
        <v>71</v>
      </c>
      <c r="AL415" t="s">
        <v>71</v>
      </c>
      <c r="AM415" t="s">
        <v>71</v>
      </c>
      <c r="AN415" t="s">
        <v>71</v>
      </c>
      <c r="AO415" t="s">
        <v>71</v>
      </c>
      <c r="AP415" t="s">
        <v>3954</v>
      </c>
      <c r="AQ415" t="s">
        <v>71</v>
      </c>
      <c r="AR415" t="s">
        <v>3955</v>
      </c>
      <c r="AS415" t="s">
        <v>71</v>
      </c>
      <c r="AT415" t="s">
        <v>71</v>
      </c>
      <c r="AU415" t="s">
        <v>71</v>
      </c>
      <c r="AV415">
        <v>2001</v>
      </c>
      <c r="AW415">
        <v>4479</v>
      </c>
      <c r="AX415" t="s">
        <v>71</v>
      </c>
      <c r="AY415" t="s">
        <v>71</v>
      </c>
      <c r="AZ415" t="s">
        <v>71</v>
      </c>
      <c r="BA415" t="s">
        <v>71</v>
      </c>
      <c r="BB415" t="s">
        <v>71</v>
      </c>
      <c r="BC415">
        <v>135</v>
      </c>
      <c r="BD415">
        <v>143</v>
      </c>
      <c r="BE415" t="s">
        <v>71</v>
      </c>
      <c r="BF415" t="s">
        <v>3956</v>
      </c>
      <c r="BG415" t="str">
        <f>HYPERLINK("http://dx.doi.org/10.1117/12.448340","http://dx.doi.org/10.1117/12.448340")</f>
        <v>http://dx.doi.org/10.1117/12.448340</v>
      </c>
      <c r="BH415" t="s">
        <v>71</v>
      </c>
      <c r="BI415" t="s">
        <v>71</v>
      </c>
      <c r="BJ415" t="s">
        <v>71</v>
      </c>
      <c r="BK415" t="s">
        <v>71</v>
      </c>
      <c r="BL415" t="s">
        <v>71</v>
      </c>
      <c r="BM415" t="s">
        <v>71</v>
      </c>
      <c r="BN415" t="s">
        <v>71</v>
      </c>
      <c r="BO415" t="s">
        <v>71</v>
      </c>
      <c r="BP415" t="s">
        <v>71</v>
      </c>
      <c r="BQ415" t="s">
        <v>71</v>
      </c>
      <c r="BR415" t="s">
        <v>71</v>
      </c>
      <c r="BS415" t="s">
        <v>71</v>
      </c>
      <c r="BT415" t="s">
        <v>3957</v>
      </c>
      <c r="BU415" t="str">
        <f>HYPERLINK("https%3A%2F%2Fwww.webofscience.com%2Fwos%2Fwoscc%2Ffull-record%2FWOS:000174396300016","View Full Record in Web of Science")</f>
        <v>View Full Record in Web of Science</v>
      </c>
    </row>
    <row r="416" spans="1:73" x14ac:dyDescent="0.25">
      <c r="A416" t="s">
        <v>69</v>
      </c>
      <c r="B416" t="s">
        <v>3958</v>
      </c>
      <c r="C416" t="s">
        <v>71</v>
      </c>
      <c r="D416" t="s">
        <v>71</v>
      </c>
      <c r="E416" t="s">
        <v>71</v>
      </c>
      <c r="F416" t="s">
        <v>3959</v>
      </c>
      <c r="G416" t="s">
        <v>71</v>
      </c>
      <c r="H416" t="s">
        <v>71</v>
      </c>
      <c r="I416" t="s">
        <v>3960</v>
      </c>
      <c r="K416" t="s">
        <v>766</v>
      </c>
      <c r="L416" t="s">
        <v>71</v>
      </c>
      <c r="M416" t="s">
        <v>71</v>
      </c>
      <c r="N416" t="s">
        <v>71</v>
      </c>
      <c r="O416" t="s">
        <v>71</v>
      </c>
      <c r="P416" t="s">
        <v>71</v>
      </c>
      <c r="Q416" t="s">
        <v>71</v>
      </c>
      <c r="R416" t="s">
        <v>71</v>
      </c>
      <c r="S416" t="s">
        <v>71</v>
      </c>
      <c r="T416" t="s">
        <v>71</v>
      </c>
      <c r="U416" t="s">
        <v>71</v>
      </c>
      <c r="V416" t="s">
        <v>71</v>
      </c>
      <c r="W416" t="s">
        <v>3961</v>
      </c>
      <c r="X416" t="s">
        <v>71</v>
      </c>
      <c r="Y416" t="s">
        <v>71</v>
      </c>
      <c r="Z416" t="s">
        <v>71</v>
      </c>
      <c r="AA416" t="s">
        <v>71</v>
      </c>
      <c r="AB416" t="s">
        <v>3962</v>
      </c>
      <c r="AC416" t="s">
        <v>3963</v>
      </c>
      <c r="AD416" t="s">
        <v>71</v>
      </c>
      <c r="AE416" t="s">
        <v>71</v>
      </c>
      <c r="AF416" t="s">
        <v>71</v>
      </c>
      <c r="AG416" t="s">
        <v>71</v>
      </c>
      <c r="AH416" t="s">
        <v>71</v>
      </c>
      <c r="AI416" t="s">
        <v>71</v>
      </c>
      <c r="AJ416" t="s">
        <v>71</v>
      </c>
      <c r="AK416" t="s">
        <v>71</v>
      </c>
      <c r="AL416" t="s">
        <v>71</v>
      </c>
      <c r="AM416" t="s">
        <v>71</v>
      </c>
      <c r="AN416" t="s">
        <v>71</v>
      </c>
      <c r="AO416" t="s">
        <v>71</v>
      </c>
      <c r="AP416" t="s">
        <v>768</v>
      </c>
      <c r="AQ416" t="s">
        <v>769</v>
      </c>
      <c r="AR416" t="s">
        <v>71</v>
      </c>
      <c r="AS416" t="s">
        <v>71</v>
      </c>
      <c r="AT416" t="s">
        <v>71</v>
      </c>
      <c r="AU416" t="s">
        <v>344</v>
      </c>
      <c r="AV416">
        <v>2017</v>
      </c>
      <c r="AW416">
        <v>55</v>
      </c>
      <c r="AX416" t="s">
        <v>71</v>
      </c>
      <c r="AY416" t="s">
        <v>71</v>
      </c>
      <c r="AZ416" t="s">
        <v>71</v>
      </c>
      <c r="BA416" t="s">
        <v>71</v>
      </c>
      <c r="BB416" t="s">
        <v>71</v>
      </c>
      <c r="BC416">
        <v>588</v>
      </c>
      <c r="BD416">
        <v>621</v>
      </c>
      <c r="BE416" t="s">
        <v>71</v>
      </c>
      <c r="BF416" t="s">
        <v>3964</v>
      </c>
      <c r="BG416" t="str">
        <f>HYPERLINK("http://dx.doi.org/10.1016/j.asoc.2017.01.013","http://dx.doi.org/10.1016/j.asoc.2017.01.013")</f>
        <v>http://dx.doi.org/10.1016/j.asoc.2017.01.013</v>
      </c>
      <c r="BH416" t="s">
        <v>71</v>
      </c>
      <c r="BI416" t="s">
        <v>71</v>
      </c>
      <c r="BJ416" t="s">
        <v>71</v>
      </c>
      <c r="BK416" t="s">
        <v>71</v>
      </c>
      <c r="BL416" t="s">
        <v>71</v>
      </c>
      <c r="BM416" t="s">
        <v>71</v>
      </c>
      <c r="BN416" t="s">
        <v>71</v>
      </c>
      <c r="BO416" t="s">
        <v>71</v>
      </c>
      <c r="BP416" t="s">
        <v>71</v>
      </c>
      <c r="BQ416" t="s">
        <v>71</v>
      </c>
      <c r="BR416" t="s">
        <v>71</v>
      </c>
      <c r="BS416" t="s">
        <v>71</v>
      </c>
      <c r="BT416" t="s">
        <v>3965</v>
      </c>
      <c r="BU416" t="str">
        <f>HYPERLINK("https%3A%2F%2Fwww.webofscience.com%2Fwos%2Fwoscc%2Ffull-record%2FWOS:000400031600044","View Full Record in Web of Science")</f>
        <v>View Full Record in Web of Science</v>
      </c>
    </row>
    <row r="417" spans="1:73" x14ac:dyDescent="0.25">
      <c r="A417" t="s">
        <v>69</v>
      </c>
      <c r="B417" t="s">
        <v>3966</v>
      </c>
      <c r="C417" t="s">
        <v>71</v>
      </c>
      <c r="D417" t="s">
        <v>71</v>
      </c>
      <c r="E417" t="s">
        <v>71</v>
      </c>
      <c r="F417" t="s">
        <v>3967</v>
      </c>
      <c r="G417" t="s">
        <v>71</v>
      </c>
      <c r="H417" t="s">
        <v>71</v>
      </c>
      <c r="I417" t="s">
        <v>3968</v>
      </c>
      <c r="K417" t="s">
        <v>3969</v>
      </c>
      <c r="L417" t="s">
        <v>71</v>
      </c>
      <c r="M417" t="s">
        <v>71</v>
      </c>
      <c r="N417" t="s">
        <v>71</v>
      </c>
      <c r="O417" t="s">
        <v>71</v>
      </c>
      <c r="P417" t="s">
        <v>71</v>
      </c>
      <c r="Q417" t="s">
        <v>71</v>
      </c>
      <c r="R417" t="s">
        <v>71</v>
      </c>
      <c r="S417" t="s">
        <v>71</v>
      </c>
      <c r="T417" t="s">
        <v>71</v>
      </c>
      <c r="U417" t="s">
        <v>71</v>
      </c>
      <c r="V417" t="s">
        <v>71</v>
      </c>
      <c r="W417" t="s">
        <v>3970</v>
      </c>
      <c r="X417" t="s">
        <v>71</v>
      </c>
      <c r="Y417" t="s">
        <v>71</v>
      </c>
      <c r="Z417" t="s">
        <v>71</v>
      </c>
      <c r="AA417" t="s">
        <v>71</v>
      </c>
      <c r="AB417" t="s">
        <v>3971</v>
      </c>
      <c r="AC417" t="s">
        <v>3972</v>
      </c>
      <c r="AD417" t="s">
        <v>71</v>
      </c>
      <c r="AE417" t="s">
        <v>71</v>
      </c>
      <c r="AF417" t="s">
        <v>71</v>
      </c>
      <c r="AG417" t="s">
        <v>71</v>
      </c>
      <c r="AH417" t="s">
        <v>71</v>
      </c>
      <c r="AI417" t="s">
        <v>71</v>
      </c>
      <c r="AJ417" t="s">
        <v>71</v>
      </c>
      <c r="AK417" t="s">
        <v>71</v>
      </c>
      <c r="AL417" t="s">
        <v>71</v>
      </c>
      <c r="AM417" t="s">
        <v>71</v>
      </c>
      <c r="AN417" t="s">
        <v>71</v>
      </c>
      <c r="AO417" t="s">
        <v>71</v>
      </c>
      <c r="AP417" t="s">
        <v>3973</v>
      </c>
      <c r="AQ417" t="s">
        <v>3974</v>
      </c>
      <c r="AR417" t="s">
        <v>71</v>
      </c>
      <c r="AS417" t="s">
        <v>71</v>
      </c>
      <c r="AT417" t="s">
        <v>71</v>
      </c>
      <c r="AU417" t="s">
        <v>1838</v>
      </c>
      <c r="AV417">
        <v>2021</v>
      </c>
      <c r="AW417">
        <v>33</v>
      </c>
      <c r="AX417">
        <v>7</v>
      </c>
      <c r="AY417" t="s">
        <v>71</v>
      </c>
      <c r="AZ417" t="s">
        <v>71</v>
      </c>
      <c r="BA417" t="s">
        <v>180</v>
      </c>
      <c r="BB417" t="s">
        <v>71</v>
      </c>
      <c r="BC417" t="s">
        <v>71</v>
      </c>
      <c r="BD417" t="s">
        <v>71</v>
      </c>
      <c r="BE417" t="s">
        <v>3975</v>
      </c>
      <c r="BF417" t="s">
        <v>3976</v>
      </c>
      <c r="BG417" t="str">
        <f>HYPERLINK("http://dx.doi.org/10.1002/cpe.5358","http://dx.doi.org/10.1002/cpe.5358")</f>
        <v>http://dx.doi.org/10.1002/cpe.5358</v>
      </c>
      <c r="BH417" t="s">
        <v>71</v>
      </c>
      <c r="BI417" t="s">
        <v>71</v>
      </c>
      <c r="BJ417" t="s">
        <v>71</v>
      </c>
      <c r="BK417" t="s">
        <v>71</v>
      </c>
      <c r="BL417" t="s">
        <v>71</v>
      </c>
      <c r="BM417" t="s">
        <v>71</v>
      </c>
      <c r="BN417" t="s">
        <v>71</v>
      </c>
      <c r="BO417" t="s">
        <v>71</v>
      </c>
      <c r="BP417" t="s">
        <v>71</v>
      </c>
      <c r="BQ417" t="s">
        <v>71</v>
      </c>
      <c r="BR417" t="s">
        <v>71</v>
      </c>
      <c r="BS417" t="s">
        <v>71</v>
      </c>
      <c r="BT417" t="s">
        <v>3977</v>
      </c>
      <c r="BU417" t="str">
        <f>HYPERLINK("https%3A%2F%2Fwww.webofscience.com%2Fwos%2Fwoscc%2Ffull-record%2FWOS:000632049700033","View Full Record in Web of Science")</f>
        <v>View Full Record in Web of Science</v>
      </c>
    </row>
    <row r="418" spans="1:73" x14ac:dyDescent="0.25">
      <c r="A418" t="s">
        <v>69</v>
      </c>
      <c r="B418" t="s">
        <v>3978</v>
      </c>
      <c r="C418" t="s">
        <v>71</v>
      </c>
      <c r="D418" t="s">
        <v>71</v>
      </c>
      <c r="E418" t="s">
        <v>71</v>
      </c>
      <c r="F418" t="s">
        <v>3979</v>
      </c>
      <c r="G418" t="s">
        <v>71</v>
      </c>
      <c r="H418" t="s">
        <v>71</v>
      </c>
      <c r="I418" t="s">
        <v>3980</v>
      </c>
      <c r="K418" t="s">
        <v>2648</v>
      </c>
      <c r="L418" t="s">
        <v>71</v>
      </c>
      <c r="M418" t="s">
        <v>71</v>
      </c>
      <c r="N418" t="s">
        <v>71</v>
      </c>
      <c r="O418" t="s">
        <v>71</v>
      </c>
      <c r="P418" t="s">
        <v>71</v>
      </c>
      <c r="Q418" t="s">
        <v>71</v>
      </c>
      <c r="R418" t="s">
        <v>71</v>
      </c>
      <c r="S418" t="s">
        <v>71</v>
      </c>
      <c r="T418" t="s">
        <v>71</v>
      </c>
      <c r="U418" t="s">
        <v>71</v>
      </c>
      <c r="V418" t="s">
        <v>71</v>
      </c>
      <c r="W418" t="s">
        <v>3981</v>
      </c>
      <c r="X418" t="s">
        <v>71</v>
      </c>
      <c r="Y418" t="s">
        <v>71</v>
      </c>
      <c r="Z418" t="s">
        <v>71</v>
      </c>
      <c r="AA418" t="s">
        <v>71</v>
      </c>
      <c r="AB418" t="s">
        <v>3982</v>
      </c>
      <c r="AC418" t="s">
        <v>71</v>
      </c>
      <c r="AD418" t="s">
        <v>71</v>
      </c>
      <c r="AE418" t="s">
        <v>71</v>
      </c>
      <c r="AF418" t="s">
        <v>71</v>
      </c>
      <c r="AG418" t="s">
        <v>71</v>
      </c>
      <c r="AH418" t="s">
        <v>71</v>
      </c>
      <c r="AI418" t="s">
        <v>71</v>
      </c>
      <c r="AJ418" t="s">
        <v>71</v>
      </c>
      <c r="AK418" t="s">
        <v>71</v>
      </c>
      <c r="AL418" t="s">
        <v>71</v>
      </c>
      <c r="AM418" t="s">
        <v>71</v>
      </c>
      <c r="AN418" t="s">
        <v>71</v>
      </c>
      <c r="AO418" t="s">
        <v>71</v>
      </c>
      <c r="AP418" t="s">
        <v>2651</v>
      </c>
      <c r="AQ418" t="s">
        <v>2652</v>
      </c>
      <c r="AR418" t="s">
        <v>71</v>
      </c>
      <c r="AS418" t="s">
        <v>71</v>
      </c>
      <c r="AT418" t="s">
        <v>71</v>
      </c>
      <c r="AU418" t="s">
        <v>770</v>
      </c>
      <c r="AV418">
        <v>2020</v>
      </c>
      <c r="AW418">
        <v>12</v>
      </c>
      <c r="AX418">
        <v>2</v>
      </c>
      <c r="AY418" t="s">
        <v>71</v>
      </c>
      <c r="AZ418" t="s">
        <v>71</v>
      </c>
      <c r="BA418" t="s">
        <v>180</v>
      </c>
      <c r="BB418" t="s">
        <v>71</v>
      </c>
      <c r="BC418">
        <v>460</v>
      </c>
      <c r="BD418">
        <v>478</v>
      </c>
      <c r="BE418" t="s">
        <v>71</v>
      </c>
      <c r="BF418" t="s">
        <v>3983</v>
      </c>
      <c r="BG418" t="str">
        <f>HYPERLINK("http://dx.doi.org/10.1007/s12559-018-9616-3","http://dx.doi.org/10.1007/s12559-018-9616-3")</f>
        <v>http://dx.doi.org/10.1007/s12559-018-9616-3</v>
      </c>
      <c r="BH418" t="s">
        <v>71</v>
      </c>
      <c r="BI418" t="s">
        <v>71</v>
      </c>
      <c r="BJ418" t="s">
        <v>71</v>
      </c>
      <c r="BK418" t="s">
        <v>71</v>
      </c>
      <c r="BL418" t="s">
        <v>71</v>
      </c>
      <c r="BM418" t="s">
        <v>71</v>
      </c>
      <c r="BN418" t="s">
        <v>71</v>
      </c>
      <c r="BO418" t="s">
        <v>71</v>
      </c>
      <c r="BP418" t="s">
        <v>71</v>
      </c>
      <c r="BQ418" t="s">
        <v>71</v>
      </c>
      <c r="BR418" t="s">
        <v>71</v>
      </c>
      <c r="BS418" t="s">
        <v>71</v>
      </c>
      <c r="BT418" t="s">
        <v>3984</v>
      </c>
      <c r="BU418" t="str">
        <f>HYPERLINK("https%3A%2F%2Fwww.webofscience.com%2Fwos%2Fwoscc%2Ffull-record%2FWOS:000534884300011","View Full Record in Web of Science")</f>
        <v>View Full Record in Web of Science</v>
      </c>
    </row>
    <row r="419" spans="1:73" x14ac:dyDescent="0.25">
      <c r="A419" t="s">
        <v>83</v>
      </c>
      <c r="B419" t="s">
        <v>3985</v>
      </c>
      <c r="C419" t="s">
        <v>71</v>
      </c>
      <c r="D419" t="s">
        <v>3986</v>
      </c>
      <c r="E419" t="s">
        <v>71</v>
      </c>
      <c r="F419" t="s">
        <v>3987</v>
      </c>
      <c r="G419" t="s">
        <v>71</v>
      </c>
      <c r="H419" t="s">
        <v>71</v>
      </c>
      <c r="I419" t="s">
        <v>3988</v>
      </c>
      <c r="K419" t="s">
        <v>3989</v>
      </c>
      <c r="L419" t="s">
        <v>601</v>
      </c>
      <c r="M419" t="s">
        <v>71</v>
      </c>
      <c r="N419" t="s">
        <v>71</v>
      </c>
      <c r="O419" t="s">
        <v>71</v>
      </c>
      <c r="P419" t="s">
        <v>3990</v>
      </c>
      <c r="Q419" t="s">
        <v>3991</v>
      </c>
      <c r="R419" t="s">
        <v>3992</v>
      </c>
      <c r="S419" t="s">
        <v>3993</v>
      </c>
      <c r="T419" t="s">
        <v>71</v>
      </c>
      <c r="U419" t="s">
        <v>71</v>
      </c>
      <c r="V419" t="s">
        <v>71</v>
      </c>
      <c r="W419" t="s">
        <v>3994</v>
      </c>
      <c r="X419" t="s">
        <v>71</v>
      </c>
      <c r="Y419" t="s">
        <v>71</v>
      </c>
      <c r="Z419" t="s">
        <v>71</v>
      </c>
      <c r="AA419" t="s">
        <v>71</v>
      </c>
      <c r="AB419" t="s">
        <v>71</v>
      </c>
      <c r="AC419" t="s">
        <v>71</v>
      </c>
      <c r="AD419" t="s">
        <v>71</v>
      </c>
      <c r="AE419" t="s">
        <v>71</v>
      </c>
      <c r="AF419" t="s">
        <v>71</v>
      </c>
      <c r="AG419" t="s">
        <v>71</v>
      </c>
      <c r="AH419" t="s">
        <v>71</v>
      </c>
      <c r="AI419" t="s">
        <v>71</v>
      </c>
      <c r="AJ419" t="s">
        <v>71</v>
      </c>
      <c r="AK419" t="s">
        <v>71</v>
      </c>
      <c r="AL419" t="s">
        <v>71</v>
      </c>
      <c r="AM419" t="s">
        <v>71</v>
      </c>
      <c r="AN419" t="s">
        <v>71</v>
      </c>
      <c r="AO419" t="s">
        <v>71</v>
      </c>
      <c r="AP419" t="s">
        <v>606</v>
      </c>
      <c r="AQ419" t="s">
        <v>607</v>
      </c>
      <c r="AR419" t="s">
        <v>3995</v>
      </c>
      <c r="AS419" t="s">
        <v>71</v>
      </c>
      <c r="AT419" t="s">
        <v>71</v>
      </c>
      <c r="AU419" t="s">
        <v>71</v>
      </c>
      <c r="AV419">
        <v>2018</v>
      </c>
      <c r="AW419">
        <v>710</v>
      </c>
      <c r="AX419" t="s">
        <v>71</v>
      </c>
      <c r="AY419" t="s">
        <v>71</v>
      </c>
      <c r="AZ419" t="s">
        <v>71</v>
      </c>
      <c r="BA419" t="s">
        <v>71</v>
      </c>
      <c r="BB419" t="s">
        <v>71</v>
      </c>
      <c r="BC419">
        <v>203</v>
      </c>
      <c r="BD419">
        <v>214</v>
      </c>
      <c r="BE419" t="s">
        <v>71</v>
      </c>
      <c r="BF419" t="s">
        <v>3996</v>
      </c>
      <c r="BG419" t="str">
        <f>HYPERLINK("http://dx.doi.org/10.1007/978-981-10-7871-2_20","http://dx.doi.org/10.1007/978-981-10-7871-2_20")</f>
        <v>http://dx.doi.org/10.1007/978-981-10-7871-2_20</v>
      </c>
      <c r="BH419" t="s">
        <v>71</v>
      </c>
      <c r="BI419" t="s">
        <v>71</v>
      </c>
      <c r="BJ419" t="s">
        <v>71</v>
      </c>
      <c r="BK419" t="s">
        <v>71</v>
      </c>
      <c r="BL419" t="s">
        <v>71</v>
      </c>
      <c r="BM419" t="s">
        <v>71</v>
      </c>
      <c r="BN419" t="s">
        <v>71</v>
      </c>
      <c r="BO419" t="s">
        <v>71</v>
      </c>
      <c r="BP419" t="s">
        <v>71</v>
      </c>
      <c r="BQ419" t="s">
        <v>71</v>
      </c>
      <c r="BR419" t="s">
        <v>71</v>
      </c>
      <c r="BS419" t="s">
        <v>71</v>
      </c>
      <c r="BT419" t="s">
        <v>3997</v>
      </c>
      <c r="BU419" t="str">
        <f>HYPERLINK("https%3A%2F%2Fwww.webofscience.com%2Fwos%2Fwoscc%2Ffull-record%2FWOS:000553798900020","View Full Record in Web of Science")</f>
        <v>View Full Record in Web of Science</v>
      </c>
    </row>
    <row r="420" spans="1:73" x14ac:dyDescent="0.25">
      <c r="A420" t="s">
        <v>69</v>
      </c>
      <c r="B420" t="s">
        <v>3998</v>
      </c>
      <c r="C420" t="s">
        <v>71</v>
      </c>
      <c r="D420" t="s">
        <v>71</v>
      </c>
      <c r="E420" t="s">
        <v>71</v>
      </c>
      <c r="F420" t="s">
        <v>3999</v>
      </c>
      <c r="G420" t="s">
        <v>71</v>
      </c>
      <c r="H420" t="s">
        <v>71</v>
      </c>
      <c r="I420" t="s">
        <v>4000</v>
      </c>
      <c r="K420" t="s">
        <v>4001</v>
      </c>
      <c r="L420" t="s">
        <v>71</v>
      </c>
      <c r="M420" t="s">
        <v>71</v>
      </c>
      <c r="N420" t="s">
        <v>71</v>
      </c>
      <c r="O420" t="s">
        <v>71</v>
      </c>
      <c r="P420" t="s">
        <v>71</v>
      </c>
      <c r="Q420" t="s">
        <v>71</v>
      </c>
      <c r="R420" t="s">
        <v>71</v>
      </c>
      <c r="S420" t="s">
        <v>71</v>
      </c>
      <c r="T420" t="s">
        <v>71</v>
      </c>
      <c r="U420" t="s">
        <v>71</v>
      </c>
      <c r="V420" t="s">
        <v>71</v>
      </c>
      <c r="W420" t="s">
        <v>4002</v>
      </c>
      <c r="X420" t="s">
        <v>71</v>
      </c>
      <c r="Y420" t="s">
        <v>71</v>
      </c>
      <c r="Z420" t="s">
        <v>71</v>
      </c>
      <c r="AA420" t="s">
        <v>71</v>
      </c>
      <c r="AB420" t="s">
        <v>71</v>
      </c>
      <c r="AC420" t="s">
        <v>1072</v>
      </c>
      <c r="AD420" t="s">
        <v>71</v>
      </c>
      <c r="AE420" t="s">
        <v>71</v>
      </c>
      <c r="AF420" t="s">
        <v>71</v>
      </c>
      <c r="AG420" t="s">
        <v>71</v>
      </c>
      <c r="AH420" t="s">
        <v>71</v>
      </c>
      <c r="AI420" t="s">
        <v>71</v>
      </c>
      <c r="AJ420" t="s">
        <v>71</v>
      </c>
      <c r="AK420" t="s">
        <v>71</v>
      </c>
      <c r="AL420" t="s">
        <v>71</v>
      </c>
      <c r="AM420" t="s">
        <v>71</v>
      </c>
      <c r="AN420" t="s">
        <v>71</v>
      </c>
      <c r="AO420" t="s">
        <v>71</v>
      </c>
      <c r="AP420" t="s">
        <v>4003</v>
      </c>
      <c r="AQ420" t="s">
        <v>4004</v>
      </c>
      <c r="AR420" t="s">
        <v>71</v>
      </c>
      <c r="AS420" t="s">
        <v>71</v>
      </c>
      <c r="AT420" t="s">
        <v>71</v>
      </c>
      <c r="AU420" t="s">
        <v>79</v>
      </c>
      <c r="AV420">
        <v>2006</v>
      </c>
      <c r="AW420">
        <v>36</v>
      </c>
      <c r="AX420">
        <v>5</v>
      </c>
      <c r="AY420" t="s">
        <v>71</v>
      </c>
      <c r="AZ420" t="s">
        <v>71</v>
      </c>
      <c r="BA420" t="s">
        <v>71</v>
      </c>
      <c r="BB420" t="s">
        <v>71</v>
      </c>
      <c r="BC420">
        <v>616</v>
      </c>
      <c r="BD420">
        <v>635</v>
      </c>
      <c r="BE420" t="s">
        <v>71</v>
      </c>
      <c r="BF420" t="s">
        <v>4005</v>
      </c>
      <c r="BG420" t="str">
        <f>HYPERLINK("http://dx.doi.org/10.1109/TSMCC.2006.879384","http://dx.doi.org/10.1109/TSMCC.2006.879384")</f>
        <v>http://dx.doi.org/10.1109/TSMCC.2006.879384</v>
      </c>
      <c r="BH420" t="s">
        <v>71</v>
      </c>
      <c r="BI420" t="s">
        <v>71</v>
      </c>
      <c r="BJ420" t="s">
        <v>71</v>
      </c>
      <c r="BK420" t="s">
        <v>71</v>
      </c>
      <c r="BL420" t="s">
        <v>71</v>
      </c>
      <c r="BM420" t="s">
        <v>71</v>
      </c>
      <c r="BN420" t="s">
        <v>71</v>
      </c>
      <c r="BO420" t="s">
        <v>71</v>
      </c>
      <c r="BP420" t="s">
        <v>71</v>
      </c>
      <c r="BQ420" t="s">
        <v>71</v>
      </c>
      <c r="BR420" t="s">
        <v>71</v>
      </c>
      <c r="BS420" t="s">
        <v>71</v>
      </c>
      <c r="BT420" t="s">
        <v>4006</v>
      </c>
      <c r="BU420" t="str">
        <f>HYPERLINK("https%3A%2F%2Fwww.webofscience.com%2Fwos%2Fwoscc%2Ffull-record%2FWOS:000240009600002","View Full Record in Web of Science")</f>
        <v>View Full Record in Web of Science</v>
      </c>
    </row>
    <row r="421" spans="1:73" x14ac:dyDescent="0.25">
      <c r="A421" t="s">
        <v>83</v>
      </c>
      <c r="B421" t="s">
        <v>4007</v>
      </c>
      <c r="C421" t="s">
        <v>71</v>
      </c>
      <c r="D421" t="s">
        <v>4008</v>
      </c>
      <c r="E421" t="s">
        <v>71</v>
      </c>
      <c r="F421" t="s">
        <v>4009</v>
      </c>
      <c r="G421" t="s">
        <v>71</v>
      </c>
      <c r="H421" t="s">
        <v>71</v>
      </c>
      <c r="I421" t="s">
        <v>4010</v>
      </c>
      <c r="K421" t="s">
        <v>4011</v>
      </c>
      <c r="L421" t="s">
        <v>4012</v>
      </c>
      <c r="M421" t="s">
        <v>71</v>
      </c>
      <c r="N421" t="s">
        <v>71</v>
      </c>
      <c r="O421" t="s">
        <v>71</v>
      </c>
      <c r="P421" t="s">
        <v>4013</v>
      </c>
      <c r="Q421" t="s">
        <v>4014</v>
      </c>
      <c r="R421" t="s">
        <v>4015</v>
      </c>
      <c r="S421" t="s">
        <v>4016</v>
      </c>
      <c r="T421" t="s">
        <v>71</v>
      </c>
      <c r="U421" t="s">
        <v>71</v>
      </c>
      <c r="V421" t="s">
        <v>71</v>
      </c>
      <c r="W421" t="s">
        <v>4017</v>
      </c>
      <c r="X421" t="s">
        <v>71</v>
      </c>
      <c r="Y421" t="s">
        <v>71</v>
      </c>
      <c r="Z421" t="s">
        <v>71</v>
      </c>
      <c r="AA421" t="s">
        <v>71</v>
      </c>
      <c r="AB421" t="s">
        <v>4018</v>
      </c>
      <c r="AC421" t="s">
        <v>4019</v>
      </c>
      <c r="AD421" t="s">
        <v>71</v>
      </c>
      <c r="AE421" t="s">
        <v>71</v>
      </c>
      <c r="AF421" t="s">
        <v>71</v>
      </c>
      <c r="AG421" t="s">
        <v>71</v>
      </c>
      <c r="AH421" t="s">
        <v>71</v>
      </c>
      <c r="AI421" t="s">
        <v>71</v>
      </c>
      <c r="AJ421" t="s">
        <v>71</v>
      </c>
      <c r="AK421" t="s">
        <v>71</v>
      </c>
      <c r="AL421" t="s">
        <v>71</v>
      </c>
      <c r="AM421" t="s">
        <v>71</v>
      </c>
      <c r="AN421" t="s">
        <v>71</v>
      </c>
      <c r="AO421" t="s">
        <v>71</v>
      </c>
      <c r="AP421" t="s">
        <v>4020</v>
      </c>
      <c r="AQ421" t="s">
        <v>4021</v>
      </c>
      <c r="AR421" t="s">
        <v>71</v>
      </c>
      <c r="AS421" t="s">
        <v>71</v>
      </c>
      <c r="AT421" t="s">
        <v>71</v>
      </c>
      <c r="AU421" t="s">
        <v>71</v>
      </c>
      <c r="AV421">
        <v>2018</v>
      </c>
      <c r="AW421" t="s">
        <v>71</v>
      </c>
      <c r="AX421" t="s">
        <v>71</v>
      </c>
      <c r="AY421" t="s">
        <v>71</v>
      </c>
      <c r="AZ421" t="s">
        <v>71</v>
      </c>
      <c r="BA421" t="s">
        <v>71</v>
      </c>
      <c r="BB421" t="s">
        <v>71</v>
      </c>
      <c r="BC421">
        <v>39</v>
      </c>
      <c r="BD421">
        <v>44</v>
      </c>
      <c r="BE421" t="s">
        <v>71</v>
      </c>
      <c r="BF421" t="s">
        <v>71</v>
      </c>
      <c r="BG421" t="s">
        <v>71</v>
      </c>
      <c r="BH421" t="s">
        <v>71</v>
      </c>
      <c r="BI421" t="s">
        <v>71</v>
      </c>
      <c r="BJ421" t="s">
        <v>71</v>
      </c>
      <c r="BK421" t="s">
        <v>71</v>
      </c>
      <c r="BL421" t="s">
        <v>71</v>
      </c>
      <c r="BM421" t="s">
        <v>71</v>
      </c>
      <c r="BN421" t="s">
        <v>71</v>
      </c>
      <c r="BO421" t="s">
        <v>71</v>
      </c>
      <c r="BP421" t="s">
        <v>71</v>
      </c>
      <c r="BQ421" t="s">
        <v>71</v>
      </c>
      <c r="BR421" t="s">
        <v>71</v>
      </c>
      <c r="BS421" t="s">
        <v>71</v>
      </c>
      <c r="BT421" t="s">
        <v>4022</v>
      </c>
      <c r="BU421" t="str">
        <f>HYPERLINK("https%3A%2F%2Fwww.webofscience.com%2Fwos%2Fwoscc%2Ffull-record%2FWOS:000595063700006","View Full Record in Web of Science")</f>
        <v>View Full Record in Web of Science</v>
      </c>
    </row>
    <row r="422" spans="1:73" x14ac:dyDescent="0.25">
      <c r="A422" t="s">
        <v>69</v>
      </c>
      <c r="B422" t="s">
        <v>4023</v>
      </c>
      <c r="C422" t="s">
        <v>71</v>
      </c>
      <c r="D422" t="s">
        <v>71</v>
      </c>
      <c r="E422" t="s">
        <v>71</v>
      </c>
      <c r="F422" t="s">
        <v>4023</v>
      </c>
      <c r="G422" t="s">
        <v>71</v>
      </c>
      <c r="H422" t="s">
        <v>71</v>
      </c>
      <c r="I422" t="s">
        <v>4024</v>
      </c>
      <c r="K422" t="s">
        <v>123</v>
      </c>
      <c r="L422" t="s">
        <v>71</v>
      </c>
      <c r="M422" t="s">
        <v>71</v>
      </c>
      <c r="N422" t="s">
        <v>71</v>
      </c>
      <c r="O422" t="s">
        <v>71</v>
      </c>
      <c r="P422" t="s">
        <v>71</v>
      </c>
      <c r="Q422" t="s">
        <v>71</v>
      </c>
      <c r="R422" t="s">
        <v>71</v>
      </c>
      <c r="S422" t="s">
        <v>71</v>
      </c>
      <c r="T422" t="s">
        <v>71</v>
      </c>
      <c r="U422" t="s">
        <v>71</v>
      </c>
      <c r="V422" t="s">
        <v>71</v>
      </c>
      <c r="W422" t="s">
        <v>4025</v>
      </c>
      <c r="X422" t="s">
        <v>71</v>
      </c>
      <c r="Y422" t="s">
        <v>71</v>
      </c>
      <c r="Z422" t="s">
        <v>71</v>
      </c>
      <c r="AA422" t="s">
        <v>71</v>
      </c>
      <c r="AB422" t="s">
        <v>71</v>
      </c>
      <c r="AC422" t="s">
        <v>71</v>
      </c>
      <c r="AD422" t="s">
        <v>71</v>
      </c>
      <c r="AE422" t="s">
        <v>71</v>
      </c>
      <c r="AF422" t="s">
        <v>71</v>
      </c>
      <c r="AG422" t="s">
        <v>71</v>
      </c>
      <c r="AH422" t="s">
        <v>71</v>
      </c>
      <c r="AI422" t="s">
        <v>71</v>
      </c>
      <c r="AJ422" t="s">
        <v>71</v>
      </c>
      <c r="AK422" t="s">
        <v>71</v>
      </c>
      <c r="AL422" t="s">
        <v>71</v>
      </c>
      <c r="AM422" t="s">
        <v>71</v>
      </c>
      <c r="AN422" t="s">
        <v>71</v>
      </c>
      <c r="AO422" t="s">
        <v>71</v>
      </c>
      <c r="AP422" t="s">
        <v>127</v>
      </c>
      <c r="AQ422" t="s">
        <v>128</v>
      </c>
      <c r="AR422" t="s">
        <v>71</v>
      </c>
      <c r="AS422" t="s">
        <v>71</v>
      </c>
      <c r="AT422" t="s">
        <v>71</v>
      </c>
      <c r="AU422" t="s">
        <v>479</v>
      </c>
      <c r="AV422">
        <v>1998</v>
      </c>
      <c r="AW422">
        <v>110</v>
      </c>
      <c r="AX422" t="s">
        <v>1823</v>
      </c>
      <c r="AY422" t="s">
        <v>71</v>
      </c>
      <c r="AZ422" t="s">
        <v>71</v>
      </c>
      <c r="BA422" t="s">
        <v>71</v>
      </c>
      <c r="BB422" t="s">
        <v>71</v>
      </c>
      <c r="BC422">
        <v>127</v>
      </c>
      <c r="BD422">
        <v>133</v>
      </c>
      <c r="BE422" t="s">
        <v>71</v>
      </c>
      <c r="BF422" t="s">
        <v>4026</v>
      </c>
      <c r="BG422" t="str">
        <f>HYPERLINK("http://dx.doi.org/10.1016/S0020-0255(98)10038-5","http://dx.doi.org/10.1016/S0020-0255(98)10038-5")</f>
        <v>http://dx.doi.org/10.1016/S0020-0255(98)10038-5</v>
      </c>
      <c r="BH422" t="s">
        <v>71</v>
      </c>
      <c r="BI422" t="s">
        <v>71</v>
      </c>
      <c r="BJ422" t="s">
        <v>71</v>
      </c>
      <c r="BK422" t="s">
        <v>71</v>
      </c>
      <c r="BL422" t="s">
        <v>71</v>
      </c>
      <c r="BM422" t="s">
        <v>71</v>
      </c>
      <c r="BN422" t="s">
        <v>71</v>
      </c>
      <c r="BO422" t="s">
        <v>71</v>
      </c>
      <c r="BP422" t="s">
        <v>71</v>
      </c>
      <c r="BQ422" t="s">
        <v>71</v>
      </c>
      <c r="BR422" t="s">
        <v>71</v>
      </c>
      <c r="BS422" t="s">
        <v>71</v>
      </c>
      <c r="BT422" t="s">
        <v>4027</v>
      </c>
      <c r="BU422" t="str">
        <f>HYPERLINK("https%3A%2F%2Fwww.webofscience.com%2Fwos%2Fwoscc%2Ffull-record%2FWOS:000075882500001","View Full Record in Web of Science")</f>
        <v>View Full Record in Web of Science</v>
      </c>
    </row>
    <row r="423" spans="1:73" x14ac:dyDescent="0.25">
      <c r="A423" t="s">
        <v>83</v>
      </c>
      <c r="B423" t="s">
        <v>4028</v>
      </c>
      <c r="C423" t="s">
        <v>71</v>
      </c>
      <c r="D423" t="s">
        <v>4029</v>
      </c>
      <c r="E423" t="s">
        <v>71</v>
      </c>
      <c r="F423" t="s">
        <v>4030</v>
      </c>
      <c r="G423" t="s">
        <v>71</v>
      </c>
      <c r="H423" t="s">
        <v>71</v>
      </c>
      <c r="I423" t="s">
        <v>4031</v>
      </c>
      <c r="K423" t="s">
        <v>4032</v>
      </c>
      <c r="L423" t="s">
        <v>71</v>
      </c>
      <c r="M423" t="s">
        <v>71</v>
      </c>
      <c r="N423" t="s">
        <v>71</v>
      </c>
      <c r="O423" t="s">
        <v>71</v>
      </c>
      <c r="P423" t="s">
        <v>4033</v>
      </c>
      <c r="Q423" t="s">
        <v>4034</v>
      </c>
      <c r="R423" t="s">
        <v>4035</v>
      </c>
      <c r="S423" t="s">
        <v>4036</v>
      </c>
      <c r="T423" t="s">
        <v>71</v>
      </c>
      <c r="U423" t="s">
        <v>71</v>
      </c>
      <c r="V423" t="s">
        <v>71</v>
      </c>
      <c r="W423" t="s">
        <v>4037</v>
      </c>
      <c r="X423" t="s">
        <v>71</v>
      </c>
      <c r="Y423" t="s">
        <v>71</v>
      </c>
      <c r="Z423" t="s">
        <v>71</v>
      </c>
      <c r="AA423" t="s">
        <v>71</v>
      </c>
      <c r="AB423" t="s">
        <v>4038</v>
      </c>
      <c r="AC423" t="s">
        <v>4039</v>
      </c>
      <c r="AD423" t="s">
        <v>71</v>
      </c>
      <c r="AE423" t="s">
        <v>71</v>
      </c>
      <c r="AF423" t="s">
        <v>71</v>
      </c>
      <c r="AG423" t="s">
        <v>71</v>
      </c>
      <c r="AH423" t="s">
        <v>71</v>
      </c>
      <c r="AI423" t="s">
        <v>71</v>
      </c>
      <c r="AJ423" t="s">
        <v>71</v>
      </c>
      <c r="AK423" t="s">
        <v>71</v>
      </c>
      <c r="AL423" t="s">
        <v>71</v>
      </c>
      <c r="AM423" t="s">
        <v>71</v>
      </c>
      <c r="AN423" t="s">
        <v>71</v>
      </c>
      <c r="AO423" t="s">
        <v>71</v>
      </c>
      <c r="AP423" t="s">
        <v>71</v>
      </c>
      <c r="AQ423" t="s">
        <v>71</v>
      </c>
      <c r="AR423" t="s">
        <v>4040</v>
      </c>
      <c r="AS423" t="s">
        <v>71</v>
      </c>
      <c r="AT423" t="s">
        <v>71</v>
      </c>
      <c r="AU423" t="s">
        <v>71</v>
      </c>
      <c r="AV423">
        <v>2007</v>
      </c>
      <c r="AW423" t="s">
        <v>71</v>
      </c>
      <c r="AX423" t="s">
        <v>71</v>
      </c>
      <c r="AY423" t="s">
        <v>71</v>
      </c>
      <c r="AZ423" t="s">
        <v>71</v>
      </c>
      <c r="BA423" t="s">
        <v>71</v>
      </c>
      <c r="BB423" t="s">
        <v>71</v>
      </c>
      <c r="BC423">
        <v>466</v>
      </c>
      <c r="BD423">
        <v>472</v>
      </c>
      <c r="BE423" t="s">
        <v>71</v>
      </c>
      <c r="BF423" t="s">
        <v>71</v>
      </c>
      <c r="BG423" t="s">
        <v>71</v>
      </c>
      <c r="BH423" t="s">
        <v>71</v>
      </c>
      <c r="BI423" t="s">
        <v>71</v>
      </c>
      <c r="BJ423" t="s">
        <v>71</v>
      </c>
      <c r="BK423" t="s">
        <v>71</v>
      </c>
      <c r="BL423" t="s">
        <v>71</v>
      </c>
      <c r="BM423" t="s">
        <v>71</v>
      </c>
      <c r="BN423" t="s">
        <v>71</v>
      </c>
      <c r="BO423" t="s">
        <v>71</v>
      </c>
      <c r="BP423" t="s">
        <v>71</v>
      </c>
      <c r="BQ423" t="s">
        <v>71</v>
      </c>
      <c r="BR423" t="s">
        <v>71</v>
      </c>
      <c r="BS423" t="s">
        <v>71</v>
      </c>
      <c r="BT423" t="s">
        <v>4041</v>
      </c>
      <c r="BU423" t="str">
        <f>HYPERLINK("https%3A%2F%2Fwww.webofscience.com%2Fwos%2Fwoscc%2Ffull-record%2FWOS:000252036000071","View Full Record in Web of Science")</f>
        <v>View Full Record in Web of Science</v>
      </c>
    </row>
    <row r="424" spans="1:73" x14ac:dyDescent="0.25">
      <c r="A424" t="s">
        <v>69</v>
      </c>
      <c r="B424" t="s">
        <v>4042</v>
      </c>
      <c r="C424" t="s">
        <v>71</v>
      </c>
      <c r="D424" t="s">
        <v>71</v>
      </c>
      <c r="E424" t="s">
        <v>71</v>
      </c>
      <c r="F424" t="s">
        <v>4043</v>
      </c>
      <c r="G424" t="s">
        <v>71</v>
      </c>
      <c r="H424" t="s">
        <v>71</v>
      </c>
      <c r="I424" t="s">
        <v>4044</v>
      </c>
      <c r="K424" t="s">
        <v>74</v>
      </c>
      <c r="L424" t="s">
        <v>71</v>
      </c>
      <c r="M424" t="s">
        <v>71</v>
      </c>
      <c r="N424" t="s">
        <v>71</v>
      </c>
      <c r="O424" t="s">
        <v>71</v>
      </c>
      <c r="P424" t="s">
        <v>71</v>
      </c>
      <c r="Q424" t="s">
        <v>71</v>
      </c>
      <c r="R424" t="s">
        <v>71</v>
      </c>
      <c r="S424" t="s">
        <v>71</v>
      </c>
      <c r="T424" t="s">
        <v>71</v>
      </c>
      <c r="U424" t="s">
        <v>71</v>
      </c>
      <c r="V424" t="s">
        <v>71</v>
      </c>
      <c r="W424" t="s">
        <v>4045</v>
      </c>
      <c r="X424" t="s">
        <v>71</v>
      </c>
      <c r="Y424" t="s">
        <v>71</v>
      </c>
      <c r="Z424" t="s">
        <v>71</v>
      </c>
      <c r="AA424" t="s">
        <v>71</v>
      </c>
      <c r="AB424" t="s">
        <v>1957</v>
      </c>
      <c r="AC424" t="s">
        <v>71</v>
      </c>
      <c r="AD424" t="s">
        <v>71</v>
      </c>
      <c r="AE424" t="s">
        <v>71</v>
      </c>
      <c r="AF424" t="s">
        <v>71</v>
      </c>
      <c r="AG424" t="s">
        <v>71</v>
      </c>
      <c r="AH424" t="s">
        <v>71</v>
      </c>
      <c r="AI424" t="s">
        <v>71</v>
      </c>
      <c r="AJ424" t="s">
        <v>71</v>
      </c>
      <c r="AK424" t="s">
        <v>71</v>
      </c>
      <c r="AL424" t="s">
        <v>71</v>
      </c>
      <c r="AM424" t="s">
        <v>71</v>
      </c>
      <c r="AN424" t="s">
        <v>71</v>
      </c>
      <c r="AO424" t="s">
        <v>71</v>
      </c>
      <c r="AP424" t="s">
        <v>77</v>
      </c>
      <c r="AQ424" t="s">
        <v>78</v>
      </c>
      <c r="AR424" t="s">
        <v>71</v>
      </c>
      <c r="AS424" t="s">
        <v>71</v>
      </c>
      <c r="AT424" t="s">
        <v>71</v>
      </c>
      <c r="AU424" t="s">
        <v>263</v>
      </c>
      <c r="AV424">
        <v>2013</v>
      </c>
      <c r="AW424">
        <v>17</v>
      </c>
      <c r="AX424">
        <v>11</v>
      </c>
      <c r="AY424" t="s">
        <v>71</v>
      </c>
      <c r="AZ424" t="s">
        <v>71</v>
      </c>
      <c r="BA424" t="s">
        <v>180</v>
      </c>
      <c r="BB424" t="s">
        <v>71</v>
      </c>
      <c r="BC424">
        <v>2075</v>
      </c>
      <c r="BD424">
        <v>2088</v>
      </c>
      <c r="BE424" t="s">
        <v>71</v>
      </c>
      <c r="BF424" t="s">
        <v>4046</v>
      </c>
      <c r="BG424" t="str">
        <f>HYPERLINK("http://dx.doi.org/10.1007/s00500-013-1117-4","http://dx.doi.org/10.1007/s00500-013-1117-4")</f>
        <v>http://dx.doi.org/10.1007/s00500-013-1117-4</v>
      </c>
      <c r="BH424" t="s">
        <v>71</v>
      </c>
      <c r="BI424" t="s">
        <v>71</v>
      </c>
      <c r="BJ424" t="s">
        <v>71</v>
      </c>
      <c r="BK424" t="s">
        <v>71</v>
      </c>
      <c r="BL424" t="s">
        <v>71</v>
      </c>
      <c r="BM424" t="s">
        <v>71</v>
      </c>
      <c r="BN424" t="s">
        <v>71</v>
      </c>
      <c r="BO424" t="s">
        <v>71</v>
      </c>
      <c r="BP424" t="s">
        <v>71</v>
      </c>
      <c r="BQ424" t="s">
        <v>71</v>
      </c>
      <c r="BR424" t="s">
        <v>71</v>
      </c>
      <c r="BS424" t="s">
        <v>71</v>
      </c>
      <c r="BT424" t="s">
        <v>4047</v>
      </c>
      <c r="BU424" t="str">
        <f>HYPERLINK("https%3A%2F%2Fwww.webofscience.com%2Fwos%2Fwoscc%2Ffull-record%2FWOS:000325822900010","View Full Record in Web of Science")</f>
        <v>View Full Record in Web of Science</v>
      </c>
    </row>
    <row r="425" spans="1:73" x14ac:dyDescent="0.25">
      <c r="A425" t="s">
        <v>69</v>
      </c>
      <c r="B425" t="s">
        <v>4048</v>
      </c>
      <c r="C425" t="s">
        <v>71</v>
      </c>
      <c r="D425" t="s">
        <v>71</v>
      </c>
      <c r="E425" t="s">
        <v>71</v>
      </c>
      <c r="F425" t="s">
        <v>4049</v>
      </c>
      <c r="G425" t="s">
        <v>71</v>
      </c>
      <c r="H425" t="s">
        <v>71</v>
      </c>
      <c r="I425" t="s">
        <v>4050</v>
      </c>
      <c r="K425" t="s">
        <v>1803</v>
      </c>
      <c r="L425" t="s">
        <v>71</v>
      </c>
      <c r="M425" t="s">
        <v>71</v>
      </c>
      <c r="N425" t="s">
        <v>71</v>
      </c>
      <c r="O425" t="s">
        <v>71</v>
      </c>
      <c r="P425" t="s">
        <v>71</v>
      </c>
      <c r="Q425" t="s">
        <v>71</v>
      </c>
      <c r="R425" t="s">
        <v>71</v>
      </c>
      <c r="S425" t="s">
        <v>71</v>
      </c>
      <c r="T425" t="s">
        <v>71</v>
      </c>
      <c r="U425" t="s">
        <v>71</v>
      </c>
      <c r="V425" t="s">
        <v>71</v>
      </c>
      <c r="W425" t="s">
        <v>4051</v>
      </c>
      <c r="X425" t="s">
        <v>71</v>
      </c>
      <c r="Y425" t="s">
        <v>71</v>
      </c>
      <c r="Z425" t="s">
        <v>71</v>
      </c>
      <c r="AA425" t="s">
        <v>71</v>
      </c>
      <c r="AB425" t="s">
        <v>4052</v>
      </c>
      <c r="AC425" t="s">
        <v>4053</v>
      </c>
      <c r="AD425" t="s">
        <v>71</v>
      </c>
      <c r="AE425" t="s">
        <v>71</v>
      </c>
      <c r="AF425" t="s">
        <v>71</v>
      </c>
      <c r="AG425" t="s">
        <v>71</v>
      </c>
      <c r="AH425" t="s">
        <v>71</v>
      </c>
      <c r="AI425" t="s">
        <v>71</v>
      </c>
      <c r="AJ425" t="s">
        <v>71</v>
      </c>
      <c r="AK425" t="s">
        <v>71</v>
      </c>
      <c r="AL425" t="s">
        <v>71</v>
      </c>
      <c r="AM425" t="s">
        <v>71</v>
      </c>
      <c r="AN425" t="s">
        <v>71</v>
      </c>
      <c r="AO425" t="s">
        <v>71</v>
      </c>
      <c r="AP425" t="s">
        <v>1807</v>
      </c>
      <c r="AQ425" t="s">
        <v>1808</v>
      </c>
      <c r="AR425" t="s">
        <v>71</v>
      </c>
      <c r="AS425" t="s">
        <v>71</v>
      </c>
      <c r="AT425" t="s">
        <v>71</v>
      </c>
      <c r="AU425" t="s">
        <v>728</v>
      </c>
      <c r="AV425">
        <v>2015</v>
      </c>
      <c r="AW425">
        <v>10</v>
      </c>
      <c r="AX425">
        <v>6</v>
      </c>
      <c r="AY425" t="s">
        <v>71</v>
      </c>
      <c r="AZ425" t="s">
        <v>71</v>
      </c>
      <c r="BA425" t="s">
        <v>180</v>
      </c>
      <c r="BB425" t="s">
        <v>71</v>
      </c>
      <c r="BC425">
        <v>772</v>
      </c>
      <c r="BD425">
        <v>788</v>
      </c>
      <c r="BE425" t="s">
        <v>71</v>
      </c>
      <c r="BF425" t="s">
        <v>71</v>
      </c>
      <c r="BG425" t="s">
        <v>71</v>
      </c>
      <c r="BH425" t="s">
        <v>71</v>
      </c>
      <c r="BI425" t="s">
        <v>71</v>
      </c>
      <c r="BJ425" t="s">
        <v>71</v>
      </c>
      <c r="BK425" t="s">
        <v>71</v>
      </c>
      <c r="BL425" t="s">
        <v>71</v>
      </c>
      <c r="BM425" t="s">
        <v>71</v>
      </c>
      <c r="BN425" t="s">
        <v>71</v>
      </c>
      <c r="BO425" t="s">
        <v>71</v>
      </c>
      <c r="BP425" t="s">
        <v>71</v>
      </c>
      <c r="BQ425" t="s">
        <v>71</v>
      </c>
      <c r="BR425" t="s">
        <v>71</v>
      </c>
      <c r="BS425" t="s">
        <v>71</v>
      </c>
      <c r="BT425" t="s">
        <v>4054</v>
      </c>
      <c r="BU425" t="str">
        <f>HYPERLINK("https%3A%2F%2Fwww.webofscience.com%2Fwos%2Fwoscc%2Ffull-record%2FWOS:000364346600002","View Full Record in Web of Science")</f>
        <v>View Full Record in Web of Science</v>
      </c>
    </row>
    <row r="426" spans="1:73" x14ac:dyDescent="0.25">
      <c r="A426" t="s">
        <v>83</v>
      </c>
      <c r="B426" t="s">
        <v>383</v>
      </c>
      <c r="C426" t="s">
        <v>71</v>
      </c>
      <c r="D426" t="s">
        <v>71</v>
      </c>
      <c r="E426" t="s">
        <v>102</v>
      </c>
      <c r="F426" t="s">
        <v>4055</v>
      </c>
      <c r="G426" t="s">
        <v>71</v>
      </c>
      <c r="H426" t="s">
        <v>71</v>
      </c>
      <c r="I426" t="s">
        <v>4056</v>
      </c>
      <c r="K426" t="s">
        <v>2968</v>
      </c>
      <c r="L426" t="s">
        <v>71</v>
      </c>
      <c r="M426" t="s">
        <v>71</v>
      </c>
      <c r="N426" t="s">
        <v>71</v>
      </c>
      <c r="O426" t="s">
        <v>71</v>
      </c>
      <c r="P426" t="s">
        <v>277</v>
      </c>
      <c r="Q426" t="s">
        <v>2969</v>
      </c>
      <c r="R426" t="s">
        <v>2970</v>
      </c>
      <c r="S426" t="s">
        <v>71</v>
      </c>
      <c r="T426" t="s">
        <v>71</v>
      </c>
      <c r="U426" t="s">
        <v>71</v>
      </c>
      <c r="V426" t="s">
        <v>71</v>
      </c>
      <c r="W426" t="s">
        <v>4057</v>
      </c>
      <c r="X426" t="s">
        <v>71</v>
      </c>
      <c r="Y426" t="s">
        <v>71</v>
      </c>
      <c r="Z426" t="s">
        <v>71</v>
      </c>
      <c r="AA426" t="s">
        <v>71</v>
      </c>
      <c r="AB426" t="s">
        <v>71</v>
      </c>
      <c r="AC426" t="s">
        <v>71</v>
      </c>
      <c r="AD426" t="s">
        <v>71</v>
      </c>
      <c r="AE426" t="s">
        <v>71</v>
      </c>
      <c r="AF426" t="s">
        <v>71</v>
      </c>
      <c r="AG426" t="s">
        <v>71</v>
      </c>
      <c r="AH426" t="s">
        <v>71</v>
      </c>
      <c r="AI426" t="s">
        <v>71</v>
      </c>
      <c r="AJ426" t="s">
        <v>71</v>
      </c>
      <c r="AK426" t="s">
        <v>71</v>
      </c>
      <c r="AL426" t="s">
        <v>71</v>
      </c>
      <c r="AM426" t="s">
        <v>71</v>
      </c>
      <c r="AN426" t="s">
        <v>71</v>
      </c>
      <c r="AO426" t="s">
        <v>71</v>
      </c>
      <c r="AP426" t="s">
        <v>71</v>
      </c>
      <c r="AQ426" t="s">
        <v>71</v>
      </c>
      <c r="AR426" t="s">
        <v>2972</v>
      </c>
      <c r="AS426" t="s">
        <v>71</v>
      </c>
      <c r="AT426" t="s">
        <v>71</v>
      </c>
      <c r="AU426" t="s">
        <v>71</v>
      </c>
      <c r="AV426">
        <v>2009</v>
      </c>
      <c r="AW426" t="s">
        <v>71</v>
      </c>
      <c r="AX426" t="s">
        <v>71</v>
      </c>
      <c r="AY426" t="s">
        <v>71</v>
      </c>
      <c r="AZ426" t="s">
        <v>71</v>
      </c>
      <c r="BA426" t="s">
        <v>71</v>
      </c>
      <c r="BB426" t="s">
        <v>71</v>
      </c>
      <c r="BC426">
        <v>295</v>
      </c>
      <c r="BD426">
        <v>300</v>
      </c>
      <c r="BE426" t="s">
        <v>71</v>
      </c>
      <c r="BF426" t="s">
        <v>71</v>
      </c>
      <c r="BG426" t="s">
        <v>71</v>
      </c>
      <c r="BH426" t="s">
        <v>71</v>
      </c>
      <c r="BI426" t="s">
        <v>71</v>
      </c>
      <c r="BJ426" t="s">
        <v>71</v>
      </c>
      <c r="BK426" t="s">
        <v>71</v>
      </c>
      <c r="BL426" t="s">
        <v>71</v>
      </c>
      <c r="BM426" t="s">
        <v>71</v>
      </c>
      <c r="BN426" t="s">
        <v>71</v>
      </c>
      <c r="BO426" t="s">
        <v>71</v>
      </c>
      <c r="BP426" t="s">
        <v>71</v>
      </c>
      <c r="BQ426" t="s">
        <v>71</v>
      </c>
      <c r="BR426" t="s">
        <v>71</v>
      </c>
      <c r="BS426" t="s">
        <v>71</v>
      </c>
      <c r="BT426" t="s">
        <v>4058</v>
      </c>
      <c r="BU426" t="str">
        <f>HYPERLINK("https%3A%2F%2Fwww.webofscience.com%2Fwos%2Fwoscc%2Ffull-record%2FWOS:000271827700050","View Full Record in Web of Science")</f>
        <v>View Full Record in Web of Science</v>
      </c>
    </row>
    <row r="427" spans="1:73" x14ac:dyDescent="0.25">
      <c r="A427" t="s">
        <v>83</v>
      </c>
      <c r="B427" t="s">
        <v>4059</v>
      </c>
      <c r="C427" t="s">
        <v>71</v>
      </c>
      <c r="D427" t="s">
        <v>1403</v>
      </c>
      <c r="E427" t="s">
        <v>71</v>
      </c>
      <c r="F427" t="s">
        <v>4060</v>
      </c>
      <c r="G427" t="s">
        <v>71</v>
      </c>
      <c r="H427" t="s">
        <v>71</v>
      </c>
      <c r="I427" t="s">
        <v>4061</v>
      </c>
      <c r="K427" t="s">
        <v>1406</v>
      </c>
      <c r="L427" t="s">
        <v>1407</v>
      </c>
      <c r="M427" t="s">
        <v>71</v>
      </c>
      <c r="N427" t="s">
        <v>71</v>
      </c>
      <c r="O427" t="s">
        <v>71</v>
      </c>
      <c r="P427" t="s">
        <v>1408</v>
      </c>
      <c r="Q427" t="s">
        <v>1409</v>
      </c>
      <c r="R427" t="s">
        <v>1410</v>
      </c>
      <c r="S427" t="s">
        <v>1411</v>
      </c>
      <c r="T427" t="s">
        <v>71</v>
      </c>
      <c r="U427" t="s">
        <v>71</v>
      </c>
      <c r="V427" t="s">
        <v>71</v>
      </c>
      <c r="W427" t="s">
        <v>4062</v>
      </c>
      <c r="X427" t="s">
        <v>71</v>
      </c>
      <c r="Y427" t="s">
        <v>71</v>
      </c>
      <c r="Z427" t="s">
        <v>71</v>
      </c>
      <c r="AA427" t="s">
        <v>71</v>
      </c>
      <c r="AB427" t="s">
        <v>4063</v>
      </c>
      <c r="AC427" t="s">
        <v>4064</v>
      </c>
      <c r="AD427" t="s">
        <v>71</v>
      </c>
      <c r="AE427" t="s">
        <v>71</v>
      </c>
      <c r="AF427" t="s">
        <v>71</v>
      </c>
      <c r="AG427" t="s">
        <v>71</v>
      </c>
      <c r="AH427" t="s">
        <v>71</v>
      </c>
      <c r="AI427" t="s">
        <v>71</v>
      </c>
      <c r="AJ427" t="s">
        <v>71</v>
      </c>
      <c r="AK427" t="s">
        <v>71</v>
      </c>
      <c r="AL427" t="s">
        <v>71</v>
      </c>
      <c r="AM427" t="s">
        <v>71</v>
      </c>
      <c r="AN427" t="s">
        <v>71</v>
      </c>
      <c r="AO427" t="s">
        <v>71</v>
      </c>
      <c r="AP427" t="s">
        <v>1413</v>
      </c>
      <c r="AQ427" t="s">
        <v>71</v>
      </c>
      <c r="AR427" t="s">
        <v>1414</v>
      </c>
      <c r="AS427" t="s">
        <v>71</v>
      </c>
      <c r="AT427" t="s">
        <v>71</v>
      </c>
      <c r="AU427" t="s">
        <v>71</v>
      </c>
      <c r="AV427">
        <v>2015</v>
      </c>
      <c r="AW427">
        <v>89</v>
      </c>
      <c r="AX427" t="s">
        <v>71</v>
      </c>
      <c r="AY427" t="s">
        <v>71</v>
      </c>
      <c r="AZ427" t="s">
        <v>71</v>
      </c>
      <c r="BA427" t="s">
        <v>71</v>
      </c>
      <c r="BB427" t="s">
        <v>71</v>
      </c>
      <c r="BC427">
        <v>651</v>
      </c>
      <c r="BD427">
        <v>658</v>
      </c>
      <c r="BE427" t="s">
        <v>71</v>
      </c>
      <c r="BF427" t="s">
        <v>71</v>
      </c>
      <c r="BG427" t="s">
        <v>71</v>
      </c>
      <c r="BH427" t="s">
        <v>71</v>
      </c>
      <c r="BI427" t="s">
        <v>71</v>
      </c>
      <c r="BJ427" t="s">
        <v>71</v>
      </c>
      <c r="BK427" t="s">
        <v>71</v>
      </c>
      <c r="BL427" t="s">
        <v>71</v>
      </c>
      <c r="BM427" t="s">
        <v>71</v>
      </c>
      <c r="BN427" t="s">
        <v>71</v>
      </c>
      <c r="BO427" t="s">
        <v>71</v>
      </c>
      <c r="BP427" t="s">
        <v>71</v>
      </c>
      <c r="BQ427" t="s">
        <v>71</v>
      </c>
      <c r="BR427" t="s">
        <v>71</v>
      </c>
      <c r="BS427" t="s">
        <v>71</v>
      </c>
      <c r="BT427" t="s">
        <v>4065</v>
      </c>
      <c r="BU427" t="str">
        <f>HYPERLINK("https%3A%2F%2Fwww.webofscience.com%2Fwos%2Fwoscc%2Ffull-record%2FWOS:000358581100093","View Full Record in Web of Science")</f>
        <v>View Full Record in Web of Science</v>
      </c>
    </row>
    <row r="428" spans="1:73" x14ac:dyDescent="0.25">
      <c r="A428" t="s">
        <v>69</v>
      </c>
      <c r="B428" t="s">
        <v>4066</v>
      </c>
      <c r="C428" t="s">
        <v>71</v>
      </c>
      <c r="D428" t="s">
        <v>71</v>
      </c>
      <c r="E428" t="s">
        <v>71</v>
      </c>
      <c r="F428" t="s">
        <v>4067</v>
      </c>
      <c r="G428" t="s">
        <v>71</v>
      </c>
      <c r="H428" t="s">
        <v>71</v>
      </c>
      <c r="I428" t="s">
        <v>4068</v>
      </c>
      <c r="K428" t="s">
        <v>2905</v>
      </c>
      <c r="L428" t="s">
        <v>71</v>
      </c>
      <c r="M428" t="s">
        <v>71</v>
      </c>
      <c r="N428" t="s">
        <v>71</v>
      </c>
      <c r="O428" t="s">
        <v>71</v>
      </c>
      <c r="P428" t="s">
        <v>4069</v>
      </c>
      <c r="Q428" t="s">
        <v>4070</v>
      </c>
      <c r="R428" t="s">
        <v>4071</v>
      </c>
      <c r="S428" t="s">
        <v>71</v>
      </c>
      <c r="T428" t="s">
        <v>71</v>
      </c>
      <c r="U428" t="s">
        <v>71</v>
      </c>
      <c r="V428" t="s">
        <v>71</v>
      </c>
      <c r="W428" t="s">
        <v>4072</v>
      </c>
      <c r="X428" t="s">
        <v>71</v>
      </c>
      <c r="Y428" t="s">
        <v>71</v>
      </c>
      <c r="Z428" t="s">
        <v>71</v>
      </c>
      <c r="AA428" t="s">
        <v>71</v>
      </c>
      <c r="AB428" t="s">
        <v>693</v>
      </c>
      <c r="AC428" t="s">
        <v>694</v>
      </c>
      <c r="AD428" t="s">
        <v>71</v>
      </c>
      <c r="AE428" t="s">
        <v>71</v>
      </c>
      <c r="AF428" t="s">
        <v>71</v>
      </c>
      <c r="AG428" t="s">
        <v>71</v>
      </c>
      <c r="AH428" t="s">
        <v>71</v>
      </c>
      <c r="AI428" t="s">
        <v>71</v>
      </c>
      <c r="AJ428" t="s">
        <v>71</v>
      </c>
      <c r="AK428" t="s">
        <v>71</v>
      </c>
      <c r="AL428" t="s">
        <v>71</v>
      </c>
      <c r="AM428" t="s">
        <v>71</v>
      </c>
      <c r="AN428" t="s">
        <v>71</v>
      </c>
      <c r="AO428" t="s">
        <v>71</v>
      </c>
      <c r="AP428" t="s">
        <v>2909</v>
      </c>
      <c r="AQ428" t="s">
        <v>2910</v>
      </c>
      <c r="AR428" t="s">
        <v>71</v>
      </c>
      <c r="AS428" t="s">
        <v>71</v>
      </c>
      <c r="AT428" t="s">
        <v>71</v>
      </c>
      <c r="AU428" t="s">
        <v>71</v>
      </c>
      <c r="AV428">
        <v>2011</v>
      </c>
      <c r="AW428">
        <v>108</v>
      </c>
      <c r="AX428" t="s">
        <v>1823</v>
      </c>
      <c r="AY428" t="s">
        <v>71</v>
      </c>
      <c r="AZ428" t="s">
        <v>71</v>
      </c>
      <c r="BA428" t="s">
        <v>180</v>
      </c>
      <c r="BB428" t="s">
        <v>71</v>
      </c>
      <c r="BC428">
        <v>287</v>
      </c>
      <c r="BD428">
        <v>304</v>
      </c>
      <c r="BE428" t="s">
        <v>71</v>
      </c>
      <c r="BF428" t="s">
        <v>4073</v>
      </c>
      <c r="BG428" t="str">
        <f>HYPERLINK("http://dx.doi.org/10.3233/FI-2011-424","http://dx.doi.org/10.3233/FI-2011-424")</f>
        <v>http://dx.doi.org/10.3233/FI-2011-424</v>
      </c>
      <c r="BH428" t="s">
        <v>71</v>
      </c>
      <c r="BI428" t="s">
        <v>71</v>
      </c>
      <c r="BJ428" t="s">
        <v>71</v>
      </c>
      <c r="BK428" t="s">
        <v>71</v>
      </c>
      <c r="BL428" t="s">
        <v>71</v>
      </c>
      <c r="BM428" t="s">
        <v>71</v>
      </c>
      <c r="BN428" t="s">
        <v>71</v>
      </c>
      <c r="BO428" t="s">
        <v>71</v>
      </c>
      <c r="BP428" t="s">
        <v>71</v>
      </c>
      <c r="BQ428" t="s">
        <v>71</v>
      </c>
      <c r="BR428" t="s">
        <v>71</v>
      </c>
      <c r="BS428" t="s">
        <v>71</v>
      </c>
      <c r="BT428" t="s">
        <v>4074</v>
      </c>
      <c r="BU428" t="str">
        <f>HYPERLINK("https%3A%2F%2Fwww.webofscience.com%2Fwos%2Fwoscc%2Ffull-record%2FWOS:000290775000007","View Full Record in Web of Science")</f>
        <v>View Full Record in Web of Science</v>
      </c>
    </row>
    <row r="429" spans="1:73" x14ac:dyDescent="0.25">
      <c r="A429" t="s">
        <v>69</v>
      </c>
      <c r="B429" t="s">
        <v>1260</v>
      </c>
      <c r="C429" t="s">
        <v>71</v>
      </c>
      <c r="D429" t="s">
        <v>71</v>
      </c>
      <c r="E429" t="s">
        <v>71</v>
      </c>
      <c r="F429" t="s">
        <v>1260</v>
      </c>
      <c r="G429" t="s">
        <v>71</v>
      </c>
      <c r="H429" t="s">
        <v>71</v>
      </c>
      <c r="I429" t="s">
        <v>4075</v>
      </c>
      <c r="K429" t="s">
        <v>421</v>
      </c>
      <c r="L429" t="s">
        <v>71</v>
      </c>
      <c r="M429" t="s">
        <v>71</v>
      </c>
      <c r="N429" t="s">
        <v>71</v>
      </c>
      <c r="O429" t="s">
        <v>71</v>
      </c>
      <c r="P429" t="s">
        <v>71</v>
      </c>
      <c r="Q429" t="s">
        <v>71</v>
      </c>
      <c r="R429" t="s">
        <v>71</v>
      </c>
      <c r="S429" t="s">
        <v>71</v>
      </c>
      <c r="T429" t="s">
        <v>71</v>
      </c>
      <c r="U429" t="s">
        <v>71</v>
      </c>
      <c r="V429" t="s">
        <v>71</v>
      </c>
      <c r="W429" t="s">
        <v>4076</v>
      </c>
      <c r="X429" t="s">
        <v>71</v>
      </c>
      <c r="Y429" t="s">
        <v>71</v>
      </c>
      <c r="Z429" t="s">
        <v>71</v>
      </c>
      <c r="AA429" t="s">
        <v>71</v>
      </c>
      <c r="AB429" t="s">
        <v>71</v>
      </c>
      <c r="AC429" t="s">
        <v>71</v>
      </c>
      <c r="AD429" t="s">
        <v>71</v>
      </c>
      <c r="AE429" t="s">
        <v>71</v>
      </c>
      <c r="AF429" t="s">
        <v>71</v>
      </c>
      <c r="AG429" t="s">
        <v>71</v>
      </c>
      <c r="AH429" t="s">
        <v>71</v>
      </c>
      <c r="AI429" t="s">
        <v>71</v>
      </c>
      <c r="AJ429" t="s">
        <v>71</v>
      </c>
      <c r="AK429" t="s">
        <v>71</v>
      </c>
      <c r="AL429" t="s">
        <v>71</v>
      </c>
      <c r="AM429" t="s">
        <v>71</v>
      </c>
      <c r="AN429" t="s">
        <v>71</v>
      </c>
      <c r="AO429" t="s">
        <v>71</v>
      </c>
      <c r="AP429" t="s">
        <v>423</v>
      </c>
      <c r="AQ429" t="s">
        <v>71</v>
      </c>
      <c r="AR429" t="s">
        <v>71</v>
      </c>
      <c r="AS429" t="s">
        <v>71</v>
      </c>
      <c r="AT429" t="s">
        <v>71</v>
      </c>
      <c r="AU429" t="s">
        <v>4077</v>
      </c>
      <c r="AV429">
        <v>1992</v>
      </c>
      <c r="AW429">
        <v>48</v>
      </c>
      <c r="AX429">
        <v>1</v>
      </c>
      <c r="AY429" t="s">
        <v>71</v>
      </c>
      <c r="AZ429" t="s">
        <v>71</v>
      </c>
      <c r="BA429" t="s">
        <v>71</v>
      </c>
      <c r="BB429" t="s">
        <v>71</v>
      </c>
      <c r="BC429">
        <v>113</v>
      </c>
      <c r="BD429">
        <v>127</v>
      </c>
      <c r="BE429" t="s">
        <v>71</v>
      </c>
      <c r="BF429" t="s">
        <v>4078</v>
      </c>
      <c r="BG429" t="str">
        <f>HYPERLINK("http://dx.doi.org/10.1016/0165-0114(92)90255-3","http://dx.doi.org/10.1016/0165-0114(92)90255-3")</f>
        <v>http://dx.doi.org/10.1016/0165-0114(92)90255-3</v>
      </c>
      <c r="BH429" t="s">
        <v>71</v>
      </c>
      <c r="BI429" t="s">
        <v>71</v>
      </c>
      <c r="BJ429" t="s">
        <v>71</v>
      </c>
      <c r="BK429" t="s">
        <v>71</v>
      </c>
      <c r="BL429" t="s">
        <v>71</v>
      </c>
      <c r="BM429" t="s">
        <v>71</v>
      </c>
      <c r="BN429" t="s">
        <v>71</v>
      </c>
      <c r="BO429" t="s">
        <v>71</v>
      </c>
      <c r="BP429" t="s">
        <v>71</v>
      </c>
      <c r="BQ429" t="s">
        <v>71</v>
      </c>
      <c r="BR429" t="s">
        <v>71</v>
      </c>
      <c r="BS429" t="s">
        <v>71</v>
      </c>
      <c r="BT429" t="s">
        <v>4079</v>
      </c>
      <c r="BU429" t="str">
        <f>HYPERLINK("https%3A%2F%2Fwww.webofscience.com%2Fwos%2Fwoscc%2Ffull-record%2FWOS:A1992JB91000009","View Full Record in Web of Science")</f>
        <v>View Full Record in Web of Science</v>
      </c>
    </row>
    <row r="430" spans="1:73" x14ac:dyDescent="0.25">
      <c r="A430" t="s">
        <v>69</v>
      </c>
      <c r="B430" t="s">
        <v>4080</v>
      </c>
      <c r="C430" t="s">
        <v>71</v>
      </c>
      <c r="D430" t="s">
        <v>71</v>
      </c>
      <c r="E430" t="s">
        <v>71</v>
      </c>
      <c r="F430" t="s">
        <v>4081</v>
      </c>
      <c r="G430" t="s">
        <v>71</v>
      </c>
      <c r="H430" t="s">
        <v>71</v>
      </c>
      <c r="I430" t="s">
        <v>4082</v>
      </c>
      <c r="K430" t="s">
        <v>233</v>
      </c>
      <c r="L430" t="s">
        <v>71</v>
      </c>
      <c r="M430" t="s">
        <v>71</v>
      </c>
      <c r="N430" t="s">
        <v>71</v>
      </c>
      <c r="O430" t="s">
        <v>71</v>
      </c>
      <c r="P430" t="s">
        <v>71</v>
      </c>
      <c r="Q430" t="s">
        <v>71</v>
      </c>
      <c r="R430" t="s">
        <v>71</v>
      </c>
      <c r="S430" t="s">
        <v>71</v>
      </c>
      <c r="T430" t="s">
        <v>71</v>
      </c>
      <c r="U430" t="s">
        <v>71</v>
      </c>
      <c r="V430" t="s">
        <v>71</v>
      </c>
      <c r="W430" t="s">
        <v>4083</v>
      </c>
      <c r="X430" t="s">
        <v>71</v>
      </c>
      <c r="Y430" t="s">
        <v>71</v>
      </c>
      <c r="Z430" t="s">
        <v>71</v>
      </c>
      <c r="AA430" t="s">
        <v>71</v>
      </c>
      <c r="AB430" t="s">
        <v>4084</v>
      </c>
      <c r="AC430" t="s">
        <v>4085</v>
      </c>
      <c r="AD430" t="s">
        <v>71</v>
      </c>
      <c r="AE430" t="s">
        <v>71</v>
      </c>
      <c r="AF430" t="s">
        <v>71</v>
      </c>
      <c r="AG430" t="s">
        <v>71</v>
      </c>
      <c r="AH430" t="s">
        <v>71</v>
      </c>
      <c r="AI430" t="s">
        <v>71</v>
      </c>
      <c r="AJ430" t="s">
        <v>71</v>
      </c>
      <c r="AK430" t="s">
        <v>71</v>
      </c>
      <c r="AL430" t="s">
        <v>71</v>
      </c>
      <c r="AM430" t="s">
        <v>71</v>
      </c>
      <c r="AN430" t="s">
        <v>71</v>
      </c>
      <c r="AO430" t="s">
        <v>71</v>
      </c>
      <c r="AP430" t="s">
        <v>237</v>
      </c>
      <c r="AQ430" t="s">
        <v>238</v>
      </c>
      <c r="AR430" t="s">
        <v>71</v>
      </c>
      <c r="AS430" t="s">
        <v>71</v>
      </c>
      <c r="AT430" t="s">
        <v>71</v>
      </c>
      <c r="AU430" t="s">
        <v>960</v>
      </c>
      <c r="AV430">
        <v>2017</v>
      </c>
      <c r="AW430">
        <v>25</v>
      </c>
      <c r="AX430">
        <v>2</v>
      </c>
      <c r="AY430" t="s">
        <v>71</v>
      </c>
      <c r="AZ430" t="s">
        <v>71</v>
      </c>
      <c r="BA430" t="s">
        <v>180</v>
      </c>
      <c r="BB430" t="s">
        <v>71</v>
      </c>
      <c r="BC430">
        <v>392</v>
      </c>
      <c r="BD430">
        <v>401</v>
      </c>
      <c r="BE430" t="s">
        <v>71</v>
      </c>
      <c r="BF430" t="s">
        <v>4086</v>
      </c>
      <c r="BG430" t="str">
        <f>HYPERLINK("http://dx.doi.org/10.1109/TFUZZ.2016.2574906","http://dx.doi.org/10.1109/TFUZZ.2016.2574906")</f>
        <v>http://dx.doi.org/10.1109/TFUZZ.2016.2574906</v>
      </c>
      <c r="BH430" t="s">
        <v>71</v>
      </c>
      <c r="BI430" t="s">
        <v>71</v>
      </c>
      <c r="BJ430" t="s">
        <v>71</v>
      </c>
      <c r="BK430" t="s">
        <v>71</v>
      </c>
      <c r="BL430" t="s">
        <v>71</v>
      </c>
      <c r="BM430" t="s">
        <v>71</v>
      </c>
      <c r="BN430" t="s">
        <v>71</v>
      </c>
      <c r="BO430" t="s">
        <v>71</v>
      </c>
      <c r="BP430" t="s">
        <v>71</v>
      </c>
      <c r="BQ430" t="s">
        <v>71</v>
      </c>
      <c r="BR430" t="s">
        <v>71</v>
      </c>
      <c r="BS430" t="s">
        <v>71</v>
      </c>
      <c r="BT430" t="s">
        <v>4087</v>
      </c>
      <c r="BU430" t="str">
        <f>HYPERLINK("https%3A%2F%2Fwww.webofscience.com%2Fwos%2Fwoscc%2Ffull-record%2FWOS:000399034200011","View Full Record in Web of Science")</f>
        <v>View Full Record in Web of Science</v>
      </c>
    </row>
    <row r="431" spans="1:73" x14ac:dyDescent="0.25">
      <c r="A431" t="s">
        <v>69</v>
      </c>
      <c r="B431" t="s">
        <v>4088</v>
      </c>
      <c r="C431" t="s">
        <v>71</v>
      </c>
      <c r="D431" t="s">
        <v>71</v>
      </c>
      <c r="E431" t="s">
        <v>71</v>
      </c>
      <c r="F431" t="s">
        <v>4089</v>
      </c>
      <c r="G431" t="s">
        <v>71</v>
      </c>
      <c r="H431" t="s">
        <v>71</v>
      </c>
      <c r="I431" t="s">
        <v>4090</v>
      </c>
      <c r="K431" t="s">
        <v>4091</v>
      </c>
      <c r="L431" t="s">
        <v>71</v>
      </c>
      <c r="M431" t="s">
        <v>71</v>
      </c>
      <c r="N431" t="s">
        <v>71</v>
      </c>
      <c r="O431" t="s">
        <v>71</v>
      </c>
      <c r="P431" t="s">
        <v>71</v>
      </c>
      <c r="Q431" t="s">
        <v>71</v>
      </c>
      <c r="R431" t="s">
        <v>71</v>
      </c>
      <c r="S431" t="s">
        <v>71</v>
      </c>
      <c r="T431" t="s">
        <v>71</v>
      </c>
      <c r="U431" t="s">
        <v>71</v>
      </c>
      <c r="V431" t="s">
        <v>71</v>
      </c>
      <c r="W431" t="s">
        <v>4092</v>
      </c>
      <c r="X431" t="s">
        <v>71</v>
      </c>
      <c r="Y431" t="s">
        <v>71</v>
      </c>
      <c r="Z431" t="s">
        <v>71</v>
      </c>
      <c r="AA431" t="s">
        <v>71</v>
      </c>
      <c r="AB431" t="s">
        <v>4093</v>
      </c>
      <c r="AC431" t="s">
        <v>4094</v>
      </c>
      <c r="AD431" t="s">
        <v>71</v>
      </c>
      <c r="AE431" t="s">
        <v>71</v>
      </c>
      <c r="AF431" t="s">
        <v>71</v>
      </c>
      <c r="AG431" t="s">
        <v>71</v>
      </c>
      <c r="AH431" t="s">
        <v>71</v>
      </c>
      <c r="AI431" t="s">
        <v>71</v>
      </c>
      <c r="AJ431" t="s">
        <v>71</v>
      </c>
      <c r="AK431" t="s">
        <v>71</v>
      </c>
      <c r="AL431" t="s">
        <v>71</v>
      </c>
      <c r="AM431" t="s">
        <v>71</v>
      </c>
      <c r="AN431" t="s">
        <v>71</v>
      </c>
      <c r="AO431" t="s">
        <v>71</v>
      </c>
      <c r="AP431" t="s">
        <v>4095</v>
      </c>
      <c r="AQ431" t="s">
        <v>4096</v>
      </c>
      <c r="AR431" t="s">
        <v>71</v>
      </c>
      <c r="AS431" t="s">
        <v>71</v>
      </c>
      <c r="AT431" t="s">
        <v>71</v>
      </c>
      <c r="AU431" t="s">
        <v>71</v>
      </c>
      <c r="AV431">
        <v>2013</v>
      </c>
      <c r="AW431">
        <v>9</v>
      </c>
      <c r="AX431" t="s">
        <v>862</v>
      </c>
      <c r="AY431" t="s">
        <v>71</v>
      </c>
      <c r="AZ431" t="s">
        <v>71</v>
      </c>
      <c r="BA431" t="s">
        <v>180</v>
      </c>
      <c r="BB431" t="s">
        <v>71</v>
      </c>
      <c r="BC431">
        <v>185</v>
      </c>
      <c r="BD431">
        <v>201</v>
      </c>
      <c r="BE431" t="s">
        <v>71</v>
      </c>
      <c r="BF431" t="s">
        <v>71</v>
      </c>
      <c r="BG431" t="s">
        <v>71</v>
      </c>
      <c r="BH431" t="s">
        <v>71</v>
      </c>
      <c r="BI431" t="s">
        <v>71</v>
      </c>
      <c r="BJ431" t="s">
        <v>71</v>
      </c>
      <c r="BK431" t="s">
        <v>71</v>
      </c>
      <c r="BL431" t="s">
        <v>71</v>
      </c>
      <c r="BM431" t="s">
        <v>71</v>
      </c>
      <c r="BN431" t="s">
        <v>71</v>
      </c>
      <c r="BO431" t="s">
        <v>71</v>
      </c>
      <c r="BP431" t="s">
        <v>71</v>
      </c>
      <c r="BQ431" t="s">
        <v>71</v>
      </c>
      <c r="BR431" t="s">
        <v>71</v>
      </c>
      <c r="BS431" t="s">
        <v>71</v>
      </c>
      <c r="BT431" t="s">
        <v>4097</v>
      </c>
      <c r="BU431" t="str">
        <f>HYPERLINK("https%3A%2F%2Fwww.webofscience.com%2Fwos%2Fwoscc%2Ffull-record%2FWOS:000317541100010","View Full Record in Web of Science")</f>
        <v>View Full Record in Web of Science</v>
      </c>
    </row>
    <row r="432" spans="1:73" x14ac:dyDescent="0.25">
      <c r="A432" t="s">
        <v>460</v>
      </c>
      <c r="B432" t="s">
        <v>4098</v>
      </c>
      <c r="C432" t="s">
        <v>71</v>
      </c>
      <c r="D432" t="s">
        <v>4098</v>
      </c>
      <c r="E432" t="s">
        <v>71</v>
      </c>
      <c r="F432" t="s">
        <v>4099</v>
      </c>
      <c r="G432" t="s">
        <v>71</v>
      </c>
      <c r="H432" t="s">
        <v>71</v>
      </c>
      <c r="I432" t="s">
        <v>4100</v>
      </c>
      <c r="K432" t="s">
        <v>4101</v>
      </c>
      <c r="L432" t="s">
        <v>4102</v>
      </c>
      <c r="M432" t="s">
        <v>71</v>
      </c>
      <c r="N432" t="s">
        <v>71</v>
      </c>
      <c r="O432" t="s">
        <v>71</v>
      </c>
      <c r="P432" t="s">
        <v>71</v>
      </c>
      <c r="Q432" t="s">
        <v>71</v>
      </c>
      <c r="R432" t="s">
        <v>71</v>
      </c>
      <c r="S432" t="s">
        <v>71</v>
      </c>
      <c r="T432" t="s">
        <v>71</v>
      </c>
      <c r="U432" t="s">
        <v>71</v>
      </c>
      <c r="V432" t="s">
        <v>71</v>
      </c>
      <c r="W432" t="s">
        <v>4103</v>
      </c>
      <c r="X432" t="s">
        <v>71</v>
      </c>
      <c r="Y432" t="s">
        <v>71</v>
      </c>
      <c r="Z432" t="s">
        <v>71</v>
      </c>
      <c r="AA432" t="s">
        <v>71</v>
      </c>
      <c r="AB432" t="s">
        <v>4104</v>
      </c>
      <c r="AC432" t="s">
        <v>4105</v>
      </c>
      <c r="AD432" t="s">
        <v>71</v>
      </c>
      <c r="AE432" t="s">
        <v>71</v>
      </c>
      <c r="AF432" t="s">
        <v>71</v>
      </c>
      <c r="AG432" t="s">
        <v>71</v>
      </c>
      <c r="AH432" t="s">
        <v>71</v>
      </c>
      <c r="AI432" t="s">
        <v>71</v>
      </c>
      <c r="AJ432" t="s">
        <v>71</v>
      </c>
      <c r="AK432" t="s">
        <v>71</v>
      </c>
      <c r="AL432" t="s">
        <v>71</v>
      </c>
      <c r="AM432" t="s">
        <v>71</v>
      </c>
      <c r="AN432" t="s">
        <v>71</v>
      </c>
      <c r="AO432" t="s">
        <v>71</v>
      </c>
      <c r="AP432" t="s">
        <v>4106</v>
      </c>
      <c r="AQ432" t="s">
        <v>71</v>
      </c>
      <c r="AR432" t="s">
        <v>4107</v>
      </c>
      <c r="AS432" t="s">
        <v>71</v>
      </c>
      <c r="AT432" t="s">
        <v>71</v>
      </c>
      <c r="AU432" t="s">
        <v>71</v>
      </c>
      <c r="AV432">
        <v>2016</v>
      </c>
      <c r="AW432">
        <v>97</v>
      </c>
      <c r="AX432" t="s">
        <v>71</v>
      </c>
      <c r="AY432" t="s">
        <v>71</v>
      </c>
      <c r="AZ432" t="s">
        <v>71</v>
      </c>
      <c r="BA432" t="s">
        <v>71</v>
      </c>
      <c r="BB432" t="s">
        <v>71</v>
      </c>
      <c r="BC432">
        <v>127</v>
      </c>
      <c r="BD432">
        <v>140</v>
      </c>
      <c r="BE432" t="s">
        <v>71</v>
      </c>
      <c r="BF432" t="s">
        <v>4108</v>
      </c>
      <c r="BG432" t="str">
        <f>HYPERLINK("http://dx.doi.org/10.1007/978-3-319-24499-0_5","http://dx.doi.org/10.1007/978-3-319-24499-0_5")</f>
        <v>http://dx.doi.org/10.1007/978-3-319-24499-0_5</v>
      </c>
      <c r="BH432" t="s">
        <v>4109</v>
      </c>
      <c r="BI432" t="s">
        <v>71</v>
      </c>
      <c r="BJ432" t="s">
        <v>71</v>
      </c>
      <c r="BK432" t="s">
        <v>71</v>
      </c>
      <c r="BL432" t="s">
        <v>71</v>
      </c>
      <c r="BM432" t="s">
        <v>71</v>
      </c>
      <c r="BN432" t="s">
        <v>71</v>
      </c>
      <c r="BO432" t="s">
        <v>71</v>
      </c>
      <c r="BP432" t="s">
        <v>71</v>
      </c>
      <c r="BQ432" t="s">
        <v>71</v>
      </c>
      <c r="BR432" t="s">
        <v>71</v>
      </c>
      <c r="BS432" t="s">
        <v>71</v>
      </c>
      <c r="BT432" t="s">
        <v>4110</v>
      </c>
      <c r="BU432" t="str">
        <f>HYPERLINK("https%3A%2F%2Fwww.webofscience.com%2Fwos%2Fwoscc%2Ffull-record%2FWOS:000371081900006","View Full Record in Web of Science")</f>
        <v>View Full Record in Web of Science</v>
      </c>
    </row>
    <row r="433" spans="1:73" x14ac:dyDescent="0.25">
      <c r="A433" t="s">
        <v>69</v>
      </c>
      <c r="B433" t="s">
        <v>4111</v>
      </c>
      <c r="C433" t="s">
        <v>71</v>
      </c>
      <c r="D433" t="s">
        <v>71</v>
      </c>
      <c r="E433" t="s">
        <v>71</v>
      </c>
      <c r="F433" t="s">
        <v>4112</v>
      </c>
      <c r="G433" t="s">
        <v>71</v>
      </c>
      <c r="H433" t="s">
        <v>71</v>
      </c>
      <c r="I433" t="s">
        <v>4113</v>
      </c>
      <c r="K433" t="s">
        <v>115</v>
      </c>
      <c r="L433" t="s">
        <v>71</v>
      </c>
      <c r="M433" t="s">
        <v>71</v>
      </c>
      <c r="N433" t="s">
        <v>71</v>
      </c>
      <c r="O433" t="s">
        <v>71</v>
      </c>
      <c r="P433" t="s">
        <v>71</v>
      </c>
      <c r="Q433" t="s">
        <v>71</v>
      </c>
      <c r="R433" t="s">
        <v>71</v>
      </c>
      <c r="S433" t="s">
        <v>71</v>
      </c>
      <c r="T433" t="s">
        <v>71</v>
      </c>
      <c r="U433" t="s">
        <v>71</v>
      </c>
      <c r="V433" t="s">
        <v>71</v>
      </c>
      <c r="W433" t="s">
        <v>4114</v>
      </c>
      <c r="X433" t="s">
        <v>71</v>
      </c>
      <c r="Y433" t="s">
        <v>71</v>
      </c>
      <c r="Z433" t="s">
        <v>71</v>
      </c>
      <c r="AA433" t="s">
        <v>71</v>
      </c>
      <c r="AB433" t="s">
        <v>71</v>
      </c>
      <c r="AC433" t="s">
        <v>71</v>
      </c>
      <c r="AD433" t="s">
        <v>71</v>
      </c>
      <c r="AE433" t="s">
        <v>71</v>
      </c>
      <c r="AF433" t="s">
        <v>71</v>
      </c>
      <c r="AG433" t="s">
        <v>71</v>
      </c>
      <c r="AH433" t="s">
        <v>71</v>
      </c>
      <c r="AI433" t="s">
        <v>71</v>
      </c>
      <c r="AJ433" t="s">
        <v>71</v>
      </c>
      <c r="AK433" t="s">
        <v>71</v>
      </c>
      <c r="AL433" t="s">
        <v>71</v>
      </c>
      <c r="AM433" t="s">
        <v>71</v>
      </c>
      <c r="AN433" t="s">
        <v>71</v>
      </c>
      <c r="AO433" t="s">
        <v>71</v>
      </c>
      <c r="AP433" t="s">
        <v>117</v>
      </c>
      <c r="AQ433" t="s">
        <v>118</v>
      </c>
      <c r="AR433" t="s">
        <v>71</v>
      </c>
      <c r="AS433" t="s">
        <v>71</v>
      </c>
      <c r="AT433" t="s">
        <v>71</v>
      </c>
      <c r="AU433" t="s">
        <v>71</v>
      </c>
      <c r="AV433">
        <v>2015</v>
      </c>
      <c r="AW433">
        <v>44</v>
      </c>
      <c r="AX433" t="s">
        <v>1589</v>
      </c>
      <c r="AY433" t="s">
        <v>71</v>
      </c>
      <c r="AZ433" t="s">
        <v>71</v>
      </c>
      <c r="BA433" t="s">
        <v>71</v>
      </c>
      <c r="BB433" t="s">
        <v>71</v>
      </c>
      <c r="BC433">
        <v>849</v>
      </c>
      <c r="BD433">
        <v>875</v>
      </c>
      <c r="BE433" t="s">
        <v>71</v>
      </c>
      <c r="BF433" t="s">
        <v>4115</v>
      </c>
      <c r="BG433" t="str">
        <f>HYPERLINK("http://dx.doi.org/10.1080/03081079.2015.1028540","http://dx.doi.org/10.1080/03081079.2015.1028540")</f>
        <v>http://dx.doi.org/10.1080/03081079.2015.1028540</v>
      </c>
      <c r="BH433" t="s">
        <v>71</v>
      </c>
      <c r="BI433" t="s">
        <v>71</v>
      </c>
      <c r="BJ433" t="s">
        <v>71</v>
      </c>
      <c r="BK433" t="s">
        <v>71</v>
      </c>
      <c r="BL433" t="s">
        <v>71</v>
      </c>
      <c r="BM433" t="s">
        <v>71</v>
      </c>
      <c r="BN433" t="s">
        <v>71</v>
      </c>
      <c r="BO433" t="s">
        <v>71</v>
      </c>
      <c r="BP433" t="s">
        <v>71</v>
      </c>
      <c r="BQ433" t="s">
        <v>71</v>
      </c>
      <c r="BR433" t="s">
        <v>71</v>
      </c>
      <c r="BS433" t="s">
        <v>71</v>
      </c>
      <c r="BT433" t="s">
        <v>4116</v>
      </c>
      <c r="BU433" t="str">
        <f>HYPERLINK("https%3A%2F%2Fwww.webofscience.com%2Fwos%2Fwoscc%2Ffull-record%2FWOS:000369822800007","View Full Record in Web of Science")</f>
        <v>View Full Record in Web of Science</v>
      </c>
    </row>
    <row r="434" spans="1:73" x14ac:dyDescent="0.25">
      <c r="A434" t="s">
        <v>83</v>
      </c>
      <c r="B434" t="s">
        <v>1765</v>
      </c>
      <c r="C434" t="s">
        <v>71</v>
      </c>
      <c r="D434" t="s">
        <v>4117</v>
      </c>
      <c r="E434" t="s">
        <v>71</v>
      </c>
      <c r="F434" t="s">
        <v>4118</v>
      </c>
      <c r="G434" t="s">
        <v>71</v>
      </c>
      <c r="H434" t="s">
        <v>71</v>
      </c>
      <c r="I434" t="s">
        <v>4119</v>
      </c>
      <c r="K434" t="s">
        <v>4120</v>
      </c>
      <c r="L434" t="s">
        <v>207</v>
      </c>
      <c r="M434" t="s">
        <v>71</v>
      </c>
      <c r="N434" t="s">
        <v>71</v>
      </c>
      <c r="O434" t="s">
        <v>71</v>
      </c>
      <c r="P434" t="s">
        <v>4121</v>
      </c>
      <c r="Q434" t="s">
        <v>4122</v>
      </c>
      <c r="R434" t="s">
        <v>604</v>
      </c>
      <c r="S434" t="s">
        <v>4123</v>
      </c>
      <c r="T434" t="s">
        <v>71</v>
      </c>
      <c r="U434" t="s">
        <v>71</v>
      </c>
      <c r="V434" t="s">
        <v>71</v>
      </c>
      <c r="W434" t="s">
        <v>4124</v>
      </c>
      <c r="X434" t="s">
        <v>71</v>
      </c>
      <c r="Y434" t="s">
        <v>71</v>
      </c>
      <c r="Z434" t="s">
        <v>71</v>
      </c>
      <c r="AA434" t="s">
        <v>71</v>
      </c>
      <c r="AB434" t="s">
        <v>71</v>
      </c>
      <c r="AC434" t="s">
        <v>71</v>
      </c>
      <c r="AD434" t="s">
        <v>71</v>
      </c>
      <c r="AE434" t="s">
        <v>71</v>
      </c>
      <c r="AF434" t="s">
        <v>71</v>
      </c>
      <c r="AG434" t="s">
        <v>71</v>
      </c>
      <c r="AH434" t="s">
        <v>71</v>
      </c>
      <c r="AI434" t="s">
        <v>71</v>
      </c>
      <c r="AJ434" t="s">
        <v>71</v>
      </c>
      <c r="AK434" t="s">
        <v>71</v>
      </c>
      <c r="AL434" t="s">
        <v>71</v>
      </c>
      <c r="AM434" t="s">
        <v>71</v>
      </c>
      <c r="AN434" t="s">
        <v>71</v>
      </c>
      <c r="AO434" t="s">
        <v>71</v>
      </c>
      <c r="AP434" t="s">
        <v>213</v>
      </c>
      <c r="AQ434" t="s">
        <v>71</v>
      </c>
      <c r="AR434" t="s">
        <v>4125</v>
      </c>
      <c r="AS434" t="s">
        <v>71</v>
      </c>
      <c r="AT434" t="s">
        <v>71</v>
      </c>
      <c r="AU434" t="s">
        <v>71</v>
      </c>
      <c r="AV434">
        <v>2007</v>
      </c>
      <c r="AW434">
        <v>42</v>
      </c>
      <c r="AX434" t="s">
        <v>71</v>
      </c>
      <c r="AY434" t="s">
        <v>71</v>
      </c>
      <c r="AZ434" t="s">
        <v>71</v>
      </c>
      <c r="BA434" t="s">
        <v>71</v>
      </c>
      <c r="BB434" t="s">
        <v>71</v>
      </c>
      <c r="BC434">
        <v>109</v>
      </c>
      <c r="BD434" t="s">
        <v>99</v>
      </c>
      <c r="BE434" t="s">
        <v>71</v>
      </c>
      <c r="BF434" t="s">
        <v>71</v>
      </c>
      <c r="BG434" t="s">
        <v>71</v>
      </c>
      <c r="BH434" t="s">
        <v>71</v>
      </c>
      <c r="BI434" t="s">
        <v>71</v>
      </c>
      <c r="BJ434" t="s">
        <v>71</v>
      </c>
      <c r="BK434" t="s">
        <v>71</v>
      </c>
      <c r="BL434" t="s">
        <v>71</v>
      </c>
      <c r="BM434" t="s">
        <v>71</v>
      </c>
      <c r="BN434" t="s">
        <v>71</v>
      </c>
      <c r="BO434" t="s">
        <v>71</v>
      </c>
      <c r="BP434" t="s">
        <v>71</v>
      </c>
      <c r="BQ434" t="s">
        <v>71</v>
      </c>
      <c r="BR434" t="s">
        <v>71</v>
      </c>
      <c r="BS434" t="s">
        <v>71</v>
      </c>
      <c r="BT434" t="s">
        <v>4126</v>
      </c>
      <c r="BU434" t="str">
        <f>HYPERLINK("https%3A%2F%2Fwww.webofscience.com%2Fwos%2Fwoscc%2Ffull-record%2FWOS:000248932700012","View Full Record in Web of Science")</f>
        <v>View Full Record in Web of Science</v>
      </c>
    </row>
    <row r="435" spans="1:73" x14ac:dyDescent="0.25">
      <c r="A435" t="s">
        <v>83</v>
      </c>
      <c r="B435" t="s">
        <v>4127</v>
      </c>
      <c r="C435" t="s">
        <v>71</v>
      </c>
      <c r="D435" t="s">
        <v>4128</v>
      </c>
      <c r="E435" t="s">
        <v>71</v>
      </c>
      <c r="F435" t="s">
        <v>4127</v>
      </c>
      <c r="G435" t="s">
        <v>71</v>
      </c>
      <c r="H435" t="s">
        <v>71</v>
      </c>
      <c r="I435" t="s">
        <v>4129</v>
      </c>
      <c r="K435" t="s">
        <v>4130</v>
      </c>
      <c r="L435" t="s">
        <v>71</v>
      </c>
      <c r="M435" t="s">
        <v>71</v>
      </c>
      <c r="N435" t="s">
        <v>71</v>
      </c>
      <c r="O435" t="s">
        <v>71</v>
      </c>
      <c r="P435" t="s">
        <v>4131</v>
      </c>
      <c r="Q435" t="s">
        <v>4132</v>
      </c>
      <c r="R435" t="s">
        <v>4133</v>
      </c>
      <c r="S435" t="s">
        <v>4134</v>
      </c>
      <c r="T435" t="s">
        <v>71</v>
      </c>
      <c r="U435" t="s">
        <v>71</v>
      </c>
      <c r="V435" t="s">
        <v>71</v>
      </c>
      <c r="W435" t="s">
        <v>4135</v>
      </c>
      <c r="X435" t="s">
        <v>71</v>
      </c>
      <c r="Y435" t="s">
        <v>71</v>
      </c>
      <c r="Z435" t="s">
        <v>71</v>
      </c>
      <c r="AA435" t="s">
        <v>71</v>
      </c>
      <c r="AB435" t="s">
        <v>4136</v>
      </c>
      <c r="AC435" t="s">
        <v>4137</v>
      </c>
      <c r="AD435" t="s">
        <v>71</v>
      </c>
      <c r="AE435" t="s">
        <v>71</v>
      </c>
      <c r="AF435" t="s">
        <v>71</v>
      </c>
      <c r="AG435" t="s">
        <v>71</v>
      </c>
      <c r="AH435" t="s">
        <v>71</v>
      </c>
      <c r="AI435" t="s">
        <v>71</v>
      </c>
      <c r="AJ435" t="s">
        <v>71</v>
      </c>
      <c r="AK435" t="s">
        <v>71</v>
      </c>
      <c r="AL435" t="s">
        <v>71</v>
      </c>
      <c r="AM435" t="s">
        <v>71</v>
      </c>
      <c r="AN435" t="s">
        <v>71</v>
      </c>
      <c r="AO435" t="s">
        <v>71</v>
      </c>
      <c r="AP435" t="s">
        <v>71</v>
      </c>
      <c r="AQ435" t="s">
        <v>71</v>
      </c>
      <c r="AR435" t="s">
        <v>4138</v>
      </c>
      <c r="AS435" t="s">
        <v>71</v>
      </c>
      <c r="AT435" t="s">
        <v>71</v>
      </c>
      <c r="AU435" t="s">
        <v>71</v>
      </c>
      <c r="AV435">
        <v>2001</v>
      </c>
      <c r="AW435" t="s">
        <v>71</v>
      </c>
      <c r="AX435" t="s">
        <v>71</v>
      </c>
      <c r="AY435" t="s">
        <v>71</v>
      </c>
      <c r="AZ435" t="s">
        <v>71</v>
      </c>
      <c r="BA435" t="s">
        <v>71</v>
      </c>
      <c r="BB435" t="s">
        <v>71</v>
      </c>
      <c r="BC435">
        <v>857</v>
      </c>
      <c r="BD435">
        <v>862</v>
      </c>
      <c r="BE435" t="s">
        <v>71</v>
      </c>
      <c r="BF435" t="s">
        <v>71</v>
      </c>
      <c r="BG435" t="s">
        <v>71</v>
      </c>
      <c r="BH435" t="s">
        <v>71</v>
      </c>
      <c r="BI435" t="s">
        <v>71</v>
      </c>
      <c r="BJ435" t="s">
        <v>71</v>
      </c>
      <c r="BK435" t="s">
        <v>71</v>
      </c>
      <c r="BL435" t="s">
        <v>71</v>
      </c>
      <c r="BM435" t="s">
        <v>71</v>
      </c>
      <c r="BN435" t="s">
        <v>71</v>
      </c>
      <c r="BO435" t="s">
        <v>71</v>
      </c>
      <c r="BP435" t="s">
        <v>71</v>
      </c>
      <c r="BQ435" t="s">
        <v>71</v>
      </c>
      <c r="BR435" t="s">
        <v>71</v>
      </c>
      <c r="BS435" t="s">
        <v>71</v>
      </c>
      <c r="BT435" t="s">
        <v>4139</v>
      </c>
      <c r="BU435" t="str">
        <f>HYPERLINK("https%3A%2F%2Fwww.webofscience.com%2Fwos%2Fwoscc%2Ffull-record%2FWOS:000173245100151","View Full Record in Web of Science")</f>
        <v>View Full Record in Web of Science</v>
      </c>
    </row>
    <row r="436" spans="1:73" x14ac:dyDescent="0.25">
      <c r="A436" t="s">
        <v>83</v>
      </c>
      <c r="B436" t="s">
        <v>4140</v>
      </c>
      <c r="C436" t="s">
        <v>71</v>
      </c>
      <c r="D436" t="s">
        <v>71</v>
      </c>
      <c r="E436" t="s">
        <v>102</v>
      </c>
      <c r="F436" t="s">
        <v>4141</v>
      </c>
      <c r="G436" t="s">
        <v>71</v>
      </c>
      <c r="H436" t="s">
        <v>71</v>
      </c>
      <c r="I436" t="s">
        <v>4142</v>
      </c>
      <c r="K436" t="s">
        <v>4143</v>
      </c>
      <c r="L436" t="s">
        <v>4144</v>
      </c>
      <c r="M436" t="s">
        <v>71</v>
      </c>
      <c r="N436" t="s">
        <v>71</v>
      </c>
      <c r="O436" t="s">
        <v>71</v>
      </c>
      <c r="P436" t="s">
        <v>4145</v>
      </c>
      <c r="Q436" t="s">
        <v>4146</v>
      </c>
      <c r="R436" t="s">
        <v>4147</v>
      </c>
      <c r="S436" t="s">
        <v>4148</v>
      </c>
      <c r="T436" t="s">
        <v>4149</v>
      </c>
      <c r="U436" t="s">
        <v>71</v>
      </c>
      <c r="V436" t="s">
        <v>71</v>
      </c>
      <c r="W436" t="s">
        <v>4150</v>
      </c>
      <c r="X436" t="s">
        <v>71</v>
      </c>
      <c r="Y436" t="s">
        <v>71</v>
      </c>
      <c r="Z436" t="s">
        <v>71</v>
      </c>
      <c r="AA436" t="s">
        <v>71</v>
      </c>
      <c r="AB436" t="s">
        <v>71</v>
      </c>
      <c r="AC436" t="s">
        <v>4151</v>
      </c>
      <c r="AD436" t="s">
        <v>71</v>
      </c>
      <c r="AE436" t="s">
        <v>71</v>
      </c>
      <c r="AF436" t="s">
        <v>71</v>
      </c>
      <c r="AG436" t="s">
        <v>71</v>
      </c>
      <c r="AH436" t="s">
        <v>71</v>
      </c>
      <c r="AI436" t="s">
        <v>71</v>
      </c>
      <c r="AJ436" t="s">
        <v>71</v>
      </c>
      <c r="AK436" t="s">
        <v>71</v>
      </c>
      <c r="AL436" t="s">
        <v>71</v>
      </c>
      <c r="AM436" t="s">
        <v>71</v>
      </c>
      <c r="AN436" t="s">
        <v>71</v>
      </c>
      <c r="AO436" t="s">
        <v>71</v>
      </c>
      <c r="AP436" t="s">
        <v>4152</v>
      </c>
      <c r="AQ436" t="s">
        <v>71</v>
      </c>
      <c r="AR436" t="s">
        <v>4153</v>
      </c>
      <c r="AS436" t="s">
        <v>71</v>
      </c>
      <c r="AT436" t="s">
        <v>71</v>
      </c>
      <c r="AU436" t="s">
        <v>71</v>
      </c>
      <c r="AV436">
        <v>2015</v>
      </c>
      <c r="AW436" t="s">
        <v>71</v>
      </c>
      <c r="AX436" t="s">
        <v>71</v>
      </c>
      <c r="AY436" t="s">
        <v>71</v>
      </c>
      <c r="AZ436" t="s">
        <v>71</v>
      </c>
      <c r="BA436" t="s">
        <v>71</v>
      </c>
      <c r="BB436" t="s">
        <v>71</v>
      </c>
      <c r="BC436">
        <v>2033</v>
      </c>
      <c r="BD436">
        <v>2038</v>
      </c>
      <c r="BE436" t="s">
        <v>71</v>
      </c>
      <c r="BF436" t="s">
        <v>4154</v>
      </c>
      <c r="BG436" t="str">
        <f>HYPERLINK("http://dx.doi.org/10.1109/SMC.2015.355","http://dx.doi.org/10.1109/SMC.2015.355")</f>
        <v>http://dx.doi.org/10.1109/SMC.2015.355</v>
      </c>
      <c r="BH436" t="s">
        <v>71</v>
      </c>
      <c r="BI436" t="s">
        <v>71</v>
      </c>
      <c r="BJ436" t="s">
        <v>71</v>
      </c>
      <c r="BK436" t="s">
        <v>71</v>
      </c>
      <c r="BL436" t="s">
        <v>71</v>
      </c>
      <c r="BM436" t="s">
        <v>71</v>
      </c>
      <c r="BN436" t="s">
        <v>71</v>
      </c>
      <c r="BO436" t="s">
        <v>71</v>
      </c>
      <c r="BP436" t="s">
        <v>71</v>
      </c>
      <c r="BQ436" t="s">
        <v>71</v>
      </c>
      <c r="BR436" t="s">
        <v>71</v>
      </c>
      <c r="BS436" t="s">
        <v>71</v>
      </c>
      <c r="BT436" t="s">
        <v>4155</v>
      </c>
      <c r="BU436" t="str">
        <f>HYPERLINK("https%3A%2F%2Fwww.webofscience.com%2Fwos%2Fwoscc%2Ffull-record%2FWOS:000368940202021","View Full Record in Web of Science")</f>
        <v>View Full Record in Web of Science</v>
      </c>
    </row>
    <row r="437" spans="1:73" x14ac:dyDescent="0.25">
      <c r="A437" t="s">
        <v>69</v>
      </c>
      <c r="B437" t="s">
        <v>4156</v>
      </c>
      <c r="C437" t="s">
        <v>71</v>
      </c>
      <c r="D437" t="s">
        <v>71</v>
      </c>
      <c r="E437" t="s">
        <v>71</v>
      </c>
      <c r="F437" t="s">
        <v>4157</v>
      </c>
      <c r="G437" t="s">
        <v>71</v>
      </c>
      <c r="H437" t="s">
        <v>71</v>
      </c>
      <c r="I437" t="s">
        <v>4158</v>
      </c>
      <c r="K437" t="s">
        <v>3102</v>
      </c>
      <c r="L437" t="s">
        <v>71</v>
      </c>
      <c r="M437" t="s">
        <v>71</v>
      </c>
      <c r="N437" t="s">
        <v>71</v>
      </c>
      <c r="O437" t="s">
        <v>71</v>
      </c>
      <c r="P437" t="s">
        <v>71</v>
      </c>
      <c r="Q437" t="s">
        <v>71</v>
      </c>
      <c r="R437" t="s">
        <v>71</v>
      </c>
      <c r="S437" t="s">
        <v>71</v>
      </c>
      <c r="T437" t="s">
        <v>71</v>
      </c>
      <c r="U437" t="s">
        <v>71</v>
      </c>
      <c r="V437" t="s">
        <v>71</v>
      </c>
      <c r="W437" t="s">
        <v>4159</v>
      </c>
      <c r="X437" t="s">
        <v>71</v>
      </c>
      <c r="Y437" t="s">
        <v>71</v>
      </c>
      <c r="Z437" t="s">
        <v>71</v>
      </c>
      <c r="AA437" t="s">
        <v>71</v>
      </c>
      <c r="AB437" t="s">
        <v>4160</v>
      </c>
      <c r="AC437" t="s">
        <v>71</v>
      </c>
      <c r="AD437" t="s">
        <v>71</v>
      </c>
      <c r="AE437" t="s">
        <v>71</v>
      </c>
      <c r="AF437" t="s">
        <v>71</v>
      </c>
      <c r="AG437" t="s">
        <v>71</v>
      </c>
      <c r="AH437" t="s">
        <v>71</v>
      </c>
      <c r="AI437" t="s">
        <v>71</v>
      </c>
      <c r="AJ437" t="s">
        <v>71</v>
      </c>
      <c r="AK437" t="s">
        <v>71</v>
      </c>
      <c r="AL437" t="s">
        <v>71</v>
      </c>
      <c r="AM437" t="s">
        <v>71</v>
      </c>
      <c r="AN437" t="s">
        <v>71</v>
      </c>
      <c r="AO437" t="s">
        <v>71</v>
      </c>
      <c r="AP437" t="s">
        <v>3107</v>
      </c>
      <c r="AQ437" t="s">
        <v>4161</v>
      </c>
      <c r="AR437" t="s">
        <v>71</v>
      </c>
      <c r="AS437" t="s">
        <v>71</v>
      </c>
      <c r="AT437" t="s">
        <v>71</v>
      </c>
      <c r="AU437" t="s">
        <v>239</v>
      </c>
      <c r="AV437">
        <v>2011</v>
      </c>
      <c r="AW437">
        <v>7</v>
      </c>
      <c r="AX437">
        <v>2</v>
      </c>
      <c r="AY437" t="s">
        <v>71</v>
      </c>
      <c r="AZ437" t="s">
        <v>71</v>
      </c>
      <c r="BA437" t="s">
        <v>71</v>
      </c>
      <c r="BB437" t="s">
        <v>71</v>
      </c>
      <c r="BC437">
        <v>805</v>
      </c>
      <c r="BD437">
        <v>815</v>
      </c>
      <c r="BE437" t="s">
        <v>71</v>
      </c>
      <c r="BF437" t="s">
        <v>71</v>
      </c>
      <c r="BG437" t="s">
        <v>71</v>
      </c>
      <c r="BH437" t="s">
        <v>71</v>
      </c>
      <c r="BI437" t="s">
        <v>71</v>
      </c>
      <c r="BJ437" t="s">
        <v>71</v>
      </c>
      <c r="BK437" t="s">
        <v>71</v>
      </c>
      <c r="BL437" t="s">
        <v>71</v>
      </c>
      <c r="BM437" t="s">
        <v>71</v>
      </c>
      <c r="BN437" t="s">
        <v>71</v>
      </c>
      <c r="BO437" t="s">
        <v>71</v>
      </c>
      <c r="BP437" t="s">
        <v>71</v>
      </c>
      <c r="BQ437" t="s">
        <v>71</v>
      </c>
      <c r="BR437" t="s">
        <v>71</v>
      </c>
      <c r="BS437" t="s">
        <v>71</v>
      </c>
      <c r="BT437" t="s">
        <v>4162</v>
      </c>
      <c r="BU437" t="str">
        <f>HYPERLINK("https%3A%2F%2Fwww.webofscience.com%2Fwos%2Fwoscc%2Ffull-record%2FWOS:000287278100024","View Full Record in Web of Science")</f>
        <v>View Full Record in Web of Science</v>
      </c>
    </row>
    <row r="438" spans="1:73" x14ac:dyDescent="0.25">
      <c r="A438" t="s">
        <v>69</v>
      </c>
      <c r="B438" t="s">
        <v>4163</v>
      </c>
      <c r="C438" t="s">
        <v>71</v>
      </c>
      <c r="D438" t="s">
        <v>71</v>
      </c>
      <c r="E438" t="s">
        <v>71</v>
      </c>
      <c r="F438" t="s">
        <v>4164</v>
      </c>
      <c r="G438" t="s">
        <v>71</v>
      </c>
      <c r="H438" t="s">
        <v>71</v>
      </c>
      <c r="I438" t="s">
        <v>4165</v>
      </c>
      <c r="K438" t="s">
        <v>288</v>
      </c>
      <c r="L438" t="s">
        <v>71</v>
      </c>
      <c r="M438" t="s">
        <v>71</v>
      </c>
      <c r="N438" t="s">
        <v>71</v>
      </c>
      <c r="O438" t="s">
        <v>71</v>
      </c>
      <c r="P438" t="s">
        <v>71</v>
      </c>
      <c r="Q438" t="s">
        <v>71</v>
      </c>
      <c r="R438" t="s">
        <v>71</v>
      </c>
      <c r="S438" t="s">
        <v>71</v>
      </c>
      <c r="T438" t="s">
        <v>71</v>
      </c>
      <c r="U438" t="s">
        <v>71</v>
      </c>
      <c r="V438" t="s">
        <v>71</v>
      </c>
      <c r="W438" t="s">
        <v>4166</v>
      </c>
      <c r="X438" t="s">
        <v>71</v>
      </c>
      <c r="Y438" t="s">
        <v>71</v>
      </c>
      <c r="Z438" t="s">
        <v>71</v>
      </c>
      <c r="AA438" t="s">
        <v>71</v>
      </c>
      <c r="AB438" t="s">
        <v>71</v>
      </c>
      <c r="AC438" t="s">
        <v>71</v>
      </c>
      <c r="AD438" t="s">
        <v>71</v>
      </c>
      <c r="AE438" t="s">
        <v>71</v>
      </c>
      <c r="AF438" t="s">
        <v>71</v>
      </c>
      <c r="AG438" t="s">
        <v>71</v>
      </c>
      <c r="AH438" t="s">
        <v>71</v>
      </c>
      <c r="AI438" t="s">
        <v>71</v>
      </c>
      <c r="AJ438" t="s">
        <v>71</v>
      </c>
      <c r="AK438" t="s">
        <v>71</v>
      </c>
      <c r="AL438" t="s">
        <v>71</v>
      </c>
      <c r="AM438" t="s">
        <v>71</v>
      </c>
      <c r="AN438" t="s">
        <v>71</v>
      </c>
      <c r="AO438" t="s">
        <v>71</v>
      </c>
      <c r="AP438" t="s">
        <v>291</v>
      </c>
      <c r="AQ438" t="s">
        <v>292</v>
      </c>
      <c r="AR438" t="s">
        <v>71</v>
      </c>
      <c r="AS438" t="s">
        <v>71</v>
      </c>
      <c r="AT438" t="s">
        <v>71</v>
      </c>
      <c r="AU438" t="s">
        <v>2020</v>
      </c>
      <c r="AV438">
        <v>2014</v>
      </c>
      <c r="AW438">
        <v>41</v>
      </c>
      <c r="AX438">
        <v>14</v>
      </c>
      <c r="AY438" t="s">
        <v>71</v>
      </c>
      <c r="AZ438" t="s">
        <v>71</v>
      </c>
      <c r="BA438" t="s">
        <v>71</v>
      </c>
      <c r="BB438" t="s">
        <v>71</v>
      </c>
      <c r="BC438">
        <v>6494</v>
      </c>
      <c r="BD438">
        <v>6511</v>
      </c>
      <c r="BE438" t="s">
        <v>71</v>
      </c>
      <c r="BF438" t="s">
        <v>4167</v>
      </c>
      <c r="BG438" t="str">
        <f>HYPERLINK("http://dx.doi.org/10.1016/j.eswa.2014.03.040","http://dx.doi.org/10.1016/j.eswa.2014.03.040")</f>
        <v>http://dx.doi.org/10.1016/j.eswa.2014.03.040</v>
      </c>
      <c r="BH438" t="s">
        <v>71</v>
      </c>
      <c r="BI438" t="s">
        <v>71</v>
      </c>
      <c r="BJ438" t="s">
        <v>71</v>
      </c>
      <c r="BK438" t="s">
        <v>71</v>
      </c>
      <c r="BL438" t="s">
        <v>71</v>
      </c>
      <c r="BM438" t="s">
        <v>71</v>
      </c>
      <c r="BN438" t="s">
        <v>71</v>
      </c>
      <c r="BO438" t="s">
        <v>71</v>
      </c>
      <c r="BP438" t="s">
        <v>71</v>
      </c>
      <c r="BQ438" t="s">
        <v>71</v>
      </c>
      <c r="BR438" t="s">
        <v>71</v>
      </c>
      <c r="BS438" t="s">
        <v>71</v>
      </c>
      <c r="BT438" t="s">
        <v>4168</v>
      </c>
      <c r="BU438" t="str">
        <f>HYPERLINK("https%3A%2F%2Fwww.webofscience.com%2Fwos%2Fwoscc%2Ffull-record%2FWOS:000338604700036","View Full Record in Web of Science")</f>
        <v>View Full Record in Web of Science</v>
      </c>
    </row>
    <row r="439" spans="1:73" x14ac:dyDescent="0.25">
      <c r="A439" t="s">
        <v>69</v>
      </c>
      <c r="B439" t="s">
        <v>4169</v>
      </c>
      <c r="C439" t="s">
        <v>71</v>
      </c>
      <c r="D439" t="s">
        <v>71</v>
      </c>
      <c r="E439" t="s">
        <v>71</v>
      </c>
      <c r="F439" t="s">
        <v>4170</v>
      </c>
      <c r="G439" t="s">
        <v>71</v>
      </c>
      <c r="H439" t="s">
        <v>71</v>
      </c>
      <c r="I439" t="s">
        <v>4171</v>
      </c>
      <c r="K439" t="s">
        <v>4172</v>
      </c>
      <c r="L439" t="s">
        <v>71</v>
      </c>
      <c r="M439" t="s">
        <v>71</v>
      </c>
      <c r="N439" t="s">
        <v>71</v>
      </c>
      <c r="O439" t="s">
        <v>71</v>
      </c>
      <c r="P439" t="s">
        <v>71</v>
      </c>
      <c r="Q439" t="s">
        <v>71</v>
      </c>
      <c r="R439" t="s">
        <v>71</v>
      </c>
      <c r="S439" t="s">
        <v>71</v>
      </c>
      <c r="T439" t="s">
        <v>71</v>
      </c>
      <c r="U439" t="s">
        <v>71</v>
      </c>
      <c r="V439" t="s">
        <v>71</v>
      </c>
      <c r="W439" t="s">
        <v>4173</v>
      </c>
      <c r="X439" t="s">
        <v>71</v>
      </c>
      <c r="Y439" t="s">
        <v>71</v>
      </c>
      <c r="Z439" t="s">
        <v>71</v>
      </c>
      <c r="AA439" t="s">
        <v>71</v>
      </c>
      <c r="AB439" t="s">
        <v>71</v>
      </c>
      <c r="AC439" t="s">
        <v>4174</v>
      </c>
      <c r="AD439" t="s">
        <v>71</v>
      </c>
      <c r="AE439" t="s">
        <v>71</v>
      </c>
      <c r="AF439" t="s">
        <v>71</v>
      </c>
      <c r="AG439" t="s">
        <v>71</v>
      </c>
      <c r="AH439" t="s">
        <v>71</v>
      </c>
      <c r="AI439" t="s">
        <v>71</v>
      </c>
      <c r="AJ439" t="s">
        <v>71</v>
      </c>
      <c r="AK439" t="s">
        <v>71</v>
      </c>
      <c r="AL439" t="s">
        <v>71</v>
      </c>
      <c r="AM439" t="s">
        <v>71</v>
      </c>
      <c r="AN439" t="s">
        <v>71</v>
      </c>
      <c r="AO439" t="s">
        <v>71</v>
      </c>
      <c r="AP439" t="s">
        <v>4175</v>
      </c>
      <c r="AQ439" t="s">
        <v>4176</v>
      </c>
      <c r="AR439" t="s">
        <v>71</v>
      </c>
      <c r="AS439" t="s">
        <v>71</v>
      </c>
      <c r="AT439" t="s">
        <v>71</v>
      </c>
      <c r="AU439" t="s">
        <v>1595</v>
      </c>
      <c r="AV439">
        <v>2022</v>
      </c>
      <c r="AW439">
        <v>74</v>
      </c>
      <c r="AX439">
        <v>4</v>
      </c>
      <c r="AY439" t="s">
        <v>71</v>
      </c>
      <c r="AZ439" t="s">
        <v>71</v>
      </c>
      <c r="BA439" t="s">
        <v>71</v>
      </c>
      <c r="BB439" t="s">
        <v>71</v>
      </c>
      <c r="BC439">
        <v>710</v>
      </c>
      <c r="BD439">
        <v>726</v>
      </c>
      <c r="BE439" t="s">
        <v>71</v>
      </c>
      <c r="BF439" t="s">
        <v>4177</v>
      </c>
      <c r="BG439" t="str">
        <f>HYPERLINK("http://dx.doi.org/10.1108/AJIM-06-2021-0180","http://dx.doi.org/10.1108/AJIM-06-2021-0180")</f>
        <v>http://dx.doi.org/10.1108/AJIM-06-2021-0180</v>
      </c>
      <c r="BH439" t="s">
        <v>71</v>
      </c>
      <c r="BI439" t="s">
        <v>1054</v>
      </c>
      <c r="BJ439" t="s">
        <v>71</v>
      </c>
      <c r="BK439" t="s">
        <v>71</v>
      </c>
      <c r="BL439" t="s">
        <v>71</v>
      </c>
      <c r="BM439" t="s">
        <v>71</v>
      </c>
      <c r="BN439" t="s">
        <v>71</v>
      </c>
      <c r="BO439" t="s">
        <v>71</v>
      </c>
      <c r="BP439" t="s">
        <v>71</v>
      </c>
      <c r="BQ439" t="s">
        <v>71</v>
      </c>
      <c r="BR439" t="s">
        <v>71</v>
      </c>
      <c r="BS439" t="s">
        <v>71</v>
      </c>
      <c r="BT439" t="s">
        <v>4178</v>
      </c>
      <c r="BU439" t="str">
        <f>HYPERLINK("https%3A%2F%2Fwww.webofscience.com%2Fwos%2Fwoscc%2Ffull-record%2FWOS:000751096800001","View Full Record in Web of Science")</f>
        <v>View Full Record in Web of Science</v>
      </c>
    </row>
    <row r="440" spans="1:73" x14ac:dyDescent="0.25">
      <c r="A440" t="s">
        <v>83</v>
      </c>
      <c r="B440" t="s">
        <v>4179</v>
      </c>
      <c r="C440" t="s">
        <v>71</v>
      </c>
      <c r="D440" t="s">
        <v>4180</v>
      </c>
      <c r="E440" t="s">
        <v>71</v>
      </c>
      <c r="F440" t="s">
        <v>4181</v>
      </c>
      <c r="G440" t="s">
        <v>71</v>
      </c>
      <c r="H440" t="s">
        <v>71</v>
      </c>
      <c r="I440" t="s">
        <v>4182</v>
      </c>
      <c r="K440" t="s">
        <v>4183</v>
      </c>
      <c r="L440" t="s">
        <v>1179</v>
      </c>
      <c r="M440" t="s">
        <v>71</v>
      </c>
      <c r="N440" t="s">
        <v>71</v>
      </c>
      <c r="O440" t="s">
        <v>71</v>
      </c>
      <c r="P440" t="s">
        <v>4184</v>
      </c>
      <c r="Q440" t="s">
        <v>4185</v>
      </c>
      <c r="R440" t="s">
        <v>3257</v>
      </c>
      <c r="S440" t="s">
        <v>71</v>
      </c>
      <c r="T440" t="s">
        <v>71</v>
      </c>
      <c r="U440" t="s">
        <v>71</v>
      </c>
      <c r="V440" t="s">
        <v>71</v>
      </c>
      <c r="W440" t="s">
        <v>4186</v>
      </c>
      <c r="X440" t="s">
        <v>71</v>
      </c>
      <c r="Y440" t="s">
        <v>71</v>
      </c>
      <c r="Z440" t="s">
        <v>71</v>
      </c>
      <c r="AA440" t="s">
        <v>71</v>
      </c>
      <c r="AB440" t="s">
        <v>71</v>
      </c>
      <c r="AC440" t="s">
        <v>71</v>
      </c>
      <c r="AD440" t="s">
        <v>71</v>
      </c>
      <c r="AE440" t="s">
        <v>71</v>
      </c>
      <c r="AF440" t="s">
        <v>71</v>
      </c>
      <c r="AG440" t="s">
        <v>71</v>
      </c>
      <c r="AH440" t="s">
        <v>71</v>
      </c>
      <c r="AI440" t="s">
        <v>71</v>
      </c>
      <c r="AJ440" t="s">
        <v>71</v>
      </c>
      <c r="AK440" t="s">
        <v>71</v>
      </c>
      <c r="AL440" t="s">
        <v>71</v>
      </c>
      <c r="AM440" t="s">
        <v>71</v>
      </c>
      <c r="AN440" t="s">
        <v>71</v>
      </c>
      <c r="AO440" t="s">
        <v>71</v>
      </c>
      <c r="AP440" t="s">
        <v>1187</v>
      </c>
      <c r="AQ440" t="s">
        <v>71</v>
      </c>
      <c r="AR440" t="s">
        <v>71</v>
      </c>
      <c r="AS440" t="s">
        <v>71</v>
      </c>
      <c r="AT440" t="s">
        <v>71</v>
      </c>
      <c r="AU440" t="s">
        <v>71</v>
      </c>
      <c r="AV440">
        <v>2022</v>
      </c>
      <c r="AW440">
        <v>199</v>
      </c>
      <c r="AX440" t="s">
        <v>71</v>
      </c>
      <c r="AY440" t="s">
        <v>71</v>
      </c>
      <c r="AZ440" t="s">
        <v>71</v>
      </c>
      <c r="BA440" t="s">
        <v>71</v>
      </c>
      <c r="BB440" t="s">
        <v>71</v>
      </c>
      <c r="BC440">
        <v>269</v>
      </c>
      <c r="BD440">
        <v>275</v>
      </c>
      <c r="BE440" t="s">
        <v>71</v>
      </c>
      <c r="BF440" t="s">
        <v>4187</v>
      </c>
      <c r="BG440" t="str">
        <f>HYPERLINK("http://dx.doi.org/10.1016/j.procs.2022.01.033","http://dx.doi.org/10.1016/j.procs.2022.01.033")</f>
        <v>http://dx.doi.org/10.1016/j.procs.2022.01.033</v>
      </c>
      <c r="BH440" t="s">
        <v>71</v>
      </c>
      <c r="BI440" t="s">
        <v>71</v>
      </c>
      <c r="BJ440" t="s">
        <v>71</v>
      </c>
      <c r="BK440" t="s">
        <v>71</v>
      </c>
      <c r="BL440" t="s">
        <v>71</v>
      </c>
      <c r="BM440" t="s">
        <v>71</v>
      </c>
      <c r="BN440" t="s">
        <v>71</v>
      </c>
      <c r="BO440" t="s">
        <v>71</v>
      </c>
      <c r="BP440" t="s">
        <v>71</v>
      </c>
      <c r="BQ440" t="s">
        <v>71</v>
      </c>
      <c r="BR440" t="s">
        <v>71</v>
      </c>
      <c r="BS440" t="s">
        <v>71</v>
      </c>
      <c r="BT440" t="s">
        <v>4188</v>
      </c>
      <c r="BU440" t="str">
        <f>HYPERLINK("https%3A%2F%2Fwww.webofscience.com%2Fwos%2Fwoscc%2Ffull-record%2FWOS:000765802100034","View Full Record in Web of Science")</f>
        <v>View Full Record in Web of Science</v>
      </c>
    </row>
    <row r="441" spans="1:73" x14ac:dyDescent="0.25">
      <c r="A441" t="s">
        <v>69</v>
      </c>
      <c r="B441" t="s">
        <v>4189</v>
      </c>
      <c r="C441" t="s">
        <v>71</v>
      </c>
      <c r="D441" t="s">
        <v>71</v>
      </c>
      <c r="E441" t="s">
        <v>71</v>
      </c>
      <c r="F441" t="s">
        <v>4189</v>
      </c>
      <c r="G441" t="s">
        <v>71</v>
      </c>
      <c r="H441" t="s">
        <v>71</v>
      </c>
      <c r="I441" t="s">
        <v>4190</v>
      </c>
      <c r="K441" t="s">
        <v>4191</v>
      </c>
      <c r="L441" t="s">
        <v>71</v>
      </c>
      <c r="M441" t="s">
        <v>71</v>
      </c>
      <c r="N441" t="s">
        <v>71</v>
      </c>
      <c r="O441" t="s">
        <v>71</v>
      </c>
      <c r="P441" t="s">
        <v>71</v>
      </c>
      <c r="Q441" t="s">
        <v>71</v>
      </c>
      <c r="R441" t="s">
        <v>71</v>
      </c>
      <c r="S441" t="s">
        <v>71</v>
      </c>
      <c r="T441" t="s">
        <v>71</v>
      </c>
      <c r="U441" t="s">
        <v>71</v>
      </c>
      <c r="V441" t="s">
        <v>71</v>
      </c>
      <c r="W441" t="s">
        <v>4192</v>
      </c>
      <c r="X441" t="s">
        <v>71</v>
      </c>
      <c r="Y441" t="s">
        <v>71</v>
      </c>
      <c r="Z441" t="s">
        <v>71</v>
      </c>
      <c r="AA441" t="s">
        <v>71</v>
      </c>
      <c r="AB441" t="s">
        <v>71</v>
      </c>
      <c r="AC441" t="s">
        <v>71</v>
      </c>
      <c r="AD441" t="s">
        <v>71</v>
      </c>
      <c r="AE441" t="s">
        <v>71</v>
      </c>
      <c r="AF441" t="s">
        <v>71</v>
      </c>
      <c r="AG441" t="s">
        <v>71</v>
      </c>
      <c r="AH441" t="s">
        <v>71</v>
      </c>
      <c r="AI441" t="s">
        <v>71</v>
      </c>
      <c r="AJ441" t="s">
        <v>71</v>
      </c>
      <c r="AK441" t="s">
        <v>71</v>
      </c>
      <c r="AL441" t="s">
        <v>71</v>
      </c>
      <c r="AM441" t="s">
        <v>71</v>
      </c>
      <c r="AN441" t="s">
        <v>71</v>
      </c>
      <c r="AO441" t="s">
        <v>71</v>
      </c>
      <c r="AP441" t="s">
        <v>4193</v>
      </c>
      <c r="AQ441" t="s">
        <v>71</v>
      </c>
      <c r="AR441" t="s">
        <v>71</v>
      </c>
      <c r="AS441" t="s">
        <v>71</v>
      </c>
      <c r="AT441" t="s">
        <v>71</v>
      </c>
      <c r="AU441" t="s">
        <v>71</v>
      </c>
      <c r="AV441">
        <v>1994</v>
      </c>
      <c r="AW441">
        <v>37</v>
      </c>
      <c r="AX441" t="s">
        <v>1823</v>
      </c>
      <c r="AY441" t="s">
        <v>71</v>
      </c>
      <c r="AZ441" t="s">
        <v>71</v>
      </c>
      <c r="BA441" t="s">
        <v>71</v>
      </c>
      <c r="BB441" t="s">
        <v>71</v>
      </c>
      <c r="BC441">
        <v>221</v>
      </c>
      <c r="BD441">
        <v>229</v>
      </c>
      <c r="BE441" t="s">
        <v>71</v>
      </c>
      <c r="BF441" t="s">
        <v>71</v>
      </c>
      <c r="BG441" t="s">
        <v>71</v>
      </c>
      <c r="BH441" t="s">
        <v>71</v>
      </c>
      <c r="BI441" t="s">
        <v>71</v>
      </c>
      <c r="BJ441" t="s">
        <v>71</v>
      </c>
      <c r="BK441" t="s">
        <v>71</v>
      </c>
      <c r="BL441" t="s">
        <v>71</v>
      </c>
      <c r="BM441" t="s">
        <v>71</v>
      </c>
      <c r="BN441" t="s">
        <v>71</v>
      </c>
      <c r="BO441" t="s">
        <v>71</v>
      </c>
      <c r="BP441" t="s">
        <v>71</v>
      </c>
      <c r="BQ441" t="s">
        <v>71</v>
      </c>
      <c r="BR441" t="s">
        <v>71</v>
      </c>
      <c r="BS441" t="s">
        <v>71</v>
      </c>
      <c r="BT441" t="s">
        <v>4194</v>
      </c>
      <c r="BU441" t="str">
        <f>HYPERLINK("https%3A%2F%2Fwww.webofscience.com%2Fwos%2Fwoscc%2Ffull-record%2FWOS:A1994QQ56000005","View Full Record in Web of Science")</f>
        <v>View Full Record in Web of Science</v>
      </c>
    </row>
    <row r="442" spans="1:73" x14ac:dyDescent="0.25">
      <c r="A442" t="s">
        <v>69</v>
      </c>
      <c r="B442" t="s">
        <v>4195</v>
      </c>
      <c r="C442" t="s">
        <v>71</v>
      </c>
      <c r="D442" t="s">
        <v>71</v>
      </c>
      <c r="E442" t="s">
        <v>71</v>
      </c>
      <c r="F442" t="s">
        <v>4196</v>
      </c>
      <c r="G442" t="s">
        <v>71</v>
      </c>
      <c r="H442" t="s">
        <v>71</v>
      </c>
      <c r="I442" t="s">
        <v>4197</v>
      </c>
      <c r="K442" t="s">
        <v>74</v>
      </c>
      <c r="L442" t="s">
        <v>71</v>
      </c>
      <c r="M442" t="s">
        <v>71</v>
      </c>
      <c r="N442" t="s">
        <v>71</v>
      </c>
      <c r="O442" t="s">
        <v>71</v>
      </c>
      <c r="P442" t="s">
        <v>71</v>
      </c>
      <c r="Q442" t="s">
        <v>71</v>
      </c>
      <c r="R442" t="s">
        <v>71</v>
      </c>
      <c r="S442" t="s">
        <v>71</v>
      </c>
      <c r="T442" t="s">
        <v>71</v>
      </c>
      <c r="U442" t="s">
        <v>71</v>
      </c>
      <c r="V442" t="s">
        <v>71</v>
      </c>
      <c r="W442" t="s">
        <v>4198</v>
      </c>
      <c r="X442" t="s">
        <v>71</v>
      </c>
      <c r="Y442" t="s">
        <v>71</v>
      </c>
      <c r="Z442" t="s">
        <v>71</v>
      </c>
      <c r="AA442" t="s">
        <v>71</v>
      </c>
      <c r="AB442" t="s">
        <v>4199</v>
      </c>
      <c r="AC442" t="s">
        <v>4200</v>
      </c>
      <c r="AD442" t="s">
        <v>71</v>
      </c>
      <c r="AE442" t="s">
        <v>71</v>
      </c>
      <c r="AF442" t="s">
        <v>71</v>
      </c>
      <c r="AG442" t="s">
        <v>71</v>
      </c>
      <c r="AH442" t="s">
        <v>71</v>
      </c>
      <c r="AI442" t="s">
        <v>71</v>
      </c>
      <c r="AJ442" t="s">
        <v>71</v>
      </c>
      <c r="AK442" t="s">
        <v>71</v>
      </c>
      <c r="AL442" t="s">
        <v>71</v>
      </c>
      <c r="AM442" t="s">
        <v>71</v>
      </c>
      <c r="AN442" t="s">
        <v>71</v>
      </c>
      <c r="AO442" t="s">
        <v>71</v>
      </c>
      <c r="AP442" t="s">
        <v>77</v>
      </c>
      <c r="AQ442" t="s">
        <v>78</v>
      </c>
      <c r="AR442" t="s">
        <v>71</v>
      </c>
      <c r="AS442" t="s">
        <v>71</v>
      </c>
      <c r="AT442" t="s">
        <v>71</v>
      </c>
      <c r="AU442" t="s">
        <v>79</v>
      </c>
      <c r="AV442">
        <v>2020</v>
      </c>
      <c r="AW442">
        <v>24</v>
      </c>
      <c r="AX442">
        <v>18</v>
      </c>
      <c r="AY442" t="s">
        <v>71</v>
      </c>
      <c r="AZ442" t="s">
        <v>71</v>
      </c>
      <c r="BA442" t="s">
        <v>180</v>
      </c>
      <c r="BB442" t="s">
        <v>71</v>
      </c>
      <c r="BC442">
        <v>13565</v>
      </c>
      <c r="BD442">
        <v>13577</v>
      </c>
      <c r="BE442" t="s">
        <v>71</v>
      </c>
      <c r="BF442" t="s">
        <v>4201</v>
      </c>
      <c r="BG442" t="str">
        <f>HYPERLINK("http://dx.doi.org/10.1007/s00500-019-04354-z","http://dx.doi.org/10.1007/s00500-019-04354-z")</f>
        <v>http://dx.doi.org/10.1007/s00500-019-04354-z</v>
      </c>
      <c r="BH442" t="s">
        <v>71</v>
      </c>
      <c r="BI442" t="s">
        <v>71</v>
      </c>
      <c r="BJ442" t="s">
        <v>71</v>
      </c>
      <c r="BK442" t="s">
        <v>71</v>
      </c>
      <c r="BL442" t="s">
        <v>71</v>
      </c>
      <c r="BM442" t="s">
        <v>71</v>
      </c>
      <c r="BN442" t="s">
        <v>71</v>
      </c>
      <c r="BO442" t="s">
        <v>71</v>
      </c>
      <c r="BP442" t="s">
        <v>71</v>
      </c>
      <c r="BQ442" t="s">
        <v>71</v>
      </c>
      <c r="BR442" t="s">
        <v>71</v>
      </c>
      <c r="BS442" t="s">
        <v>71</v>
      </c>
      <c r="BT442" t="s">
        <v>4202</v>
      </c>
      <c r="BU442" t="str">
        <f>HYPERLINK("https%3A%2F%2Fwww.webofscience.com%2Fwos%2Fwoscc%2Ffull-record%2FWOS:000558525400006","View Full Record in Web of Science")</f>
        <v>View Full Record in Web of Science</v>
      </c>
    </row>
    <row r="443" spans="1:73" x14ac:dyDescent="0.25">
      <c r="A443" t="s">
        <v>83</v>
      </c>
      <c r="B443" t="s">
        <v>4203</v>
      </c>
      <c r="C443" t="s">
        <v>71</v>
      </c>
      <c r="D443" t="s">
        <v>4204</v>
      </c>
      <c r="E443" t="s">
        <v>71</v>
      </c>
      <c r="F443" t="s">
        <v>4205</v>
      </c>
      <c r="G443" t="s">
        <v>71</v>
      </c>
      <c r="H443" t="s">
        <v>71</v>
      </c>
      <c r="I443" t="s">
        <v>4206</v>
      </c>
      <c r="K443" t="s">
        <v>4207</v>
      </c>
      <c r="L443" t="s">
        <v>687</v>
      </c>
      <c r="M443" t="s">
        <v>71</v>
      </c>
      <c r="N443" t="s">
        <v>71</v>
      </c>
      <c r="O443" t="s">
        <v>71</v>
      </c>
      <c r="P443" t="s">
        <v>4208</v>
      </c>
      <c r="Q443" t="s">
        <v>4209</v>
      </c>
      <c r="R443" t="s">
        <v>4210</v>
      </c>
      <c r="S443" t="s">
        <v>4211</v>
      </c>
      <c r="T443" t="s">
        <v>4212</v>
      </c>
      <c r="U443" t="s">
        <v>71</v>
      </c>
      <c r="V443" t="s">
        <v>71</v>
      </c>
      <c r="W443" t="s">
        <v>4213</v>
      </c>
      <c r="X443" t="s">
        <v>71</v>
      </c>
      <c r="Y443" t="s">
        <v>71</v>
      </c>
      <c r="Z443" t="s">
        <v>71</v>
      </c>
      <c r="AA443" t="s">
        <v>71</v>
      </c>
      <c r="AB443" t="s">
        <v>4214</v>
      </c>
      <c r="AC443" t="s">
        <v>2743</v>
      </c>
      <c r="AD443" t="s">
        <v>71</v>
      </c>
      <c r="AE443" t="s">
        <v>71</v>
      </c>
      <c r="AF443" t="s">
        <v>71</v>
      </c>
      <c r="AG443" t="s">
        <v>71</v>
      </c>
      <c r="AH443" t="s">
        <v>71</v>
      </c>
      <c r="AI443" t="s">
        <v>71</v>
      </c>
      <c r="AJ443" t="s">
        <v>71</v>
      </c>
      <c r="AK443" t="s">
        <v>71</v>
      </c>
      <c r="AL443" t="s">
        <v>71</v>
      </c>
      <c r="AM443" t="s">
        <v>71</v>
      </c>
      <c r="AN443" t="s">
        <v>71</v>
      </c>
      <c r="AO443" t="s">
        <v>71</v>
      </c>
      <c r="AP443" t="s">
        <v>695</v>
      </c>
      <c r="AQ443" t="s">
        <v>1283</v>
      </c>
      <c r="AR443" t="s">
        <v>4215</v>
      </c>
      <c r="AS443" t="s">
        <v>71</v>
      </c>
      <c r="AT443" t="s">
        <v>71</v>
      </c>
      <c r="AU443" t="s">
        <v>71</v>
      </c>
      <c r="AV443">
        <v>2015</v>
      </c>
      <c r="AW443">
        <v>9437</v>
      </c>
      <c r="AX443" t="s">
        <v>71</v>
      </c>
      <c r="AY443" t="s">
        <v>71</v>
      </c>
      <c r="AZ443" t="s">
        <v>71</v>
      </c>
      <c r="BA443" t="s">
        <v>71</v>
      </c>
      <c r="BB443" t="s">
        <v>71</v>
      </c>
      <c r="BC443">
        <v>36</v>
      </c>
      <c r="BD443">
        <v>48</v>
      </c>
      <c r="BE443" t="s">
        <v>71</v>
      </c>
      <c r="BF443" t="s">
        <v>4216</v>
      </c>
      <c r="BG443" t="str">
        <f>HYPERLINK("http://dx.doi.org/10.1007/978-3-319-25783-9_4","http://dx.doi.org/10.1007/978-3-319-25783-9_4")</f>
        <v>http://dx.doi.org/10.1007/978-3-319-25783-9_4</v>
      </c>
      <c r="BH443" t="s">
        <v>71</v>
      </c>
      <c r="BI443" t="s">
        <v>71</v>
      </c>
      <c r="BJ443" t="s">
        <v>71</v>
      </c>
      <c r="BK443" t="s">
        <v>71</v>
      </c>
      <c r="BL443" t="s">
        <v>71</v>
      </c>
      <c r="BM443" t="s">
        <v>71</v>
      </c>
      <c r="BN443" t="s">
        <v>71</v>
      </c>
      <c r="BO443" t="s">
        <v>71</v>
      </c>
      <c r="BP443" t="s">
        <v>71</v>
      </c>
      <c r="BQ443" t="s">
        <v>71</v>
      </c>
      <c r="BR443" t="s">
        <v>71</v>
      </c>
      <c r="BS443" t="s">
        <v>71</v>
      </c>
      <c r="BT443" t="s">
        <v>4217</v>
      </c>
      <c r="BU443" t="str">
        <f>HYPERLINK("https%3A%2F%2Fwww.webofscience.com%2Fwos%2Fwoscc%2Ffull-record%2FWOS:000367712200004","View Full Record in Web of Science")</f>
        <v>View Full Record in Web of Science</v>
      </c>
    </row>
    <row r="444" spans="1:73" x14ac:dyDescent="0.25">
      <c r="A444" t="s">
        <v>83</v>
      </c>
      <c r="B444" t="s">
        <v>4218</v>
      </c>
      <c r="C444" t="s">
        <v>71</v>
      </c>
      <c r="D444" t="s">
        <v>71</v>
      </c>
      <c r="E444" t="s">
        <v>102</v>
      </c>
      <c r="F444" t="s">
        <v>4218</v>
      </c>
      <c r="G444" t="s">
        <v>71</v>
      </c>
      <c r="H444" t="s">
        <v>71</v>
      </c>
      <c r="I444" t="s">
        <v>4219</v>
      </c>
      <c r="K444" t="s">
        <v>536</v>
      </c>
      <c r="L444" t="s">
        <v>71</v>
      </c>
      <c r="M444" t="s">
        <v>71</v>
      </c>
      <c r="N444" t="s">
        <v>71</v>
      </c>
      <c r="O444" t="s">
        <v>71</v>
      </c>
      <c r="P444" t="s">
        <v>537</v>
      </c>
      <c r="Q444" t="s">
        <v>538</v>
      </c>
      <c r="R444" t="s">
        <v>539</v>
      </c>
      <c r="S444" t="s">
        <v>540</v>
      </c>
      <c r="T444" t="s">
        <v>71</v>
      </c>
      <c r="U444" t="s">
        <v>71</v>
      </c>
      <c r="V444" t="s">
        <v>71</v>
      </c>
      <c r="W444" t="s">
        <v>4220</v>
      </c>
      <c r="X444" t="s">
        <v>71</v>
      </c>
      <c r="Y444" t="s">
        <v>71</v>
      </c>
      <c r="Z444" t="s">
        <v>71</v>
      </c>
      <c r="AA444" t="s">
        <v>71</v>
      </c>
      <c r="AB444" t="s">
        <v>4221</v>
      </c>
      <c r="AC444" t="s">
        <v>4222</v>
      </c>
      <c r="AD444" t="s">
        <v>71</v>
      </c>
      <c r="AE444" t="s">
        <v>71</v>
      </c>
      <c r="AF444" t="s">
        <v>71</v>
      </c>
      <c r="AG444" t="s">
        <v>71</v>
      </c>
      <c r="AH444" t="s">
        <v>71</v>
      </c>
      <c r="AI444" t="s">
        <v>71</v>
      </c>
      <c r="AJ444" t="s">
        <v>71</v>
      </c>
      <c r="AK444" t="s">
        <v>71</v>
      </c>
      <c r="AL444" t="s">
        <v>71</v>
      </c>
      <c r="AM444" t="s">
        <v>71</v>
      </c>
      <c r="AN444" t="s">
        <v>71</v>
      </c>
      <c r="AO444" t="s">
        <v>71</v>
      </c>
      <c r="AP444" t="s">
        <v>71</v>
      </c>
      <c r="AQ444" t="s">
        <v>71</v>
      </c>
      <c r="AR444" t="s">
        <v>542</v>
      </c>
      <c r="AS444" t="s">
        <v>71</v>
      </c>
      <c r="AT444" t="s">
        <v>71</v>
      </c>
      <c r="AU444" t="s">
        <v>71</v>
      </c>
      <c r="AV444">
        <v>1998</v>
      </c>
      <c r="AW444" t="s">
        <v>71</v>
      </c>
      <c r="AX444" t="s">
        <v>71</v>
      </c>
      <c r="AY444" t="s">
        <v>71</v>
      </c>
      <c r="AZ444" t="s">
        <v>71</v>
      </c>
      <c r="BA444" t="s">
        <v>71</v>
      </c>
      <c r="BB444" t="s">
        <v>71</v>
      </c>
      <c r="BC444">
        <v>1488</v>
      </c>
      <c r="BD444">
        <v>1493</v>
      </c>
      <c r="BE444" t="s">
        <v>71</v>
      </c>
      <c r="BF444" t="s">
        <v>71</v>
      </c>
      <c r="BG444" t="s">
        <v>71</v>
      </c>
      <c r="BH444" t="s">
        <v>71</v>
      </c>
      <c r="BI444" t="s">
        <v>71</v>
      </c>
      <c r="BJ444" t="s">
        <v>71</v>
      </c>
      <c r="BK444" t="s">
        <v>71</v>
      </c>
      <c r="BL444" t="s">
        <v>71</v>
      </c>
      <c r="BM444" t="s">
        <v>71</v>
      </c>
      <c r="BN444" t="s">
        <v>71</v>
      </c>
      <c r="BO444" t="s">
        <v>71</v>
      </c>
      <c r="BP444" t="s">
        <v>71</v>
      </c>
      <c r="BQ444" t="s">
        <v>71</v>
      </c>
      <c r="BR444" t="s">
        <v>71</v>
      </c>
      <c r="BS444" t="s">
        <v>71</v>
      </c>
      <c r="BT444" t="s">
        <v>4223</v>
      </c>
      <c r="BU444" t="str">
        <f>HYPERLINK("https%3A%2F%2Fwww.webofscience.com%2Fwos%2Fwoscc%2Ffull-record%2FWOS:000074668800260","View Full Record in Web of Science")</f>
        <v>View Full Record in Web of Science</v>
      </c>
    </row>
    <row r="445" spans="1:73" x14ac:dyDescent="0.25">
      <c r="A445" t="s">
        <v>69</v>
      </c>
      <c r="B445" t="s">
        <v>4224</v>
      </c>
      <c r="C445" t="s">
        <v>71</v>
      </c>
      <c r="D445" t="s">
        <v>71</v>
      </c>
      <c r="E445" t="s">
        <v>71</v>
      </c>
      <c r="F445" t="s">
        <v>4224</v>
      </c>
      <c r="G445" t="s">
        <v>71</v>
      </c>
      <c r="H445" t="s">
        <v>71</v>
      </c>
      <c r="I445" t="s">
        <v>4225</v>
      </c>
      <c r="K445" t="s">
        <v>421</v>
      </c>
      <c r="L445" t="s">
        <v>71</v>
      </c>
      <c r="M445" t="s">
        <v>71</v>
      </c>
      <c r="N445" t="s">
        <v>71</v>
      </c>
      <c r="O445" t="s">
        <v>71</v>
      </c>
      <c r="P445" t="s">
        <v>71</v>
      </c>
      <c r="Q445" t="s">
        <v>71</v>
      </c>
      <c r="R445" t="s">
        <v>71</v>
      </c>
      <c r="S445" t="s">
        <v>71</v>
      </c>
      <c r="T445" t="s">
        <v>71</v>
      </c>
      <c r="U445" t="s">
        <v>71</v>
      </c>
      <c r="V445" t="s">
        <v>71</v>
      </c>
      <c r="W445" t="s">
        <v>4226</v>
      </c>
      <c r="X445" t="s">
        <v>71</v>
      </c>
      <c r="Y445" t="s">
        <v>71</v>
      </c>
      <c r="Z445" t="s">
        <v>71</v>
      </c>
      <c r="AA445" t="s">
        <v>71</v>
      </c>
      <c r="AB445" t="s">
        <v>71</v>
      </c>
      <c r="AC445" t="s">
        <v>71</v>
      </c>
      <c r="AD445" t="s">
        <v>71</v>
      </c>
      <c r="AE445" t="s">
        <v>71</v>
      </c>
      <c r="AF445" t="s">
        <v>71</v>
      </c>
      <c r="AG445" t="s">
        <v>71</v>
      </c>
      <c r="AH445" t="s">
        <v>71</v>
      </c>
      <c r="AI445" t="s">
        <v>71</v>
      </c>
      <c r="AJ445" t="s">
        <v>71</v>
      </c>
      <c r="AK445" t="s">
        <v>71</v>
      </c>
      <c r="AL445" t="s">
        <v>71</v>
      </c>
      <c r="AM445" t="s">
        <v>71</v>
      </c>
      <c r="AN445" t="s">
        <v>71</v>
      </c>
      <c r="AO445" t="s">
        <v>71</v>
      </c>
      <c r="AP445" t="s">
        <v>423</v>
      </c>
      <c r="AQ445" t="s">
        <v>71</v>
      </c>
      <c r="AR445" t="s">
        <v>71</v>
      </c>
      <c r="AS445" t="s">
        <v>71</v>
      </c>
      <c r="AT445" t="s">
        <v>71</v>
      </c>
      <c r="AU445" t="s">
        <v>4227</v>
      </c>
      <c r="AV445">
        <v>1997</v>
      </c>
      <c r="AW445">
        <v>91</v>
      </c>
      <c r="AX445">
        <v>2</v>
      </c>
      <c r="AY445" t="s">
        <v>71</v>
      </c>
      <c r="AZ445" t="s">
        <v>71</v>
      </c>
      <c r="BA445" t="s">
        <v>71</v>
      </c>
      <c r="BB445" t="s">
        <v>71</v>
      </c>
      <c r="BC445">
        <v>143</v>
      </c>
      <c r="BD445">
        <v>153</v>
      </c>
      <c r="BE445" t="s">
        <v>71</v>
      </c>
      <c r="BF445" t="s">
        <v>4228</v>
      </c>
      <c r="BG445" t="str">
        <f>HYPERLINK("http://dx.doi.org/10.1016/S0165-0114(97)00136-X","http://dx.doi.org/10.1016/S0165-0114(97)00136-X")</f>
        <v>http://dx.doi.org/10.1016/S0165-0114(97)00136-X</v>
      </c>
      <c r="BH445" t="s">
        <v>71</v>
      </c>
      <c r="BI445" t="s">
        <v>71</v>
      </c>
      <c r="BJ445" t="s">
        <v>71</v>
      </c>
      <c r="BK445" t="s">
        <v>71</v>
      </c>
      <c r="BL445" t="s">
        <v>71</v>
      </c>
      <c r="BM445" t="s">
        <v>71</v>
      </c>
      <c r="BN445" t="s">
        <v>71</v>
      </c>
      <c r="BO445" t="s">
        <v>71</v>
      </c>
      <c r="BP445" t="s">
        <v>71</v>
      </c>
      <c r="BQ445" t="s">
        <v>71</v>
      </c>
      <c r="BR445" t="s">
        <v>71</v>
      </c>
      <c r="BS445" t="s">
        <v>71</v>
      </c>
      <c r="BT445" t="s">
        <v>4229</v>
      </c>
      <c r="BU445" t="str">
        <f>HYPERLINK("https%3A%2F%2Fwww.webofscience.com%2Fwos%2Fwoscc%2Ffull-record%2FWOS:A1997YC16000003","View Full Record in Web of Science")</f>
        <v>View Full Record in Web of Science</v>
      </c>
    </row>
    <row r="446" spans="1:73" x14ac:dyDescent="0.25">
      <c r="A446" t="s">
        <v>69</v>
      </c>
      <c r="B446" t="s">
        <v>4230</v>
      </c>
      <c r="C446" t="s">
        <v>71</v>
      </c>
      <c r="D446" t="s">
        <v>71</v>
      </c>
      <c r="E446" t="s">
        <v>71</v>
      </c>
      <c r="F446" t="s">
        <v>4230</v>
      </c>
      <c r="G446" t="s">
        <v>71</v>
      </c>
      <c r="H446" t="s">
        <v>71</v>
      </c>
      <c r="I446" t="s">
        <v>4231</v>
      </c>
      <c r="K446" t="s">
        <v>3910</v>
      </c>
      <c r="L446" t="s">
        <v>71</v>
      </c>
      <c r="M446" t="s">
        <v>71</v>
      </c>
      <c r="N446" t="s">
        <v>71</v>
      </c>
      <c r="O446" t="s">
        <v>71</v>
      </c>
      <c r="P446" t="s">
        <v>71</v>
      </c>
      <c r="Q446" t="s">
        <v>71</v>
      </c>
      <c r="R446" t="s">
        <v>71</v>
      </c>
      <c r="S446" t="s">
        <v>71</v>
      </c>
      <c r="T446" t="s">
        <v>71</v>
      </c>
      <c r="U446" t="s">
        <v>71</v>
      </c>
      <c r="V446" t="s">
        <v>71</v>
      </c>
      <c r="W446" t="s">
        <v>4232</v>
      </c>
      <c r="X446" t="s">
        <v>71</v>
      </c>
      <c r="Y446" t="s">
        <v>71</v>
      </c>
      <c r="Z446" t="s">
        <v>71</v>
      </c>
      <c r="AA446" t="s">
        <v>71</v>
      </c>
      <c r="AB446" t="s">
        <v>4233</v>
      </c>
      <c r="AC446" t="s">
        <v>4234</v>
      </c>
      <c r="AD446" t="s">
        <v>71</v>
      </c>
      <c r="AE446" t="s">
        <v>71</v>
      </c>
      <c r="AF446" t="s">
        <v>71</v>
      </c>
      <c r="AG446" t="s">
        <v>71</v>
      </c>
      <c r="AH446" t="s">
        <v>71</v>
      </c>
      <c r="AI446" t="s">
        <v>71</v>
      </c>
      <c r="AJ446" t="s">
        <v>71</v>
      </c>
      <c r="AK446" t="s">
        <v>71</v>
      </c>
      <c r="AL446" t="s">
        <v>71</v>
      </c>
      <c r="AM446" t="s">
        <v>71</v>
      </c>
      <c r="AN446" t="s">
        <v>71</v>
      </c>
      <c r="AO446" t="s">
        <v>71</v>
      </c>
      <c r="AP446" t="s">
        <v>3914</v>
      </c>
      <c r="AQ446" t="s">
        <v>71</v>
      </c>
      <c r="AR446" t="s">
        <v>71</v>
      </c>
      <c r="AS446" t="s">
        <v>71</v>
      </c>
      <c r="AT446" t="s">
        <v>71</v>
      </c>
      <c r="AU446" t="s">
        <v>71</v>
      </c>
      <c r="AV446">
        <v>1991</v>
      </c>
      <c r="AW446">
        <v>17</v>
      </c>
      <c r="AX446">
        <v>10</v>
      </c>
      <c r="AY446" t="s">
        <v>71</v>
      </c>
      <c r="AZ446" t="s">
        <v>71</v>
      </c>
      <c r="BA446" t="s">
        <v>71</v>
      </c>
      <c r="BB446" t="s">
        <v>71</v>
      </c>
      <c r="BC446">
        <v>1481</v>
      </c>
      <c r="BD446">
        <v>1500</v>
      </c>
      <c r="BE446" t="s">
        <v>71</v>
      </c>
      <c r="BF446" t="s">
        <v>4235</v>
      </c>
      <c r="BG446" t="str">
        <f>HYPERLINK("http://dx.doi.org/10.1016/0098-3004(91)90009-3","http://dx.doi.org/10.1016/0098-3004(91)90009-3")</f>
        <v>http://dx.doi.org/10.1016/0098-3004(91)90009-3</v>
      </c>
      <c r="BH446" t="s">
        <v>71</v>
      </c>
      <c r="BI446" t="s">
        <v>71</v>
      </c>
      <c r="BJ446" t="s">
        <v>71</v>
      </c>
      <c r="BK446" t="s">
        <v>71</v>
      </c>
      <c r="BL446" t="s">
        <v>71</v>
      </c>
      <c r="BM446" t="s">
        <v>71</v>
      </c>
      <c r="BN446" t="s">
        <v>71</v>
      </c>
      <c r="BO446" t="s">
        <v>71</v>
      </c>
      <c r="BP446" t="s">
        <v>71</v>
      </c>
      <c r="BQ446" t="s">
        <v>71</v>
      </c>
      <c r="BR446" t="s">
        <v>71</v>
      </c>
      <c r="BS446" t="s">
        <v>71</v>
      </c>
      <c r="BT446" t="s">
        <v>4236</v>
      </c>
      <c r="BU446" t="str">
        <f>HYPERLINK("https%3A%2F%2Fwww.webofscience.com%2Fwos%2Fwoscc%2Ffull-record%2FWOS:A1991HM16800009","View Full Record in Web of Science")</f>
        <v>View Full Record in Web of Science</v>
      </c>
    </row>
    <row r="447" spans="1:73" x14ac:dyDescent="0.25">
      <c r="A447" t="s">
        <v>69</v>
      </c>
      <c r="B447" t="s">
        <v>4237</v>
      </c>
      <c r="C447" t="s">
        <v>71</v>
      </c>
      <c r="D447" t="s">
        <v>71</v>
      </c>
      <c r="E447" t="s">
        <v>71</v>
      </c>
      <c r="F447" t="s">
        <v>4238</v>
      </c>
      <c r="G447" t="s">
        <v>71</v>
      </c>
      <c r="H447" t="s">
        <v>71</v>
      </c>
      <c r="I447" t="s">
        <v>4239</v>
      </c>
      <c r="K447" t="s">
        <v>4240</v>
      </c>
      <c r="L447" t="s">
        <v>71</v>
      </c>
      <c r="M447" t="s">
        <v>71</v>
      </c>
      <c r="N447" t="s">
        <v>71</v>
      </c>
      <c r="O447" t="s">
        <v>71</v>
      </c>
      <c r="P447" t="s">
        <v>71</v>
      </c>
      <c r="Q447" t="s">
        <v>71</v>
      </c>
      <c r="R447" t="s">
        <v>71</v>
      </c>
      <c r="S447" t="s">
        <v>71</v>
      </c>
      <c r="T447" t="s">
        <v>71</v>
      </c>
      <c r="U447" t="s">
        <v>71</v>
      </c>
      <c r="V447" t="s">
        <v>71</v>
      </c>
      <c r="W447" t="s">
        <v>4241</v>
      </c>
      <c r="X447" t="s">
        <v>71</v>
      </c>
      <c r="Y447" t="s">
        <v>71</v>
      </c>
      <c r="Z447" t="s">
        <v>71</v>
      </c>
      <c r="AA447" t="s">
        <v>71</v>
      </c>
      <c r="AB447" t="s">
        <v>71</v>
      </c>
      <c r="AC447" t="s">
        <v>4242</v>
      </c>
      <c r="AD447" t="s">
        <v>71</v>
      </c>
      <c r="AE447" t="s">
        <v>71</v>
      </c>
      <c r="AF447" t="s">
        <v>71</v>
      </c>
      <c r="AG447" t="s">
        <v>71</v>
      </c>
      <c r="AH447" t="s">
        <v>71</v>
      </c>
      <c r="AI447" t="s">
        <v>71</v>
      </c>
      <c r="AJ447" t="s">
        <v>71</v>
      </c>
      <c r="AK447" t="s">
        <v>71</v>
      </c>
      <c r="AL447" t="s">
        <v>71</v>
      </c>
      <c r="AM447" t="s">
        <v>71</v>
      </c>
      <c r="AN447" t="s">
        <v>71</v>
      </c>
      <c r="AO447" t="s">
        <v>71</v>
      </c>
      <c r="AP447" t="s">
        <v>4243</v>
      </c>
      <c r="AQ447" t="s">
        <v>4244</v>
      </c>
      <c r="AR447" t="s">
        <v>71</v>
      </c>
      <c r="AS447" t="s">
        <v>71</v>
      </c>
      <c r="AT447" t="s">
        <v>71</v>
      </c>
      <c r="AU447" t="s">
        <v>1454</v>
      </c>
      <c r="AV447">
        <v>2019</v>
      </c>
      <c r="AW447">
        <v>56</v>
      </c>
      <c r="AX447">
        <v>4</v>
      </c>
      <c r="AY447" t="s">
        <v>71</v>
      </c>
      <c r="AZ447" t="s">
        <v>71</v>
      </c>
      <c r="BA447" t="s">
        <v>71</v>
      </c>
      <c r="BB447" t="s">
        <v>71</v>
      </c>
      <c r="BC447">
        <v>1439</v>
      </c>
      <c r="BD447">
        <v>1456</v>
      </c>
      <c r="BE447" t="s">
        <v>71</v>
      </c>
      <c r="BF447" t="s">
        <v>4245</v>
      </c>
      <c r="BG447" t="str">
        <f>HYPERLINK("http://dx.doi.org/10.1016/j.ipm.2019.03.011","http://dx.doi.org/10.1016/j.ipm.2019.03.011")</f>
        <v>http://dx.doi.org/10.1016/j.ipm.2019.03.011</v>
      </c>
      <c r="BH447" t="s">
        <v>71</v>
      </c>
      <c r="BI447" t="s">
        <v>71</v>
      </c>
      <c r="BJ447" t="s">
        <v>71</v>
      </c>
      <c r="BK447" t="s">
        <v>71</v>
      </c>
      <c r="BL447" t="s">
        <v>71</v>
      </c>
      <c r="BM447" t="s">
        <v>71</v>
      </c>
      <c r="BN447" t="s">
        <v>71</v>
      </c>
      <c r="BO447" t="s">
        <v>71</v>
      </c>
      <c r="BP447" t="s">
        <v>71</v>
      </c>
      <c r="BQ447" t="s">
        <v>71</v>
      </c>
      <c r="BR447" t="s">
        <v>71</v>
      </c>
      <c r="BS447" t="s">
        <v>71</v>
      </c>
      <c r="BT447" t="s">
        <v>4246</v>
      </c>
      <c r="BU447" t="str">
        <f>HYPERLINK("https%3A%2F%2Fwww.webofscience.com%2Fwos%2Fwoscc%2Ffull-record%2FWOS:000469907200017","View Full Record in Web of Science")</f>
        <v>View Full Record in Web of Science</v>
      </c>
    </row>
    <row r="448" spans="1:73" x14ac:dyDescent="0.25">
      <c r="A448" t="s">
        <v>69</v>
      </c>
      <c r="B448" t="s">
        <v>4247</v>
      </c>
      <c r="C448" t="s">
        <v>71</v>
      </c>
      <c r="D448" t="s">
        <v>71</v>
      </c>
      <c r="E448" t="s">
        <v>71</v>
      </c>
      <c r="F448" t="s">
        <v>4247</v>
      </c>
      <c r="G448" t="s">
        <v>71</v>
      </c>
      <c r="H448" t="s">
        <v>71</v>
      </c>
      <c r="I448" t="s">
        <v>4248</v>
      </c>
      <c r="K448" t="s">
        <v>396</v>
      </c>
      <c r="L448" t="s">
        <v>71</v>
      </c>
      <c r="M448" t="s">
        <v>71</v>
      </c>
      <c r="N448" t="s">
        <v>71</v>
      </c>
      <c r="O448" t="s">
        <v>71</v>
      </c>
      <c r="P448" t="s">
        <v>71</v>
      </c>
      <c r="Q448" t="s">
        <v>71</v>
      </c>
      <c r="R448" t="s">
        <v>71</v>
      </c>
      <c r="S448" t="s">
        <v>71</v>
      </c>
      <c r="T448" t="s">
        <v>71</v>
      </c>
      <c r="U448" t="s">
        <v>71</v>
      </c>
      <c r="V448" t="s">
        <v>71</v>
      </c>
      <c r="W448" t="s">
        <v>4249</v>
      </c>
      <c r="X448" t="s">
        <v>71</v>
      </c>
      <c r="Y448" t="s">
        <v>71</v>
      </c>
      <c r="Z448" t="s">
        <v>71</v>
      </c>
      <c r="AA448" t="s">
        <v>71</v>
      </c>
      <c r="AB448" t="s">
        <v>4250</v>
      </c>
      <c r="AC448" t="s">
        <v>4251</v>
      </c>
      <c r="AD448" t="s">
        <v>71</v>
      </c>
      <c r="AE448" t="s">
        <v>71</v>
      </c>
      <c r="AF448" t="s">
        <v>71</v>
      </c>
      <c r="AG448" t="s">
        <v>71</v>
      </c>
      <c r="AH448" t="s">
        <v>71</v>
      </c>
      <c r="AI448" t="s">
        <v>71</v>
      </c>
      <c r="AJ448" t="s">
        <v>71</v>
      </c>
      <c r="AK448" t="s">
        <v>71</v>
      </c>
      <c r="AL448" t="s">
        <v>71</v>
      </c>
      <c r="AM448" t="s">
        <v>71</v>
      </c>
      <c r="AN448" t="s">
        <v>71</v>
      </c>
      <c r="AO448" t="s">
        <v>71</v>
      </c>
      <c r="AP448" t="s">
        <v>399</v>
      </c>
      <c r="AQ448" t="s">
        <v>71</v>
      </c>
      <c r="AR448" t="s">
        <v>71</v>
      </c>
      <c r="AS448" t="s">
        <v>71</v>
      </c>
      <c r="AT448" t="s">
        <v>71</v>
      </c>
      <c r="AU448" t="s">
        <v>400</v>
      </c>
      <c r="AV448">
        <v>2001</v>
      </c>
      <c r="AW448">
        <v>21</v>
      </c>
      <c r="AX448" t="s">
        <v>401</v>
      </c>
      <c r="AY448" t="s">
        <v>71</v>
      </c>
      <c r="AZ448" t="s">
        <v>71</v>
      </c>
      <c r="BA448" t="s">
        <v>71</v>
      </c>
      <c r="BB448" t="s">
        <v>71</v>
      </c>
      <c r="BC448">
        <v>201</v>
      </c>
      <c r="BD448">
        <v>207</v>
      </c>
      <c r="BE448" t="s">
        <v>71</v>
      </c>
      <c r="BF448" t="s">
        <v>4252</v>
      </c>
      <c r="BG448" t="str">
        <f>HYPERLINK("http://dx.doi.org/10.1016/S0933-3657(00)00086-5","http://dx.doi.org/10.1016/S0933-3657(00)00086-5")</f>
        <v>http://dx.doi.org/10.1016/S0933-3657(00)00086-5</v>
      </c>
      <c r="BH448" t="s">
        <v>71</v>
      </c>
      <c r="BI448" t="s">
        <v>71</v>
      </c>
      <c r="BJ448" t="s">
        <v>71</v>
      </c>
      <c r="BK448" t="s">
        <v>71</v>
      </c>
      <c r="BL448" t="s">
        <v>71</v>
      </c>
      <c r="BM448" t="s">
        <v>71</v>
      </c>
      <c r="BN448" t="s">
        <v>71</v>
      </c>
      <c r="BO448">
        <v>11154886</v>
      </c>
      <c r="BP448" t="s">
        <v>71</v>
      </c>
      <c r="BQ448" t="s">
        <v>71</v>
      </c>
      <c r="BR448" t="s">
        <v>71</v>
      </c>
      <c r="BS448" t="s">
        <v>71</v>
      </c>
      <c r="BT448" t="s">
        <v>4253</v>
      </c>
      <c r="BU448" t="str">
        <f>HYPERLINK("https%3A%2F%2Fwww.webofscience.com%2Fwos%2Fwoscc%2Ffull-record%2FWOS:000166946100016","View Full Record in Web of Science")</f>
        <v>View Full Record in Web of Science</v>
      </c>
    </row>
    <row r="449" spans="1:73" x14ac:dyDescent="0.25">
      <c r="A449" t="s">
        <v>69</v>
      </c>
      <c r="B449" t="s">
        <v>285</v>
      </c>
      <c r="C449" t="s">
        <v>71</v>
      </c>
      <c r="D449" t="s">
        <v>71</v>
      </c>
      <c r="E449" t="s">
        <v>71</v>
      </c>
      <c r="F449" t="s">
        <v>286</v>
      </c>
      <c r="G449" t="s">
        <v>71</v>
      </c>
      <c r="H449" t="s">
        <v>71</v>
      </c>
      <c r="I449" t="s">
        <v>4254</v>
      </c>
      <c r="K449" t="s">
        <v>288</v>
      </c>
      <c r="L449" t="s">
        <v>71</v>
      </c>
      <c r="M449" t="s">
        <v>71</v>
      </c>
      <c r="N449" t="s">
        <v>71</v>
      </c>
      <c r="O449" t="s">
        <v>71</v>
      </c>
      <c r="P449" t="s">
        <v>71</v>
      </c>
      <c r="Q449" t="s">
        <v>71</v>
      </c>
      <c r="R449" t="s">
        <v>71</v>
      </c>
      <c r="S449" t="s">
        <v>71</v>
      </c>
      <c r="T449" t="s">
        <v>71</v>
      </c>
      <c r="U449" t="s">
        <v>71</v>
      </c>
      <c r="V449" t="s">
        <v>71</v>
      </c>
      <c r="W449" t="s">
        <v>4255</v>
      </c>
      <c r="X449" t="s">
        <v>71</v>
      </c>
      <c r="Y449" t="s">
        <v>71</v>
      </c>
      <c r="Z449" t="s">
        <v>71</v>
      </c>
      <c r="AA449" t="s">
        <v>71</v>
      </c>
      <c r="AB449" t="s">
        <v>71</v>
      </c>
      <c r="AC449" t="s">
        <v>290</v>
      </c>
      <c r="AD449" t="s">
        <v>71</v>
      </c>
      <c r="AE449" t="s">
        <v>71</v>
      </c>
      <c r="AF449" t="s">
        <v>71</v>
      </c>
      <c r="AG449" t="s">
        <v>71</v>
      </c>
      <c r="AH449" t="s">
        <v>71</v>
      </c>
      <c r="AI449" t="s">
        <v>71</v>
      </c>
      <c r="AJ449" t="s">
        <v>71</v>
      </c>
      <c r="AK449" t="s">
        <v>71</v>
      </c>
      <c r="AL449" t="s">
        <v>71</v>
      </c>
      <c r="AM449" t="s">
        <v>71</v>
      </c>
      <c r="AN449" t="s">
        <v>71</v>
      </c>
      <c r="AO449" t="s">
        <v>71</v>
      </c>
      <c r="AP449" t="s">
        <v>291</v>
      </c>
      <c r="AQ449" t="s">
        <v>71</v>
      </c>
      <c r="AR449" t="s">
        <v>71</v>
      </c>
      <c r="AS449" t="s">
        <v>71</v>
      </c>
      <c r="AT449" t="s">
        <v>71</v>
      </c>
      <c r="AU449" t="s">
        <v>479</v>
      </c>
      <c r="AV449">
        <v>2011</v>
      </c>
      <c r="AW449">
        <v>38</v>
      </c>
      <c r="AX449">
        <v>11</v>
      </c>
      <c r="AY449" t="s">
        <v>71</v>
      </c>
      <c r="AZ449" t="s">
        <v>71</v>
      </c>
      <c r="BA449" t="s">
        <v>71</v>
      </c>
      <c r="BB449" t="s">
        <v>71</v>
      </c>
      <c r="BC449">
        <v>14052</v>
      </c>
      <c r="BD449">
        <v>14059</v>
      </c>
      <c r="BE449" t="s">
        <v>71</v>
      </c>
      <c r="BF449" t="s">
        <v>4256</v>
      </c>
      <c r="BG449" t="str">
        <f>HYPERLINK("http://dx.doi.org/10.1016/j.eswa.2011.04.213","http://dx.doi.org/10.1016/j.eswa.2011.04.213")</f>
        <v>http://dx.doi.org/10.1016/j.eswa.2011.04.213</v>
      </c>
      <c r="BH449" t="s">
        <v>71</v>
      </c>
      <c r="BI449" t="s">
        <v>71</v>
      </c>
      <c r="BJ449" t="s">
        <v>71</v>
      </c>
      <c r="BK449" t="s">
        <v>71</v>
      </c>
      <c r="BL449" t="s">
        <v>71</v>
      </c>
      <c r="BM449" t="s">
        <v>71</v>
      </c>
      <c r="BN449" t="s">
        <v>71</v>
      </c>
      <c r="BO449" t="s">
        <v>71</v>
      </c>
      <c r="BP449" t="s">
        <v>71</v>
      </c>
      <c r="BQ449" t="s">
        <v>71</v>
      </c>
      <c r="BR449" t="s">
        <v>71</v>
      </c>
      <c r="BS449" t="s">
        <v>71</v>
      </c>
      <c r="BT449" t="s">
        <v>4257</v>
      </c>
      <c r="BU449" t="str">
        <f>HYPERLINK("https%3A%2F%2Fwww.webofscience.com%2Fwos%2Fwoscc%2Ffull-record%2FWOS:000294084700061","View Full Record in Web of Science")</f>
        <v>View Full Record in Web of Science</v>
      </c>
    </row>
    <row r="450" spans="1:73" x14ac:dyDescent="0.25">
      <c r="A450" t="s">
        <v>69</v>
      </c>
      <c r="B450" t="s">
        <v>2247</v>
      </c>
      <c r="C450" t="s">
        <v>71</v>
      </c>
      <c r="D450" t="s">
        <v>71</v>
      </c>
      <c r="E450" t="s">
        <v>71</v>
      </c>
      <c r="F450" t="s">
        <v>2248</v>
      </c>
      <c r="G450" t="s">
        <v>71</v>
      </c>
      <c r="H450" t="s">
        <v>71</v>
      </c>
      <c r="I450" t="s">
        <v>4258</v>
      </c>
      <c r="K450" t="s">
        <v>837</v>
      </c>
      <c r="L450" t="s">
        <v>71</v>
      </c>
      <c r="M450" t="s">
        <v>71</v>
      </c>
      <c r="N450" t="s">
        <v>71</v>
      </c>
      <c r="O450" t="s">
        <v>71</v>
      </c>
      <c r="P450" t="s">
        <v>71</v>
      </c>
      <c r="Q450" t="s">
        <v>71</v>
      </c>
      <c r="R450" t="s">
        <v>71</v>
      </c>
      <c r="S450" t="s">
        <v>71</v>
      </c>
      <c r="T450" t="s">
        <v>71</v>
      </c>
      <c r="U450" t="s">
        <v>71</v>
      </c>
      <c r="V450" t="s">
        <v>71</v>
      </c>
      <c r="W450" t="s">
        <v>4259</v>
      </c>
      <c r="X450" t="s">
        <v>71</v>
      </c>
      <c r="Y450" t="s">
        <v>71</v>
      </c>
      <c r="Z450" t="s">
        <v>71</v>
      </c>
      <c r="AA450" t="s">
        <v>71</v>
      </c>
      <c r="AB450" t="s">
        <v>2255</v>
      </c>
      <c r="AC450" t="s">
        <v>4260</v>
      </c>
      <c r="AD450" t="s">
        <v>71</v>
      </c>
      <c r="AE450" t="s">
        <v>71</v>
      </c>
      <c r="AF450" t="s">
        <v>71</v>
      </c>
      <c r="AG450" t="s">
        <v>71</v>
      </c>
      <c r="AH450" t="s">
        <v>71</v>
      </c>
      <c r="AI450" t="s">
        <v>71</v>
      </c>
      <c r="AJ450" t="s">
        <v>71</v>
      </c>
      <c r="AK450" t="s">
        <v>71</v>
      </c>
      <c r="AL450" t="s">
        <v>71</v>
      </c>
      <c r="AM450" t="s">
        <v>71</v>
      </c>
      <c r="AN450" t="s">
        <v>71</v>
      </c>
      <c r="AO450" t="s">
        <v>71</v>
      </c>
      <c r="AP450" t="s">
        <v>839</v>
      </c>
      <c r="AQ450" t="s">
        <v>1399</v>
      </c>
      <c r="AR450" t="s">
        <v>71</v>
      </c>
      <c r="AS450" t="s">
        <v>71</v>
      </c>
      <c r="AT450" t="s">
        <v>71</v>
      </c>
      <c r="AU450" t="s">
        <v>960</v>
      </c>
      <c r="AV450">
        <v>2022</v>
      </c>
      <c r="AW450">
        <v>37</v>
      </c>
      <c r="AX450">
        <v>4</v>
      </c>
      <c r="AY450" t="s">
        <v>71</v>
      </c>
      <c r="AZ450" t="s">
        <v>71</v>
      </c>
      <c r="BA450" t="s">
        <v>180</v>
      </c>
      <c r="BB450" t="s">
        <v>71</v>
      </c>
      <c r="BC450">
        <v>2885</v>
      </c>
      <c r="BD450">
        <v>2910</v>
      </c>
      <c r="BE450" t="s">
        <v>71</v>
      </c>
      <c r="BF450" t="s">
        <v>4261</v>
      </c>
      <c r="BG450" t="str">
        <f>HYPERLINK("http://dx.doi.org/10.1002/int.22634","http://dx.doi.org/10.1002/int.22634")</f>
        <v>http://dx.doi.org/10.1002/int.22634</v>
      </c>
      <c r="BH450" t="s">
        <v>71</v>
      </c>
      <c r="BI450" t="s">
        <v>4262</v>
      </c>
      <c r="BJ450" t="s">
        <v>71</v>
      </c>
      <c r="BK450" t="s">
        <v>71</v>
      </c>
      <c r="BL450" t="s">
        <v>71</v>
      </c>
      <c r="BM450" t="s">
        <v>71</v>
      </c>
      <c r="BN450" t="s">
        <v>71</v>
      </c>
      <c r="BO450" t="s">
        <v>71</v>
      </c>
      <c r="BP450" t="s">
        <v>71</v>
      </c>
      <c r="BQ450" t="s">
        <v>71</v>
      </c>
      <c r="BR450" t="s">
        <v>71</v>
      </c>
      <c r="BS450" t="s">
        <v>71</v>
      </c>
      <c r="BT450" t="s">
        <v>4263</v>
      </c>
      <c r="BU450" t="str">
        <f>HYPERLINK("https%3A%2F%2Fwww.webofscience.com%2Fwos%2Fwoscc%2Ffull-record%2FWOS:000689686000001","View Full Record in Web of Science")</f>
        <v>View Full Record in Web of Science</v>
      </c>
    </row>
    <row r="451" spans="1:73" x14ac:dyDescent="0.25">
      <c r="A451" t="s">
        <v>69</v>
      </c>
      <c r="B451" t="s">
        <v>4264</v>
      </c>
      <c r="C451" t="s">
        <v>71</v>
      </c>
      <c r="D451" t="s">
        <v>71</v>
      </c>
      <c r="E451" t="s">
        <v>71</v>
      </c>
      <c r="F451" t="s">
        <v>4265</v>
      </c>
      <c r="G451" t="s">
        <v>71</v>
      </c>
      <c r="H451" t="s">
        <v>71</v>
      </c>
      <c r="I451" t="s">
        <v>4266</v>
      </c>
      <c r="K451" t="s">
        <v>194</v>
      </c>
      <c r="L451" t="s">
        <v>71</v>
      </c>
      <c r="M451" t="s">
        <v>71</v>
      </c>
      <c r="N451" t="s">
        <v>71</v>
      </c>
      <c r="O451" t="s">
        <v>71</v>
      </c>
      <c r="P451" t="s">
        <v>71</v>
      </c>
      <c r="Q451" t="s">
        <v>71</v>
      </c>
      <c r="R451" t="s">
        <v>71</v>
      </c>
      <c r="S451" t="s">
        <v>71</v>
      </c>
      <c r="T451" t="s">
        <v>71</v>
      </c>
      <c r="U451" t="s">
        <v>71</v>
      </c>
      <c r="V451" t="s">
        <v>71</v>
      </c>
      <c r="W451" t="s">
        <v>4267</v>
      </c>
      <c r="X451" t="s">
        <v>71</v>
      </c>
      <c r="Y451" t="s">
        <v>71</v>
      </c>
      <c r="Z451" t="s">
        <v>71</v>
      </c>
      <c r="AA451" t="s">
        <v>71</v>
      </c>
      <c r="AB451" t="s">
        <v>4268</v>
      </c>
      <c r="AC451" t="s">
        <v>4269</v>
      </c>
      <c r="AD451" t="s">
        <v>71</v>
      </c>
      <c r="AE451" t="s">
        <v>71</v>
      </c>
      <c r="AF451" t="s">
        <v>71</v>
      </c>
      <c r="AG451" t="s">
        <v>71</v>
      </c>
      <c r="AH451" t="s">
        <v>71</v>
      </c>
      <c r="AI451" t="s">
        <v>71</v>
      </c>
      <c r="AJ451" t="s">
        <v>71</v>
      </c>
      <c r="AK451" t="s">
        <v>71</v>
      </c>
      <c r="AL451" t="s">
        <v>71</v>
      </c>
      <c r="AM451" t="s">
        <v>71</v>
      </c>
      <c r="AN451" t="s">
        <v>71</v>
      </c>
      <c r="AO451" t="s">
        <v>71</v>
      </c>
      <c r="AP451" t="s">
        <v>198</v>
      </c>
      <c r="AQ451" t="s">
        <v>199</v>
      </c>
      <c r="AR451" t="s">
        <v>71</v>
      </c>
      <c r="AS451" t="s">
        <v>71</v>
      </c>
      <c r="AT451" t="s">
        <v>71</v>
      </c>
      <c r="AU451" t="s">
        <v>71</v>
      </c>
      <c r="AV451">
        <v>2020</v>
      </c>
      <c r="AW451">
        <v>13</v>
      </c>
      <c r="AX451">
        <v>1</v>
      </c>
      <c r="AY451" t="s">
        <v>71</v>
      </c>
      <c r="AZ451" t="s">
        <v>71</v>
      </c>
      <c r="BA451" t="s">
        <v>71</v>
      </c>
      <c r="BB451" t="s">
        <v>71</v>
      </c>
      <c r="BC451">
        <v>1176</v>
      </c>
      <c r="BD451">
        <v>1197</v>
      </c>
      <c r="BE451" t="s">
        <v>71</v>
      </c>
      <c r="BF451" t="s">
        <v>4270</v>
      </c>
      <c r="BG451" t="str">
        <f>HYPERLINK("http://dx.doi.org/10.2991/ijcis.d.200803.001","http://dx.doi.org/10.2991/ijcis.d.200803.001")</f>
        <v>http://dx.doi.org/10.2991/ijcis.d.200803.001</v>
      </c>
      <c r="BH451" t="s">
        <v>71</v>
      </c>
      <c r="BI451" t="s">
        <v>71</v>
      </c>
      <c r="BJ451" t="s">
        <v>71</v>
      </c>
      <c r="BK451" t="s">
        <v>71</v>
      </c>
      <c r="BL451" t="s">
        <v>71</v>
      </c>
      <c r="BM451" t="s">
        <v>71</v>
      </c>
      <c r="BN451" t="s">
        <v>71</v>
      </c>
      <c r="BO451" t="s">
        <v>71</v>
      </c>
      <c r="BP451" t="s">
        <v>71</v>
      </c>
      <c r="BQ451" t="s">
        <v>71</v>
      </c>
      <c r="BR451" t="s">
        <v>71</v>
      </c>
      <c r="BS451" t="s">
        <v>71</v>
      </c>
      <c r="BT451" t="s">
        <v>4271</v>
      </c>
      <c r="BU451" t="str">
        <f>HYPERLINK("https%3A%2F%2Fwww.webofscience.com%2Fwos%2Fwoscc%2Ffull-record%2FWOS:000565532900060","View Full Record in Web of Science")</f>
        <v>View Full Record in Web of Science</v>
      </c>
    </row>
    <row r="452" spans="1:73" x14ac:dyDescent="0.25">
      <c r="A452" t="s">
        <v>83</v>
      </c>
      <c r="B452" t="s">
        <v>4272</v>
      </c>
      <c r="C452" t="s">
        <v>71</v>
      </c>
      <c r="D452" t="s">
        <v>4273</v>
      </c>
      <c r="E452" t="s">
        <v>71</v>
      </c>
      <c r="F452" t="s">
        <v>4274</v>
      </c>
      <c r="G452" t="s">
        <v>71</v>
      </c>
      <c r="H452" t="s">
        <v>71</v>
      </c>
      <c r="I452" t="s">
        <v>4275</v>
      </c>
      <c r="K452" t="s">
        <v>4276</v>
      </c>
      <c r="L452" t="s">
        <v>4277</v>
      </c>
      <c r="M452" t="s">
        <v>71</v>
      </c>
      <c r="N452" t="s">
        <v>71</v>
      </c>
      <c r="O452" t="s">
        <v>71</v>
      </c>
      <c r="P452" t="s">
        <v>4278</v>
      </c>
      <c r="Q452" t="s">
        <v>4279</v>
      </c>
      <c r="R452" t="s">
        <v>3257</v>
      </c>
      <c r="S452" t="s">
        <v>4280</v>
      </c>
      <c r="T452" t="s">
        <v>71</v>
      </c>
      <c r="U452" t="s">
        <v>71</v>
      </c>
      <c r="V452" t="s">
        <v>71</v>
      </c>
      <c r="W452" t="s">
        <v>4281</v>
      </c>
      <c r="X452" t="s">
        <v>71</v>
      </c>
      <c r="Y452" t="s">
        <v>71</v>
      </c>
      <c r="Z452" t="s">
        <v>71</v>
      </c>
      <c r="AA452" t="s">
        <v>71</v>
      </c>
      <c r="AB452" t="s">
        <v>71</v>
      </c>
      <c r="AC452" t="s">
        <v>71</v>
      </c>
      <c r="AD452" t="s">
        <v>71</v>
      </c>
      <c r="AE452" t="s">
        <v>71</v>
      </c>
      <c r="AF452" t="s">
        <v>71</v>
      </c>
      <c r="AG452" t="s">
        <v>71</v>
      </c>
      <c r="AH452" t="s">
        <v>71</v>
      </c>
      <c r="AI452" t="s">
        <v>71</v>
      </c>
      <c r="AJ452" t="s">
        <v>71</v>
      </c>
      <c r="AK452" t="s">
        <v>71</v>
      </c>
      <c r="AL452" t="s">
        <v>71</v>
      </c>
      <c r="AM452" t="s">
        <v>71</v>
      </c>
      <c r="AN452" t="s">
        <v>71</v>
      </c>
      <c r="AO452" t="s">
        <v>71</v>
      </c>
      <c r="AP452" t="s">
        <v>4282</v>
      </c>
      <c r="AQ452" t="s">
        <v>71</v>
      </c>
      <c r="AR452" t="s">
        <v>4283</v>
      </c>
      <c r="AS452" t="s">
        <v>71</v>
      </c>
      <c r="AT452" t="s">
        <v>71</v>
      </c>
      <c r="AU452" t="s">
        <v>71</v>
      </c>
      <c r="AV452">
        <v>2010</v>
      </c>
      <c r="AW452" t="s">
        <v>71</v>
      </c>
      <c r="AX452" t="s">
        <v>71</v>
      </c>
      <c r="AY452" t="s">
        <v>71</v>
      </c>
      <c r="AZ452" t="s">
        <v>71</v>
      </c>
      <c r="BA452" t="s">
        <v>71</v>
      </c>
      <c r="BB452" t="s">
        <v>71</v>
      </c>
      <c r="BC452">
        <v>561</v>
      </c>
      <c r="BD452">
        <v>565</v>
      </c>
      <c r="BE452" t="s">
        <v>71</v>
      </c>
      <c r="BF452" t="s">
        <v>71</v>
      </c>
      <c r="BG452" t="s">
        <v>71</v>
      </c>
      <c r="BH452" t="s">
        <v>71</v>
      </c>
      <c r="BI452" t="s">
        <v>71</v>
      </c>
      <c r="BJ452" t="s">
        <v>71</v>
      </c>
      <c r="BK452" t="s">
        <v>71</v>
      </c>
      <c r="BL452" t="s">
        <v>71</v>
      </c>
      <c r="BM452" t="s">
        <v>71</v>
      </c>
      <c r="BN452" t="s">
        <v>71</v>
      </c>
      <c r="BO452" t="s">
        <v>71</v>
      </c>
      <c r="BP452" t="s">
        <v>71</v>
      </c>
      <c r="BQ452" t="s">
        <v>71</v>
      </c>
      <c r="BR452" t="s">
        <v>71</v>
      </c>
      <c r="BS452" t="s">
        <v>71</v>
      </c>
      <c r="BT452" t="s">
        <v>4284</v>
      </c>
      <c r="BU452" t="str">
        <f>HYPERLINK("https%3A%2F%2Fwww.webofscience.com%2Fwos%2Fwoscc%2Ffull-record%2FWOS:000395698600119","View Full Record in Web of Science")</f>
        <v>View Full Record in Web of Science</v>
      </c>
    </row>
    <row r="453" spans="1:73" x14ac:dyDescent="0.25">
      <c r="A453" t="s">
        <v>69</v>
      </c>
      <c r="B453" t="s">
        <v>1715</v>
      </c>
      <c r="C453" t="s">
        <v>71</v>
      </c>
      <c r="D453" t="s">
        <v>71</v>
      </c>
      <c r="E453" t="s">
        <v>71</v>
      </c>
      <c r="F453" t="s">
        <v>1715</v>
      </c>
      <c r="G453" t="s">
        <v>71</v>
      </c>
      <c r="H453" t="s">
        <v>71</v>
      </c>
      <c r="I453" t="s">
        <v>4285</v>
      </c>
      <c r="K453" t="s">
        <v>837</v>
      </c>
      <c r="L453" t="s">
        <v>71</v>
      </c>
      <c r="M453" t="s">
        <v>71</v>
      </c>
      <c r="N453" t="s">
        <v>71</v>
      </c>
      <c r="O453" t="s">
        <v>71</v>
      </c>
      <c r="P453" t="s">
        <v>4286</v>
      </c>
      <c r="Q453" t="s">
        <v>4287</v>
      </c>
      <c r="R453" t="s">
        <v>1751</v>
      </c>
      <c r="S453" t="s">
        <v>71</v>
      </c>
      <c r="T453" t="s">
        <v>71</v>
      </c>
      <c r="U453" t="s">
        <v>71</v>
      </c>
      <c r="V453" t="s">
        <v>71</v>
      </c>
      <c r="W453" t="s">
        <v>4288</v>
      </c>
      <c r="X453" t="s">
        <v>71</v>
      </c>
      <c r="Y453" t="s">
        <v>71</v>
      </c>
      <c r="Z453" t="s">
        <v>71</v>
      </c>
      <c r="AA453" t="s">
        <v>71</v>
      </c>
      <c r="AB453" t="s">
        <v>71</v>
      </c>
      <c r="AC453" t="s">
        <v>71</v>
      </c>
      <c r="AD453" t="s">
        <v>71</v>
      </c>
      <c r="AE453" t="s">
        <v>71</v>
      </c>
      <c r="AF453" t="s">
        <v>71</v>
      </c>
      <c r="AG453" t="s">
        <v>71</v>
      </c>
      <c r="AH453" t="s">
        <v>71</v>
      </c>
      <c r="AI453" t="s">
        <v>71</v>
      </c>
      <c r="AJ453" t="s">
        <v>71</v>
      </c>
      <c r="AK453" t="s">
        <v>71</v>
      </c>
      <c r="AL453" t="s">
        <v>71</v>
      </c>
      <c r="AM453" t="s">
        <v>71</v>
      </c>
      <c r="AN453" t="s">
        <v>71</v>
      </c>
      <c r="AO453" t="s">
        <v>71</v>
      </c>
      <c r="AP453" t="s">
        <v>839</v>
      </c>
      <c r="AQ453" t="s">
        <v>1399</v>
      </c>
      <c r="AR453" t="s">
        <v>71</v>
      </c>
      <c r="AS453" t="s">
        <v>71</v>
      </c>
      <c r="AT453" t="s">
        <v>71</v>
      </c>
      <c r="AU453" t="s">
        <v>1454</v>
      </c>
      <c r="AV453">
        <v>2004</v>
      </c>
      <c r="AW453">
        <v>19</v>
      </c>
      <c r="AX453">
        <v>7</v>
      </c>
      <c r="AY453" t="s">
        <v>71</v>
      </c>
      <c r="AZ453" t="s">
        <v>71</v>
      </c>
      <c r="BA453" t="s">
        <v>71</v>
      </c>
      <c r="BB453" t="s">
        <v>71</v>
      </c>
      <c r="BC453">
        <v>639</v>
      </c>
      <c r="BD453">
        <v>652</v>
      </c>
      <c r="BE453" t="s">
        <v>71</v>
      </c>
      <c r="BF453" t="s">
        <v>4289</v>
      </c>
      <c r="BG453" t="str">
        <f>HYPERLINK("http://dx.doi.org/10.1002/int.20015","http://dx.doi.org/10.1002/int.20015")</f>
        <v>http://dx.doi.org/10.1002/int.20015</v>
      </c>
      <c r="BH453" t="s">
        <v>71</v>
      </c>
      <c r="BI453" t="s">
        <v>71</v>
      </c>
      <c r="BJ453" t="s">
        <v>71</v>
      </c>
      <c r="BK453" t="s">
        <v>71</v>
      </c>
      <c r="BL453" t="s">
        <v>71</v>
      </c>
      <c r="BM453" t="s">
        <v>71</v>
      </c>
      <c r="BN453" t="s">
        <v>71</v>
      </c>
      <c r="BO453" t="s">
        <v>71</v>
      </c>
      <c r="BP453" t="s">
        <v>71</v>
      </c>
      <c r="BQ453" t="s">
        <v>71</v>
      </c>
      <c r="BR453" t="s">
        <v>71</v>
      </c>
      <c r="BS453" t="s">
        <v>71</v>
      </c>
      <c r="BT453" t="s">
        <v>4290</v>
      </c>
      <c r="BU453" t="str">
        <f>HYPERLINK("https%3A%2F%2Fwww.webofscience.com%2Fwos%2Fwoscc%2Ffull-record%2FWOS:000222164300006","View Full Record in Web of Science")</f>
        <v>View Full Record in Web of Science</v>
      </c>
    </row>
    <row r="454" spans="1:73" x14ac:dyDescent="0.25">
      <c r="A454" t="s">
        <v>69</v>
      </c>
      <c r="B454" t="s">
        <v>4291</v>
      </c>
      <c r="C454" t="s">
        <v>71</v>
      </c>
      <c r="D454" t="s">
        <v>71</v>
      </c>
      <c r="E454" t="s">
        <v>71</v>
      </c>
      <c r="F454" t="s">
        <v>4292</v>
      </c>
      <c r="G454" t="s">
        <v>71</v>
      </c>
      <c r="H454" t="s">
        <v>71</v>
      </c>
      <c r="I454" t="s">
        <v>4293</v>
      </c>
      <c r="K454" t="s">
        <v>233</v>
      </c>
      <c r="L454" t="s">
        <v>71</v>
      </c>
      <c r="M454" t="s">
        <v>71</v>
      </c>
      <c r="N454" t="s">
        <v>71</v>
      </c>
      <c r="O454" t="s">
        <v>71</v>
      </c>
      <c r="P454" t="s">
        <v>71</v>
      </c>
      <c r="Q454" t="s">
        <v>71</v>
      </c>
      <c r="R454" t="s">
        <v>71</v>
      </c>
      <c r="S454" t="s">
        <v>71</v>
      </c>
      <c r="T454" t="s">
        <v>71</v>
      </c>
      <c r="U454" t="s">
        <v>71</v>
      </c>
      <c r="V454" t="s">
        <v>71</v>
      </c>
      <c r="W454" t="s">
        <v>4294</v>
      </c>
      <c r="X454" t="s">
        <v>71</v>
      </c>
      <c r="Y454" t="s">
        <v>71</v>
      </c>
      <c r="Z454" t="s">
        <v>71</v>
      </c>
      <c r="AA454" t="s">
        <v>71</v>
      </c>
      <c r="AB454" t="s">
        <v>71</v>
      </c>
      <c r="AC454" t="s">
        <v>4295</v>
      </c>
      <c r="AD454" t="s">
        <v>71</v>
      </c>
      <c r="AE454" t="s">
        <v>71</v>
      </c>
      <c r="AF454" t="s">
        <v>71</v>
      </c>
      <c r="AG454" t="s">
        <v>71</v>
      </c>
      <c r="AH454" t="s">
        <v>71</v>
      </c>
      <c r="AI454" t="s">
        <v>71</v>
      </c>
      <c r="AJ454" t="s">
        <v>71</v>
      </c>
      <c r="AK454" t="s">
        <v>71</v>
      </c>
      <c r="AL454" t="s">
        <v>71</v>
      </c>
      <c r="AM454" t="s">
        <v>71</v>
      </c>
      <c r="AN454" t="s">
        <v>71</v>
      </c>
      <c r="AO454" t="s">
        <v>71</v>
      </c>
      <c r="AP454" t="s">
        <v>237</v>
      </c>
      <c r="AQ454" t="s">
        <v>238</v>
      </c>
      <c r="AR454" t="s">
        <v>71</v>
      </c>
      <c r="AS454" t="s">
        <v>71</v>
      </c>
      <c r="AT454" t="s">
        <v>71</v>
      </c>
      <c r="AU454" t="s">
        <v>960</v>
      </c>
      <c r="AV454">
        <v>2015</v>
      </c>
      <c r="AW454">
        <v>23</v>
      </c>
      <c r="AX454">
        <v>2</v>
      </c>
      <c r="AY454" t="s">
        <v>71</v>
      </c>
      <c r="AZ454" t="s">
        <v>71</v>
      </c>
      <c r="BA454" t="s">
        <v>71</v>
      </c>
      <c r="BB454" t="s">
        <v>71</v>
      </c>
      <c r="BC454">
        <v>248</v>
      </c>
      <c r="BD454">
        <v>269</v>
      </c>
      <c r="BE454" t="s">
        <v>71</v>
      </c>
      <c r="BF454" t="s">
        <v>4296</v>
      </c>
      <c r="BG454" t="str">
        <f>HYPERLINK("http://dx.doi.org/10.1109/TFUZZ.2014.2310734","http://dx.doi.org/10.1109/TFUZZ.2014.2310734")</f>
        <v>http://dx.doi.org/10.1109/TFUZZ.2014.2310734</v>
      </c>
      <c r="BH454" t="s">
        <v>71</v>
      </c>
      <c r="BI454" t="s">
        <v>71</v>
      </c>
      <c r="BJ454" t="s">
        <v>71</v>
      </c>
      <c r="BK454" t="s">
        <v>71</v>
      </c>
      <c r="BL454" t="s">
        <v>71</v>
      </c>
      <c r="BM454" t="s">
        <v>71</v>
      </c>
      <c r="BN454" t="s">
        <v>71</v>
      </c>
      <c r="BO454" t="s">
        <v>71</v>
      </c>
      <c r="BP454" t="s">
        <v>71</v>
      </c>
      <c r="BQ454" t="s">
        <v>71</v>
      </c>
      <c r="BR454" t="s">
        <v>71</v>
      </c>
      <c r="BS454" t="s">
        <v>71</v>
      </c>
      <c r="BT454" t="s">
        <v>4297</v>
      </c>
      <c r="BU454" t="str">
        <f>HYPERLINK("https%3A%2F%2Fwww.webofscience.com%2Fwos%2Fwoscc%2Ffull-record%2FWOS:000352279600002","View Full Record in Web of Science")</f>
        <v>View Full Record in Web of Science</v>
      </c>
    </row>
    <row r="455" spans="1:73" x14ac:dyDescent="0.25">
      <c r="A455" t="s">
        <v>69</v>
      </c>
      <c r="B455" t="s">
        <v>4298</v>
      </c>
      <c r="C455" t="s">
        <v>71</v>
      </c>
      <c r="D455" t="s">
        <v>71</v>
      </c>
      <c r="E455" t="s">
        <v>71</v>
      </c>
      <c r="F455" t="s">
        <v>4299</v>
      </c>
      <c r="G455" t="s">
        <v>71</v>
      </c>
      <c r="H455" t="s">
        <v>71</v>
      </c>
      <c r="I455" t="s">
        <v>4300</v>
      </c>
      <c r="K455" t="s">
        <v>174</v>
      </c>
      <c r="L455" t="s">
        <v>71</v>
      </c>
      <c r="M455" t="s">
        <v>71</v>
      </c>
      <c r="N455" t="s">
        <v>71</v>
      </c>
      <c r="O455" t="s">
        <v>71</v>
      </c>
      <c r="P455" t="s">
        <v>71</v>
      </c>
      <c r="Q455" t="s">
        <v>71</v>
      </c>
      <c r="R455" t="s">
        <v>71</v>
      </c>
      <c r="S455" t="s">
        <v>71</v>
      </c>
      <c r="T455" t="s">
        <v>71</v>
      </c>
      <c r="U455" t="s">
        <v>71</v>
      </c>
      <c r="V455" t="s">
        <v>71</v>
      </c>
      <c r="W455" t="s">
        <v>4301</v>
      </c>
      <c r="X455" t="s">
        <v>71</v>
      </c>
      <c r="Y455" t="s">
        <v>71</v>
      </c>
      <c r="Z455" t="s">
        <v>71</v>
      </c>
      <c r="AA455" t="s">
        <v>71</v>
      </c>
      <c r="AB455" t="s">
        <v>4302</v>
      </c>
      <c r="AC455" t="s">
        <v>4303</v>
      </c>
      <c r="AD455" t="s">
        <v>71</v>
      </c>
      <c r="AE455" t="s">
        <v>71</v>
      </c>
      <c r="AF455" t="s">
        <v>71</v>
      </c>
      <c r="AG455" t="s">
        <v>71</v>
      </c>
      <c r="AH455" t="s">
        <v>71</v>
      </c>
      <c r="AI455" t="s">
        <v>71</v>
      </c>
      <c r="AJ455" t="s">
        <v>71</v>
      </c>
      <c r="AK455" t="s">
        <v>71</v>
      </c>
      <c r="AL455" t="s">
        <v>71</v>
      </c>
      <c r="AM455" t="s">
        <v>71</v>
      </c>
      <c r="AN455" t="s">
        <v>71</v>
      </c>
      <c r="AO455" t="s">
        <v>71</v>
      </c>
      <c r="AP455" t="s">
        <v>178</v>
      </c>
      <c r="AQ455" t="s">
        <v>179</v>
      </c>
      <c r="AR455" t="s">
        <v>71</v>
      </c>
      <c r="AS455" t="s">
        <v>71</v>
      </c>
      <c r="AT455" t="s">
        <v>71</v>
      </c>
      <c r="AU455" t="s">
        <v>71</v>
      </c>
      <c r="AV455">
        <v>2019</v>
      </c>
      <c r="AW455">
        <v>36</v>
      </c>
      <c r="AX455">
        <v>4</v>
      </c>
      <c r="AY455" t="s">
        <v>71</v>
      </c>
      <c r="AZ455" t="s">
        <v>71</v>
      </c>
      <c r="BA455" t="s">
        <v>180</v>
      </c>
      <c r="BB455" t="s">
        <v>71</v>
      </c>
      <c r="BC455">
        <v>3211</v>
      </c>
      <c r="BD455">
        <v>3223</v>
      </c>
      <c r="BE455" t="s">
        <v>71</v>
      </c>
      <c r="BF455" t="s">
        <v>4304</v>
      </c>
      <c r="BG455" t="str">
        <f>HYPERLINK("http://dx.doi.org/10.3233/JIFS-18485","http://dx.doi.org/10.3233/JIFS-18485")</f>
        <v>http://dx.doi.org/10.3233/JIFS-18485</v>
      </c>
      <c r="BH455" t="s">
        <v>71</v>
      </c>
      <c r="BI455" t="s">
        <v>71</v>
      </c>
      <c r="BJ455" t="s">
        <v>71</v>
      </c>
      <c r="BK455" t="s">
        <v>71</v>
      </c>
      <c r="BL455" t="s">
        <v>71</v>
      </c>
      <c r="BM455" t="s">
        <v>71</v>
      </c>
      <c r="BN455" t="s">
        <v>71</v>
      </c>
      <c r="BO455" t="s">
        <v>71</v>
      </c>
      <c r="BP455" t="s">
        <v>71</v>
      </c>
      <c r="BQ455" t="s">
        <v>71</v>
      </c>
      <c r="BR455" t="s">
        <v>71</v>
      </c>
      <c r="BS455" t="s">
        <v>71</v>
      </c>
      <c r="BT455" t="s">
        <v>4305</v>
      </c>
      <c r="BU455" t="str">
        <f>HYPERLINK("https%3A%2F%2Fwww.webofscience.com%2Fwos%2Fwoscc%2Ffull-record%2FWOS:000464448100019","View Full Record in Web of Science")</f>
        <v>View Full Record in Web of Science</v>
      </c>
    </row>
    <row r="456" spans="1:73" x14ac:dyDescent="0.25">
      <c r="A456" t="s">
        <v>83</v>
      </c>
      <c r="B456" t="s">
        <v>4306</v>
      </c>
      <c r="C456" t="s">
        <v>71</v>
      </c>
      <c r="D456" t="s">
        <v>71</v>
      </c>
      <c r="E456" t="s">
        <v>102</v>
      </c>
      <c r="F456" t="s">
        <v>4306</v>
      </c>
      <c r="G456" t="s">
        <v>71</v>
      </c>
      <c r="H456" t="s">
        <v>71</v>
      </c>
      <c r="I456" t="s">
        <v>4307</v>
      </c>
      <c r="K456" t="s">
        <v>4308</v>
      </c>
      <c r="L456" t="s">
        <v>71</v>
      </c>
      <c r="M456" t="s">
        <v>71</v>
      </c>
      <c r="N456" t="s">
        <v>71</v>
      </c>
      <c r="O456" t="s">
        <v>71</v>
      </c>
      <c r="P456" t="s">
        <v>4309</v>
      </c>
      <c r="Q456" t="s">
        <v>4310</v>
      </c>
      <c r="R456" t="s">
        <v>4311</v>
      </c>
      <c r="S456" t="s">
        <v>4312</v>
      </c>
      <c r="T456" t="s">
        <v>71</v>
      </c>
      <c r="U456" t="s">
        <v>71</v>
      </c>
      <c r="V456" t="s">
        <v>71</v>
      </c>
      <c r="W456" t="s">
        <v>4313</v>
      </c>
      <c r="X456" t="s">
        <v>71</v>
      </c>
      <c r="Y456" t="s">
        <v>71</v>
      </c>
      <c r="Z456" t="s">
        <v>71</v>
      </c>
      <c r="AA456" t="s">
        <v>71</v>
      </c>
      <c r="AB456" t="s">
        <v>71</v>
      </c>
      <c r="AC456" t="s">
        <v>4314</v>
      </c>
      <c r="AD456" t="s">
        <v>71</v>
      </c>
      <c r="AE456" t="s">
        <v>71</v>
      </c>
      <c r="AF456" t="s">
        <v>71</v>
      </c>
      <c r="AG456" t="s">
        <v>71</v>
      </c>
      <c r="AH456" t="s">
        <v>71</v>
      </c>
      <c r="AI456" t="s">
        <v>71</v>
      </c>
      <c r="AJ456" t="s">
        <v>71</v>
      </c>
      <c r="AK456" t="s">
        <v>71</v>
      </c>
      <c r="AL456" t="s">
        <v>71</v>
      </c>
      <c r="AM456" t="s">
        <v>71</v>
      </c>
      <c r="AN456" t="s">
        <v>71</v>
      </c>
      <c r="AO456" t="s">
        <v>71</v>
      </c>
      <c r="AP456" t="s">
        <v>71</v>
      </c>
      <c r="AQ456" t="s">
        <v>71</v>
      </c>
      <c r="AR456" t="s">
        <v>4315</v>
      </c>
      <c r="AS456" t="s">
        <v>71</v>
      </c>
      <c r="AT456" t="s">
        <v>71</v>
      </c>
      <c r="AU456" t="s">
        <v>71</v>
      </c>
      <c r="AV456">
        <v>2005</v>
      </c>
      <c r="AW456" t="s">
        <v>71</v>
      </c>
      <c r="AX456" t="s">
        <v>71</v>
      </c>
      <c r="AY456" t="s">
        <v>71</v>
      </c>
      <c r="AZ456" t="s">
        <v>71</v>
      </c>
      <c r="BA456" t="s">
        <v>71</v>
      </c>
      <c r="BB456" t="s">
        <v>71</v>
      </c>
      <c r="BC456">
        <v>1390</v>
      </c>
      <c r="BD456">
        <v>1392</v>
      </c>
      <c r="BE456" t="s">
        <v>71</v>
      </c>
      <c r="BF456" t="s">
        <v>71</v>
      </c>
      <c r="BG456" t="s">
        <v>71</v>
      </c>
      <c r="BH456" t="s">
        <v>71</v>
      </c>
      <c r="BI456" t="s">
        <v>71</v>
      </c>
      <c r="BJ456" t="s">
        <v>71</v>
      </c>
      <c r="BK456" t="s">
        <v>71</v>
      </c>
      <c r="BL456" t="s">
        <v>71</v>
      </c>
      <c r="BM456" t="s">
        <v>71</v>
      </c>
      <c r="BN456" t="s">
        <v>71</v>
      </c>
      <c r="BO456" t="s">
        <v>71</v>
      </c>
      <c r="BP456" t="s">
        <v>71</v>
      </c>
      <c r="BQ456" t="s">
        <v>71</v>
      </c>
      <c r="BR456" t="s">
        <v>71</v>
      </c>
      <c r="BS456" t="s">
        <v>71</v>
      </c>
      <c r="BT456" t="s">
        <v>4316</v>
      </c>
      <c r="BU456" t="str">
        <f>HYPERLINK("https%3A%2F%2Fwww.webofscience.com%2Fwos%2Fwoscc%2Ffull-record%2FWOS:000237248900348","View Full Record in Web of Science")</f>
        <v>View Full Record in Web of Science</v>
      </c>
    </row>
    <row r="457" spans="1:73" x14ac:dyDescent="0.25">
      <c r="A457" t="s">
        <v>69</v>
      </c>
      <c r="B457" t="s">
        <v>4317</v>
      </c>
      <c r="C457" t="s">
        <v>71</v>
      </c>
      <c r="D457" t="s">
        <v>71</v>
      </c>
      <c r="E457" t="s">
        <v>71</v>
      </c>
      <c r="F457" t="s">
        <v>4318</v>
      </c>
      <c r="G457" t="s">
        <v>71</v>
      </c>
      <c r="H457" t="s">
        <v>71</v>
      </c>
      <c r="I457" t="s">
        <v>4319</v>
      </c>
      <c r="K457" t="s">
        <v>4172</v>
      </c>
      <c r="L457" t="s">
        <v>71</v>
      </c>
      <c r="M457" t="s">
        <v>71</v>
      </c>
      <c r="N457" t="s">
        <v>71</v>
      </c>
      <c r="O457" t="s">
        <v>71</v>
      </c>
      <c r="P457" t="s">
        <v>71</v>
      </c>
      <c r="Q457" t="s">
        <v>71</v>
      </c>
      <c r="R457" t="s">
        <v>71</v>
      </c>
      <c r="S457" t="s">
        <v>71</v>
      </c>
      <c r="T457" t="s">
        <v>71</v>
      </c>
      <c r="U457" t="s">
        <v>71</v>
      </c>
      <c r="V457" t="s">
        <v>71</v>
      </c>
      <c r="W457" t="s">
        <v>4320</v>
      </c>
      <c r="X457" t="s">
        <v>71</v>
      </c>
      <c r="Y457" t="s">
        <v>71</v>
      </c>
      <c r="Z457" t="s">
        <v>71</v>
      </c>
      <c r="AA457" t="s">
        <v>71</v>
      </c>
      <c r="AB457" t="s">
        <v>71</v>
      </c>
      <c r="AC457" t="s">
        <v>4321</v>
      </c>
      <c r="AD457" t="s">
        <v>71</v>
      </c>
      <c r="AE457" t="s">
        <v>71</v>
      </c>
      <c r="AF457" t="s">
        <v>71</v>
      </c>
      <c r="AG457" t="s">
        <v>71</v>
      </c>
      <c r="AH457" t="s">
        <v>71</v>
      </c>
      <c r="AI457" t="s">
        <v>71</v>
      </c>
      <c r="AJ457" t="s">
        <v>71</v>
      </c>
      <c r="AK457" t="s">
        <v>71</v>
      </c>
      <c r="AL457" t="s">
        <v>71</v>
      </c>
      <c r="AM457" t="s">
        <v>71</v>
      </c>
      <c r="AN457" t="s">
        <v>71</v>
      </c>
      <c r="AO457" t="s">
        <v>71</v>
      </c>
      <c r="AP457" t="s">
        <v>4175</v>
      </c>
      <c r="AQ457" t="s">
        <v>4176</v>
      </c>
      <c r="AR457" t="s">
        <v>71</v>
      </c>
      <c r="AS457" t="s">
        <v>71</v>
      </c>
      <c r="AT457" t="s">
        <v>71</v>
      </c>
      <c r="AU457" t="s">
        <v>4322</v>
      </c>
      <c r="AV457">
        <v>2020</v>
      </c>
      <c r="AW457">
        <v>72</v>
      </c>
      <c r="AX457">
        <v>5</v>
      </c>
      <c r="AY457" t="s">
        <v>71</v>
      </c>
      <c r="AZ457" t="s">
        <v>71</v>
      </c>
      <c r="BA457" t="s">
        <v>71</v>
      </c>
      <c r="BB457" t="s">
        <v>71</v>
      </c>
      <c r="BC457">
        <v>837</v>
      </c>
      <c r="BD457">
        <v>852</v>
      </c>
      <c r="BE457" t="s">
        <v>71</v>
      </c>
      <c r="BF457" t="s">
        <v>4323</v>
      </c>
      <c r="BG457" t="str">
        <f>HYPERLINK("http://dx.doi.org/10.1108/AJIM-03-2020-0072","http://dx.doi.org/10.1108/AJIM-03-2020-0072")</f>
        <v>http://dx.doi.org/10.1108/AJIM-03-2020-0072</v>
      </c>
      <c r="BH457" t="s">
        <v>71</v>
      </c>
      <c r="BI457" t="s">
        <v>1735</v>
      </c>
      <c r="BJ457" t="s">
        <v>71</v>
      </c>
      <c r="BK457" t="s">
        <v>71</v>
      </c>
      <c r="BL457" t="s">
        <v>71</v>
      </c>
      <c r="BM457" t="s">
        <v>71</v>
      </c>
      <c r="BN457" t="s">
        <v>71</v>
      </c>
      <c r="BO457" t="s">
        <v>71</v>
      </c>
      <c r="BP457" t="s">
        <v>71</v>
      </c>
      <c r="BQ457" t="s">
        <v>71</v>
      </c>
      <c r="BR457" t="s">
        <v>71</v>
      </c>
      <c r="BS457" t="s">
        <v>71</v>
      </c>
      <c r="BT457" t="s">
        <v>4324</v>
      </c>
      <c r="BU457" t="str">
        <f>HYPERLINK("https%3A%2F%2Fwww.webofscience.com%2Fwos%2Fwoscc%2Ffull-record%2FWOS:000556939800001","View Full Record in Web of Science")</f>
        <v>View Full Record in Web of Science</v>
      </c>
    </row>
    <row r="458" spans="1:73" x14ac:dyDescent="0.25">
      <c r="A458" t="s">
        <v>69</v>
      </c>
      <c r="B458" t="s">
        <v>4325</v>
      </c>
      <c r="C458" t="s">
        <v>71</v>
      </c>
      <c r="D458" t="s">
        <v>71</v>
      </c>
      <c r="E458" t="s">
        <v>71</v>
      </c>
      <c r="F458" t="s">
        <v>4326</v>
      </c>
      <c r="G458" t="s">
        <v>71</v>
      </c>
      <c r="H458" t="s">
        <v>71</v>
      </c>
      <c r="I458" t="s">
        <v>4327</v>
      </c>
      <c r="K458" t="s">
        <v>174</v>
      </c>
      <c r="L458" t="s">
        <v>71</v>
      </c>
      <c r="M458" t="s">
        <v>71</v>
      </c>
      <c r="N458" t="s">
        <v>71</v>
      </c>
      <c r="O458" t="s">
        <v>71</v>
      </c>
      <c r="P458" t="s">
        <v>71</v>
      </c>
      <c r="Q458" t="s">
        <v>71</v>
      </c>
      <c r="R458" t="s">
        <v>71</v>
      </c>
      <c r="S458" t="s">
        <v>71</v>
      </c>
      <c r="T458" t="s">
        <v>71</v>
      </c>
      <c r="U458" t="s">
        <v>71</v>
      </c>
      <c r="V458" t="s">
        <v>71</v>
      </c>
      <c r="W458" t="s">
        <v>4328</v>
      </c>
      <c r="X458" t="s">
        <v>71</v>
      </c>
      <c r="Y458" t="s">
        <v>71</v>
      </c>
      <c r="Z458" t="s">
        <v>71</v>
      </c>
      <c r="AA458" t="s">
        <v>71</v>
      </c>
      <c r="AB458" t="s">
        <v>71</v>
      </c>
      <c r="AC458" t="s">
        <v>71</v>
      </c>
      <c r="AD458" t="s">
        <v>71</v>
      </c>
      <c r="AE458" t="s">
        <v>71</v>
      </c>
      <c r="AF458" t="s">
        <v>71</v>
      </c>
      <c r="AG458" t="s">
        <v>71</v>
      </c>
      <c r="AH458" t="s">
        <v>71</v>
      </c>
      <c r="AI458" t="s">
        <v>71</v>
      </c>
      <c r="AJ458" t="s">
        <v>71</v>
      </c>
      <c r="AK458" t="s">
        <v>71</v>
      </c>
      <c r="AL458" t="s">
        <v>71</v>
      </c>
      <c r="AM458" t="s">
        <v>71</v>
      </c>
      <c r="AN458" t="s">
        <v>71</v>
      </c>
      <c r="AO458" t="s">
        <v>71</v>
      </c>
      <c r="AP458" t="s">
        <v>178</v>
      </c>
      <c r="AQ458" t="s">
        <v>179</v>
      </c>
      <c r="AR458" t="s">
        <v>71</v>
      </c>
      <c r="AS458" t="s">
        <v>71</v>
      </c>
      <c r="AT458" t="s">
        <v>71</v>
      </c>
      <c r="AU458" t="s">
        <v>71</v>
      </c>
      <c r="AV458">
        <v>2021</v>
      </c>
      <c r="AW458">
        <v>40</v>
      </c>
      <c r="AX458">
        <v>4</v>
      </c>
      <c r="AY458" t="s">
        <v>71</v>
      </c>
      <c r="AZ458" t="s">
        <v>71</v>
      </c>
      <c r="BA458" t="s">
        <v>71</v>
      </c>
      <c r="BB458" t="s">
        <v>71</v>
      </c>
      <c r="BC458">
        <v>8317</v>
      </c>
      <c r="BD458">
        <v>8331</v>
      </c>
      <c r="BE458" t="s">
        <v>71</v>
      </c>
      <c r="BF458" t="s">
        <v>4329</v>
      </c>
      <c r="BG458" t="str">
        <f>HYPERLINK("http://dx.doi.org/10.3233/JIFS-189654","http://dx.doi.org/10.3233/JIFS-189654")</f>
        <v>http://dx.doi.org/10.3233/JIFS-189654</v>
      </c>
      <c r="BH458" t="s">
        <v>71</v>
      </c>
      <c r="BI458" t="s">
        <v>71</v>
      </c>
      <c r="BJ458" t="s">
        <v>71</v>
      </c>
      <c r="BK458" t="s">
        <v>71</v>
      </c>
      <c r="BL458" t="s">
        <v>71</v>
      </c>
      <c r="BM458" t="s">
        <v>71</v>
      </c>
      <c r="BN458" t="s">
        <v>71</v>
      </c>
      <c r="BO458" t="s">
        <v>71</v>
      </c>
      <c r="BP458" t="s">
        <v>71</v>
      </c>
      <c r="BQ458" t="s">
        <v>71</v>
      </c>
      <c r="BR458" t="s">
        <v>71</v>
      </c>
      <c r="BS458" t="s">
        <v>71</v>
      </c>
      <c r="BT458" t="s">
        <v>4330</v>
      </c>
      <c r="BU458" t="str">
        <f>HYPERLINK("https%3A%2F%2Fwww.webofscience.com%2Fwos%2Fwoscc%2Ffull-record%2FWOS:000640545600053","View Full Record in Web of Science")</f>
        <v>View Full Record in Web of Science</v>
      </c>
    </row>
    <row r="459" spans="1:73" x14ac:dyDescent="0.25">
      <c r="A459" t="s">
        <v>69</v>
      </c>
      <c r="B459" t="s">
        <v>4331</v>
      </c>
      <c r="C459" t="s">
        <v>71</v>
      </c>
      <c r="D459" t="s">
        <v>71</v>
      </c>
      <c r="E459" t="s">
        <v>71</v>
      </c>
      <c r="F459" t="s">
        <v>4331</v>
      </c>
      <c r="G459" t="s">
        <v>71</v>
      </c>
      <c r="H459" t="s">
        <v>71</v>
      </c>
      <c r="I459" t="s">
        <v>4332</v>
      </c>
      <c r="K459" t="s">
        <v>421</v>
      </c>
      <c r="L459" t="s">
        <v>71</v>
      </c>
      <c r="M459" t="s">
        <v>71</v>
      </c>
      <c r="N459" t="s">
        <v>71</v>
      </c>
      <c r="O459" t="s">
        <v>71</v>
      </c>
      <c r="P459" t="s">
        <v>71</v>
      </c>
      <c r="Q459" t="s">
        <v>71</v>
      </c>
      <c r="R459" t="s">
        <v>71</v>
      </c>
      <c r="S459" t="s">
        <v>71</v>
      </c>
      <c r="T459" t="s">
        <v>71</v>
      </c>
      <c r="U459" t="s">
        <v>71</v>
      </c>
      <c r="V459" t="s">
        <v>71</v>
      </c>
      <c r="W459" t="s">
        <v>4333</v>
      </c>
      <c r="X459" t="s">
        <v>71</v>
      </c>
      <c r="Y459" t="s">
        <v>71</v>
      </c>
      <c r="Z459" t="s">
        <v>71</v>
      </c>
      <c r="AA459" t="s">
        <v>71</v>
      </c>
      <c r="AB459" t="s">
        <v>2829</v>
      </c>
      <c r="AC459" t="s">
        <v>71</v>
      </c>
      <c r="AD459" t="s">
        <v>71</v>
      </c>
      <c r="AE459" t="s">
        <v>71</v>
      </c>
      <c r="AF459" t="s">
        <v>71</v>
      </c>
      <c r="AG459" t="s">
        <v>71</v>
      </c>
      <c r="AH459" t="s">
        <v>71</v>
      </c>
      <c r="AI459" t="s">
        <v>71</v>
      </c>
      <c r="AJ459" t="s">
        <v>71</v>
      </c>
      <c r="AK459" t="s">
        <v>71</v>
      </c>
      <c r="AL459" t="s">
        <v>71</v>
      </c>
      <c r="AM459" t="s">
        <v>71</v>
      </c>
      <c r="AN459" t="s">
        <v>71</v>
      </c>
      <c r="AO459" t="s">
        <v>71</v>
      </c>
      <c r="AP459" t="s">
        <v>423</v>
      </c>
      <c r="AQ459" t="s">
        <v>71</v>
      </c>
      <c r="AR459" t="s">
        <v>71</v>
      </c>
      <c r="AS459" t="s">
        <v>71</v>
      </c>
      <c r="AT459" t="s">
        <v>71</v>
      </c>
      <c r="AU459" t="s">
        <v>2830</v>
      </c>
      <c r="AV459">
        <v>1994</v>
      </c>
      <c r="AW459">
        <v>64</v>
      </c>
      <c r="AX459">
        <v>3</v>
      </c>
      <c r="AY459" t="s">
        <v>71</v>
      </c>
      <c r="AZ459" t="s">
        <v>71</v>
      </c>
      <c r="BA459" t="s">
        <v>71</v>
      </c>
      <c r="BB459" t="s">
        <v>71</v>
      </c>
      <c r="BC459">
        <v>361</v>
      </c>
      <c r="BD459">
        <v>375</v>
      </c>
      <c r="BE459" t="s">
        <v>71</v>
      </c>
      <c r="BF459" t="s">
        <v>4334</v>
      </c>
      <c r="BG459" t="str">
        <f>HYPERLINK("http://dx.doi.org/10.1016/0165-0114(94)90159-7","http://dx.doi.org/10.1016/0165-0114(94)90159-7")</f>
        <v>http://dx.doi.org/10.1016/0165-0114(94)90159-7</v>
      </c>
      <c r="BH459" t="s">
        <v>71</v>
      </c>
      <c r="BI459" t="s">
        <v>71</v>
      </c>
      <c r="BJ459" t="s">
        <v>71</v>
      </c>
      <c r="BK459" t="s">
        <v>71</v>
      </c>
      <c r="BL459" t="s">
        <v>71</v>
      </c>
      <c r="BM459" t="s">
        <v>71</v>
      </c>
      <c r="BN459" t="s">
        <v>71</v>
      </c>
      <c r="BO459" t="s">
        <v>71</v>
      </c>
      <c r="BP459" t="s">
        <v>71</v>
      </c>
      <c r="BQ459" t="s">
        <v>71</v>
      </c>
      <c r="BR459" t="s">
        <v>71</v>
      </c>
      <c r="BS459" t="s">
        <v>71</v>
      </c>
      <c r="BT459" t="s">
        <v>4335</v>
      </c>
      <c r="BU459" t="str">
        <f>HYPERLINK("https%3A%2F%2Fwww.webofscience.com%2Fwos%2Fwoscc%2Ffull-record%2FWOS:A1994PD95000008","View Full Record in Web of Science")</f>
        <v>View Full Record in Web of Science</v>
      </c>
    </row>
    <row r="460" spans="1:73" x14ac:dyDescent="0.25">
      <c r="A460" t="s">
        <v>69</v>
      </c>
      <c r="B460" t="s">
        <v>3620</v>
      </c>
      <c r="C460" t="s">
        <v>71</v>
      </c>
      <c r="D460" t="s">
        <v>71</v>
      </c>
      <c r="E460" t="s">
        <v>71</v>
      </c>
      <c r="F460" t="s">
        <v>4336</v>
      </c>
      <c r="G460" t="s">
        <v>71</v>
      </c>
      <c r="H460" t="s">
        <v>71</v>
      </c>
      <c r="I460" t="s">
        <v>4337</v>
      </c>
      <c r="K460" t="s">
        <v>1049</v>
      </c>
      <c r="L460" t="s">
        <v>71</v>
      </c>
      <c r="M460" t="s">
        <v>71</v>
      </c>
      <c r="N460" t="s">
        <v>71</v>
      </c>
      <c r="O460" t="s">
        <v>71</v>
      </c>
      <c r="P460" t="s">
        <v>71</v>
      </c>
      <c r="Q460" t="s">
        <v>71</v>
      </c>
      <c r="R460" t="s">
        <v>71</v>
      </c>
      <c r="S460" t="s">
        <v>71</v>
      </c>
      <c r="T460" t="s">
        <v>71</v>
      </c>
      <c r="U460" t="s">
        <v>71</v>
      </c>
      <c r="V460" t="s">
        <v>71</v>
      </c>
      <c r="W460" t="s">
        <v>4338</v>
      </c>
      <c r="X460" t="s">
        <v>71</v>
      </c>
      <c r="Y460" t="s">
        <v>71</v>
      </c>
      <c r="Z460" t="s">
        <v>71</v>
      </c>
      <c r="AA460" t="s">
        <v>71</v>
      </c>
      <c r="AB460" t="s">
        <v>4339</v>
      </c>
      <c r="AC460" t="s">
        <v>4340</v>
      </c>
      <c r="AD460" t="s">
        <v>71</v>
      </c>
      <c r="AE460" t="s">
        <v>71</v>
      </c>
      <c r="AF460" t="s">
        <v>71</v>
      </c>
      <c r="AG460" t="s">
        <v>71</v>
      </c>
      <c r="AH460" t="s">
        <v>71</v>
      </c>
      <c r="AI460" t="s">
        <v>71</v>
      </c>
      <c r="AJ460" t="s">
        <v>71</v>
      </c>
      <c r="AK460" t="s">
        <v>71</v>
      </c>
      <c r="AL460" t="s">
        <v>71</v>
      </c>
      <c r="AM460" t="s">
        <v>71</v>
      </c>
      <c r="AN460" t="s">
        <v>71</v>
      </c>
      <c r="AO460" t="s">
        <v>71</v>
      </c>
      <c r="AP460" t="s">
        <v>1051</v>
      </c>
      <c r="AQ460" t="s">
        <v>1052</v>
      </c>
      <c r="AR460" t="s">
        <v>71</v>
      </c>
      <c r="AS460" t="s">
        <v>71</v>
      </c>
      <c r="AT460" t="s">
        <v>71</v>
      </c>
      <c r="AU460" t="s">
        <v>960</v>
      </c>
      <c r="AV460">
        <v>2017</v>
      </c>
      <c r="AW460">
        <v>8</v>
      </c>
      <c r="AX460">
        <v>2</v>
      </c>
      <c r="AY460" t="s">
        <v>71</v>
      </c>
      <c r="AZ460" t="s">
        <v>71</v>
      </c>
      <c r="BA460" t="s">
        <v>71</v>
      </c>
      <c r="BB460" t="s">
        <v>71</v>
      </c>
      <c r="BC460">
        <v>397</v>
      </c>
      <c r="BD460">
        <v>420</v>
      </c>
      <c r="BE460" t="s">
        <v>71</v>
      </c>
      <c r="BF460" t="s">
        <v>4341</v>
      </c>
      <c r="BG460" t="str">
        <f>HYPERLINK("http://dx.doi.org/10.1007/s13042-015-0332-y","http://dx.doi.org/10.1007/s13042-015-0332-y")</f>
        <v>http://dx.doi.org/10.1007/s13042-015-0332-y</v>
      </c>
      <c r="BH460" t="s">
        <v>71</v>
      </c>
      <c r="BI460" t="s">
        <v>71</v>
      </c>
      <c r="BJ460" t="s">
        <v>71</v>
      </c>
      <c r="BK460" t="s">
        <v>71</v>
      </c>
      <c r="BL460" t="s">
        <v>71</v>
      </c>
      <c r="BM460" t="s">
        <v>71</v>
      </c>
      <c r="BN460" t="s">
        <v>71</v>
      </c>
      <c r="BO460" t="s">
        <v>71</v>
      </c>
      <c r="BP460" t="s">
        <v>71</v>
      </c>
      <c r="BQ460" t="s">
        <v>71</v>
      </c>
      <c r="BR460" t="s">
        <v>71</v>
      </c>
      <c r="BS460" t="s">
        <v>71</v>
      </c>
      <c r="BT460" t="s">
        <v>4342</v>
      </c>
      <c r="BU460" t="str">
        <f>HYPERLINK("https%3A%2F%2Fwww.webofscience.com%2Fwos%2Fwoscc%2Ffull-record%2FWOS:000398821300002","View Full Record in Web of Science")</f>
        <v>View Full Record in Web of Science</v>
      </c>
    </row>
    <row r="461" spans="1:73" x14ac:dyDescent="0.25">
      <c r="A461" t="s">
        <v>83</v>
      </c>
      <c r="B461" t="s">
        <v>4343</v>
      </c>
      <c r="C461" t="s">
        <v>71</v>
      </c>
      <c r="D461" t="s">
        <v>4344</v>
      </c>
      <c r="E461" t="s">
        <v>71</v>
      </c>
      <c r="F461" t="s">
        <v>4345</v>
      </c>
      <c r="G461" t="s">
        <v>71</v>
      </c>
      <c r="H461" t="s">
        <v>71</v>
      </c>
      <c r="I461" t="s">
        <v>4346</v>
      </c>
      <c r="K461" t="s">
        <v>4347</v>
      </c>
      <c r="L461" t="s">
        <v>4348</v>
      </c>
      <c r="M461" t="s">
        <v>71</v>
      </c>
      <c r="N461" t="s">
        <v>71</v>
      </c>
      <c r="O461" t="s">
        <v>71</v>
      </c>
      <c r="P461" t="s">
        <v>4349</v>
      </c>
      <c r="Q461" t="s">
        <v>4350</v>
      </c>
      <c r="R461" t="s">
        <v>4351</v>
      </c>
      <c r="S461" t="s">
        <v>4352</v>
      </c>
      <c r="T461" t="s">
        <v>71</v>
      </c>
      <c r="U461" t="s">
        <v>71</v>
      </c>
      <c r="V461" t="s">
        <v>71</v>
      </c>
      <c r="W461" t="s">
        <v>4353</v>
      </c>
      <c r="X461" t="s">
        <v>71</v>
      </c>
      <c r="Y461" t="s">
        <v>71</v>
      </c>
      <c r="Z461" t="s">
        <v>71</v>
      </c>
      <c r="AA461" t="s">
        <v>71</v>
      </c>
      <c r="AB461" t="s">
        <v>4354</v>
      </c>
      <c r="AC461" t="s">
        <v>4355</v>
      </c>
      <c r="AD461" t="s">
        <v>71</v>
      </c>
      <c r="AE461" t="s">
        <v>71</v>
      </c>
      <c r="AF461" t="s">
        <v>71</v>
      </c>
      <c r="AG461" t="s">
        <v>71</v>
      </c>
      <c r="AH461" t="s">
        <v>71</v>
      </c>
      <c r="AI461" t="s">
        <v>71</v>
      </c>
      <c r="AJ461" t="s">
        <v>71</v>
      </c>
      <c r="AK461" t="s">
        <v>71</v>
      </c>
      <c r="AL461" t="s">
        <v>71</v>
      </c>
      <c r="AM461" t="s">
        <v>71</v>
      </c>
      <c r="AN461" t="s">
        <v>71</v>
      </c>
      <c r="AO461" t="s">
        <v>71</v>
      </c>
      <c r="AP461" t="s">
        <v>4356</v>
      </c>
      <c r="AQ461" t="s">
        <v>71</v>
      </c>
      <c r="AR461" t="s">
        <v>4357</v>
      </c>
      <c r="AS461" t="s">
        <v>71</v>
      </c>
      <c r="AT461" t="s">
        <v>71</v>
      </c>
      <c r="AU461" t="s">
        <v>71</v>
      </c>
      <c r="AV461">
        <v>2014</v>
      </c>
      <c r="AW461" t="s">
        <v>71</v>
      </c>
      <c r="AX461" t="s">
        <v>71</v>
      </c>
      <c r="AY461" t="s">
        <v>71</v>
      </c>
      <c r="AZ461" t="s">
        <v>71</v>
      </c>
      <c r="BA461" t="s">
        <v>71</v>
      </c>
      <c r="BB461" t="s">
        <v>71</v>
      </c>
      <c r="BC461">
        <v>115</v>
      </c>
      <c r="BD461">
        <v>121</v>
      </c>
      <c r="BE461" t="s">
        <v>71</v>
      </c>
      <c r="BF461" t="s">
        <v>71</v>
      </c>
      <c r="BG461" t="s">
        <v>71</v>
      </c>
      <c r="BH461" t="s">
        <v>71</v>
      </c>
      <c r="BI461" t="s">
        <v>71</v>
      </c>
      <c r="BJ461" t="s">
        <v>71</v>
      </c>
      <c r="BK461" t="s">
        <v>71</v>
      </c>
      <c r="BL461" t="s">
        <v>71</v>
      </c>
      <c r="BM461" t="s">
        <v>71</v>
      </c>
      <c r="BN461" t="s">
        <v>71</v>
      </c>
      <c r="BO461" t="s">
        <v>71</v>
      </c>
      <c r="BP461" t="s">
        <v>71</v>
      </c>
      <c r="BQ461" t="s">
        <v>71</v>
      </c>
      <c r="BR461" t="s">
        <v>71</v>
      </c>
      <c r="BS461" t="s">
        <v>71</v>
      </c>
      <c r="BT461" t="s">
        <v>4358</v>
      </c>
      <c r="BU461" t="str">
        <f>HYPERLINK("https%3A%2F%2Fwww.webofscience.com%2Fwos%2Fwoscc%2Ffull-record%2FWOS:000371484600020","View Full Record in Web of Science")</f>
        <v>View Full Record in Web of Science</v>
      </c>
    </row>
    <row r="462" spans="1:73" x14ac:dyDescent="0.25">
      <c r="A462" t="s">
        <v>83</v>
      </c>
      <c r="B462" t="s">
        <v>4359</v>
      </c>
      <c r="C462" t="s">
        <v>71</v>
      </c>
      <c r="D462" t="s">
        <v>3512</v>
      </c>
      <c r="E462" t="s">
        <v>71</v>
      </c>
      <c r="F462" t="s">
        <v>4360</v>
      </c>
      <c r="G462" t="s">
        <v>71</v>
      </c>
      <c r="H462" t="s">
        <v>71</v>
      </c>
      <c r="I462" t="s">
        <v>4361</v>
      </c>
      <c r="K462" t="s">
        <v>4362</v>
      </c>
      <c r="L462" t="s">
        <v>601</v>
      </c>
      <c r="M462" t="s">
        <v>71</v>
      </c>
      <c r="N462" t="s">
        <v>71</v>
      </c>
      <c r="O462" t="s">
        <v>71</v>
      </c>
      <c r="P462" t="s">
        <v>3515</v>
      </c>
      <c r="Q462" t="s">
        <v>3516</v>
      </c>
      <c r="R462" t="s">
        <v>3517</v>
      </c>
      <c r="S462" t="s">
        <v>3518</v>
      </c>
      <c r="T462" t="s">
        <v>71</v>
      </c>
      <c r="U462" t="s">
        <v>71</v>
      </c>
      <c r="V462" t="s">
        <v>71</v>
      </c>
      <c r="W462" t="s">
        <v>4363</v>
      </c>
      <c r="X462" t="s">
        <v>71</v>
      </c>
      <c r="Y462" t="s">
        <v>71</v>
      </c>
      <c r="Z462" t="s">
        <v>71</v>
      </c>
      <c r="AA462" t="s">
        <v>71</v>
      </c>
      <c r="AB462" t="s">
        <v>4364</v>
      </c>
      <c r="AC462" t="s">
        <v>4365</v>
      </c>
      <c r="AD462" t="s">
        <v>71</v>
      </c>
      <c r="AE462" t="s">
        <v>71</v>
      </c>
      <c r="AF462" t="s">
        <v>71</v>
      </c>
      <c r="AG462" t="s">
        <v>71</v>
      </c>
      <c r="AH462" t="s">
        <v>71</v>
      </c>
      <c r="AI462" t="s">
        <v>71</v>
      </c>
      <c r="AJ462" t="s">
        <v>71</v>
      </c>
      <c r="AK462" t="s">
        <v>71</v>
      </c>
      <c r="AL462" t="s">
        <v>71</v>
      </c>
      <c r="AM462" t="s">
        <v>71</v>
      </c>
      <c r="AN462" t="s">
        <v>71</v>
      </c>
      <c r="AO462" t="s">
        <v>71</v>
      </c>
      <c r="AP462" t="s">
        <v>606</v>
      </c>
      <c r="AQ462" t="s">
        <v>607</v>
      </c>
      <c r="AR462" t="s">
        <v>4366</v>
      </c>
      <c r="AS462" t="s">
        <v>71</v>
      </c>
      <c r="AT462" t="s">
        <v>71</v>
      </c>
      <c r="AU462" t="s">
        <v>71</v>
      </c>
      <c r="AV462">
        <v>2018</v>
      </c>
      <c r="AW462">
        <v>642</v>
      </c>
      <c r="AX462" t="s">
        <v>71</v>
      </c>
      <c r="AY462" t="s">
        <v>71</v>
      </c>
      <c r="AZ462" t="s">
        <v>71</v>
      </c>
      <c r="BA462" t="s">
        <v>71</v>
      </c>
      <c r="BB462" t="s">
        <v>71</v>
      </c>
      <c r="BC462">
        <v>405</v>
      </c>
      <c r="BD462">
        <v>416</v>
      </c>
      <c r="BE462" t="s">
        <v>71</v>
      </c>
      <c r="BF462" t="s">
        <v>4367</v>
      </c>
      <c r="BG462" t="str">
        <f>HYPERLINK("http://dx.doi.org/10.1007/978-3-319-66824-6_36","http://dx.doi.org/10.1007/978-3-319-66824-6_36")</f>
        <v>http://dx.doi.org/10.1007/978-3-319-66824-6_36</v>
      </c>
      <c r="BH462" t="s">
        <v>71</v>
      </c>
      <c r="BI462" t="s">
        <v>71</v>
      </c>
      <c r="BJ462" t="s">
        <v>71</v>
      </c>
      <c r="BK462" t="s">
        <v>71</v>
      </c>
      <c r="BL462" t="s">
        <v>71</v>
      </c>
      <c r="BM462" t="s">
        <v>71</v>
      </c>
      <c r="BN462" t="s">
        <v>71</v>
      </c>
      <c r="BO462" t="s">
        <v>71</v>
      </c>
      <c r="BP462" t="s">
        <v>71</v>
      </c>
      <c r="BQ462" t="s">
        <v>71</v>
      </c>
      <c r="BR462" t="s">
        <v>71</v>
      </c>
      <c r="BS462" t="s">
        <v>71</v>
      </c>
      <c r="BT462" t="s">
        <v>4368</v>
      </c>
      <c r="BU462" t="str">
        <f>HYPERLINK("https%3A%2F%2Fwww.webofscience.com%2Fwos%2Fwoscc%2Ffull-record%2FWOS:000432807900036","View Full Record in Web of Science")</f>
        <v>View Full Record in Web of Science</v>
      </c>
    </row>
    <row r="463" spans="1:73" x14ac:dyDescent="0.25">
      <c r="A463" t="s">
        <v>83</v>
      </c>
      <c r="B463" t="s">
        <v>4369</v>
      </c>
      <c r="C463" t="s">
        <v>71</v>
      </c>
      <c r="D463" t="s">
        <v>4370</v>
      </c>
      <c r="E463" t="s">
        <v>71</v>
      </c>
      <c r="F463" t="s">
        <v>4371</v>
      </c>
      <c r="G463" t="s">
        <v>71</v>
      </c>
      <c r="H463" t="s">
        <v>71</v>
      </c>
      <c r="I463" t="s">
        <v>4372</v>
      </c>
      <c r="K463" t="s">
        <v>4373</v>
      </c>
      <c r="L463" t="s">
        <v>4374</v>
      </c>
      <c r="M463" t="s">
        <v>71</v>
      </c>
      <c r="N463" t="s">
        <v>71</v>
      </c>
      <c r="O463" t="s">
        <v>71</v>
      </c>
      <c r="P463" t="s">
        <v>4375</v>
      </c>
      <c r="Q463" t="s">
        <v>4376</v>
      </c>
      <c r="R463" t="s">
        <v>4377</v>
      </c>
      <c r="S463" t="s">
        <v>4378</v>
      </c>
      <c r="T463" t="s">
        <v>71</v>
      </c>
      <c r="U463" t="s">
        <v>71</v>
      </c>
      <c r="V463" t="s">
        <v>71</v>
      </c>
      <c r="W463" t="s">
        <v>4379</v>
      </c>
      <c r="X463" t="s">
        <v>71</v>
      </c>
      <c r="Y463" t="s">
        <v>71</v>
      </c>
      <c r="Z463" t="s">
        <v>71</v>
      </c>
      <c r="AA463" t="s">
        <v>71</v>
      </c>
      <c r="AB463" t="s">
        <v>71</v>
      </c>
      <c r="AC463" t="s">
        <v>4380</v>
      </c>
      <c r="AD463" t="s">
        <v>71</v>
      </c>
      <c r="AE463" t="s">
        <v>71</v>
      </c>
      <c r="AF463" t="s">
        <v>71</v>
      </c>
      <c r="AG463" t="s">
        <v>71</v>
      </c>
      <c r="AH463" t="s">
        <v>71</v>
      </c>
      <c r="AI463" t="s">
        <v>71</v>
      </c>
      <c r="AJ463" t="s">
        <v>71</v>
      </c>
      <c r="AK463" t="s">
        <v>71</v>
      </c>
      <c r="AL463" t="s">
        <v>71</v>
      </c>
      <c r="AM463" t="s">
        <v>71</v>
      </c>
      <c r="AN463" t="s">
        <v>71</v>
      </c>
      <c r="AO463" t="s">
        <v>71</v>
      </c>
      <c r="AP463" t="s">
        <v>4381</v>
      </c>
      <c r="AQ463" t="s">
        <v>4382</v>
      </c>
      <c r="AR463" t="s">
        <v>4383</v>
      </c>
      <c r="AS463" t="s">
        <v>71</v>
      </c>
      <c r="AT463" t="s">
        <v>71</v>
      </c>
      <c r="AU463" t="s">
        <v>71</v>
      </c>
      <c r="AV463">
        <v>2020</v>
      </c>
      <c r="AW463" t="s">
        <v>71</v>
      </c>
      <c r="AX463" t="s">
        <v>71</v>
      </c>
      <c r="AY463" t="s">
        <v>71</v>
      </c>
      <c r="AZ463" t="s">
        <v>71</v>
      </c>
      <c r="BA463" t="s">
        <v>71</v>
      </c>
      <c r="BB463" t="s">
        <v>71</v>
      </c>
      <c r="BC463">
        <v>305</v>
      </c>
      <c r="BD463">
        <v>308</v>
      </c>
      <c r="BE463" t="s">
        <v>71</v>
      </c>
      <c r="BF463" t="s">
        <v>71</v>
      </c>
      <c r="BG463" t="s">
        <v>71</v>
      </c>
      <c r="BH463" t="s">
        <v>71</v>
      </c>
      <c r="BI463" t="s">
        <v>71</v>
      </c>
      <c r="BJ463" t="s">
        <v>71</v>
      </c>
      <c r="BK463" t="s">
        <v>71</v>
      </c>
      <c r="BL463" t="s">
        <v>71</v>
      </c>
      <c r="BM463" t="s">
        <v>71</v>
      </c>
      <c r="BN463" t="s">
        <v>71</v>
      </c>
      <c r="BO463" t="s">
        <v>71</v>
      </c>
      <c r="BP463" t="s">
        <v>71</v>
      </c>
      <c r="BQ463" t="s">
        <v>71</v>
      </c>
      <c r="BR463" t="s">
        <v>71</v>
      </c>
      <c r="BS463" t="s">
        <v>71</v>
      </c>
      <c r="BT463" t="s">
        <v>4384</v>
      </c>
      <c r="BU463" t="str">
        <f>HYPERLINK("https%3A%2F%2Fwww.webofscience.com%2Fwos%2Fwoscc%2Ffull-record%2FWOS:000703889300045","View Full Record in Web of Science")</f>
        <v>View Full Record in Web of Science</v>
      </c>
    </row>
    <row r="464" spans="1:73" x14ac:dyDescent="0.25">
      <c r="A464" t="s">
        <v>69</v>
      </c>
      <c r="B464" t="s">
        <v>4385</v>
      </c>
      <c r="C464" t="s">
        <v>71</v>
      </c>
      <c r="D464" t="s">
        <v>71</v>
      </c>
      <c r="E464" t="s">
        <v>71</v>
      </c>
      <c r="F464" t="s">
        <v>4386</v>
      </c>
      <c r="G464" t="s">
        <v>71</v>
      </c>
      <c r="H464" t="s">
        <v>71</v>
      </c>
      <c r="I464" t="s">
        <v>4387</v>
      </c>
      <c r="K464" t="s">
        <v>194</v>
      </c>
      <c r="L464" t="s">
        <v>71</v>
      </c>
      <c r="M464" t="s">
        <v>71</v>
      </c>
      <c r="N464" t="s">
        <v>71</v>
      </c>
      <c r="O464" t="s">
        <v>71</v>
      </c>
      <c r="P464" t="s">
        <v>71</v>
      </c>
      <c r="Q464" t="s">
        <v>71</v>
      </c>
      <c r="R464" t="s">
        <v>71</v>
      </c>
      <c r="S464" t="s">
        <v>71</v>
      </c>
      <c r="T464" t="s">
        <v>71</v>
      </c>
      <c r="U464" t="s">
        <v>71</v>
      </c>
      <c r="V464" t="s">
        <v>71</v>
      </c>
      <c r="W464" t="s">
        <v>4388</v>
      </c>
      <c r="X464" t="s">
        <v>71</v>
      </c>
      <c r="Y464" t="s">
        <v>71</v>
      </c>
      <c r="Z464" t="s">
        <v>71</v>
      </c>
      <c r="AA464" t="s">
        <v>71</v>
      </c>
      <c r="AB464" t="s">
        <v>4389</v>
      </c>
      <c r="AC464" t="s">
        <v>4390</v>
      </c>
      <c r="AD464" t="s">
        <v>71</v>
      </c>
      <c r="AE464" t="s">
        <v>71</v>
      </c>
      <c r="AF464" t="s">
        <v>71</v>
      </c>
      <c r="AG464" t="s">
        <v>71</v>
      </c>
      <c r="AH464" t="s">
        <v>71</v>
      </c>
      <c r="AI464" t="s">
        <v>71</v>
      </c>
      <c r="AJ464" t="s">
        <v>71</v>
      </c>
      <c r="AK464" t="s">
        <v>71</v>
      </c>
      <c r="AL464" t="s">
        <v>71</v>
      </c>
      <c r="AM464" t="s">
        <v>71</v>
      </c>
      <c r="AN464" t="s">
        <v>71</v>
      </c>
      <c r="AO464" t="s">
        <v>71</v>
      </c>
      <c r="AP464" t="s">
        <v>198</v>
      </c>
      <c r="AQ464" t="s">
        <v>199</v>
      </c>
      <c r="AR464" t="s">
        <v>71</v>
      </c>
      <c r="AS464" t="s">
        <v>71</v>
      </c>
      <c r="AT464" t="s">
        <v>71</v>
      </c>
      <c r="AU464" t="s">
        <v>71</v>
      </c>
      <c r="AV464">
        <v>2016</v>
      </c>
      <c r="AW464">
        <v>9</v>
      </c>
      <c r="AX464" t="s">
        <v>71</v>
      </c>
      <c r="AY464" t="s">
        <v>71</v>
      </c>
      <c r="AZ464">
        <v>1</v>
      </c>
      <c r="BA464" t="s">
        <v>180</v>
      </c>
      <c r="BB464" t="s">
        <v>71</v>
      </c>
      <c r="BC464">
        <v>25</v>
      </c>
      <c r="BD464">
        <v>34</v>
      </c>
      <c r="BE464" t="s">
        <v>71</v>
      </c>
      <c r="BF464" t="s">
        <v>4391</v>
      </c>
      <c r="BG464" t="str">
        <f>HYPERLINK("http://dx.doi.org/10.1080/18756891.2016.1180816","http://dx.doi.org/10.1080/18756891.2016.1180816")</f>
        <v>http://dx.doi.org/10.1080/18756891.2016.1180816</v>
      </c>
      <c r="BH464" t="s">
        <v>71</v>
      </c>
      <c r="BI464" t="s">
        <v>71</v>
      </c>
      <c r="BJ464" t="s">
        <v>71</v>
      </c>
      <c r="BK464" t="s">
        <v>71</v>
      </c>
      <c r="BL464" t="s">
        <v>71</v>
      </c>
      <c r="BM464" t="s">
        <v>71</v>
      </c>
      <c r="BN464" t="s">
        <v>71</v>
      </c>
      <c r="BO464" t="s">
        <v>71</v>
      </c>
      <c r="BP464" t="s">
        <v>71</v>
      </c>
      <c r="BQ464" t="s">
        <v>71</v>
      </c>
      <c r="BR464" t="s">
        <v>71</v>
      </c>
      <c r="BS464" t="s">
        <v>71</v>
      </c>
      <c r="BT464" t="s">
        <v>4392</v>
      </c>
      <c r="BU464" t="str">
        <f>HYPERLINK("https%3A%2F%2Fwww.webofscience.com%2Fwos%2Fwoscc%2Ffull-record%2FWOS:000375236200003","View Full Record in Web of Science")</f>
        <v>View Full Record in Web of Science</v>
      </c>
    </row>
    <row r="465" spans="1:73" x14ac:dyDescent="0.25">
      <c r="A465" t="s">
        <v>69</v>
      </c>
      <c r="B465" t="s">
        <v>4393</v>
      </c>
      <c r="C465" t="s">
        <v>71</v>
      </c>
      <c r="D465" t="s">
        <v>71</v>
      </c>
      <c r="E465" t="s">
        <v>71</v>
      </c>
      <c r="F465" t="s">
        <v>4394</v>
      </c>
      <c r="G465" t="s">
        <v>71</v>
      </c>
      <c r="H465" t="s">
        <v>71</v>
      </c>
      <c r="I465" t="s">
        <v>4395</v>
      </c>
      <c r="K465" t="s">
        <v>123</v>
      </c>
      <c r="L465" t="s">
        <v>71</v>
      </c>
      <c r="M465" t="s">
        <v>71</v>
      </c>
      <c r="N465" t="s">
        <v>71</v>
      </c>
      <c r="O465" t="s">
        <v>71</v>
      </c>
      <c r="P465" t="s">
        <v>71</v>
      </c>
      <c r="Q465" t="s">
        <v>71</v>
      </c>
      <c r="R465" t="s">
        <v>71</v>
      </c>
      <c r="S465" t="s">
        <v>71</v>
      </c>
      <c r="T465" t="s">
        <v>71</v>
      </c>
      <c r="U465" t="s">
        <v>71</v>
      </c>
      <c r="V465" t="s">
        <v>71</v>
      </c>
      <c r="W465" t="s">
        <v>4396</v>
      </c>
      <c r="X465" t="s">
        <v>71</v>
      </c>
      <c r="Y465" t="s">
        <v>71</v>
      </c>
      <c r="Z465" t="s">
        <v>71</v>
      </c>
      <c r="AA465" t="s">
        <v>71</v>
      </c>
      <c r="AB465" t="s">
        <v>71</v>
      </c>
      <c r="AC465" t="s">
        <v>71</v>
      </c>
      <c r="AD465" t="s">
        <v>71</v>
      </c>
      <c r="AE465" t="s">
        <v>71</v>
      </c>
      <c r="AF465" t="s">
        <v>71</v>
      </c>
      <c r="AG465" t="s">
        <v>71</v>
      </c>
      <c r="AH465" t="s">
        <v>71</v>
      </c>
      <c r="AI465" t="s">
        <v>71</v>
      </c>
      <c r="AJ465" t="s">
        <v>71</v>
      </c>
      <c r="AK465" t="s">
        <v>71</v>
      </c>
      <c r="AL465" t="s">
        <v>71</v>
      </c>
      <c r="AM465" t="s">
        <v>71</v>
      </c>
      <c r="AN465" t="s">
        <v>71</v>
      </c>
      <c r="AO465" t="s">
        <v>71</v>
      </c>
      <c r="AP465" t="s">
        <v>127</v>
      </c>
      <c r="AQ465" t="s">
        <v>128</v>
      </c>
      <c r="AR465" t="s">
        <v>71</v>
      </c>
      <c r="AS465" t="s">
        <v>71</v>
      </c>
      <c r="AT465" t="s">
        <v>71</v>
      </c>
      <c r="AU465" t="s">
        <v>4397</v>
      </c>
      <c r="AV465">
        <v>2007</v>
      </c>
      <c r="AW465">
        <v>177</v>
      </c>
      <c r="AX465">
        <v>12</v>
      </c>
      <c r="AY465" t="s">
        <v>71</v>
      </c>
      <c r="AZ465" t="s">
        <v>71</v>
      </c>
      <c r="BA465" t="s">
        <v>71</v>
      </c>
      <c r="BB465" t="s">
        <v>71</v>
      </c>
      <c r="BC465">
        <v>2448</v>
      </c>
      <c r="BD465">
        <v>2458</v>
      </c>
      <c r="BE465" t="s">
        <v>71</v>
      </c>
      <c r="BF465" t="s">
        <v>4398</v>
      </c>
      <c r="BG465" t="str">
        <f>HYPERLINK("http://dx.doi.org/10.1016/j.ins.2007.01.035","http://dx.doi.org/10.1016/j.ins.2007.01.035")</f>
        <v>http://dx.doi.org/10.1016/j.ins.2007.01.035</v>
      </c>
      <c r="BH465" t="s">
        <v>71</v>
      </c>
      <c r="BI465" t="s">
        <v>71</v>
      </c>
      <c r="BJ465" t="s">
        <v>71</v>
      </c>
      <c r="BK465" t="s">
        <v>71</v>
      </c>
      <c r="BL465" t="s">
        <v>71</v>
      </c>
      <c r="BM465" t="s">
        <v>71</v>
      </c>
      <c r="BN465" t="s">
        <v>71</v>
      </c>
      <c r="BO465" t="s">
        <v>71</v>
      </c>
      <c r="BP465" t="s">
        <v>71</v>
      </c>
      <c r="BQ465" t="s">
        <v>71</v>
      </c>
      <c r="BR465" t="s">
        <v>71</v>
      </c>
      <c r="BS465" t="s">
        <v>71</v>
      </c>
      <c r="BT465" t="s">
        <v>4399</v>
      </c>
      <c r="BU465" t="str">
        <f>HYPERLINK("https%3A%2F%2Fwww.webofscience.com%2Fwos%2Fwoscc%2Ffull-record%2FWOS:000246595100005","View Full Record in Web of Science")</f>
        <v>View Full Record in Web of Science</v>
      </c>
    </row>
    <row r="466" spans="1:73" x14ac:dyDescent="0.25">
      <c r="A466" t="s">
        <v>83</v>
      </c>
      <c r="B466" t="s">
        <v>4400</v>
      </c>
      <c r="C466" t="s">
        <v>71</v>
      </c>
      <c r="D466" t="s">
        <v>203</v>
      </c>
      <c r="E466" t="s">
        <v>71</v>
      </c>
      <c r="F466" t="s">
        <v>4401</v>
      </c>
      <c r="G466" t="s">
        <v>71</v>
      </c>
      <c r="H466" t="s">
        <v>71</v>
      </c>
      <c r="I466" t="s">
        <v>4402</v>
      </c>
      <c r="K466" t="s">
        <v>206</v>
      </c>
      <c r="L466" t="s">
        <v>207</v>
      </c>
      <c r="M466" t="s">
        <v>71</v>
      </c>
      <c r="N466" t="s">
        <v>71</v>
      </c>
      <c r="O466" t="s">
        <v>71</v>
      </c>
      <c r="P466" t="s">
        <v>208</v>
      </c>
      <c r="Q466" t="s">
        <v>209</v>
      </c>
      <c r="R466" t="s">
        <v>210</v>
      </c>
      <c r="S466" t="s">
        <v>211</v>
      </c>
      <c r="T466" t="s">
        <v>71</v>
      </c>
      <c r="U466" t="s">
        <v>71</v>
      </c>
      <c r="V466" t="s">
        <v>71</v>
      </c>
      <c r="W466" t="s">
        <v>4403</v>
      </c>
      <c r="X466" t="s">
        <v>71</v>
      </c>
      <c r="Y466" t="s">
        <v>71</v>
      </c>
      <c r="Z466" t="s">
        <v>71</v>
      </c>
      <c r="AA466" t="s">
        <v>71</v>
      </c>
      <c r="AB466" t="s">
        <v>71</v>
      </c>
      <c r="AC466" t="s">
        <v>71</v>
      </c>
      <c r="AD466" t="s">
        <v>71</v>
      </c>
      <c r="AE466" t="s">
        <v>71</v>
      </c>
      <c r="AF466" t="s">
        <v>71</v>
      </c>
      <c r="AG466" t="s">
        <v>71</v>
      </c>
      <c r="AH466" t="s">
        <v>71</v>
      </c>
      <c r="AI466" t="s">
        <v>71</v>
      </c>
      <c r="AJ466" t="s">
        <v>71</v>
      </c>
      <c r="AK466" t="s">
        <v>71</v>
      </c>
      <c r="AL466" t="s">
        <v>71</v>
      </c>
      <c r="AM466" t="s">
        <v>71</v>
      </c>
      <c r="AN466" t="s">
        <v>71</v>
      </c>
      <c r="AO466" t="s">
        <v>71</v>
      </c>
      <c r="AP466" t="s">
        <v>213</v>
      </c>
      <c r="AQ466" t="s">
        <v>71</v>
      </c>
      <c r="AR466" t="s">
        <v>214</v>
      </c>
      <c r="AS466" t="s">
        <v>71</v>
      </c>
      <c r="AT466" t="s">
        <v>71</v>
      </c>
      <c r="AU466" t="s">
        <v>71</v>
      </c>
      <c r="AV466">
        <v>2008</v>
      </c>
      <c r="AW466">
        <v>46</v>
      </c>
      <c r="AX466" t="s">
        <v>71</v>
      </c>
      <c r="AY466" t="s">
        <v>71</v>
      </c>
      <c r="AZ466" t="s">
        <v>71</v>
      </c>
      <c r="BA466" t="s">
        <v>71</v>
      </c>
      <c r="BB466" t="s">
        <v>71</v>
      </c>
      <c r="BC466">
        <v>5</v>
      </c>
      <c r="BD466">
        <v>15</v>
      </c>
      <c r="BE466" t="s">
        <v>71</v>
      </c>
      <c r="BF466" t="s">
        <v>71</v>
      </c>
      <c r="BG466" t="s">
        <v>71</v>
      </c>
      <c r="BH466" t="s">
        <v>71</v>
      </c>
      <c r="BI466" t="s">
        <v>71</v>
      </c>
      <c r="BJ466" t="s">
        <v>71</v>
      </c>
      <c r="BK466" t="s">
        <v>71</v>
      </c>
      <c r="BL466" t="s">
        <v>71</v>
      </c>
      <c r="BM466" t="s">
        <v>71</v>
      </c>
      <c r="BN466" t="s">
        <v>71</v>
      </c>
      <c r="BO466" t="s">
        <v>71</v>
      </c>
      <c r="BP466" t="s">
        <v>71</v>
      </c>
      <c r="BQ466" t="s">
        <v>71</v>
      </c>
      <c r="BR466" t="s">
        <v>71</v>
      </c>
      <c r="BS466" t="s">
        <v>71</v>
      </c>
      <c r="BT466" t="s">
        <v>4404</v>
      </c>
      <c r="BU466" t="str">
        <f>HYPERLINK("https%3A%2F%2Fwww.webofscience.com%2Fwos%2Fwoscc%2Ffull-record%2FWOS:000254887600002","View Full Record in Web of Science")</f>
        <v>View Full Record in Web of Science</v>
      </c>
    </row>
    <row r="467" spans="1:73" x14ac:dyDescent="0.25">
      <c r="A467" t="s">
        <v>83</v>
      </c>
      <c r="B467" t="s">
        <v>4405</v>
      </c>
      <c r="C467" t="s">
        <v>71</v>
      </c>
      <c r="D467" t="s">
        <v>71</v>
      </c>
      <c r="E467" t="s">
        <v>102</v>
      </c>
      <c r="F467" t="s">
        <v>4406</v>
      </c>
      <c r="G467" t="s">
        <v>71</v>
      </c>
      <c r="H467" t="s">
        <v>71</v>
      </c>
      <c r="I467" t="s">
        <v>4407</v>
      </c>
      <c r="K467" t="s">
        <v>4408</v>
      </c>
      <c r="L467" t="s">
        <v>71</v>
      </c>
      <c r="M467" t="s">
        <v>71</v>
      </c>
      <c r="N467" t="s">
        <v>71</v>
      </c>
      <c r="O467" t="s">
        <v>71</v>
      </c>
      <c r="P467" t="s">
        <v>4409</v>
      </c>
      <c r="Q467" t="s">
        <v>4410</v>
      </c>
      <c r="R467" t="s">
        <v>4411</v>
      </c>
      <c r="S467" t="s">
        <v>4412</v>
      </c>
      <c r="T467" t="s">
        <v>71</v>
      </c>
      <c r="U467" t="s">
        <v>71</v>
      </c>
      <c r="V467" t="s">
        <v>71</v>
      </c>
      <c r="W467" t="s">
        <v>4413</v>
      </c>
      <c r="X467" t="s">
        <v>71</v>
      </c>
      <c r="Y467" t="s">
        <v>71</v>
      </c>
      <c r="Z467" t="s">
        <v>71</v>
      </c>
      <c r="AA467" t="s">
        <v>71</v>
      </c>
      <c r="AB467" t="s">
        <v>4414</v>
      </c>
      <c r="AC467" t="s">
        <v>4415</v>
      </c>
      <c r="AD467" t="s">
        <v>71</v>
      </c>
      <c r="AE467" t="s">
        <v>71</v>
      </c>
      <c r="AF467" t="s">
        <v>71</v>
      </c>
      <c r="AG467" t="s">
        <v>71</v>
      </c>
      <c r="AH467" t="s">
        <v>71</v>
      </c>
      <c r="AI467" t="s">
        <v>71</v>
      </c>
      <c r="AJ467" t="s">
        <v>71</v>
      </c>
      <c r="AK467" t="s">
        <v>71</v>
      </c>
      <c r="AL467" t="s">
        <v>71</v>
      </c>
      <c r="AM467" t="s">
        <v>71</v>
      </c>
      <c r="AN467" t="s">
        <v>71</v>
      </c>
      <c r="AO467" t="s">
        <v>71</v>
      </c>
      <c r="AP467" t="s">
        <v>71</v>
      </c>
      <c r="AQ467" t="s">
        <v>71</v>
      </c>
      <c r="AR467" t="s">
        <v>4416</v>
      </c>
      <c r="AS467" t="s">
        <v>71</v>
      </c>
      <c r="AT467" t="s">
        <v>71</v>
      </c>
      <c r="AU467" t="s">
        <v>71</v>
      </c>
      <c r="AV467">
        <v>2015</v>
      </c>
      <c r="AW467" t="s">
        <v>71</v>
      </c>
      <c r="AX467" t="s">
        <v>71</v>
      </c>
      <c r="AY467" t="s">
        <v>71</v>
      </c>
      <c r="AZ467" t="s">
        <v>71</v>
      </c>
      <c r="BA467" t="s">
        <v>71</v>
      </c>
      <c r="BB467" t="s">
        <v>71</v>
      </c>
      <c r="BC467" t="s">
        <v>71</v>
      </c>
      <c r="BD467" t="s">
        <v>71</v>
      </c>
      <c r="BE467" t="s">
        <v>71</v>
      </c>
      <c r="BF467" t="s">
        <v>71</v>
      </c>
      <c r="BG467" t="s">
        <v>71</v>
      </c>
      <c r="BH467" t="s">
        <v>71</v>
      </c>
      <c r="BI467" t="s">
        <v>71</v>
      </c>
      <c r="BJ467" t="s">
        <v>71</v>
      </c>
      <c r="BK467" t="s">
        <v>71</v>
      </c>
      <c r="BL467" t="s">
        <v>71</v>
      </c>
      <c r="BM467" t="s">
        <v>71</v>
      </c>
      <c r="BN467" t="s">
        <v>71</v>
      </c>
      <c r="BO467" t="s">
        <v>71</v>
      </c>
      <c r="BP467" t="s">
        <v>71</v>
      </c>
      <c r="BQ467" t="s">
        <v>71</v>
      </c>
      <c r="BR467" t="s">
        <v>71</v>
      </c>
      <c r="BS467" t="s">
        <v>71</v>
      </c>
      <c r="BT467" t="s">
        <v>4417</v>
      </c>
      <c r="BU467" t="str">
        <f>HYPERLINK("https%3A%2F%2Fwww.webofscience.com%2Fwos%2Fwoscc%2Ffull-record%2FWOS:000380451600084","View Full Record in Web of Science")</f>
        <v>View Full Record in Web of Science</v>
      </c>
    </row>
    <row r="468" spans="1:73" x14ac:dyDescent="0.25">
      <c r="A468" t="s">
        <v>69</v>
      </c>
      <c r="B468" t="s">
        <v>4418</v>
      </c>
      <c r="C468" t="s">
        <v>71</v>
      </c>
      <c r="D468" t="s">
        <v>71</v>
      </c>
      <c r="E468" t="s">
        <v>71</v>
      </c>
      <c r="F468" t="s">
        <v>4419</v>
      </c>
      <c r="G468" t="s">
        <v>71</v>
      </c>
      <c r="H468" t="s">
        <v>71</v>
      </c>
      <c r="I468" t="s">
        <v>4420</v>
      </c>
      <c r="K468" t="s">
        <v>123</v>
      </c>
      <c r="L468" t="s">
        <v>71</v>
      </c>
      <c r="M468" t="s">
        <v>71</v>
      </c>
      <c r="N468" t="s">
        <v>71</v>
      </c>
      <c r="O468" t="s">
        <v>71</v>
      </c>
      <c r="P468" t="s">
        <v>71</v>
      </c>
      <c r="Q468" t="s">
        <v>71</v>
      </c>
      <c r="R468" t="s">
        <v>71</v>
      </c>
      <c r="S468" t="s">
        <v>71</v>
      </c>
      <c r="T468" t="s">
        <v>71</v>
      </c>
      <c r="U468" t="s">
        <v>71</v>
      </c>
      <c r="V468" t="s">
        <v>71</v>
      </c>
      <c r="W468" t="s">
        <v>4421</v>
      </c>
      <c r="X468" t="s">
        <v>71</v>
      </c>
      <c r="Y468" t="s">
        <v>71</v>
      </c>
      <c r="Z468" t="s">
        <v>71</v>
      </c>
      <c r="AA468" t="s">
        <v>71</v>
      </c>
      <c r="AB468" t="s">
        <v>4422</v>
      </c>
      <c r="AC468" t="s">
        <v>4423</v>
      </c>
      <c r="AD468" t="s">
        <v>71</v>
      </c>
      <c r="AE468" t="s">
        <v>71</v>
      </c>
      <c r="AF468" t="s">
        <v>71</v>
      </c>
      <c r="AG468" t="s">
        <v>71</v>
      </c>
      <c r="AH468" t="s">
        <v>71</v>
      </c>
      <c r="AI468" t="s">
        <v>71</v>
      </c>
      <c r="AJ468" t="s">
        <v>71</v>
      </c>
      <c r="AK468" t="s">
        <v>71</v>
      </c>
      <c r="AL468" t="s">
        <v>71</v>
      </c>
      <c r="AM468" t="s">
        <v>71</v>
      </c>
      <c r="AN468" t="s">
        <v>71</v>
      </c>
      <c r="AO468" t="s">
        <v>71</v>
      </c>
      <c r="AP468" t="s">
        <v>127</v>
      </c>
      <c r="AQ468" t="s">
        <v>128</v>
      </c>
      <c r="AR468" t="s">
        <v>71</v>
      </c>
      <c r="AS468" t="s">
        <v>71</v>
      </c>
      <c r="AT468" t="s">
        <v>71</v>
      </c>
      <c r="AU468" t="s">
        <v>479</v>
      </c>
      <c r="AV468">
        <v>2019</v>
      </c>
      <c r="AW468">
        <v>502</v>
      </c>
      <c r="AX468" t="s">
        <v>71</v>
      </c>
      <c r="AY468" t="s">
        <v>71</v>
      </c>
      <c r="AZ468" t="s">
        <v>71</v>
      </c>
      <c r="BA468" t="s">
        <v>71</v>
      </c>
      <c r="BB468" t="s">
        <v>71</v>
      </c>
      <c r="BC468">
        <v>394</v>
      </c>
      <c r="BD468">
        <v>417</v>
      </c>
      <c r="BE468" t="s">
        <v>71</v>
      </c>
      <c r="BF468" t="s">
        <v>4424</v>
      </c>
      <c r="BG468" t="str">
        <f>HYPERLINK("http://dx.doi.org/10.1016/j.ins.2019.06.049","http://dx.doi.org/10.1016/j.ins.2019.06.049")</f>
        <v>http://dx.doi.org/10.1016/j.ins.2019.06.049</v>
      </c>
      <c r="BH468" t="s">
        <v>71</v>
      </c>
      <c r="BI468" t="s">
        <v>71</v>
      </c>
      <c r="BJ468" t="s">
        <v>71</v>
      </c>
      <c r="BK468" t="s">
        <v>71</v>
      </c>
      <c r="BL468" t="s">
        <v>71</v>
      </c>
      <c r="BM468" t="s">
        <v>71</v>
      </c>
      <c r="BN468" t="s">
        <v>71</v>
      </c>
      <c r="BO468" t="s">
        <v>71</v>
      </c>
      <c r="BP468" t="s">
        <v>71</v>
      </c>
      <c r="BQ468" t="s">
        <v>71</v>
      </c>
      <c r="BR468" t="s">
        <v>71</v>
      </c>
      <c r="BS468" t="s">
        <v>71</v>
      </c>
      <c r="BT468" t="s">
        <v>4425</v>
      </c>
      <c r="BU468" t="str">
        <f>HYPERLINK("https%3A%2F%2Fwww.webofscience.com%2Fwos%2Fwoscc%2Ffull-record%2FWOS:000482494700023","View Full Record in Web of Science")</f>
        <v>View Full Record in Web of Science</v>
      </c>
    </row>
    <row r="469" spans="1:73" x14ac:dyDescent="0.25">
      <c r="A469" t="s">
        <v>69</v>
      </c>
      <c r="B469" t="s">
        <v>4426</v>
      </c>
      <c r="C469" t="s">
        <v>71</v>
      </c>
      <c r="D469" t="s">
        <v>71</v>
      </c>
      <c r="E469" t="s">
        <v>71</v>
      </c>
      <c r="F469" t="s">
        <v>4427</v>
      </c>
      <c r="G469" t="s">
        <v>71</v>
      </c>
      <c r="H469" t="s">
        <v>71</v>
      </c>
      <c r="I469" t="s">
        <v>4428</v>
      </c>
      <c r="K469" t="s">
        <v>269</v>
      </c>
      <c r="L469" t="s">
        <v>71</v>
      </c>
      <c r="M469" t="s">
        <v>71</v>
      </c>
      <c r="N469" t="s">
        <v>71</v>
      </c>
      <c r="O469" t="s">
        <v>71</v>
      </c>
      <c r="P469" t="s">
        <v>71</v>
      </c>
      <c r="Q469" t="s">
        <v>71</v>
      </c>
      <c r="R469" t="s">
        <v>71</v>
      </c>
      <c r="S469" t="s">
        <v>71</v>
      </c>
      <c r="T469" t="s">
        <v>71</v>
      </c>
      <c r="U469" t="s">
        <v>71</v>
      </c>
      <c r="V469" t="s">
        <v>71</v>
      </c>
      <c r="W469" t="s">
        <v>4429</v>
      </c>
      <c r="X469" t="s">
        <v>71</v>
      </c>
      <c r="Y469" t="s">
        <v>71</v>
      </c>
      <c r="Z469" t="s">
        <v>71</v>
      </c>
      <c r="AA469" t="s">
        <v>71</v>
      </c>
      <c r="AB469" t="s">
        <v>4430</v>
      </c>
      <c r="AC469" t="s">
        <v>4431</v>
      </c>
      <c r="AD469" t="s">
        <v>71</v>
      </c>
      <c r="AE469" t="s">
        <v>71</v>
      </c>
      <c r="AF469" t="s">
        <v>71</v>
      </c>
      <c r="AG469" t="s">
        <v>71</v>
      </c>
      <c r="AH469" t="s">
        <v>71</v>
      </c>
      <c r="AI469" t="s">
        <v>71</v>
      </c>
      <c r="AJ469" t="s">
        <v>71</v>
      </c>
      <c r="AK469" t="s">
        <v>71</v>
      </c>
      <c r="AL469" t="s">
        <v>71</v>
      </c>
      <c r="AM469" t="s">
        <v>71</v>
      </c>
      <c r="AN469" t="s">
        <v>71</v>
      </c>
      <c r="AO469" t="s">
        <v>71</v>
      </c>
      <c r="AP469" t="s">
        <v>271</v>
      </c>
      <c r="AQ469" t="s">
        <v>71</v>
      </c>
      <c r="AR469" t="s">
        <v>71</v>
      </c>
      <c r="AS469" t="s">
        <v>71</v>
      </c>
      <c r="AT469" t="s">
        <v>71</v>
      </c>
      <c r="AU469" t="s">
        <v>71</v>
      </c>
      <c r="AV469">
        <v>2018</v>
      </c>
      <c r="AW469">
        <v>6</v>
      </c>
      <c r="AX469" t="s">
        <v>71</v>
      </c>
      <c r="AY469" t="s">
        <v>71</v>
      </c>
      <c r="AZ469" t="s">
        <v>71</v>
      </c>
      <c r="BA469" t="s">
        <v>71</v>
      </c>
      <c r="BB469" t="s">
        <v>71</v>
      </c>
      <c r="BC469">
        <v>68104</v>
      </c>
      <c r="BD469">
        <v>68136</v>
      </c>
      <c r="BE469" t="s">
        <v>71</v>
      </c>
      <c r="BF469" t="s">
        <v>4432</v>
      </c>
      <c r="BG469" t="str">
        <f>HYPERLINK("http://dx.doi.org/10.1109/ACCESS.2018.2879741","http://dx.doi.org/10.1109/ACCESS.2018.2879741")</f>
        <v>http://dx.doi.org/10.1109/ACCESS.2018.2879741</v>
      </c>
      <c r="BH469" t="s">
        <v>71</v>
      </c>
      <c r="BI469" t="s">
        <v>71</v>
      </c>
      <c r="BJ469" t="s">
        <v>71</v>
      </c>
      <c r="BK469" t="s">
        <v>71</v>
      </c>
      <c r="BL469" t="s">
        <v>71</v>
      </c>
      <c r="BM469" t="s">
        <v>71</v>
      </c>
      <c r="BN469" t="s">
        <v>71</v>
      </c>
      <c r="BO469" t="s">
        <v>71</v>
      </c>
      <c r="BP469" t="s">
        <v>71</v>
      </c>
      <c r="BQ469" t="s">
        <v>71</v>
      </c>
      <c r="BR469" t="s">
        <v>71</v>
      </c>
      <c r="BS469" t="s">
        <v>71</v>
      </c>
      <c r="BT469" t="s">
        <v>4433</v>
      </c>
      <c r="BU469" t="str">
        <f>HYPERLINK("https%3A%2F%2Fwww.webofscience.com%2Fwos%2Fwoscc%2Ffull-record%2FWOS:000452374100001","View Full Record in Web of Science")</f>
        <v>View Full Record in Web of Science</v>
      </c>
    </row>
    <row r="470" spans="1:73" x14ac:dyDescent="0.25">
      <c r="A470" t="s">
        <v>83</v>
      </c>
      <c r="B470" t="s">
        <v>4434</v>
      </c>
      <c r="C470" t="s">
        <v>71</v>
      </c>
      <c r="D470" t="s">
        <v>4435</v>
      </c>
      <c r="E470" t="s">
        <v>71</v>
      </c>
      <c r="F470" t="s">
        <v>4436</v>
      </c>
      <c r="G470" t="s">
        <v>71</v>
      </c>
      <c r="H470" t="s">
        <v>71</v>
      </c>
      <c r="I470" t="s">
        <v>4437</v>
      </c>
      <c r="K470" t="s">
        <v>4438</v>
      </c>
      <c r="L470" t="s">
        <v>4439</v>
      </c>
      <c r="M470" t="s">
        <v>71</v>
      </c>
      <c r="N470" t="s">
        <v>71</v>
      </c>
      <c r="O470" t="s">
        <v>71</v>
      </c>
      <c r="P470" t="s">
        <v>4440</v>
      </c>
      <c r="Q470" t="s">
        <v>4441</v>
      </c>
      <c r="R470" t="s">
        <v>4442</v>
      </c>
      <c r="S470" t="s">
        <v>4443</v>
      </c>
      <c r="T470" t="s">
        <v>71</v>
      </c>
      <c r="U470" t="s">
        <v>71</v>
      </c>
      <c r="V470" t="s">
        <v>71</v>
      </c>
      <c r="W470" t="s">
        <v>4444</v>
      </c>
      <c r="X470" t="s">
        <v>71</v>
      </c>
      <c r="Y470" t="s">
        <v>71</v>
      </c>
      <c r="Z470" t="s">
        <v>71</v>
      </c>
      <c r="AA470" t="s">
        <v>71</v>
      </c>
      <c r="AB470" t="s">
        <v>4445</v>
      </c>
      <c r="AC470" t="s">
        <v>71</v>
      </c>
      <c r="AD470" t="s">
        <v>71</v>
      </c>
      <c r="AE470" t="s">
        <v>71</v>
      </c>
      <c r="AF470" t="s">
        <v>71</v>
      </c>
      <c r="AG470" t="s">
        <v>71</v>
      </c>
      <c r="AH470" t="s">
        <v>71</v>
      </c>
      <c r="AI470" t="s">
        <v>71</v>
      </c>
      <c r="AJ470" t="s">
        <v>71</v>
      </c>
      <c r="AK470" t="s">
        <v>71</v>
      </c>
      <c r="AL470" t="s">
        <v>71</v>
      </c>
      <c r="AM470" t="s">
        <v>71</v>
      </c>
      <c r="AN470" t="s">
        <v>71</v>
      </c>
      <c r="AO470" t="s">
        <v>71</v>
      </c>
      <c r="AP470" t="s">
        <v>4446</v>
      </c>
      <c r="AQ470" t="s">
        <v>71</v>
      </c>
      <c r="AR470" t="s">
        <v>4447</v>
      </c>
      <c r="AS470" t="s">
        <v>71</v>
      </c>
      <c r="AT470" t="s">
        <v>71</v>
      </c>
      <c r="AU470" t="s">
        <v>71</v>
      </c>
      <c r="AV470">
        <v>2010</v>
      </c>
      <c r="AW470">
        <v>1298</v>
      </c>
      <c r="AX470" t="s">
        <v>71</v>
      </c>
      <c r="AY470" t="s">
        <v>71</v>
      </c>
      <c r="AZ470" t="s">
        <v>71</v>
      </c>
      <c r="BA470" t="s">
        <v>71</v>
      </c>
      <c r="BB470" t="s">
        <v>71</v>
      </c>
      <c r="BC470">
        <v>612</v>
      </c>
      <c r="BD470">
        <v>618</v>
      </c>
      <c r="BE470" t="s">
        <v>71</v>
      </c>
      <c r="BF470" t="s">
        <v>4448</v>
      </c>
      <c r="BG470" t="str">
        <f>HYPERLINK("http://dx.doi.org/10.1063/1.3516381","http://dx.doi.org/10.1063/1.3516381")</f>
        <v>http://dx.doi.org/10.1063/1.3516381</v>
      </c>
      <c r="BH470" t="s">
        <v>71</v>
      </c>
      <c r="BI470" t="s">
        <v>71</v>
      </c>
      <c r="BJ470" t="s">
        <v>71</v>
      </c>
      <c r="BK470" t="s">
        <v>71</v>
      </c>
      <c r="BL470" t="s">
        <v>71</v>
      </c>
      <c r="BM470" t="s">
        <v>71</v>
      </c>
      <c r="BN470" t="s">
        <v>71</v>
      </c>
      <c r="BO470" t="s">
        <v>71</v>
      </c>
      <c r="BP470" t="s">
        <v>71</v>
      </c>
      <c r="BQ470" t="s">
        <v>71</v>
      </c>
      <c r="BR470" t="s">
        <v>71</v>
      </c>
      <c r="BS470" t="s">
        <v>71</v>
      </c>
      <c r="BT470" t="s">
        <v>4449</v>
      </c>
      <c r="BU470" t="str">
        <f>HYPERLINK("https%3A%2F%2Fwww.webofscience.com%2Fwos%2Fwoscc%2Ffull-record%2FWOS:000287122200096","View Full Record in Web of Science")</f>
        <v>View Full Record in Web of Science</v>
      </c>
    </row>
    <row r="471" spans="1:73" x14ac:dyDescent="0.25">
      <c r="A471" t="s">
        <v>69</v>
      </c>
      <c r="B471" t="s">
        <v>4450</v>
      </c>
      <c r="C471" t="s">
        <v>71</v>
      </c>
      <c r="D471" t="s">
        <v>71</v>
      </c>
      <c r="E471" t="s">
        <v>71</v>
      </c>
      <c r="F471" t="s">
        <v>4451</v>
      </c>
      <c r="G471" t="s">
        <v>71</v>
      </c>
      <c r="H471" t="s">
        <v>71</v>
      </c>
      <c r="I471" t="s">
        <v>4452</v>
      </c>
      <c r="K471" t="s">
        <v>4453</v>
      </c>
      <c r="L471" t="s">
        <v>71</v>
      </c>
      <c r="M471" t="s">
        <v>71</v>
      </c>
      <c r="N471" t="s">
        <v>71</v>
      </c>
      <c r="O471" t="s">
        <v>71</v>
      </c>
      <c r="P471" t="s">
        <v>71</v>
      </c>
      <c r="Q471" t="s">
        <v>71</v>
      </c>
      <c r="R471" t="s">
        <v>71</v>
      </c>
      <c r="S471" t="s">
        <v>71</v>
      </c>
      <c r="T471" t="s">
        <v>71</v>
      </c>
      <c r="U471" t="s">
        <v>71</v>
      </c>
      <c r="V471" t="s">
        <v>71</v>
      </c>
      <c r="W471" t="s">
        <v>4454</v>
      </c>
      <c r="X471" t="s">
        <v>71</v>
      </c>
      <c r="Y471" t="s">
        <v>71</v>
      </c>
      <c r="Z471" t="s">
        <v>71</v>
      </c>
      <c r="AA471" t="s">
        <v>71</v>
      </c>
      <c r="AB471" t="s">
        <v>4455</v>
      </c>
      <c r="AC471" t="s">
        <v>4456</v>
      </c>
      <c r="AD471" t="s">
        <v>71</v>
      </c>
      <c r="AE471" t="s">
        <v>71</v>
      </c>
      <c r="AF471" t="s">
        <v>71</v>
      </c>
      <c r="AG471" t="s">
        <v>71</v>
      </c>
      <c r="AH471" t="s">
        <v>71</v>
      </c>
      <c r="AI471" t="s">
        <v>71</v>
      </c>
      <c r="AJ471" t="s">
        <v>71</v>
      </c>
      <c r="AK471" t="s">
        <v>71</v>
      </c>
      <c r="AL471" t="s">
        <v>71</v>
      </c>
      <c r="AM471" t="s">
        <v>71</v>
      </c>
      <c r="AN471" t="s">
        <v>71</v>
      </c>
      <c r="AO471" t="s">
        <v>71</v>
      </c>
      <c r="AP471" t="s">
        <v>4457</v>
      </c>
      <c r="AQ471" t="s">
        <v>71</v>
      </c>
      <c r="AR471" t="s">
        <v>71</v>
      </c>
      <c r="AS471" t="s">
        <v>71</v>
      </c>
      <c r="AT471" t="s">
        <v>71</v>
      </c>
      <c r="AU471" t="s">
        <v>4458</v>
      </c>
      <c r="AV471">
        <v>2019</v>
      </c>
      <c r="AW471">
        <v>13</v>
      </c>
      <c r="AX471">
        <v>1</v>
      </c>
      <c r="AY471" t="s">
        <v>71</v>
      </c>
      <c r="AZ471" t="s">
        <v>71</v>
      </c>
      <c r="BA471" t="s">
        <v>71</v>
      </c>
      <c r="BB471" t="s">
        <v>71</v>
      </c>
      <c r="BC471">
        <v>406</v>
      </c>
      <c r="BD471">
        <v>434</v>
      </c>
      <c r="BE471" t="s">
        <v>71</v>
      </c>
      <c r="BF471" t="s">
        <v>4459</v>
      </c>
      <c r="BG471" t="str">
        <f>HYPERLINK("http://dx.doi.org/10.3837/tiis.2019.01.023","http://dx.doi.org/10.3837/tiis.2019.01.023")</f>
        <v>http://dx.doi.org/10.3837/tiis.2019.01.023</v>
      </c>
      <c r="BH471" t="s">
        <v>71</v>
      </c>
      <c r="BI471" t="s">
        <v>71</v>
      </c>
      <c r="BJ471" t="s">
        <v>71</v>
      </c>
      <c r="BK471" t="s">
        <v>71</v>
      </c>
      <c r="BL471" t="s">
        <v>71</v>
      </c>
      <c r="BM471" t="s">
        <v>71</v>
      </c>
      <c r="BN471" t="s">
        <v>71</v>
      </c>
      <c r="BO471" t="s">
        <v>71</v>
      </c>
      <c r="BP471" t="s">
        <v>71</v>
      </c>
      <c r="BQ471" t="s">
        <v>71</v>
      </c>
      <c r="BR471" t="s">
        <v>71</v>
      </c>
      <c r="BS471" t="s">
        <v>71</v>
      </c>
      <c r="BT471" t="s">
        <v>4460</v>
      </c>
      <c r="BU471" t="str">
        <f>HYPERLINK("https%3A%2F%2Fwww.webofscience.com%2Fwos%2Fwoscc%2Ffull-record%2FWOS:000457384600023","View Full Record in Web of Science")</f>
        <v>View Full Record in Web of Science</v>
      </c>
    </row>
    <row r="472" spans="1:73" x14ac:dyDescent="0.25">
      <c r="A472" t="s">
        <v>69</v>
      </c>
      <c r="B472" t="s">
        <v>4461</v>
      </c>
      <c r="C472" t="s">
        <v>71</v>
      </c>
      <c r="D472" t="s">
        <v>71</v>
      </c>
      <c r="E472" t="s">
        <v>71</v>
      </c>
      <c r="F472" t="s">
        <v>4462</v>
      </c>
      <c r="G472" t="s">
        <v>71</v>
      </c>
      <c r="H472" t="s">
        <v>71</v>
      </c>
      <c r="I472" t="s">
        <v>4463</v>
      </c>
      <c r="K472" t="s">
        <v>2629</v>
      </c>
      <c r="L472" t="s">
        <v>71</v>
      </c>
      <c r="M472" t="s">
        <v>71</v>
      </c>
      <c r="N472" t="s">
        <v>71</v>
      </c>
      <c r="O472" t="s">
        <v>71</v>
      </c>
      <c r="P472" t="s">
        <v>71</v>
      </c>
      <c r="Q472" t="s">
        <v>71</v>
      </c>
      <c r="R472" t="s">
        <v>71</v>
      </c>
      <c r="S472" t="s">
        <v>71</v>
      </c>
      <c r="T472" t="s">
        <v>71</v>
      </c>
      <c r="U472" t="s">
        <v>71</v>
      </c>
      <c r="V472" t="s">
        <v>71</v>
      </c>
      <c r="W472" t="s">
        <v>4464</v>
      </c>
      <c r="X472" t="s">
        <v>71</v>
      </c>
      <c r="Y472" t="s">
        <v>71</v>
      </c>
      <c r="Z472" t="s">
        <v>71</v>
      </c>
      <c r="AA472" t="s">
        <v>71</v>
      </c>
      <c r="AB472" t="s">
        <v>4465</v>
      </c>
      <c r="AC472" t="s">
        <v>4466</v>
      </c>
      <c r="AD472" t="s">
        <v>71</v>
      </c>
      <c r="AE472" t="s">
        <v>71</v>
      </c>
      <c r="AF472" t="s">
        <v>71</v>
      </c>
      <c r="AG472" t="s">
        <v>71</v>
      </c>
      <c r="AH472" t="s">
        <v>71</v>
      </c>
      <c r="AI472" t="s">
        <v>71</v>
      </c>
      <c r="AJ472" t="s">
        <v>71</v>
      </c>
      <c r="AK472" t="s">
        <v>71</v>
      </c>
      <c r="AL472" t="s">
        <v>71</v>
      </c>
      <c r="AM472" t="s">
        <v>71</v>
      </c>
      <c r="AN472" t="s">
        <v>71</v>
      </c>
      <c r="AO472" t="s">
        <v>71</v>
      </c>
      <c r="AP472" t="s">
        <v>2633</v>
      </c>
      <c r="AQ472" t="s">
        <v>2634</v>
      </c>
      <c r="AR472" t="s">
        <v>71</v>
      </c>
      <c r="AS472" t="s">
        <v>71</v>
      </c>
      <c r="AT472" t="s">
        <v>71</v>
      </c>
      <c r="AU472" t="s">
        <v>770</v>
      </c>
      <c r="AV472">
        <v>2022</v>
      </c>
      <c r="AW472">
        <v>52</v>
      </c>
      <c r="AX472">
        <v>3</v>
      </c>
      <c r="AY472" t="s">
        <v>71</v>
      </c>
      <c r="AZ472" t="s">
        <v>71</v>
      </c>
      <c r="BA472" t="s">
        <v>71</v>
      </c>
      <c r="BB472" t="s">
        <v>71</v>
      </c>
      <c r="BC472">
        <v>2024</v>
      </c>
      <c r="BD472">
        <v>2037</v>
      </c>
      <c r="BE472" t="s">
        <v>71</v>
      </c>
      <c r="BF472" t="s">
        <v>4467</v>
      </c>
      <c r="BG472" t="str">
        <f>HYPERLINK("http://dx.doi.org/10.1109/TSMC.2020.3035605","http://dx.doi.org/10.1109/TSMC.2020.3035605")</f>
        <v>http://dx.doi.org/10.1109/TSMC.2020.3035605</v>
      </c>
      <c r="BH472" t="s">
        <v>71</v>
      </c>
      <c r="BI472" t="s">
        <v>71</v>
      </c>
      <c r="BJ472" t="s">
        <v>71</v>
      </c>
      <c r="BK472" t="s">
        <v>71</v>
      </c>
      <c r="BL472" t="s">
        <v>71</v>
      </c>
      <c r="BM472" t="s">
        <v>71</v>
      </c>
      <c r="BN472" t="s">
        <v>71</v>
      </c>
      <c r="BO472" t="s">
        <v>71</v>
      </c>
      <c r="BP472" t="s">
        <v>71</v>
      </c>
      <c r="BQ472" t="s">
        <v>71</v>
      </c>
      <c r="BR472" t="s">
        <v>71</v>
      </c>
      <c r="BS472" t="s">
        <v>71</v>
      </c>
      <c r="BT472" t="s">
        <v>4468</v>
      </c>
      <c r="BU472" t="str">
        <f>HYPERLINK("https%3A%2F%2Fwww.webofscience.com%2Fwos%2Fwoscc%2Ffull-record%2FWOS:000756835400065","View Full Record in Web of Science")</f>
        <v>View Full Record in Web of Science</v>
      </c>
    </row>
    <row r="473" spans="1:73" x14ac:dyDescent="0.25">
      <c r="A473" t="s">
        <v>83</v>
      </c>
      <c r="B473" t="s">
        <v>4469</v>
      </c>
      <c r="C473" t="s">
        <v>71</v>
      </c>
      <c r="D473" t="s">
        <v>4470</v>
      </c>
      <c r="E473" t="s">
        <v>71</v>
      </c>
      <c r="F473" t="s">
        <v>4469</v>
      </c>
      <c r="G473" t="s">
        <v>71</v>
      </c>
      <c r="H473" t="s">
        <v>71</v>
      </c>
      <c r="I473" t="s">
        <v>4471</v>
      </c>
      <c r="K473" t="s">
        <v>4472</v>
      </c>
      <c r="L473" t="s">
        <v>4473</v>
      </c>
      <c r="M473" t="s">
        <v>71</v>
      </c>
      <c r="N473" t="s">
        <v>71</v>
      </c>
      <c r="O473" t="s">
        <v>71</v>
      </c>
      <c r="P473" t="s">
        <v>4474</v>
      </c>
      <c r="Q473" t="s">
        <v>4475</v>
      </c>
      <c r="R473" t="s">
        <v>4476</v>
      </c>
      <c r="S473" t="s">
        <v>4477</v>
      </c>
      <c r="T473" t="s">
        <v>4478</v>
      </c>
      <c r="U473" t="s">
        <v>71</v>
      </c>
      <c r="V473" t="s">
        <v>71</v>
      </c>
      <c r="W473" t="s">
        <v>4479</v>
      </c>
      <c r="X473" t="s">
        <v>71</v>
      </c>
      <c r="Y473" t="s">
        <v>71</v>
      </c>
      <c r="Z473" t="s">
        <v>71</v>
      </c>
      <c r="AA473" t="s">
        <v>71</v>
      </c>
      <c r="AB473" t="s">
        <v>71</v>
      </c>
      <c r="AC473" t="s">
        <v>71</v>
      </c>
      <c r="AD473" t="s">
        <v>71</v>
      </c>
      <c r="AE473" t="s">
        <v>71</v>
      </c>
      <c r="AF473" t="s">
        <v>71</v>
      </c>
      <c r="AG473" t="s">
        <v>71</v>
      </c>
      <c r="AH473" t="s">
        <v>71</v>
      </c>
      <c r="AI473" t="s">
        <v>71</v>
      </c>
      <c r="AJ473" t="s">
        <v>71</v>
      </c>
      <c r="AK473" t="s">
        <v>71</v>
      </c>
      <c r="AL473" t="s">
        <v>71</v>
      </c>
      <c r="AM473" t="s">
        <v>71</v>
      </c>
      <c r="AN473" t="s">
        <v>71</v>
      </c>
      <c r="AO473" t="s">
        <v>71</v>
      </c>
      <c r="AP473" t="s">
        <v>4480</v>
      </c>
      <c r="AQ473" t="s">
        <v>71</v>
      </c>
      <c r="AR473" t="s">
        <v>4481</v>
      </c>
      <c r="AS473" t="s">
        <v>71</v>
      </c>
      <c r="AT473" t="s">
        <v>71</v>
      </c>
      <c r="AU473" t="s">
        <v>71</v>
      </c>
      <c r="AV473">
        <v>2003</v>
      </c>
      <c r="AW473" t="s">
        <v>71</v>
      </c>
      <c r="AX473">
        <v>472</v>
      </c>
      <c r="AY473" t="s">
        <v>71</v>
      </c>
      <c r="AZ473" t="s">
        <v>71</v>
      </c>
      <c r="BA473" t="s">
        <v>71</v>
      </c>
      <c r="BB473" t="s">
        <v>71</v>
      </c>
      <c r="BC473">
        <v>135</v>
      </c>
      <c r="BD473">
        <v>154</v>
      </c>
      <c r="BE473" t="s">
        <v>71</v>
      </c>
      <c r="BF473" t="s">
        <v>71</v>
      </c>
      <c r="BG473" t="s">
        <v>71</v>
      </c>
      <c r="BH473" t="s">
        <v>71</v>
      </c>
      <c r="BI473" t="s">
        <v>71</v>
      </c>
      <c r="BJ473" t="s">
        <v>71</v>
      </c>
      <c r="BK473" t="s">
        <v>71</v>
      </c>
      <c r="BL473" t="s">
        <v>71</v>
      </c>
      <c r="BM473" t="s">
        <v>71</v>
      </c>
      <c r="BN473" t="s">
        <v>71</v>
      </c>
      <c r="BO473" t="s">
        <v>71</v>
      </c>
      <c r="BP473" t="s">
        <v>71</v>
      </c>
      <c r="BQ473" t="s">
        <v>71</v>
      </c>
      <c r="BR473" t="s">
        <v>71</v>
      </c>
      <c r="BS473" t="s">
        <v>71</v>
      </c>
      <c r="BT473" t="s">
        <v>4482</v>
      </c>
      <c r="BU473" t="str">
        <f>HYPERLINK("https%3A%2F%2Fwww.webofscience.com%2Fwos%2Fwoscc%2Ffull-record%2FWOS:000189323600009","View Full Record in Web of Science")</f>
        <v>View Full Record in Web of Science</v>
      </c>
    </row>
    <row r="474" spans="1:73" x14ac:dyDescent="0.25">
      <c r="A474" t="s">
        <v>69</v>
      </c>
      <c r="B474" t="s">
        <v>4483</v>
      </c>
      <c r="C474" t="s">
        <v>71</v>
      </c>
      <c r="D474" t="s">
        <v>71</v>
      </c>
      <c r="E474" t="s">
        <v>71</v>
      </c>
      <c r="F474" t="s">
        <v>4483</v>
      </c>
      <c r="G474" t="s">
        <v>71</v>
      </c>
      <c r="H474" t="s">
        <v>71</v>
      </c>
      <c r="I474" t="s">
        <v>4484</v>
      </c>
      <c r="K474" t="s">
        <v>3061</v>
      </c>
      <c r="L474" t="s">
        <v>71</v>
      </c>
      <c r="M474" t="s">
        <v>71</v>
      </c>
      <c r="N474" t="s">
        <v>71</v>
      </c>
      <c r="O474" t="s">
        <v>71</v>
      </c>
      <c r="P474" t="s">
        <v>71</v>
      </c>
      <c r="Q474" t="s">
        <v>71</v>
      </c>
      <c r="R474" t="s">
        <v>71</v>
      </c>
      <c r="S474" t="s">
        <v>71</v>
      </c>
      <c r="T474" t="s">
        <v>71</v>
      </c>
      <c r="U474" t="s">
        <v>71</v>
      </c>
      <c r="V474" t="s">
        <v>71</v>
      </c>
      <c r="W474" t="s">
        <v>4485</v>
      </c>
      <c r="X474" t="s">
        <v>71</v>
      </c>
      <c r="Y474" t="s">
        <v>71</v>
      </c>
      <c r="Z474" t="s">
        <v>71</v>
      </c>
      <c r="AA474" t="s">
        <v>71</v>
      </c>
      <c r="AB474" t="s">
        <v>4486</v>
      </c>
      <c r="AC474" t="s">
        <v>4487</v>
      </c>
      <c r="AD474" t="s">
        <v>71</v>
      </c>
      <c r="AE474" t="s">
        <v>71</v>
      </c>
      <c r="AF474" t="s">
        <v>71</v>
      </c>
      <c r="AG474" t="s">
        <v>71</v>
      </c>
      <c r="AH474" t="s">
        <v>71</v>
      </c>
      <c r="AI474" t="s">
        <v>71</v>
      </c>
      <c r="AJ474" t="s">
        <v>71</v>
      </c>
      <c r="AK474" t="s">
        <v>71</v>
      </c>
      <c r="AL474" t="s">
        <v>71</v>
      </c>
      <c r="AM474" t="s">
        <v>71</v>
      </c>
      <c r="AN474" t="s">
        <v>71</v>
      </c>
      <c r="AO474" t="s">
        <v>71</v>
      </c>
      <c r="AP474" t="s">
        <v>3063</v>
      </c>
      <c r="AQ474" t="s">
        <v>71</v>
      </c>
      <c r="AR474" t="s">
        <v>71</v>
      </c>
      <c r="AS474" t="s">
        <v>71</v>
      </c>
      <c r="AT474" t="s">
        <v>71</v>
      </c>
      <c r="AU474" t="s">
        <v>770</v>
      </c>
      <c r="AV474">
        <v>1998</v>
      </c>
      <c r="AW474">
        <v>12</v>
      </c>
      <c r="AX474">
        <v>2</v>
      </c>
      <c r="AY474" t="s">
        <v>71</v>
      </c>
      <c r="AZ474" t="s">
        <v>71</v>
      </c>
      <c r="BA474" t="s">
        <v>71</v>
      </c>
      <c r="BB474" t="s">
        <v>71</v>
      </c>
      <c r="BC474">
        <v>105</v>
      </c>
      <c r="BD474">
        <v>129</v>
      </c>
      <c r="BE474" t="s">
        <v>71</v>
      </c>
      <c r="BF474" t="s">
        <v>4488</v>
      </c>
      <c r="BG474" t="str">
        <f>HYPERLINK("http://dx.doi.org/10.1080/136588198241914","http://dx.doi.org/10.1080/136588198241914")</f>
        <v>http://dx.doi.org/10.1080/136588198241914</v>
      </c>
      <c r="BH474" t="s">
        <v>71</v>
      </c>
      <c r="BI474" t="s">
        <v>71</v>
      </c>
      <c r="BJ474" t="s">
        <v>71</v>
      </c>
      <c r="BK474" t="s">
        <v>71</v>
      </c>
      <c r="BL474" t="s">
        <v>71</v>
      </c>
      <c r="BM474" t="s">
        <v>71</v>
      </c>
      <c r="BN474" t="s">
        <v>71</v>
      </c>
      <c r="BO474" t="s">
        <v>71</v>
      </c>
      <c r="BP474" t="s">
        <v>71</v>
      </c>
      <c r="BQ474" t="s">
        <v>71</v>
      </c>
      <c r="BR474" t="s">
        <v>71</v>
      </c>
      <c r="BS474" t="s">
        <v>71</v>
      </c>
      <c r="BT474" t="s">
        <v>4489</v>
      </c>
      <c r="BU474" t="str">
        <f>HYPERLINK("https%3A%2F%2Fwww.webofscience.com%2Fwos%2Fwoscc%2Ffull-record%2FWOS:000072109100001","View Full Record in Web of Science")</f>
        <v>View Full Record in Web of Science</v>
      </c>
    </row>
    <row r="475" spans="1:73" x14ac:dyDescent="0.25">
      <c r="A475" t="s">
        <v>69</v>
      </c>
      <c r="B475" t="s">
        <v>4490</v>
      </c>
      <c r="C475" t="s">
        <v>71</v>
      </c>
      <c r="D475" t="s">
        <v>71</v>
      </c>
      <c r="E475" t="s">
        <v>71</v>
      </c>
      <c r="F475" t="s">
        <v>4491</v>
      </c>
      <c r="G475" t="s">
        <v>71</v>
      </c>
      <c r="H475" t="s">
        <v>71</v>
      </c>
      <c r="I475" t="s">
        <v>4492</v>
      </c>
      <c r="K475" t="s">
        <v>4493</v>
      </c>
      <c r="L475" t="s">
        <v>71</v>
      </c>
      <c r="M475" t="s">
        <v>71</v>
      </c>
      <c r="N475" t="s">
        <v>71</v>
      </c>
      <c r="O475" t="s">
        <v>71</v>
      </c>
      <c r="P475" t="s">
        <v>71</v>
      </c>
      <c r="Q475" t="s">
        <v>71</v>
      </c>
      <c r="R475" t="s">
        <v>71</v>
      </c>
      <c r="S475" t="s">
        <v>71</v>
      </c>
      <c r="T475" t="s">
        <v>71</v>
      </c>
      <c r="U475" t="s">
        <v>71</v>
      </c>
      <c r="V475" t="s">
        <v>71</v>
      </c>
      <c r="W475" t="s">
        <v>4494</v>
      </c>
      <c r="X475" t="s">
        <v>71</v>
      </c>
      <c r="Y475" t="s">
        <v>71</v>
      </c>
      <c r="Z475" t="s">
        <v>71</v>
      </c>
      <c r="AA475" t="s">
        <v>71</v>
      </c>
      <c r="AB475" t="s">
        <v>71</v>
      </c>
      <c r="AC475" t="s">
        <v>71</v>
      </c>
      <c r="AD475" t="s">
        <v>71</v>
      </c>
      <c r="AE475" t="s">
        <v>71</v>
      </c>
      <c r="AF475" t="s">
        <v>71</v>
      </c>
      <c r="AG475" t="s">
        <v>71</v>
      </c>
      <c r="AH475" t="s">
        <v>71</v>
      </c>
      <c r="AI475" t="s">
        <v>71</v>
      </c>
      <c r="AJ475" t="s">
        <v>71</v>
      </c>
      <c r="AK475" t="s">
        <v>71</v>
      </c>
      <c r="AL475" t="s">
        <v>71</v>
      </c>
      <c r="AM475" t="s">
        <v>71</v>
      </c>
      <c r="AN475" t="s">
        <v>71</v>
      </c>
      <c r="AO475" t="s">
        <v>71</v>
      </c>
      <c r="AP475" t="s">
        <v>4495</v>
      </c>
      <c r="AQ475" t="s">
        <v>4496</v>
      </c>
      <c r="AR475" t="s">
        <v>71</v>
      </c>
      <c r="AS475" t="s">
        <v>71</v>
      </c>
      <c r="AT475" t="s">
        <v>71</v>
      </c>
      <c r="AU475" t="s">
        <v>71</v>
      </c>
      <c r="AV475">
        <v>2022</v>
      </c>
      <c r="AW475">
        <v>26</v>
      </c>
      <c r="AX475">
        <v>2</v>
      </c>
      <c r="AY475" t="s">
        <v>71</v>
      </c>
      <c r="AZ475" t="s">
        <v>71</v>
      </c>
      <c r="BA475" t="s">
        <v>71</v>
      </c>
      <c r="BB475" t="s">
        <v>71</v>
      </c>
      <c r="BC475">
        <v>149</v>
      </c>
      <c r="BD475">
        <v>157</v>
      </c>
      <c r="BE475" t="s">
        <v>71</v>
      </c>
      <c r="BF475" t="s">
        <v>4497</v>
      </c>
      <c r="BG475" t="str">
        <f>HYPERLINK("http://dx.doi.org/10.3233/KES-220014","http://dx.doi.org/10.3233/KES-220014")</f>
        <v>http://dx.doi.org/10.3233/KES-220014</v>
      </c>
      <c r="BH475" t="s">
        <v>71</v>
      </c>
      <c r="BI475" t="s">
        <v>71</v>
      </c>
      <c r="BJ475" t="s">
        <v>71</v>
      </c>
      <c r="BK475" t="s">
        <v>71</v>
      </c>
      <c r="BL475" t="s">
        <v>71</v>
      </c>
      <c r="BM475" t="s">
        <v>71</v>
      </c>
      <c r="BN475" t="s">
        <v>71</v>
      </c>
      <c r="BO475" t="s">
        <v>71</v>
      </c>
      <c r="BP475" t="s">
        <v>71</v>
      </c>
      <c r="BQ475" t="s">
        <v>71</v>
      </c>
      <c r="BR475" t="s">
        <v>71</v>
      </c>
      <c r="BS475" t="s">
        <v>71</v>
      </c>
      <c r="BT475" t="s">
        <v>4498</v>
      </c>
      <c r="BU475" t="str">
        <f>HYPERLINK("https%3A%2F%2Fwww.webofscience.com%2Fwos%2Fwoscc%2Ffull-record%2FWOS:000865472400005","View Full Record in Web of Science")</f>
        <v>View Full Record in Web of Science</v>
      </c>
    </row>
    <row r="476" spans="1:73" x14ac:dyDescent="0.25">
      <c r="A476" t="s">
        <v>83</v>
      </c>
      <c r="B476" t="s">
        <v>4499</v>
      </c>
      <c r="C476" t="s">
        <v>71</v>
      </c>
      <c r="D476" t="s">
        <v>4500</v>
      </c>
      <c r="E476" t="s">
        <v>71</v>
      </c>
      <c r="F476" t="s">
        <v>4501</v>
      </c>
      <c r="G476" t="s">
        <v>71</v>
      </c>
      <c r="H476" t="s">
        <v>71</v>
      </c>
      <c r="I476" t="s">
        <v>4502</v>
      </c>
      <c r="K476" t="s">
        <v>4503</v>
      </c>
      <c r="L476" t="s">
        <v>687</v>
      </c>
      <c r="M476" t="s">
        <v>71</v>
      </c>
      <c r="N476" t="s">
        <v>71</v>
      </c>
      <c r="O476" t="s">
        <v>71</v>
      </c>
      <c r="P476" t="s">
        <v>4504</v>
      </c>
      <c r="Q476" t="s">
        <v>4505</v>
      </c>
      <c r="R476" t="s">
        <v>4506</v>
      </c>
      <c r="S476" t="s">
        <v>4507</v>
      </c>
      <c r="T476" t="s">
        <v>71</v>
      </c>
      <c r="U476" t="s">
        <v>71</v>
      </c>
      <c r="V476" t="s">
        <v>71</v>
      </c>
      <c r="W476" t="s">
        <v>4508</v>
      </c>
      <c r="X476" t="s">
        <v>71</v>
      </c>
      <c r="Y476" t="s">
        <v>71</v>
      </c>
      <c r="Z476" t="s">
        <v>71</v>
      </c>
      <c r="AA476" t="s">
        <v>71</v>
      </c>
      <c r="AB476" t="s">
        <v>71</v>
      </c>
      <c r="AC476" t="s">
        <v>71</v>
      </c>
      <c r="AD476" t="s">
        <v>71</v>
      </c>
      <c r="AE476" t="s">
        <v>71</v>
      </c>
      <c r="AF476" t="s">
        <v>71</v>
      </c>
      <c r="AG476" t="s">
        <v>71</v>
      </c>
      <c r="AH476" t="s">
        <v>71</v>
      </c>
      <c r="AI476" t="s">
        <v>71</v>
      </c>
      <c r="AJ476" t="s">
        <v>71</v>
      </c>
      <c r="AK476" t="s">
        <v>71</v>
      </c>
      <c r="AL476" t="s">
        <v>71</v>
      </c>
      <c r="AM476" t="s">
        <v>71</v>
      </c>
      <c r="AN476" t="s">
        <v>71</v>
      </c>
      <c r="AO476" t="s">
        <v>71</v>
      </c>
      <c r="AP476" t="s">
        <v>695</v>
      </c>
      <c r="AQ476" t="s">
        <v>1283</v>
      </c>
      <c r="AR476" t="s">
        <v>4509</v>
      </c>
      <c r="AS476" t="s">
        <v>71</v>
      </c>
      <c r="AT476" t="s">
        <v>71</v>
      </c>
      <c r="AU476" t="s">
        <v>71</v>
      </c>
      <c r="AV476">
        <v>2018</v>
      </c>
      <c r="AW476">
        <v>11055</v>
      </c>
      <c r="AX476" t="s">
        <v>71</v>
      </c>
      <c r="AY476" t="s">
        <v>71</v>
      </c>
      <c r="AZ476" t="s">
        <v>71</v>
      </c>
      <c r="BA476" t="s">
        <v>71</v>
      </c>
      <c r="BB476" t="s">
        <v>71</v>
      </c>
      <c r="BC476">
        <v>248</v>
      </c>
      <c r="BD476">
        <v>259</v>
      </c>
      <c r="BE476" t="s">
        <v>71</v>
      </c>
      <c r="BF476" t="s">
        <v>4510</v>
      </c>
      <c r="BG476" t="str">
        <f>HYPERLINK("http://dx.doi.org/10.1007/978-3-319-98443-8_23","http://dx.doi.org/10.1007/978-3-319-98443-8_23")</f>
        <v>http://dx.doi.org/10.1007/978-3-319-98443-8_23</v>
      </c>
      <c r="BH476" t="s">
        <v>71</v>
      </c>
      <c r="BI476" t="s">
        <v>71</v>
      </c>
      <c r="BJ476" t="s">
        <v>71</v>
      </c>
      <c r="BK476" t="s">
        <v>71</v>
      </c>
      <c r="BL476" t="s">
        <v>71</v>
      </c>
      <c r="BM476" t="s">
        <v>71</v>
      </c>
      <c r="BN476" t="s">
        <v>71</v>
      </c>
      <c r="BO476" t="s">
        <v>71</v>
      </c>
      <c r="BP476" t="s">
        <v>71</v>
      </c>
      <c r="BQ476" t="s">
        <v>71</v>
      </c>
      <c r="BR476" t="s">
        <v>71</v>
      </c>
      <c r="BS476" t="s">
        <v>71</v>
      </c>
      <c r="BT476" t="s">
        <v>4511</v>
      </c>
      <c r="BU476" t="str">
        <f>HYPERLINK("https%3A%2F%2Fwww.webofscience.com%2Fwos%2Fwoscc%2Ffull-record%2FWOS:000458811500023","View Full Record in Web of Science")</f>
        <v>View Full Record in Web of Science</v>
      </c>
    </row>
    <row r="477" spans="1:73" x14ac:dyDescent="0.25">
      <c r="A477" t="s">
        <v>83</v>
      </c>
      <c r="B477" t="s">
        <v>4512</v>
      </c>
      <c r="C477" t="s">
        <v>71</v>
      </c>
      <c r="D477" t="s">
        <v>4513</v>
      </c>
      <c r="E477" t="s">
        <v>71</v>
      </c>
      <c r="F477" t="s">
        <v>4514</v>
      </c>
      <c r="G477" t="s">
        <v>71</v>
      </c>
      <c r="H477" t="s">
        <v>71</v>
      </c>
      <c r="I477" t="s">
        <v>4515</v>
      </c>
      <c r="K477" t="s">
        <v>4516</v>
      </c>
      <c r="L477" t="s">
        <v>526</v>
      </c>
      <c r="M477" t="s">
        <v>71</v>
      </c>
      <c r="N477" t="s">
        <v>71</v>
      </c>
      <c r="O477" t="s">
        <v>71</v>
      </c>
      <c r="P477" t="s">
        <v>4517</v>
      </c>
      <c r="Q477" t="s">
        <v>4518</v>
      </c>
      <c r="R477" t="s">
        <v>3530</v>
      </c>
      <c r="S477" t="s">
        <v>4519</v>
      </c>
      <c r="T477" t="s">
        <v>71</v>
      </c>
      <c r="U477" t="s">
        <v>71</v>
      </c>
      <c r="V477" t="s">
        <v>71</v>
      </c>
      <c r="W477" t="s">
        <v>4520</v>
      </c>
      <c r="X477" t="s">
        <v>71</v>
      </c>
      <c r="Y477" t="s">
        <v>71</v>
      </c>
      <c r="Z477" t="s">
        <v>71</v>
      </c>
      <c r="AA477" t="s">
        <v>71</v>
      </c>
      <c r="AB477" t="s">
        <v>4521</v>
      </c>
      <c r="AC477" t="s">
        <v>4522</v>
      </c>
      <c r="AD477" t="s">
        <v>71</v>
      </c>
      <c r="AE477" t="s">
        <v>71</v>
      </c>
      <c r="AF477" t="s">
        <v>71</v>
      </c>
      <c r="AG477" t="s">
        <v>71</v>
      </c>
      <c r="AH477" t="s">
        <v>71</v>
      </c>
      <c r="AI477" t="s">
        <v>71</v>
      </c>
      <c r="AJ477" t="s">
        <v>71</v>
      </c>
      <c r="AK477" t="s">
        <v>71</v>
      </c>
      <c r="AL477" t="s">
        <v>71</v>
      </c>
      <c r="AM477" t="s">
        <v>71</v>
      </c>
      <c r="AN477" t="s">
        <v>71</v>
      </c>
      <c r="AO477" t="s">
        <v>71</v>
      </c>
      <c r="AP477" t="s">
        <v>530</v>
      </c>
      <c r="AQ477" t="s">
        <v>531</v>
      </c>
      <c r="AR477" t="s">
        <v>4523</v>
      </c>
      <c r="AS477" t="s">
        <v>71</v>
      </c>
      <c r="AT477" t="s">
        <v>71</v>
      </c>
      <c r="AU477" t="s">
        <v>71</v>
      </c>
      <c r="AV477">
        <v>2010</v>
      </c>
      <c r="AW477">
        <v>313</v>
      </c>
      <c r="AX477" t="s">
        <v>71</v>
      </c>
      <c r="AY477" t="s">
        <v>71</v>
      </c>
      <c r="AZ477" t="s">
        <v>71</v>
      </c>
      <c r="BA477" t="s">
        <v>71</v>
      </c>
      <c r="BB477" t="s">
        <v>71</v>
      </c>
      <c r="BC477">
        <v>219</v>
      </c>
      <c r="BD477">
        <v>228</v>
      </c>
      <c r="BE477" t="s">
        <v>71</v>
      </c>
      <c r="BF477" t="s">
        <v>71</v>
      </c>
      <c r="BG477" t="s">
        <v>71</v>
      </c>
      <c r="BH477" t="s">
        <v>71</v>
      </c>
      <c r="BI477" t="s">
        <v>71</v>
      </c>
      <c r="BJ477" t="s">
        <v>71</v>
      </c>
      <c r="BK477" t="s">
        <v>71</v>
      </c>
      <c r="BL477" t="s">
        <v>71</v>
      </c>
      <c r="BM477" t="s">
        <v>71</v>
      </c>
      <c r="BN477" t="s">
        <v>71</v>
      </c>
      <c r="BO477" t="s">
        <v>71</v>
      </c>
      <c r="BP477" t="s">
        <v>71</v>
      </c>
      <c r="BQ477" t="s">
        <v>71</v>
      </c>
      <c r="BR477" t="s">
        <v>71</v>
      </c>
      <c r="BS477" t="s">
        <v>71</v>
      </c>
      <c r="BT477" t="s">
        <v>4524</v>
      </c>
      <c r="BU477" t="str">
        <f>HYPERLINK("https%3A%2F%2Fwww.webofscience.com%2Fwos%2Fwoscc%2Ffull-record%2FWOS:000287263100018","View Full Record in Web of Science")</f>
        <v>View Full Record in Web of Science</v>
      </c>
    </row>
    <row r="478" spans="1:73" x14ac:dyDescent="0.25">
      <c r="A478" t="s">
        <v>83</v>
      </c>
      <c r="B478" t="s">
        <v>4525</v>
      </c>
      <c r="C478" t="s">
        <v>71</v>
      </c>
      <c r="D478" t="s">
        <v>71</v>
      </c>
      <c r="E478" t="s">
        <v>102</v>
      </c>
      <c r="F478" t="s">
        <v>4526</v>
      </c>
      <c r="G478" t="s">
        <v>71</v>
      </c>
      <c r="H478" t="s">
        <v>71</v>
      </c>
      <c r="I478" t="s">
        <v>4527</v>
      </c>
      <c r="K478" t="s">
        <v>163</v>
      </c>
      <c r="L478" t="s">
        <v>71</v>
      </c>
      <c r="M478" t="s">
        <v>71</v>
      </c>
      <c r="N478" t="s">
        <v>71</v>
      </c>
      <c r="O478" t="s">
        <v>71</v>
      </c>
      <c r="P478" t="s">
        <v>164</v>
      </c>
      <c r="Q478" t="s">
        <v>165</v>
      </c>
      <c r="R478" t="s">
        <v>166</v>
      </c>
      <c r="S478" t="s">
        <v>102</v>
      </c>
      <c r="T478" t="s">
        <v>71</v>
      </c>
      <c r="U478" t="s">
        <v>71</v>
      </c>
      <c r="V478" t="s">
        <v>71</v>
      </c>
      <c r="W478" t="s">
        <v>4528</v>
      </c>
      <c r="X478" t="s">
        <v>71</v>
      </c>
      <c r="Y478" t="s">
        <v>71</v>
      </c>
      <c r="Z478" t="s">
        <v>71</v>
      </c>
      <c r="AA478" t="s">
        <v>71</v>
      </c>
      <c r="AB478" t="s">
        <v>4529</v>
      </c>
      <c r="AC478" t="s">
        <v>4530</v>
      </c>
      <c r="AD478" t="s">
        <v>71</v>
      </c>
      <c r="AE478" t="s">
        <v>71</v>
      </c>
      <c r="AF478" t="s">
        <v>71</v>
      </c>
      <c r="AG478" t="s">
        <v>71</v>
      </c>
      <c r="AH478" t="s">
        <v>71</v>
      </c>
      <c r="AI478" t="s">
        <v>71</v>
      </c>
      <c r="AJ478" t="s">
        <v>71</v>
      </c>
      <c r="AK478" t="s">
        <v>71</v>
      </c>
      <c r="AL478" t="s">
        <v>71</v>
      </c>
      <c r="AM478" t="s">
        <v>71</v>
      </c>
      <c r="AN478" t="s">
        <v>71</v>
      </c>
      <c r="AO478" t="s">
        <v>71</v>
      </c>
      <c r="AP478" t="s">
        <v>71</v>
      </c>
      <c r="AQ478" t="s">
        <v>71</v>
      </c>
      <c r="AR478" t="s">
        <v>168</v>
      </c>
      <c r="AS478" t="s">
        <v>71</v>
      </c>
      <c r="AT478" t="s">
        <v>71</v>
      </c>
      <c r="AU478" t="s">
        <v>71</v>
      </c>
      <c r="AV478">
        <v>2009</v>
      </c>
      <c r="AW478" t="s">
        <v>71</v>
      </c>
      <c r="AX478" t="s">
        <v>71</v>
      </c>
      <c r="AY478" t="s">
        <v>71</v>
      </c>
      <c r="AZ478" t="s">
        <v>71</v>
      </c>
      <c r="BA478" t="s">
        <v>71</v>
      </c>
      <c r="BB478" t="s">
        <v>71</v>
      </c>
      <c r="BC478">
        <v>848</v>
      </c>
      <c r="BD478" t="s">
        <v>99</v>
      </c>
      <c r="BE478" t="s">
        <v>71</v>
      </c>
      <c r="BF478" t="s">
        <v>4531</v>
      </c>
      <c r="BG478" t="str">
        <f>HYPERLINK("http://dx.doi.org/10.1109/FUZZY.2009.5277242","http://dx.doi.org/10.1109/FUZZY.2009.5277242")</f>
        <v>http://dx.doi.org/10.1109/FUZZY.2009.5277242</v>
      </c>
      <c r="BH478" t="s">
        <v>71</v>
      </c>
      <c r="BI478" t="s">
        <v>71</v>
      </c>
      <c r="BJ478" t="s">
        <v>71</v>
      </c>
      <c r="BK478" t="s">
        <v>71</v>
      </c>
      <c r="BL478" t="s">
        <v>71</v>
      </c>
      <c r="BM478" t="s">
        <v>71</v>
      </c>
      <c r="BN478" t="s">
        <v>71</v>
      </c>
      <c r="BO478" t="s">
        <v>71</v>
      </c>
      <c r="BP478" t="s">
        <v>71</v>
      </c>
      <c r="BQ478" t="s">
        <v>71</v>
      </c>
      <c r="BR478" t="s">
        <v>71</v>
      </c>
      <c r="BS478" t="s">
        <v>71</v>
      </c>
      <c r="BT478" t="s">
        <v>4532</v>
      </c>
      <c r="BU478" t="str">
        <f>HYPERLINK("https%3A%2F%2Fwww.webofscience.com%2Fwos%2Fwoscc%2Ffull-record%2FWOS:000274242600147","View Full Record in Web of Science")</f>
        <v>View Full Record in Web of Science</v>
      </c>
    </row>
    <row r="479" spans="1:73" x14ac:dyDescent="0.25">
      <c r="A479" t="s">
        <v>83</v>
      </c>
      <c r="B479" t="s">
        <v>4533</v>
      </c>
      <c r="C479" t="s">
        <v>71</v>
      </c>
      <c r="D479" t="s">
        <v>4534</v>
      </c>
      <c r="E479" t="s">
        <v>71</v>
      </c>
      <c r="F479" t="s">
        <v>4535</v>
      </c>
      <c r="G479" t="s">
        <v>71</v>
      </c>
      <c r="H479" t="s">
        <v>71</v>
      </c>
      <c r="I479" t="s">
        <v>4536</v>
      </c>
      <c r="K479" t="s">
        <v>4537</v>
      </c>
      <c r="L479" t="s">
        <v>526</v>
      </c>
      <c r="M479" t="s">
        <v>71</v>
      </c>
      <c r="N479" t="s">
        <v>71</v>
      </c>
      <c r="O479" t="s">
        <v>71</v>
      </c>
      <c r="P479" t="s">
        <v>1500</v>
      </c>
      <c r="Q479" t="s">
        <v>1501</v>
      </c>
      <c r="R479" t="s">
        <v>1502</v>
      </c>
      <c r="S479" t="s">
        <v>1503</v>
      </c>
      <c r="T479" t="s">
        <v>71</v>
      </c>
      <c r="U479" t="s">
        <v>71</v>
      </c>
      <c r="V479" t="s">
        <v>71</v>
      </c>
      <c r="W479" t="s">
        <v>4538</v>
      </c>
      <c r="X479" t="s">
        <v>71</v>
      </c>
      <c r="Y479" t="s">
        <v>71</v>
      </c>
      <c r="Z479" t="s">
        <v>71</v>
      </c>
      <c r="AA479" t="s">
        <v>71</v>
      </c>
      <c r="AB479" t="s">
        <v>4539</v>
      </c>
      <c r="AC479" t="s">
        <v>4540</v>
      </c>
      <c r="AD479" t="s">
        <v>71</v>
      </c>
      <c r="AE479" t="s">
        <v>71</v>
      </c>
      <c r="AF479" t="s">
        <v>71</v>
      </c>
      <c r="AG479" t="s">
        <v>71</v>
      </c>
      <c r="AH479" t="s">
        <v>71</v>
      </c>
      <c r="AI479" t="s">
        <v>71</v>
      </c>
      <c r="AJ479" t="s">
        <v>71</v>
      </c>
      <c r="AK479" t="s">
        <v>71</v>
      </c>
      <c r="AL479" t="s">
        <v>71</v>
      </c>
      <c r="AM479" t="s">
        <v>71</v>
      </c>
      <c r="AN479" t="s">
        <v>71</v>
      </c>
      <c r="AO479" t="s">
        <v>71</v>
      </c>
      <c r="AP479" t="s">
        <v>530</v>
      </c>
      <c r="AQ479" t="s">
        <v>531</v>
      </c>
      <c r="AR479" t="s">
        <v>4541</v>
      </c>
      <c r="AS479" t="s">
        <v>71</v>
      </c>
      <c r="AT479" t="s">
        <v>71</v>
      </c>
      <c r="AU479" t="s">
        <v>71</v>
      </c>
      <c r="AV479">
        <v>2016</v>
      </c>
      <c r="AW479">
        <v>642</v>
      </c>
      <c r="AX479" t="s">
        <v>71</v>
      </c>
      <c r="AY479" t="s">
        <v>71</v>
      </c>
      <c r="AZ479" t="s">
        <v>71</v>
      </c>
      <c r="BA479" t="s">
        <v>71</v>
      </c>
      <c r="BB479" t="s">
        <v>71</v>
      </c>
      <c r="BC479">
        <v>445</v>
      </c>
      <c r="BD479">
        <v>453</v>
      </c>
      <c r="BE479" t="s">
        <v>71</v>
      </c>
      <c r="BF479" t="s">
        <v>4542</v>
      </c>
      <c r="BG479" t="str">
        <f>HYPERLINK("http://dx.doi.org/10.1007/978-3-319-31277-4_39","http://dx.doi.org/10.1007/978-3-319-31277-4_39")</f>
        <v>http://dx.doi.org/10.1007/978-3-319-31277-4_39</v>
      </c>
      <c r="BH479" t="s">
        <v>71</v>
      </c>
      <c r="BI479" t="s">
        <v>71</v>
      </c>
      <c r="BJ479" t="s">
        <v>71</v>
      </c>
      <c r="BK479" t="s">
        <v>71</v>
      </c>
      <c r="BL479" t="s">
        <v>71</v>
      </c>
      <c r="BM479" t="s">
        <v>71</v>
      </c>
      <c r="BN479" t="s">
        <v>71</v>
      </c>
      <c r="BO479" t="s">
        <v>71</v>
      </c>
      <c r="BP479" t="s">
        <v>71</v>
      </c>
      <c r="BQ479" t="s">
        <v>71</v>
      </c>
      <c r="BR479" t="s">
        <v>71</v>
      </c>
      <c r="BS479" t="s">
        <v>71</v>
      </c>
      <c r="BT479" t="s">
        <v>4543</v>
      </c>
      <c r="BU479" t="str">
        <f>HYPERLINK("https%3A%2F%2Fwww.webofscience.com%2Fwos%2Fwoscc%2Ffull-record%2FWOS:000390824900039","View Full Record in Web of Science")</f>
        <v>View Full Record in Web of Science</v>
      </c>
    </row>
    <row r="480" spans="1:73" x14ac:dyDescent="0.25">
      <c r="A480" t="s">
        <v>69</v>
      </c>
      <c r="B480" t="s">
        <v>4544</v>
      </c>
      <c r="C480" t="s">
        <v>71</v>
      </c>
      <c r="D480" t="s">
        <v>71</v>
      </c>
      <c r="E480" t="s">
        <v>71</v>
      </c>
      <c r="F480" t="s">
        <v>4544</v>
      </c>
      <c r="G480" t="s">
        <v>71</v>
      </c>
      <c r="H480" t="s">
        <v>71</v>
      </c>
      <c r="I480" t="s">
        <v>4545</v>
      </c>
      <c r="K480" t="s">
        <v>955</v>
      </c>
      <c r="L480" t="s">
        <v>71</v>
      </c>
      <c r="M480" t="s">
        <v>71</v>
      </c>
      <c r="N480" t="s">
        <v>71</v>
      </c>
      <c r="O480" t="s">
        <v>71</v>
      </c>
      <c r="P480" t="s">
        <v>71</v>
      </c>
      <c r="Q480" t="s">
        <v>71</v>
      </c>
      <c r="R480" t="s">
        <v>71</v>
      </c>
      <c r="S480" t="s">
        <v>71</v>
      </c>
      <c r="T480" t="s">
        <v>71</v>
      </c>
      <c r="U480" t="s">
        <v>71</v>
      </c>
      <c r="V480" t="s">
        <v>71</v>
      </c>
      <c r="W480" t="s">
        <v>4546</v>
      </c>
      <c r="X480" t="s">
        <v>71</v>
      </c>
      <c r="Y480" t="s">
        <v>71</v>
      </c>
      <c r="Z480" t="s">
        <v>71</v>
      </c>
      <c r="AA480" t="s">
        <v>71</v>
      </c>
      <c r="AB480" t="s">
        <v>4547</v>
      </c>
      <c r="AC480" t="s">
        <v>71</v>
      </c>
      <c r="AD480" t="s">
        <v>71</v>
      </c>
      <c r="AE480" t="s">
        <v>71</v>
      </c>
      <c r="AF480" t="s">
        <v>71</v>
      </c>
      <c r="AG480" t="s">
        <v>71</v>
      </c>
      <c r="AH480" t="s">
        <v>71</v>
      </c>
      <c r="AI480" t="s">
        <v>71</v>
      </c>
      <c r="AJ480" t="s">
        <v>71</v>
      </c>
      <c r="AK480" t="s">
        <v>71</v>
      </c>
      <c r="AL480" t="s">
        <v>71</v>
      </c>
      <c r="AM480" t="s">
        <v>71</v>
      </c>
      <c r="AN480" t="s">
        <v>71</v>
      </c>
      <c r="AO480" t="s">
        <v>71</v>
      </c>
      <c r="AP480" t="s">
        <v>958</v>
      </c>
      <c r="AQ480" t="s">
        <v>959</v>
      </c>
      <c r="AR480" t="s">
        <v>71</v>
      </c>
      <c r="AS480" t="s">
        <v>71</v>
      </c>
      <c r="AT480" t="s">
        <v>71</v>
      </c>
      <c r="AU480" t="s">
        <v>728</v>
      </c>
      <c r="AV480">
        <v>2003</v>
      </c>
      <c r="AW480">
        <v>20</v>
      </c>
      <c r="AX480" t="s">
        <v>1823</v>
      </c>
      <c r="AY480" t="s">
        <v>71</v>
      </c>
      <c r="AZ480" t="s">
        <v>71</v>
      </c>
      <c r="BA480" t="s">
        <v>71</v>
      </c>
      <c r="BB480" t="s">
        <v>71</v>
      </c>
      <c r="BC480">
        <v>169</v>
      </c>
      <c r="BD480">
        <v>197</v>
      </c>
      <c r="BE480" t="s">
        <v>71</v>
      </c>
      <c r="BF480" t="s">
        <v>4548</v>
      </c>
      <c r="BG480" t="str">
        <f>HYPERLINK("http://dx.doi.org/10.1023/B:AIRE.0000006610.94970.1d","http://dx.doi.org/10.1023/B:AIRE.0000006610.94970.1d")</f>
        <v>http://dx.doi.org/10.1023/B:AIRE.0000006610.94970.1d</v>
      </c>
      <c r="BH480" t="s">
        <v>71</v>
      </c>
      <c r="BI480" t="s">
        <v>71</v>
      </c>
      <c r="BJ480" t="s">
        <v>71</v>
      </c>
      <c r="BK480" t="s">
        <v>71</v>
      </c>
      <c r="BL480" t="s">
        <v>71</v>
      </c>
      <c r="BM480" t="s">
        <v>71</v>
      </c>
      <c r="BN480" t="s">
        <v>71</v>
      </c>
      <c r="BO480" t="s">
        <v>71</v>
      </c>
      <c r="BP480" t="s">
        <v>71</v>
      </c>
      <c r="BQ480" t="s">
        <v>71</v>
      </c>
      <c r="BR480" t="s">
        <v>71</v>
      </c>
      <c r="BS480" t="s">
        <v>71</v>
      </c>
      <c r="BT480" t="s">
        <v>4549</v>
      </c>
      <c r="BU480" t="str">
        <f>HYPERLINK("https%3A%2F%2Fwww.webofscience.com%2Fwos%2Fwoscc%2Ffull-record%2FWOS:000186971300002","View Full Record in Web of Science")</f>
        <v>View Full Record in Web of Science</v>
      </c>
    </row>
    <row r="481" spans="1:73" x14ac:dyDescent="0.25">
      <c r="A481" t="s">
        <v>2847</v>
      </c>
      <c r="B481" t="s">
        <v>4550</v>
      </c>
      <c r="C481" t="s">
        <v>71</v>
      </c>
      <c r="D481" t="s">
        <v>4551</v>
      </c>
      <c r="E481" t="s">
        <v>71</v>
      </c>
      <c r="F481" t="s">
        <v>4552</v>
      </c>
      <c r="G481" t="s">
        <v>71</v>
      </c>
      <c r="H481" t="s">
        <v>71</v>
      </c>
      <c r="I481" t="s">
        <v>4553</v>
      </c>
      <c r="K481" t="s">
        <v>4554</v>
      </c>
      <c r="L481" t="s">
        <v>71</v>
      </c>
      <c r="M481" t="s">
        <v>71</v>
      </c>
      <c r="N481" t="s">
        <v>71</v>
      </c>
      <c r="O481" t="s">
        <v>71</v>
      </c>
      <c r="P481" t="s">
        <v>71</v>
      </c>
      <c r="Q481" t="s">
        <v>71</v>
      </c>
      <c r="R481" t="s">
        <v>71</v>
      </c>
      <c r="S481" t="s">
        <v>71</v>
      </c>
      <c r="T481" t="s">
        <v>71</v>
      </c>
      <c r="U481" t="s">
        <v>71</v>
      </c>
      <c r="V481" t="s">
        <v>71</v>
      </c>
      <c r="W481" t="s">
        <v>4555</v>
      </c>
      <c r="X481" t="s">
        <v>71</v>
      </c>
      <c r="Y481" t="s">
        <v>71</v>
      </c>
      <c r="Z481" t="s">
        <v>71</v>
      </c>
      <c r="AA481" t="s">
        <v>71</v>
      </c>
      <c r="AB481" t="s">
        <v>4556</v>
      </c>
      <c r="AC481" t="s">
        <v>4557</v>
      </c>
      <c r="AD481" t="s">
        <v>71</v>
      </c>
      <c r="AE481" t="s">
        <v>71</v>
      </c>
      <c r="AF481" t="s">
        <v>71</v>
      </c>
      <c r="AG481" t="s">
        <v>71</v>
      </c>
      <c r="AH481" t="s">
        <v>71</v>
      </c>
      <c r="AI481" t="s">
        <v>71</v>
      </c>
      <c r="AJ481" t="s">
        <v>71</v>
      </c>
      <c r="AK481" t="s">
        <v>71</v>
      </c>
      <c r="AL481" t="s">
        <v>71</v>
      </c>
      <c r="AM481" t="s">
        <v>71</v>
      </c>
      <c r="AN481" t="s">
        <v>71</v>
      </c>
      <c r="AO481" t="s">
        <v>71</v>
      </c>
      <c r="AP481" t="s">
        <v>71</v>
      </c>
      <c r="AQ481" t="s">
        <v>71</v>
      </c>
      <c r="AR481" t="s">
        <v>4558</v>
      </c>
      <c r="AS481" t="s">
        <v>71</v>
      </c>
      <c r="AT481" t="s">
        <v>71</v>
      </c>
      <c r="AU481" t="s">
        <v>71</v>
      </c>
      <c r="AV481">
        <v>2015</v>
      </c>
      <c r="AW481" t="s">
        <v>71</v>
      </c>
      <c r="AX481" t="s">
        <v>71</v>
      </c>
      <c r="AY481" t="s">
        <v>71</v>
      </c>
      <c r="AZ481" t="s">
        <v>71</v>
      </c>
      <c r="BA481" t="s">
        <v>71</v>
      </c>
      <c r="BB481" t="s">
        <v>71</v>
      </c>
      <c r="BC481">
        <v>203</v>
      </c>
      <c r="BD481">
        <v>218</v>
      </c>
      <c r="BE481" t="s">
        <v>71</v>
      </c>
      <c r="BF481" t="s">
        <v>71</v>
      </c>
      <c r="BG481" t="s">
        <v>71</v>
      </c>
      <c r="BH481" t="s">
        <v>4559</v>
      </c>
      <c r="BI481" t="s">
        <v>71</v>
      </c>
      <c r="BJ481" t="s">
        <v>71</v>
      </c>
      <c r="BK481" t="s">
        <v>71</v>
      </c>
      <c r="BL481" t="s">
        <v>71</v>
      </c>
      <c r="BM481" t="s">
        <v>71</v>
      </c>
      <c r="BN481" t="s">
        <v>71</v>
      </c>
      <c r="BO481" t="s">
        <v>71</v>
      </c>
      <c r="BP481" t="s">
        <v>71</v>
      </c>
      <c r="BQ481" t="s">
        <v>71</v>
      </c>
      <c r="BR481" t="s">
        <v>71</v>
      </c>
      <c r="BS481" t="s">
        <v>71</v>
      </c>
      <c r="BT481" t="s">
        <v>4560</v>
      </c>
      <c r="BU481" t="str">
        <f>HYPERLINK("https%3A%2F%2Fwww.webofscience.com%2Fwos%2Fwoscc%2Ffull-record%2FWOS:000400029000014","View Full Record in Web of Science")</f>
        <v>View Full Record in Web of Science</v>
      </c>
    </row>
    <row r="482" spans="1:73" x14ac:dyDescent="0.25">
      <c r="A482" t="s">
        <v>69</v>
      </c>
      <c r="B482" t="s">
        <v>4561</v>
      </c>
      <c r="C482" t="s">
        <v>71</v>
      </c>
      <c r="D482" t="s">
        <v>71</v>
      </c>
      <c r="E482" t="s">
        <v>71</v>
      </c>
      <c r="F482" t="s">
        <v>4562</v>
      </c>
      <c r="G482" t="s">
        <v>71</v>
      </c>
      <c r="H482" t="s">
        <v>71</v>
      </c>
      <c r="I482" t="s">
        <v>4563</v>
      </c>
      <c r="K482" t="s">
        <v>233</v>
      </c>
      <c r="L482" t="s">
        <v>71</v>
      </c>
      <c r="M482" t="s">
        <v>71</v>
      </c>
      <c r="N482" t="s">
        <v>71</v>
      </c>
      <c r="O482" t="s">
        <v>71</v>
      </c>
      <c r="P482" t="s">
        <v>71</v>
      </c>
      <c r="Q482" t="s">
        <v>71</v>
      </c>
      <c r="R482" t="s">
        <v>71</v>
      </c>
      <c r="S482" t="s">
        <v>71</v>
      </c>
      <c r="T482" t="s">
        <v>71</v>
      </c>
      <c r="U482" t="s">
        <v>71</v>
      </c>
      <c r="V482" t="s">
        <v>71</v>
      </c>
      <c r="W482" t="s">
        <v>4564</v>
      </c>
      <c r="X482" t="s">
        <v>71</v>
      </c>
      <c r="Y482" t="s">
        <v>71</v>
      </c>
      <c r="Z482" t="s">
        <v>71</v>
      </c>
      <c r="AA482" t="s">
        <v>71</v>
      </c>
      <c r="AB482" t="s">
        <v>4565</v>
      </c>
      <c r="AC482" t="s">
        <v>4566</v>
      </c>
      <c r="AD482" t="s">
        <v>71</v>
      </c>
      <c r="AE482" t="s">
        <v>71</v>
      </c>
      <c r="AF482" t="s">
        <v>71</v>
      </c>
      <c r="AG482" t="s">
        <v>71</v>
      </c>
      <c r="AH482" t="s">
        <v>71</v>
      </c>
      <c r="AI482" t="s">
        <v>71</v>
      </c>
      <c r="AJ482" t="s">
        <v>71</v>
      </c>
      <c r="AK482" t="s">
        <v>71</v>
      </c>
      <c r="AL482" t="s">
        <v>71</v>
      </c>
      <c r="AM482" t="s">
        <v>71</v>
      </c>
      <c r="AN482" t="s">
        <v>71</v>
      </c>
      <c r="AO482" t="s">
        <v>71</v>
      </c>
      <c r="AP482" t="s">
        <v>237</v>
      </c>
      <c r="AQ482" t="s">
        <v>238</v>
      </c>
      <c r="AR482" t="s">
        <v>71</v>
      </c>
      <c r="AS482" t="s">
        <v>71</v>
      </c>
      <c r="AT482" t="s">
        <v>71</v>
      </c>
      <c r="AU482" t="s">
        <v>79</v>
      </c>
      <c r="AV482">
        <v>2022</v>
      </c>
      <c r="AW482">
        <v>30</v>
      </c>
      <c r="AX482">
        <v>9</v>
      </c>
      <c r="AY482" t="s">
        <v>71</v>
      </c>
      <c r="AZ482" t="s">
        <v>71</v>
      </c>
      <c r="BA482" t="s">
        <v>71</v>
      </c>
      <c r="BB482" t="s">
        <v>71</v>
      </c>
      <c r="BC482">
        <v>3514</v>
      </c>
      <c r="BD482">
        <v>3526</v>
      </c>
      <c r="BE482" t="s">
        <v>71</v>
      </c>
      <c r="BF482" t="s">
        <v>4567</v>
      </c>
      <c r="BG482" t="str">
        <f>HYPERLINK("http://dx.doi.org/10.1109/TFUZZ.2021.3118113","http://dx.doi.org/10.1109/TFUZZ.2021.3118113")</f>
        <v>http://dx.doi.org/10.1109/TFUZZ.2021.3118113</v>
      </c>
      <c r="BH482" t="s">
        <v>71</v>
      </c>
      <c r="BI482" t="s">
        <v>71</v>
      </c>
      <c r="BJ482" t="s">
        <v>71</v>
      </c>
      <c r="BK482" t="s">
        <v>71</v>
      </c>
      <c r="BL482" t="s">
        <v>71</v>
      </c>
      <c r="BM482" t="s">
        <v>71</v>
      </c>
      <c r="BN482" t="s">
        <v>71</v>
      </c>
      <c r="BO482" t="s">
        <v>71</v>
      </c>
      <c r="BP482" t="s">
        <v>71</v>
      </c>
      <c r="BQ482" t="s">
        <v>71</v>
      </c>
      <c r="BR482" t="s">
        <v>71</v>
      </c>
      <c r="BS482" t="s">
        <v>71</v>
      </c>
      <c r="BT482" t="s">
        <v>4568</v>
      </c>
      <c r="BU482" t="str">
        <f>HYPERLINK("https%3A%2F%2Fwww.webofscience.com%2Fwos%2Fwoscc%2Ffull-record%2FWOS:000848264000013","View Full Record in Web of Science")</f>
        <v>View Full Record in Web of Science</v>
      </c>
    </row>
    <row r="483" spans="1:73" x14ac:dyDescent="0.25">
      <c r="A483" t="s">
        <v>83</v>
      </c>
      <c r="B483" t="s">
        <v>4569</v>
      </c>
      <c r="C483" t="s">
        <v>71</v>
      </c>
      <c r="D483" t="s">
        <v>1403</v>
      </c>
      <c r="E483" t="s">
        <v>71</v>
      </c>
      <c r="F483" t="s">
        <v>4570</v>
      </c>
      <c r="G483" t="s">
        <v>71</v>
      </c>
      <c r="H483" t="s">
        <v>71</v>
      </c>
      <c r="I483" t="s">
        <v>4571</v>
      </c>
      <c r="K483" t="s">
        <v>1406</v>
      </c>
      <c r="L483" t="s">
        <v>1407</v>
      </c>
      <c r="M483" t="s">
        <v>71</v>
      </c>
      <c r="N483" t="s">
        <v>71</v>
      </c>
      <c r="O483" t="s">
        <v>71</v>
      </c>
      <c r="P483" t="s">
        <v>1408</v>
      </c>
      <c r="Q483" t="s">
        <v>1409</v>
      </c>
      <c r="R483" t="s">
        <v>1410</v>
      </c>
      <c r="S483" t="s">
        <v>1411</v>
      </c>
      <c r="T483" t="s">
        <v>71</v>
      </c>
      <c r="U483" t="s">
        <v>71</v>
      </c>
      <c r="V483" t="s">
        <v>71</v>
      </c>
      <c r="W483" t="s">
        <v>4572</v>
      </c>
      <c r="X483" t="s">
        <v>71</v>
      </c>
      <c r="Y483" t="s">
        <v>71</v>
      </c>
      <c r="Z483" t="s">
        <v>71</v>
      </c>
      <c r="AA483" t="s">
        <v>71</v>
      </c>
      <c r="AB483" t="s">
        <v>71</v>
      </c>
      <c r="AC483" t="s">
        <v>71</v>
      </c>
      <c r="AD483" t="s">
        <v>71</v>
      </c>
      <c r="AE483" t="s">
        <v>71</v>
      </c>
      <c r="AF483" t="s">
        <v>71</v>
      </c>
      <c r="AG483" t="s">
        <v>71</v>
      </c>
      <c r="AH483" t="s">
        <v>71</v>
      </c>
      <c r="AI483" t="s">
        <v>71</v>
      </c>
      <c r="AJ483" t="s">
        <v>71</v>
      </c>
      <c r="AK483" t="s">
        <v>71</v>
      </c>
      <c r="AL483" t="s">
        <v>71</v>
      </c>
      <c r="AM483" t="s">
        <v>71</v>
      </c>
      <c r="AN483" t="s">
        <v>71</v>
      </c>
      <c r="AO483" t="s">
        <v>71</v>
      </c>
      <c r="AP483" t="s">
        <v>1413</v>
      </c>
      <c r="AQ483" t="s">
        <v>71</v>
      </c>
      <c r="AR483" t="s">
        <v>1414</v>
      </c>
      <c r="AS483" t="s">
        <v>71</v>
      </c>
      <c r="AT483" t="s">
        <v>71</v>
      </c>
      <c r="AU483" t="s">
        <v>71</v>
      </c>
      <c r="AV483">
        <v>2015</v>
      </c>
      <c r="AW483">
        <v>89</v>
      </c>
      <c r="AX483" t="s">
        <v>71</v>
      </c>
      <c r="AY483" t="s">
        <v>71</v>
      </c>
      <c r="AZ483" t="s">
        <v>71</v>
      </c>
      <c r="BA483" t="s">
        <v>71</v>
      </c>
      <c r="BB483" t="s">
        <v>71</v>
      </c>
      <c r="BC483">
        <v>139</v>
      </c>
      <c r="BD483">
        <v>144</v>
      </c>
      <c r="BE483" t="s">
        <v>71</v>
      </c>
      <c r="BF483" t="s">
        <v>71</v>
      </c>
      <c r="BG483" t="s">
        <v>71</v>
      </c>
      <c r="BH483" t="s">
        <v>71</v>
      </c>
      <c r="BI483" t="s">
        <v>71</v>
      </c>
      <c r="BJ483" t="s">
        <v>71</v>
      </c>
      <c r="BK483" t="s">
        <v>71</v>
      </c>
      <c r="BL483" t="s">
        <v>71</v>
      </c>
      <c r="BM483" t="s">
        <v>71</v>
      </c>
      <c r="BN483" t="s">
        <v>71</v>
      </c>
      <c r="BO483" t="s">
        <v>71</v>
      </c>
      <c r="BP483" t="s">
        <v>71</v>
      </c>
      <c r="BQ483" t="s">
        <v>71</v>
      </c>
      <c r="BR483" t="s">
        <v>71</v>
      </c>
      <c r="BS483" t="s">
        <v>71</v>
      </c>
      <c r="BT483" t="s">
        <v>4573</v>
      </c>
      <c r="BU483" t="str">
        <f>HYPERLINK("https%3A%2F%2Fwww.webofscience.com%2Fwos%2Fwoscc%2Ffull-record%2FWOS:000358581100023","View Full Record in Web of Science")</f>
        <v>View Full Record in Web of Science</v>
      </c>
    </row>
    <row r="484" spans="1:73" x14ac:dyDescent="0.25">
      <c r="A484" t="s">
        <v>83</v>
      </c>
      <c r="B484" t="s">
        <v>4574</v>
      </c>
      <c r="C484" t="s">
        <v>71</v>
      </c>
      <c r="D484" t="s">
        <v>1687</v>
      </c>
      <c r="E484" t="s">
        <v>71</v>
      </c>
      <c r="F484" t="s">
        <v>4575</v>
      </c>
      <c r="G484" t="s">
        <v>71</v>
      </c>
      <c r="H484" t="s">
        <v>71</v>
      </c>
      <c r="I484" t="s">
        <v>4576</v>
      </c>
      <c r="K484" t="s">
        <v>1690</v>
      </c>
      <c r="L484" t="s">
        <v>71</v>
      </c>
      <c r="M484" t="s">
        <v>71</v>
      </c>
      <c r="N484" t="s">
        <v>71</v>
      </c>
      <c r="O484" t="s">
        <v>71</v>
      </c>
      <c r="P484" t="s">
        <v>1691</v>
      </c>
      <c r="Q484" t="s">
        <v>1692</v>
      </c>
      <c r="R484" t="s">
        <v>1693</v>
      </c>
      <c r="S484" t="s">
        <v>1694</v>
      </c>
      <c r="T484" t="s">
        <v>71</v>
      </c>
      <c r="U484" t="s">
        <v>71</v>
      </c>
      <c r="V484" t="s">
        <v>71</v>
      </c>
      <c r="W484" t="s">
        <v>4577</v>
      </c>
      <c r="X484" t="s">
        <v>71</v>
      </c>
      <c r="Y484" t="s">
        <v>71</v>
      </c>
      <c r="Z484" t="s">
        <v>71</v>
      </c>
      <c r="AA484" t="s">
        <v>71</v>
      </c>
      <c r="AB484" t="s">
        <v>71</v>
      </c>
      <c r="AC484" t="s">
        <v>71</v>
      </c>
      <c r="AD484" t="s">
        <v>71</v>
      </c>
      <c r="AE484" t="s">
        <v>71</v>
      </c>
      <c r="AF484" t="s">
        <v>71</v>
      </c>
      <c r="AG484" t="s">
        <v>71</v>
      </c>
      <c r="AH484" t="s">
        <v>71</v>
      </c>
      <c r="AI484" t="s">
        <v>71</v>
      </c>
      <c r="AJ484" t="s">
        <v>71</v>
      </c>
      <c r="AK484" t="s">
        <v>71</v>
      </c>
      <c r="AL484" t="s">
        <v>71</v>
      </c>
      <c r="AM484" t="s">
        <v>71</v>
      </c>
      <c r="AN484" t="s">
        <v>71</v>
      </c>
      <c r="AO484" t="s">
        <v>71</v>
      </c>
      <c r="AP484" t="s">
        <v>71</v>
      </c>
      <c r="AQ484" t="s">
        <v>71</v>
      </c>
      <c r="AR484" t="s">
        <v>1696</v>
      </c>
      <c r="AS484" t="s">
        <v>71</v>
      </c>
      <c r="AT484" t="s">
        <v>71</v>
      </c>
      <c r="AU484" t="s">
        <v>71</v>
      </c>
      <c r="AV484">
        <v>2008</v>
      </c>
      <c r="AW484" t="s">
        <v>71</v>
      </c>
      <c r="AX484" t="s">
        <v>71</v>
      </c>
      <c r="AY484" t="s">
        <v>71</v>
      </c>
      <c r="AZ484" t="s">
        <v>71</v>
      </c>
      <c r="BA484" t="s">
        <v>71</v>
      </c>
      <c r="BB484" t="s">
        <v>71</v>
      </c>
      <c r="BC484">
        <v>266</v>
      </c>
      <c r="BD484">
        <v>270</v>
      </c>
      <c r="BE484" t="s">
        <v>71</v>
      </c>
      <c r="BF484" t="s">
        <v>4578</v>
      </c>
      <c r="BG484" t="str">
        <f>HYPERLINK("http://dx.doi.org/10.1109/FSKD.2008.42","http://dx.doi.org/10.1109/FSKD.2008.42")</f>
        <v>http://dx.doi.org/10.1109/FSKD.2008.42</v>
      </c>
      <c r="BH484" t="s">
        <v>71</v>
      </c>
      <c r="BI484" t="s">
        <v>71</v>
      </c>
      <c r="BJ484" t="s">
        <v>71</v>
      </c>
      <c r="BK484" t="s">
        <v>71</v>
      </c>
      <c r="BL484" t="s">
        <v>71</v>
      </c>
      <c r="BM484" t="s">
        <v>71</v>
      </c>
      <c r="BN484" t="s">
        <v>71</v>
      </c>
      <c r="BO484" t="s">
        <v>71</v>
      </c>
      <c r="BP484" t="s">
        <v>71</v>
      </c>
      <c r="BQ484" t="s">
        <v>71</v>
      </c>
      <c r="BR484" t="s">
        <v>71</v>
      </c>
      <c r="BS484" t="s">
        <v>71</v>
      </c>
      <c r="BT484" t="s">
        <v>4579</v>
      </c>
      <c r="BU484" t="str">
        <f>HYPERLINK("https%3A%2F%2Fwww.webofscience.com%2Fwos%2Fwoscc%2Ffull-record%2FWOS:000264270500051","View Full Record in Web of Science")</f>
        <v>View Full Record in Web of Science</v>
      </c>
    </row>
    <row r="485" spans="1:73" x14ac:dyDescent="0.25">
      <c r="A485" t="s">
        <v>69</v>
      </c>
      <c r="B485" t="s">
        <v>4580</v>
      </c>
      <c r="C485" t="s">
        <v>71</v>
      </c>
      <c r="D485" t="s">
        <v>71</v>
      </c>
      <c r="E485" t="s">
        <v>71</v>
      </c>
      <c r="F485" t="s">
        <v>4581</v>
      </c>
      <c r="G485" t="s">
        <v>71</v>
      </c>
      <c r="H485" t="s">
        <v>71</v>
      </c>
      <c r="I485" t="s">
        <v>4582</v>
      </c>
      <c r="K485" t="s">
        <v>3331</v>
      </c>
      <c r="L485" t="s">
        <v>71</v>
      </c>
      <c r="M485" t="s">
        <v>71</v>
      </c>
      <c r="N485" t="s">
        <v>71</v>
      </c>
      <c r="O485" t="s">
        <v>71</v>
      </c>
      <c r="P485" t="s">
        <v>71</v>
      </c>
      <c r="Q485" t="s">
        <v>71</v>
      </c>
      <c r="R485" t="s">
        <v>71</v>
      </c>
      <c r="S485" t="s">
        <v>71</v>
      </c>
      <c r="T485" t="s">
        <v>71</v>
      </c>
      <c r="U485" t="s">
        <v>71</v>
      </c>
      <c r="V485" t="s">
        <v>71</v>
      </c>
      <c r="W485" t="s">
        <v>4583</v>
      </c>
      <c r="X485" t="s">
        <v>71</v>
      </c>
      <c r="Y485" t="s">
        <v>71</v>
      </c>
      <c r="Z485" t="s">
        <v>71</v>
      </c>
      <c r="AA485" t="s">
        <v>71</v>
      </c>
      <c r="AB485" t="s">
        <v>4584</v>
      </c>
      <c r="AC485" t="s">
        <v>4585</v>
      </c>
      <c r="AD485" t="s">
        <v>71</v>
      </c>
      <c r="AE485" t="s">
        <v>71</v>
      </c>
      <c r="AF485" t="s">
        <v>71</v>
      </c>
      <c r="AG485" t="s">
        <v>71</v>
      </c>
      <c r="AH485" t="s">
        <v>71</v>
      </c>
      <c r="AI485" t="s">
        <v>71</v>
      </c>
      <c r="AJ485" t="s">
        <v>71</v>
      </c>
      <c r="AK485" t="s">
        <v>71</v>
      </c>
      <c r="AL485" t="s">
        <v>71</v>
      </c>
      <c r="AM485" t="s">
        <v>71</v>
      </c>
      <c r="AN485" t="s">
        <v>71</v>
      </c>
      <c r="AO485" t="s">
        <v>71</v>
      </c>
      <c r="AP485" t="s">
        <v>3334</v>
      </c>
      <c r="AQ485" t="s">
        <v>3335</v>
      </c>
      <c r="AR485" t="s">
        <v>71</v>
      </c>
      <c r="AS485" t="s">
        <v>71</v>
      </c>
      <c r="AT485" t="s">
        <v>71</v>
      </c>
      <c r="AU485" t="s">
        <v>79</v>
      </c>
      <c r="AV485">
        <v>2022</v>
      </c>
      <c r="AW485">
        <v>171</v>
      </c>
      <c r="AX485" t="s">
        <v>71</v>
      </c>
      <c r="AY485" t="s">
        <v>71</v>
      </c>
      <c r="AZ485" t="s">
        <v>71</v>
      </c>
      <c r="BA485" t="s">
        <v>71</v>
      </c>
      <c r="BB485" t="s">
        <v>71</v>
      </c>
      <c r="BC485" t="s">
        <v>71</v>
      </c>
      <c r="BD485" t="s">
        <v>71</v>
      </c>
      <c r="BE485">
        <v>108405</v>
      </c>
      <c r="BF485" t="s">
        <v>4586</v>
      </c>
      <c r="BG485" t="str">
        <f>HYPERLINK("http://dx.doi.org/10.1016/j.cie.2022.108405","http://dx.doi.org/10.1016/j.cie.2022.108405")</f>
        <v>http://dx.doi.org/10.1016/j.cie.2022.108405</v>
      </c>
      <c r="BH485" t="s">
        <v>71</v>
      </c>
      <c r="BI485" t="s">
        <v>71</v>
      </c>
      <c r="BJ485" t="s">
        <v>71</v>
      </c>
      <c r="BK485" t="s">
        <v>71</v>
      </c>
      <c r="BL485" t="s">
        <v>71</v>
      </c>
      <c r="BM485" t="s">
        <v>71</v>
      </c>
      <c r="BN485" t="s">
        <v>71</v>
      </c>
      <c r="BO485" t="s">
        <v>71</v>
      </c>
      <c r="BP485" t="s">
        <v>71</v>
      </c>
      <c r="BQ485" t="s">
        <v>71</v>
      </c>
      <c r="BR485" t="s">
        <v>71</v>
      </c>
      <c r="BS485" t="s">
        <v>71</v>
      </c>
      <c r="BT485" t="s">
        <v>4587</v>
      </c>
      <c r="BU485" t="str">
        <f>HYPERLINK("https%3A%2F%2Fwww.webofscience.com%2Fwos%2Fwoscc%2Ffull-record%2FWOS:000862698400002","View Full Record in Web of Science")</f>
        <v>View Full Record in Web of Science</v>
      </c>
    </row>
    <row r="486" spans="1:73" x14ac:dyDescent="0.25">
      <c r="A486" t="s">
        <v>460</v>
      </c>
      <c r="B486" t="s">
        <v>4588</v>
      </c>
      <c r="C486" t="s">
        <v>4589</v>
      </c>
      <c r="D486" t="s">
        <v>71</v>
      </c>
      <c r="E486" t="s">
        <v>71</v>
      </c>
      <c r="F486" t="s">
        <v>4590</v>
      </c>
      <c r="G486" t="s">
        <v>4589</v>
      </c>
      <c r="H486" t="s">
        <v>71</v>
      </c>
      <c r="I486" t="s">
        <v>4591</v>
      </c>
      <c r="K486" t="s">
        <v>4592</v>
      </c>
      <c r="L486" t="s">
        <v>4593</v>
      </c>
      <c r="M486" t="s">
        <v>71</v>
      </c>
      <c r="N486" t="s">
        <v>71</v>
      </c>
      <c r="O486" t="s">
        <v>71</v>
      </c>
      <c r="P486" t="s">
        <v>71</v>
      </c>
      <c r="Q486" t="s">
        <v>71</v>
      </c>
      <c r="R486" t="s">
        <v>71</v>
      </c>
      <c r="S486" t="s">
        <v>71</v>
      </c>
      <c r="T486" t="s">
        <v>71</v>
      </c>
      <c r="U486" t="s">
        <v>71</v>
      </c>
      <c r="V486" t="s">
        <v>71</v>
      </c>
      <c r="W486" t="s">
        <v>4594</v>
      </c>
      <c r="X486" t="s">
        <v>71</v>
      </c>
      <c r="Y486" t="s">
        <v>71</v>
      </c>
      <c r="Z486" t="s">
        <v>71</v>
      </c>
      <c r="AA486" t="s">
        <v>71</v>
      </c>
      <c r="AB486" t="s">
        <v>71</v>
      </c>
      <c r="AC486" t="s">
        <v>71</v>
      </c>
      <c r="AD486" t="s">
        <v>71</v>
      </c>
      <c r="AE486" t="s">
        <v>71</v>
      </c>
      <c r="AF486" t="s">
        <v>71</v>
      </c>
      <c r="AG486" t="s">
        <v>71</v>
      </c>
      <c r="AH486" t="s">
        <v>71</v>
      </c>
      <c r="AI486" t="s">
        <v>71</v>
      </c>
      <c r="AJ486" t="s">
        <v>71</v>
      </c>
      <c r="AK486" t="s">
        <v>71</v>
      </c>
      <c r="AL486" t="s">
        <v>71</v>
      </c>
      <c r="AM486" t="s">
        <v>71</v>
      </c>
      <c r="AN486" t="s">
        <v>71</v>
      </c>
      <c r="AO486" t="s">
        <v>71</v>
      </c>
      <c r="AP486" t="s">
        <v>4595</v>
      </c>
      <c r="AQ486" t="s">
        <v>4596</v>
      </c>
      <c r="AR486" t="s">
        <v>4597</v>
      </c>
      <c r="AS486" t="s">
        <v>71</v>
      </c>
      <c r="AT486" t="s">
        <v>71</v>
      </c>
      <c r="AU486" t="s">
        <v>71</v>
      </c>
      <c r="AV486">
        <v>2019</v>
      </c>
      <c r="AW486" t="s">
        <v>71</v>
      </c>
      <c r="AX486" t="s">
        <v>71</v>
      </c>
      <c r="AY486" t="s">
        <v>71</v>
      </c>
      <c r="AZ486" t="s">
        <v>71</v>
      </c>
      <c r="BA486" t="s">
        <v>71</v>
      </c>
      <c r="BB486" t="s">
        <v>71</v>
      </c>
      <c r="BC486">
        <v>362</v>
      </c>
      <c r="BD486">
        <v>377</v>
      </c>
      <c r="BE486" t="s">
        <v>71</v>
      </c>
      <c r="BF486" t="s">
        <v>4598</v>
      </c>
      <c r="BG486" t="str">
        <f>HYPERLINK("http://dx.doi.org/10.4018/978-1-5225-5709-8.ch017","http://dx.doi.org/10.4018/978-1-5225-5709-8.ch017")</f>
        <v>http://dx.doi.org/10.4018/978-1-5225-5709-8.ch017</v>
      </c>
      <c r="BH486" t="s">
        <v>4599</v>
      </c>
      <c r="BI486" t="s">
        <v>71</v>
      </c>
      <c r="BJ486" t="s">
        <v>71</v>
      </c>
      <c r="BK486" t="s">
        <v>71</v>
      </c>
      <c r="BL486" t="s">
        <v>71</v>
      </c>
      <c r="BM486" t="s">
        <v>71</v>
      </c>
      <c r="BN486" t="s">
        <v>71</v>
      </c>
      <c r="BO486" t="s">
        <v>71</v>
      </c>
      <c r="BP486" t="s">
        <v>71</v>
      </c>
      <c r="BQ486" t="s">
        <v>71</v>
      </c>
      <c r="BR486" t="s">
        <v>71</v>
      </c>
      <c r="BS486" t="s">
        <v>71</v>
      </c>
      <c r="BT486" t="s">
        <v>4600</v>
      </c>
      <c r="BU486" t="str">
        <f>HYPERLINK("https%3A%2F%2Fwww.webofscience.com%2Fwos%2Fwoscc%2Ffull-record%2FWOS:000487852300018","View Full Record in Web of Science")</f>
        <v>View Full Record in Web of Science</v>
      </c>
    </row>
    <row r="487" spans="1:73" x14ac:dyDescent="0.25">
      <c r="A487" t="s">
        <v>83</v>
      </c>
      <c r="B487" t="s">
        <v>4601</v>
      </c>
      <c r="C487" t="s">
        <v>71</v>
      </c>
      <c r="D487" t="s">
        <v>71</v>
      </c>
      <c r="E487" t="s">
        <v>4602</v>
      </c>
      <c r="F487" t="s">
        <v>4601</v>
      </c>
      <c r="G487" t="s">
        <v>71</v>
      </c>
      <c r="H487" t="s">
        <v>71</v>
      </c>
      <c r="I487" t="s">
        <v>4603</v>
      </c>
      <c r="K487" t="s">
        <v>4604</v>
      </c>
      <c r="L487" t="s">
        <v>4605</v>
      </c>
      <c r="M487" t="s">
        <v>71</v>
      </c>
      <c r="N487" t="s">
        <v>71</v>
      </c>
      <c r="O487" t="s">
        <v>71</v>
      </c>
      <c r="P487" t="s">
        <v>4606</v>
      </c>
      <c r="Q487" t="s">
        <v>4607</v>
      </c>
      <c r="R487" t="s">
        <v>4608</v>
      </c>
      <c r="S487" t="s">
        <v>4609</v>
      </c>
      <c r="T487" t="s">
        <v>71</v>
      </c>
      <c r="U487" t="s">
        <v>71</v>
      </c>
      <c r="V487" t="s">
        <v>71</v>
      </c>
      <c r="W487" t="s">
        <v>4610</v>
      </c>
      <c r="X487" t="s">
        <v>71</v>
      </c>
      <c r="Y487" t="s">
        <v>71</v>
      </c>
      <c r="Z487" t="s">
        <v>71</v>
      </c>
      <c r="AA487" t="s">
        <v>71</v>
      </c>
      <c r="AB487" t="s">
        <v>71</v>
      </c>
      <c r="AC487" t="s">
        <v>71</v>
      </c>
      <c r="AD487" t="s">
        <v>71</v>
      </c>
      <c r="AE487" t="s">
        <v>71</v>
      </c>
      <c r="AF487" t="s">
        <v>71</v>
      </c>
      <c r="AG487" t="s">
        <v>71</v>
      </c>
      <c r="AH487" t="s">
        <v>71</v>
      </c>
      <c r="AI487" t="s">
        <v>71</v>
      </c>
      <c r="AJ487" t="s">
        <v>71</v>
      </c>
      <c r="AK487" t="s">
        <v>71</v>
      </c>
      <c r="AL487" t="s">
        <v>71</v>
      </c>
      <c r="AM487" t="s">
        <v>71</v>
      </c>
      <c r="AN487" t="s">
        <v>71</v>
      </c>
      <c r="AO487" t="s">
        <v>71</v>
      </c>
      <c r="AP487" t="s">
        <v>4611</v>
      </c>
      <c r="AQ487" t="s">
        <v>71</v>
      </c>
      <c r="AR487" t="s">
        <v>4612</v>
      </c>
      <c r="AS487" t="s">
        <v>71</v>
      </c>
      <c r="AT487" t="s">
        <v>71</v>
      </c>
      <c r="AU487" t="s">
        <v>71</v>
      </c>
      <c r="AV487">
        <v>2001</v>
      </c>
      <c r="AW487" t="s">
        <v>71</v>
      </c>
      <c r="AX487" t="s">
        <v>71</v>
      </c>
      <c r="AY487" t="s">
        <v>71</v>
      </c>
      <c r="AZ487" t="s">
        <v>71</v>
      </c>
      <c r="BA487" t="s">
        <v>71</v>
      </c>
      <c r="BB487" t="s">
        <v>71</v>
      </c>
      <c r="BC487">
        <v>1646</v>
      </c>
      <c r="BD487">
        <v>1654</v>
      </c>
      <c r="BE487" t="s">
        <v>71</v>
      </c>
      <c r="BF487" t="s">
        <v>4613</v>
      </c>
      <c r="BG487" t="str">
        <f>HYPERLINK("http://dx.doi.org/10.1109/IECON.2001.975535","http://dx.doi.org/10.1109/IECON.2001.975535")</f>
        <v>http://dx.doi.org/10.1109/IECON.2001.975535</v>
      </c>
      <c r="BH487" t="s">
        <v>71</v>
      </c>
      <c r="BI487" t="s">
        <v>71</v>
      </c>
      <c r="BJ487" t="s">
        <v>71</v>
      </c>
      <c r="BK487" t="s">
        <v>71</v>
      </c>
      <c r="BL487" t="s">
        <v>71</v>
      </c>
      <c r="BM487" t="s">
        <v>71</v>
      </c>
      <c r="BN487" t="s">
        <v>71</v>
      </c>
      <c r="BO487" t="s">
        <v>71</v>
      </c>
      <c r="BP487" t="s">
        <v>71</v>
      </c>
      <c r="BQ487" t="s">
        <v>71</v>
      </c>
      <c r="BR487" t="s">
        <v>71</v>
      </c>
      <c r="BS487" t="s">
        <v>71</v>
      </c>
      <c r="BT487" t="s">
        <v>4614</v>
      </c>
      <c r="BU487" t="str">
        <f>HYPERLINK("https%3A%2F%2Fwww.webofscience.com%2Fwos%2Fwoscc%2Ffull-record%2FWOS:000178186000279","View Full Record in Web of Science")</f>
        <v>View Full Record in Web of Science</v>
      </c>
    </row>
    <row r="488" spans="1:73" x14ac:dyDescent="0.25">
      <c r="A488" t="s">
        <v>83</v>
      </c>
      <c r="B488" t="s">
        <v>4615</v>
      </c>
      <c r="C488" t="s">
        <v>71</v>
      </c>
      <c r="D488" t="s">
        <v>4128</v>
      </c>
      <c r="E488" t="s">
        <v>71</v>
      </c>
      <c r="F488" t="s">
        <v>4615</v>
      </c>
      <c r="G488" t="s">
        <v>71</v>
      </c>
      <c r="H488" t="s">
        <v>71</v>
      </c>
      <c r="I488" t="s">
        <v>4616</v>
      </c>
      <c r="K488" t="s">
        <v>4130</v>
      </c>
      <c r="L488" t="s">
        <v>71</v>
      </c>
      <c r="M488" t="s">
        <v>71</v>
      </c>
      <c r="N488" t="s">
        <v>71</v>
      </c>
      <c r="O488" t="s">
        <v>71</v>
      </c>
      <c r="P488" t="s">
        <v>4131</v>
      </c>
      <c r="Q488" t="s">
        <v>4132</v>
      </c>
      <c r="R488" t="s">
        <v>4133</v>
      </c>
      <c r="S488" t="s">
        <v>4134</v>
      </c>
      <c r="T488" t="s">
        <v>71</v>
      </c>
      <c r="U488" t="s">
        <v>71</v>
      </c>
      <c r="V488" t="s">
        <v>71</v>
      </c>
      <c r="W488" t="s">
        <v>4617</v>
      </c>
      <c r="X488" t="s">
        <v>71</v>
      </c>
      <c r="Y488" t="s">
        <v>71</v>
      </c>
      <c r="Z488" t="s">
        <v>71</v>
      </c>
      <c r="AA488" t="s">
        <v>71</v>
      </c>
      <c r="AB488" t="s">
        <v>71</v>
      </c>
      <c r="AC488" t="s">
        <v>71</v>
      </c>
      <c r="AD488" t="s">
        <v>71</v>
      </c>
      <c r="AE488" t="s">
        <v>71</v>
      </c>
      <c r="AF488" t="s">
        <v>71</v>
      </c>
      <c r="AG488" t="s">
        <v>71</v>
      </c>
      <c r="AH488" t="s">
        <v>71</v>
      </c>
      <c r="AI488" t="s">
        <v>71</v>
      </c>
      <c r="AJ488" t="s">
        <v>71</v>
      </c>
      <c r="AK488" t="s">
        <v>71</v>
      </c>
      <c r="AL488" t="s">
        <v>71</v>
      </c>
      <c r="AM488" t="s">
        <v>71</v>
      </c>
      <c r="AN488" t="s">
        <v>71</v>
      </c>
      <c r="AO488" t="s">
        <v>71</v>
      </c>
      <c r="AP488" t="s">
        <v>71</v>
      </c>
      <c r="AQ488" t="s">
        <v>71</v>
      </c>
      <c r="AR488" t="s">
        <v>4138</v>
      </c>
      <c r="AS488" t="s">
        <v>71</v>
      </c>
      <c r="AT488" t="s">
        <v>71</v>
      </c>
      <c r="AU488" t="s">
        <v>71</v>
      </c>
      <c r="AV488">
        <v>2001</v>
      </c>
      <c r="AW488" t="s">
        <v>71</v>
      </c>
      <c r="AX488" t="s">
        <v>71</v>
      </c>
      <c r="AY488" t="s">
        <v>71</v>
      </c>
      <c r="AZ488" t="s">
        <v>71</v>
      </c>
      <c r="BA488" t="s">
        <v>71</v>
      </c>
      <c r="BB488" t="s">
        <v>71</v>
      </c>
      <c r="BC488">
        <v>2305</v>
      </c>
      <c r="BD488">
        <v>2310</v>
      </c>
      <c r="BE488" t="s">
        <v>71</v>
      </c>
      <c r="BF488" t="s">
        <v>71</v>
      </c>
      <c r="BG488" t="s">
        <v>71</v>
      </c>
      <c r="BH488" t="s">
        <v>71</v>
      </c>
      <c r="BI488" t="s">
        <v>71</v>
      </c>
      <c r="BJ488" t="s">
        <v>71</v>
      </c>
      <c r="BK488" t="s">
        <v>71</v>
      </c>
      <c r="BL488" t="s">
        <v>71</v>
      </c>
      <c r="BM488" t="s">
        <v>71</v>
      </c>
      <c r="BN488" t="s">
        <v>71</v>
      </c>
      <c r="BO488" t="s">
        <v>71</v>
      </c>
      <c r="BP488" t="s">
        <v>71</v>
      </c>
      <c r="BQ488" t="s">
        <v>71</v>
      </c>
      <c r="BR488" t="s">
        <v>71</v>
      </c>
      <c r="BS488" t="s">
        <v>71</v>
      </c>
      <c r="BT488" t="s">
        <v>4618</v>
      </c>
      <c r="BU488" t="str">
        <f>HYPERLINK("https%3A%2F%2Fwww.webofscience.com%2Fwos%2Fwoscc%2Ffull-record%2FWOS:000173245100407","View Full Record in Web of Science")</f>
        <v>View Full Record in Web of Science</v>
      </c>
    </row>
    <row r="489" spans="1:73" x14ac:dyDescent="0.25">
      <c r="A489" t="s">
        <v>69</v>
      </c>
      <c r="B489" t="s">
        <v>4619</v>
      </c>
      <c r="C489" t="s">
        <v>71</v>
      </c>
      <c r="D489" t="s">
        <v>71</v>
      </c>
      <c r="E489" t="s">
        <v>71</v>
      </c>
      <c r="F489" t="s">
        <v>4619</v>
      </c>
      <c r="G489" t="s">
        <v>71</v>
      </c>
      <c r="H489" t="s">
        <v>71</v>
      </c>
      <c r="I489" t="s">
        <v>4620</v>
      </c>
      <c r="K489" t="s">
        <v>421</v>
      </c>
      <c r="L489" t="s">
        <v>71</v>
      </c>
      <c r="M489" t="s">
        <v>71</v>
      </c>
      <c r="N489" t="s">
        <v>71</v>
      </c>
      <c r="O489" t="s">
        <v>71</v>
      </c>
      <c r="P489" t="s">
        <v>71</v>
      </c>
      <c r="Q489" t="s">
        <v>71</v>
      </c>
      <c r="R489" t="s">
        <v>71</v>
      </c>
      <c r="S489" t="s">
        <v>71</v>
      </c>
      <c r="T489" t="s">
        <v>71</v>
      </c>
      <c r="U489" t="s">
        <v>71</v>
      </c>
      <c r="V489" t="s">
        <v>71</v>
      </c>
      <c r="W489" t="s">
        <v>4621</v>
      </c>
      <c r="X489" t="s">
        <v>71</v>
      </c>
      <c r="Y489" t="s">
        <v>71</v>
      </c>
      <c r="Z489" t="s">
        <v>71</v>
      </c>
      <c r="AA489" t="s">
        <v>71</v>
      </c>
      <c r="AB489" t="s">
        <v>4622</v>
      </c>
      <c r="AC489" t="s">
        <v>4623</v>
      </c>
      <c r="AD489" t="s">
        <v>71</v>
      </c>
      <c r="AE489" t="s">
        <v>71</v>
      </c>
      <c r="AF489" t="s">
        <v>71</v>
      </c>
      <c r="AG489" t="s">
        <v>71</v>
      </c>
      <c r="AH489" t="s">
        <v>71</v>
      </c>
      <c r="AI489" t="s">
        <v>71</v>
      </c>
      <c r="AJ489" t="s">
        <v>71</v>
      </c>
      <c r="AK489" t="s">
        <v>71</v>
      </c>
      <c r="AL489" t="s">
        <v>71</v>
      </c>
      <c r="AM489" t="s">
        <v>71</v>
      </c>
      <c r="AN489" t="s">
        <v>71</v>
      </c>
      <c r="AO489" t="s">
        <v>71</v>
      </c>
      <c r="AP489" t="s">
        <v>423</v>
      </c>
      <c r="AQ489" t="s">
        <v>715</v>
      </c>
      <c r="AR489" t="s">
        <v>71</v>
      </c>
      <c r="AS489" t="s">
        <v>71</v>
      </c>
      <c r="AT489" t="s">
        <v>71</v>
      </c>
      <c r="AU489" t="s">
        <v>4624</v>
      </c>
      <c r="AV489">
        <v>1996</v>
      </c>
      <c r="AW489">
        <v>78</v>
      </c>
      <c r="AX489">
        <v>2</v>
      </c>
      <c r="AY489" t="s">
        <v>71</v>
      </c>
      <c r="AZ489" t="s">
        <v>71</v>
      </c>
      <c r="BA489" t="s">
        <v>71</v>
      </c>
      <c r="BB489" t="s">
        <v>71</v>
      </c>
      <c r="BC489">
        <v>139</v>
      </c>
      <c r="BD489">
        <v>153</v>
      </c>
      <c r="BE489" t="s">
        <v>71</v>
      </c>
      <c r="BF489" t="s">
        <v>4625</v>
      </c>
      <c r="BG489" t="str">
        <f>HYPERLINK("http://dx.doi.org/10.1016/0165-0114(95)00165-4","http://dx.doi.org/10.1016/0165-0114(95)00165-4")</f>
        <v>http://dx.doi.org/10.1016/0165-0114(95)00165-4</v>
      </c>
      <c r="BH489" t="s">
        <v>71</v>
      </c>
      <c r="BI489" t="s">
        <v>71</v>
      </c>
      <c r="BJ489" t="s">
        <v>71</v>
      </c>
      <c r="BK489" t="s">
        <v>71</v>
      </c>
      <c r="BL489" t="s">
        <v>71</v>
      </c>
      <c r="BM489" t="s">
        <v>71</v>
      </c>
      <c r="BN489" t="s">
        <v>71</v>
      </c>
      <c r="BO489" t="s">
        <v>71</v>
      </c>
      <c r="BP489" t="s">
        <v>71</v>
      </c>
      <c r="BQ489" t="s">
        <v>71</v>
      </c>
      <c r="BR489" t="s">
        <v>71</v>
      </c>
      <c r="BS489" t="s">
        <v>71</v>
      </c>
      <c r="BT489" t="s">
        <v>4626</v>
      </c>
      <c r="BU489" t="str">
        <f>HYPERLINK("https%3A%2F%2Fwww.webofscience.com%2Fwos%2Fwoscc%2Ffull-record%2FWOS:A1996TX48300001","View Full Record in Web of Science")</f>
        <v>View Full Record in Web of Science</v>
      </c>
    </row>
    <row r="490" spans="1:73" x14ac:dyDescent="0.25">
      <c r="A490" t="s">
        <v>83</v>
      </c>
      <c r="B490" t="s">
        <v>4627</v>
      </c>
      <c r="C490" t="s">
        <v>71</v>
      </c>
      <c r="D490" t="s">
        <v>71</v>
      </c>
      <c r="E490" t="s">
        <v>102</v>
      </c>
      <c r="F490" t="s">
        <v>4628</v>
      </c>
      <c r="G490" t="s">
        <v>71</v>
      </c>
      <c r="H490" t="s">
        <v>71</v>
      </c>
      <c r="I490" t="s">
        <v>4629</v>
      </c>
      <c r="K490" t="s">
        <v>4630</v>
      </c>
      <c r="L490" t="s">
        <v>71</v>
      </c>
      <c r="M490" t="s">
        <v>71</v>
      </c>
      <c r="N490" t="s">
        <v>71</v>
      </c>
      <c r="O490" t="s">
        <v>71</v>
      </c>
      <c r="P490" t="s">
        <v>4631</v>
      </c>
      <c r="Q490" t="s">
        <v>4632</v>
      </c>
      <c r="R490" t="s">
        <v>4633</v>
      </c>
      <c r="S490" t="s">
        <v>4634</v>
      </c>
      <c r="T490" t="s">
        <v>4635</v>
      </c>
      <c r="U490" t="s">
        <v>71</v>
      </c>
      <c r="V490" t="s">
        <v>71</v>
      </c>
      <c r="W490" t="s">
        <v>4636</v>
      </c>
      <c r="X490" t="s">
        <v>71</v>
      </c>
      <c r="Y490" t="s">
        <v>71</v>
      </c>
      <c r="Z490" t="s">
        <v>71</v>
      </c>
      <c r="AA490" t="s">
        <v>71</v>
      </c>
      <c r="AB490" t="s">
        <v>4637</v>
      </c>
      <c r="AC490" t="s">
        <v>4638</v>
      </c>
      <c r="AD490" t="s">
        <v>71</v>
      </c>
      <c r="AE490" t="s">
        <v>71</v>
      </c>
      <c r="AF490" t="s">
        <v>71</v>
      </c>
      <c r="AG490" t="s">
        <v>71</v>
      </c>
      <c r="AH490" t="s">
        <v>71</v>
      </c>
      <c r="AI490" t="s">
        <v>71</v>
      </c>
      <c r="AJ490" t="s">
        <v>71</v>
      </c>
      <c r="AK490" t="s">
        <v>71</v>
      </c>
      <c r="AL490" t="s">
        <v>71</v>
      </c>
      <c r="AM490" t="s">
        <v>71</v>
      </c>
      <c r="AN490" t="s">
        <v>71</v>
      </c>
      <c r="AO490" t="s">
        <v>71</v>
      </c>
      <c r="AP490" t="s">
        <v>71</v>
      </c>
      <c r="AQ490" t="s">
        <v>71</v>
      </c>
      <c r="AR490" t="s">
        <v>4639</v>
      </c>
      <c r="AS490" t="s">
        <v>71</v>
      </c>
      <c r="AT490" t="s">
        <v>71</v>
      </c>
      <c r="AU490" t="s">
        <v>71</v>
      </c>
      <c r="AV490">
        <v>2017</v>
      </c>
      <c r="AW490" t="s">
        <v>71</v>
      </c>
      <c r="AX490" t="s">
        <v>71</v>
      </c>
      <c r="AY490" t="s">
        <v>71</v>
      </c>
      <c r="AZ490" t="s">
        <v>71</v>
      </c>
      <c r="BA490" t="s">
        <v>71</v>
      </c>
      <c r="BB490" t="s">
        <v>71</v>
      </c>
      <c r="BC490" t="s">
        <v>71</v>
      </c>
      <c r="BD490" t="s">
        <v>71</v>
      </c>
      <c r="BE490" t="s">
        <v>71</v>
      </c>
      <c r="BF490" t="s">
        <v>71</v>
      </c>
      <c r="BG490" t="s">
        <v>71</v>
      </c>
      <c r="BH490" t="s">
        <v>71</v>
      </c>
      <c r="BI490" t="s">
        <v>71</v>
      </c>
      <c r="BJ490" t="s">
        <v>71</v>
      </c>
      <c r="BK490" t="s">
        <v>71</v>
      </c>
      <c r="BL490" t="s">
        <v>71</v>
      </c>
      <c r="BM490" t="s">
        <v>71</v>
      </c>
      <c r="BN490" t="s">
        <v>71</v>
      </c>
      <c r="BO490" t="s">
        <v>71</v>
      </c>
      <c r="BP490" t="s">
        <v>71</v>
      </c>
      <c r="BQ490" t="s">
        <v>71</v>
      </c>
      <c r="BR490" t="s">
        <v>71</v>
      </c>
      <c r="BS490" t="s">
        <v>71</v>
      </c>
      <c r="BT490" t="s">
        <v>4640</v>
      </c>
      <c r="BU490" t="str">
        <f>HYPERLINK("https%3A%2F%2Fwww.webofscience.com%2Fwos%2Fwoscc%2Ffull-record%2FWOS:000426438000035","View Full Record in Web of Science")</f>
        <v>View Full Record in Web of Science</v>
      </c>
    </row>
    <row r="491" spans="1:73" x14ac:dyDescent="0.25">
      <c r="A491" t="s">
        <v>69</v>
      </c>
      <c r="B491" t="s">
        <v>4641</v>
      </c>
      <c r="C491" t="s">
        <v>71</v>
      </c>
      <c r="D491" t="s">
        <v>71</v>
      </c>
      <c r="E491" t="s">
        <v>71</v>
      </c>
      <c r="F491" t="s">
        <v>4641</v>
      </c>
      <c r="G491" t="s">
        <v>71</v>
      </c>
      <c r="H491" t="s">
        <v>71</v>
      </c>
      <c r="I491" t="s">
        <v>4642</v>
      </c>
      <c r="K491" t="s">
        <v>4643</v>
      </c>
      <c r="L491" t="s">
        <v>71</v>
      </c>
      <c r="M491" t="s">
        <v>71</v>
      </c>
      <c r="N491" t="s">
        <v>71</v>
      </c>
      <c r="O491" t="s">
        <v>71</v>
      </c>
      <c r="P491" t="s">
        <v>71</v>
      </c>
      <c r="Q491" t="s">
        <v>71</v>
      </c>
      <c r="R491" t="s">
        <v>71</v>
      </c>
      <c r="S491" t="s">
        <v>71</v>
      </c>
      <c r="T491" t="s">
        <v>71</v>
      </c>
      <c r="U491" t="s">
        <v>71</v>
      </c>
      <c r="V491" t="s">
        <v>71</v>
      </c>
      <c r="W491" t="s">
        <v>4644</v>
      </c>
      <c r="X491" t="s">
        <v>71</v>
      </c>
      <c r="Y491" t="s">
        <v>71</v>
      </c>
      <c r="Z491" t="s">
        <v>71</v>
      </c>
      <c r="AA491" t="s">
        <v>71</v>
      </c>
      <c r="AB491" t="s">
        <v>71</v>
      </c>
      <c r="AC491" t="s">
        <v>71</v>
      </c>
      <c r="AD491" t="s">
        <v>71</v>
      </c>
      <c r="AE491" t="s">
        <v>71</v>
      </c>
      <c r="AF491" t="s">
        <v>71</v>
      </c>
      <c r="AG491" t="s">
        <v>71</v>
      </c>
      <c r="AH491" t="s">
        <v>71</v>
      </c>
      <c r="AI491" t="s">
        <v>71</v>
      </c>
      <c r="AJ491" t="s">
        <v>71</v>
      </c>
      <c r="AK491" t="s">
        <v>71</v>
      </c>
      <c r="AL491" t="s">
        <v>71</v>
      </c>
      <c r="AM491" t="s">
        <v>71</v>
      </c>
      <c r="AN491" t="s">
        <v>71</v>
      </c>
      <c r="AO491" t="s">
        <v>71</v>
      </c>
      <c r="AP491" t="s">
        <v>4645</v>
      </c>
      <c r="AQ491" t="s">
        <v>71</v>
      </c>
      <c r="AR491" t="s">
        <v>71</v>
      </c>
      <c r="AS491" t="s">
        <v>71</v>
      </c>
      <c r="AT491" t="s">
        <v>71</v>
      </c>
      <c r="AU491" t="s">
        <v>479</v>
      </c>
      <c r="AV491">
        <v>1993</v>
      </c>
      <c r="AW491">
        <v>61</v>
      </c>
      <c r="AX491">
        <v>4</v>
      </c>
      <c r="AY491" t="s">
        <v>71</v>
      </c>
      <c r="AZ491" t="s">
        <v>71</v>
      </c>
      <c r="BA491" t="s">
        <v>71</v>
      </c>
      <c r="BB491" t="s">
        <v>71</v>
      </c>
      <c r="BC491">
        <v>244</v>
      </c>
      <c r="BD491">
        <v>249</v>
      </c>
      <c r="BE491" t="s">
        <v>71</v>
      </c>
      <c r="BF491" t="s">
        <v>71</v>
      </c>
      <c r="BG491" t="s">
        <v>71</v>
      </c>
      <c r="BH491" t="s">
        <v>71</v>
      </c>
      <c r="BI491" t="s">
        <v>71</v>
      </c>
      <c r="BJ491" t="s">
        <v>71</v>
      </c>
      <c r="BK491" t="s">
        <v>71</v>
      </c>
      <c r="BL491" t="s">
        <v>71</v>
      </c>
      <c r="BM491" t="s">
        <v>71</v>
      </c>
      <c r="BN491" t="s">
        <v>71</v>
      </c>
      <c r="BO491" t="s">
        <v>71</v>
      </c>
      <c r="BP491" t="s">
        <v>71</v>
      </c>
      <c r="BQ491" t="s">
        <v>71</v>
      </c>
      <c r="BR491" t="s">
        <v>71</v>
      </c>
      <c r="BS491" t="s">
        <v>71</v>
      </c>
      <c r="BT491" t="s">
        <v>4646</v>
      </c>
      <c r="BU491" t="str">
        <f>HYPERLINK("https%3A%2F%2Fwww.webofscience.com%2Fwos%2Fwoscc%2Ffull-record%2FWOS:A1993MX10500003","View Full Record in Web of Science")</f>
        <v>View Full Record in Web of Science</v>
      </c>
    </row>
    <row r="492" spans="1:73" x14ac:dyDescent="0.25">
      <c r="A492" t="s">
        <v>83</v>
      </c>
      <c r="B492" t="s">
        <v>4647</v>
      </c>
      <c r="C492" t="s">
        <v>71</v>
      </c>
      <c r="D492" t="s">
        <v>71</v>
      </c>
      <c r="E492" t="s">
        <v>102</v>
      </c>
      <c r="F492" t="s">
        <v>4648</v>
      </c>
      <c r="G492" t="s">
        <v>71</v>
      </c>
      <c r="H492" t="s">
        <v>71</v>
      </c>
      <c r="I492" t="s">
        <v>4649</v>
      </c>
      <c r="K492" t="s">
        <v>4650</v>
      </c>
      <c r="L492" t="s">
        <v>4144</v>
      </c>
      <c r="M492" t="s">
        <v>71</v>
      </c>
      <c r="N492" t="s">
        <v>71</v>
      </c>
      <c r="O492" t="s">
        <v>71</v>
      </c>
      <c r="P492" t="s">
        <v>4145</v>
      </c>
      <c r="Q492" t="s">
        <v>4651</v>
      </c>
      <c r="R492" t="s">
        <v>355</v>
      </c>
      <c r="S492" t="s">
        <v>4652</v>
      </c>
      <c r="T492" t="s">
        <v>71</v>
      </c>
      <c r="U492" t="s">
        <v>71</v>
      </c>
      <c r="V492" t="s">
        <v>71</v>
      </c>
      <c r="W492" t="s">
        <v>4653</v>
      </c>
      <c r="X492" t="s">
        <v>71</v>
      </c>
      <c r="Y492" t="s">
        <v>71</v>
      </c>
      <c r="Z492" t="s">
        <v>71</v>
      </c>
      <c r="AA492" t="s">
        <v>71</v>
      </c>
      <c r="AB492" t="s">
        <v>71</v>
      </c>
      <c r="AC492" t="s">
        <v>71</v>
      </c>
      <c r="AD492" t="s">
        <v>71</v>
      </c>
      <c r="AE492" t="s">
        <v>71</v>
      </c>
      <c r="AF492" t="s">
        <v>71</v>
      </c>
      <c r="AG492" t="s">
        <v>71</v>
      </c>
      <c r="AH492" t="s">
        <v>71</v>
      </c>
      <c r="AI492" t="s">
        <v>71</v>
      </c>
      <c r="AJ492" t="s">
        <v>71</v>
      </c>
      <c r="AK492" t="s">
        <v>71</v>
      </c>
      <c r="AL492" t="s">
        <v>71</v>
      </c>
      <c r="AM492" t="s">
        <v>71</v>
      </c>
      <c r="AN492" t="s">
        <v>71</v>
      </c>
      <c r="AO492" t="s">
        <v>71</v>
      </c>
      <c r="AP492" t="s">
        <v>4152</v>
      </c>
      <c r="AQ492" t="s">
        <v>71</v>
      </c>
      <c r="AR492" t="s">
        <v>4654</v>
      </c>
      <c r="AS492" t="s">
        <v>71</v>
      </c>
      <c r="AT492" t="s">
        <v>71</v>
      </c>
      <c r="AU492" t="s">
        <v>71</v>
      </c>
      <c r="AV492">
        <v>2012</v>
      </c>
      <c r="AW492" t="s">
        <v>71</v>
      </c>
      <c r="AX492" t="s">
        <v>71</v>
      </c>
      <c r="AY492" t="s">
        <v>71</v>
      </c>
      <c r="AZ492" t="s">
        <v>71</v>
      </c>
      <c r="BA492" t="s">
        <v>71</v>
      </c>
      <c r="BB492" t="s">
        <v>71</v>
      </c>
      <c r="BC492">
        <v>2371</v>
      </c>
      <c r="BD492">
        <v>2376</v>
      </c>
      <c r="BE492" t="s">
        <v>71</v>
      </c>
      <c r="BF492" t="s">
        <v>71</v>
      </c>
      <c r="BG492" t="s">
        <v>71</v>
      </c>
      <c r="BH492" t="s">
        <v>71</v>
      </c>
      <c r="BI492" t="s">
        <v>71</v>
      </c>
      <c r="BJ492" t="s">
        <v>71</v>
      </c>
      <c r="BK492" t="s">
        <v>71</v>
      </c>
      <c r="BL492" t="s">
        <v>71</v>
      </c>
      <c r="BM492" t="s">
        <v>71</v>
      </c>
      <c r="BN492" t="s">
        <v>71</v>
      </c>
      <c r="BO492" t="s">
        <v>71</v>
      </c>
      <c r="BP492" t="s">
        <v>71</v>
      </c>
      <c r="BQ492" t="s">
        <v>71</v>
      </c>
      <c r="BR492" t="s">
        <v>71</v>
      </c>
      <c r="BS492" t="s">
        <v>71</v>
      </c>
      <c r="BT492" t="s">
        <v>4655</v>
      </c>
      <c r="BU492" t="str">
        <f>HYPERLINK("https%3A%2F%2Fwww.webofscience.com%2Fwos%2Fwoscc%2Ffull-record%2FWOS:000316869202084","View Full Record in Web of Science")</f>
        <v>View Full Record in Web of Science</v>
      </c>
    </row>
    <row r="493" spans="1:73" x14ac:dyDescent="0.25">
      <c r="A493" t="s">
        <v>69</v>
      </c>
      <c r="B493" t="s">
        <v>4656</v>
      </c>
      <c r="C493" t="s">
        <v>71</v>
      </c>
      <c r="D493" t="s">
        <v>71</v>
      </c>
      <c r="E493" t="s">
        <v>71</v>
      </c>
      <c r="F493" t="s">
        <v>4657</v>
      </c>
      <c r="G493" t="s">
        <v>71</v>
      </c>
      <c r="H493" t="s">
        <v>71</v>
      </c>
      <c r="I493" t="s">
        <v>4658</v>
      </c>
      <c r="K493" t="s">
        <v>1556</v>
      </c>
      <c r="L493" t="s">
        <v>71</v>
      </c>
      <c r="M493" t="s">
        <v>71</v>
      </c>
      <c r="N493" t="s">
        <v>71</v>
      </c>
      <c r="O493" t="s">
        <v>71</v>
      </c>
      <c r="P493" t="s">
        <v>71</v>
      </c>
      <c r="Q493" t="s">
        <v>71</v>
      </c>
      <c r="R493" t="s">
        <v>71</v>
      </c>
      <c r="S493" t="s">
        <v>71</v>
      </c>
      <c r="T493" t="s">
        <v>71</v>
      </c>
      <c r="U493" t="s">
        <v>71</v>
      </c>
      <c r="V493" t="s">
        <v>71</v>
      </c>
      <c r="W493" t="s">
        <v>4659</v>
      </c>
      <c r="X493" t="s">
        <v>71</v>
      </c>
      <c r="Y493" t="s">
        <v>71</v>
      </c>
      <c r="Z493" t="s">
        <v>71</v>
      </c>
      <c r="AA493" t="s">
        <v>71</v>
      </c>
      <c r="AB493" t="s">
        <v>4660</v>
      </c>
      <c r="AC493" t="s">
        <v>4661</v>
      </c>
      <c r="AD493" t="s">
        <v>71</v>
      </c>
      <c r="AE493" t="s">
        <v>71</v>
      </c>
      <c r="AF493" t="s">
        <v>71</v>
      </c>
      <c r="AG493" t="s">
        <v>71</v>
      </c>
      <c r="AH493" t="s">
        <v>71</v>
      </c>
      <c r="AI493" t="s">
        <v>71</v>
      </c>
      <c r="AJ493" t="s">
        <v>71</v>
      </c>
      <c r="AK493" t="s">
        <v>71</v>
      </c>
      <c r="AL493" t="s">
        <v>71</v>
      </c>
      <c r="AM493" t="s">
        <v>71</v>
      </c>
      <c r="AN493" t="s">
        <v>71</v>
      </c>
      <c r="AO493" t="s">
        <v>71</v>
      </c>
      <c r="AP493" t="s">
        <v>1558</v>
      </c>
      <c r="AQ493" t="s">
        <v>1559</v>
      </c>
      <c r="AR493" t="s">
        <v>71</v>
      </c>
      <c r="AS493" t="s">
        <v>71</v>
      </c>
      <c r="AT493" t="s">
        <v>71</v>
      </c>
      <c r="AU493" t="s">
        <v>263</v>
      </c>
      <c r="AV493">
        <v>2017</v>
      </c>
      <c r="AW493">
        <v>76</v>
      </c>
      <c r="AX493">
        <v>22</v>
      </c>
      <c r="AY493" t="s">
        <v>71</v>
      </c>
      <c r="AZ493" t="s">
        <v>71</v>
      </c>
      <c r="BA493" t="s">
        <v>71</v>
      </c>
      <c r="BB493" t="s">
        <v>71</v>
      </c>
      <c r="BC493">
        <v>23627</v>
      </c>
      <c r="BD493">
        <v>23642</v>
      </c>
      <c r="BE493" t="s">
        <v>71</v>
      </c>
      <c r="BF493" t="s">
        <v>4662</v>
      </c>
      <c r="BG493" t="str">
        <f>HYPERLINK("http://dx.doi.org/10.1007/s11042-016-4137-0","http://dx.doi.org/10.1007/s11042-016-4137-0")</f>
        <v>http://dx.doi.org/10.1007/s11042-016-4137-0</v>
      </c>
      <c r="BH493" t="s">
        <v>71</v>
      </c>
      <c r="BI493" t="s">
        <v>71</v>
      </c>
      <c r="BJ493" t="s">
        <v>71</v>
      </c>
      <c r="BK493" t="s">
        <v>71</v>
      </c>
      <c r="BL493" t="s">
        <v>71</v>
      </c>
      <c r="BM493" t="s">
        <v>71</v>
      </c>
      <c r="BN493" t="s">
        <v>71</v>
      </c>
      <c r="BO493" t="s">
        <v>71</v>
      </c>
      <c r="BP493" t="s">
        <v>71</v>
      </c>
      <c r="BQ493" t="s">
        <v>71</v>
      </c>
      <c r="BR493" t="s">
        <v>71</v>
      </c>
      <c r="BS493" t="s">
        <v>71</v>
      </c>
      <c r="BT493" t="s">
        <v>4663</v>
      </c>
      <c r="BU493" t="str">
        <f>HYPERLINK("https%3A%2F%2Fwww.webofscience.com%2Fwos%2Fwoscc%2Ffull-record%2FWOS:000413841700023","View Full Record in Web of Science")</f>
        <v>View Full Record in Web of Science</v>
      </c>
    </row>
    <row r="494" spans="1:73" x14ac:dyDescent="0.25">
      <c r="A494" t="s">
        <v>83</v>
      </c>
      <c r="B494" t="s">
        <v>383</v>
      </c>
      <c r="C494" t="s">
        <v>71</v>
      </c>
      <c r="D494" t="s">
        <v>71</v>
      </c>
      <c r="E494" t="s">
        <v>102</v>
      </c>
      <c r="F494" t="s">
        <v>4055</v>
      </c>
      <c r="G494" t="s">
        <v>71</v>
      </c>
      <c r="H494" t="s">
        <v>71</v>
      </c>
      <c r="I494" t="s">
        <v>4664</v>
      </c>
      <c r="K494" t="s">
        <v>4665</v>
      </c>
      <c r="L494" t="s">
        <v>71</v>
      </c>
      <c r="M494" t="s">
        <v>71</v>
      </c>
      <c r="N494" t="s">
        <v>71</v>
      </c>
      <c r="O494" t="s">
        <v>71</v>
      </c>
      <c r="P494" t="s">
        <v>277</v>
      </c>
      <c r="Q494" t="s">
        <v>4666</v>
      </c>
      <c r="R494" t="s">
        <v>4667</v>
      </c>
      <c r="S494" t="s">
        <v>280</v>
      </c>
      <c r="T494" t="s">
        <v>71</v>
      </c>
      <c r="U494" t="s">
        <v>71</v>
      </c>
      <c r="V494" t="s">
        <v>71</v>
      </c>
      <c r="W494" t="s">
        <v>4668</v>
      </c>
      <c r="X494" t="s">
        <v>71</v>
      </c>
      <c r="Y494" t="s">
        <v>71</v>
      </c>
      <c r="Z494" t="s">
        <v>71</v>
      </c>
      <c r="AA494" t="s">
        <v>71</v>
      </c>
      <c r="AB494" t="s">
        <v>71</v>
      </c>
      <c r="AC494" t="s">
        <v>71</v>
      </c>
      <c r="AD494" t="s">
        <v>71</v>
      </c>
      <c r="AE494" t="s">
        <v>71</v>
      </c>
      <c r="AF494" t="s">
        <v>71</v>
      </c>
      <c r="AG494" t="s">
        <v>71</v>
      </c>
      <c r="AH494" t="s">
        <v>71</v>
      </c>
      <c r="AI494" t="s">
        <v>71</v>
      </c>
      <c r="AJ494" t="s">
        <v>71</v>
      </c>
      <c r="AK494" t="s">
        <v>71</v>
      </c>
      <c r="AL494" t="s">
        <v>71</v>
      </c>
      <c r="AM494" t="s">
        <v>71</v>
      </c>
      <c r="AN494" t="s">
        <v>71</v>
      </c>
      <c r="AO494" t="s">
        <v>71</v>
      </c>
      <c r="AP494" t="s">
        <v>71</v>
      </c>
      <c r="AQ494" t="s">
        <v>71</v>
      </c>
      <c r="AR494" t="s">
        <v>4669</v>
      </c>
      <c r="AS494" t="s">
        <v>71</v>
      </c>
      <c r="AT494" t="s">
        <v>71</v>
      </c>
      <c r="AU494" t="s">
        <v>71</v>
      </c>
      <c r="AV494">
        <v>2008</v>
      </c>
      <c r="AW494" t="s">
        <v>71</v>
      </c>
      <c r="AX494" t="s">
        <v>71</v>
      </c>
      <c r="AY494" t="s">
        <v>71</v>
      </c>
      <c r="AZ494" t="s">
        <v>71</v>
      </c>
      <c r="BA494" t="s">
        <v>71</v>
      </c>
      <c r="BB494" t="s">
        <v>71</v>
      </c>
      <c r="BC494">
        <v>128</v>
      </c>
      <c r="BD494">
        <v>133</v>
      </c>
      <c r="BE494" t="s">
        <v>71</v>
      </c>
      <c r="BF494" t="s">
        <v>71</v>
      </c>
      <c r="BG494" t="s">
        <v>71</v>
      </c>
      <c r="BH494" t="s">
        <v>71</v>
      </c>
      <c r="BI494" t="s">
        <v>71</v>
      </c>
      <c r="BJ494" t="s">
        <v>71</v>
      </c>
      <c r="BK494" t="s">
        <v>71</v>
      </c>
      <c r="BL494" t="s">
        <v>71</v>
      </c>
      <c r="BM494" t="s">
        <v>71</v>
      </c>
      <c r="BN494" t="s">
        <v>71</v>
      </c>
      <c r="BO494" t="s">
        <v>71</v>
      </c>
      <c r="BP494" t="s">
        <v>71</v>
      </c>
      <c r="BQ494" t="s">
        <v>71</v>
      </c>
      <c r="BR494" t="s">
        <v>71</v>
      </c>
      <c r="BS494" t="s">
        <v>71</v>
      </c>
      <c r="BT494" t="s">
        <v>4670</v>
      </c>
      <c r="BU494" t="str">
        <f>HYPERLINK("https%3A%2F%2Fwww.webofscience.com%2Fwos%2Fwoscc%2Ffull-record%2FWOS:000258322800024","View Full Record in Web of Science")</f>
        <v>View Full Record in Web of Science</v>
      </c>
    </row>
    <row r="495" spans="1:73" x14ac:dyDescent="0.25">
      <c r="A495" t="s">
        <v>69</v>
      </c>
      <c r="B495" t="s">
        <v>4671</v>
      </c>
      <c r="C495" t="s">
        <v>71</v>
      </c>
      <c r="D495" t="s">
        <v>71</v>
      </c>
      <c r="E495" t="s">
        <v>71</v>
      </c>
      <c r="F495" t="s">
        <v>4671</v>
      </c>
      <c r="G495" t="s">
        <v>71</v>
      </c>
      <c r="H495" t="s">
        <v>71</v>
      </c>
      <c r="I495" t="s">
        <v>4672</v>
      </c>
      <c r="K495" t="s">
        <v>233</v>
      </c>
      <c r="L495" t="s">
        <v>71</v>
      </c>
      <c r="M495" t="s">
        <v>71</v>
      </c>
      <c r="N495" t="s">
        <v>71</v>
      </c>
      <c r="O495" t="s">
        <v>71</v>
      </c>
      <c r="P495" t="s">
        <v>71</v>
      </c>
      <c r="Q495" t="s">
        <v>71</v>
      </c>
      <c r="R495" t="s">
        <v>71</v>
      </c>
      <c r="S495" t="s">
        <v>71</v>
      </c>
      <c r="T495" t="s">
        <v>71</v>
      </c>
      <c r="U495" t="s">
        <v>71</v>
      </c>
      <c r="V495" t="s">
        <v>71</v>
      </c>
      <c r="W495" t="s">
        <v>4673</v>
      </c>
      <c r="X495" t="s">
        <v>71</v>
      </c>
      <c r="Y495" t="s">
        <v>71</v>
      </c>
      <c r="Z495" t="s">
        <v>71</v>
      </c>
      <c r="AA495" t="s">
        <v>71</v>
      </c>
      <c r="AB495" t="s">
        <v>71</v>
      </c>
      <c r="AC495" t="s">
        <v>4674</v>
      </c>
      <c r="AD495" t="s">
        <v>71</v>
      </c>
      <c r="AE495" t="s">
        <v>71</v>
      </c>
      <c r="AF495" t="s">
        <v>71</v>
      </c>
      <c r="AG495" t="s">
        <v>71</v>
      </c>
      <c r="AH495" t="s">
        <v>71</v>
      </c>
      <c r="AI495" t="s">
        <v>71</v>
      </c>
      <c r="AJ495" t="s">
        <v>71</v>
      </c>
      <c r="AK495" t="s">
        <v>71</v>
      </c>
      <c r="AL495" t="s">
        <v>71</v>
      </c>
      <c r="AM495" t="s">
        <v>71</v>
      </c>
      <c r="AN495" t="s">
        <v>71</v>
      </c>
      <c r="AO495" t="s">
        <v>71</v>
      </c>
      <c r="AP495" t="s">
        <v>237</v>
      </c>
      <c r="AQ495" t="s">
        <v>71</v>
      </c>
      <c r="AR495" t="s">
        <v>71</v>
      </c>
      <c r="AS495" t="s">
        <v>71</v>
      </c>
      <c r="AT495" t="s">
        <v>71</v>
      </c>
      <c r="AU495" t="s">
        <v>263</v>
      </c>
      <c r="AV495">
        <v>1997</v>
      </c>
      <c r="AW495">
        <v>5</v>
      </c>
      <c r="AX495">
        <v>4</v>
      </c>
      <c r="AY495" t="s">
        <v>71</v>
      </c>
      <c r="AZ495" t="s">
        <v>71</v>
      </c>
      <c r="BA495" t="s">
        <v>71</v>
      </c>
      <c r="BB495" t="s">
        <v>71</v>
      </c>
      <c r="BC495">
        <v>557</v>
      </c>
      <c r="BD495">
        <v>569</v>
      </c>
      <c r="BE495" t="s">
        <v>71</v>
      </c>
      <c r="BF495" t="s">
        <v>4675</v>
      </c>
      <c r="BG495" t="str">
        <f>HYPERLINK("http://dx.doi.org/10.1109/91.649907","http://dx.doi.org/10.1109/91.649907")</f>
        <v>http://dx.doi.org/10.1109/91.649907</v>
      </c>
      <c r="BH495" t="s">
        <v>71</v>
      </c>
      <c r="BI495" t="s">
        <v>71</v>
      </c>
      <c r="BJ495" t="s">
        <v>71</v>
      </c>
      <c r="BK495" t="s">
        <v>71</v>
      </c>
      <c r="BL495" t="s">
        <v>71</v>
      </c>
      <c r="BM495" t="s">
        <v>71</v>
      </c>
      <c r="BN495" t="s">
        <v>71</v>
      </c>
      <c r="BO495" t="s">
        <v>71</v>
      </c>
      <c r="BP495" t="s">
        <v>71</v>
      </c>
      <c r="BQ495" t="s">
        <v>71</v>
      </c>
      <c r="BR495" t="s">
        <v>71</v>
      </c>
      <c r="BS495" t="s">
        <v>71</v>
      </c>
      <c r="BT495" t="s">
        <v>4676</v>
      </c>
      <c r="BU495" t="str">
        <f>HYPERLINK("https%3A%2F%2Fwww.webofscience.com%2Fwos%2Fwoscc%2Ffull-record%2FWOS:A1997YG00400007","View Full Record in Web of Science")</f>
        <v>View Full Record in Web of Science</v>
      </c>
    </row>
    <row r="496" spans="1:73" x14ac:dyDescent="0.25">
      <c r="A496" t="s">
        <v>69</v>
      </c>
      <c r="B496" t="s">
        <v>4677</v>
      </c>
      <c r="C496" t="s">
        <v>71</v>
      </c>
      <c r="D496" t="s">
        <v>71</v>
      </c>
      <c r="E496" t="s">
        <v>71</v>
      </c>
      <c r="F496" t="s">
        <v>4678</v>
      </c>
      <c r="G496" t="s">
        <v>71</v>
      </c>
      <c r="H496" t="s">
        <v>71</v>
      </c>
      <c r="I496" t="s">
        <v>4679</v>
      </c>
      <c r="K496" t="s">
        <v>4680</v>
      </c>
      <c r="L496" t="s">
        <v>71</v>
      </c>
      <c r="M496" t="s">
        <v>71</v>
      </c>
      <c r="N496" t="s">
        <v>71</v>
      </c>
      <c r="O496" t="s">
        <v>71</v>
      </c>
      <c r="P496" t="s">
        <v>71</v>
      </c>
      <c r="Q496" t="s">
        <v>71</v>
      </c>
      <c r="R496" t="s">
        <v>71</v>
      </c>
      <c r="S496" t="s">
        <v>71</v>
      </c>
      <c r="T496" t="s">
        <v>71</v>
      </c>
      <c r="U496" t="s">
        <v>71</v>
      </c>
      <c r="V496" t="s">
        <v>71</v>
      </c>
      <c r="W496" t="s">
        <v>4681</v>
      </c>
      <c r="X496" t="s">
        <v>71</v>
      </c>
      <c r="Y496" t="s">
        <v>71</v>
      </c>
      <c r="Z496" t="s">
        <v>71</v>
      </c>
      <c r="AA496" t="s">
        <v>71</v>
      </c>
      <c r="AB496" t="s">
        <v>4682</v>
      </c>
      <c r="AC496" t="s">
        <v>4683</v>
      </c>
      <c r="AD496" t="s">
        <v>71</v>
      </c>
      <c r="AE496" t="s">
        <v>71</v>
      </c>
      <c r="AF496" t="s">
        <v>71</v>
      </c>
      <c r="AG496" t="s">
        <v>71</v>
      </c>
      <c r="AH496" t="s">
        <v>71</v>
      </c>
      <c r="AI496" t="s">
        <v>71</v>
      </c>
      <c r="AJ496" t="s">
        <v>71</v>
      </c>
      <c r="AK496" t="s">
        <v>71</v>
      </c>
      <c r="AL496" t="s">
        <v>71</v>
      </c>
      <c r="AM496" t="s">
        <v>71</v>
      </c>
      <c r="AN496" t="s">
        <v>71</v>
      </c>
      <c r="AO496" t="s">
        <v>71</v>
      </c>
      <c r="AP496" t="s">
        <v>4684</v>
      </c>
      <c r="AQ496" t="s">
        <v>4685</v>
      </c>
      <c r="AR496" t="s">
        <v>71</v>
      </c>
      <c r="AS496" t="s">
        <v>71</v>
      </c>
      <c r="AT496" t="s">
        <v>71</v>
      </c>
      <c r="AU496" t="s">
        <v>129</v>
      </c>
      <c r="AV496">
        <v>2021</v>
      </c>
      <c r="AW496">
        <v>63</v>
      </c>
      <c r="AX496">
        <v>4</v>
      </c>
      <c r="AY496" t="s">
        <v>71</v>
      </c>
      <c r="AZ496" t="s">
        <v>71</v>
      </c>
      <c r="BA496" t="s">
        <v>71</v>
      </c>
      <c r="BB496" t="s">
        <v>71</v>
      </c>
      <c r="BC496">
        <v>389</v>
      </c>
      <c r="BD496">
        <v>402</v>
      </c>
      <c r="BE496" t="s">
        <v>71</v>
      </c>
      <c r="BF496" t="s">
        <v>4686</v>
      </c>
      <c r="BG496" t="str">
        <f>HYPERLINK("http://dx.doi.org/10.1007/s12599-020-00668-7","http://dx.doi.org/10.1007/s12599-020-00668-7")</f>
        <v>http://dx.doi.org/10.1007/s12599-020-00668-7</v>
      </c>
      <c r="BH496" t="s">
        <v>71</v>
      </c>
      <c r="BI496" t="s">
        <v>3479</v>
      </c>
      <c r="BJ496" t="s">
        <v>71</v>
      </c>
      <c r="BK496" t="s">
        <v>71</v>
      </c>
      <c r="BL496" t="s">
        <v>71</v>
      </c>
      <c r="BM496" t="s">
        <v>71</v>
      </c>
      <c r="BN496" t="s">
        <v>71</v>
      </c>
      <c r="BO496" t="s">
        <v>71</v>
      </c>
      <c r="BP496" t="s">
        <v>71</v>
      </c>
      <c r="BQ496" t="s">
        <v>71</v>
      </c>
      <c r="BR496" t="s">
        <v>71</v>
      </c>
      <c r="BS496" t="s">
        <v>71</v>
      </c>
      <c r="BT496" t="s">
        <v>4687</v>
      </c>
      <c r="BU496" t="str">
        <f>HYPERLINK("https%3A%2F%2Fwww.webofscience.com%2Fwos%2Fwoscc%2Ffull-record%2FWOS:000590233900002","View Full Record in Web of Science")</f>
        <v>View Full Record in Web of Science</v>
      </c>
    </row>
    <row r="497" spans="1:73" x14ac:dyDescent="0.25">
      <c r="A497" t="s">
        <v>69</v>
      </c>
      <c r="B497" t="s">
        <v>4688</v>
      </c>
      <c r="C497" t="s">
        <v>71</v>
      </c>
      <c r="D497" t="s">
        <v>71</v>
      </c>
      <c r="E497" t="s">
        <v>71</v>
      </c>
      <c r="F497" t="s">
        <v>4688</v>
      </c>
      <c r="G497" t="s">
        <v>71</v>
      </c>
      <c r="H497" t="s">
        <v>71</v>
      </c>
      <c r="I497" t="s">
        <v>4689</v>
      </c>
      <c r="K497" t="s">
        <v>421</v>
      </c>
      <c r="L497" t="s">
        <v>71</v>
      </c>
      <c r="M497" t="s">
        <v>71</v>
      </c>
      <c r="N497" t="s">
        <v>71</v>
      </c>
      <c r="O497" t="s">
        <v>71</v>
      </c>
      <c r="P497" t="s">
        <v>71</v>
      </c>
      <c r="Q497" t="s">
        <v>71</v>
      </c>
      <c r="R497" t="s">
        <v>71</v>
      </c>
      <c r="S497" t="s">
        <v>71</v>
      </c>
      <c r="T497" t="s">
        <v>71</v>
      </c>
      <c r="U497" t="s">
        <v>71</v>
      </c>
      <c r="V497" t="s">
        <v>71</v>
      </c>
      <c r="W497" t="s">
        <v>4690</v>
      </c>
      <c r="X497" t="s">
        <v>71</v>
      </c>
      <c r="Y497" t="s">
        <v>71</v>
      </c>
      <c r="Z497" t="s">
        <v>71</v>
      </c>
      <c r="AA497" t="s">
        <v>71</v>
      </c>
      <c r="AB497" t="s">
        <v>71</v>
      </c>
      <c r="AC497" t="s">
        <v>71</v>
      </c>
      <c r="AD497" t="s">
        <v>71</v>
      </c>
      <c r="AE497" t="s">
        <v>71</v>
      </c>
      <c r="AF497" t="s">
        <v>71</v>
      </c>
      <c r="AG497" t="s">
        <v>71</v>
      </c>
      <c r="AH497" t="s">
        <v>71</v>
      </c>
      <c r="AI497" t="s">
        <v>71</v>
      </c>
      <c r="AJ497" t="s">
        <v>71</v>
      </c>
      <c r="AK497" t="s">
        <v>71</v>
      </c>
      <c r="AL497" t="s">
        <v>71</v>
      </c>
      <c r="AM497" t="s">
        <v>71</v>
      </c>
      <c r="AN497" t="s">
        <v>71</v>
      </c>
      <c r="AO497" t="s">
        <v>71</v>
      </c>
      <c r="AP497" t="s">
        <v>423</v>
      </c>
      <c r="AQ497" t="s">
        <v>71</v>
      </c>
      <c r="AR497" t="s">
        <v>71</v>
      </c>
      <c r="AS497" t="s">
        <v>71</v>
      </c>
      <c r="AT497" t="s">
        <v>71</v>
      </c>
      <c r="AU497" t="s">
        <v>4691</v>
      </c>
      <c r="AV497">
        <v>1992</v>
      </c>
      <c r="AW497">
        <v>49</v>
      </c>
      <c r="AX497">
        <v>1</v>
      </c>
      <c r="AY497" t="s">
        <v>71</v>
      </c>
      <c r="AZ497" t="s">
        <v>71</v>
      </c>
      <c r="BA497" t="s">
        <v>71</v>
      </c>
      <c r="BB497" t="s">
        <v>71</v>
      </c>
      <c r="BC497">
        <v>75</v>
      </c>
      <c r="BD497">
        <v>90</v>
      </c>
      <c r="BE497" t="s">
        <v>71</v>
      </c>
      <c r="BF497" t="s">
        <v>4692</v>
      </c>
      <c r="BG497" t="str">
        <f>HYPERLINK("http://dx.doi.org/10.1016/0165-0114(92)90111-G","http://dx.doi.org/10.1016/0165-0114(92)90111-G")</f>
        <v>http://dx.doi.org/10.1016/0165-0114(92)90111-G</v>
      </c>
      <c r="BH497" t="s">
        <v>71</v>
      </c>
      <c r="BI497" t="s">
        <v>71</v>
      </c>
      <c r="BJ497" t="s">
        <v>71</v>
      </c>
      <c r="BK497" t="s">
        <v>71</v>
      </c>
      <c r="BL497" t="s">
        <v>71</v>
      </c>
      <c r="BM497" t="s">
        <v>71</v>
      </c>
      <c r="BN497" t="s">
        <v>71</v>
      </c>
      <c r="BO497" t="s">
        <v>71</v>
      </c>
      <c r="BP497" t="s">
        <v>71</v>
      </c>
      <c r="BQ497" t="s">
        <v>71</v>
      </c>
      <c r="BR497" t="s">
        <v>71</v>
      </c>
      <c r="BS497" t="s">
        <v>71</v>
      </c>
      <c r="BT497" t="s">
        <v>4693</v>
      </c>
      <c r="BU497" t="str">
        <f>HYPERLINK("https%3A%2F%2Fwww.webofscience.com%2Fwos%2Fwoscc%2Ffull-record%2FWOS:A1992JJ19100009","View Full Record in Web of Science")</f>
        <v>View Full Record in Web of Science</v>
      </c>
    </row>
    <row r="498" spans="1:73" x14ac:dyDescent="0.25">
      <c r="A498" t="s">
        <v>83</v>
      </c>
      <c r="B498" t="s">
        <v>4694</v>
      </c>
      <c r="C498" t="s">
        <v>71</v>
      </c>
      <c r="D498" t="s">
        <v>71</v>
      </c>
      <c r="E498" t="s">
        <v>102</v>
      </c>
      <c r="F498" t="s">
        <v>4694</v>
      </c>
      <c r="G498" t="s">
        <v>71</v>
      </c>
      <c r="H498" t="s">
        <v>71</v>
      </c>
      <c r="I498" t="s">
        <v>4695</v>
      </c>
      <c r="K498" t="s">
        <v>4696</v>
      </c>
      <c r="L498" t="s">
        <v>71</v>
      </c>
      <c r="M498" t="s">
        <v>71</v>
      </c>
      <c r="N498" t="s">
        <v>71</v>
      </c>
      <c r="O498" t="s">
        <v>71</v>
      </c>
      <c r="P498" t="s">
        <v>4697</v>
      </c>
      <c r="Q498" t="s">
        <v>4698</v>
      </c>
      <c r="R498" t="s">
        <v>4699</v>
      </c>
      <c r="S498" t="s">
        <v>4700</v>
      </c>
      <c r="T498" t="s">
        <v>71</v>
      </c>
      <c r="U498" t="s">
        <v>71</v>
      </c>
      <c r="V498" t="s">
        <v>71</v>
      </c>
      <c r="W498" t="s">
        <v>4701</v>
      </c>
      <c r="X498" t="s">
        <v>71</v>
      </c>
      <c r="Y498" t="s">
        <v>71</v>
      </c>
      <c r="Z498" t="s">
        <v>71</v>
      </c>
      <c r="AA498" t="s">
        <v>71</v>
      </c>
      <c r="AB498" t="s">
        <v>71</v>
      </c>
      <c r="AC498" t="s">
        <v>71</v>
      </c>
      <c r="AD498" t="s">
        <v>71</v>
      </c>
      <c r="AE498" t="s">
        <v>71</v>
      </c>
      <c r="AF498" t="s">
        <v>71</v>
      </c>
      <c r="AG498" t="s">
        <v>71</v>
      </c>
      <c r="AH498" t="s">
        <v>71</v>
      </c>
      <c r="AI498" t="s">
        <v>71</v>
      </c>
      <c r="AJ498" t="s">
        <v>71</v>
      </c>
      <c r="AK498" t="s">
        <v>71</v>
      </c>
      <c r="AL498" t="s">
        <v>71</v>
      </c>
      <c r="AM498" t="s">
        <v>71</v>
      </c>
      <c r="AN498" t="s">
        <v>71</v>
      </c>
      <c r="AO498" t="s">
        <v>71</v>
      </c>
      <c r="AP498" t="s">
        <v>71</v>
      </c>
      <c r="AQ498" t="s">
        <v>71</v>
      </c>
      <c r="AR498" t="s">
        <v>4702</v>
      </c>
      <c r="AS498" t="s">
        <v>71</v>
      </c>
      <c r="AT498" t="s">
        <v>71</v>
      </c>
      <c r="AU498" t="s">
        <v>71</v>
      </c>
      <c r="AV498">
        <v>1996</v>
      </c>
      <c r="AW498" t="s">
        <v>71</v>
      </c>
      <c r="AX498" t="s">
        <v>71</v>
      </c>
      <c r="AY498" t="s">
        <v>71</v>
      </c>
      <c r="AZ498" t="s">
        <v>71</v>
      </c>
      <c r="BA498" t="s">
        <v>71</v>
      </c>
      <c r="BB498" t="s">
        <v>71</v>
      </c>
      <c r="BC498">
        <v>400</v>
      </c>
      <c r="BD498">
        <v>405</v>
      </c>
      <c r="BE498" t="s">
        <v>71</v>
      </c>
      <c r="BF498" t="s">
        <v>71</v>
      </c>
      <c r="BG498" t="s">
        <v>71</v>
      </c>
      <c r="BH498" t="s">
        <v>71</v>
      </c>
      <c r="BI498" t="s">
        <v>71</v>
      </c>
      <c r="BJ498" t="s">
        <v>71</v>
      </c>
      <c r="BK498" t="s">
        <v>71</v>
      </c>
      <c r="BL498" t="s">
        <v>71</v>
      </c>
      <c r="BM498" t="s">
        <v>71</v>
      </c>
      <c r="BN498" t="s">
        <v>71</v>
      </c>
      <c r="BO498" t="s">
        <v>71</v>
      </c>
      <c r="BP498" t="s">
        <v>71</v>
      </c>
      <c r="BQ498" t="s">
        <v>71</v>
      </c>
      <c r="BR498" t="s">
        <v>71</v>
      </c>
      <c r="BS498" t="s">
        <v>71</v>
      </c>
      <c r="BT498" t="s">
        <v>4703</v>
      </c>
      <c r="BU498" t="str">
        <f>HYPERLINK("https%3A%2F%2Fwww.webofscience.com%2Fwos%2Fwoscc%2Ffull-record%2FWOS:A1996BH26N00073","View Full Record in Web of Science")</f>
        <v>View Full Record in Web of Science</v>
      </c>
    </row>
    <row r="499" spans="1:73" x14ac:dyDescent="0.25">
      <c r="A499" t="s">
        <v>69</v>
      </c>
      <c r="B499" t="s">
        <v>4704</v>
      </c>
      <c r="C499" t="s">
        <v>71</v>
      </c>
      <c r="D499" t="s">
        <v>71</v>
      </c>
      <c r="E499" t="s">
        <v>71</v>
      </c>
      <c r="F499" t="s">
        <v>4705</v>
      </c>
      <c r="G499" t="s">
        <v>71</v>
      </c>
      <c r="H499" t="s">
        <v>71</v>
      </c>
      <c r="I499" t="s">
        <v>4706</v>
      </c>
      <c r="K499" t="s">
        <v>4707</v>
      </c>
      <c r="L499" t="s">
        <v>71</v>
      </c>
      <c r="M499" t="s">
        <v>71</v>
      </c>
      <c r="N499" t="s">
        <v>71</v>
      </c>
      <c r="O499" t="s">
        <v>71</v>
      </c>
      <c r="P499" t="s">
        <v>71</v>
      </c>
      <c r="Q499" t="s">
        <v>71</v>
      </c>
      <c r="R499" t="s">
        <v>71</v>
      </c>
      <c r="S499" t="s">
        <v>71</v>
      </c>
      <c r="T499" t="s">
        <v>71</v>
      </c>
      <c r="U499" t="s">
        <v>71</v>
      </c>
      <c r="V499" t="s">
        <v>71</v>
      </c>
      <c r="W499" t="s">
        <v>4708</v>
      </c>
      <c r="X499" t="s">
        <v>71</v>
      </c>
      <c r="Y499" t="s">
        <v>71</v>
      </c>
      <c r="Z499" t="s">
        <v>71</v>
      </c>
      <c r="AA499" t="s">
        <v>71</v>
      </c>
      <c r="AB499" t="s">
        <v>71</v>
      </c>
      <c r="AC499" t="s">
        <v>71</v>
      </c>
      <c r="AD499" t="s">
        <v>71</v>
      </c>
      <c r="AE499" t="s">
        <v>71</v>
      </c>
      <c r="AF499" t="s">
        <v>71</v>
      </c>
      <c r="AG499" t="s">
        <v>71</v>
      </c>
      <c r="AH499" t="s">
        <v>71</v>
      </c>
      <c r="AI499" t="s">
        <v>71</v>
      </c>
      <c r="AJ499" t="s">
        <v>71</v>
      </c>
      <c r="AK499" t="s">
        <v>71</v>
      </c>
      <c r="AL499" t="s">
        <v>71</v>
      </c>
      <c r="AM499" t="s">
        <v>71</v>
      </c>
      <c r="AN499" t="s">
        <v>71</v>
      </c>
      <c r="AO499" t="s">
        <v>71</v>
      </c>
      <c r="AP499" t="s">
        <v>4709</v>
      </c>
      <c r="AQ499" t="s">
        <v>4710</v>
      </c>
      <c r="AR499" t="s">
        <v>71</v>
      </c>
      <c r="AS499" t="s">
        <v>71</v>
      </c>
      <c r="AT499" t="s">
        <v>71</v>
      </c>
      <c r="AU499" t="s">
        <v>1363</v>
      </c>
      <c r="AV499">
        <v>2021</v>
      </c>
      <c r="AW499">
        <v>49</v>
      </c>
      <c r="AX499" t="s">
        <v>71</v>
      </c>
      <c r="AY499" t="s">
        <v>71</v>
      </c>
      <c r="AZ499" t="s">
        <v>71</v>
      </c>
      <c r="BA499" t="s">
        <v>71</v>
      </c>
      <c r="BB499" t="s">
        <v>71</v>
      </c>
      <c r="BC499" t="s">
        <v>71</v>
      </c>
      <c r="BD499" t="s">
        <v>71</v>
      </c>
      <c r="BE499">
        <v>101080</v>
      </c>
      <c r="BF499" t="s">
        <v>4711</v>
      </c>
      <c r="BG499" t="str">
        <f>HYPERLINK("http://dx.doi.org/10.1016/j.elerap.2021.101080","http://dx.doi.org/10.1016/j.elerap.2021.101080")</f>
        <v>http://dx.doi.org/10.1016/j.elerap.2021.101080</v>
      </c>
      <c r="BH499" t="s">
        <v>71</v>
      </c>
      <c r="BI499" t="s">
        <v>4262</v>
      </c>
      <c r="BJ499" t="s">
        <v>71</v>
      </c>
      <c r="BK499" t="s">
        <v>71</v>
      </c>
      <c r="BL499" t="s">
        <v>71</v>
      </c>
      <c r="BM499" t="s">
        <v>71</v>
      </c>
      <c r="BN499" t="s">
        <v>71</v>
      </c>
      <c r="BO499" t="s">
        <v>71</v>
      </c>
      <c r="BP499" t="s">
        <v>71</v>
      </c>
      <c r="BQ499" t="s">
        <v>71</v>
      </c>
      <c r="BR499" t="s">
        <v>71</v>
      </c>
      <c r="BS499" t="s">
        <v>71</v>
      </c>
      <c r="BT499" t="s">
        <v>4712</v>
      </c>
      <c r="BU499" t="str">
        <f>HYPERLINK("https%3A%2F%2Fwww.webofscience.com%2Fwos%2Fwoscc%2Ffull-record%2FWOS:000697662300003","View Full Record in Web of Science")</f>
        <v>View Full Record in Web of Science</v>
      </c>
    </row>
    <row r="500" spans="1:73" x14ac:dyDescent="0.25">
      <c r="A500" t="s">
        <v>69</v>
      </c>
      <c r="B500" t="s">
        <v>4713</v>
      </c>
      <c r="C500" t="s">
        <v>71</v>
      </c>
      <c r="D500" t="s">
        <v>71</v>
      </c>
      <c r="E500" t="s">
        <v>71</v>
      </c>
      <c r="F500" t="s">
        <v>4714</v>
      </c>
      <c r="G500" t="s">
        <v>71</v>
      </c>
      <c r="H500" t="s">
        <v>71</v>
      </c>
      <c r="I500" t="s">
        <v>4715</v>
      </c>
      <c r="K500" t="s">
        <v>74</v>
      </c>
      <c r="L500" t="s">
        <v>71</v>
      </c>
      <c r="M500" t="s">
        <v>71</v>
      </c>
      <c r="N500" t="s">
        <v>71</v>
      </c>
      <c r="O500" t="s">
        <v>71</v>
      </c>
      <c r="P500" t="s">
        <v>71</v>
      </c>
      <c r="Q500" t="s">
        <v>71</v>
      </c>
      <c r="R500" t="s">
        <v>71</v>
      </c>
      <c r="S500" t="s">
        <v>71</v>
      </c>
      <c r="T500" t="s">
        <v>71</v>
      </c>
      <c r="U500" t="s">
        <v>71</v>
      </c>
      <c r="V500" t="s">
        <v>71</v>
      </c>
      <c r="W500" t="s">
        <v>4716</v>
      </c>
      <c r="X500" t="s">
        <v>71</v>
      </c>
      <c r="Y500" t="s">
        <v>71</v>
      </c>
      <c r="Z500" t="s">
        <v>71</v>
      </c>
      <c r="AA500" t="s">
        <v>71</v>
      </c>
      <c r="AB500" t="s">
        <v>4717</v>
      </c>
      <c r="AC500" t="s">
        <v>4718</v>
      </c>
      <c r="AD500" t="s">
        <v>71</v>
      </c>
      <c r="AE500" t="s">
        <v>71</v>
      </c>
      <c r="AF500" t="s">
        <v>71</v>
      </c>
      <c r="AG500" t="s">
        <v>71</v>
      </c>
      <c r="AH500" t="s">
        <v>71</v>
      </c>
      <c r="AI500" t="s">
        <v>71</v>
      </c>
      <c r="AJ500" t="s">
        <v>71</v>
      </c>
      <c r="AK500" t="s">
        <v>71</v>
      </c>
      <c r="AL500" t="s">
        <v>71</v>
      </c>
      <c r="AM500" t="s">
        <v>71</v>
      </c>
      <c r="AN500" t="s">
        <v>71</v>
      </c>
      <c r="AO500" t="s">
        <v>71</v>
      </c>
      <c r="AP500" t="s">
        <v>77</v>
      </c>
      <c r="AQ500" t="s">
        <v>78</v>
      </c>
      <c r="AR500" t="s">
        <v>71</v>
      </c>
      <c r="AS500" t="s">
        <v>71</v>
      </c>
      <c r="AT500" t="s">
        <v>71</v>
      </c>
      <c r="AU500" t="s">
        <v>129</v>
      </c>
      <c r="AV500">
        <v>2020</v>
      </c>
      <c r="AW500">
        <v>24</v>
      </c>
      <c r="AX500">
        <v>15</v>
      </c>
      <c r="AY500" t="s">
        <v>71</v>
      </c>
      <c r="AZ500" t="s">
        <v>71</v>
      </c>
      <c r="BA500" t="s">
        <v>180</v>
      </c>
      <c r="BB500" t="s">
        <v>71</v>
      </c>
      <c r="BC500">
        <v>11641</v>
      </c>
      <c r="BD500">
        <v>11661</v>
      </c>
      <c r="BE500" t="s">
        <v>71</v>
      </c>
      <c r="BF500" t="s">
        <v>4719</v>
      </c>
      <c r="BG500" t="str">
        <f>HYPERLINK("http://dx.doi.org/10.1007/s00500-019-04627-7","http://dx.doi.org/10.1007/s00500-019-04627-7")</f>
        <v>http://dx.doi.org/10.1007/s00500-019-04627-7</v>
      </c>
      <c r="BH500" t="s">
        <v>71</v>
      </c>
      <c r="BI500" t="s">
        <v>4720</v>
      </c>
      <c r="BJ500" t="s">
        <v>71</v>
      </c>
      <c r="BK500" t="s">
        <v>71</v>
      </c>
      <c r="BL500" t="s">
        <v>71</v>
      </c>
      <c r="BM500" t="s">
        <v>71</v>
      </c>
      <c r="BN500" t="s">
        <v>71</v>
      </c>
      <c r="BO500" t="s">
        <v>71</v>
      </c>
      <c r="BP500" t="s">
        <v>71</v>
      </c>
      <c r="BQ500" t="s">
        <v>71</v>
      </c>
      <c r="BR500" t="s">
        <v>71</v>
      </c>
      <c r="BS500" t="s">
        <v>71</v>
      </c>
      <c r="BT500" t="s">
        <v>4721</v>
      </c>
      <c r="BU500" t="str">
        <f>HYPERLINK("https%3A%2F%2Fwww.webofscience.com%2Fwos%2Fwoscc%2Ffull-record%2FWOS:000505377600005","View Full Record in Web of Science")</f>
        <v>View Full Record in Web of Science</v>
      </c>
    </row>
    <row r="501" spans="1:73" x14ac:dyDescent="0.25">
      <c r="A501" t="s">
        <v>69</v>
      </c>
      <c r="B501" t="s">
        <v>4722</v>
      </c>
      <c r="C501" t="s">
        <v>71</v>
      </c>
      <c r="D501" t="s">
        <v>71</v>
      </c>
      <c r="E501" t="s">
        <v>71</v>
      </c>
      <c r="F501" t="s">
        <v>4723</v>
      </c>
      <c r="G501" t="s">
        <v>71</v>
      </c>
      <c r="H501" t="s">
        <v>71</v>
      </c>
      <c r="I501" t="s">
        <v>4724</v>
      </c>
      <c r="K501" t="s">
        <v>269</v>
      </c>
      <c r="L501" t="s">
        <v>71</v>
      </c>
      <c r="M501" t="s">
        <v>71</v>
      </c>
      <c r="N501" t="s">
        <v>71</v>
      </c>
      <c r="O501" t="s">
        <v>71</v>
      </c>
      <c r="P501" t="s">
        <v>71</v>
      </c>
      <c r="Q501" t="s">
        <v>71</v>
      </c>
      <c r="R501" t="s">
        <v>71</v>
      </c>
      <c r="S501" t="s">
        <v>71</v>
      </c>
      <c r="T501" t="s">
        <v>71</v>
      </c>
      <c r="U501" t="s">
        <v>71</v>
      </c>
      <c r="V501" t="s">
        <v>71</v>
      </c>
      <c r="W501" t="s">
        <v>4725</v>
      </c>
      <c r="X501" t="s">
        <v>71</v>
      </c>
      <c r="Y501" t="s">
        <v>71</v>
      </c>
      <c r="Z501" t="s">
        <v>71</v>
      </c>
      <c r="AA501" t="s">
        <v>71</v>
      </c>
      <c r="AB501" t="s">
        <v>4726</v>
      </c>
      <c r="AC501" t="s">
        <v>4727</v>
      </c>
      <c r="AD501" t="s">
        <v>71</v>
      </c>
      <c r="AE501" t="s">
        <v>71</v>
      </c>
      <c r="AF501" t="s">
        <v>71</v>
      </c>
      <c r="AG501" t="s">
        <v>71</v>
      </c>
      <c r="AH501" t="s">
        <v>71</v>
      </c>
      <c r="AI501" t="s">
        <v>71</v>
      </c>
      <c r="AJ501" t="s">
        <v>71</v>
      </c>
      <c r="AK501" t="s">
        <v>71</v>
      </c>
      <c r="AL501" t="s">
        <v>71</v>
      </c>
      <c r="AM501" t="s">
        <v>71</v>
      </c>
      <c r="AN501" t="s">
        <v>71</v>
      </c>
      <c r="AO501" t="s">
        <v>71</v>
      </c>
      <c r="AP501" t="s">
        <v>271</v>
      </c>
      <c r="AQ501" t="s">
        <v>71</v>
      </c>
      <c r="AR501" t="s">
        <v>71</v>
      </c>
      <c r="AS501" t="s">
        <v>71</v>
      </c>
      <c r="AT501" t="s">
        <v>71</v>
      </c>
      <c r="AU501" t="s">
        <v>71</v>
      </c>
      <c r="AV501">
        <v>2020</v>
      </c>
      <c r="AW501">
        <v>8</v>
      </c>
      <c r="AX501" t="s">
        <v>71</v>
      </c>
      <c r="AY501" t="s">
        <v>71</v>
      </c>
      <c r="AZ501" t="s">
        <v>71</v>
      </c>
      <c r="BA501" t="s">
        <v>71</v>
      </c>
      <c r="BB501" t="s">
        <v>71</v>
      </c>
      <c r="BC501">
        <v>25706</v>
      </c>
      <c r="BD501">
        <v>25721</v>
      </c>
      <c r="BE501" t="s">
        <v>71</v>
      </c>
      <c r="BF501" t="s">
        <v>4728</v>
      </c>
      <c r="BG501" t="str">
        <f>HYPERLINK("http://dx.doi.org/10.1109/ACCESS.2020.2971102","http://dx.doi.org/10.1109/ACCESS.2020.2971102")</f>
        <v>http://dx.doi.org/10.1109/ACCESS.2020.2971102</v>
      </c>
      <c r="BH501" t="s">
        <v>71</v>
      </c>
      <c r="BI501" t="s">
        <v>71</v>
      </c>
      <c r="BJ501" t="s">
        <v>71</v>
      </c>
      <c r="BK501" t="s">
        <v>71</v>
      </c>
      <c r="BL501" t="s">
        <v>71</v>
      </c>
      <c r="BM501" t="s">
        <v>71</v>
      </c>
      <c r="BN501" t="s">
        <v>71</v>
      </c>
      <c r="BO501" t="s">
        <v>71</v>
      </c>
      <c r="BP501" t="s">
        <v>71</v>
      </c>
      <c r="BQ501" t="s">
        <v>71</v>
      </c>
      <c r="BR501" t="s">
        <v>71</v>
      </c>
      <c r="BS501" t="s">
        <v>71</v>
      </c>
      <c r="BT501" t="s">
        <v>4729</v>
      </c>
      <c r="BU501" t="str">
        <f>HYPERLINK("https%3A%2F%2Fwww.webofscience.com%2Fwos%2Fwoscc%2Ffull-record%2FWOS:000524659900003","View Full Record in Web of Science")</f>
        <v>View Full Record in Web of Science</v>
      </c>
    </row>
    <row r="502" spans="1:73" x14ac:dyDescent="0.25">
      <c r="A502" t="s">
        <v>69</v>
      </c>
      <c r="B502" t="s">
        <v>4730</v>
      </c>
      <c r="C502" t="s">
        <v>71</v>
      </c>
      <c r="D502" t="s">
        <v>71</v>
      </c>
      <c r="E502" t="s">
        <v>71</v>
      </c>
      <c r="F502" t="s">
        <v>4731</v>
      </c>
      <c r="G502" t="s">
        <v>71</v>
      </c>
      <c r="H502" t="s">
        <v>71</v>
      </c>
      <c r="I502" t="s">
        <v>4732</v>
      </c>
      <c r="K502" t="s">
        <v>955</v>
      </c>
      <c r="L502" t="s">
        <v>71</v>
      </c>
      <c r="M502" t="s">
        <v>71</v>
      </c>
      <c r="N502" t="s">
        <v>71</v>
      </c>
      <c r="O502" t="s">
        <v>71</v>
      </c>
      <c r="P502" t="s">
        <v>71</v>
      </c>
      <c r="Q502" t="s">
        <v>71</v>
      </c>
      <c r="R502" t="s">
        <v>71</v>
      </c>
      <c r="S502" t="s">
        <v>71</v>
      </c>
      <c r="T502" t="s">
        <v>71</v>
      </c>
      <c r="U502" t="s">
        <v>71</v>
      </c>
      <c r="V502" t="s">
        <v>71</v>
      </c>
      <c r="W502" t="s">
        <v>4733</v>
      </c>
      <c r="X502" t="s">
        <v>71</v>
      </c>
      <c r="Y502" t="s">
        <v>71</v>
      </c>
      <c r="Z502" t="s">
        <v>71</v>
      </c>
      <c r="AA502" t="s">
        <v>71</v>
      </c>
      <c r="AB502" t="s">
        <v>4734</v>
      </c>
      <c r="AC502" t="s">
        <v>71</v>
      </c>
      <c r="AD502" t="s">
        <v>71</v>
      </c>
      <c r="AE502" t="s">
        <v>71</v>
      </c>
      <c r="AF502" t="s">
        <v>71</v>
      </c>
      <c r="AG502" t="s">
        <v>71</v>
      </c>
      <c r="AH502" t="s">
        <v>71</v>
      </c>
      <c r="AI502" t="s">
        <v>71</v>
      </c>
      <c r="AJ502" t="s">
        <v>71</v>
      </c>
      <c r="AK502" t="s">
        <v>71</v>
      </c>
      <c r="AL502" t="s">
        <v>71</v>
      </c>
      <c r="AM502" t="s">
        <v>71</v>
      </c>
      <c r="AN502" t="s">
        <v>71</v>
      </c>
      <c r="AO502" t="s">
        <v>71</v>
      </c>
      <c r="AP502" t="s">
        <v>958</v>
      </c>
      <c r="AQ502" t="s">
        <v>959</v>
      </c>
      <c r="AR502" t="s">
        <v>71</v>
      </c>
      <c r="AS502" t="s">
        <v>71</v>
      </c>
      <c r="AT502" t="s">
        <v>71</v>
      </c>
      <c r="AU502" t="s">
        <v>71</v>
      </c>
      <c r="AV502" t="s">
        <v>71</v>
      </c>
      <c r="AW502" t="s">
        <v>71</v>
      </c>
      <c r="AX502" t="s">
        <v>71</v>
      </c>
      <c r="AY502" t="s">
        <v>71</v>
      </c>
      <c r="AZ502" t="s">
        <v>71</v>
      </c>
      <c r="BA502" t="s">
        <v>71</v>
      </c>
      <c r="BB502" t="s">
        <v>71</v>
      </c>
      <c r="BC502" t="s">
        <v>71</v>
      </c>
      <c r="BD502" t="s">
        <v>71</v>
      </c>
      <c r="BE502" t="s">
        <v>71</v>
      </c>
      <c r="BF502" t="s">
        <v>4735</v>
      </c>
      <c r="BG502" t="str">
        <f>HYPERLINK("http://dx.doi.org/10.1007/s10462-022-10217-1","http://dx.doi.org/10.1007/s10462-022-10217-1")</f>
        <v>http://dx.doi.org/10.1007/s10462-022-10217-1</v>
      </c>
      <c r="BH502" t="s">
        <v>71</v>
      </c>
      <c r="BI502" t="s">
        <v>950</v>
      </c>
      <c r="BJ502" t="s">
        <v>71</v>
      </c>
      <c r="BK502" t="s">
        <v>71</v>
      </c>
      <c r="BL502" t="s">
        <v>71</v>
      </c>
      <c r="BM502" t="s">
        <v>71</v>
      </c>
      <c r="BN502" t="s">
        <v>71</v>
      </c>
      <c r="BO502" t="s">
        <v>71</v>
      </c>
      <c r="BP502" t="s">
        <v>71</v>
      </c>
      <c r="BQ502" t="s">
        <v>71</v>
      </c>
      <c r="BR502" t="s">
        <v>71</v>
      </c>
      <c r="BS502" t="s">
        <v>71</v>
      </c>
      <c r="BT502" t="s">
        <v>4736</v>
      </c>
      <c r="BU502" t="str">
        <f>HYPERLINK("https%3A%2F%2Fwww.webofscience.com%2Fwos%2Fwoscc%2Ffull-record%2FWOS:000819273600001","View Full Record in Web of Science")</f>
        <v>View Full Record in Web of Science</v>
      </c>
    </row>
    <row r="503" spans="1:73" x14ac:dyDescent="0.25">
      <c r="A503" t="s">
        <v>69</v>
      </c>
      <c r="B503" t="s">
        <v>4737</v>
      </c>
      <c r="C503" t="s">
        <v>71</v>
      </c>
      <c r="D503" t="s">
        <v>71</v>
      </c>
      <c r="E503" t="s">
        <v>71</v>
      </c>
      <c r="F503" t="s">
        <v>4738</v>
      </c>
      <c r="G503" t="s">
        <v>71</v>
      </c>
      <c r="H503" t="s">
        <v>71</v>
      </c>
      <c r="I503" t="s">
        <v>4739</v>
      </c>
      <c r="K503" t="s">
        <v>2280</v>
      </c>
      <c r="L503" t="s">
        <v>71</v>
      </c>
      <c r="M503" t="s">
        <v>71</v>
      </c>
      <c r="N503" t="s">
        <v>71</v>
      </c>
      <c r="O503" t="s">
        <v>71</v>
      </c>
      <c r="P503" t="s">
        <v>71</v>
      </c>
      <c r="Q503" t="s">
        <v>71</v>
      </c>
      <c r="R503" t="s">
        <v>71</v>
      </c>
      <c r="S503" t="s">
        <v>71</v>
      </c>
      <c r="T503" t="s">
        <v>71</v>
      </c>
      <c r="U503" t="s">
        <v>71</v>
      </c>
      <c r="V503" t="s">
        <v>71</v>
      </c>
      <c r="W503" t="s">
        <v>4740</v>
      </c>
      <c r="X503" t="s">
        <v>71</v>
      </c>
      <c r="Y503" t="s">
        <v>71</v>
      </c>
      <c r="Z503" t="s">
        <v>71</v>
      </c>
      <c r="AA503" t="s">
        <v>71</v>
      </c>
      <c r="AB503" t="s">
        <v>71</v>
      </c>
      <c r="AC503" t="s">
        <v>4741</v>
      </c>
      <c r="AD503" t="s">
        <v>71</v>
      </c>
      <c r="AE503" t="s">
        <v>71</v>
      </c>
      <c r="AF503" t="s">
        <v>71</v>
      </c>
      <c r="AG503" t="s">
        <v>71</v>
      </c>
      <c r="AH503" t="s">
        <v>71</v>
      </c>
      <c r="AI503" t="s">
        <v>71</v>
      </c>
      <c r="AJ503" t="s">
        <v>71</v>
      </c>
      <c r="AK503" t="s">
        <v>71</v>
      </c>
      <c r="AL503" t="s">
        <v>71</v>
      </c>
      <c r="AM503" t="s">
        <v>71</v>
      </c>
      <c r="AN503" t="s">
        <v>71</v>
      </c>
      <c r="AO503" t="s">
        <v>71</v>
      </c>
      <c r="AP503" t="s">
        <v>2282</v>
      </c>
      <c r="AQ503" t="s">
        <v>3596</v>
      </c>
      <c r="AR503" t="s">
        <v>71</v>
      </c>
      <c r="AS503" t="s">
        <v>71</v>
      </c>
      <c r="AT503" t="s">
        <v>71</v>
      </c>
      <c r="AU503" t="s">
        <v>4742</v>
      </c>
      <c r="AV503">
        <v>2022</v>
      </c>
      <c r="AW503">
        <v>53</v>
      </c>
      <c r="AX503">
        <v>9</v>
      </c>
      <c r="AY503" t="s">
        <v>71</v>
      </c>
      <c r="AZ503" t="s">
        <v>71</v>
      </c>
      <c r="BA503" t="s">
        <v>71</v>
      </c>
      <c r="BB503" t="s">
        <v>71</v>
      </c>
      <c r="BC503">
        <v>1958</v>
      </c>
      <c r="BD503">
        <v>1982</v>
      </c>
      <c r="BE503" t="s">
        <v>71</v>
      </c>
      <c r="BF503" t="s">
        <v>4743</v>
      </c>
      <c r="BG503" t="str">
        <f>HYPERLINK("http://dx.doi.org/10.1080/00207721.2022.2031340","http://dx.doi.org/10.1080/00207721.2022.2031340")</f>
        <v>http://dx.doi.org/10.1080/00207721.2022.2031340</v>
      </c>
      <c r="BH503" t="s">
        <v>71</v>
      </c>
      <c r="BI503" t="s">
        <v>4744</v>
      </c>
      <c r="BJ503" t="s">
        <v>71</v>
      </c>
      <c r="BK503" t="s">
        <v>71</v>
      </c>
      <c r="BL503" t="s">
        <v>71</v>
      </c>
      <c r="BM503" t="s">
        <v>71</v>
      </c>
      <c r="BN503" t="s">
        <v>71</v>
      </c>
      <c r="BO503" t="s">
        <v>71</v>
      </c>
      <c r="BP503" t="s">
        <v>71</v>
      </c>
      <c r="BQ503" t="s">
        <v>71</v>
      </c>
      <c r="BR503" t="s">
        <v>71</v>
      </c>
      <c r="BS503" t="s">
        <v>71</v>
      </c>
      <c r="BT503" t="s">
        <v>4745</v>
      </c>
      <c r="BU503" t="str">
        <f>HYPERLINK("https%3A%2F%2Fwww.webofscience.com%2Fwos%2Fwoscc%2Ffull-record%2FWOS:000756161300001","View Full Record in Web of Science")</f>
        <v>View Full Record in Web of Science</v>
      </c>
    </row>
    <row r="504" spans="1:73" x14ac:dyDescent="0.25">
      <c r="A504" t="s">
        <v>83</v>
      </c>
      <c r="B504" t="s">
        <v>4746</v>
      </c>
      <c r="C504" t="s">
        <v>71</v>
      </c>
      <c r="D504" t="s">
        <v>4747</v>
      </c>
      <c r="E504" t="s">
        <v>71</v>
      </c>
      <c r="F504" t="s">
        <v>4746</v>
      </c>
      <c r="G504" t="s">
        <v>71</v>
      </c>
      <c r="H504" t="s">
        <v>71</v>
      </c>
      <c r="I504" t="s">
        <v>4748</v>
      </c>
      <c r="K504" t="s">
        <v>4749</v>
      </c>
      <c r="L504" t="s">
        <v>71</v>
      </c>
      <c r="M504" t="s">
        <v>71</v>
      </c>
      <c r="N504" t="s">
        <v>71</v>
      </c>
      <c r="O504" t="s">
        <v>71</v>
      </c>
      <c r="P504" t="s">
        <v>4750</v>
      </c>
      <c r="Q504" t="s">
        <v>4751</v>
      </c>
      <c r="R504" t="s">
        <v>4752</v>
      </c>
      <c r="S504" t="s">
        <v>4753</v>
      </c>
      <c r="T504" t="s">
        <v>71</v>
      </c>
      <c r="U504" t="s">
        <v>71</v>
      </c>
      <c r="V504" t="s">
        <v>71</v>
      </c>
      <c r="W504" t="s">
        <v>4754</v>
      </c>
      <c r="X504" t="s">
        <v>71</v>
      </c>
      <c r="Y504" t="s">
        <v>71</v>
      </c>
      <c r="Z504" t="s">
        <v>71</v>
      </c>
      <c r="AA504" t="s">
        <v>71</v>
      </c>
      <c r="AB504" t="s">
        <v>4755</v>
      </c>
      <c r="AC504" t="s">
        <v>71</v>
      </c>
      <c r="AD504" t="s">
        <v>71</v>
      </c>
      <c r="AE504" t="s">
        <v>71</v>
      </c>
      <c r="AF504" t="s">
        <v>71</v>
      </c>
      <c r="AG504" t="s">
        <v>71</v>
      </c>
      <c r="AH504" t="s">
        <v>71</v>
      </c>
      <c r="AI504" t="s">
        <v>71</v>
      </c>
      <c r="AJ504" t="s">
        <v>71</v>
      </c>
      <c r="AK504" t="s">
        <v>71</v>
      </c>
      <c r="AL504" t="s">
        <v>71</v>
      </c>
      <c r="AM504" t="s">
        <v>71</v>
      </c>
      <c r="AN504" t="s">
        <v>71</v>
      </c>
      <c r="AO504" t="s">
        <v>71</v>
      </c>
      <c r="AP504" t="s">
        <v>71</v>
      </c>
      <c r="AQ504" t="s">
        <v>71</v>
      </c>
      <c r="AR504" t="s">
        <v>4756</v>
      </c>
      <c r="AS504" t="s">
        <v>71</v>
      </c>
      <c r="AT504" t="s">
        <v>71</v>
      </c>
      <c r="AU504" t="s">
        <v>71</v>
      </c>
      <c r="AV504">
        <v>1998</v>
      </c>
      <c r="AW504" t="s">
        <v>71</v>
      </c>
      <c r="AX504" t="s">
        <v>71</v>
      </c>
      <c r="AY504" t="s">
        <v>71</v>
      </c>
      <c r="AZ504" t="s">
        <v>71</v>
      </c>
      <c r="BA504" t="s">
        <v>71</v>
      </c>
      <c r="BB504" t="s">
        <v>71</v>
      </c>
      <c r="BC504">
        <v>165</v>
      </c>
      <c r="BD504">
        <v>169</v>
      </c>
      <c r="BE504" t="s">
        <v>71</v>
      </c>
      <c r="BF504" t="s">
        <v>4757</v>
      </c>
      <c r="BG504" t="str">
        <f>HYPERLINK("http://dx.doi.org/10.1109/NAFIPS.1998.715557","http://dx.doi.org/10.1109/NAFIPS.1998.715557")</f>
        <v>http://dx.doi.org/10.1109/NAFIPS.1998.715557</v>
      </c>
      <c r="BH504" t="s">
        <v>71</v>
      </c>
      <c r="BI504" t="s">
        <v>71</v>
      </c>
      <c r="BJ504" t="s">
        <v>71</v>
      </c>
      <c r="BK504" t="s">
        <v>71</v>
      </c>
      <c r="BL504" t="s">
        <v>71</v>
      </c>
      <c r="BM504" t="s">
        <v>71</v>
      </c>
      <c r="BN504" t="s">
        <v>71</v>
      </c>
      <c r="BO504" t="s">
        <v>71</v>
      </c>
      <c r="BP504" t="s">
        <v>71</v>
      </c>
      <c r="BQ504" t="s">
        <v>71</v>
      </c>
      <c r="BR504" t="s">
        <v>71</v>
      </c>
      <c r="BS504" t="s">
        <v>71</v>
      </c>
      <c r="BT504" t="s">
        <v>4758</v>
      </c>
      <c r="BU504" t="str">
        <f>HYPERLINK("https%3A%2F%2Fwww.webofscience.com%2Fwos%2Fwoscc%2Ffull-record%2FWOS:000077524200034","View Full Record in Web of Science")</f>
        <v>View Full Record in Web of Science</v>
      </c>
    </row>
    <row r="505" spans="1:73" x14ac:dyDescent="0.25">
      <c r="A505" t="s">
        <v>69</v>
      </c>
      <c r="B505" t="s">
        <v>4759</v>
      </c>
      <c r="C505" t="s">
        <v>71</v>
      </c>
      <c r="D505" t="s">
        <v>71</v>
      </c>
      <c r="E505" t="s">
        <v>71</v>
      </c>
      <c r="F505" t="s">
        <v>4760</v>
      </c>
      <c r="G505" t="s">
        <v>71</v>
      </c>
      <c r="H505" t="s">
        <v>71</v>
      </c>
      <c r="I505" t="s">
        <v>4761</v>
      </c>
      <c r="K505" t="s">
        <v>1803</v>
      </c>
      <c r="L505" t="s">
        <v>71</v>
      </c>
      <c r="M505" t="s">
        <v>71</v>
      </c>
      <c r="N505" t="s">
        <v>71</v>
      </c>
      <c r="O505" t="s">
        <v>71</v>
      </c>
      <c r="P505" t="s">
        <v>71</v>
      </c>
      <c r="Q505" t="s">
        <v>71</v>
      </c>
      <c r="R505" t="s">
        <v>71</v>
      </c>
      <c r="S505" t="s">
        <v>71</v>
      </c>
      <c r="T505" t="s">
        <v>71</v>
      </c>
      <c r="U505" t="s">
        <v>71</v>
      </c>
      <c r="V505" t="s">
        <v>71</v>
      </c>
      <c r="W505" t="s">
        <v>4762</v>
      </c>
      <c r="X505" t="s">
        <v>71</v>
      </c>
      <c r="Y505" t="s">
        <v>71</v>
      </c>
      <c r="Z505" t="s">
        <v>71</v>
      </c>
      <c r="AA505" t="s">
        <v>71</v>
      </c>
      <c r="AB505" t="s">
        <v>4763</v>
      </c>
      <c r="AC505" t="s">
        <v>4764</v>
      </c>
      <c r="AD505" t="s">
        <v>71</v>
      </c>
      <c r="AE505" t="s">
        <v>71</v>
      </c>
      <c r="AF505" t="s">
        <v>71</v>
      </c>
      <c r="AG505" t="s">
        <v>71</v>
      </c>
      <c r="AH505" t="s">
        <v>71</v>
      </c>
      <c r="AI505" t="s">
        <v>71</v>
      </c>
      <c r="AJ505" t="s">
        <v>71</v>
      </c>
      <c r="AK505" t="s">
        <v>71</v>
      </c>
      <c r="AL505" t="s">
        <v>71</v>
      </c>
      <c r="AM505" t="s">
        <v>71</v>
      </c>
      <c r="AN505" t="s">
        <v>71</v>
      </c>
      <c r="AO505" t="s">
        <v>71</v>
      </c>
      <c r="AP505" t="s">
        <v>1807</v>
      </c>
      <c r="AQ505" t="s">
        <v>1808</v>
      </c>
      <c r="AR505" t="s">
        <v>71</v>
      </c>
      <c r="AS505" t="s">
        <v>71</v>
      </c>
      <c r="AT505" t="s">
        <v>71</v>
      </c>
      <c r="AU505" t="s">
        <v>239</v>
      </c>
      <c r="AV505">
        <v>2021</v>
      </c>
      <c r="AW505">
        <v>16</v>
      </c>
      <c r="AX505">
        <v>1</v>
      </c>
      <c r="AY505" t="s">
        <v>71</v>
      </c>
      <c r="AZ505" t="s">
        <v>71</v>
      </c>
      <c r="BA505" t="s">
        <v>180</v>
      </c>
      <c r="BB505" t="s">
        <v>71</v>
      </c>
      <c r="BC505" t="s">
        <v>71</v>
      </c>
      <c r="BD505" t="s">
        <v>71</v>
      </c>
      <c r="BE505">
        <v>4120</v>
      </c>
      <c r="BF505" t="s">
        <v>4765</v>
      </c>
      <c r="BG505" t="str">
        <f>HYPERLINK("http://dx.doi.org/10.15837/ijccc.2021.1.4120","http://dx.doi.org/10.15837/ijccc.2021.1.4120")</f>
        <v>http://dx.doi.org/10.15837/ijccc.2021.1.4120</v>
      </c>
      <c r="BH505" t="s">
        <v>71</v>
      </c>
      <c r="BI505" t="s">
        <v>71</v>
      </c>
      <c r="BJ505" t="s">
        <v>71</v>
      </c>
      <c r="BK505" t="s">
        <v>71</v>
      </c>
      <c r="BL505" t="s">
        <v>71</v>
      </c>
      <c r="BM505" t="s">
        <v>71</v>
      </c>
      <c r="BN505" t="s">
        <v>71</v>
      </c>
      <c r="BO505" t="s">
        <v>71</v>
      </c>
      <c r="BP505" t="s">
        <v>71</v>
      </c>
      <c r="BQ505" t="s">
        <v>71</v>
      </c>
      <c r="BR505" t="s">
        <v>71</v>
      </c>
      <c r="BS505" t="s">
        <v>71</v>
      </c>
      <c r="BT505" t="s">
        <v>4766</v>
      </c>
      <c r="BU505" t="str">
        <f>HYPERLINK("https%3A%2F%2Fwww.webofscience.com%2Fwos%2Fwoscc%2Ffull-record%2FWOS:000608933000008","View Full Record in Web of Science")</f>
        <v>View Full Record in Web of Science</v>
      </c>
    </row>
    <row r="506" spans="1:73" x14ac:dyDescent="0.25">
      <c r="A506" t="s">
        <v>69</v>
      </c>
      <c r="B506" t="s">
        <v>4767</v>
      </c>
      <c r="C506" t="s">
        <v>71</v>
      </c>
      <c r="D506" t="s">
        <v>71</v>
      </c>
      <c r="E506" t="s">
        <v>71</v>
      </c>
      <c r="F506" t="s">
        <v>4768</v>
      </c>
      <c r="G506" t="s">
        <v>71</v>
      </c>
      <c r="H506" t="s">
        <v>71</v>
      </c>
      <c r="I506" t="s">
        <v>4769</v>
      </c>
      <c r="K506" t="s">
        <v>338</v>
      </c>
      <c r="L506" t="s">
        <v>71</v>
      </c>
      <c r="M506" t="s">
        <v>71</v>
      </c>
      <c r="N506" t="s">
        <v>71</v>
      </c>
      <c r="O506" t="s">
        <v>71</v>
      </c>
      <c r="P506" t="s">
        <v>71</v>
      </c>
      <c r="Q506" t="s">
        <v>71</v>
      </c>
      <c r="R506" t="s">
        <v>71</v>
      </c>
      <c r="S506" t="s">
        <v>71</v>
      </c>
      <c r="T506" t="s">
        <v>71</v>
      </c>
      <c r="U506" t="s">
        <v>71</v>
      </c>
      <c r="V506" t="s">
        <v>71</v>
      </c>
      <c r="W506" t="s">
        <v>4770</v>
      </c>
      <c r="X506" t="s">
        <v>71</v>
      </c>
      <c r="Y506" t="s">
        <v>71</v>
      </c>
      <c r="Z506" t="s">
        <v>71</v>
      </c>
      <c r="AA506" t="s">
        <v>71</v>
      </c>
      <c r="AB506" t="s">
        <v>4771</v>
      </c>
      <c r="AC506" t="s">
        <v>4772</v>
      </c>
      <c r="AD506" t="s">
        <v>71</v>
      </c>
      <c r="AE506" t="s">
        <v>71</v>
      </c>
      <c r="AF506" t="s">
        <v>71</v>
      </c>
      <c r="AG506" t="s">
        <v>71</v>
      </c>
      <c r="AH506" t="s">
        <v>71</v>
      </c>
      <c r="AI506" t="s">
        <v>71</v>
      </c>
      <c r="AJ506" t="s">
        <v>71</v>
      </c>
      <c r="AK506" t="s">
        <v>71</v>
      </c>
      <c r="AL506" t="s">
        <v>71</v>
      </c>
      <c r="AM506" t="s">
        <v>71</v>
      </c>
      <c r="AN506" t="s">
        <v>71</v>
      </c>
      <c r="AO506" t="s">
        <v>71</v>
      </c>
      <c r="AP506" t="s">
        <v>342</v>
      </c>
      <c r="AQ506" t="s">
        <v>343</v>
      </c>
      <c r="AR506" t="s">
        <v>71</v>
      </c>
      <c r="AS506" t="s">
        <v>71</v>
      </c>
      <c r="AT506" t="s">
        <v>71</v>
      </c>
      <c r="AU506" t="s">
        <v>239</v>
      </c>
      <c r="AV506">
        <v>2019</v>
      </c>
      <c r="AW506">
        <v>21</v>
      </c>
      <c r="AX506">
        <v>1</v>
      </c>
      <c r="AY506" t="s">
        <v>71</v>
      </c>
      <c r="AZ506" t="s">
        <v>71</v>
      </c>
      <c r="BA506" t="s">
        <v>71</v>
      </c>
      <c r="BB506" t="s">
        <v>71</v>
      </c>
      <c r="BC506">
        <v>213</v>
      </c>
      <c r="BD506">
        <v>231</v>
      </c>
      <c r="BE506" t="s">
        <v>71</v>
      </c>
      <c r="BF506" t="s">
        <v>4773</v>
      </c>
      <c r="BG506" t="str">
        <f>HYPERLINK("http://dx.doi.org/10.1007/s40815-018-0526-z","http://dx.doi.org/10.1007/s40815-018-0526-z")</f>
        <v>http://dx.doi.org/10.1007/s40815-018-0526-z</v>
      </c>
      <c r="BH506" t="s">
        <v>71</v>
      </c>
      <c r="BI506" t="s">
        <v>71</v>
      </c>
      <c r="BJ506" t="s">
        <v>71</v>
      </c>
      <c r="BK506" t="s">
        <v>71</v>
      </c>
      <c r="BL506" t="s">
        <v>71</v>
      </c>
      <c r="BM506" t="s">
        <v>71</v>
      </c>
      <c r="BN506" t="s">
        <v>71</v>
      </c>
      <c r="BO506" t="s">
        <v>71</v>
      </c>
      <c r="BP506" t="s">
        <v>71</v>
      </c>
      <c r="BQ506" t="s">
        <v>71</v>
      </c>
      <c r="BR506" t="s">
        <v>71</v>
      </c>
      <c r="BS506" t="s">
        <v>71</v>
      </c>
      <c r="BT506" t="s">
        <v>4774</v>
      </c>
      <c r="BU506" t="str">
        <f>HYPERLINK("https%3A%2F%2Fwww.webofscience.com%2Fwos%2Fwoscc%2Ffull-record%2FWOS:000463115400016","View Full Record in Web of Science")</f>
        <v>View Full Record in Web of Science</v>
      </c>
    </row>
    <row r="507" spans="1:73" x14ac:dyDescent="0.25">
      <c r="A507" t="s">
        <v>83</v>
      </c>
      <c r="B507" t="s">
        <v>4775</v>
      </c>
      <c r="C507" t="s">
        <v>71</v>
      </c>
      <c r="D507" t="s">
        <v>71</v>
      </c>
      <c r="E507" t="s">
        <v>102</v>
      </c>
      <c r="F507" t="s">
        <v>4776</v>
      </c>
      <c r="G507" t="s">
        <v>71</v>
      </c>
      <c r="H507" t="s">
        <v>71</v>
      </c>
      <c r="I507" t="s">
        <v>4777</v>
      </c>
      <c r="K507" t="s">
        <v>4778</v>
      </c>
      <c r="L507" t="s">
        <v>4779</v>
      </c>
      <c r="M507" t="s">
        <v>71</v>
      </c>
      <c r="N507" t="s">
        <v>71</v>
      </c>
      <c r="O507" t="s">
        <v>71</v>
      </c>
      <c r="P507" t="s">
        <v>4780</v>
      </c>
      <c r="Q507" t="s">
        <v>4781</v>
      </c>
      <c r="R507" t="s">
        <v>4782</v>
      </c>
      <c r="S507" t="s">
        <v>4783</v>
      </c>
      <c r="T507" t="s">
        <v>71</v>
      </c>
      <c r="U507" t="s">
        <v>71</v>
      </c>
      <c r="V507" t="s">
        <v>71</v>
      </c>
      <c r="W507" t="s">
        <v>4784</v>
      </c>
      <c r="X507" t="s">
        <v>71</v>
      </c>
      <c r="Y507" t="s">
        <v>71</v>
      </c>
      <c r="Z507" t="s">
        <v>71</v>
      </c>
      <c r="AA507" t="s">
        <v>71</v>
      </c>
      <c r="AB507" t="s">
        <v>4785</v>
      </c>
      <c r="AC507" t="s">
        <v>71</v>
      </c>
      <c r="AD507" t="s">
        <v>71</v>
      </c>
      <c r="AE507" t="s">
        <v>71</v>
      </c>
      <c r="AF507" t="s">
        <v>71</v>
      </c>
      <c r="AG507" t="s">
        <v>71</v>
      </c>
      <c r="AH507" t="s">
        <v>71</v>
      </c>
      <c r="AI507" t="s">
        <v>71</v>
      </c>
      <c r="AJ507" t="s">
        <v>71</v>
      </c>
      <c r="AK507" t="s">
        <v>71</v>
      </c>
      <c r="AL507" t="s">
        <v>71</v>
      </c>
      <c r="AM507" t="s">
        <v>71</v>
      </c>
      <c r="AN507" t="s">
        <v>71</v>
      </c>
      <c r="AO507" t="s">
        <v>71</v>
      </c>
      <c r="AP507" t="s">
        <v>4786</v>
      </c>
      <c r="AQ507" t="s">
        <v>71</v>
      </c>
      <c r="AR507" t="s">
        <v>4787</v>
      </c>
      <c r="AS507" t="s">
        <v>71</v>
      </c>
      <c r="AT507" t="s">
        <v>71</v>
      </c>
      <c r="AU507" t="s">
        <v>71</v>
      </c>
      <c r="AV507">
        <v>2014</v>
      </c>
      <c r="AW507" t="s">
        <v>71</v>
      </c>
      <c r="AX507" t="s">
        <v>71</v>
      </c>
      <c r="AY507" t="s">
        <v>71</v>
      </c>
      <c r="AZ507" t="s">
        <v>71</v>
      </c>
      <c r="BA507" t="s">
        <v>71</v>
      </c>
      <c r="BB507" t="s">
        <v>71</v>
      </c>
      <c r="BC507">
        <v>1354</v>
      </c>
      <c r="BD507">
        <v>1359</v>
      </c>
      <c r="BE507" t="s">
        <v>71</v>
      </c>
      <c r="BF507" t="s">
        <v>71</v>
      </c>
      <c r="BG507" t="s">
        <v>71</v>
      </c>
      <c r="BH507" t="s">
        <v>71</v>
      </c>
      <c r="BI507" t="s">
        <v>71</v>
      </c>
      <c r="BJ507" t="s">
        <v>71</v>
      </c>
      <c r="BK507" t="s">
        <v>71</v>
      </c>
      <c r="BL507" t="s">
        <v>71</v>
      </c>
      <c r="BM507" t="s">
        <v>71</v>
      </c>
      <c r="BN507" t="s">
        <v>71</v>
      </c>
      <c r="BO507" t="s">
        <v>71</v>
      </c>
      <c r="BP507" t="s">
        <v>71</v>
      </c>
      <c r="BQ507" t="s">
        <v>71</v>
      </c>
      <c r="BR507" t="s">
        <v>71</v>
      </c>
      <c r="BS507" t="s">
        <v>71</v>
      </c>
      <c r="BT507" t="s">
        <v>4788</v>
      </c>
      <c r="BU507" t="str">
        <f>HYPERLINK("https%3A%2F%2Fwww.webofscience.com%2Fwos%2Fwoscc%2Ffull-record%2FWOS:000380798000251","View Full Record in Web of Science")</f>
        <v>View Full Record in Web of Science</v>
      </c>
    </row>
    <row r="508" spans="1:73" x14ac:dyDescent="0.25">
      <c r="A508" t="s">
        <v>69</v>
      </c>
      <c r="B508" t="s">
        <v>4789</v>
      </c>
      <c r="C508" t="s">
        <v>71</v>
      </c>
      <c r="D508" t="s">
        <v>71</v>
      </c>
      <c r="E508" t="s">
        <v>71</v>
      </c>
      <c r="F508" t="s">
        <v>4790</v>
      </c>
      <c r="G508" t="s">
        <v>71</v>
      </c>
      <c r="H508" t="s">
        <v>71</v>
      </c>
      <c r="I508" t="s">
        <v>4791</v>
      </c>
      <c r="K508" t="s">
        <v>74</v>
      </c>
      <c r="L508" t="s">
        <v>71</v>
      </c>
      <c r="M508" t="s">
        <v>71</v>
      </c>
      <c r="N508" t="s">
        <v>71</v>
      </c>
      <c r="O508" t="s">
        <v>71</v>
      </c>
      <c r="P508" t="s">
        <v>71</v>
      </c>
      <c r="Q508" t="s">
        <v>71</v>
      </c>
      <c r="R508" t="s">
        <v>71</v>
      </c>
      <c r="S508" t="s">
        <v>71</v>
      </c>
      <c r="T508" t="s">
        <v>71</v>
      </c>
      <c r="U508" t="s">
        <v>71</v>
      </c>
      <c r="V508" t="s">
        <v>71</v>
      </c>
      <c r="W508" t="s">
        <v>4792</v>
      </c>
      <c r="X508" t="s">
        <v>71</v>
      </c>
      <c r="Y508" t="s">
        <v>71</v>
      </c>
      <c r="Z508" t="s">
        <v>71</v>
      </c>
      <c r="AA508" t="s">
        <v>71</v>
      </c>
      <c r="AB508" t="s">
        <v>4793</v>
      </c>
      <c r="AC508" t="s">
        <v>4794</v>
      </c>
      <c r="AD508" t="s">
        <v>71</v>
      </c>
      <c r="AE508" t="s">
        <v>71</v>
      </c>
      <c r="AF508" t="s">
        <v>71</v>
      </c>
      <c r="AG508" t="s">
        <v>71</v>
      </c>
      <c r="AH508" t="s">
        <v>71</v>
      </c>
      <c r="AI508" t="s">
        <v>71</v>
      </c>
      <c r="AJ508" t="s">
        <v>71</v>
      </c>
      <c r="AK508" t="s">
        <v>71</v>
      </c>
      <c r="AL508" t="s">
        <v>71</v>
      </c>
      <c r="AM508" t="s">
        <v>71</v>
      </c>
      <c r="AN508" t="s">
        <v>71</v>
      </c>
      <c r="AO508" t="s">
        <v>71</v>
      </c>
      <c r="AP508" t="s">
        <v>77</v>
      </c>
      <c r="AQ508" t="s">
        <v>78</v>
      </c>
      <c r="AR508" t="s">
        <v>71</v>
      </c>
      <c r="AS508" t="s">
        <v>71</v>
      </c>
      <c r="AT508" t="s">
        <v>71</v>
      </c>
      <c r="AU508" t="s">
        <v>1454</v>
      </c>
      <c r="AV508">
        <v>2018</v>
      </c>
      <c r="AW508">
        <v>22</v>
      </c>
      <c r="AX508">
        <v>14</v>
      </c>
      <c r="AY508" t="s">
        <v>71</v>
      </c>
      <c r="AZ508" t="s">
        <v>71</v>
      </c>
      <c r="BA508" t="s">
        <v>71</v>
      </c>
      <c r="BB508" t="s">
        <v>71</v>
      </c>
      <c r="BC508">
        <v>4511</v>
      </c>
      <c r="BD508">
        <v>4524</v>
      </c>
      <c r="BE508" t="s">
        <v>71</v>
      </c>
      <c r="BF508" t="s">
        <v>4795</v>
      </c>
      <c r="BG508" t="str">
        <f>HYPERLINK("http://dx.doi.org/10.1007/s00500-017-2902-2","http://dx.doi.org/10.1007/s00500-017-2902-2")</f>
        <v>http://dx.doi.org/10.1007/s00500-017-2902-2</v>
      </c>
      <c r="BH508" t="s">
        <v>71</v>
      </c>
      <c r="BI508" t="s">
        <v>71</v>
      </c>
      <c r="BJ508" t="s">
        <v>71</v>
      </c>
      <c r="BK508" t="s">
        <v>71</v>
      </c>
      <c r="BL508" t="s">
        <v>71</v>
      </c>
      <c r="BM508" t="s">
        <v>71</v>
      </c>
      <c r="BN508" t="s">
        <v>71</v>
      </c>
      <c r="BO508" t="s">
        <v>71</v>
      </c>
      <c r="BP508" t="s">
        <v>71</v>
      </c>
      <c r="BQ508" t="s">
        <v>71</v>
      </c>
      <c r="BR508" t="s">
        <v>71</v>
      </c>
      <c r="BS508" t="s">
        <v>71</v>
      </c>
      <c r="BT508" t="s">
        <v>4796</v>
      </c>
      <c r="BU508" t="str">
        <f>HYPERLINK("https%3A%2F%2Fwww.webofscience.com%2Fwos%2Fwoscc%2Ffull-record%2FWOS:000435598400001","View Full Record in Web of Science")</f>
        <v>View Full Record in Web of Science</v>
      </c>
    </row>
    <row r="509" spans="1:73" x14ac:dyDescent="0.25">
      <c r="A509" t="s">
        <v>83</v>
      </c>
      <c r="B509" t="s">
        <v>4797</v>
      </c>
      <c r="C509" t="s">
        <v>71</v>
      </c>
      <c r="D509" t="s">
        <v>71</v>
      </c>
      <c r="E509" t="s">
        <v>102</v>
      </c>
      <c r="F509" t="s">
        <v>4798</v>
      </c>
      <c r="G509" t="s">
        <v>71</v>
      </c>
      <c r="H509" t="s">
        <v>71</v>
      </c>
      <c r="I509" t="s">
        <v>4799</v>
      </c>
      <c r="K509" t="s">
        <v>4800</v>
      </c>
      <c r="L509" t="s">
        <v>71</v>
      </c>
      <c r="M509" t="s">
        <v>71</v>
      </c>
      <c r="N509" t="s">
        <v>71</v>
      </c>
      <c r="O509" t="s">
        <v>71</v>
      </c>
      <c r="P509" t="s">
        <v>4801</v>
      </c>
      <c r="Q509" t="s">
        <v>4802</v>
      </c>
      <c r="R509" t="s">
        <v>4803</v>
      </c>
      <c r="S509" t="s">
        <v>4804</v>
      </c>
      <c r="T509" t="s">
        <v>71</v>
      </c>
      <c r="U509" t="s">
        <v>71</v>
      </c>
      <c r="V509" t="s">
        <v>71</v>
      </c>
      <c r="W509" t="s">
        <v>4805</v>
      </c>
      <c r="X509" t="s">
        <v>71</v>
      </c>
      <c r="Y509" t="s">
        <v>71</v>
      </c>
      <c r="Z509" t="s">
        <v>71</v>
      </c>
      <c r="AA509" t="s">
        <v>71</v>
      </c>
      <c r="AB509" t="s">
        <v>4806</v>
      </c>
      <c r="AC509" t="s">
        <v>4807</v>
      </c>
      <c r="AD509" t="s">
        <v>71</v>
      </c>
      <c r="AE509" t="s">
        <v>71</v>
      </c>
      <c r="AF509" t="s">
        <v>71</v>
      </c>
      <c r="AG509" t="s">
        <v>71</v>
      </c>
      <c r="AH509" t="s">
        <v>71</v>
      </c>
      <c r="AI509" t="s">
        <v>71</v>
      </c>
      <c r="AJ509" t="s">
        <v>71</v>
      </c>
      <c r="AK509" t="s">
        <v>71</v>
      </c>
      <c r="AL509" t="s">
        <v>71</v>
      </c>
      <c r="AM509" t="s">
        <v>71</v>
      </c>
      <c r="AN509" t="s">
        <v>71</v>
      </c>
      <c r="AO509" t="s">
        <v>71</v>
      </c>
      <c r="AP509" t="s">
        <v>71</v>
      </c>
      <c r="AQ509" t="s">
        <v>71</v>
      </c>
      <c r="AR509" t="s">
        <v>4808</v>
      </c>
      <c r="AS509" t="s">
        <v>71</v>
      </c>
      <c r="AT509" t="s">
        <v>71</v>
      </c>
      <c r="AU509" t="s">
        <v>71</v>
      </c>
      <c r="AV509">
        <v>2013</v>
      </c>
      <c r="AW509" t="s">
        <v>71</v>
      </c>
      <c r="AX509" t="s">
        <v>71</v>
      </c>
      <c r="AY509" t="s">
        <v>71</v>
      </c>
      <c r="AZ509" t="s">
        <v>71</v>
      </c>
      <c r="BA509" t="s">
        <v>71</v>
      </c>
      <c r="BB509" t="s">
        <v>71</v>
      </c>
      <c r="BC509">
        <v>380</v>
      </c>
      <c r="BD509">
        <v>384</v>
      </c>
      <c r="BE509" t="s">
        <v>71</v>
      </c>
      <c r="BF509" t="s">
        <v>71</v>
      </c>
      <c r="BG509" t="s">
        <v>71</v>
      </c>
      <c r="BH509" t="s">
        <v>71</v>
      </c>
      <c r="BI509" t="s">
        <v>71</v>
      </c>
      <c r="BJ509" t="s">
        <v>71</v>
      </c>
      <c r="BK509" t="s">
        <v>71</v>
      </c>
      <c r="BL509" t="s">
        <v>71</v>
      </c>
      <c r="BM509" t="s">
        <v>71</v>
      </c>
      <c r="BN509" t="s">
        <v>71</v>
      </c>
      <c r="BO509" t="s">
        <v>71</v>
      </c>
      <c r="BP509" t="s">
        <v>71</v>
      </c>
      <c r="BQ509" t="s">
        <v>71</v>
      </c>
      <c r="BR509" t="s">
        <v>71</v>
      </c>
      <c r="BS509" t="s">
        <v>71</v>
      </c>
      <c r="BT509" t="s">
        <v>4809</v>
      </c>
      <c r="BU509" t="str">
        <f>HYPERLINK("https%3A%2F%2Fwww.webofscience.com%2Fwos%2Fwoscc%2Ffull-record%2FWOS:000339736400068","View Full Record in Web of Science")</f>
        <v>View Full Record in Web of Science</v>
      </c>
    </row>
    <row r="510" spans="1:73" x14ac:dyDescent="0.25">
      <c r="A510" t="s">
        <v>83</v>
      </c>
      <c r="B510" t="s">
        <v>4810</v>
      </c>
      <c r="C510" t="s">
        <v>71</v>
      </c>
      <c r="D510" t="s">
        <v>4811</v>
      </c>
      <c r="E510" t="s">
        <v>71</v>
      </c>
      <c r="F510" t="s">
        <v>4812</v>
      </c>
      <c r="G510" t="s">
        <v>71</v>
      </c>
      <c r="H510" t="s">
        <v>71</v>
      </c>
      <c r="I510" t="s">
        <v>4813</v>
      </c>
      <c r="K510" t="s">
        <v>4814</v>
      </c>
      <c r="L510" t="s">
        <v>2884</v>
      </c>
      <c r="M510" t="s">
        <v>71</v>
      </c>
      <c r="N510" t="s">
        <v>71</v>
      </c>
      <c r="O510" t="s">
        <v>71</v>
      </c>
      <c r="P510" t="s">
        <v>4815</v>
      </c>
      <c r="Q510" t="s">
        <v>4816</v>
      </c>
      <c r="R510" t="s">
        <v>4817</v>
      </c>
      <c r="S510" t="s">
        <v>71</v>
      </c>
      <c r="T510" t="s">
        <v>71</v>
      </c>
      <c r="U510" t="s">
        <v>71</v>
      </c>
      <c r="V510" t="s">
        <v>71</v>
      </c>
      <c r="W510" t="s">
        <v>4818</v>
      </c>
      <c r="X510" t="s">
        <v>71</v>
      </c>
      <c r="Y510" t="s">
        <v>71</v>
      </c>
      <c r="Z510" t="s">
        <v>71</v>
      </c>
      <c r="AA510" t="s">
        <v>71</v>
      </c>
      <c r="AB510" t="s">
        <v>4819</v>
      </c>
      <c r="AC510" t="s">
        <v>4820</v>
      </c>
      <c r="AD510" t="s">
        <v>71</v>
      </c>
      <c r="AE510" t="s">
        <v>71</v>
      </c>
      <c r="AF510" t="s">
        <v>71</v>
      </c>
      <c r="AG510" t="s">
        <v>71</v>
      </c>
      <c r="AH510" t="s">
        <v>71</v>
      </c>
      <c r="AI510" t="s">
        <v>71</v>
      </c>
      <c r="AJ510" t="s">
        <v>71</v>
      </c>
      <c r="AK510" t="s">
        <v>71</v>
      </c>
      <c r="AL510" t="s">
        <v>71</v>
      </c>
      <c r="AM510" t="s">
        <v>71</v>
      </c>
      <c r="AN510" t="s">
        <v>71</v>
      </c>
      <c r="AO510" t="s">
        <v>71</v>
      </c>
      <c r="AP510" t="s">
        <v>2889</v>
      </c>
      <c r="AQ510" t="s">
        <v>2890</v>
      </c>
      <c r="AR510" t="s">
        <v>4821</v>
      </c>
      <c r="AS510" t="s">
        <v>71</v>
      </c>
      <c r="AT510" t="s">
        <v>71</v>
      </c>
      <c r="AU510" t="s">
        <v>71</v>
      </c>
      <c r="AV510">
        <v>2018</v>
      </c>
      <c r="AW510">
        <v>853</v>
      </c>
      <c r="AX510" t="s">
        <v>71</v>
      </c>
      <c r="AY510" t="s">
        <v>3005</v>
      </c>
      <c r="AZ510" t="s">
        <v>71</v>
      </c>
      <c r="BA510" t="s">
        <v>71</v>
      </c>
      <c r="BB510" t="s">
        <v>71</v>
      </c>
      <c r="BC510">
        <v>40</v>
      </c>
      <c r="BD510">
        <v>51</v>
      </c>
      <c r="BE510" t="s">
        <v>71</v>
      </c>
      <c r="BF510" t="s">
        <v>4822</v>
      </c>
      <c r="BG510" t="str">
        <f>HYPERLINK("http://dx.doi.org/10.1007/978-3-319-91473-2_4","http://dx.doi.org/10.1007/978-3-319-91473-2_4")</f>
        <v>http://dx.doi.org/10.1007/978-3-319-91473-2_4</v>
      </c>
      <c r="BH510" t="s">
        <v>71</v>
      </c>
      <c r="BI510" t="s">
        <v>71</v>
      </c>
      <c r="BJ510" t="s">
        <v>71</v>
      </c>
      <c r="BK510" t="s">
        <v>71</v>
      </c>
      <c r="BL510" t="s">
        <v>71</v>
      </c>
      <c r="BM510" t="s">
        <v>71</v>
      </c>
      <c r="BN510" t="s">
        <v>71</v>
      </c>
      <c r="BO510" t="s">
        <v>71</v>
      </c>
      <c r="BP510" t="s">
        <v>71</v>
      </c>
      <c r="BQ510" t="s">
        <v>71</v>
      </c>
      <c r="BR510" t="s">
        <v>71</v>
      </c>
      <c r="BS510" t="s">
        <v>71</v>
      </c>
      <c r="BT510" t="s">
        <v>4823</v>
      </c>
      <c r="BU510" t="str">
        <f>HYPERLINK("https%3A%2F%2Fwww.webofscience.com%2Fwos%2Fwoscc%2Ffull-record%2FWOS:000481659500004","View Full Record in Web of Science")</f>
        <v>View Full Record in Web of Science</v>
      </c>
    </row>
    <row r="511" spans="1:73" x14ac:dyDescent="0.25">
      <c r="A511" t="s">
        <v>83</v>
      </c>
      <c r="B511" t="s">
        <v>3790</v>
      </c>
      <c r="C511" t="s">
        <v>71</v>
      </c>
      <c r="D511" t="s">
        <v>4824</v>
      </c>
      <c r="E511" t="s">
        <v>71</v>
      </c>
      <c r="F511" t="s">
        <v>3790</v>
      </c>
      <c r="G511" t="s">
        <v>71</v>
      </c>
      <c r="H511" t="s">
        <v>71</v>
      </c>
      <c r="I511" t="s">
        <v>4825</v>
      </c>
      <c r="K511" t="s">
        <v>4826</v>
      </c>
      <c r="L511" t="s">
        <v>71</v>
      </c>
      <c r="M511" t="s">
        <v>71</v>
      </c>
      <c r="N511" t="s">
        <v>71</v>
      </c>
      <c r="O511" t="s">
        <v>71</v>
      </c>
      <c r="P511" t="s">
        <v>4827</v>
      </c>
      <c r="Q511" t="s">
        <v>4828</v>
      </c>
      <c r="R511" t="s">
        <v>4829</v>
      </c>
      <c r="S511" t="s">
        <v>4830</v>
      </c>
      <c r="T511" t="s">
        <v>71</v>
      </c>
      <c r="U511" t="s">
        <v>71</v>
      </c>
      <c r="V511" t="s">
        <v>71</v>
      </c>
      <c r="W511" t="s">
        <v>4831</v>
      </c>
      <c r="X511" t="s">
        <v>71</v>
      </c>
      <c r="Y511" t="s">
        <v>71</v>
      </c>
      <c r="Z511" t="s">
        <v>71</v>
      </c>
      <c r="AA511" t="s">
        <v>71</v>
      </c>
      <c r="AB511" t="s">
        <v>71</v>
      </c>
      <c r="AC511" t="s">
        <v>3794</v>
      </c>
      <c r="AD511" t="s">
        <v>71</v>
      </c>
      <c r="AE511" t="s">
        <v>71</v>
      </c>
      <c r="AF511" t="s">
        <v>71</v>
      </c>
      <c r="AG511" t="s">
        <v>71</v>
      </c>
      <c r="AH511" t="s">
        <v>71</v>
      </c>
      <c r="AI511" t="s">
        <v>71</v>
      </c>
      <c r="AJ511" t="s">
        <v>71</v>
      </c>
      <c r="AK511" t="s">
        <v>71</v>
      </c>
      <c r="AL511" t="s">
        <v>71</v>
      </c>
      <c r="AM511" t="s">
        <v>71</v>
      </c>
      <c r="AN511" t="s">
        <v>71</v>
      </c>
      <c r="AO511" t="s">
        <v>71</v>
      </c>
      <c r="AP511" t="s">
        <v>71</v>
      </c>
      <c r="AQ511" t="s">
        <v>71</v>
      </c>
      <c r="AR511" t="s">
        <v>4832</v>
      </c>
      <c r="AS511" t="s">
        <v>71</v>
      </c>
      <c r="AT511" t="s">
        <v>71</v>
      </c>
      <c r="AU511" t="s">
        <v>71</v>
      </c>
      <c r="AV511">
        <v>2004</v>
      </c>
      <c r="AW511" t="s">
        <v>71</v>
      </c>
      <c r="AX511" t="s">
        <v>71</v>
      </c>
      <c r="AY511" t="s">
        <v>71</v>
      </c>
      <c r="AZ511" t="s">
        <v>71</v>
      </c>
      <c r="BA511" t="s">
        <v>71</v>
      </c>
      <c r="BB511" t="s">
        <v>71</v>
      </c>
      <c r="BC511">
        <v>162</v>
      </c>
      <c r="BD511">
        <v>166</v>
      </c>
      <c r="BE511" t="s">
        <v>71</v>
      </c>
      <c r="BF511" t="s">
        <v>4833</v>
      </c>
      <c r="BG511" t="str">
        <f>HYPERLINK("http://dx.doi.org/10.1109/ITCC.2004.1286623","http://dx.doi.org/10.1109/ITCC.2004.1286623")</f>
        <v>http://dx.doi.org/10.1109/ITCC.2004.1286623</v>
      </c>
      <c r="BH511" t="s">
        <v>71</v>
      </c>
      <c r="BI511" t="s">
        <v>71</v>
      </c>
      <c r="BJ511" t="s">
        <v>71</v>
      </c>
      <c r="BK511" t="s">
        <v>71</v>
      </c>
      <c r="BL511" t="s">
        <v>71</v>
      </c>
      <c r="BM511" t="s">
        <v>71</v>
      </c>
      <c r="BN511" t="s">
        <v>71</v>
      </c>
      <c r="BO511" t="s">
        <v>71</v>
      </c>
      <c r="BP511" t="s">
        <v>71</v>
      </c>
      <c r="BQ511" t="s">
        <v>71</v>
      </c>
      <c r="BR511" t="s">
        <v>71</v>
      </c>
      <c r="BS511" t="s">
        <v>71</v>
      </c>
      <c r="BT511" t="s">
        <v>4834</v>
      </c>
      <c r="BU511" t="str">
        <f>HYPERLINK("https%3A%2F%2Fwww.webofscience.com%2Fwos%2Fwoscc%2Ffull-record%2FWOS:000221353100038","View Full Record in Web of Science")</f>
        <v>View Full Record in Web of Science</v>
      </c>
    </row>
    <row r="512" spans="1:73" x14ac:dyDescent="0.25">
      <c r="A512" t="s">
        <v>69</v>
      </c>
      <c r="B512" t="s">
        <v>4835</v>
      </c>
      <c r="C512" t="s">
        <v>71</v>
      </c>
      <c r="D512" t="s">
        <v>71</v>
      </c>
      <c r="E512" t="s">
        <v>71</v>
      </c>
      <c r="F512" t="s">
        <v>4836</v>
      </c>
      <c r="G512" t="s">
        <v>71</v>
      </c>
      <c r="H512" t="s">
        <v>71</v>
      </c>
      <c r="I512" t="s">
        <v>4837</v>
      </c>
      <c r="K512" t="s">
        <v>4838</v>
      </c>
      <c r="L512" t="s">
        <v>71</v>
      </c>
      <c r="M512" t="s">
        <v>71</v>
      </c>
      <c r="N512" t="s">
        <v>71</v>
      </c>
      <c r="O512" t="s">
        <v>71</v>
      </c>
      <c r="P512" t="s">
        <v>71</v>
      </c>
      <c r="Q512" t="s">
        <v>71</v>
      </c>
      <c r="R512" t="s">
        <v>71</v>
      </c>
      <c r="S512" t="s">
        <v>71</v>
      </c>
      <c r="T512" t="s">
        <v>71</v>
      </c>
      <c r="U512" t="s">
        <v>71</v>
      </c>
      <c r="V512" t="s">
        <v>71</v>
      </c>
      <c r="W512" t="s">
        <v>4839</v>
      </c>
      <c r="X512" t="s">
        <v>71</v>
      </c>
      <c r="Y512" t="s">
        <v>71</v>
      </c>
      <c r="Z512" t="s">
        <v>71</v>
      </c>
      <c r="AA512" t="s">
        <v>71</v>
      </c>
      <c r="AB512" t="s">
        <v>71</v>
      </c>
      <c r="AC512" t="s">
        <v>4840</v>
      </c>
      <c r="AD512" t="s">
        <v>71</v>
      </c>
      <c r="AE512" t="s">
        <v>71</v>
      </c>
      <c r="AF512" t="s">
        <v>71</v>
      </c>
      <c r="AG512" t="s">
        <v>71</v>
      </c>
      <c r="AH512" t="s">
        <v>71</v>
      </c>
      <c r="AI512" t="s">
        <v>71</v>
      </c>
      <c r="AJ512" t="s">
        <v>71</v>
      </c>
      <c r="AK512" t="s">
        <v>71</v>
      </c>
      <c r="AL512" t="s">
        <v>71</v>
      </c>
      <c r="AM512" t="s">
        <v>71</v>
      </c>
      <c r="AN512" t="s">
        <v>71</v>
      </c>
      <c r="AO512" t="s">
        <v>71</v>
      </c>
      <c r="AP512" t="s">
        <v>4841</v>
      </c>
      <c r="AQ512" t="s">
        <v>4842</v>
      </c>
      <c r="AR512" t="s">
        <v>71</v>
      </c>
      <c r="AS512" t="s">
        <v>71</v>
      </c>
      <c r="AT512" t="s">
        <v>71</v>
      </c>
      <c r="AU512" t="s">
        <v>1454</v>
      </c>
      <c r="AV512">
        <v>2017</v>
      </c>
      <c r="AW512">
        <v>36</v>
      </c>
      <c r="AX512" t="s">
        <v>71</v>
      </c>
      <c r="AY512" t="s">
        <v>71</v>
      </c>
      <c r="AZ512" t="s">
        <v>71</v>
      </c>
      <c r="BA512" t="s">
        <v>71</v>
      </c>
      <c r="BB512" t="s">
        <v>71</v>
      </c>
      <c r="BC512">
        <v>149</v>
      </c>
      <c r="BD512">
        <v>161</v>
      </c>
      <c r="BE512" t="s">
        <v>71</v>
      </c>
      <c r="BF512" t="s">
        <v>4843</v>
      </c>
      <c r="BG512" t="str">
        <f>HYPERLINK("http://dx.doi.org/10.1016/j.inffus.2016.11.012","http://dx.doi.org/10.1016/j.inffus.2016.11.012")</f>
        <v>http://dx.doi.org/10.1016/j.inffus.2016.11.012</v>
      </c>
      <c r="BH512" t="s">
        <v>71</v>
      </c>
      <c r="BI512" t="s">
        <v>71</v>
      </c>
      <c r="BJ512" t="s">
        <v>71</v>
      </c>
      <c r="BK512" t="s">
        <v>71</v>
      </c>
      <c r="BL512" t="s">
        <v>71</v>
      </c>
      <c r="BM512" t="s">
        <v>71</v>
      </c>
      <c r="BN512" t="s">
        <v>71</v>
      </c>
      <c r="BO512" t="s">
        <v>71</v>
      </c>
      <c r="BP512" t="s">
        <v>71</v>
      </c>
      <c r="BQ512" t="s">
        <v>71</v>
      </c>
      <c r="BR512" t="s">
        <v>71</v>
      </c>
      <c r="BS512" t="s">
        <v>71</v>
      </c>
      <c r="BT512" t="s">
        <v>4844</v>
      </c>
      <c r="BU512" t="str">
        <f>HYPERLINK("https%3A%2F%2Fwww.webofscience.com%2Fwos%2Fwoscc%2Ffull-record%2FWOS:000394070100011","View Full Record in Web of Science")</f>
        <v>View Full Record in Web of Science</v>
      </c>
    </row>
    <row r="513" spans="1:73" x14ac:dyDescent="0.25">
      <c r="A513" t="s">
        <v>69</v>
      </c>
      <c r="B513" t="s">
        <v>4845</v>
      </c>
      <c r="C513" t="s">
        <v>71</v>
      </c>
      <c r="D513" t="s">
        <v>71</v>
      </c>
      <c r="E513" t="s">
        <v>71</v>
      </c>
      <c r="F513" t="s">
        <v>4846</v>
      </c>
      <c r="G513" t="s">
        <v>71</v>
      </c>
      <c r="H513" t="s">
        <v>71</v>
      </c>
      <c r="I513" t="s">
        <v>4847</v>
      </c>
      <c r="K513" t="s">
        <v>3331</v>
      </c>
      <c r="L513" t="s">
        <v>71</v>
      </c>
      <c r="M513" t="s">
        <v>71</v>
      </c>
      <c r="N513" t="s">
        <v>71</v>
      </c>
      <c r="O513" t="s">
        <v>71</v>
      </c>
      <c r="P513" t="s">
        <v>71</v>
      </c>
      <c r="Q513" t="s">
        <v>71</v>
      </c>
      <c r="R513" t="s">
        <v>71</v>
      </c>
      <c r="S513" t="s">
        <v>71</v>
      </c>
      <c r="T513" t="s">
        <v>71</v>
      </c>
      <c r="U513" t="s">
        <v>71</v>
      </c>
      <c r="V513" t="s">
        <v>71</v>
      </c>
      <c r="W513" t="s">
        <v>4848</v>
      </c>
      <c r="X513" t="s">
        <v>71</v>
      </c>
      <c r="Y513" t="s">
        <v>71</v>
      </c>
      <c r="Z513" t="s">
        <v>71</v>
      </c>
      <c r="AA513" t="s">
        <v>71</v>
      </c>
      <c r="AB513" t="s">
        <v>4849</v>
      </c>
      <c r="AC513" t="s">
        <v>4850</v>
      </c>
      <c r="AD513" t="s">
        <v>71</v>
      </c>
      <c r="AE513" t="s">
        <v>71</v>
      </c>
      <c r="AF513" t="s">
        <v>71</v>
      </c>
      <c r="AG513" t="s">
        <v>71</v>
      </c>
      <c r="AH513" t="s">
        <v>71</v>
      </c>
      <c r="AI513" t="s">
        <v>71</v>
      </c>
      <c r="AJ513" t="s">
        <v>71</v>
      </c>
      <c r="AK513" t="s">
        <v>71</v>
      </c>
      <c r="AL513" t="s">
        <v>71</v>
      </c>
      <c r="AM513" t="s">
        <v>71</v>
      </c>
      <c r="AN513" t="s">
        <v>71</v>
      </c>
      <c r="AO513" t="s">
        <v>71</v>
      </c>
      <c r="AP513" t="s">
        <v>3334</v>
      </c>
      <c r="AQ513" t="s">
        <v>3335</v>
      </c>
      <c r="AR513" t="s">
        <v>71</v>
      </c>
      <c r="AS513" t="s">
        <v>71</v>
      </c>
      <c r="AT513" t="s">
        <v>71</v>
      </c>
      <c r="AU513" t="s">
        <v>770</v>
      </c>
      <c r="AV513">
        <v>2019</v>
      </c>
      <c r="AW513">
        <v>129</v>
      </c>
      <c r="AX513" t="s">
        <v>71</v>
      </c>
      <c r="AY513" t="s">
        <v>71</v>
      </c>
      <c r="AZ513" t="s">
        <v>71</v>
      </c>
      <c r="BA513" t="s">
        <v>71</v>
      </c>
      <c r="BB513" t="s">
        <v>71</v>
      </c>
      <c r="BC513">
        <v>315</v>
      </c>
      <c r="BD513">
        <v>332</v>
      </c>
      <c r="BE513" t="s">
        <v>71</v>
      </c>
      <c r="BF513" t="s">
        <v>4851</v>
      </c>
      <c r="BG513" t="str">
        <f>HYPERLINK("http://dx.doi.org/10.1016/j.cie.2019.01.051","http://dx.doi.org/10.1016/j.cie.2019.01.051")</f>
        <v>http://dx.doi.org/10.1016/j.cie.2019.01.051</v>
      </c>
      <c r="BH513" t="s">
        <v>71</v>
      </c>
      <c r="BI513" t="s">
        <v>71</v>
      </c>
      <c r="BJ513" t="s">
        <v>71</v>
      </c>
      <c r="BK513" t="s">
        <v>71</v>
      </c>
      <c r="BL513" t="s">
        <v>71</v>
      </c>
      <c r="BM513" t="s">
        <v>71</v>
      </c>
      <c r="BN513" t="s">
        <v>71</v>
      </c>
      <c r="BO513" t="s">
        <v>71</v>
      </c>
      <c r="BP513" t="s">
        <v>71</v>
      </c>
      <c r="BQ513" t="s">
        <v>71</v>
      </c>
      <c r="BR513" t="s">
        <v>71</v>
      </c>
      <c r="BS513" t="s">
        <v>71</v>
      </c>
      <c r="BT513" t="s">
        <v>4852</v>
      </c>
      <c r="BU513" t="str">
        <f>HYPERLINK("https%3A%2F%2Fwww.webofscience.com%2Fwos%2Fwoscc%2Ffull-record%2FWOS:000460496000026","View Full Record in Web of Science")</f>
        <v>View Full Record in Web of Science</v>
      </c>
    </row>
    <row r="514" spans="1:73" x14ac:dyDescent="0.25">
      <c r="A514" t="s">
        <v>83</v>
      </c>
      <c r="B514" t="s">
        <v>4853</v>
      </c>
      <c r="C514" t="s">
        <v>71</v>
      </c>
      <c r="D514" t="s">
        <v>71</v>
      </c>
      <c r="E514" t="s">
        <v>102</v>
      </c>
      <c r="F514" t="s">
        <v>4854</v>
      </c>
      <c r="G514" t="s">
        <v>71</v>
      </c>
      <c r="H514" t="s">
        <v>71</v>
      </c>
      <c r="I514" t="s">
        <v>4855</v>
      </c>
      <c r="K514" t="s">
        <v>2968</v>
      </c>
      <c r="L514" t="s">
        <v>71</v>
      </c>
      <c r="M514" t="s">
        <v>71</v>
      </c>
      <c r="N514" t="s">
        <v>71</v>
      </c>
      <c r="O514" t="s">
        <v>71</v>
      </c>
      <c r="P514" t="s">
        <v>277</v>
      </c>
      <c r="Q514" t="s">
        <v>2969</v>
      </c>
      <c r="R514" t="s">
        <v>2970</v>
      </c>
      <c r="S514" t="s">
        <v>71</v>
      </c>
      <c r="T514" t="s">
        <v>71</v>
      </c>
      <c r="U514" t="s">
        <v>71</v>
      </c>
      <c r="V514" t="s">
        <v>71</v>
      </c>
      <c r="W514" t="s">
        <v>4856</v>
      </c>
      <c r="X514" t="s">
        <v>71</v>
      </c>
      <c r="Y514" t="s">
        <v>71</v>
      </c>
      <c r="Z514" t="s">
        <v>71</v>
      </c>
      <c r="AA514" t="s">
        <v>71</v>
      </c>
      <c r="AB514" t="s">
        <v>4857</v>
      </c>
      <c r="AC514" t="s">
        <v>4858</v>
      </c>
      <c r="AD514" t="s">
        <v>71</v>
      </c>
      <c r="AE514" t="s">
        <v>71</v>
      </c>
      <c r="AF514" t="s">
        <v>71</v>
      </c>
      <c r="AG514" t="s">
        <v>71</v>
      </c>
      <c r="AH514" t="s">
        <v>71</v>
      </c>
      <c r="AI514" t="s">
        <v>71</v>
      </c>
      <c r="AJ514" t="s">
        <v>71</v>
      </c>
      <c r="AK514" t="s">
        <v>71</v>
      </c>
      <c r="AL514" t="s">
        <v>71</v>
      </c>
      <c r="AM514" t="s">
        <v>71</v>
      </c>
      <c r="AN514" t="s">
        <v>71</v>
      </c>
      <c r="AO514" t="s">
        <v>71</v>
      </c>
      <c r="AP514" t="s">
        <v>71</v>
      </c>
      <c r="AQ514" t="s">
        <v>71</v>
      </c>
      <c r="AR514" t="s">
        <v>2972</v>
      </c>
      <c r="AS514" t="s">
        <v>71</v>
      </c>
      <c r="AT514" t="s">
        <v>71</v>
      </c>
      <c r="AU514" t="s">
        <v>71</v>
      </c>
      <c r="AV514">
        <v>2009</v>
      </c>
      <c r="AW514" t="s">
        <v>71</v>
      </c>
      <c r="AX514" t="s">
        <v>71</v>
      </c>
      <c r="AY514" t="s">
        <v>71</v>
      </c>
      <c r="AZ514" t="s">
        <v>71</v>
      </c>
      <c r="BA514" t="s">
        <v>71</v>
      </c>
      <c r="BB514" t="s">
        <v>71</v>
      </c>
      <c r="BC514">
        <v>41</v>
      </c>
      <c r="BD514" t="s">
        <v>99</v>
      </c>
      <c r="BE514" t="s">
        <v>71</v>
      </c>
      <c r="BF514" t="s">
        <v>71</v>
      </c>
      <c r="BG514" t="s">
        <v>71</v>
      </c>
      <c r="BH514" t="s">
        <v>71</v>
      </c>
      <c r="BI514" t="s">
        <v>71</v>
      </c>
      <c r="BJ514" t="s">
        <v>71</v>
      </c>
      <c r="BK514" t="s">
        <v>71</v>
      </c>
      <c r="BL514" t="s">
        <v>71</v>
      </c>
      <c r="BM514" t="s">
        <v>71</v>
      </c>
      <c r="BN514" t="s">
        <v>71</v>
      </c>
      <c r="BO514" t="s">
        <v>71</v>
      </c>
      <c r="BP514" t="s">
        <v>71</v>
      </c>
      <c r="BQ514" t="s">
        <v>71</v>
      </c>
      <c r="BR514" t="s">
        <v>71</v>
      </c>
      <c r="BS514" t="s">
        <v>71</v>
      </c>
      <c r="BT514" t="s">
        <v>4859</v>
      </c>
      <c r="BU514" t="str">
        <f>HYPERLINK("https%3A%2F%2Fwww.webofscience.com%2Fwos%2Fwoscc%2Ffull-record%2FWOS:000271827700006","View Full Record in Web of Science")</f>
        <v>View Full Record in Web of Science</v>
      </c>
    </row>
    <row r="515" spans="1:73" x14ac:dyDescent="0.25">
      <c r="A515" t="s">
        <v>83</v>
      </c>
      <c r="B515" t="s">
        <v>4860</v>
      </c>
      <c r="C515" t="s">
        <v>71</v>
      </c>
      <c r="D515" t="s">
        <v>71</v>
      </c>
      <c r="E515" t="s">
        <v>102</v>
      </c>
      <c r="F515" t="s">
        <v>4861</v>
      </c>
      <c r="G515" t="s">
        <v>71</v>
      </c>
      <c r="H515" t="s">
        <v>71</v>
      </c>
      <c r="I515" t="s">
        <v>4862</v>
      </c>
      <c r="K515" t="s">
        <v>2354</v>
      </c>
      <c r="L515" t="s">
        <v>1782</v>
      </c>
      <c r="M515" t="s">
        <v>71</v>
      </c>
      <c r="N515" t="s">
        <v>71</v>
      </c>
      <c r="O515" t="s">
        <v>71</v>
      </c>
      <c r="P515" t="s">
        <v>817</v>
      </c>
      <c r="Q515" t="s">
        <v>2355</v>
      </c>
      <c r="R515" t="s">
        <v>1292</v>
      </c>
      <c r="S515" t="s">
        <v>102</v>
      </c>
      <c r="T515" t="s">
        <v>71</v>
      </c>
      <c r="U515" t="s">
        <v>71</v>
      </c>
      <c r="V515" t="s">
        <v>71</v>
      </c>
      <c r="W515" t="s">
        <v>4863</v>
      </c>
      <c r="X515" t="s">
        <v>71</v>
      </c>
      <c r="Y515" t="s">
        <v>71</v>
      </c>
      <c r="Z515" t="s">
        <v>71</v>
      </c>
      <c r="AA515" t="s">
        <v>71</v>
      </c>
      <c r="AB515" t="s">
        <v>71</v>
      </c>
      <c r="AC515" t="s">
        <v>71</v>
      </c>
      <c r="AD515" t="s">
        <v>71</v>
      </c>
      <c r="AE515" t="s">
        <v>71</v>
      </c>
      <c r="AF515" t="s">
        <v>71</v>
      </c>
      <c r="AG515" t="s">
        <v>71</v>
      </c>
      <c r="AH515" t="s">
        <v>71</v>
      </c>
      <c r="AI515" t="s">
        <v>71</v>
      </c>
      <c r="AJ515" t="s">
        <v>71</v>
      </c>
      <c r="AK515" t="s">
        <v>71</v>
      </c>
      <c r="AL515" t="s">
        <v>71</v>
      </c>
      <c r="AM515" t="s">
        <v>71</v>
      </c>
      <c r="AN515" t="s">
        <v>71</v>
      </c>
      <c r="AO515" t="s">
        <v>71</v>
      </c>
      <c r="AP515" t="s">
        <v>1788</v>
      </c>
      <c r="AQ515" t="s">
        <v>71</v>
      </c>
      <c r="AR515" t="s">
        <v>2357</v>
      </c>
      <c r="AS515" t="s">
        <v>71</v>
      </c>
      <c r="AT515" t="s">
        <v>71</v>
      </c>
      <c r="AU515" t="s">
        <v>71</v>
      </c>
      <c r="AV515">
        <v>2014</v>
      </c>
      <c r="AW515" t="s">
        <v>71</v>
      </c>
      <c r="AX515" t="s">
        <v>71</v>
      </c>
      <c r="AY515" t="s">
        <v>71</v>
      </c>
      <c r="AZ515" t="s">
        <v>71</v>
      </c>
      <c r="BA515" t="s">
        <v>71</v>
      </c>
      <c r="BB515" t="s">
        <v>71</v>
      </c>
      <c r="BC515">
        <v>1618</v>
      </c>
      <c r="BD515">
        <v>1623</v>
      </c>
      <c r="BE515" t="s">
        <v>71</v>
      </c>
      <c r="BF515" t="s">
        <v>71</v>
      </c>
      <c r="BG515" t="s">
        <v>71</v>
      </c>
      <c r="BH515" t="s">
        <v>71</v>
      </c>
      <c r="BI515" t="s">
        <v>71</v>
      </c>
      <c r="BJ515" t="s">
        <v>71</v>
      </c>
      <c r="BK515" t="s">
        <v>71</v>
      </c>
      <c r="BL515" t="s">
        <v>71</v>
      </c>
      <c r="BM515" t="s">
        <v>71</v>
      </c>
      <c r="BN515" t="s">
        <v>71</v>
      </c>
      <c r="BO515" t="s">
        <v>71</v>
      </c>
      <c r="BP515" t="s">
        <v>71</v>
      </c>
      <c r="BQ515" t="s">
        <v>71</v>
      </c>
      <c r="BR515" t="s">
        <v>71</v>
      </c>
      <c r="BS515" t="s">
        <v>71</v>
      </c>
      <c r="BT515" t="s">
        <v>4864</v>
      </c>
      <c r="BU515" t="str">
        <f>HYPERLINK("https%3A%2F%2Fwww.webofscience.com%2Fwos%2Fwoscc%2Ffull-record%2FWOS:000350793500234","View Full Record in Web of Science")</f>
        <v>View Full Record in Web of Science</v>
      </c>
    </row>
    <row r="516" spans="1:73" x14ac:dyDescent="0.25">
      <c r="A516" t="s">
        <v>69</v>
      </c>
      <c r="B516" t="s">
        <v>4865</v>
      </c>
      <c r="C516" t="s">
        <v>71</v>
      </c>
      <c r="D516" t="s">
        <v>71</v>
      </c>
      <c r="E516" t="s">
        <v>71</v>
      </c>
      <c r="F516" t="s">
        <v>4866</v>
      </c>
      <c r="G516" t="s">
        <v>71</v>
      </c>
      <c r="H516" t="s">
        <v>71</v>
      </c>
      <c r="I516" t="s">
        <v>4867</v>
      </c>
      <c r="K516" t="s">
        <v>174</v>
      </c>
      <c r="L516" t="s">
        <v>71</v>
      </c>
      <c r="M516" t="s">
        <v>71</v>
      </c>
      <c r="N516" t="s">
        <v>71</v>
      </c>
      <c r="O516" t="s">
        <v>71</v>
      </c>
      <c r="P516" t="s">
        <v>71</v>
      </c>
      <c r="Q516" t="s">
        <v>71</v>
      </c>
      <c r="R516" t="s">
        <v>71</v>
      </c>
      <c r="S516" t="s">
        <v>71</v>
      </c>
      <c r="T516" t="s">
        <v>71</v>
      </c>
      <c r="U516" t="s">
        <v>71</v>
      </c>
      <c r="V516" t="s">
        <v>71</v>
      </c>
      <c r="W516" t="s">
        <v>4868</v>
      </c>
      <c r="X516" t="s">
        <v>71</v>
      </c>
      <c r="Y516" t="s">
        <v>71</v>
      </c>
      <c r="Z516" t="s">
        <v>71</v>
      </c>
      <c r="AA516" t="s">
        <v>71</v>
      </c>
      <c r="AB516" t="s">
        <v>71</v>
      </c>
      <c r="AC516" t="s">
        <v>4869</v>
      </c>
      <c r="AD516" t="s">
        <v>71</v>
      </c>
      <c r="AE516" t="s">
        <v>71</v>
      </c>
      <c r="AF516" t="s">
        <v>71</v>
      </c>
      <c r="AG516" t="s">
        <v>71</v>
      </c>
      <c r="AH516" t="s">
        <v>71</v>
      </c>
      <c r="AI516" t="s">
        <v>71</v>
      </c>
      <c r="AJ516" t="s">
        <v>71</v>
      </c>
      <c r="AK516" t="s">
        <v>71</v>
      </c>
      <c r="AL516" t="s">
        <v>71</v>
      </c>
      <c r="AM516" t="s">
        <v>71</v>
      </c>
      <c r="AN516" t="s">
        <v>71</v>
      </c>
      <c r="AO516" t="s">
        <v>71</v>
      </c>
      <c r="AP516" t="s">
        <v>178</v>
      </c>
      <c r="AQ516" t="s">
        <v>179</v>
      </c>
      <c r="AR516" t="s">
        <v>71</v>
      </c>
      <c r="AS516" t="s">
        <v>71</v>
      </c>
      <c r="AT516" t="s">
        <v>71</v>
      </c>
      <c r="AU516" t="s">
        <v>71</v>
      </c>
      <c r="AV516">
        <v>2018</v>
      </c>
      <c r="AW516">
        <v>34</v>
      </c>
      <c r="AX516">
        <v>1</v>
      </c>
      <c r="AY516" t="s">
        <v>71</v>
      </c>
      <c r="AZ516" t="s">
        <v>71</v>
      </c>
      <c r="BA516" t="s">
        <v>71</v>
      </c>
      <c r="BB516" t="s">
        <v>71</v>
      </c>
      <c r="BC516">
        <v>517</v>
      </c>
      <c r="BD516">
        <v>524</v>
      </c>
      <c r="BE516" t="s">
        <v>71</v>
      </c>
      <c r="BF516" t="s">
        <v>4870</v>
      </c>
      <c r="BG516" t="str">
        <f>HYPERLINK("http://dx.doi.org/10.3233/JIFS-17610","http://dx.doi.org/10.3233/JIFS-17610")</f>
        <v>http://dx.doi.org/10.3233/JIFS-17610</v>
      </c>
      <c r="BH516" t="s">
        <v>71</v>
      </c>
      <c r="BI516" t="s">
        <v>71</v>
      </c>
      <c r="BJ516" t="s">
        <v>71</v>
      </c>
      <c r="BK516" t="s">
        <v>71</v>
      </c>
      <c r="BL516" t="s">
        <v>71</v>
      </c>
      <c r="BM516" t="s">
        <v>71</v>
      </c>
      <c r="BN516" t="s">
        <v>71</v>
      </c>
      <c r="BO516" t="s">
        <v>71</v>
      </c>
      <c r="BP516" t="s">
        <v>71</v>
      </c>
      <c r="BQ516" t="s">
        <v>71</v>
      </c>
      <c r="BR516" t="s">
        <v>71</v>
      </c>
      <c r="BS516" t="s">
        <v>71</v>
      </c>
      <c r="BT516" t="s">
        <v>4871</v>
      </c>
      <c r="BU516" t="str">
        <f>HYPERLINK("https%3A%2F%2Fwww.webofscience.com%2Fwos%2Fwoscc%2Ffull-record%2FWOS:000423039300040","View Full Record in Web of Science")</f>
        <v>View Full Record in Web of Science</v>
      </c>
    </row>
    <row r="517" spans="1:73" x14ac:dyDescent="0.25">
      <c r="A517" t="s">
        <v>83</v>
      </c>
      <c r="B517" t="s">
        <v>596</v>
      </c>
      <c r="C517" t="s">
        <v>71</v>
      </c>
      <c r="D517" t="s">
        <v>4872</v>
      </c>
      <c r="E517" t="s">
        <v>71</v>
      </c>
      <c r="F517" t="s">
        <v>596</v>
      </c>
      <c r="G517" t="s">
        <v>71</v>
      </c>
      <c r="H517" t="s">
        <v>71</v>
      </c>
      <c r="I517" t="s">
        <v>4873</v>
      </c>
      <c r="K517" t="s">
        <v>4874</v>
      </c>
      <c r="L517" t="s">
        <v>71</v>
      </c>
      <c r="M517" t="s">
        <v>71</v>
      </c>
      <c r="N517" t="s">
        <v>71</v>
      </c>
      <c r="O517" t="s">
        <v>71</v>
      </c>
      <c r="P517" t="s">
        <v>4875</v>
      </c>
      <c r="Q517" t="s">
        <v>4876</v>
      </c>
      <c r="R517" t="s">
        <v>4877</v>
      </c>
      <c r="S517" t="s">
        <v>4878</v>
      </c>
      <c r="T517" t="s">
        <v>71</v>
      </c>
      <c r="U517" t="s">
        <v>71</v>
      </c>
      <c r="V517" t="s">
        <v>71</v>
      </c>
      <c r="W517" t="s">
        <v>4879</v>
      </c>
      <c r="X517" t="s">
        <v>71</v>
      </c>
      <c r="Y517" t="s">
        <v>71</v>
      </c>
      <c r="Z517" t="s">
        <v>71</v>
      </c>
      <c r="AA517" t="s">
        <v>71</v>
      </c>
      <c r="AB517" t="s">
        <v>71</v>
      </c>
      <c r="AC517" t="s">
        <v>71</v>
      </c>
      <c r="AD517" t="s">
        <v>71</v>
      </c>
      <c r="AE517" t="s">
        <v>71</v>
      </c>
      <c r="AF517" t="s">
        <v>71</v>
      </c>
      <c r="AG517" t="s">
        <v>71</v>
      </c>
      <c r="AH517" t="s">
        <v>71</v>
      </c>
      <c r="AI517" t="s">
        <v>71</v>
      </c>
      <c r="AJ517" t="s">
        <v>71</v>
      </c>
      <c r="AK517" t="s">
        <v>71</v>
      </c>
      <c r="AL517" t="s">
        <v>71</v>
      </c>
      <c r="AM517" t="s">
        <v>71</v>
      </c>
      <c r="AN517" t="s">
        <v>71</v>
      </c>
      <c r="AO517" t="s">
        <v>71</v>
      </c>
      <c r="AP517" t="s">
        <v>71</v>
      </c>
      <c r="AQ517" t="s">
        <v>71</v>
      </c>
      <c r="AR517" t="s">
        <v>4880</v>
      </c>
      <c r="AS517" t="s">
        <v>71</v>
      </c>
      <c r="AT517" t="s">
        <v>71</v>
      </c>
      <c r="AU517" t="s">
        <v>71</v>
      </c>
      <c r="AV517">
        <v>2003</v>
      </c>
      <c r="AW517" t="s">
        <v>71</v>
      </c>
      <c r="AX517" t="s">
        <v>71</v>
      </c>
      <c r="AY517" t="s">
        <v>71</v>
      </c>
      <c r="AZ517" t="s">
        <v>71</v>
      </c>
      <c r="BA517" t="s">
        <v>71</v>
      </c>
      <c r="BB517" t="s">
        <v>71</v>
      </c>
      <c r="BC517">
        <v>135</v>
      </c>
      <c r="BD517">
        <v>140</v>
      </c>
      <c r="BE517" t="s">
        <v>71</v>
      </c>
      <c r="BF517" t="s">
        <v>4881</v>
      </c>
      <c r="BG517" t="str">
        <f>HYPERLINK("http://dx.doi.org/10.1109/ISUMA.2003.1236153","http://dx.doi.org/10.1109/ISUMA.2003.1236153")</f>
        <v>http://dx.doi.org/10.1109/ISUMA.2003.1236153</v>
      </c>
      <c r="BH517" t="s">
        <v>71</v>
      </c>
      <c r="BI517" t="s">
        <v>71</v>
      </c>
      <c r="BJ517" t="s">
        <v>71</v>
      </c>
      <c r="BK517" t="s">
        <v>71</v>
      </c>
      <c r="BL517" t="s">
        <v>71</v>
      </c>
      <c r="BM517" t="s">
        <v>71</v>
      </c>
      <c r="BN517" t="s">
        <v>71</v>
      </c>
      <c r="BO517" t="s">
        <v>71</v>
      </c>
      <c r="BP517" t="s">
        <v>71</v>
      </c>
      <c r="BQ517" t="s">
        <v>71</v>
      </c>
      <c r="BR517" t="s">
        <v>71</v>
      </c>
      <c r="BS517" t="s">
        <v>71</v>
      </c>
      <c r="BT517" t="s">
        <v>4882</v>
      </c>
      <c r="BU517" t="str">
        <f>HYPERLINK("https%3A%2F%2Fwww.webofscience.com%2Fwos%2Fwoscc%2Ffull-record%2FWOS:000186233700022","View Full Record in Web of Science")</f>
        <v>View Full Record in Web of Science</v>
      </c>
    </row>
    <row r="518" spans="1:73" x14ac:dyDescent="0.25">
      <c r="A518" t="s">
        <v>69</v>
      </c>
      <c r="B518" t="s">
        <v>4883</v>
      </c>
      <c r="C518" t="s">
        <v>71</v>
      </c>
      <c r="D518" t="s">
        <v>71</v>
      </c>
      <c r="E518" t="s">
        <v>71</v>
      </c>
      <c r="F518" t="s">
        <v>4884</v>
      </c>
      <c r="G518" t="s">
        <v>71</v>
      </c>
      <c r="H518" t="s">
        <v>71</v>
      </c>
      <c r="I518" t="s">
        <v>4885</v>
      </c>
      <c r="K518" t="s">
        <v>4886</v>
      </c>
      <c r="L518" t="s">
        <v>71</v>
      </c>
      <c r="M518" t="s">
        <v>71</v>
      </c>
      <c r="N518" t="s">
        <v>71</v>
      </c>
      <c r="O518" t="s">
        <v>71</v>
      </c>
      <c r="P518" t="s">
        <v>71</v>
      </c>
      <c r="Q518" t="s">
        <v>71</v>
      </c>
      <c r="R518" t="s">
        <v>71</v>
      </c>
      <c r="S518" t="s">
        <v>71</v>
      </c>
      <c r="T518" t="s">
        <v>71</v>
      </c>
      <c r="U518" t="s">
        <v>71</v>
      </c>
      <c r="V518" t="s">
        <v>71</v>
      </c>
      <c r="W518" t="s">
        <v>4887</v>
      </c>
      <c r="X518" t="s">
        <v>71</v>
      </c>
      <c r="Y518" t="s">
        <v>71</v>
      </c>
      <c r="Z518" t="s">
        <v>71</v>
      </c>
      <c r="AA518" t="s">
        <v>71</v>
      </c>
      <c r="AB518" t="s">
        <v>4888</v>
      </c>
      <c r="AC518" t="s">
        <v>4889</v>
      </c>
      <c r="AD518" t="s">
        <v>71</v>
      </c>
      <c r="AE518" t="s">
        <v>71</v>
      </c>
      <c r="AF518" t="s">
        <v>71</v>
      </c>
      <c r="AG518" t="s">
        <v>71</v>
      </c>
      <c r="AH518" t="s">
        <v>71</v>
      </c>
      <c r="AI518" t="s">
        <v>71</v>
      </c>
      <c r="AJ518" t="s">
        <v>71</v>
      </c>
      <c r="AK518" t="s">
        <v>71</v>
      </c>
      <c r="AL518" t="s">
        <v>71</v>
      </c>
      <c r="AM518" t="s">
        <v>71</v>
      </c>
      <c r="AN518" t="s">
        <v>71</v>
      </c>
      <c r="AO518" t="s">
        <v>71</v>
      </c>
      <c r="AP518" t="s">
        <v>4890</v>
      </c>
      <c r="AQ518" t="s">
        <v>71</v>
      </c>
      <c r="AR518" t="s">
        <v>71</v>
      </c>
      <c r="AS518" t="s">
        <v>71</v>
      </c>
      <c r="AT518" t="s">
        <v>71</v>
      </c>
      <c r="AU518" t="s">
        <v>71</v>
      </c>
      <c r="AV518">
        <v>2020</v>
      </c>
      <c r="AW518">
        <v>30</v>
      </c>
      <c r="AX518">
        <v>3</v>
      </c>
      <c r="AY518" t="s">
        <v>71</v>
      </c>
      <c r="AZ518" t="s">
        <v>71</v>
      </c>
      <c r="BA518" t="s">
        <v>71</v>
      </c>
      <c r="BB518" t="s">
        <v>71</v>
      </c>
      <c r="BC518">
        <v>925</v>
      </c>
      <c r="BD518">
        <v>943</v>
      </c>
      <c r="BE518" t="s">
        <v>71</v>
      </c>
      <c r="BF518" t="s">
        <v>4891</v>
      </c>
      <c r="BG518" t="str">
        <f>HYPERLINK("http://dx.doi.org/10.1108/INTR-01-2019-0031","http://dx.doi.org/10.1108/INTR-01-2019-0031")</f>
        <v>http://dx.doi.org/10.1108/INTR-01-2019-0031</v>
      </c>
      <c r="BH518" t="s">
        <v>71</v>
      </c>
      <c r="BI518" t="s">
        <v>2590</v>
      </c>
      <c r="BJ518" t="s">
        <v>71</v>
      </c>
      <c r="BK518" t="s">
        <v>71</v>
      </c>
      <c r="BL518" t="s">
        <v>71</v>
      </c>
      <c r="BM518" t="s">
        <v>71</v>
      </c>
      <c r="BN518" t="s">
        <v>71</v>
      </c>
      <c r="BO518" t="s">
        <v>71</v>
      </c>
      <c r="BP518" t="s">
        <v>71</v>
      </c>
      <c r="BQ518" t="s">
        <v>71</v>
      </c>
      <c r="BR518" t="s">
        <v>71</v>
      </c>
      <c r="BS518" t="s">
        <v>71</v>
      </c>
      <c r="BT518" t="s">
        <v>4892</v>
      </c>
      <c r="BU518" t="str">
        <f>HYPERLINK("https%3A%2F%2Fwww.webofscience.com%2Fwos%2Fwoscc%2Ffull-record%2FWOS:000515393100001","View Full Record in Web of Science")</f>
        <v>View Full Record in Web of Science</v>
      </c>
    </row>
    <row r="519" spans="1:73" x14ac:dyDescent="0.25">
      <c r="A519" t="s">
        <v>69</v>
      </c>
      <c r="B519" t="s">
        <v>4893</v>
      </c>
      <c r="C519" t="s">
        <v>71</v>
      </c>
      <c r="D519" t="s">
        <v>71</v>
      </c>
      <c r="E519" t="s">
        <v>71</v>
      </c>
      <c r="F519" t="s">
        <v>4894</v>
      </c>
      <c r="G519" t="s">
        <v>71</v>
      </c>
      <c r="H519" t="s">
        <v>71</v>
      </c>
      <c r="I519" t="s">
        <v>4895</v>
      </c>
      <c r="K519" t="s">
        <v>1448</v>
      </c>
      <c r="L519" t="s">
        <v>71</v>
      </c>
      <c r="M519" t="s">
        <v>71</v>
      </c>
      <c r="N519" t="s">
        <v>71</v>
      </c>
      <c r="O519" t="s">
        <v>71</v>
      </c>
      <c r="P519" t="s">
        <v>71</v>
      </c>
      <c r="Q519" t="s">
        <v>71</v>
      </c>
      <c r="R519" t="s">
        <v>71</v>
      </c>
      <c r="S519" t="s">
        <v>71</v>
      </c>
      <c r="T519" t="s">
        <v>71</v>
      </c>
      <c r="U519" t="s">
        <v>71</v>
      </c>
      <c r="V519" t="s">
        <v>71</v>
      </c>
      <c r="W519" t="s">
        <v>4896</v>
      </c>
      <c r="X519" t="s">
        <v>71</v>
      </c>
      <c r="Y519" t="s">
        <v>71</v>
      </c>
      <c r="Z519" t="s">
        <v>71</v>
      </c>
      <c r="AA519" t="s">
        <v>71</v>
      </c>
      <c r="AB519" t="s">
        <v>4897</v>
      </c>
      <c r="AC519" t="s">
        <v>4898</v>
      </c>
      <c r="AD519" t="s">
        <v>71</v>
      </c>
      <c r="AE519" t="s">
        <v>71</v>
      </c>
      <c r="AF519" t="s">
        <v>71</v>
      </c>
      <c r="AG519" t="s">
        <v>71</v>
      </c>
      <c r="AH519" t="s">
        <v>71</v>
      </c>
      <c r="AI519" t="s">
        <v>71</v>
      </c>
      <c r="AJ519" t="s">
        <v>71</v>
      </c>
      <c r="AK519" t="s">
        <v>71</v>
      </c>
      <c r="AL519" t="s">
        <v>71</v>
      </c>
      <c r="AM519" t="s">
        <v>71</v>
      </c>
      <c r="AN519" t="s">
        <v>71</v>
      </c>
      <c r="AO519" t="s">
        <v>71</v>
      </c>
      <c r="AP519" t="s">
        <v>1452</v>
      </c>
      <c r="AQ519" t="s">
        <v>1453</v>
      </c>
      <c r="AR519" t="s">
        <v>71</v>
      </c>
      <c r="AS519" t="s">
        <v>71</v>
      </c>
      <c r="AT519" t="s">
        <v>71</v>
      </c>
      <c r="AU519" t="s">
        <v>960</v>
      </c>
      <c r="AV519">
        <v>2022</v>
      </c>
      <c r="AW519">
        <v>34</v>
      </c>
      <c r="AX519">
        <v>7</v>
      </c>
      <c r="AY519" t="s">
        <v>71</v>
      </c>
      <c r="AZ519" t="s">
        <v>71</v>
      </c>
      <c r="BA519" t="s">
        <v>180</v>
      </c>
      <c r="BB519" t="s">
        <v>71</v>
      </c>
      <c r="BC519">
        <v>5479</v>
      </c>
      <c r="BD519">
        <v>5495</v>
      </c>
      <c r="BE519" t="s">
        <v>71</v>
      </c>
      <c r="BF519" t="s">
        <v>4899</v>
      </c>
      <c r="BG519" t="str">
        <f>HYPERLINK("http://dx.doi.org/10.1007/s00521-021-06694-0","http://dx.doi.org/10.1007/s00521-021-06694-0")</f>
        <v>http://dx.doi.org/10.1007/s00521-021-06694-0</v>
      </c>
      <c r="BH519" t="s">
        <v>71</v>
      </c>
      <c r="BI519" t="s">
        <v>1054</v>
      </c>
      <c r="BJ519" t="s">
        <v>71</v>
      </c>
      <c r="BK519" t="s">
        <v>71</v>
      </c>
      <c r="BL519" t="s">
        <v>71</v>
      </c>
      <c r="BM519" t="s">
        <v>71</v>
      </c>
      <c r="BN519" t="s">
        <v>71</v>
      </c>
      <c r="BO519" t="s">
        <v>71</v>
      </c>
      <c r="BP519" t="s">
        <v>71</v>
      </c>
      <c r="BQ519" t="s">
        <v>71</v>
      </c>
      <c r="BR519" t="s">
        <v>71</v>
      </c>
      <c r="BS519" t="s">
        <v>71</v>
      </c>
      <c r="BT519" t="s">
        <v>4900</v>
      </c>
      <c r="BU519" t="str">
        <f>HYPERLINK("https%3A%2F%2Fwww.webofscience.com%2Fwos%2Fwoscc%2Ffull-record%2FWOS:000737101400003","View Full Record in Web of Science")</f>
        <v>View Full Record in Web of Science</v>
      </c>
    </row>
    <row r="520" spans="1:73" x14ac:dyDescent="0.25">
      <c r="A520" t="s">
        <v>83</v>
      </c>
      <c r="B520" t="s">
        <v>4901</v>
      </c>
      <c r="C520" t="s">
        <v>71</v>
      </c>
      <c r="D520" t="s">
        <v>71</v>
      </c>
      <c r="E520" t="s">
        <v>4902</v>
      </c>
      <c r="F520" t="s">
        <v>4903</v>
      </c>
      <c r="G520" t="s">
        <v>71</v>
      </c>
      <c r="H520" t="s">
        <v>71</v>
      </c>
      <c r="I520" t="s">
        <v>4904</v>
      </c>
      <c r="K520" t="s">
        <v>4905</v>
      </c>
      <c r="L520" t="s">
        <v>71</v>
      </c>
      <c r="M520" t="s">
        <v>71</v>
      </c>
      <c r="N520" t="s">
        <v>71</v>
      </c>
      <c r="O520" t="s">
        <v>71</v>
      </c>
      <c r="P520" t="s">
        <v>4906</v>
      </c>
      <c r="Q520" t="s">
        <v>4907</v>
      </c>
      <c r="R520" t="s">
        <v>1902</v>
      </c>
      <c r="S520" t="s">
        <v>71</v>
      </c>
      <c r="T520" t="s">
        <v>71</v>
      </c>
      <c r="U520" t="s">
        <v>71</v>
      </c>
      <c r="V520" t="s">
        <v>71</v>
      </c>
      <c r="W520" t="s">
        <v>4908</v>
      </c>
      <c r="X520" t="s">
        <v>71</v>
      </c>
      <c r="Y520" t="s">
        <v>71</v>
      </c>
      <c r="Z520" t="s">
        <v>71</v>
      </c>
      <c r="AA520" t="s">
        <v>71</v>
      </c>
      <c r="AB520" t="s">
        <v>71</v>
      </c>
      <c r="AC520" t="s">
        <v>71</v>
      </c>
      <c r="AD520" t="s">
        <v>71</v>
      </c>
      <c r="AE520" t="s">
        <v>71</v>
      </c>
      <c r="AF520" t="s">
        <v>71</v>
      </c>
      <c r="AG520" t="s">
        <v>71</v>
      </c>
      <c r="AH520" t="s">
        <v>71</v>
      </c>
      <c r="AI520" t="s">
        <v>71</v>
      </c>
      <c r="AJ520" t="s">
        <v>71</v>
      </c>
      <c r="AK520" t="s">
        <v>71</v>
      </c>
      <c r="AL520" t="s">
        <v>71</v>
      </c>
      <c r="AM520" t="s">
        <v>71</v>
      </c>
      <c r="AN520" t="s">
        <v>71</v>
      </c>
      <c r="AO520" t="s">
        <v>71</v>
      </c>
      <c r="AP520" t="s">
        <v>71</v>
      </c>
      <c r="AQ520" t="s">
        <v>71</v>
      </c>
      <c r="AR520" t="s">
        <v>4909</v>
      </c>
      <c r="AS520" t="s">
        <v>71</v>
      </c>
      <c r="AT520" t="s">
        <v>71</v>
      </c>
      <c r="AU520" t="s">
        <v>71</v>
      </c>
      <c r="AV520">
        <v>2021</v>
      </c>
      <c r="AW520" t="s">
        <v>71</v>
      </c>
      <c r="AX520" t="s">
        <v>71</v>
      </c>
      <c r="AY520" t="s">
        <v>71</v>
      </c>
      <c r="AZ520" t="s">
        <v>71</v>
      </c>
      <c r="BA520" t="s">
        <v>71</v>
      </c>
      <c r="BB520" t="s">
        <v>71</v>
      </c>
      <c r="BC520" t="s">
        <v>71</v>
      </c>
      <c r="BD520" t="s">
        <v>71</v>
      </c>
      <c r="BE520" t="s">
        <v>71</v>
      </c>
      <c r="BF520" t="s">
        <v>4910</v>
      </c>
      <c r="BG520" t="str">
        <f>HYPERLINK("http://dx.doi.org/10.1145/3469213.3470312","http://dx.doi.org/10.1145/3469213.3470312")</f>
        <v>http://dx.doi.org/10.1145/3469213.3470312</v>
      </c>
      <c r="BH520" t="s">
        <v>71</v>
      </c>
      <c r="BI520" t="s">
        <v>71</v>
      </c>
      <c r="BJ520" t="s">
        <v>71</v>
      </c>
      <c r="BK520" t="s">
        <v>71</v>
      </c>
      <c r="BL520" t="s">
        <v>71</v>
      </c>
      <c r="BM520" t="s">
        <v>71</v>
      </c>
      <c r="BN520" t="s">
        <v>71</v>
      </c>
      <c r="BO520" t="s">
        <v>71</v>
      </c>
      <c r="BP520" t="s">
        <v>71</v>
      </c>
      <c r="BQ520" t="s">
        <v>71</v>
      </c>
      <c r="BR520" t="s">
        <v>71</v>
      </c>
      <c r="BS520" t="s">
        <v>71</v>
      </c>
      <c r="BT520" t="s">
        <v>4911</v>
      </c>
      <c r="BU520" t="str">
        <f>HYPERLINK("https%3A%2F%2Fwww.webofscience.com%2Fwos%2Fwoscc%2Ffull-record%2FWOS:000770803700109","View Full Record in Web of Science")</f>
        <v>View Full Record in Web of Science</v>
      </c>
    </row>
    <row r="521" spans="1:73" x14ac:dyDescent="0.25">
      <c r="A521" t="s">
        <v>69</v>
      </c>
      <c r="B521" t="s">
        <v>4912</v>
      </c>
      <c r="C521" t="s">
        <v>71</v>
      </c>
      <c r="D521" t="s">
        <v>71</v>
      </c>
      <c r="E521" t="s">
        <v>71</v>
      </c>
      <c r="F521" t="s">
        <v>4913</v>
      </c>
      <c r="G521" t="s">
        <v>71</v>
      </c>
      <c r="H521" t="s">
        <v>71</v>
      </c>
      <c r="I521" t="s">
        <v>4914</v>
      </c>
      <c r="K521" t="s">
        <v>123</v>
      </c>
      <c r="L521" t="s">
        <v>71</v>
      </c>
      <c r="M521" t="s">
        <v>71</v>
      </c>
      <c r="N521" t="s">
        <v>71</v>
      </c>
      <c r="O521" t="s">
        <v>71</v>
      </c>
      <c r="P521" t="s">
        <v>71</v>
      </c>
      <c r="Q521" t="s">
        <v>71</v>
      </c>
      <c r="R521" t="s">
        <v>71</v>
      </c>
      <c r="S521" t="s">
        <v>71</v>
      </c>
      <c r="T521" t="s">
        <v>71</v>
      </c>
      <c r="U521" t="s">
        <v>71</v>
      </c>
      <c r="V521" t="s">
        <v>71</v>
      </c>
      <c r="W521" t="s">
        <v>4915</v>
      </c>
      <c r="X521" t="s">
        <v>71</v>
      </c>
      <c r="Y521" t="s">
        <v>71</v>
      </c>
      <c r="Z521" t="s">
        <v>71</v>
      </c>
      <c r="AA521" t="s">
        <v>71</v>
      </c>
      <c r="AB521" t="s">
        <v>4771</v>
      </c>
      <c r="AC521" t="s">
        <v>4772</v>
      </c>
      <c r="AD521" t="s">
        <v>71</v>
      </c>
      <c r="AE521" t="s">
        <v>71</v>
      </c>
      <c r="AF521" t="s">
        <v>71</v>
      </c>
      <c r="AG521" t="s">
        <v>71</v>
      </c>
      <c r="AH521" t="s">
        <v>71</v>
      </c>
      <c r="AI521" t="s">
        <v>71</v>
      </c>
      <c r="AJ521" t="s">
        <v>71</v>
      </c>
      <c r="AK521" t="s">
        <v>71</v>
      </c>
      <c r="AL521" t="s">
        <v>71</v>
      </c>
      <c r="AM521" t="s">
        <v>71</v>
      </c>
      <c r="AN521" t="s">
        <v>71</v>
      </c>
      <c r="AO521" t="s">
        <v>71</v>
      </c>
      <c r="AP521" t="s">
        <v>127</v>
      </c>
      <c r="AQ521" t="s">
        <v>128</v>
      </c>
      <c r="AR521" t="s">
        <v>71</v>
      </c>
      <c r="AS521" t="s">
        <v>71</v>
      </c>
      <c r="AT521" t="s">
        <v>71</v>
      </c>
      <c r="AU521" t="s">
        <v>1454</v>
      </c>
      <c r="AV521">
        <v>2019</v>
      </c>
      <c r="AW521">
        <v>490</v>
      </c>
      <c r="AX521" t="s">
        <v>71</v>
      </c>
      <c r="AY521" t="s">
        <v>71</v>
      </c>
      <c r="AZ521" t="s">
        <v>71</v>
      </c>
      <c r="BA521" t="s">
        <v>71</v>
      </c>
      <c r="BB521" t="s">
        <v>71</v>
      </c>
      <c r="BC521">
        <v>292</v>
      </c>
      <c r="BD521">
        <v>316</v>
      </c>
      <c r="BE521" t="s">
        <v>71</v>
      </c>
      <c r="BF521" t="s">
        <v>4916</v>
      </c>
      <c r="BG521" t="str">
        <f>HYPERLINK("http://dx.doi.org/10.1016/j.ins.2019.03.079","http://dx.doi.org/10.1016/j.ins.2019.03.079")</f>
        <v>http://dx.doi.org/10.1016/j.ins.2019.03.079</v>
      </c>
      <c r="BH521" t="s">
        <v>71</v>
      </c>
      <c r="BI521" t="s">
        <v>71</v>
      </c>
      <c r="BJ521" t="s">
        <v>71</v>
      </c>
      <c r="BK521" t="s">
        <v>71</v>
      </c>
      <c r="BL521" t="s">
        <v>71</v>
      </c>
      <c r="BM521" t="s">
        <v>71</v>
      </c>
      <c r="BN521" t="s">
        <v>71</v>
      </c>
      <c r="BO521" t="s">
        <v>71</v>
      </c>
      <c r="BP521" t="s">
        <v>71</v>
      </c>
      <c r="BQ521" t="s">
        <v>71</v>
      </c>
      <c r="BR521" t="s">
        <v>71</v>
      </c>
      <c r="BS521" t="s">
        <v>71</v>
      </c>
      <c r="BT521" t="s">
        <v>4917</v>
      </c>
      <c r="BU521" t="str">
        <f>HYPERLINK("https%3A%2F%2Fwww.webofscience.com%2Fwos%2Fwoscc%2Ffull-record%2FWOS:000468011900017","View Full Record in Web of Science")</f>
        <v>View Full Record in Web of Science</v>
      </c>
    </row>
    <row r="522" spans="1:73" x14ac:dyDescent="0.25">
      <c r="A522" t="s">
        <v>83</v>
      </c>
      <c r="B522" t="s">
        <v>4918</v>
      </c>
      <c r="C522" t="s">
        <v>71</v>
      </c>
      <c r="D522" t="s">
        <v>4919</v>
      </c>
      <c r="E522" t="s">
        <v>71</v>
      </c>
      <c r="F522" t="s">
        <v>4920</v>
      </c>
      <c r="G522" t="s">
        <v>71</v>
      </c>
      <c r="H522" t="s">
        <v>71</v>
      </c>
      <c r="I522" t="s">
        <v>4921</v>
      </c>
      <c r="K522" t="s">
        <v>4922</v>
      </c>
      <c r="L522" t="s">
        <v>3895</v>
      </c>
      <c r="M522" t="s">
        <v>71</v>
      </c>
      <c r="N522" t="s">
        <v>71</v>
      </c>
      <c r="O522" t="s">
        <v>71</v>
      </c>
      <c r="P522" t="s">
        <v>4923</v>
      </c>
      <c r="Q522" t="s">
        <v>4924</v>
      </c>
      <c r="R522" t="s">
        <v>4925</v>
      </c>
      <c r="S522" t="s">
        <v>4926</v>
      </c>
      <c r="T522" t="s">
        <v>71</v>
      </c>
      <c r="U522" t="s">
        <v>71</v>
      </c>
      <c r="V522" t="s">
        <v>71</v>
      </c>
      <c r="W522" t="s">
        <v>4927</v>
      </c>
      <c r="X522" t="s">
        <v>71</v>
      </c>
      <c r="Y522" t="s">
        <v>71</v>
      </c>
      <c r="Z522" t="s">
        <v>71</v>
      </c>
      <c r="AA522" t="s">
        <v>71</v>
      </c>
      <c r="AB522" t="s">
        <v>4928</v>
      </c>
      <c r="AC522" t="s">
        <v>71</v>
      </c>
      <c r="AD522" t="s">
        <v>71</v>
      </c>
      <c r="AE522" t="s">
        <v>71</v>
      </c>
      <c r="AF522" t="s">
        <v>71</v>
      </c>
      <c r="AG522" t="s">
        <v>71</v>
      </c>
      <c r="AH522" t="s">
        <v>71</v>
      </c>
      <c r="AI522" t="s">
        <v>71</v>
      </c>
      <c r="AJ522" t="s">
        <v>71</v>
      </c>
      <c r="AK522" t="s">
        <v>71</v>
      </c>
      <c r="AL522" t="s">
        <v>71</v>
      </c>
      <c r="AM522" t="s">
        <v>71</v>
      </c>
      <c r="AN522" t="s">
        <v>71</v>
      </c>
      <c r="AO522" t="s">
        <v>71</v>
      </c>
      <c r="AP522" t="s">
        <v>3900</v>
      </c>
      <c r="AQ522" t="s">
        <v>71</v>
      </c>
      <c r="AR522" t="s">
        <v>71</v>
      </c>
      <c r="AS522" t="s">
        <v>71</v>
      </c>
      <c r="AT522" t="s">
        <v>71</v>
      </c>
      <c r="AU522" t="s">
        <v>71</v>
      </c>
      <c r="AV522">
        <v>2007</v>
      </c>
      <c r="AW522">
        <v>6</v>
      </c>
      <c r="AX522" t="s">
        <v>71</v>
      </c>
      <c r="AY522" t="s">
        <v>71</v>
      </c>
      <c r="AZ522" t="s">
        <v>71</v>
      </c>
      <c r="BA522" t="s">
        <v>71</v>
      </c>
      <c r="BB522" t="s">
        <v>71</v>
      </c>
      <c r="BC522">
        <v>412</v>
      </c>
      <c r="BD522" t="s">
        <v>99</v>
      </c>
      <c r="BE522" t="s">
        <v>71</v>
      </c>
      <c r="BF522" t="s">
        <v>71</v>
      </c>
      <c r="BG522" t="s">
        <v>71</v>
      </c>
      <c r="BH522" t="s">
        <v>71</v>
      </c>
      <c r="BI522" t="s">
        <v>71</v>
      </c>
      <c r="BJ522" t="s">
        <v>71</v>
      </c>
      <c r="BK522" t="s">
        <v>71</v>
      </c>
      <c r="BL522" t="s">
        <v>71</v>
      </c>
      <c r="BM522" t="s">
        <v>71</v>
      </c>
      <c r="BN522" t="s">
        <v>71</v>
      </c>
      <c r="BO522" t="s">
        <v>71</v>
      </c>
      <c r="BP522" t="s">
        <v>71</v>
      </c>
      <c r="BQ522" t="s">
        <v>71</v>
      </c>
      <c r="BR522" t="s">
        <v>71</v>
      </c>
      <c r="BS522" t="s">
        <v>71</v>
      </c>
      <c r="BT522" t="s">
        <v>4929</v>
      </c>
      <c r="BU522" t="str">
        <f>HYPERLINK("https%3A%2F%2Fwww.webofscience.com%2Fwos%2Fwoscc%2Ffull-record%2FWOS:000248229300062","View Full Record in Web of Science")</f>
        <v>View Full Record in Web of Science</v>
      </c>
    </row>
    <row r="523" spans="1:73" x14ac:dyDescent="0.25">
      <c r="A523" t="s">
        <v>69</v>
      </c>
      <c r="B523" t="s">
        <v>4930</v>
      </c>
      <c r="C523" t="s">
        <v>71</v>
      </c>
      <c r="D523" t="s">
        <v>71</v>
      </c>
      <c r="E523" t="s">
        <v>71</v>
      </c>
      <c r="F523" t="s">
        <v>4931</v>
      </c>
      <c r="G523" t="s">
        <v>71</v>
      </c>
      <c r="H523" t="s">
        <v>71</v>
      </c>
      <c r="I523" t="s">
        <v>4932</v>
      </c>
      <c r="K523" t="s">
        <v>74</v>
      </c>
      <c r="L523" t="s">
        <v>71</v>
      </c>
      <c r="M523" t="s">
        <v>71</v>
      </c>
      <c r="N523" t="s">
        <v>71</v>
      </c>
      <c r="O523" t="s">
        <v>71</v>
      </c>
      <c r="P523" t="s">
        <v>71</v>
      </c>
      <c r="Q523" t="s">
        <v>71</v>
      </c>
      <c r="R523" t="s">
        <v>71</v>
      </c>
      <c r="S523" t="s">
        <v>71</v>
      </c>
      <c r="T523" t="s">
        <v>71</v>
      </c>
      <c r="U523" t="s">
        <v>71</v>
      </c>
      <c r="V523" t="s">
        <v>71</v>
      </c>
      <c r="W523" t="s">
        <v>4933</v>
      </c>
      <c r="X523" t="s">
        <v>71</v>
      </c>
      <c r="Y523" t="s">
        <v>71</v>
      </c>
      <c r="Z523" t="s">
        <v>71</v>
      </c>
      <c r="AA523" t="s">
        <v>71</v>
      </c>
      <c r="AB523" t="s">
        <v>71</v>
      </c>
      <c r="AC523" t="s">
        <v>4934</v>
      </c>
      <c r="AD523" t="s">
        <v>71</v>
      </c>
      <c r="AE523" t="s">
        <v>71</v>
      </c>
      <c r="AF523" t="s">
        <v>71</v>
      </c>
      <c r="AG523" t="s">
        <v>71</v>
      </c>
      <c r="AH523" t="s">
        <v>71</v>
      </c>
      <c r="AI523" t="s">
        <v>71</v>
      </c>
      <c r="AJ523" t="s">
        <v>71</v>
      </c>
      <c r="AK523" t="s">
        <v>71</v>
      </c>
      <c r="AL523" t="s">
        <v>71</v>
      </c>
      <c r="AM523" t="s">
        <v>71</v>
      </c>
      <c r="AN523" t="s">
        <v>71</v>
      </c>
      <c r="AO523" t="s">
        <v>71</v>
      </c>
      <c r="AP523" t="s">
        <v>77</v>
      </c>
      <c r="AQ523" t="s">
        <v>78</v>
      </c>
      <c r="AR523" t="s">
        <v>71</v>
      </c>
      <c r="AS523" t="s">
        <v>71</v>
      </c>
      <c r="AT523" t="s">
        <v>71</v>
      </c>
      <c r="AU523" t="s">
        <v>1454</v>
      </c>
      <c r="AV523">
        <v>2022</v>
      </c>
      <c r="AW523">
        <v>26</v>
      </c>
      <c r="AX523">
        <v>13</v>
      </c>
      <c r="AY523" t="s">
        <v>71</v>
      </c>
      <c r="AZ523" t="s">
        <v>71</v>
      </c>
      <c r="BA523" t="s">
        <v>71</v>
      </c>
      <c r="BB523" t="s">
        <v>71</v>
      </c>
      <c r="BC523">
        <v>6019</v>
      </c>
      <c r="BD523">
        <v>6020</v>
      </c>
      <c r="BE523" t="s">
        <v>71</v>
      </c>
      <c r="BF523" t="s">
        <v>4935</v>
      </c>
      <c r="BG523" t="str">
        <f>HYPERLINK("http://dx.doi.org/10.1007/s00500-022-07113-9","http://dx.doi.org/10.1007/s00500-022-07113-9")</f>
        <v>http://dx.doi.org/10.1007/s00500-022-07113-9</v>
      </c>
      <c r="BH523" t="s">
        <v>71</v>
      </c>
      <c r="BI523" t="s">
        <v>4936</v>
      </c>
      <c r="BJ523" t="s">
        <v>71</v>
      </c>
      <c r="BK523" t="s">
        <v>71</v>
      </c>
      <c r="BL523" t="s">
        <v>71</v>
      </c>
      <c r="BM523" t="s">
        <v>71</v>
      </c>
      <c r="BN523" t="s">
        <v>71</v>
      </c>
      <c r="BO523" t="s">
        <v>71</v>
      </c>
      <c r="BP523" t="s">
        <v>71</v>
      </c>
      <c r="BQ523" t="s">
        <v>71</v>
      </c>
      <c r="BR523" t="s">
        <v>71</v>
      </c>
      <c r="BS523" t="s">
        <v>71</v>
      </c>
      <c r="BT523" t="s">
        <v>4937</v>
      </c>
      <c r="BU523" t="str">
        <f>HYPERLINK("https%3A%2F%2Fwww.webofscience.com%2Fwos%2Fwoscc%2Ffull-record%2FWOS:000786726200003","View Full Record in Web of Science")</f>
        <v>View Full Record in Web of Science</v>
      </c>
    </row>
    <row r="524" spans="1:73" x14ac:dyDescent="0.25">
      <c r="A524" t="s">
        <v>69</v>
      </c>
      <c r="B524" t="s">
        <v>4938</v>
      </c>
      <c r="C524" t="s">
        <v>71</v>
      </c>
      <c r="D524" t="s">
        <v>71</v>
      </c>
      <c r="E524" t="s">
        <v>71</v>
      </c>
      <c r="F524" t="s">
        <v>4939</v>
      </c>
      <c r="G524" t="s">
        <v>71</v>
      </c>
      <c r="H524" t="s">
        <v>71</v>
      </c>
      <c r="I524" t="s">
        <v>4940</v>
      </c>
      <c r="K524" t="s">
        <v>4941</v>
      </c>
      <c r="L524" t="s">
        <v>71</v>
      </c>
      <c r="M524" t="s">
        <v>71</v>
      </c>
      <c r="N524" t="s">
        <v>71</v>
      </c>
      <c r="O524" t="s">
        <v>71</v>
      </c>
      <c r="P524" t="s">
        <v>71</v>
      </c>
      <c r="Q524" t="s">
        <v>71</v>
      </c>
      <c r="R524" t="s">
        <v>71</v>
      </c>
      <c r="S524" t="s">
        <v>71</v>
      </c>
      <c r="T524" t="s">
        <v>71</v>
      </c>
      <c r="U524" t="s">
        <v>71</v>
      </c>
      <c r="V524" t="s">
        <v>71</v>
      </c>
      <c r="W524" t="s">
        <v>4942</v>
      </c>
      <c r="X524" t="s">
        <v>71</v>
      </c>
      <c r="Y524" t="s">
        <v>71</v>
      </c>
      <c r="Z524" t="s">
        <v>71</v>
      </c>
      <c r="AA524" t="s">
        <v>71</v>
      </c>
      <c r="AB524" t="s">
        <v>71</v>
      </c>
      <c r="AC524" t="s">
        <v>71</v>
      </c>
      <c r="AD524" t="s">
        <v>71</v>
      </c>
      <c r="AE524" t="s">
        <v>71</v>
      </c>
      <c r="AF524" t="s">
        <v>71</v>
      </c>
      <c r="AG524" t="s">
        <v>71</v>
      </c>
      <c r="AH524" t="s">
        <v>71</v>
      </c>
      <c r="AI524" t="s">
        <v>71</v>
      </c>
      <c r="AJ524" t="s">
        <v>71</v>
      </c>
      <c r="AK524" t="s">
        <v>71</v>
      </c>
      <c r="AL524" t="s">
        <v>71</v>
      </c>
      <c r="AM524" t="s">
        <v>71</v>
      </c>
      <c r="AN524" t="s">
        <v>71</v>
      </c>
      <c r="AO524" t="s">
        <v>71</v>
      </c>
      <c r="AP524" t="s">
        <v>4943</v>
      </c>
      <c r="AQ524" t="s">
        <v>4944</v>
      </c>
      <c r="AR524" t="s">
        <v>71</v>
      </c>
      <c r="AS524" t="s">
        <v>71</v>
      </c>
      <c r="AT524" t="s">
        <v>71</v>
      </c>
      <c r="AU524" t="s">
        <v>794</v>
      </c>
      <c r="AV524">
        <v>2017</v>
      </c>
      <c r="AW524">
        <v>21</v>
      </c>
      <c r="AX524">
        <v>1</v>
      </c>
      <c r="AY524" t="s">
        <v>71</v>
      </c>
      <c r="AZ524" t="s">
        <v>71</v>
      </c>
      <c r="BA524" t="s">
        <v>71</v>
      </c>
      <c r="BB524" t="s">
        <v>71</v>
      </c>
      <c r="BC524">
        <v>13</v>
      </c>
      <c r="BD524">
        <v>19</v>
      </c>
      <c r="BE524" t="s">
        <v>71</v>
      </c>
      <c r="BF524" t="s">
        <v>71</v>
      </c>
      <c r="BG524" t="s">
        <v>71</v>
      </c>
      <c r="BH524" t="s">
        <v>71</v>
      </c>
      <c r="BI524" t="s">
        <v>71</v>
      </c>
      <c r="BJ524" t="s">
        <v>71</v>
      </c>
      <c r="BK524" t="s">
        <v>71</v>
      </c>
      <c r="BL524" t="s">
        <v>71</v>
      </c>
      <c r="BM524" t="s">
        <v>71</v>
      </c>
      <c r="BN524" t="s">
        <v>71</v>
      </c>
      <c r="BO524" t="s">
        <v>71</v>
      </c>
      <c r="BP524" t="s">
        <v>71</v>
      </c>
      <c r="BQ524" t="s">
        <v>71</v>
      </c>
      <c r="BR524" t="s">
        <v>71</v>
      </c>
      <c r="BS524" t="s">
        <v>71</v>
      </c>
      <c r="BT524" t="s">
        <v>4945</v>
      </c>
      <c r="BU524" t="str">
        <f>HYPERLINK("https%3A%2F%2Fwww.webofscience.com%2Fwos%2Fwoscc%2Ffull-record%2FWOS:000393469700002","View Full Record in Web of Science")</f>
        <v>View Full Record in Web of Science</v>
      </c>
    </row>
    <row r="525" spans="1:73" x14ac:dyDescent="0.25">
      <c r="A525" t="s">
        <v>69</v>
      </c>
      <c r="B525" t="s">
        <v>4946</v>
      </c>
      <c r="C525" t="s">
        <v>71</v>
      </c>
      <c r="D525" t="s">
        <v>71</v>
      </c>
      <c r="E525" t="s">
        <v>71</v>
      </c>
      <c r="F525" t="s">
        <v>4947</v>
      </c>
      <c r="G525" t="s">
        <v>71</v>
      </c>
      <c r="H525" t="s">
        <v>71</v>
      </c>
      <c r="I525" t="s">
        <v>4948</v>
      </c>
      <c r="K525" t="s">
        <v>766</v>
      </c>
      <c r="L525" t="s">
        <v>71</v>
      </c>
      <c r="M525" t="s">
        <v>71</v>
      </c>
      <c r="N525" t="s">
        <v>71</v>
      </c>
      <c r="O525" t="s">
        <v>71</v>
      </c>
      <c r="P525" t="s">
        <v>71</v>
      </c>
      <c r="Q525" t="s">
        <v>71</v>
      </c>
      <c r="R525" t="s">
        <v>71</v>
      </c>
      <c r="S525" t="s">
        <v>71</v>
      </c>
      <c r="T525" t="s">
        <v>71</v>
      </c>
      <c r="U525" t="s">
        <v>71</v>
      </c>
      <c r="V525" t="s">
        <v>71</v>
      </c>
      <c r="W525" t="s">
        <v>4949</v>
      </c>
      <c r="X525" t="s">
        <v>71</v>
      </c>
      <c r="Y525" t="s">
        <v>71</v>
      </c>
      <c r="Z525" t="s">
        <v>71</v>
      </c>
      <c r="AA525" t="s">
        <v>71</v>
      </c>
      <c r="AB525" t="s">
        <v>4950</v>
      </c>
      <c r="AC525" t="s">
        <v>4951</v>
      </c>
      <c r="AD525" t="s">
        <v>71</v>
      </c>
      <c r="AE525" t="s">
        <v>71</v>
      </c>
      <c r="AF525" t="s">
        <v>71</v>
      </c>
      <c r="AG525" t="s">
        <v>71</v>
      </c>
      <c r="AH525" t="s">
        <v>71</v>
      </c>
      <c r="AI525" t="s">
        <v>71</v>
      </c>
      <c r="AJ525" t="s">
        <v>71</v>
      </c>
      <c r="AK525" t="s">
        <v>71</v>
      </c>
      <c r="AL525" t="s">
        <v>71</v>
      </c>
      <c r="AM525" t="s">
        <v>71</v>
      </c>
      <c r="AN525" t="s">
        <v>71</v>
      </c>
      <c r="AO525" t="s">
        <v>71</v>
      </c>
      <c r="AP525" t="s">
        <v>768</v>
      </c>
      <c r="AQ525" t="s">
        <v>769</v>
      </c>
      <c r="AR525" t="s">
        <v>71</v>
      </c>
      <c r="AS525" t="s">
        <v>71</v>
      </c>
      <c r="AT525" t="s">
        <v>71</v>
      </c>
      <c r="AU525" t="s">
        <v>79</v>
      </c>
      <c r="AV525">
        <v>2016</v>
      </c>
      <c r="AW525">
        <v>46</v>
      </c>
      <c r="AX525" t="s">
        <v>71</v>
      </c>
      <c r="AY525" t="s">
        <v>71</v>
      </c>
      <c r="AZ525" t="s">
        <v>71</v>
      </c>
      <c r="BA525" t="s">
        <v>71</v>
      </c>
      <c r="BB525" t="s">
        <v>71</v>
      </c>
      <c r="BC525">
        <v>60</v>
      </c>
      <c r="BD525">
        <v>89</v>
      </c>
      <c r="BE525" t="s">
        <v>71</v>
      </c>
      <c r="BF525" t="s">
        <v>4952</v>
      </c>
      <c r="BG525" t="str">
        <f>HYPERLINK("http://dx.doi.org/10.1016/j.asoc.2016.04.040","http://dx.doi.org/10.1016/j.asoc.2016.04.040")</f>
        <v>http://dx.doi.org/10.1016/j.asoc.2016.04.040</v>
      </c>
      <c r="BH525" t="s">
        <v>71</v>
      </c>
      <c r="BI525" t="s">
        <v>71</v>
      </c>
      <c r="BJ525" t="s">
        <v>71</v>
      </c>
      <c r="BK525" t="s">
        <v>71</v>
      </c>
      <c r="BL525" t="s">
        <v>71</v>
      </c>
      <c r="BM525" t="s">
        <v>71</v>
      </c>
      <c r="BN525" t="s">
        <v>71</v>
      </c>
      <c r="BO525" t="s">
        <v>71</v>
      </c>
      <c r="BP525" t="s">
        <v>71</v>
      </c>
      <c r="BQ525" t="s">
        <v>71</v>
      </c>
      <c r="BR525" t="s">
        <v>71</v>
      </c>
      <c r="BS525" t="s">
        <v>71</v>
      </c>
      <c r="BT525" t="s">
        <v>4953</v>
      </c>
      <c r="BU525" t="str">
        <f>HYPERLINK("https%3A%2F%2Fwww.webofscience.com%2Fwos%2Fwoscc%2Ffull-record%2FWOS:000377999900005","View Full Record in Web of Science")</f>
        <v>View Full Record in Web of Science</v>
      </c>
    </row>
    <row r="526" spans="1:73" x14ac:dyDescent="0.25">
      <c r="A526" t="s">
        <v>69</v>
      </c>
      <c r="B526" t="s">
        <v>4954</v>
      </c>
      <c r="C526" t="s">
        <v>71</v>
      </c>
      <c r="D526" t="s">
        <v>71</v>
      </c>
      <c r="E526" t="s">
        <v>71</v>
      </c>
      <c r="F526" t="s">
        <v>4954</v>
      </c>
      <c r="G526" t="s">
        <v>71</v>
      </c>
      <c r="H526" t="s">
        <v>71</v>
      </c>
      <c r="I526" t="s">
        <v>4955</v>
      </c>
      <c r="K526" t="s">
        <v>837</v>
      </c>
      <c r="L526" t="s">
        <v>71</v>
      </c>
      <c r="M526" t="s">
        <v>71</v>
      </c>
      <c r="N526" t="s">
        <v>71</v>
      </c>
      <c r="O526" t="s">
        <v>71</v>
      </c>
      <c r="P526" t="s">
        <v>4956</v>
      </c>
      <c r="Q526" t="s">
        <v>4957</v>
      </c>
      <c r="R526" t="s">
        <v>1292</v>
      </c>
      <c r="S526" t="s">
        <v>71</v>
      </c>
      <c r="T526" t="s">
        <v>71</v>
      </c>
      <c r="U526" t="s">
        <v>71</v>
      </c>
      <c r="V526" t="s">
        <v>71</v>
      </c>
      <c r="W526" t="s">
        <v>4958</v>
      </c>
      <c r="X526" t="s">
        <v>71</v>
      </c>
      <c r="Y526" t="s">
        <v>71</v>
      </c>
      <c r="Z526" t="s">
        <v>71</v>
      </c>
      <c r="AA526" t="s">
        <v>71</v>
      </c>
      <c r="AB526" t="s">
        <v>4959</v>
      </c>
      <c r="AC526" t="s">
        <v>4960</v>
      </c>
      <c r="AD526" t="s">
        <v>71</v>
      </c>
      <c r="AE526" t="s">
        <v>71</v>
      </c>
      <c r="AF526" t="s">
        <v>71</v>
      </c>
      <c r="AG526" t="s">
        <v>71</v>
      </c>
      <c r="AH526" t="s">
        <v>71</v>
      </c>
      <c r="AI526" t="s">
        <v>71</v>
      </c>
      <c r="AJ526" t="s">
        <v>71</v>
      </c>
      <c r="AK526" t="s">
        <v>71</v>
      </c>
      <c r="AL526" t="s">
        <v>71</v>
      </c>
      <c r="AM526" t="s">
        <v>71</v>
      </c>
      <c r="AN526" t="s">
        <v>71</v>
      </c>
      <c r="AO526" t="s">
        <v>71</v>
      </c>
      <c r="AP526" t="s">
        <v>839</v>
      </c>
      <c r="AQ526" t="s">
        <v>71</v>
      </c>
      <c r="AR526" t="s">
        <v>71</v>
      </c>
      <c r="AS526" t="s">
        <v>71</v>
      </c>
      <c r="AT526" t="s">
        <v>71</v>
      </c>
      <c r="AU526" t="s">
        <v>263</v>
      </c>
      <c r="AV526">
        <v>2004</v>
      </c>
      <c r="AW526">
        <v>19</v>
      </c>
      <c r="AX526">
        <v>11</v>
      </c>
      <c r="AY526" t="s">
        <v>71</v>
      </c>
      <c r="AZ526" t="s">
        <v>71</v>
      </c>
      <c r="BA526" t="s">
        <v>71</v>
      </c>
      <c r="BB526" t="s">
        <v>71</v>
      </c>
      <c r="BC526">
        <v>1069</v>
      </c>
      <c r="BD526">
        <v>1087</v>
      </c>
      <c r="BE526" t="s">
        <v>71</v>
      </c>
      <c r="BF526" t="s">
        <v>4961</v>
      </c>
      <c r="BG526" t="str">
        <f>HYPERLINK("http://dx.doi.org/10.1002/int.20037","http://dx.doi.org/10.1002/int.20037")</f>
        <v>http://dx.doi.org/10.1002/int.20037</v>
      </c>
      <c r="BH526" t="s">
        <v>71</v>
      </c>
      <c r="BI526" t="s">
        <v>71</v>
      </c>
      <c r="BJ526" t="s">
        <v>71</v>
      </c>
      <c r="BK526" t="s">
        <v>71</v>
      </c>
      <c r="BL526" t="s">
        <v>71</v>
      </c>
      <c r="BM526" t="s">
        <v>71</v>
      </c>
      <c r="BN526" t="s">
        <v>71</v>
      </c>
      <c r="BO526" t="s">
        <v>71</v>
      </c>
      <c r="BP526" t="s">
        <v>71</v>
      </c>
      <c r="BQ526" t="s">
        <v>71</v>
      </c>
      <c r="BR526" t="s">
        <v>71</v>
      </c>
      <c r="BS526" t="s">
        <v>71</v>
      </c>
      <c r="BT526" t="s">
        <v>4962</v>
      </c>
      <c r="BU526" t="str">
        <f>HYPERLINK("https%3A%2F%2Fwww.webofscience.com%2Fwos%2Fwoscc%2Ffull-record%2FWOS:000224637800005","View Full Record in Web of Science")</f>
        <v>View Full Record in Web of Science</v>
      </c>
    </row>
    <row r="527" spans="1:73" x14ac:dyDescent="0.25">
      <c r="A527" t="s">
        <v>83</v>
      </c>
      <c r="B527" t="s">
        <v>4963</v>
      </c>
      <c r="C527" t="s">
        <v>71</v>
      </c>
      <c r="D527" t="s">
        <v>4964</v>
      </c>
      <c r="E527" t="s">
        <v>71</v>
      </c>
      <c r="F527" t="s">
        <v>4965</v>
      </c>
      <c r="G527" t="s">
        <v>71</v>
      </c>
      <c r="H527" t="s">
        <v>71</v>
      </c>
      <c r="I527" t="s">
        <v>4966</v>
      </c>
      <c r="K527" t="s">
        <v>4967</v>
      </c>
      <c r="L527" t="s">
        <v>687</v>
      </c>
      <c r="M527" t="s">
        <v>71</v>
      </c>
      <c r="N527" t="s">
        <v>71</v>
      </c>
      <c r="O527" t="s">
        <v>71</v>
      </c>
      <c r="P527" t="s">
        <v>4968</v>
      </c>
      <c r="Q527" t="s">
        <v>4969</v>
      </c>
      <c r="R527" t="s">
        <v>4970</v>
      </c>
      <c r="S527" t="s">
        <v>4971</v>
      </c>
      <c r="T527" t="s">
        <v>71</v>
      </c>
      <c r="U527" t="s">
        <v>71</v>
      </c>
      <c r="V527" t="s">
        <v>71</v>
      </c>
      <c r="W527" t="s">
        <v>4972</v>
      </c>
      <c r="X527" t="s">
        <v>71</v>
      </c>
      <c r="Y527" t="s">
        <v>71</v>
      </c>
      <c r="Z527" t="s">
        <v>71</v>
      </c>
      <c r="AA527" t="s">
        <v>71</v>
      </c>
      <c r="AB527" t="s">
        <v>4973</v>
      </c>
      <c r="AC527" t="s">
        <v>4974</v>
      </c>
      <c r="AD527" t="s">
        <v>71</v>
      </c>
      <c r="AE527" t="s">
        <v>71</v>
      </c>
      <c r="AF527" t="s">
        <v>71</v>
      </c>
      <c r="AG527" t="s">
        <v>71</v>
      </c>
      <c r="AH527" t="s">
        <v>71</v>
      </c>
      <c r="AI527" t="s">
        <v>71</v>
      </c>
      <c r="AJ527" t="s">
        <v>71</v>
      </c>
      <c r="AK527" t="s">
        <v>71</v>
      </c>
      <c r="AL527" t="s">
        <v>71</v>
      </c>
      <c r="AM527" t="s">
        <v>71</v>
      </c>
      <c r="AN527" t="s">
        <v>71</v>
      </c>
      <c r="AO527" t="s">
        <v>71</v>
      </c>
      <c r="AP527" t="s">
        <v>695</v>
      </c>
      <c r="AQ527" t="s">
        <v>1283</v>
      </c>
      <c r="AR527" t="s">
        <v>4975</v>
      </c>
      <c r="AS527" t="s">
        <v>71</v>
      </c>
      <c r="AT527" t="s">
        <v>71</v>
      </c>
      <c r="AU527" t="s">
        <v>71</v>
      </c>
      <c r="AV527">
        <v>2016</v>
      </c>
      <c r="AW527">
        <v>9883</v>
      </c>
      <c r="AX527" t="s">
        <v>71</v>
      </c>
      <c r="AY527" t="s">
        <v>71</v>
      </c>
      <c r="AZ527" t="s">
        <v>71</v>
      </c>
      <c r="BA527" t="s">
        <v>71</v>
      </c>
      <c r="BB527" t="s">
        <v>71</v>
      </c>
      <c r="BC527">
        <v>271</v>
      </c>
      <c r="BD527">
        <v>278</v>
      </c>
      <c r="BE527" t="s">
        <v>71</v>
      </c>
      <c r="BF527" t="s">
        <v>4976</v>
      </c>
      <c r="BG527" t="str">
        <f>HYPERLINK("http://dx.doi.org/10.1007/978-3-319-44748-3_26","http://dx.doi.org/10.1007/978-3-319-44748-3_26")</f>
        <v>http://dx.doi.org/10.1007/978-3-319-44748-3_26</v>
      </c>
      <c r="BH527" t="s">
        <v>71</v>
      </c>
      <c r="BI527" t="s">
        <v>71</v>
      </c>
      <c r="BJ527" t="s">
        <v>71</v>
      </c>
      <c r="BK527" t="s">
        <v>71</v>
      </c>
      <c r="BL527" t="s">
        <v>71</v>
      </c>
      <c r="BM527" t="s">
        <v>71</v>
      </c>
      <c r="BN527" t="s">
        <v>71</v>
      </c>
      <c r="BO527" t="s">
        <v>71</v>
      </c>
      <c r="BP527" t="s">
        <v>71</v>
      </c>
      <c r="BQ527" t="s">
        <v>71</v>
      </c>
      <c r="BR527" t="s">
        <v>71</v>
      </c>
      <c r="BS527" t="s">
        <v>71</v>
      </c>
      <c r="BT527" t="s">
        <v>4977</v>
      </c>
      <c r="BU527" t="str">
        <f>HYPERLINK("https%3A%2F%2Fwww.webofscience.com%2Fwos%2Fwoscc%2Ffull-record%2FWOS:000389020000026","View Full Record in Web of Science")</f>
        <v>View Full Record in Web of Science</v>
      </c>
    </row>
    <row r="528" spans="1:73" x14ac:dyDescent="0.25">
      <c r="A528" t="s">
        <v>69</v>
      </c>
      <c r="B528" t="s">
        <v>4978</v>
      </c>
      <c r="C528" t="s">
        <v>71</v>
      </c>
      <c r="D528" t="s">
        <v>71</v>
      </c>
      <c r="E528" t="s">
        <v>71</v>
      </c>
      <c r="F528" t="s">
        <v>4979</v>
      </c>
      <c r="G528" t="s">
        <v>71</v>
      </c>
      <c r="H528" t="s">
        <v>71</v>
      </c>
      <c r="I528" t="s">
        <v>4980</v>
      </c>
      <c r="K528" t="s">
        <v>766</v>
      </c>
      <c r="L528" t="s">
        <v>71</v>
      </c>
      <c r="M528" t="s">
        <v>71</v>
      </c>
      <c r="N528" t="s">
        <v>71</v>
      </c>
      <c r="O528" t="s">
        <v>71</v>
      </c>
      <c r="P528" t="s">
        <v>71</v>
      </c>
      <c r="Q528" t="s">
        <v>71</v>
      </c>
      <c r="R528" t="s">
        <v>71</v>
      </c>
      <c r="S528" t="s">
        <v>71</v>
      </c>
      <c r="T528" t="s">
        <v>71</v>
      </c>
      <c r="U528" t="s">
        <v>71</v>
      </c>
      <c r="V528" t="s">
        <v>71</v>
      </c>
      <c r="W528" t="s">
        <v>4981</v>
      </c>
      <c r="X528" t="s">
        <v>71</v>
      </c>
      <c r="Y528" t="s">
        <v>71</v>
      </c>
      <c r="Z528" t="s">
        <v>71</v>
      </c>
      <c r="AA528" t="s">
        <v>71</v>
      </c>
      <c r="AB528" t="s">
        <v>4982</v>
      </c>
      <c r="AC528" t="s">
        <v>4983</v>
      </c>
      <c r="AD528" t="s">
        <v>71</v>
      </c>
      <c r="AE528" t="s">
        <v>71</v>
      </c>
      <c r="AF528" t="s">
        <v>71</v>
      </c>
      <c r="AG528" t="s">
        <v>71</v>
      </c>
      <c r="AH528" t="s">
        <v>71</v>
      </c>
      <c r="AI528" t="s">
        <v>71</v>
      </c>
      <c r="AJ528" t="s">
        <v>71</v>
      </c>
      <c r="AK528" t="s">
        <v>71</v>
      </c>
      <c r="AL528" t="s">
        <v>71</v>
      </c>
      <c r="AM528" t="s">
        <v>71</v>
      </c>
      <c r="AN528" t="s">
        <v>71</v>
      </c>
      <c r="AO528" t="s">
        <v>71</v>
      </c>
      <c r="AP528" t="s">
        <v>768</v>
      </c>
      <c r="AQ528" t="s">
        <v>769</v>
      </c>
      <c r="AR528" t="s">
        <v>71</v>
      </c>
      <c r="AS528" t="s">
        <v>71</v>
      </c>
      <c r="AT528" t="s">
        <v>71</v>
      </c>
      <c r="AU528" t="s">
        <v>1082</v>
      </c>
      <c r="AV528">
        <v>2022</v>
      </c>
      <c r="AW528">
        <v>120</v>
      </c>
      <c r="AX528" t="s">
        <v>71</v>
      </c>
      <c r="AY528" t="s">
        <v>71</v>
      </c>
      <c r="AZ528" t="s">
        <v>71</v>
      </c>
      <c r="BA528" t="s">
        <v>71</v>
      </c>
      <c r="BB528" t="s">
        <v>71</v>
      </c>
      <c r="BC528" t="s">
        <v>71</v>
      </c>
      <c r="BD528" t="s">
        <v>71</v>
      </c>
      <c r="BE528">
        <v>108689</v>
      </c>
      <c r="BF528" t="s">
        <v>4984</v>
      </c>
      <c r="BG528" t="str">
        <f>HYPERLINK("http://dx.doi.org/10.1016/j.asoc.2022.108689","http://dx.doi.org/10.1016/j.asoc.2022.108689")</f>
        <v>http://dx.doi.org/10.1016/j.asoc.2022.108689</v>
      </c>
      <c r="BH528" t="s">
        <v>71</v>
      </c>
      <c r="BI528" t="s">
        <v>71</v>
      </c>
      <c r="BJ528" t="s">
        <v>71</v>
      </c>
      <c r="BK528" t="s">
        <v>71</v>
      </c>
      <c r="BL528" t="s">
        <v>71</v>
      </c>
      <c r="BM528" t="s">
        <v>71</v>
      </c>
      <c r="BN528" t="s">
        <v>71</v>
      </c>
      <c r="BO528" t="s">
        <v>71</v>
      </c>
      <c r="BP528" t="s">
        <v>71</v>
      </c>
      <c r="BQ528" t="s">
        <v>71</v>
      </c>
      <c r="BR528" t="s">
        <v>71</v>
      </c>
      <c r="BS528" t="s">
        <v>71</v>
      </c>
      <c r="BT528" t="s">
        <v>4985</v>
      </c>
      <c r="BU528" t="str">
        <f>HYPERLINK("https%3A%2F%2Fwww.webofscience.com%2Fwos%2Fwoscc%2Ffull-record%2FWOS:000821070000015","View Full Record in Web of Science")</f>
        <v>View Full Record in Web of Science</v>
      </c>
    </row>
    <row r="529" spans="1:73" x14ac:dyDescent="0.25">
      <c r="A529" t="s">
        <v>83</v>
      </c>
      <c r="B529" t="s">
        <v>4986</v>
      </c>
      <c r="C529" t="s">
        <v>71</v>
      </c>
      <c r="D529" t="s">
        <v>4987</v>
      </c>
      <c r="E529" t="s">
        <v>71</v>
      </c>
      <c r="F529" t="s">
        <v>4986</v>
      </c>
      <c r="G529" t="s">
        <v>71</v>
      </c>
      <c r="H529" t="s">
        <v>71</v>
      </c>
      <c r="I529" t="s">
        <v>4988</v>
      </c>
      <c r="K529" t="s">
        <v>4989</v>
      </c>
      <c r="L529" t="s">
        <v>207</v>
      </c>
      <c r="M529" t="s">
        <v>71</v>
      </c>
      <c r="N529" t="s">
        <v>71</v>
      </c>
      <c r="O529" t="s">
        <v>71</v>
      </c>
      <c r="P529" t="s">
        <v>4990</v>
      </c>
      <c r="Q529" t="s">
        <v>4991</v>
      </c>
      <c r="R529" t="s">
        <v>1661</v>
      </c>
      <c r="S529" t="s">
        <v>4992</v>
      </c>
      <c r="T529" t="s">
        <v>71</v>
      </c>
      <c r="U529" t="s">
        <v>71</v>
      </c>
      <c r="V529" t="s">
        <v>71</v>
      </c>
      <c r="W529" t="s">
        <v>4993</v>
      </c>
      <c r="X529" t="s">
        <v>71</v>
      </c>
      <c r="Y529" t="s">
        <v>71</v>
      </c>
      <c r="Z529" t="s">
        <v>71</v>
      </c>
      <c r="AA529" t="s">
        <v>71</v>
      </c>
      <c r="AB529" t="s">
        <v>4994</v>
      </c>
      <c r="AC529" t="s">
        <v>71</v>
      </c>
      <c r="AD529" t="s">
        <v>71</v>
      </c>
      <c r="AE529" t="s">
        <v>71</v>
      </c>
      <c r="AF529" t="s">
        <v>71</v>
      </c>
      <c r="AG529" t="s">
        <v>71</v>
      </c>
      <c r="AH529" t="s">
        <v>71</v>
      </c>
      <c r="AI529" t="s">
        <v>71</v>
      </c>
      <c r="AJ529" t="s">
        <v>71</v>
      </c>
      <c r="AK529" t="s">
        <v>71</v>
      </c>
      <c r="AL529" t="s">
        <v>71</v>
      </c>
      <c r="AM529" t="s">
        <v>71</v>
      </c>
      <c r="AN529" t="s">
        <v>71</v>
      </c>
      <c r="AO529" t="s">
        <v>71</v>
      </c>
      <c r="AP529" t="s">
        <v>213</v>
      </c>
      <c r="AQ529" t="s">
        <v>71</v>
      </c>
      <c r="AR529" t="s">
        <v>4995</v>
      </c>
      <c r="AS529" t="s">
        <v>71</v>
      </c>
      <c r="AT529" t="s">
        <v>71</v>
      </c>
      <c r="AU529" t="s">
        <v>71</v>
      </c>
      <c r="AV529">
        <v>2005</v>
      </c>
      <c r="AW529" t="s">
        <v>71</v>
      </c>
      <c r="AX529" t="s">
        <v>71</v>
      </c>
      <c r="AY529" t="s">
        <v>71</v>
      </c>
      <c r="AZ529" t="s">
        <v>71</v>
      </c>
      <c r="BA529" t="s">
        <v>71</v>
      </c>
      <c r="BB529" t="s">
        <v>71</v>
      </c>
      <c r="BC529">
        <v>17</v>
      </c>
      <c r="BD529">
        <v>25</v>
      </c>
      <c r="BE529" t="s">
        <v>71</v>
      </c>
      <c r="BF529" t="s">
        <v>4996</v>
      </c>
      <c r="BG529" t="str">
        <f>HYPERLINK("http://dx.doi.org/10.1007/3-540-32400-3_2","http://dx.doi.org/10.1007/3-540-32400-3_2")</f>
        <v>http://dx.doi.org/10.1007/3-540-32400-3_2</v>
      </c>
      <c r="BH529" t="s">
        <v>71</v>
      </c>
      <c r="BI529" t="s">
        <v>71</v>
      </c>
      <c r="BJ529" t="s">
        <v>71</v>
      </c>
      <c r="BK529" t="s">
        <v>71</v>
      </c>
      <c r="BL529" t="s">
        <v>71</v>
      </c>
      <c r="BM529" t="s">
        <v>71</v>
      </c>
      <c r="BN529" t="s">
        <v>71</v>
      </c>
      <c r="BO529" t="s">
        <v>71</v>
      </c>
      <c r="BP529" t="s">
        <v>71</v>
      </c>
      <c r="BQ529" t="s">
        <v>71</v>
      </c>
      <c r="BR529" t="s">
        <v>71</v>
      </c>
      <c r="BS529" t="s">
        <v>71</v>
      </c>
      <c r="BT529" t="s">
        <v>4997</v>
      </c>
      <c r="BU529" t="str">
        <f>HYPERLINK("https%3A%2F%2Fwww.webofscience.com%2Fwos%2Fwoscc%2Ffull-record%2FWOS:000232579900002","View Full Record in Web of Science")</f>
        <v>View Full Record in Web of Science</v>
      </c>
    </row>
    <row r="530" spans="1:73" x14ac:dyDescent="0.25">
      <c r="A530" t="s">
        <v>83</v>
      </c>
      <c r="B530" t="s">
        <v>4998</v>
      </c>
      <c r="C530" t="s">
        <v>71</v>
      </c>
      <c r="D530" t="s">
        <v>4999</v>
      </c>
      <c r="E530" t="s">
        <v>71</v>
      </c>
      <c r="F530" t="s">
        <v>5000</v>
      </c>
      <c r="G530" t="s">
        <v>71</v>
      </c>
      <c r="H530" t="s">
        <v>71</v>
      </c>
      <c r="I530" t="s">
        <v>5001</v>
      </c>
      <c r="K530" t="s">
        <v>5002</v>
      </c>
      <c r="L530" t="s">
        <v>601</v>
      </c>
      <c r="M530" t="s">
        <v>71</v>
      </c>
      <c r="N530" t="s">
        <v>71</v>
      </c>
      <c r="O530" t="s">
        <v>71</v>
      </c>
      <c r="P530" t="s">
        <v>5003</v>
      </c>
      <c r="Q530" t="s">
        <v>5004</v>
      </c>
      <c r="R530" t="s">
        <v>5005</v>
      </c>
      <c r="S530" t="s">
        <v>5006</v>
      </c>
      <c r="T530" t="s">
        <v>71</v>
      </c>
      <c r="U530" t="s">
        <v>71</v>
      </c>
      <c r="V530" t="s">
        <v>71</v>
      </c>
      <c r="W530" t="s">
        <v>5007</v>
      </c>
      <c r="X530" t="s">
        <v>71</v>
      </c>
      <c r="Y530" t="s">
        <v>71</v>
      </c>
      <c r="Z530" t="s">
        <v>71</v>
      </c>
      <c r="AA530" t="s">
        <v>71</v>
      </c>
      <c r="AB530" t="s">
        <v>5008</v>
      </c>
      <c r="AC530" t="s">
        <v>5009</v>
      </c>
      <c r="AD530" t="s">
        <v>71</v>
      </c>
      <c r="AE530" t="s">
        <v>71</v>
      </c>
      <c r="AF530" t="s">
        <v>71</v>
      </c>
      <c r="AG530" t="s">
        <v>71</v>
      </c>
      <c r="AH530" t="s">
        <v>71</v>
      </c>
      <c r="AI530" t="s">
        <v>71</v>
      </c>
      <c r="AJ530" t="s">
        <v>71</v>
      </c>
      <c r="AK530" t="s">
        <v>71</v>
      </c>
      <c r="AL530" t="s">
        <v>71</v>
      </c>
      <c r="AM530" t="s">
        <v>71</v>
      </c>
      <c r="AN530" t="s">
        <v>71</v>
      </c>
      <c r="AO530" t="s">
        <v>71</v>
      </c>
      <c r="AP530" t="s">
        <v>606</v>
      </c>
      <c r="AQ530" t="s">
        <v>607</v>
      </c>
      <c r="AR530" t="s">
        <v>5010</v>
      </c>
      <c r="AS530" t="s">
        <v>71</v>
      </c>
      <c r="AT530" t="s">
        <v>71</v>
      </c>
      <c r="AU530" t="s">
        <v>71</v>
      </c>
      <c r="AV530">
        <v>2019</v>
      </c>
      <c r="AW530">
        <v>832</v>
      </c>
      <c r="AX530" t="s">
        <v>71</v>
      </c>
      <c r="AY530" t="s">
        <v>71</v>
      </c>
      <c r="AZ530" t="s">
        <v>71</v>
      </c>
      <c r="BA530" t="s">
        <v>71</v>
      </c>
      <c r="BB530" t="s">
        <v>71</v>
      </c>
      <c r="BC530">
        <v>25</v>
      </c>
      <c r="BD530">
        <v>32</v>
      </c>
      <c r="BE530" t="s">
        <v>71</v>
      </c>
      <c r="BF530" t="s">
        <v>5011</v>
      </c>
      <c r="BG530" t="str">
        <f>HYPERLINK("http://dx.doi.org/10.1007/978-3-319-97547-4_4","http://dx.doi.org/10.1007/978-3-319-97547-4_4")</f>
        <v>http://dx.doi.org/10.1007/978-3-319-97547-4_4</v>
      </c>
      <c r="BH530" t="s">
        <v>71</v>
      </c>
      <c r="BI530" t="s">
        <v>71</v>
      </c>
      <c r="BJ530" t="s">
        <v>71</v>
      </c>
      <c r="BK530" t="s">
        <v>71</v>
      </c>
      <c r="BL530" t="s">
        <v>71</v>
      </c>
      <c r="BM530" t="s">
        <v>71</v>
      </c>
      <c r="BN530" t="s">
        <v>71</v>
      </c>
      <c r="BO530" t="s">
        <v>71</v>
      </c>
      <c r="BP530" t="s">
        <v>71</v>
      </c>
      <c r="BQ530" t="s">
        <v>71</v>
      </c>
      <c r="BR530" t="s">
        <v>71</v>
      </c>
      <c r="BS530" t="s">
        <v>71</v>
      </c>
      <c r="BT530" t="s">
        <v>5012</v>
      </c>
      <c r="BU530" t="str">
        <f>HYPERLINK("https%3A%2F%2Fwww.webofscience.com%2Fwos%2Fwoscc%2Ffull-record%2FWOS:000560717600004","View Full Record in Web of Science")</f>
        <v>View Full Record in Web of Science</v>
      </c>
    </row>
    <row r="531" spans="1:73" x14ac:dyDescent="0.25">
      <c r="A531" t="s">
        <v>83</v>
      </c>
      <c r="B531" t="s">
        <v>5013</v>
      </c>
      <c r="C531" t="s">
        <v>71</v>
      </c>
      <c r="D531" t="s">
        <v>71</v>
      </c>
      <c r="E531" t="s">
        <v>102</v>
      </c>
      <c r="F531" t="s">
        <v>5014</v>
      </c>
      <c r="G531" t="s">
        <v>71</v>
      </c>
      <c r="H531" t="s">
        <v>71</v>
      </c>
      <c r="I531" t="s">
        <v>5015</v>
      </c>
      <c r="K531" t="s">
        <v>1254</v>
      </c>
      <c r="L531" t="s">
        <v>817</v>
      </c>
      <c r="M531" t="s">
        <v>71</v>
      </c>
      <c r="N531" t="s">
        <v>71</v>
      </c>
      <c r="O531" t="s">
        <v>71</v>
      </c>
      <c r="P531" t="s">
        <v>817</v>
      </c>
      <c r="Q531" t="s">
        <v>1255</v>
      </c>
      <c r="R531" t="s">
        <v>1256</v>
      </c>
      <c r="S531" t="s">
        <v>102</v>
      </c>
      <c r="T531" t="s">
        <v>71</v>
      </c>
      <c r="U531" t="s">
        <v>71</v>
      </c>
      <c r="V531" t="s">
        <v>71</v>
      </c>
      <c r="W531" t="s">
        <v>5016</v>
      </c>
      <c r="X531" t="s">
        <v>71</v>
      </c>
      <c r="Y531" t="s">
        <v>71</v>
      </c>
      <c r="Z531" t="s">
        <v>71</v>
      </c>
      <c r="AA531" t="s">
        <v>71</v>
      </c>
      <c r="AB531" t="s">
        <v>71</v>
      </c>
      <c r="AC531" t="s">
        <v>71</v>
      </c>
      <c r="AD531" t="s">
        <v>71</v>
      </c>
      <c r="AE531" t="s">
        <v>71</v>
      </c>
      <c r="AF531" t="s">
        <v>71</v>
      </c>
      <c r="AG531" t="s">
        <v>71</v>
      </c>
      <c r="AH531" t="s">
        <v>71</v>
      </c>
      <c r="AI531" t="s">
        <v>71</v>
      </c>
      <c r="AJ531" t="s">
        <v>71</v>
      </c>
      <c r="AK531" t="s">
        <v>71</v>
      </c>
      <c r="AL531" t="s">
        <v>71</v>
      </c>
      <c r="AM531" t="s">
        <v>71</v>
      </c>
      <c r="AN531" t="s">
        <v>71</v>
      </c>
      <c r="AO531" t="s">
        <v>71</v>
      </c>
      <c r="AP531" t="s">
        <v>824</v>
      </c>
      <c r="AQ531" t="s">
        <v>71</v>
      </c>
      <c r="AR531" t="s">
        <v>1258</v>
      </c>
      <c r="AS531" t="s">
        <v>71</v>
      </c>
      <c r="AT531" t="s">
        <v>71</v>
      </c>
      <c r="AU531" t="s">
        <v>71</v>
      </c>
      <c r="AV531">
        <v>2008</v>
      </c>
      <c r="AW531" t="s">
        <v>71</v>
      </c>
      <c r="AX531" t="s">
        <v>71</v>
      </c>
      <c r="AY531" t="s">
        <v>71</v>
      </c>
      <c r="AZ531" t="s">
        <v>71</v>
      </c>
      <c r="BA531" t="s">
        <v>71</v>
      </c>
      <c r="BB531" t="s">
        <v>71</v>
      </c>
      <c r="BC531">
        <v>531</v>
      </c>
      <c r="BD531">
        <v>538</v>
      </c>
      <c r="BE531" t="s">
        <v>71</v>
      </c>
      <c r="BF531" t="s">
        <v>5017</v>
      </c>
      <c r="BG531" t="str">
        <f>HYPERLINK("http://dx.doi.org/10.1109/FUZZY.2008.4630419","http://dx.doi.org/10.1109/FUZZY.2008.4630419")</f>
        <v>http://dx.doi.org/10.1109/FUZZY.2008.4630419</v>
      </c>
      <c r="BH531" t="s">
        <v>71</v>
      </c>
      <c r="BI531" t="s">
        <v>71</v>
      </c>
      <c r="BJ531" t="s">
        <v>71</v>
      </c>
      <c r="BK531" t="s">
        <v>71</v>
      </c>
      <c r="BL531" t="s">
        <v>71</v>
      </c>
      <c r="BM531" t="s">
        <v>71</v>
      </c>
      <c r="BN531" t="s">
        <v>71</v>
      </c>
      <c r="BO531" t="s">
        <v>71</v>
      </c>
      <c r="BP531" t="s">
        <v>71</v>
      </c>
      <c r="BQ531" t="s">
        <v>71</v>
      </c>
      <c r="BR531" t="s">
        <v>71</v>
      </c>
      <c r="BS531" t="s">
        <v>71</v>
      </c>
      <c r="BT531" t="s">
        <v>5018</v>
      </c>
      <c r="BU531" t="str">
        <f>HYPERLINK("https%3A%2F%2Fwww.webofscience.com%2Fwos%2Fwoscc%2Ffull-record%2FWOS:000262974000086","View Full Record in Web of Science")</f>
        <v>View Full Record in Web of Science</v>
      </c>
    </row>
    <row r="532" spans="1:73" x14ac:dyDescent="0.25">
      <c r="A532" t="s">
        <v>69</v>
      </c>
      <c r="B532" t="s">
        <v>5019</v>
      </c>
      <c r="C532" t="s">
        <v>71</v>
      </c>
      <c r="D532" t="s">
        <v>71</v>
      </c>
      <c r="E532" t="s">
        <v>71</v>
      </c>
      <c r="F532" t="s">
        <v>5020</v>
      </c>
      <c r="G532" t="s">
        <v>71</v>
      </c>
      <c r="H532" t="s">
        <v>71</v>
      </c>
      <c r="I532" t="s">
        <v>5021</v>
      </c>
      <c r="K532" t="s">
        <v>766</v>
      </c>
      <c r="L532" t="s">
        <v>71</v>
      </c>
      <c r="M532" t="s">
        <v>71</v>
      </c>
      <c r="N532" t="s">
        <v>71</v>
      </c>
      <c r="O532" t="s">
        <v>71</v>
      </c>
      <c r="P532" t="s">
        <v>71</v>
      </c>
      <c r="Q532" t="s">
        <v>71</v>
      </c>
      <c r="R532" t="s">
        <v>71</v>
      </c>
      <c r="S532" t="s">
        <v>71</v>
      </c>
      <c r="T532" t="s">
        <v>71</v>
      </c>
      <c r="U532" t="s">
        <v>71</v>
      </c>
      <c r="V532" t="s">
        <v>71</v>
      </c>
      <c r="W532" t="s">
        <v>5022</v>
      </c>
      <c r="X532" t="s">
        <v>71</v>
      </c>
      <c r="Y532" t="s">
        <v>71</v>
      </c>
      <c r="Z532" t="s">
        <v>71</v>
      </c>
      <c r="AA532" t="s">
        <v>71</v>
      </c>
      <c r="AB532" t="s">
        <v>5023</v>
      </c>
      <c r="AC532" t="s">
        <v>5024</v>
      </c>
      <c r="AD532" t="s">
        <v>71</v>
      </c>
      <c r="AE532" t="s">
        <v>71</v>
      </c>
      <c r="AF532" t="s">
        <v>71</v>
      </c>
      <c r="AG532" t="s">
        <v>71</v>
      </c>
      <c r="AH532" t="s">
        <v>71</v>
      </c>
      <c r="AI532" t="s">
        <v>71</v>
      </c>
      <c r="AJ532" t="s">
        <v>71</v>
      </c>
      <c r="AK532" t="s">
        <v>71</v>
      </c>
      <c r="AL532" t="s">
        <v>71</v>
      </c>
      <c r="AM532" t="s">
        <v>71</v>
      </c>
      <c r="AN532" t="s">
        <v>71</v>
      </c>
      <c r="AO532" t="s">
        <v>71</v>
      </c>
      <c r="AP532" t="s">
        <v>768</v>
      </c>
      <c r="AQ532" t="s">
        <v>769</v>
      </c>
      <c r="AR532" t="s">
        <v>71</v>
      </c>
      <c r="AS532" t="s">
        <v>71</v>
      </c>
      <c r="AT532" t="s">
        <v>71</v>
      </c>
      <c r="AU532" t="s">
        <v>129</v>
      </c>
      <c r="AV532">
        <v>2017</v>
      </c>
      <c r="AW532">
        <v>57</v>
      </c>
      <c r="AX532" t="s">
        <v>71</v>
      </c>
      <c r="AY532" t="s">
        <v>71</v>
      </c>
      <c r="AZ532" t="s">
        <v>71</v>
      </c>
      <c r="BA532" t="s">
        <v>71</v>
      </c>
      <c r="BB532" t="s">
        <v>71</v>
      </c>
      <c r="BC532">
        <v>265</v>
      </c>
      <c r="BD532">
        <v>292</v>
      </c>
      <c r="BE532" t="s">
        <v>71</v>
      </c>
      <c r="BF532" t="s">
        <v>5025</v>
      </c>
      <c r="BG532" t="str">
        <f>HYPERLINK("http://dx.doi.org/10.1016/j.asoc.2017.03.045","http://dx.doi.org/10.1016/j.asoc.2017.03.045")</f>
        <v>http://dx.doi.org/10.1016/j.asoc.2017.03.045</v>
      </c>
      <c r="BH532" t="s">
        <v>71</v>
      </c>
      <c r="BI532" t="s">
        <v>71</v>
      </c>
      <c r="BJ532" t="s">
        <v>71</v>
      </c>
      <c r="BK532" t="s">
        <v>71</v>
      </c>
      <c r="BL532" t="s">
        <v>71</v>
      </c>
      <c r="BM532" t="s">
        <v>71</v>
      </c>
      <c r="BN532" t="s">
        <v>71</v>
      </c>
      <c r="BO532" t="s">
        <v>71</v>
      </c>
      <c r="BP532" t="s">
        <v>71</v>
      </c>
      <c r="BQ532" t="s">
        <v>71</v>
      </c>
      <c r="BR532" t="s">
        <v>71</v>
      </c>
      <c r="BS532" t="s">
        <v>71</v>
      </c>
      <c r="BT532" t="s">
        <v>5026</v>
      </c>
      <c r="BU532" t="str">
        <f>HYPERLINK("https%3A%2F%2Fwww.webofscience.com%2Fwos%2Fwoscc%2Ffull-record%2FWOS:000405457200019","View Full Record in Web of Science")</f>
        <v>View Full Record in Web of Science</v>
      </c>
    </row>
    <row r="533" spans="1:73" x14ac:dyDescent="0.25">
      <c r="A533" t="s">
        <v>460</v>
      </c>
      <c r="B533" t="s">
        <v>4098</v>
      </c>
      <c r="C533" t="s">
        <v>71</v>
      </c>
      <c r="D533" t="s">
        <v>4098</v>
      </c>
      <c r="E533" t="s">
        <v>71</v>
      </c>
      <c r="F533" t="s">
        <v>4099</v>
      </c>
      <c r="G533" t="s">
        <v>71</v>
      </c>
      <c r="H533" t="s">
        <v>71</v>
      </c>
      <c r="I533" t="s">
        <v>5027</v>
      </c>
      <c r="K533" t="s">
        <v>4101</v>
      </c>
      <c r="L533" t="s">
        <v>4102</v>
      </c>
      <c r="M533" t="s">
        <v>71</v>
      </c>
      <c r="N533" t="s">
        <v>71</v>
      </c>
      <c r="O533" t="s">
        <v>71</v>
      </c>
      <c r="P533" t="s">
        <v>71</v>
      </c>
      <c r="Q533" t="s">
        <v>71</v>
      </c>
      <c r="R533" t="s">
        <v>71</v>
      </c>
      <c r="S533" t="s">
        <v>71</v>
      </c>
      <c r="T533" t="s">
        <v>71</v>
      </c>
      <c r="U533" t="s">
        <v>71</v>
      </c>
      <c r="V533" t="s">
        <v>71</v>
      </c>
      <c r="W533" t="s">
        <v>5028</v>
      </c>
      <c r="X533" t="s">
        <v>71</v>
      </c>
      <c r="Y533" t="s">
        <v>71</v>
      </c>
      <c r="Z533" t="s">
        <v>71</v>
      </c>
      <c r="AA533" t="s">
        <v>71</v>
      </c>
      <c r="AB533" t="s">
        <v>4104</v>
      </c>
      <c r="AC533" t="s">
        <v>5029</v>
      </c>
      <c r="AD533" t="s">
        <v>71</v>
      </c>
      <c r="AE533" t="s">
        <v>71</v>
      </c>
      <c r="AF533" t="s">
        <v>71</v>
      </c>
      <c r="AG533" t="s">
        <v>71</v>
      </c>
      <c r="AH533" t="s">
        <v>71</v>
      </c>
      <c r="AI533" t="s">
        <v>71</v>
      </c>
      <c r="AJ533" t="s">
        <v>71</v>
      </c>
      <c r="AK533" t="s">
        <v>71</v>
      </c>
      <c r="AL533" t="s">
        <v>71</v>
      </c>
      <c r="AM533" t="s">
        <v>71</v>
      </c>
      <c r="AN533" t="s">
        <v>71</v>
      </c>
      <c r="AO533" t="s">
        <v>71</v>
      </c>
      <c r="AP533" t="s">
        <v>4106</v>
      </c>
      <c r="AQ533" t="s">
        <v>5030</v>
      </c>
      <c r="AR533" t="s">
        <v>4107</v>
      </c>
      <c r="AS533" t="s">
        <v>71</v>
      </c>
      <c r="AT533" t="s">
        <v>71</v>
      </c>
      <c r="AU533" t="s">
        <v>71</v>
      </c>
      <c r="AV533">
        <v>2016</v>
      </c>
      <c r="AW533">
        <v>97</v>
      </c>
      <c r="AX533" t="s">
        <v>71</v>
      </c>
      <c r="AY533" t="s">
        <v>71</v>
      </c>
      <c r="AZ533" t="s">
        <v>71</v>
      </c>
      <c r="BA533" t="s">
        <v>71</v>
      </c>
      <c r="BB533" t="s">
        <v>71</v>
      </c>
      <c r="BC533">
        <v>1</v>
      </c>
      <c r="BD533">
        <v>22</v>
      </c>
      <c r="BE533" t="s">
        <v>71</v>
      </c>
      <c r="BF533" t="s">
        <v>5031</v>
      </c>
      <c r="BG533" t="str">
        <f>HYPERLINK("http://dx.doi.org/10.1007/978-3-319-24499-0_1","http://dx.doi.org/10.1007/978-3-319-24499-0_1")</f>
        <v>http://dx.doi.org/10.1007/978-3-319-24499-0_1</v>
      </c>
      <c r="BH533" t="s">
        <v>4109</v>
      </c>
      <c r="BI533" t="s">
        <v>71</v>
      </c>
      <c r="BJ533" t="s">
        <v>71</v>
      </c>
      <c r="BK533" t="s">
        <v>71</v>
      </c>
      <c r="BL533" t="s">
        <v>71</v>
      </c>
      <c r="BM533" t="s">
        <v>71</v>
      </c>
      <c r="BN533" t="s">
        <v>71</v>
      </c>
      <c r="BO533" t="s">
        <v>71</v>
      </c>
      <c r="BP533" t="s">
        <v>71</v>
      </c>
      <c r="BQ533" t="s">
        <v>71</v>
      </c>
      <c r="BR533" t="s">
        <v>71</v>
      </c>
      <c r="BS533" t="s">
        <v>71</v>
      </c>
      <c r="BT533" t="s">
        <v>5032</v>
      </c>
      <c r="BU533" t="str">
        <f>HYPERLINK("https%3A%2F%2Fwww.webofscience.com%2Fwos%2Fwoscc%2Ffull-record%2FWOS:000371081900002","View Full Record in Web of Science")</f>
        <v>View Full Record in Web of Science</v>
      </c>
    </row>
    <row r="534" spans="1:73" x14ac:dyDescent="0.25">
      <c r="A534" t="s">
        <v>69</v>
      </c>
      <c r="B534" t="s">
        <v>5033</v>
      </c>
      <c r="C534" t="s">
        <v>71</v>
      </c>
      <c r="D534" t="s">
        <v>71</v>
      </c>
      <c r="E534" t="s">
        <v>71</v>
      </c>
      <c r="F534" t="s">
        <v>5033</v>
      </c>
      <c r="G534" t="s">
        <v>71</v>
      </c>
      <c r="H534" t="s">
        <v>71</v>
      </c>
      <c r="I534" t="s">
        <v>5034</v>
      </c>
      <c r="K534" t="s">
        <v>5035</v>
      </c>
      <c r="L534" t="s">
        <v>71</v>
      </c>
      <c r="M534" t="s">
        <v>71</v>
      </c>
      <c r="N534" t="s">
        <v>71</v>
      </c>
      <c r="O534" t="s">
        <v>71</v>
      </c>
      <c r="P534" t="s">
        <v>5036</v>
      </c>
      <c r="Q534" t="s">
        <v>5037</v>
      </c>
      <c r="R534" t="s">
        <v>5038</v>
      </c>
      <c r="S534" t="s">
        <v>5039</v>
      </c>
      <c r="T534" t="s">
        <v>5040</v>
      </c>
      <c r="U534" t="s">
        <v>71</v>
      </c>
      <c r="V534" t="s">
        <v>71</v>
      </c>
      <c r="W534" t="s">
        <v>5041</v>
      </c>
      <c r="X534" t="s">
        <v>71</v>
      </c>
      <c r="Y534" t="s">
        <v>71</v>
      </c>
      <c r="Z534" t="s">
        <v>71</v>
      </c>
      <c r="AA534" t="s">
        <v>71</v>
      </c>
      <c r="AB534" t="s">
        <v>71</v>
      </c>
      <c r="AC534" t="s">
        <v>71</v>
      </c>
      <c r="AD534" t="s">
        <v>71</v>
      </c>
      <c r="AE534" t="s">
        <v>71</v>
      </c>
      <c r="AF534" t="s">
        <v>71</v>
      </c>
      <c r="AG534" t="s">
        <v>71</v>
      </c>
      <c r="AH534" t="s">
        <v>71</v>
      </c>
      <c r="AI534" t="s">
        <v>71</v>
      </c>
      <c r="AJ534" t="s">
        <v>71</v>
      </c>
      <c r="AK534" t="s">
        <v>71</v>
      </c>
      <c r="AL534" t="s">
        <v>71</v>
      </c>
      <c r="AM534" t="s">
        <v>71</v>
      </c>
      <c r="AN534" t="s">
        <v>71</v>
      </c>
      <c r="AO534" t="s">
        <v>71</v>
      </c>
      <c r="AP534" t="s">
        <v>5042</v>
      </c>
      <c r="AQ534" t="s">
        <v>5043</v>
      </c>
      <c r="AR534" t="s">
        <v>71</v>
      </c>
      <c r="AS534" t="s">
        <v>71</v>
      </c>
      <c r="AT534" t="s">
        <v>71</v>
      </c>
      <c r="AU534" t="s">
        <v>5044</v>
      </c>
      <c r="AV534">
        <v>2005</v>
      </c>
      <c r="AW534">
        <v>23</v>
      </c>
      <c r="AX534">
        <v>2</v>
      </c>
      <c r="AY534" t="s">
        <v>71</v>
      </c>
      <c r="AZ534" t="s">
        <v>71</v>
      </c>
      <c r="BA534" t="s">
        <v>71</v>
      </c>
      <c r="BB534" t="s">
        <v>71</v>
      </c>
      <c r="BC534">
        <v>89</v>
      </c>
      <c r="BD534">
        <v>110</v>
      </c>
      <c r="BE534" t="s">
        <v>71</v>
      </c>
      <c r="BF534" t="s">
        <v>5045</v>
      </c>
      <c r="BG534" t="str">
        <f>HYPERLINK("http://dx.doi.org/10.1016/j.imavis.2004.06.013","http://dx.doi.org/10.1016/j.imavis.2004.06.013")</f>
        <v>http://dx.doi.org/10.1016/j.imavis.2004.06.013</v>
      </c>
      <c r="BH534" t="s">
        <v>71</v>
      </c>
      <c r="BI534" t="s">
        <v>71</v>
      </c>
      <c r="BJ534" t="s">
        <v>71</v>
      </c>
      <c r="BK534" t="s">
        <v>71</v>
      </c>
      <c r="BL534" t="s">
        <v>71</v>
      </c>
      <c r="BM534" t="s">
        <v>71</v>
      </c>
      <c r="BN534" t="s">
        <v>71</v>
      </c>
      <c r="BO534" t="s">
        <v>71</v>
      </c>
      <c r="BP534" t="s">
        <v>71</v>
      </c>
      <c r="BQ534" t="s">
        <v>71</v>
      </c>
      <c r="BR534" t="s">
        <v>71</v>
      </c>
      <c r="BS534" t="s">
        <v>71</v>
      </c>
      <c r="BT534" t="s">
        <v>5046</v>
      </c>
      <c r="BU534" t="str">
        <f>HYPERLINK("https%3A%2F%2Fwww.webofscience.com%2Fwos%2Fwoscc%2Ffull-record%2FWOS:000226021800002","View Full Record in Web of Science")</f>
        <v>View Full Record in Web of Science</v>
      </c>
    </row>
    <row r="535" spans="1:73" x14ac:dyDescent="0.25">
      <c r="A535" t="s">
        <v>69</v>
      </c>
      <c r="B535" t="s">
        <v>5047</v>
      </c>
      <c r="C535" t="s">
        <v>71</v>
      </c>
      <c r="D535" t="s">
        <v>71</v>
      </c>
      <c r="E535" t="s">
        <v>71</v>
      </c>
      <c r="F535" t="s">
        <v>5048</v>
      </c>
      <c r="G535" t="s">
        <v>71</v>
      </c>
      <c r="H535" t="s">
        <v>71</v>
      </c>
      <c r="I535" t="s">
        <v>5049</v>
      </c>
      <c r="K535" t="s">
        <v>257</v>
      </c>
      <c r="L535" t="s">
        <v>71</v>
      </c>
      <c r="M535" t="s">
        <v>71</v>
      </c>
      <c r="N535" t="s">
        <v>71</v>
      </c>
      <c r="O535" t="s">
        <v>71</v>
      </c>
      <c r="P535" t="s">
        <v>71</v>
      </c>
      <c r="Q535" t="s">
        <v>71</v>
      </c>
      <c r="R535" t="s">
        <v>71</v>
      </c>
      <c r="S535" t="s">
        <v>71</v>
      </c>
      <c r="T535" t="s">
        <v>71</v>
      </c>
      <c r="U535" t="s">
        <v>71</v>
      </c>
      <c r="V535" t="s">
        <v>71</v>
      </c>
      <c r="W535" t="s">
        <v>5050</v>
      </c>
      <c r="X535" t="s">
        <v>71</v>
      </c>
      <c r="Y535" t="s">
        <v>71</v>
      </c>
      <c r="Z535" t="s">
        <v>71</v>
      </c>
      <c r="AA535" t="s">
        <v>71</v>
      </c>
      <c r="AB535" t="s">
        <v>5051</v>
      </c>
      <c r="AC535" t="s">
        <v>5052</v>
      </c>
      <c r="AD535" t="s">
        <v>71</v>
      </c>
      <c r="AE535" t="s">
        <v>71</v>
      </c>
      <c r="AF535" t="s">
        <v>71</v>
      </c>
      <c r="AG535" t="s">
        <v>71</v>
      </c>
      <c r="AH535" t="s">
        <v>71</v>
      </c>
      <c r="AI535" t="s">
        <v>71</v>
      </c>
      <c r="AJ535" t="s">
        <v>71</v>
      </c>
      <c r="AK535" t="s">
        <v>71</v>
      </c>
      <c r="AL535" t="s">
        <v>71</v>
      </c>
      <c r="AM535" t="s">
        <v>71</v>
      </c>
      <c r="AN535" t="s">
        <v>71</v>
      </c>
      <c r="AO535" t="s">
        <v>71</v>
      </c>
      <c r="AP535" t="s">
        <v>261</v>
      </c>
      <c r="AQ535" t="s">
        <v>262</v>
      </c>
      <c r="AR535" t="s">
        <v>71</v>
      </c>
      <c r="AS535" t="s">
        <v>71</v>
      </c>
      <c r="AT535" t="s">
        <v>71</v>
      </c>
      <c r="AU535" t="s">
        <v>239</v>
      </c>
      <c r="AV535">
        <v>2021</v>
      </c>
      <c r="AW535">
        <v>129</v>
      </c>
      <c r="AX535" t="s">
        <v>71</v>
      </c>
      <c r="AY535" t="s">
        <v>71</v>
      </c>
      <c r="AZ535" t="s">
        <v>71</v>
      </c>
      <c r="BA535" t="s">
        <v>71</v>
      </c>
      <c r="BB535" t="s">
        <v>71</v>
      </c>
      <c r="BC535">
        <v>1</v>
      </c>
      <c r="BD535">
        <v>19</v>
      </c>
      <c r="BE535" t="s">
        <v>71</v>
      </c>
      <c r="BF535" t="s">
        <v>5053</v>
      </c>
      <c r="BG535" t="str">
        <f>HYPERLINK("http://dx.doi.org/10.1016/j.ijar.2020.10.004","http://dx.doi.org/10.1016/j.ijar.2020.10.004")</f>
        <v>http://dx.doi.org/10.1016/j.ijar.2020.10.004</v>
      </c>
      <c r="BH535" t="s">
        <v>71</v>
      </c>
      <c r="BI535" t="s">
        <v>71</v>
      </c>
      <c r="BJ535" t="s">
        <v>71</v>
      </c>
      <c r="BK535" t="s">
        <v>71</v>
      </c>
      <c r="BL535" t="s">
        <v>71</v>
      </c>
      <c r="BM535" t="s">
        <v>71</v>
      </c>
      <c r="BN535" t="s">
        <v>71</v>
      </c>
      <c r="BO535" t="s">
        <v>71</v>
      </c>
      <c r="BP535" t="s">
        <v>71</v>
      </c>
      <c r="BQ535" t="s">
        <v>71</v>
      </c>
      <c r="BR535" t="s">
        <v>71</v>
      </c>
      <c r="BS535" t="s">
        <v>71</v>
      </c>
      <c r="BT535" t="s">
        <v>5054</v>
      </c>
      <c r="BU535" t="str">
        <f>HYPERLINK("https%3A%2F%2Fwww.webofscience.com%2Fwos%2Fwoscc%2Ffull-record%2FWOS:000609259100001","View Full Record in Web of Science")</f>
        <v>View Full Record in Web of Science</v>
      </c>
    </row>
    <row r="536" spans="1:73" x14ac:dyDescent="0.25">
      <c r="A536" t="s">
        <v>69</v>
      </c>
      <c r="B536" t="s">
        <v>785</v>
      </c>
      <c r="C536" t="s">
        <v>71</v>
      </c>
      <c r="D536" t="s">
        <v>71</v>
      </c>
      <c r="E536" t="s">
        <v>71</v>
      </c>
      <c r="F536" t="s">
        <v>786</v>
      </c>
      <c r="G536" t="s">
        <v>71</v>
      </c>
      <c r="H536" t="s">
        <v>71</v>
      </c>
      <c r="I536" t="s">
        <v>5055</v>
      </c>
      <c r="K536" t="s">
        <v>5056</v>
      </c>
      <c r="L536" t="s">
        <v>71</v>
      </c>
      <c r="M536" t="s">
        <v>71</v>
      </c>
      <c r="N536" t="s">
        <v>71</v>
      </c>
      <c r="O536" t="s">
        <v>71</v>
      </c>
      <c r="P536" t="s">
        <v>71</v>
      </c>
      <c r="Q536" t="s">
        <v>71</v>
      </c>
      <c r="R536" t="s">
        <v>71</v>
      </c>
      <c r="S536" t="s">
        <v>71</v>
      </c>
      <c r="T536" t="s">
        <v>71</v>
      </c>
      <c r="U536" t="s">
        <v>71</v>
      </c>
      <c r="V536" t="s">
        <v>71</v>
      </c>
      <c r="W536" t="s">
        <v>5057</v>
      </c>
      <c r="X536" t="s">
        <v>71</v>
      </c>
      <c r="Y536" t="s">
        <v>71</v>
      </c>
      <c r="Z536" t="s">
        <v>71</v>
      </c>
      <c r="AA536" t="s">
        <v>71</v>
      </c>
      <c r="AB536" t="s">
        <v>790</v>
      </c>
      <c r="AC536" t="s">
        <v>791</v>
      </c>
      <c r="AD536" t="s">
        <v>71</v>
      </c>
      <c r="AE536" t="s">
        <v>71</v>
      </c>
      <c r="AF536" t="s">
        <v>71</v>
      </c>
      <c r="AG536" t="s">
        <v>71</v>
      </c>
      <c r="AH536" t="s">
        <v>71</v>
      </c>
      <c r="AI536" t="s">
        <v>71</v>
      </c>
      <c r="AJ536" t="s">
        <v>71</v>
      </c>
      <c r="AK536" t="s">
        <v>71</v>
      </c>
      <c r="AL536" t="s">
        <v>71</v>
      </c>
      <c r="AM536" t="s">
        <v>71</v>
      </c>
      <c r="AN536" t="s">
        <v>71</v>
      </c>
      <c r="AO536" t="s">
        <v>71</v>
      </c>
      <c r="AP536" t="s">
        <v>5058</v>
      </c>
      <c r="AQ536" t="s">
        <v>5059</v>
      </c>
      <c r="AR536" t="s">
        <v>71</v>
      </c>
      <c r="AS536" t="s">
        <v>71</v>
      </c>
      <c r="AT536" t="s">
        <v>71</v>
      </c>
      <c r="AU536" t="s">
        <v>344</v>
      </c>
      <c r="AV536">
        <v>2019</v>
      </c>
      <c r="AW536">
        <v>8</v>
      </c>
      <c r="AX536">
        <v>2</v>
      </c>
      <c r="AY536" t="s">
        <v>71</v>
      </c>
      <c r="AZ536" t="s">
        <v>71</v>
      </c>
      <c r="BA536" t="s">
        <v>71</v>
      </c>
      <c r="BB536" t="s">
        <v>71</v>
      </c>
      <c r="BC536">
        <v>181</v>
      </c>
      <c r="BD536">
        <v>193</v>
      </c>
      <c r="BE536" t="s">
        <v>71</v>
      </c>
      <c r="BF536" t="s">
        <v>5060</v>
      </c>
      <c r="BG536" t="str">
        <f>HYPERLINK("http://dx.doi.org/10.1007/s13748-018-00170-y","http://dx.doi.org/10.1007/s13748-018-00170-y")</f>
        <v>http://dx.doi.org/10.1007/s13748-018-00170-y</v>
      </c>
      <c r="BH536" t="s">
        <v>71</v>
      </c>
      <c r="BI536" t="s">
        <v>71</v>
      </c>
      <c r="BJ536" t="s">
        <v>71</v>
      </c>
      <c r="BK536" t="s">
        <v>71</v>
      </c>
      <c r="BL536" t="s">
        <v>71</v>
      </c>
      <c r="BM536" t="s">
        <v>71</v>
      </c>
      <c r="BN536" t="s">
        <v>71</v>
      </c>
      <c r="BO536" t="s">
        <v>71</v>
      </c>
      <c r="BP536" t="s">
        <v>71</v>
      </c>
      <c r="BQ536" t="s">
        <v>71</v>
      </c>
      <c r="BR536" t="s">
        <v>71</v>
      </c>
      <c r="BS536" t="s">
        <v>71</v>
      </c>
      <c r="BT536" t="s">
        <v>5061</v>
      </c>
      <c r="BU536" t="str">
        <f>HYPERLINK("https%3A%2F%2Fwww.webofscience.com%2Fwos%2Fwoscc%2Ffull-record%2FWOS:000469055600003","View Full Record in Web of Science")</f>
        <v>View Full Record in Web of Science</v>
      </c>
    </row>
    <row r="537" spans="1:73" x14ac:dyDescent="0.25">
      <c r="A537" t="s">
        <v>69</v>
      </c>
      <c r="B537" t="s">
        <v>5062</v>
      </c>
      <c r="C537" t="s">
        <v>71</v>
      </c>
      <c r="D537" t="s">
        <v>71</v>
      </c>
      <c r="E537" t="s">
        <v>71</v>
      </c>
      <c r="F537" t="s">
        <v>5063</v>
      </c>
      <c r="G537" t="s">
        <v>71</v>
      </c>
      <c r="H537" t="s">
        <v>71</v>
      </c>
      <c r="I537" t="s">
        <v>5064</v>
      </c>
      <c r="K537" t="s">
        <v>766</v>
      </c>
      <c r="L537" t="s">
        <v>71</v>
      </c>
      <c r="M537" t="s">
        <v>71</v>
      </c>
      <c r="N537" t="s">
        <v>71</v>
      </c>
      <c r="O537" t="s">
        <v>71</v>
      </c>
      <c r="P537" t="s">
        <v>71</v>
      </c>
      <c r="Q537" t="s">
        <v>71</v>
      </c>
      <c r="R537" t="s">
        <v>71</v>
      </c>
      <c r="S537" t="s">
        <v>71</v>
      </c>
      <c r="T537" t="s">
        <v>71</v>
      </c>
      <c r="U537" t="s">
        <v>71</v>
      </c>
      <c r="V537" t="s">
        <v>71</v>
      </c>
      <c r="W537" t="s">
        <v>5065</v>
      </c>
      <c r="X537" t="s">
        <v>71</v>
      </c>
      <c r="Y537" t="s">
        <v>71</v>
      </c>
      <c r="Z537" t="s">
        <v>71</v>
      </c>
      <c r="AA537" t="s">
        <v>71</v>
      </c>
      <c r="AB537" t="s">
        <v>5066</v>
      </c>
      <c r="AC537" t="s">
        <v>5067</v>
      </c>
      <c r="AD537" t="s">
        <v>71</v>
      </c>
      <c r="AE537" t="s">
        <v>71</v>
      </c>
      <c r="AF537" t="s">
        <v>71</v>
      </c>
      <c r="AG537" t="s">
        <v>71</v>
      </c>
      <c r="AH537" t="s">
        <v>71</v>
      </c>
      <c r="AI537" t="s">
        <v>71</v>
      </c>
      <c r="AJ537" t="s">
        <v>71</v>
      </c>
      <c r="AK537" t="s">
        <v>71</v>
      </c>
      <c r="AL537" t="s">
        <v>71</v>
      </c>
      <c r="AM537" t="s">
        <v>71</v>
      </c>
      <c r="AN537" t="s">
        <v>71</v>
      </c>
      <c r="AO537" t="s">
        <v>71</v>
      </c>
      <c r="AP537" t="s">
        <v>768</v>
      </c>
      <c r="AQ537" t="s">
        <v>769</v>
      </c>
      <c r="AR537" t="s">
        <v>71</v>
      </c>
      <c r="AS537" t="s">
        <v>71</v>
      </c>
      <c r="AT537" t="s">
        <v>71</v>
      </c>
      <c r="AU537" t="s">
        <v>728</v>
      </c>
      <c r="AV537">
        <v>2020</v>
      </c>
      <c r="AW537">
        <v>97</v>
      </c>
      <c r="AX537" t="s">
        <v>71</v>
      </c>
      <c r="AY537" t="s">
        <v>2847</v>
      </c>
      <c r="AZ537" t="s">
        <v>71</v>
      </c>
      <c r="BA537" t="s">
        <v>71</v>
      </c>
      <c r="BB537" t="s">
        <v>71</v>
      </c>
      <c r="BC537" t="s">
        <v>71</v>
      </c>
      <c r="BD537" t="s">
        <v>71</v>
      </c>
      <c r="BE537">
        <v>106803</v>
      </c>
      <c r="BF537" t="s">
        <v>5068</v>
      </c>
      <c r="BG537" t="str">
        <f>HYPERLINK("http://dx.doi.org/10.1016/j.asoc.2020.106803","http://dx.doi.org/10.1016/j.asoc.2020.106803")</f>
        <v>http://dx.doi.org/10.1016/j.asoc.2020.106803</v>
      </c>
      <c r="BH537" t="s">
        <v>71</v>
      </c>
      <c r="BI537" t="s">
        <v>71</v>
      </c>
      <c r="BJ537" t="s">
        <v>71</v>
      </c>
      <c r="BK537" t="s">
        <v>71</v>
      </c>
      <c r="BL537" t="s">
        <v>71</v>
      </c>
      <c r="BM537" t="s">
        <v>71</v>
      </c>
      <c r="BN537" t="s">
        <v>71</v>
      </c>
      <c r="BO537" t="s">
        <v>71</v>
      </c>
      <c r="BP537" t="s">
        <v>71</v>
      </c>
      <c r="BQ537" t="s">
        <v>71</v>
      </c>
      <c r="BR537" t="s">
        <v>71</v>
      </c>
      <c r="BS537" t="s">
        <v>71</v>
      </c>
      <c r="BT537" t="s">
        <v>5069</v>
      </c>
      <c r="BU537" t="str">
        <f>HYPERLINK("https%3A%2F%2Fwww.webofscience.com%2Fwos%2Fwoscc%2Ffull-record%2FWOS:000605628000016","View Full Record in Web of Science")</f>
        <v>View Full Record in Web of Science</v>
      </c>
    </row>
    <row r="538" spans="1:73" x14ac:dyDescent="0.25">
      <c r="A538" t="s">
        <v>69</v>
      </c>
      <c r="B538" t="s">
        <v>5070</v>
      </c>
      <c r="C538" t="s">
        <v>71</v>
      </c>
      <c r="D538" t="s">
        <v>71</v>
      </c>
      <c r="E538" t="s">
        <v>71</v>
      </c>
      <c r="F538" t="s">
        <v>5071</v>
      </c>
      <c r="G538" t="s">
        <v>71</v>
      </c>
      <c r="H538" t="s">
        <v>71</v>
      </c>
      <c r="I538" t="s">
        <v>5072</v>
      </c>
      <c r="K538" t="s">
        <v>5073</v>
      </c>
      <c r="L538" t="s">
        <v>71</v>
      </c>
      <c r="M538" t="s">
        <v>71</v>
      </c>
      <c r="N538" t="s">
        <v>71</v>
      </c>
      <c r="O538" t="s">
        <v>71</v>
      </c>
      <c r="P538" t="s">
        <v>71</v>
      </c>
      <c r="Q538" t="s">
        <v>71</v>
      </c>
      <c r="R538" t="s">
        <v>71</v>
      </c>
      <c r="S538" t="s">
        <v>71</v>
      </c>
      <c r="T538" t="s">
        <v>71</v>
      </c>
      <c r="U538" t="s">
        <v>71</v>
      </c>
      <c r="V538" t="s">
        <v>71</v>
      </c>
      <c r="W538" t="s">
        <v>5074</v>
      </c>
      <c r="X538" t="s">
        <v>71</v>
      </c>
      <c r="Y538" t="s">
        <v>71</v>
      </c>
      <c r="Z538" t="s">
        <v>71</v>
      </c>
      <c r="AA538" t="s">
        <v>71</v>
      </c>
      <c r="AB538" t="s">
        <v>5075</v>
      </c>
      <c r="AC538" t="s">
        <v>5076</v>
      </c>
      <c r="AD538" t="s">
        <v>71</v>
      </c>
      <c r="AE538" t="s">
        <v>71</v>
      </c>
      <c r="AF538" t="s">
        <v>71</v>
      </c>
      <c r="AG538" t="s">
        <v>71</v>
      </c>
      <c r="AH538" t="s">
        <v>71</v>
      </c>
      <c r="AI538" t="s">
        <v>71</v>
      </c>
      <c r="AJ538" t="s">
        <v>71</v>
      </c>
      <c r="AK538" t="s">
        <v>71</v>
      </c>
      <c r="AL538" t="s">
        <v>71</v>
      </c>
      <c r="AM538" t="s">
        <v>71</v>
      </c>
      <c r="AN538" t="s">
        <v>71</v>
      </c>
      <c r="AO538" t="s">
        <v>71</v>
      </c>
      <c r="AP538" t="s">
        <v>5077</v>
      </c>
      <c r="AQ538" t="s">
        <v>5078</v>
      </c>
      <c r="AR538" t="s">
        <v>71</v>
      </c>
      <c r="AS538" t="s">
        <v>71</v>
      </c>
      <c r="AT538" t="s">
        <v>71</v>
      </c>
      <c r="AU538" t="s">
        <v>344</v>
      </c>
      <c r="AV538">
        <v>2016</v>
      </c>
      <c r="AW538">
        <v>26</v>
      </c>
      <c r="AX538">
        <v>2</v>
      </c>
      <c r="AY538" t="s">
        <v>71</v>
      </c>
      <c r="AZ538" t="s">
        <v>71</v>
      </c>
      <c r="BA538" t="s">
        <v>71</v>
      </c>
      <c r="BB538" t="s">
        <v>71</v>
      </c>
      <c r="BC538">
        <v>495</v>
      </c>
      <c r="BD538">
        <v>516</v>
      </c>
      <c r="BE538" t="s">
        <v>71</v>
      </c>
      <c r="BF538" t="s">
        <v>5079</v>
      </c>
      <c r="BG538" t="str">
        <f>HYPERLINK("http://dx.doi.org/10.1515/amcs-2016-0035","http://dx.doi.org/10.1515/amcs-2016-0035")</f>
        <v>http://dx.doi.org/10.1515/amcs-2016-0035</v>
      </c>
      <c r="BH538" t="s">
        <v>71</v>
      </c>
      <c r="BI538" t="s">
        <v>71</v>
      </c>
      <c r="BJ538" t="s">
        <v>71</v>
      </c>
      <c r="BK538" t="s">
        <v>71</v>
      </c>
      <c r="BL538" t="s">
        <v>71</v>
      </c>
      <c r="BM538" t="s">
        <v>71</v>
      </c>
      <c r="BN538" t="s">
        <v>71</v>
      </c>
      <c r="BO538" t="s">
        <v>71</v>
      </c>
      <c r="BP538" t="s">
        <v>71</v>
      </c>
      <c r="BQ538" t="s">
        <v>71</v>
      </c>
      <c r="BR538" t="s">
        <v>71</v>
      </c>
      <c r="BS538" t="s">
        <v>71</v>
      </c>
      <c r="BT538" t="s">
        <v>5080</v>
      </c>
      <c r="BU538" t="str">
        <f>HYPERLINK("https%3A%2F%2Fwww.webofscience.com%2Fwos%2Fwoscc%2Ffull-record%2FWOS:000379516300018","View Full Record in Web of Science")</f>
        <v>View Full Record in Web of Science</v>
      </c>
    </row>
    <row r="539" spans="1:73" x14ac:dyDescent="0.25">
      <c r="A539" t="s">
        <v>69</v>
      </c>
      <c r="B539" t="s">
        <v>5081</v>
      </c>
      <c r="C539" t="s">
        <v>71</v>
      </c>
      <c r="D539" t="s">
        <v>71</v>
      </c>
      <c r="E539" t="s">
        <v>71</v>
      </c>
      <c r="F539" t="s">
        <v>5082</v>
      </c>
      <c r="G539" t="s">
        <v>71</v>
      </c>
      <c r="H539" t="s">
        <v>71</v>
      </c>
      <c r="I539" t="s">
        <v>5083</v>
      </c>
      <c r="K539" t="s">
        <v>3102</v>
      </c>
      <c r="L539" t="s">
        <v>71</v>
      </c>
      <c r="M539" t="s">
        <v>71</v>
      </c>
      <c r="N539" t="s">
        <v>71</v>
      </c>
      <c r="O539" t="s">
        <v>71</v>
      </c>
      <c r="P539" t="s">
        <v>71</v>
      </c>
      <c r="Q539" t="s">
        <v>71</v>
      </c>
      <c r="R539" t="s">
        <v>71</v>
      </c>
      <c r="S539" t="s">
        <v>71</v>
      </c>
      <c r="T539" t="s">
        <v>71</v>
      </c>
      <c r="U539" t="s">
        <v>71</v>
      </c>
      <c r="V539" t="s">
        <v>71</v>
      </c>
      <c r="W539" t="s">
        <v>5084</v>
      </c>
      <c r="X539" t="s">
        <v>71</v>
      </c>
      <c r="Y539" t="s">
        <v>71</v>
      </c>
      <c r="Z539" t="s">
        <v>71</v>
      </c>
      <c r="AA539" t="s">
        <v>71</v>
      </c>
      <c r="AB539" t="s">
        <v>5085</v>
      </c>
      <c r="AC539" t="s">
        <v>5086</v>
      </c>
      <c r="AD539" t="s">
        <v>71</v>
      </c>
      <c r="AE539" t="s">
        <v>71</v>
      </c>
      <c r="AF539" t="s">
        <v>71</v>
      </c>
      <c r="AG539" t="s">
        <v>71</v>
      </c>
      <c r="AH539" t="s">
        <v>71</v>
      </c>
      <c r="AI539" t="s">
        <v>71</v>
      </c>
      <c r="AJ539" t="s">
        <v>71</v>
      </c>
      <c r="AK539" t="s">
        <v>71</v>
      </c>
      <c r="AL539" t="s">
        <v>71</v>
      </c>
      <c r="AM539" t="s">
        <v>71</v>
      </c>
      <c r="AN539" t="s">
        <v>71</v>
      </c>
      <c r="AO539" t="s">
        <v>71</v>
      </c>
      <c r="AP539" t="s">
        <v>3107</v>
      </c>
      <c r="AQ539" t="s">
        <v>71</v>
      </c>
      <c r="AR539" t="s">
        <v>71</v>
      </c>
      <c r="AS539" t="s">
        <v>71</v>
      </c>
      <c r="AT539" t="s">
        <v>71</v>
      </c>
      <c r="AU539" t="s">
        <v>479</v>
      </c>
      <c r="AV539">
        <v>2012</v>
      </c>
      <c r="AW539">
        <v>8</v>
      </c>
      <c r="AX539" t="s">
        <v>5087</v>
      </c>
      <c r="AY539" t="s">
        <v>71</v>
      </c>
      <c r="AZ539" t="s">
        <v>71</v>
      </c>
      <c r="BA539" t="s">
        <v>71</v>
      </c>
      <c r="BB539" t="s">
        <v>71</v>
      </c>
      <c r="BC539">
        <v>7437</v>
      </c>
      <c r="BD539">
        <v>7450</v>
      </c>
      <c r="BE539" t="s">
        <v>71</v>
      </c>
      <c r="BF539" t="s">
        <v>71</v>
      </c>
      <c r="BG539" t="s">
        <v>71</v>
      </c>
      <c r="BH539" t="s">
        <v>71</v>
      </c>
      <c r="BI539" t="s">
        <v>71</v>
      </c>
      <c r="BJ539" t="s">
        <v>71</v>
      </c>
      <c r="BK539" t="s">
        <v>71</v>
      </c>
      <c r="BL539" t="s">
        <v>71</v>
      </c>
      <c r="BM539" t="s">
        <v>71</v>
      </c>
      <c r="BN539" t="s">
        <v>71</v>
      </c>
      <c r="BO539" t="s">
        <v>71</v>
      </c>
      <c r="BP539" t="s">
        <v>71</v>
      </c>
      <c r="BQ539" t="s">
        <v>71</v>
      </c>
      <c r="BR539" t="s">
        <v>71</v>
      </c>
      <c r="BS539" t="s">
        <v>71</v>
      </c>
      <c r="BT539" t="s">
        <v>5088</v>
      </c>
      <c r="BU539" t="str">
        <f>HYPERLINK("https%3A%2F%2Fwww.webofscience.com%2Fwos%2Fwoscc%2Ffull-record%2FWOS:000310118400031","View Full Record in Web of Science")</f>
        <v>View Full Record in Web of Science</v>
      </c>
    </row>
    <row r="540" spans="1:73" x14ac:dyDescent="0.25">
      <c r="A540" t="s">
        <v>69</v>
      </c>
      <c r="B540" t="s">
        <v>5089</v>
      </c>
      <c r="C540" t="s">
        <v>71</v>
      </c>
      <c r="D540" t="s">
        <v>71</v>
      </c>
      <c r="E540" t="s">
        <v>71</v>
      </c>
      <c r="F540" t="s">
        <v>5089</v>
      </c>
      <c r="G540" t="s">
        <v>71</v>
      </c>
      <c r="H540" t="s">
        <v>71</v>
      </c>
      <c r="I540" t="s">
        <v>5090</v>
      </c>
      <c r="K540" t="s">
        <v>421</v>
      </c>
      <c r="L540" t="s">
        <v>71</v>
      </c>
      <c r="M540" t="s">
        <v>71</v>
      </c>
      <c r="N540" t="s">
        <v>71</v>
      </c>
      <c r="O540" t="s">
        <v>71</v>
      </c>
      <c r="P540" t="s">
        <v>71</v>
      </c>
      <c r="Q540" t="s">
        <v>71</v>
      </c>
      <c r="R540" t="s">
        <v>71</v>
      </c>
      <c r="S540" t="s">
        <v>71</v>
      </c>
      <c r="T540" t="s">
        <v>71</v>
      </c>
      <c r="U540" t="s">
        <v>71</v>
      </c>
      <c r="V540" t="s">
        <v>71</v>
      </c>
      <c r="W540" t="s">
        <v>5091</v>
      </c>
      <c r="X540" t="s">
        <v>71</v>
      </c>
      <c r="Y540" t="s">
        <v>71</v>
      </c>
      <c r="Z540" t="s">
        <v>71</v>
      </c>
      <c r="AA540" t="s">
        <v>71</v>
      </c>
      <c r="AB540" t="s">
        <v>71</v>
      </c>
      <c r="AC540" t="s">
        <v>71</v>
      </c>
      <c r="AD540" t="s">
        <v>71</v>
      </c>
      <c r="AE540" t="s">
        <v>71</v>
      </c>
      <c r="AF540" t="s">
        <v>71</v>
      </c>
      <c r="AG540" t="s">
        <v>71</v>
      </c>
      <c r="AH540" t="s">
        <v>71</v>
      </c>
      <c r="AI540" t="s">
        <v>71</v>
      </c>
      <c r="AJ540" t="s">
        <v>71</v>
      </c>
      <c r="AK540" t="s">
        <v>71</v>
      </c>
      <c r="AL540" t="s">
        <v>71</v>
      </c>
      <c r="AM540" t="s">
        <v>71</v>
      </c>
      <c r="AN540" t="s">
        <v>71</v>
      </c>
      <c r="AO540" t="s">
        <v>71</v>
      </c>
      <c r="AP540" t="s">
        <v>423</v>
      </c>
      <c r="AQ540" t="s">
        <v>71</v>
      </c>
      <c r="AR540" t="s">
        <v>71</v>
      </c>
      <c r="AS540" t="s">
        <v>71</v>
      </c>
      <c r="AT540" t="s">
        <v>71</v>
      </c>
      <c r="AU540" t="s">
        <v>5092</v>
      </c>
      <c r="AV540">
        <v>1996</v>
      </c>
      <c r="AW540">
        <v>77</v>
      </c>
      <c r="AX540">
        <v>3</v>
      </c>
      <c r="AY540" t="s">
        <v>71</v>
      </c>
      <c r="AZ540" t="s">
        <v>71</v>
      </c>
      <c r="BA540" t="s">
        <v>71</v>
      </c>
      <c r="BB540" t="s">
        <v>71</v>
      </c>
      <c r="BC540">
        <v>277</v>
      </c>
      <c r="BD540">
        <v>290</v>
      </c>
      <c r="BE540" t="s">
        <v>71</v>
      </c>
      <c r="BF540" t="s">
        <v>5093</v>
      </c>
      <c r="BG540" t="str">
        <f>HYPERLINK("http://dx.doi.org/10.1016/0165-0114(95)00088-7","http://dx.doi.org/10.1016/0165-0114(95)00088-7")</f>
        <v>http://dx.doi.org/10.1016/0165-0114(95)00088-7</v>
      </c>
      <c r="BH540" t="s">
        <v>71</v>
      </c>
      <c r="BI540" t="s">
        <v>71</v>
      </c>
      <c r="BJ540" t="s">
        <v>71</v>
      </c>
      <c r="BK540" t="s">
        <v>71</v>
      </c>
      <c r="BL540" t="s">
        <v>71</v>
      </c>
      <c r="BM540" t="s">
        <v>71</v>
      </c>
      <c r="BN540" t="s">
        <v>71</v>
      </c>
      <c r="BO540" t="s">
        <v>71</v>
      </c>
      <c r="BP540" t="s">
        <v>71</v>
      </c>
      <c r="BQ540" t="s">
        <v>71</v>
      </c>
      <c r="BR540" t="s">
        <v>71</v>
      </c>
      <c r="BS540" t="s">
        <v>71</v>
      </c>
      <c r="BT540" t="s">
        <v>5094</v>
      </c>
      <c r="BU540" t="str">
        <f>HYPERLINK("https%3A%2F%2Fwww.webofscience.com%2Fwos%2Fwoscc%2Ffull-record%2FWOS:A1996TU25700003","View Full Record in Web of Science")</f>
        <v>View Full Record in Web of Science</v>
      </c>
    </row>
    <row r="541" spans="1:73" x14ac:dyDescent="0.25">
      <c r="A541" t="s">
        <v>69</v>
      </c>
      <c r="B541" t="s">
        <v>5095</v>
      </c>
      <c r="C541" t="s">
        <v>71</v>
      </c>
      <c r="D541" t="s">
        <v>71</v>
      </c>
      <c r="E541" t="s">
        <v>71</v>
      </c>
      <c r="F541" t="s">
        <v>5096</v>
      </c>
      <c r="G541" t="s">
        <v>71</v>
      </c>
      <c r="H541" t="s">
        <v>71</v>
      </c>
      <c r="I541" t="s">
        <v>5097</v>
      </c>
      <c r="K541" t="s">
        <v>123</v>
      </c>
      <c r="L541" t="s">
        <v>71</v>
      </c>
      <c r="M541" t="s">
        <v>71</v>
      </c>
      <c r="N541" t="s">
        <v>71</v>
      </c>
      <c r="O541" t="s">
        <v>71</v>
      </c>
      <c r="P541" t="s">
        <v>71</v>
      </c>
      <c r="Q541" t="s">
        <v>71</v>
      </c>
      <c r="R541" t="s">
        <v>71</v>
      </c>
      <c r="S541" t="s">
        <v>71</v>
      </c>
      <c r="T541" t="s">
        <v>71</v>
      </c>
      <c r="U541" t="s">
        <v>71</v>
      </c>
      <c r="V541" t="s">
        <v>71</v>
      </c>
      <c r="W541" t="s">
        <v>5098</v>
      </c>
      <c r="X541" t="s">
        <v>71</v>
      </c>
      <c r="Y541" t="s">
        <v>71</v>
      </c>
      <c r="Z541" t="s">
        <v>71</v>
      </c>
      <c r="AA541" t="s">
        <v>71</v>
      </c>
      <c r="AB541" t="s">
        <v>1957</v>
      </c>
      <c r="AC541" t="s">
        <v>71</v>
      </c>
      <c r="AD541" t="s">
        <v>71</v>
      </c>
      <c r="AE541" t="s">
        <v>71</v>
      </c>
      <c r="AF541" t="s">
        <v>71</v>
      </c>
      <c r="AG541" t="s">
        <v>71</v>
      </c>
      <c r="AH541" t="s">
        <v>71</v>
      </c>
      <c r="AI541" t="s">
        <v>71</v>
      </c>
      <c r="AJ541" t="s">
        <v>71</v>
      </c>
      <c r="AK541" t="s">
        <v>71</v>
      </c>
      <c r="AL541" t="s">
        <v>71</v>
      </c>
      <c r="AM541" t="s">
        <v>71</v>
      </c>
      <c r="AN541" t="s">
        <v>71</v>
      </c>
      <c r="AO541" t="s">
        <v>71</v>
      </c>
      <c r="AP541" t="s">
        <v>127</v>
      </c>
      <c r="AQ541" t="s">
        <v>128</v>
      </c>
      <c r="AR541" t="s">
        <v>71</v>
      </c>
      <c r="AS541" t="s">
        <v>71</v>
      </c>
      <c r="AT541" t="s">
        <v>71</v>
      </c>
      <c r="AU541" t="s">
        <v>794</v>
      </c>
      <c r="AV541">
        <v>2020</v>
      </c>
      <c r="AW541">
        <v>507</v>
      </c>
      <c r="AX541" t="s">
        <v>71</v>
      </c>
      <c r="AY541" t="s">
        <v>71</v>
      </c>
      <c r="AZ541" t="s">
        <v>71</v>
      </c>
      <c r="BA541" t="s">
        <v>71</v>
      </c>
      <c r="BB541" t="s">
        <v>71</v>
      </c>
      <c r="BC541">
        <v>503</v>
      </c>
      <c r="BD541">
        <v>521</v>
      </c>
      <c r="BE541" t="s">
        <v>71</v>
      </c>
      <c r="BF541" t="s">
        <v>5099</v>
      </c>
      <c r="BG541" t="str">
        <f>HYPERLINK("http://dx.doi.org/10.1016/j.ins.2018.11.018","http://dx.doi.org/10.1016/j.ins.2018.11.018")</f>
        <v>http://dx.doi.org/10.1016/j.ins.2018.11.018</v>
      </c>
      <c r="BH541" t="s">
        <v>71</v>
      </c>
      <c r="BI541" t="s">
        <v>71</v>
      </c>
      <c r="BJ541" t="s">
        <v>71</v>
      </c>
      <c r="BK541" t="s">
        <v>71</v>
      </c>
      <c r="BL541" t="s">
        <v>71</v>
      </c>
      <c r="BM541" t="s">
        <v>71</v>
      </c>
      <c r="BN541" t="s">
        <v>71</v>
      </c>
      <c r="BO541" t="s">
        <v>71</v>
      </c>
      <c r="BP541" t="s">
        <v>71</v>
      </c>
      <c r="BQ541" t="s">
        <v>71</v>
      </c>
      <c r="BR541" t="s">
        <v>71</v>
      </c>
      <c r="BS541" t="s">
        <v>71</v>
      </c>
      <c r="BT541" t="s">
        <v>5100</v>
      </c>
      <c r="BU541" t="str">
        <f>HYPERLINK("https%3A%2F%2Fwww.webofscience.com%2Fwos%2Fwoscc%2Ffull-record%2FWOS:000489000500031","View Full Record in Web of Science")</f>
        <v>View Full Record in Web of Science</v>
      </c>
    </row>
    <row r="542" spans="1:73" x14ac:dyDescent="0.25">
      <c r="A542" t="s">
        <v>83</v>
      </c>
      <c r="B542" t="s">
        <v>5101</v>
      </c>
      <c r="C542" t="s">
        <v>71</v>
      </c>
      <c r="D542" t="s">
        <v>5102</v>
      </c>
      <c r="E542" t="s">
        <v>71</v>
      </c>
      <c r="F542" t="s">
        <v>5103</v>
      </c>
      <c r="G542" t="s">
        <v>71</v>
      </c>
      <c r="H542" t="s">
        <v>71</v>
      </c>
      <c r="I542" t="s">
        <v>5104</v>
      </c>
      <c r="K542" t="s">
        <v>5105</v>
      </c>
      <c r="L542" t="s">
        <v>687</v>
      </c>
      <c r="M542" t="s">
        <v>71</v>
      </c>
      <c r="N542" t="s">
        <v>71</v>
      </c>
      <c r="O542" t="s">
        <v>71</v>
      </c>
      <c r="P542" t="s">
        <v>5106</v>
      </c>
      <c r="Q542" t="s">
        <v>5107</v>
      </c>
      <c r="R542" t="s">
        <v>4667</v>
      </c>
      <c r="S542" t="s">
        <v>71</v>
      </c>
      <c r="T542" t="s">
        <v>71</v>
      </c>
      <c r="U542" t="s">
        <v>71</v>
      </c>
      <c r="V542" t="s">
        <v>71</v>
      </c>
      <c r="W542" t="s">
        <v>5108</v>
      </c>
      <c r="X542" t="s">
        <v>71</v>
      </c>
      <c r="Y542" t="s">
        <v>71</v>
      </c>
      <c r="Z542" t="s">
        <v>71</v>
      </c>
      <c r="AA542" t="s">
        <v>71</v>
      </c>
      <c r="AB542" t="s">
        <v>71</v>
      </c>
      <c r="AC542" t="s">
        <v>71</v>
      </c>
      <c r="AD542" t="s">
        <v>71</v>
      </c>
      <c r="AE542" t="s">
        <v>71</v>
      </c>
      <c r="AF542" t="s">
        <v>71</v>
      </c>
      <c r="AG542" t="s">
        <v>71</v>
      </c>
      <c r="AH542" t="s">
        <v>71</v>
      </c>
      <c r="AI542" t="s">
        <v>71</v>
      </c>
      <c r="AJ542" t="s">
        <v>71</v>
      </c>
      <c r="AK542" t="s">
        <v>71</v>
      </c>
      <c r="AL542" t="s">
        <v>71</v>
      </c>
      <c r="AM542" t="s">
        <v>71</v>
      </c>
      <c r="AN542" t="s">
        <v>71</v>
      </c>
      <c r="AO542" t="s">
        <v>71</v>
      </c>
      <c r="AP542" t="s">
        <v>695</v>
      </c>
      <c r="AQ542" t="s">
        <v>1283</v>
      </c>
      <c r="AR542" t="s">
        <v>5109</v>
      </c>
      <c r="AS542" t="s">
        <v>71</v>
      </c>
      <c r="AT542" t="s">
        <v>71</v>
      </c>
      <c r="AU542" t="s">
        <v>71</v>
      </c>
      <c r="AV542">
        <v>2018</v>
      </c>
      <c r="AW542">
        <v>10933</v>
      </c>
      <c r="AX542" t="s">
        <v>71</v>
      </c>
      <c r="AY542" t="s">
        <v>71</v>
      </c>
      <c r="AZ542" t="s">
        <v>71</v>
      </c>
      <c r="BA542" t="s">
        <v>71</v>
      </c>
      <c r="BB542" t="s">
        <v>71</v>
      </c>
      <c r="BC542">
        <v>119</v>
      </c>
      <c r="BD542">
        <v>134</v>
      </c>
      <c r="BE542" t="s">
        <v>71</v>
      </c>
      <c r="BF542" t="s">
        <v>5110</v>
      </c>
      <c r="BG542" t="str">
        <f>HYPERLINK("http://dx.doi.org/10.1007/978-3-319-95786-9_9","http://dx.doi.org/10.1007/978-3-319-95786-9_9")</f>
        <v>http://dx.doi.org/10.1007/978-3-319-95786-9_9</v>
      </c>
      <c r="BH542" t="s">
        <v>71</v>
      </c>
      <c r="BI542" t="s">
        <v>71</v>
      </c>
      <c r="BJ542" t="s">
        <v>71</v>
      </c>
      <c r="BK542" t="s">
        <v>71</v>
      </c>
      <c r="BL542" t="s">
        <v>71</v>
      </c>
      <c r="BM542" t="s">
        <v>71</v>
      </c>
      <c r="BN542" t="s">
        <v>71</v>
      </c>
      <c r="BO542" t="s">
        <v>71</v>
      </c>
      <c r="BP542" t="s">
        <v>71</v>
      </c>
      <c r="BQ542" t="s">
        <v>71</v>
      </c>
      <c r="BR542" t="s">
        <v>71</v>
      </c>
      <c r="BS542" t="s">
        <v>71</v>
      </c>
      <c r="BT542" t="s">
        <v>5111</v>
      </c>
      <c r="BU542" t="str">
        <f>HYPERLINK("https%3A%2F%2Fwww.webofscience.com%2Fwos%2Fwoscc%2Ffull-record%2FWOS:000469337800009","View Full Record in Web of Science")</f>
        <v>View Full Record in Web of Science</v>
      </c>
    </row>
    <row r="543" spans="1:73" x14ac:dyDescent="0.25">
      <c r="A543" t="s">
        <v>83</v>
      </c>
      <c r="B543" t="s">
        <v>5112</v>
      </c>
      <c r="C543" t="s">
        <v>71</v>
      </c>
      <c r="D543" t="s">
        <v>5113</v>
      </c>
      <c r="E543" t="s">
        <v>71</v>
      </c>
      <c r="F543" t="s">
        <v>5114</v>
      </c>
      <c r="G543" t="s">
        <v>71</v>
      </c>
      <c r="H543" t="s">
        <v>71</v>
      </c>
      <c r="I543" t="s">
        <v>5115</v>
      </c>
      <c r="K543" t="s">
        <v>5116</v>
      </c>
      <c r="L543" t="s">
        <v>71</v>
      </c>
      <c r="M543" t="s">
        <v>71</v>
      </c>
      <c r="N543" t="s">
        <v>71</v>
      </c>
      <c r="O543" t="s">
        <v>71</v>
      </c>
      <c r="P543" t="s">
        <v>5117</v>
      </c>
      <c r="Q543" t="s">
        <v>5118</v>
      </c>
      <c r="R543" t="s">
        <v>5119</v>
      </c>
      <c r="S543" t="s">
        <v>5120</v>
      </c>
      <c r="T543" t="s">
        <v>71</v>
      </c>
      <c r="U543" t="s">
        <v>71</v>
      </c>
      <c r="V543" t="s">
        <v>71</v>
      </c>
      <c r="W543" t="s">
        <v>5121</v>
      </c>
      <c r="X543" t="s">
        <v>71</v>
      </c>
      <c r="Y543" t="s">
        <v>71</v>
      </c>
      <c r="Z543" t="s">
        <v>71</v>
      </c>
      <c r="AA543" t="s">
        <v>71</v>
      </c>
      <c r="AB543" t="s">
        <v>5122</v>
      </c>
      <c r="AC543" t="s">
        <v>5123</v>
      </c>
      <c r="AD543" t="s">
        <v>71</v>
      </c>
      <c r="AE543" t="s">
        <v>71</v>
      </c>
      <c r="AF543" t="s">
        <v>71</v>
      </c>
      <c r="AG543" t="s">
        <v>71</v>
      </c>
      <c r="AH543" t="s">
        <v>71</v>
      </c>
      <c r="AI543" t="s">
        <v>71</v>
      </c>
      <c r="AJ543" t="s">
        <v>71</v>
      </c>
      <c r="AK543" t="s">
        <v>71</v>
      </c>
      <c r="AL543" t="s">
        <v>71</v>
      </c>
      <c r="AM543" t="s">
        <v>71</v>
      </c>
      <c r="AN543" t="s">
        <v>71</v>
      </c>
      <c r="AO543" t="s">
        <v>71</v>
      </c>
      <c r="AP543" t="s">
        <v>71</v>
      </c>
      <c r="AQ543" t="s">
        <v>71</v>
      </c>
      <c r="AR543" t="s">
        <v>5124</v>
      </c>
      <c r="AS543" t="s">
        <v>71</v>
      </c>
      <c r="AT543" t="s">
        <v>71</v>
      </c>
      <c r="AU543" t="s">
        <v>71</v>
      </c>
      <c r="AV543">
        <v>2013</v>
      </c>
      <c r="AW543" t="s">
        <v>71</v>
      </c>
      <c r="AX543" t="s">
        <v>71</v>
      </c>
      <c r="AY543" t="s">
        <v>71</v>
      </c>
      <c r="AZ543" t="s">
        <v>71</v>
      </c>
      <c r="BA543" t="s">
        <v>71</v>
      </c>
      <c r="BB543" t="s">
        <v>71</v>
      </c>
      <c r="BC543">
        <v>599</v>
      </c>
      <c r="BD543">
        <v>604</v>
      </c>
      <c r="BE543" t="s">
        <v>71</v>
      </c>
      <c r="BF543" t="s">
        <v>71</v>
      </c>
      <c r="BG543" t="s">
        <v>71</v>
      </c>
      <c r="BH543" t="s">
        <v>71</v>
      </c>
      <c r="BI543" t="s">
        <v>71</v>
      </c>
      <c r="BJ543" t="s">
        <v>71</v>
      </c>
      <c r="BK543" t="s">
        <v>71</v>
      </c>
      <c r="BL543" t="s">
        <v>71</v>
      </c>
      <c r="BM543" t="s">
        <v>71</v>
      </c>
      <c r="BN543" t="s">
        <v>71</v>
      </c>
      <c r="BO543" t="s">
        <v>71</v>
      </c>
      <c r="BP543" t="s">
        <v>71</v>
      </c>
      <c r="BQ543" t="s">
        <v>71</v>
      </c>
      <c r="BR543" t="s">
        <v>71</v>
      </c>
      <c r="BS543" t="s">
        <v>71</v>
      </c>
      <c r="BT543" t="s">
        <v>5125</v>
      </c>
      <c r="BU543" t="str">
        <f>HYPERLINK("https%3A%2F%2Fwww.webofscience.com%2Fwos%2Fwoscc%2Ffull-record%2FWOS:000333960300105","View Full Record in Web of Science")</f>
        <v>View Full Record in Web of Science</v>
      </c>
    </row>
    <row r="544" spans="1:73" x14ac:dyDescent="0.25">
      <c r="A544" t="s">
        <v>83</v>
      </c>
      <c r="B544" t="s">
        <v>5126</v>
      </c>
      <c r="C544" t="s">
        <v>71</v>
      </c>
      <c r="D544" t="s">
        <v>5127</v>
      </c>
      <c r="E544" t="s">
        <v>71</v>
      </c>
      <c r="F544" t="s">
        <v>5128</v>
      </c>
      <c r="G544" t="s">
        <v>71</v>
      </c>
      <c r="H544" t="s">
        <v>71</v>
      </c>
      <c r="I544" t="s">
        <v>5129</v>
      </c>
      <c r="K544" t="s">
        <v>5130</v>
      </c>
      <c r="L544" t="s">
        <v>1407</v>
      </c>
      <c r="M544" t="s">
        <v>71</v>
      </c>
      <c r="N544" t="s">
        <v>71</v>
      </c>
      <c r="O544" t="s">
        <v>71</v>
      </c>
      <c r="P544" t="s">
        <v>5131</v>
      </c>
      <c r="Q544" t="s">
        <v>5132</v>
      </c>
      <c r="R544" t="s">
        <v>5133</v>
      </c>
      <c r="S544" t="s">
        <v>5134</v>
      </c>
      <c r="T544" t="s">
        <v>5135</v>
      </c>
      <c r="U544" t="s">
        <v>71</v>
      </c>
      <c r="V544" t="s">
        <v>71</v>
      </c>
      <c r="W544" t="s">
        <v>5136</v>
      </c>
      <c r="X544" t="s">
        <v>71</v>
      </c>
      <c r="Y544" t="s">
        <v>71</v>
      </c>
      <c r="Z544" t="s">
        <v>71</v>
      </c>
      <c r="AA544" t="s">
        <v>71</v>
      </c>
      <c r="AB544" t="s">
        <v>71</v>
      </c>
      <c r="AC544" t="s">
        <v>71</v>
      </c>
      <c r="AD544" t="s">
        <v>71</v>
      </c>
      <c r="AE544" t="s">
        <v>71</v>
      </c>
      <c r="AF544" t="s">
        <v>71</v>
      </c>
      <c r="AG544" t="s">
        <v>71</v>
      </c>
      <c r="AH544" t="s">
        <v>71</v>
      </c>
      <c r="AI544" t="s">
        <v>71</v>
      </c>
      <c r="AJ544" t="s">
        <v>71</v>
      </c>
      <c r="AK544" t="s">
        <v>71</v>
      </c>
      <c r="AL544" t="s">
        <v>71</v>
      </c>
      <c r="AM544" t="s">
        <v>71</v>
      </c>
      <c r="AN544" t="s">
        <v>71</v>
      </c>
      <c r="AO544" t="s">
        <v>71</v>
      </c>
      <c r="AP544" t="s">
        <v>1413</v>
      </c>
      <c r="AQ544" t="s">
        <v>71</v>
      </c>
      <c r="AR544" t="s">
        <v>5137</v>
      </c>
      <c r="AS544" t="s">
        <v>71</v>
      </c>
      <c r="AT544" t="s">
        <v>71</v>
      </c>
      <c r="AU544" t="s">
        <v>71</v>
      </c>
      <c r="AV544">
        <v>2013</v>
      </c>
      <c r="AW544">
        <v>32</v>
      </c>
      <c r="AX544" t="s">
        <v>71</v>
      </c>
      <c r="AY544" t="s">
        <v>71</v>
      </c>
      <c r="AZ544" t="s">
        <v>71</v>
      </c>
      <c r="BA544" t="s">
        <v>71</v>
      </c>
      <c r="BB544" t="s">
        <v>71</v>
      </c>
      <c r="BC544">
        <v>369</v>
      </c>
      <c r="BD544">
        <v>375</v>
      </c>
      <c r="BE544" t="s">
        <v>71</v>
      </c>
      <c r="BF544" t="s">
        <v>71</v>
      </c>
      <c r="BG544" t="s">
        <v>71</v>
      </c>
      <c r="BH544" t="s">
        <v>71</v>
      </c>
      <c r="BI544" t="s">
        <v>71</v>
      </c>
      <c r="BJ544" t="s">
        <v>71</v>
      </c>
      <c r="BK544" t="s">
        <v>71</v>
      </c>
      <c r="BL544" t="s">
        <v>71</v>
      </c>
      <c r="BM544" t="s">
        <v>71</v>
      </c>
      <c r="BN544" t="s">
        <v>71</v>
      </c>
      <c r="BO544" t="s">
        <v>71</v>
      </c>
      <c r="BP544" t="s">
        <v>71</v>
      </c>
      <c r="BQ544" t="s">
        <v>71</v>
      </c>
      <c r="BR544" t="s">
        <v>71</v>
      </c>
      <c r="BS544" t="s">
        <v>71</v>
      </c>
      <c r="BT544" t="s">
        <v>5138</v>
      </c>
      <c r="BU544" t="str">
        <f>HYPERLINK("https%3A%2F%2Fwww.webofscience.com%2Fwos%2Fwoscc%2Ffull-record%2FWOS:000327668700058","View Full Record in Web of Science")</f>
        <v>View Full Record in Web of Science</v>
      </c>
    </row>
    <row r="545" spans="1:73" x14ac:dyDescent="0.25">
      <c r="A545" t="s">
        <v>83</v>
      </c>
      <c r="B545" t="s">
        <v>5139</v>
      </c>
      <c r="C545" t="s">
        <v>71</v>
      </c>
      <c r="D545" t="s">
        <v>5140</v>
      </c>
      <c r="E545" t="s">
        <v>71</v>
      </c>
      <c r="F545" t="s">
        <v>5141</v>
      </c>
      <c r="G545" t="s">
        <v>71</v>
      </c>
      <c r="H545" t="s">
        <v>71</v>
      </c>
      <c r="I545" t="s">
        <v>5142</v>
      </c>
      <c r="K545" t="s">
        <v>5143</v>
      </c>
      <c r="L545" t="s">
        <v>687</v>
      </c>
      <c r="M545" t="s">
        <v>71</v>
      </c>
      <c r="N545" t="s">
        <v>71</v>
      </c>
      <c r="O545" t="s">
        <v>71</v>
      </c>
      <c r="P545" t="s">
        <v>5144</v>
      </c>
      <c r="Q545" t="s">
        <v>2619</v>
      </c>
      <c r="R545" t="s">
        <v>2620</v>
      </c>
      <c r="S545" t="s">
        <v>71</v>
      </c>
      <c r="T545" t="s">
        <v>71</v>
      </c>
      <c r="U545" t="s">
        <v>71</v>
      </c>
      <c r="V545" t="s">
        <v>71</v>
      </c>
      <c r="W545" t="s">
        <v>5145</v>
      </c>
      <c r="X545" t="s">
        <v>71</v>
      </c>
      <c r="Y545" t="s">
        <v>71</v>
      </c>
      <c r="Z545" t="s">
        <v>71</v>
      </c>
      <c r="AA545" t="s">
        <v>71</v>
      </c>
      <c r="AB545" t="s">
        <v>5146</v>
      </c>
      <c r="AC545" t="s">
        <v>5147</v>
      </c>
      <c r="AD545" t="s">
        <v>71</v>
      </c>
      <c r="AE545" t="s">
        <v>71</v>
      </c>
      <c r="AF545" t="s">
        <v>71</v>
      </c>
      <c r="AG545" t="s">
        <v>71</v>
      </c>
      <c r="AH545" t="s">
        <v>71</v>
      </c>
      <c r="AI545" t="s">
        <v>71</v>
      </c>
      <c r="AJ545" t="s">
        <v>71</v>
      </c>
      <c r="AK545" t="s">
        <v>71</v>
      </c>
      <c r="AL545" t="s">
        <v>71</v>
      </c>
      <c r="AM545" t="s">
        <v>71</v>
      </c>
      <c r="AN545" t="s">
        <v>71</v>
      </c>
      <c r="AO545" t="s">
        <v>71</v>
      </c>
      <c r="AP545" t="s">
        <v>695</v>
      </c>
      <c r="AQ545" t="s">
        <v>1283</v>
      </c>
      <c r="AR545" t="s">
        <v>5148</v>
      </c>
      <c r="AS545" t="s">
        <v>71</v>
      </c>
      <c r="AT545" t="s">
        <v>71</v>
      </c>
      <c r="AU545" t="s">
        <v>71</v>
      </c>
      <c r="AV545">
        <v>2013</v>
      </c>
      <c r="AW545">
        <v>8171</v>
      </c>
      <c r="AX545" t="s">
        <v>71</v>
      </c>
      <c r="AY545" t="s">
        <v>71</v>
      </c>
      <c r="AZ545" t="s">
        <v>71</v>
      </c>
      <c r="BA545" t="s">
        <v>71</v>
      </c>
      <c r="BB545" t="s">
        <v>71</v>
      </c>
      <c r="BC545">
        <v>28</v>
      </c>
      <c r="BD545">
        <v>40</v>
      </c>
      <c r="BE545" t="s">
        <v>71</v>
      </c>
      <c r="BF545" t="s">
        <v>71</v>
      </c>
      <c r="BG545" t="s">
        <v>71</v>
      </c>
      <c r="BH545" t="s">
        <v>71</v>
      </c>
      <c r="BI545" t="s">
        <v>71</v>
      </c>
      <c r="BJ545" t="s">
        <v>71</v>
      </c>
      <c r="BK545" t="s">
        <v>71</v>
      </c>
      <c r="BL545" t="s">
        <v>71</v>
      </c>
      <c r="BM545" t="s">
        <v>71</v>
      </c>
      <c r="BN545" t="s">
        <v>71</v>
      </c>
      <c r="BO545" t="s">
        <v>71</v>
      </c>
      <c r="BP545" t="s">
        <v>71</v>
      </c>
      <c r="BQ545" t="s">
        <v>71</v>
      </c>
      <c r="BR545" t="s">
        <v>71</v>
      </c>
      <c r="BS545" t="s">
        <v>71</v>
      </c>
      <c r="BT545" t="s">
        <v>5149</v>
      </c>
      <c r="BU545" t="str">
        <f>HYPERLINK("https%3A%2F%2Fwww.webofscience.com%2Fwos%2Fwoscc%2Ffull-record%2FWOS:000343878900004","View Full Record in Web of Science")</f>
        <v>View Full Record in Web of Science</v>
      </c>
    </row>
    <row r="546" spans="1:73" x14ac:dyDescent="0.25">
      <c r="A546" t="s">
        <v>69</v>
      </c>
      <c r="B546" t="s">
        <v>5150</v>
      </c>
      <c r="C546" t="s">
        <v>71</v>
      </c>
      <c r="D546" t="s">
        <v>71</v>
      </c>
      <c r="E546" t="s">
        <v>71</v>
      </c>
      <c r="F546" t="s">
        <v>5150</v>
      </c>
      <c r="G546" t="s">
        <v>71</v>
      </c>
      <c r="H546" t="s">
        <v>71</v>
      </c>
      <c r="I546" t="s">
        <v>5151</v>
      </c>
      <c r="K546" t="s">
        <v>3331</v>
      </c>
      <c r="L546" t="s">
        <v>71</v>
      </c>
      <c r="M546" t="s">
        <v>71</v>
      </c>
      <c r="N546" t="s">
        <v>71</v>
      </c>
      <c r="O546" t="s">
        <v>71</v>
      </c>
      <c r="P546" t="s">
        <v>71</v>
      </c>
      <c r="Q546" t="s">
        <v>71</v>
      </c>
      <c r="R546" t="s">
        <v>71</v>
      </c>
      <c r="S546" t="s">
        <v>71</v>
      </c>
      <c r="T546" t="s">
        <v>71</v>
      </c>
      <c r="U546" t="s">
        <v>71</v>
      </c>
      <c r="V546" t="s">
        <v>71</v>
      </c>
      <c r="W546" t="s">
        <v>5152</v>
      </c>
      <c r="X546" t="s">
        <v>71</v>
      </c>
      <c r="Y546" t="s">
        <v>71</v>
      </c>
      <c r="Z546" t="s">
        <v>71</v>
      </c>
      <c r="AA546" t="s">
        <v>71</v>
      </c>
      <c r="AB546" t="s">
        <v>5153</v>
      </c>
      <c r="AC546" t="s">
        <v>71</v>
      </c>
      <c r="AD546" t="s">
        <v>71</v>
      </c>
      <c r="AE546" t="s">
        <v>71</v>
      </c>
      <c r="AF546" t="s">
        <v>71</v>
      </c>
      <c r="AG546" t="s">
        <v>71</v>
      </c>
      <c r="AH546" t="s">
        <v>71</v>
      </c>
      <c r="AI546" t="s">
        <v>71</v>
      </c>
      <c r="AJ546" t="s">
        <v>71</v>
      </c>
      <c r="AK546" t="s">
        <v>71</v>
      </c>
      <c r="AL546" t="s">
        <v>71</v>
      </c>
      <c r="AM546" t="s">
        <v>71</v>
      </c>
      <c r="AN546" t="s">
        <v>71</v>
      </c>
      <c r="AO546" t="s">
        <v>71</v>
      </c>
      <c r="AP546" t="s">
        <v>3334</v>
      </c>
      <c r="AQ546" t="s">
        <v>71</v>
      </c>
      <c r="AR546" t="s">
        <v>71</v>
      </c>
      <c r="AS546" t="s">
        <v>71</v>
      </c>
      <c r="AT546" t="s">
        <v>71</v>
      </c>
      <c r="AU546" t="s">
        <v>728</v>
      </c>
      <c r="AV546">
        <v>1997</v>
      </c>
      <c r="AW546">
        <v>33</v>
      </c>
      <c r="AX546" t="s">
        <v>1823</v>
      </c>
      <c r="AY546" t="s">
        <v>71</v>
      </c>
      <c r="AZ546" t="s">
        <v>71</v>
      </c>
      <c r="BA546" t="s">
        <v>71</v>
      </c>
      <c r="BB546" t="s">
        <v>71</v>
      </c>
      <c r="BC546">
        <v>553</v>
      </c>
      <c r="BD546">
        <v>556</v>
      </c>
      <c r="BE546" t="s">
        <v>71</v>
      </c>
      <c r="BF546" t="s">
        <v>5154</v>
      </c>
      <c r="BG546" t="str">
        <f>HYPERLINK("http://dx.doi.org/10.1016/S0360-8352(97)00191-5","http://dx.doi.org/10.1016/S0360-8352(97)00191-5")</f>
        <v>http://dx.doi.org/10.1016/S0360-8352(97)00191-5</v>
      </c>
      <c r="BH546" t="s">
        <v>71</v>
      </c>
      <c r="BI546" t="s">
        <v>71</v>
      </c>
      <c r="BJ546" t="s">
        <v>71</v>
      </c>
      <c r="BK546" t="s">
        <v>71</v>
      </c>
      <c r="BL546" t="s">
        <v>71</v>
      </c>
      <c r="BM546" t="s">
        <v>71</v>
      </c>
      <c r="BN546" t="s">
        <v>71</v>
      </c>
      <c r="BO546" t="s">
        <v>71</v>
      </c>
      <c r="BP546" t="s">
        <v>71</v>
      </c>
      <c r="BQ546" t="s">
        <v>71</v>
      </c>
      <c r="BR546" t="s">
        <v>71</v>
      </c>
      <c r="BS546" t="s">
        <v>71</v>
      </c>
      <c r="BT546" t="s">
        <v>5155</v>
      </c>
      <c r="BU546" t="str">
        <f>HYPERLINK("https%3A%2F%2Fwww.webofscience.com%2Fwos%2Fwoscc%2Ffull-record%2FWOS:000071055500026","View Full Record in Web of Science")</f>
        <v>View Full Record in Web of Science</v>
      </c>
    </row>
    <row r="547" spans="1:73" x14ac:dyDescent="0.25">
      <c r="A547" t="s">
        <v>69</v>
      </c>
      <c r="B547" t="s">
        <v>5156</v>
      </c>
      <c r="C547" t="s">
        <v>71</v>
      </c>
      <c r="D547" t="s">
        <v>71</v>
      </c>
      <c r="E547" t="s">
        <v>71</v>
      </c>
      <c r="F547" t="s">
        <v>5157</v>
      </c>
      <c r="G547" t="s">
        <v>71</v>
      </c>
      <c r="H547" t="s">
        <v>71</v>
      </c>
      <c r="I547" t="s">
        <v>5158</v>
      </c>
      <c r="K547" t="s">
        <v>3372</v>
      </c>
      <c r="L547" t="s">
        <v>71</v>
      </c>
      <c r="M547" t="s">
        <v>71</v>
      </c>
      <c r="N547" t="s">
        <v>71</v>
      </c>
      <c r="O547" t="s">
        <v>71</v>
      </c>
      <c r="P547" t="s">
        <v>71</v>
      </c>
      <c r="Q547" t="s">
        <v>71</v>
      </c>
      <c r="R547" t="s">
        <v>71</v>
      </c>
      <c r="S547" t="s">
        <v>71</v>
      </c>
      <c r="T547" t="s">
        <v>71</v>
      </c>
      <c r="U547" t="s">
        <v>71</v>
      </c>
      <c r="V547" t="s">
        <v>71</v>
      </c>
      <c r="W547" t="s">
        <v>5159</v>
      </c>
      <c r="X547" t="s">
        <v>71</v>
      </c>
      <c r="Y547" t="s">
        <v>71</v>
      </c>
      <c r="Z547" t="s">
        <v>71</v>
      </c>
      <c r="AA547" t="s">
        <v>71</v>
      </c>
      <c r="AB547" t="s">
        <v>71</v>
      </c>
      <c r="AC547" t="s">
        <v>71</v>
      </c>
      <c r="AD547" t="s">
        <v>71</v>
      </c>
      <c r="AE547" t="s">
        <v>71</v>
      </c>
      <c r="AF547" t="s">
        <v>71</v>
      </c>
      <c r="AG547" t="s">
        <v>71</v>
      </c>
      <c r="AH547" t="s">
        <v>71</v>
      </c>
      <c r="AI547" t="s">
        <v>71</v>
      </c>
      <c r="AJ547" t="s">
        <v>71</v>
      </c>
      <c r="AK547" t="s">
        <v>71</v>
      </c>
      <c r="AL547" t="s">
        <v>71</v>
      </c>
      <c r="AM547" t="s">
        <v>71</v>
      </c>
      <c r="AN547" t="s">
        <v>71</v>
      </c>
      <c r="AO547" t="s">
        <v>71</v>
      </c>
      <c r="AP547" t="s">
        <v>3376</v>
      </c>
      <c r="AQ547" t="s">
        <v>3377</v>
      </c>
      <c r="AR547" t="s">
        <v>71</v>
      </c>
      <c r="AS547" t="s">
        <v>71</v>
      </c>
      <c r="AT547" t="s">
        <v>71</v>
      </c>
      <c r="AU547" t="s">
        <v>1082</v>
      </c>
      <c r="AV547">
        <v>2022</v>
      </c>
      <c r="AW547">
        <v>21</v>
      </c>
      <c r="AX547">
        <v>3</v>
      </c>
      <c r="AY547" t="s">
        <v>71</v>
      </c>
      <c r="AZ547" t="s">
        <v>71</v>
      </c>
      <c r="BA547" t="s">
        <v>71</v>
      </c>
      <c r="BB547" t="s">
        <v>71</v>
      </c>
      <c r="BC547">
        <v>1087</v>
      </c>
      <c r="BD547">
        <v>1122</v>
      </c>
      <c r="BE547" t="s">
        <v>71</v>
      </c>
      <c r="BF547" t="s">
        <v>5160</v>
      </c>
      <c r="BG547" t="str">
        <f>HYPERLINK("http://dx.doi.org/10.1142/S0219622022300014","http://dx.doi.org/10.1142/S0219622022300014")</f>
        <v>http://dx.doi.org/10.1142/S0219622022300014</v>
      </c>
      <c r="BH547" t="s">
        <v>71</v>
      </c>
      <c r="BI547" t="s">
        <v>71</v>
      </c>
      <c r="BJ547" t="s">
        <v>71</v>
      </c>
      <c r="BK547" t="s">
        <v>71</v>
      </c>
      <c r="BL547" t="s">
        <v>71</v>
      </c>
      <c r="BM547" t="s">
        <v>71</v>
      </c>
      <c r="BN547" t="s">
        <v>71</v>
      </c>
      <c r="BO547" t="s">
        <v>71</v>
      </c>
      <c r="BP547" t="s">
        <v>71</v>
      </c>
      <c r="BQ547" t="s">
        <v>71</v>
      </c>
      <c r="BR547" t="s">
        <v>71</v>
      </c>
      <c r="BS547" t="s">
        <v>71</v>
      </c>
      <c r="BT547" t="s">
        <v>5161</v>
      </c>
      <c r="BU547" t="str">
        <f>HYPERLINK("https%3A%2F%2Fwww.webofscience.com%2Fwos%2Fwoscc%2Ffull-record%2FWOS:000796928800010","View Full Record in Web of Science")</f>
        <v>View Full Record in Web of Science</v>
      </c>
    </row>
    <row r="548" spans="1:73" x14ac:dyDescent="0.25">
      <c r="A548" t="s">
        <v>83</v>
      </c>
      <c r="B548" t="s">
        <v>3488</v>
      </c>
      <c r="C548" t="s">
        <v>71</v>
      </c>
      <c r="D548" t="s">
        <v>5162</v>
      </c>
      <c r="E548" t="s">
        <v>71</v>
      </c>
      <c r="F548" t="s">
        <v>5163</v>
      </c>
      <c r="G548" t="s">
        <v>71</v>
      </c>
      <c r="H548" t="s">
        <v>71</v>
      </c>
      <c r="I548" t="s">
        <v>3490</v>
      </c>
      <c r="K548" t="s">
        <v>5164</v>
      </c>
      <c r="L548" t="s">
        <v>71</v>
      </c>
      <c r="M548" t="s">
        <v>71</v>
      </c>
      <c r="N548" t="s">
        <v>71</v>
      </c>
      <c r="O548" t="s">
        <v>71</v>
      </c>
      <c r="P548" t="s">
        <v>5165</v>
      </c>
      <c r="Q548" t="s">
        <v>3493</v>
      </c>
      <c r="R548" t="s">
        <v>3494</v>
      </c>
      <c r="S548" t="s">
        <v>71</v>
      </c>
      <c r="T548" t="s">
        <v>71</v>
      </c>
      <c r="U548" t="s">
        <v>71</v>
      </c>
      <c r="V548" t="s">
        <v>71</v>
      </c>
      <c r="W548" t="s">
        <v>5166</v>
      </c>
      <c r="X548" t="s">
        <v>71</v>
      </c>
      <c r="Y548" t="s">
        <v>71</v>
      </c>
      <c r="Z548" t="s">
        <v>71</v>
      </c>
      <c r="AA548" t="s">
        <v>71</v>
      </c>
      <c r="AB548" t="s">
        <v>71</v>
      </c>
      <c r="AC548" t="s">
        <v>71</v>
      </c>
      <c r="AD548" t="s">
        <v>71</v>
      </c>
      <c r="AE548" t="s">
        <v>71</v>
      </c>
      <c r="AF548" t="s">
        <v>71</v>
      </c>
      <c r="AG548" t="s">
        <v>71</v>
      </c>
      <c r="AH548" t="s">
        <v>71</v>
      </c>
      <c r="AI548" t="s">
        <v>71</v>
      </c>
      <c r="AJ548" t="s">
        <v>71</v>
      </c>
      <c r="AK548" t="s">
        <v>71</v>
      </c>
      <c r="AL548" t="s">
        <v>71</v>
      </c>
      <c r="AM548" t="s">
        <v>71</v>
      </c>
      <c r="AN548" t="s">
        <v>71</v>
      </c>
      <c r="AO548" t="s">
        <v>71</v>
      </c>
      <c r="AP548" t="s">
        <v>71</v>
      </c>
      <c r="AQ548" t="s">
        <v>71</v>
      </c>
      <c r="AR548" t="s">
        <v>5167</v>
      </c>
      <c r="AS548" t="s">
        <v>71</v>
      </c>
      <c r="AT548" t="s">
        <v>71</v>
      </c>
      <c r="AU548" t="s">
        <v>71</v>
      </c>
      <c r="AV548">
        <v>2007</v>
      </c>
      <c r="AW548" t="s">
        <v>71</v>
      </c>
      <c r="AX548" t="s">
        <v>71</v>
      </c>
      <c r="AY548" t="s">
        <v>71</v>
      </c>
      <c r="AZ548" t="s">
        <v>71</v>
      </c>
      <c r="BA548" t="s">
        <v>71</v>
      </c>
      <c r="BB548" t="s">
        <v>71</v>
      </c>
      <c r="BC548">
        <v>25</v>
      </c>
      <c r="BD548">
        <v>61</v>
      </c>
      <c r="BE548" t="s">
        <v>71</v>
      </c>
      <c r="BF548" t="s">
        <v>5168</v>
      </c>
      <c r="BG548" t="str">
        <f>HYPERLINK("http://dx.doi.org/10.1007/978-3-540-72821-4_2","http://dx.doi.org/10.1007/978-3-540-72821-4_2")</f>
        <v>http://dx.doi.org/10.1007/978-3-540-72821-4_2</v>
      </c>
      <c r="BH548" t="s">
        <v>71</v>
      </c>
      <c r="BI548" t="s">
        <v>71</v>
      </c>
      <c r="BJ548" t="s">
        <v>71</v>
      </c>
      <c r="BK548" t="s">
        <v>71</v>
      </c>
      <c r="BL548" t="s">
        <v>71</v>
      </c>
      <c r="BM548" t="s">
        <v>71</v>
      </c>
      <c r="BN548" t="s">
        <v>71</v>
      </c>
      <c r="BO548" t="s">
        <v>71</v>
      </c>
      <c r="BP548" t="s">
        <v>71</v>
      </c>
      <c r="BQ548" t="s">
        <v>71</v>
      </c>
      <c r="BR548" t="s">
        <v>71</v>
      </c>
      <c r="BS548" t="s">
        <v>71</v>
      </c>
      <c r="BT548" t="s">
        <v>5169</v>
      </c>
      <c r="BU548" t="str">
        <f>HYPERLINK("https%3A%2F%2Fwww.webofscience.com%2Fwos%2Fwoscc%2Ffull-record%2FWOS:000249778600002","View Full Record in Web of Science")</f>
        <v>View Full Record in Web of Science</v>
      </c>
    </row>
    <row r="549" spans="1:73" x14ac:dyDescent="0.25">
      <c r="A549" t="s">
        <v>69</v>
      </c>
      <c r="B549" t="s">
        <v>5170</v>
      </c>
      <c r="C549" t="s">
        <v>71</v>
      </c>
      <c r="D549" t="s">
        <v>71</v>
      </c>
      <c r="E549" t="s">
        <v>71</v>
      </c>
      <c r="F549" t="s">
        <v>5171</v>
      </c>
      <c r="G549" t="s">
        <v>71</v>
      </c>
      <c r="H549" t="s">
        <v>71</v>
      </c>
      <c r="I549" t="s">
        <v>5172</v>
      </c>
      <c r="K549" t="s">
        <v>115</v>
      </c>
      <c r="L549" t="s">
        <v>71</v>
      </c>
      <c r="M549" t="s">
        <v>71</v>
      </c>
      <c r="N549" t="s">
        <v>71</v>
      </c>
      <c r="O549" t="s">
        <v>71</v>
      </c>
      <c r="P549" t="s">
        <v>71</v>
      </c>
      <c r="Q549" t="s">
        <v>71</v>
      </c>
      <c r="R549" t="s">
        <v>71</v>
      </c>
      <c r="S549" t="s">
        <v>71</v>
      </c>
      <c r="T549" t="s">
        <v>71</v>
      </c>
      <c r="U549" t="s">
        <v>71</v>
      </c>
      <c r="V549" t="s">
        <v>71</v>
      </c>
      <c r="W549" t="s">
        <v>5173</v>
      </c>
      <c r="X549" t="s">
        <v>71</v>
      </c>
      <c r="Y549" t="s">
        <v>71</v>
      </c>
      <c r="Z549" t="s">
        <v>71</v>
      </c>
      <c r="AA549" t="s">
        <v>71</v>
      </c>
      <c r="AB549" t="s">
        <v>2190</v>
      </c>
      <c r="AC549" t="s">
        <v>2191</v>
      </c>
      <c r="AD549" t="s">
        <v>71</v>
      </c>
      <c r="AE549" t="s">
        <v>71</v>
      </c>
      <c r="AF549" t="s">
        <v>71</v>
      </c>
      <c r="AG549" t="s">
        <v>71</v>
      </c>
      <c r="AH549" t="s">
        <v>71</v>
      </c>
      <c r="AI549" t="s">
        <v>71</v>
      </c>
      <c r="AJ549" t="s">
        <v>71</v>
      </c>
      <c r="AK549" t="s">
        <v>71</v>
      </c>
      <c r="AL549" t="s">
        <v>71</v>
      </c>
      <c r="AM549" t="s">
        <v>71</v>
      </c>
      <c r="AN549" t="s">
        <v>71</v>
      </c>
      <c r="AO549" t="s">
        <v>71</v>
      </c>
      <c r="AP549" t="s">
        <v>117</v>
      </c>
      <c r="AQ549" t="s">
        <v>71</v>
      </c>
      <c r="AR549" t="s">
        <v>71</v>
      </c>
      <c r="AS549" t="s">
        <v>71</v>
      </c>
      <c r="AT549" t="s">
        <v>71</v>
      </c>
      <c r="AU549" t="s">
        <v>960</v>
      </c>
      <c r="AV549">
        <v>2007</v>
      </c>
      <c r="AW549">
        <v>36</v>
      </c>
      <c r="AX549">
        <v>2</v>
      </c>
      <c r="AY549" t="s">
        <v>71</v>
      </c>
      <c r="AZ549" t="s">
        <v>71</v>
      </c>
      <c r="BA549" t="s">
        <v>71</v>
      </c>
      <c r="BB549" t="s">
        <v>71</v>
      </c>
      <c r="BC549">
        <v>179</v>
      </c>
      <c r="BD549">
        <v>203</v>
      </c>
      <c r="BE549" t="s">
        <v>71</v>
      </c>
      <c r="BF549" t="s">
        <v>5174</v>
      </c>
      <c r="BG549" t="str">
        <f>HYPERLINK("http://dx.doi.org/10.1080/03081070600913726","http://dx.doi.org/10.1080/03081070600913726")</f>
        <v>http://dx.doi.org/10.1080/03081070600913726</v>
      </c>
      <c r="BH549" t="s">
        <v>71</v>
      </c>
      <c r="BI549" t="s">
        <v>71</v>
      </c>
      <c r="BJ549" t="s">
        <v>71</v>
      </c>
      <c r="BK549" t="s">
        <v>71</v>
      </c>
      <c r="BL549" t="s">
        <v>71</v>
      </c>
      <c r="BM549" t="s">
        <v>71</v>
      </c>
      <c r="BN549" t="s">
        <v>71</v>
      </c>
      <c r="BO549" t="s">
        <v>71</v>
      </c>
      <c r="BP549" t="s">
        <v>71</v>
      </c>
      <c r="BQ549" t="s">
        <v>71</v>
      </c>
      <c r="BR549" t="s">
        <v>71</v>
      </c>
      <c r="BS549" t="s">
        <v>71</v>
      </c>
      <c r="BT549" t="s">
        <v>5175</v>
      </c>
      <c r="BU549" t="str">
        <f>HYPERLINK("https%3A%2F%2Fwww.webofscience.com%2Fwos%2Fwoscc%2Ffull-record%2FWOS:000244690300004","View Full Record in Web of Science")</f>
        <v>View Full Record in Web of Science</v>
      </c>
    </row>
    <row r="550" spans="1:73" x14ac:dyDescent="0.25">
      <c r="A550" t="s">
        <v>83</v>
      </c>
      <c r="B550" t="s">
        <v>5176</v>
      </c>
      <c r="C550" t="s">
        <v>71</v>
      </c>
      <c r="D550" t="s">
        <v>71</v>
      </c>
      <c r="E550" t="s">
        <v>102</v>
      </c>
      <c r="F550" t="s">
        <v>5177</v>
      </c>
      <c r="G550" t="s">
        <v>71</v>
      </c>
      <c r="H550" t="s">
        <v>71</v>
      </c>
      <c r="I550" t="s">
        <v>5178</v>
      </c>
      <c r="K550" t="s">
        <v>5179</v>
      </c>
      <c r="L550" t="s">
        <v>4144</v>
      </c>
      <c r="M550" t="s">
        <v>71</v>
      </c>
      <c r="N550" t="s">
        <v>71</v>
      </c>
      <c r="O550" t="s">
        <v>71</v>
      </c>
      <c r="P550" t="s">
        <v>5180</v>
      </c>
      <c r="Q550" t="s">
        <v>5181</v>
      </c>
      <c r="R550" t="s">
        <v>5182</v>
      </c>
      <c r="S550" t="s">
        <v>102</v>
      </c>
      <c r="T550" t="s">
        <v>71</v>
      </c>
      <c r="U550" t="s">
        <v>71</v>
      </c>
      <c r="V550" t="s">
        <v>71</v>
      </c>
      <c r="W550" t="s">
        <v>5183</v>
      </c>
      <c r="X550" t="s">
        <v>71</v>
      </c>
      <c r="Y550" t="s">
        <v>71</v>
      </c>
      <c r="Z550" t="s">
        <v>71</v>
      </c>
      <c r="AA550" t="s">
        <v>71</v>
      </c>
      <c r="AB550" t="s">
        <v>5184</v>
      </c>
      <c r="AC550" t="s">
        <v>5185</v>
      </c>
      <c r="AD550" t="s">
        <v>71</v>
      </c>
      <c r="AE550" t="s">
        <v>71</v>
      </c>
      <c r="AF550" t="s">
        <v>71</v>
      </c>
      <c r="AG550" t="s">
        <v>71</v>
      </c>
      <c r="AH550" t="s">
        <v>71</v>
      </c>
      <c r="AI550" t="s">
        <v>71</v>
      </c>
      <c r="AJ550" t="s">
        <v>71</v>
      </c>
      <c r="AK550" t="s">
        <v>71</v>
      </c>
      <c r="AL550" t="s">
        <v>71</v>
      </c>
      <c r="AM550" t="s">
        <v>71</v>
      </c>
      <c r="AN550" t="s">
        <v>71</v>
      </c>
      <c r="AO550" t="s">
        <v>71</v>
      </c>
      <c r="AP550" t="s">
        <v>4152</v>
      </c>
      <c r="AQ550" t="s">
        <v>71</v>
      </c>
      <c r="AR550" t="s">
        <v>5186</v>
      </c>
      <c r="AS550" t="s">
        <v>71</v>
      </c>
      <c r="AT550" t="s">
        <v>71</v>
      </c>
      <c r="AU550" t="s">
        <v>71</v>
      </c>
      <c r="AV550">
        <v>2009</v>
      </c>
      <c r="AW550" t="s">
        <v>71</v>
      </c>
      <c r="AX550" t="s">
        <v>71</v>
      </c>
      <c r="AY550" t="s">
        <v>71</v>
      </c>
      <c r="AZ550" t="s">
        <v>71</v>
      </c>
      <c r="BA550" t="s">
        <v>71</v>
      </c>
      <c r="BB550" t="s">
        <v>71</v>
      </c>
      <c r="BC550">
        <v>3952</v>
      </c>
      <c r="BD550">
        <v>3958</v>
      </c>
      <c r="BE550" t="s">
        <v>71</v>
      </c>
      <c r="BF550" t="s">
        <v>5187</v>
      </c>
      <c r="BG550" t="str">
        <f>HYPERLINK("http://dx.doi.org/10.1109/ICSMC.2009.5346648","http://dx.doi.org/10.1109/ICSMC.2009.5346648")</f>
        <v>http://dx.doi.org/10.1109/ICSMC.2009.5346648</v>
      </c>
      <c r="BH550" t="s">
        <v>71</v>
      </c>
      <c r="BI550" t="s">
        <v>71</v>
      </c>
      <c r="BJ550" t="s">
        <v>71</v>
      </c>
      <c r="BK550" t="s">
        <v>71</v>
      </c>
      <c r="BL550" t="s">
        <v>71</v>
      </c>
      <c r="BM550" t="s">
        <v>71</v>
      </c>
      <c r="BN550" t="s">
        <v>71</v>
      </c>
      <c r="BO550" t="s">
        <v>71</v>
      </c>
      <c r="BP550" t="s">
        <v>71</v>
      </c>
      <c r="BQ550" t="s">
        <v>71</v>
      </c>
      <c r="BR550" t="s">
        <v>71</v>
      </c>
      <c r="BS550" t="s">
        <v>71</v>
      </c>
      <c r="BT550" t="s">
        <v>5188</v>
      </c>
      <c r="BU550" t="str">
        <f>HYPERLINK("https%3A%2F%2Fwww.webofscience.com%2Fwos%2Fwoscc%2Ffull-record%2FWOS:000279574602077","View Full Record in Web of Science")</f>
        <v>View Full Record in Web of Science</v>
      </c>
    </row>
    <row r="551" spans="1:73" x14ac:dyDescent="0.25">
      <c r="A551" t="s">
        <v>83</v>
      </c>
      <c r="B551" t="s">
        <v>5189</v>
      </c>
      <c r="C551" t="s">
        <v>71</v>
      </c>
      <c r="D551" t="s">
        <v>5190</v>
      </c>
      <c r="E551" t="s">
        <v>71</v>
      </c>
      <c r="F551" t="s">
        <v>5189</v>
      </c>
      <c r="G551" t="s">
        <v>71</v>
      </c>
      <c r="H551" t="s">
        <v>71</v>
      </c>
      <c r="I551" t="s">
        <v>5191</v>
      </c>
      <c r="K551" t="s">
        <v>5192</v>
      </c>
      <c r="L551" t="s">
        <v>71</v>
      </c>
      <c r="M551" t="s">
        <v>71</v>
      </c>
      <c r="N551" t="s">
        <v>71</v>
      </c>
      <c r="O551" t="s">
        <v>71</v>
      </c>
      <c r="P551" t="s">
        <v>5193</v>
      </c>
      <c r="Q551" t="s">
        <v>5194</v>
      </c>
      <c r="R551" t="s">
        <v>5195</v>
      </c>
      <c r="S551" t="s">
        <v>5196</v>
      </c>
      <c r="T551" t="s">
        <v>71</v>
      </c>
      <c r="U551" t="s">
        <v>71</v>
      </c>
      <c r="V551" t="s">
        <v>71</v>
      </c>
      <c r="W551" t="s">
        <v>5197</v>
      </c>
      <c r="X551" t="s">
        <v>71</v>
      </c>
      <c r="Y551" t="s">
        <v>71</v>
      </c>
      <c r="Z551" t="s">
        <v>71</v>
      </c>
      <c r="AA551" t="s">
        <v>71</v>
      </c>
      <c r="AB551" t="s">
        <v>71</v>
      </c>
      <c r="AC551" t="s">
        <v>71</v>
      </c>
      <c r="AD551" t="s">
        <v>71</v>
      </c>
      <c r="AE551" t="s">
        <v>71</v>
      </c>
      <c r="AF551" t="s">
        <v>71</v>
      </c>
      <c r="AG551" t="s">
        <v>71</v>
      </c>
      <c r="AH551" t="s">
        <v>71</v>
      </c>
      <c r="AI551" t="s">
        <v>71</v>
      </c>
      <c r="AJ551" t="s">
        <v>71</v>
      </c>
      <c r="AK551" t="s">
        <v>71</v>
      </c>
      <c r="AL551" t="s">
        <v>71</v>
      </c>
      <c r="AM551" t="s">
        <v>71</v>
      </c>
      <c r="AN551" t="s">
        <v>71</v>
      </c>
      <c r="AO551" t="s">
        <v>71</v>
      </c>
      <c r="AP551" t="s">
        <v>71</v>
      </c>
      <c r="AQ551" t="s">
        <v>71</v>
      </c>
      <c r="AR551" t="s">
        <v>5198</v>
      </c>
      <c r="AS551" t="s">
        <v>71</v>
      </c>
      <c r="AT551" t="s">
        <v>71</v>
      </c>
      <c r="AU551" t="s">
        <v>71</v>
      </c>
      <c r="AV551">
        <v>2003</v>
      </c>
      <c r="AW551" t="s">
        <v>71</v>
      </c>
      <c r="AX551" t="s">
        <v>71</v>
      </c>
      <c r="AY551" t="s">
        <v>71</v>
      </c>
      <c r="AZ551" t="s">
        <v>71</v>
      </c>
      <c r="BA551" t="s">
        <v>71</v>
      </c>
      <c r="BB551" t="s">
        <v>71</v>
      </c>
      <c r="BC551">
        <v>1021</v>
      </c>
      <c r="BD551">
        <v>1024</v>
      </c>
      <c r="BE551" t="s">
        <v>71</v>
      </c>
      <c r="BF551" t="s">
        <v>71</v>
      </c>
      <c r="BG551" t="s">
        <v>71</v>
      </c>
      <c r="BH551" t="s">
        <v>71</v>
      </c>
      <c r="BI551" t="s">
        <v>71</v>
      </c>
      <c r="BJ551" t="s">
        <v>71</v>
      </c>
      <c r="BK551" t="s">
        <v>71</v>
      </c>
      <c r="BL551" t="s">
        <v>71</v>
      </c>
      <c r="BM551" t="s">
        <v>71</v>
      </c>
      <c r="BN551" t="s">
        <v>71</v>
      </c>
      <c r="BO551" t="s">
        <v>71</v>
      </c>
      <c r="BP551" t="s">
        <v>71</v>
      </c>
      <c r="BQ551" t="s">
        <v>71</v>
      </c>
      <c r="BR551" t="s">
        <v>71</v>
      </c>
      <c r="BS551" t="s">
        <v>71</v>
      </c>
      <c r="BT551" t="s">
        <v>5199</v>
      </c>
      <c r="BU551" t="str">
        <f>HYPERLINK("https%3A%2F%2Fwww.webofscience.com%2Fwos%2Fwoscc%2Ffull-record%2FWOS:000185776300238","View Full Record in Web of Science")</f>
        <v>View Full Record in Web of Science</v>
      </c>
    </row>
    <row r="552" spans="1:73" x14ac:dyDescent="0.25">
      <c r="A552" t="s">
        <v>83</v>
      </c>
      <c r="B552" t="s">
        <v>5200</v>
      </c>
      <c r="C552" t="s">
        <v>71</v>
      </c>
      <c r="D552" t="s">
        <v>4747</v>
      </c>
      <c r="E552" t="s">
        <v>71</v>
      </c>
      <c r="F552" t="s">
        <v>5200</v>
      </c>
      <c r="G552" t="s">
        <v>71</v>
      </c>
      <c r="H552" t="s">
        <v>71</v>
      </c>
      <c r="I552" t="s">
        <v>5201</v>
      </c>
      <c r="K552" t="s">
        <v>4749</v>
      </c>
      <c r="L552" t="s">
        <v>71</v>
      </c>
      <c r="M552" t="s">
        <v>71</v>
      </c>
      <c r="N552" t="s">
        <v>71</v>
      </c>
      <c r="O552" t="s">
        <v>71</v>
      </c>
      <c r="P552" t="s">
        <v>4750</v>
      </c>
      <c r="Q552" t="s">
        <v>4751</v>
      </c>
      <c r="R552" t="s">
        <v>4752</v>
      </c>
      <c r="S552" t="s">
        <v>4753</v>
      </c>
      <c r="T552" t="s">
        <v>71</v>
      </c>
      <c r="U552" t="s">
        <v>71</v>
      </c>
      <c r="V552" t="s">
        <v>71</v>
      </c>
      <c r="W552" t="s">
        <v>5202</v>
      </c>
      <c r="X552" t="s">
        <v>71</v>
      </c>
      <c r="Y552" t="s">
        <v>71</v>
      </c>
      <c r="Z552" t="s">
        <v>71</v>
      </c>
      <c r="AA552" t="s">
        <v>71</v>
      </c>
      <c r="AB552" t="s">
        <v>71</v>
      </c>
      <c r="AC552" t="s">
        <v>71</v>
      </c>
      <c r="AD552" t="s">
        <v>71</v>
      </c>
      <c r="AE552" t="s">
        <v>71</v>
      </c>
      <c r="AF552" t="s">
        <v>71</v>
      </c>
      <c r="AG552" t="s">
        <v>71</v>
      </c>
      <c r="AH552" t="s">
        <v>71</v>
      </c>
      <c r="AI552" t="s">
        <v>71</v>
      </c>
      <c r="AJ552" t="s">
        <v>71</v>
      </c>
      <c r="AK552" t="s">
        <v>71</v>
      </c>
      <c r="AL552" t="s">
        <v>71</v>
      </c>
      <c r="AM552" t="s">
        <v>71</v>
      </c>
      <c r="AN552" t="s">
        <v>71</v>
      </c>
      <c r="AO552" t="s">
        <v>71</v>
      </c>
      <c r="AP552" t="s">
        <v>71</v>
      </c>
      <c r="AQ552" t="s">
        <v>71</v>
      </c>
      <c r="AR552" t="s">
        <v>4756</v>
      </c>
      <c r="AS552" t="s">
        <v>71</v>
      </c>
      <c r="AT552" t="s">
        <v>71</v>
      </c>
      <c r="AU552" t="s">
        <v>71</v>
      </c>
      <c r="AV552">
        <v>1998</v>
      </c>
      <c r="AW552" t="s">
        <v>71</v>
      </c>
      <c r="AX552" t="s">
        <v>71</v>
      </c>
      <c r="AY552" t="s">
        <v>71</v>
      </c>
      <c r="AZ552" t="s">
        <v>71</v>
      </c>
      <c r="BA552" t="s">
        <v>71</v>
      </c>
      <c r="BB552" t="s">
        <v>71</v>
      </c>
      <c r="BC552">
        <v>271</v>
      </c>
      <c r="BD552">
        <v>275</v>
      </c>
      <c r="BE552" t="s">
        <v>71</v>
      </c>
      <c r="BF552" t="s">
        <v>5203</v>
      </c>
      <c r="BG552" t="str">
        <f>HYPERLINK("http://dx.doi.org/10.1109/NAFIPS.1998.715579","http://dx.doi.org/10.1109/NAFIPS.1998.715579")</f>
        <v>http://dx.doi.org/10.1109/NAFIPS.1998.715579</v>
      </c>
      <c r="BH552" t="s">
        <v>71</v>
      </c>
      <c r="BI552" t="s">
        <v>71</v>
      </c>
      <c r="BJ552" t="s">
        <v>71</v>
      </c>
      <c r="BK552" t="s">
        <v>71</v>
      </c>
      <c r="BL552" t="s">
        <v>71</v>
      </c>
      <c r="BM552" t="s">
        <v>71</v>
      </c>
      <c r="BN552" t="s">
        <v>71</v>
      </c>
      <c r="BO552" t="s">
        <v>71</v>
      </c>
      <c r="BP552" t="s">
        <v>71</v>
      </c>
      <c r="BQ552" t="s">
        <v>71</v>
      </c>
      <c r="BR552" t="s">
        <v>71</v>
      </c>
      <c r="BS552" t="s">
        <v>71</v>
      </c>
      <c r="BT552" t="s">
        <v>5204</v>
      </c>
      <c r="BU552" t="str">
        <f>HYPERLINK("https%3A%2F%2Fwww.webofscience.com%2Fwos%2Fwoscc%2Ffull-record%2FWOS:000077524200055","View Full Record in Web of Science")</f>
        <v>View Full Record in Web of Science</v>
      </c>
    </row>
    <row r="553" spans="1:73" x14ac:dyDescent="0.25">
      <c r="A553" t="s">
        <v>83</v>
      </c>
      <c r="B553" t="s">
        <v>5205</v>
      </c>
      <c r="C553" t="s">
        <v>71</v>
      </c>
      <c r="D553" t="s">
        <v>71</v>
      </c>
      <c r="E553" t="s">
        <v>102</v>
      </c>
      <c r="F553" t="s">
        <v>5206</v>
      </c>
      <c r="G553" t="s">
        <v>71</v>
      </c>
      <c r="H553" t="s">
        <v>71</v>
      </c>
      <c r="I553" t="s">
        <v>5207</v>
      </c>
      <c r="K553" t="s">
        <v>5208</v>
      </c>
      <c r="L553" t="s">
        <v>71</v>
      </c>
      <c r="M553" t="s">
        <v>71</v>
      </c>
      <c r="N553" t="s">
        <v>71</v>
      </c>
      <c r="O553" t="s">
        <v>71</v>
      </c>
      <c r="P553" t="s">
        <v>5209</v>
      </c>
      <c r="Q553" t="s">
        <v>5210</v>
      </c>
      <c r="R553" t="s">
        <v>5211</v>
      </c>
      <c r="S553" t="s">
        <v>71</v>
      </c>
      <c r="T553" t="s">
        <v>71</v>
      </c>
      <c r="U553" t="s">
        <v>71</v>
      </c>
      <c r="V553" t="s">
        <v>71</v>
      </c>
      <c r="W553" t="s">
        <v>5212</v>
      </c>
      <c r="X553" t="s">
        <v>71</v>
      </c>
      <c r="Y553" t="s">
        <v>71</v>
      </c>
      <c r="Z553" t="s">
        <v>71</v>
      </c>
      <c r="AA553" t="s">
        <v>71</v>
      </c>
      <c r="AB553" t="s">
        <v>5213</v>
      </c>
      <c r="AC553" t="s">
        <v>71</v>
      </c>
      <c r="AD553" t="s">
        <v>71</v>
      </c>
      <c r="AE553" t="s">
        <v>71</v>
      </c>
      <c r="AF553" t="s">
        <v>71</v>
      </c>
      <c r="AG553" t="s">
        <v>71</v>
      </c>
      <c r="AH553" t="s">
        <v>71</v>
      </c>
      <c r="AI553" t="s">
        <v>71</v>
      </c>
      <c r="AJ553" t="s">
        <v>71</v>
      </c>
      <c r="AK553" t="s">
        <v>71</v>
      </c>
      <c r="AL553" t="s">
        <v>71</v>
      </c>
      <c r="AM553" t="s">
        <v>71</v>
      </c>
      <c r="AN553" t="s">
        <v>71</v>
      </c>
      <c r="AO553" t="s">
        <v>71</v>
      </c>
      <c r="AP553" t="s">
        <v>71</v>
      </c>
      <c r="AQ553" t="s">
        <v>71</v>
      </c>
      <c r="AR553" t="s">
        <v>5214</v>
      </c>
      <c r="AS553" t="s">
        <v>71</v>
      </c>
      <c r="AT553" t="s">
        <v>71</v>
      </c>
      <c r="AU553" t="s">
        <v>71</v>
      </c>
      <c r="AV553">
        <v>2010</v>
      </c>
      <c r="AW553" t="s">
        <v>71</v>
      </c>
      <c r="AX553" t="s">
        <v>71</v>
      </c>
      <c r="AY553" t="s">
        <v>71</v>
      </c>
      <c r="AZ553" t="s">
        <v>71</v>
      </c>
      <c r="BA553" t="s">
        <v>71</v>
      </c>
      <c r="BB553" t="s">
        <v>71</v>
      </c>
      <c r="BC553">
        <v>306</v>
      </c>
      <c r="BD553">
        <v>310</v>
      </c>
      <c r="BE553" t="s">
        <v>71</v>
      </c>
      <c r="BF553" t="s">
        <v>71</v>
      </c>
      <c r="BG553" t="s">
        <v>71</v>
      </c>
      <c r="BH553" t="s">
        <v>71</v>
      </c>
      <c r="BI553" t="s">
        <v>71</v>
      </c>
      <c r="BJ553" t="s">
        <v>71</v>
      </c>
      <c r="BK553" t="s">
        <v>71</v>
      </c>
      <c r="BL553" t="s">
        <v>71</v>
      </c>
      <c r="BM553" t="s">
        <v>71</v>
      </c>
      <c r="BN553" t="s">
        <v>71</v>
      </c>
      <c r="BO553" t="s">
        <v>71</v>
      </c>
      <c r="BP553" t="s">
        <v>71</v>
      </c>
      <c r="BQ553" t="s">
        <v>71</v>
      </c>
      <c r="BR553" t="s">
        <v>71</v>
      </c>
      <c r="BS553" t="s">
        <v>71</v>
      </c>
      <c r="BT553" t="s">
        <v>5215</v>
      </c>
      <c r="BU553" t="str">
        <f>HYPERLINK("https%3A%2F%2Fwww.webofscience.com%2Fwos%2Fwoscc%2Ffull-record%2FWOS:000287219100076","View Full Record in Web of Science")</f>
        <v>View Full Record in Web of Science</v>
      </c>
    </row>
    <row r="554" spans="1:73" x14ac:dyDescent="0.25">
      <c r="A554" t="s">
        <v>83</v>
      </c>
      <c r="B554" t="s">
        <v>5216</v>
      </c>
      <c r="C554" t="s">
        <v>71</v>
      </c>
      <c r="D554" t="s">
        <v>5217</v>
      </c>
      <c r="E554" t="s">
        <v>71</v>
      </c>
      <c r="F554" t="s">
        <v>5218</v>
      </c>
      <c r="G554" t="s">
        <v>71</v>
      </c>
      <c r="H554" t="s">
        <v>71</v>
      </c>
      <c r="I554" t="s">
        <v>5219</v>
      </c>
      <c r="K554" t="s">
        <v>5220</v>
      </c>
      <c r="L554" t="s">
        <v>2884</v>
      </c>
      <c r="M554" t="s">
        <v>71</v>
      </c>
      <c r="N554" t="s">
        <v>71</v>
      </c>
      <c r="O554" t="s">
        <v>71</v>
      </c>
      <c r="P554" t="s">
        <v>5221</v>
      </c>
      <c r="Q554" t="s">
        <v>5222</v>
      </c>
      <c r="R554" t="s">
        <v>5223</v>
      </c>
      <c r="S554" t="s">
        <v>5224</v>
      </c>
      <c r="T554" t="s">
        <v>5225</v>
      </c>
      <c r="U554" t="s">
        <v>71</v>
      </c>
      <c r="V554" t="s">
        <v>71</v>
      </c>
      <c r="W554" t="s">
        <v>5226</v>
      </c>
      <c r="X554" t="s">
        <v>71</v>
      </c>
      <c r="Y554" t="s">
        <v>71</v>
      </c>
      <c r="Z554" t="s">
        <v>71</v>
      </c>
      <c r="AA554" t="s">
        <v>71</v>
      </c>
      <c r="AB554" t="s">
        <v>71</v>
      </c>
      <c r="AC554" t="s">
        <v>71</v>
      </c>
      <c r="AD554" t="s">
        <v>71</v>
      </c>
      <c r="AE554" t="s">
        <v>71</v>
      </c>
      <c r="AF554" t="s">
        <v>71</v>
      </c>
      <c r="AG554" t="s">
        <v>71</v>
      </c>
      <c r="AH554" t="s">
        <v>71</v>
      </c>
      <c r="AI554" t="s">
        <v>71</v>
      </c>
      <c r="AJ554" t="s">
        <v>71</v>
      </c>
      <c r="AK554" t="s">
        <v>71</v>
      </c>
      <c r="AL554" t="s">
        <v>71</v>
      </c>
      <c r="AM554" t="s">
        <v>71</v>
      </c>
      <c r="AN554" t="s">
        <v>71</v>
      </c>
      <c r="AO554" t="s">
        <v>71</v>
      </c>
      <c r="AP554" t="s">
        <v>2889</v>
      </c>
      <c r="AQ554" t="s">
        <v>2890</v>
      </c>
      <c r="AR554" t="s">
        <v>5227</v>
      </c>
      <c r="AS554" t="s">
        <v>71</v>
      </c>
      <c r="AT554" t="s">
        <v>71</v>
      </c>
      <c r="AU554" t="s">
        <v>71</v>
      </c>
      <c r="AV554">
        <v>2017</v>
      </c>
      <c r="AW554">
        <v>721</v>
      </c>
      <c r="AX554" t="s">
        <v>71</v>
      </c>
      <c r="AY554" t="s">
        <v>71</v>
      </c>
      <c r="AZ554" t="s">
        <v>71</v>
      </c>
      <c r="BA554" t="s">
        <v>71</v>
      </c>
      <c r="BB554" t="s">
        <v>71</v>
      </c>
      <c r="BC554">
        <v>50</v>
      </c>
      <c r="BD554">
        <v>59</v>
      </c>
      <c r="BE554" t="s">
        <v>71</v>
      </c>
      <c r="BF554" t="s">
        <v>5228</v>
      </c>
      <c r="BG554" t="str">
        <f>HYPERLINK("http://dx.doi.org/10.1007/978-981-10-5427-3_6","http://dx.doi.org/10.1007/978-981-10-5427-3_6")</f>
        <v>http://dx.doi.org/10.1007/978-981-10-5427-3_6</v>
      </c>
      <c r="BH554" t="s">
        <v>71</v>
      </c>
      <c r="BI554" t="s">
        <v>71</v>
      </c>
      <c r="BJ554" t="s">
        <v>71</v>
      </c>
      <c r="BK554" t="s">
        <v>71</v>
      </c>
      <c r="BL554" t="s">
        <v>71</v>
      </c>
      <c r="BM554" t="s">
        <v>71</v>
      </c>
      <c r="BN554" t="s">
        <v>71</v>
      </c>
      <c r="BO554" t="s">
        <v>71</v>
      </c>
      <c r="BP554" t="s">
        <v>71</v>
      </c>
      <c r="BQ554" t="s">
        <v>71</v>
      </c>
      <c r="BR554" t="s">
        <v>71</v>
      </c>
      <c r="BS554" t="s">
        <v>71</v>
      </c>
      <c r="BT554" t="s">
        <v>5229</v>
      </c>
      <c r="BU554" t="str">
        <f>HYPERLINK("https%3A%2F%2Fwww.webofscience.com%2Fwos%2Fwoscc%2Ffull-record%2FWOS:000434872100006","View Full Record in Web of Science")</f>
        <v>View Full Record in Web of Science</v>
      </c>
    </row>
    <row r="555" spans="1:73" x14ac:dyDescent="0.25">
      <c r="A555" t="s">
        <v>83</v>
      </c>
      <c r="B555" t="s">
        <v>5230</v>
      </c>
      <c r="C555" t="s">
        <v>71</v>
      </c>
      <c r="D555" t="s">
        <v>5231</v>
      </c>
      <c r="E555" t="s">
        <v>71</v>
      </c>
      <c r="F555" t="s">
        <v>5232</v>
      </c>
      <c r="G555" t="s">
        <v>71</v>
      </c>
      <c r="H555" t="s">
        <v>71</v>
      </c>
      <c r="I555" t="s">
        <v>5233</v>
      </c>
      <c r="K555" t="s">
        <v>5234</v>
      </c>
      <c r="L555" t="s">
        <v>5235</v>
      </c>
      <c r="M555" t="s">
        <v>71</v>
      </c>
      <c r="N555" t="s">
        <v>71</v>
      </c>
      <c r="O555" t="s">
        <v>71</v>
      </c>
      <c r="P555" t="s">
        <v>5236</v>
      </c>
      <c r="Q555" t="s">
        <v>5237</v>
      </c>
      <c r="R555" t="s">
        <v>5238</v>
      </c>
      <c r="S555" t="s">
        <v>5239</v>
      </c>
      <c r="T555" t="s">
        <v>71</v>
      </c>
      <c r="U555" t="s">
        <v>71</v>
      </c>
      <c r="V555" t="s">
        <v>71</v>
      </c>
      <c r="W555" t="s">
        <v>5240</v>
      </c>
      <c r="X555" t="s">
        <v>71</v>
      </c>
      <c r="Y555" t="s">
        <v>71</v>
      </c>
      <c r="Z555" t="s">
        <v>71</v>
      </c>
      <c r="AA555" t="s">
        <v>71</v>
      </c>
      <c r="AB555" t="s">
        <v>5241</v>
      </c>
      <c r="AC555" t="s">
        <v>5242</v>
      </c>
      <c r="AD555" t="s">
        <v>71</v>
      </c>
      <c r="AE555" t="s">
        <v>71</v>
      </c>
      <c r="AF555" t="s">
        <v>71</v>
      </c>
      <c r="AG555" t="s">
        <v>71</v>
      </c>
      <c r="AH555" t="s">
        <v>71</v>
      </c>
      <c r="AI555" t="s">
        <v>71</v>
      </c>
      <c r="AJ555" t="s">
        <v>71</v>
      </c>
      <c r="AK555" t="s">
        <v>71</v>
      </c>
      <c r="AL555" t="s">
        <v>71</v>
      </c>
      <c r="AM555" t="s">
        <v>71</v>
      </c>
      <c r="AN555" t="s">
        <v>71</v>
      </c>
      <c r="AO555" t="s">
        <v>71</v>
      </c>
      <c r="AP555" t="s">
        <v>5243</v>
      </c>
      <c r="AQ555" t="s">
        <v>71</v>
      </c>
      <c r="AR555" t="s">
        <v>5244</v>
      </c>
      <c r="AS555" t="s">
        <v>71</v>
      </c>
      <c r="AT555" t="s">
        <v>71</v>
      </c>
      <c r="AU555" t="s">
        <v>71</v>
      </c>
      <c r="AV555">
        <v>2016</v>
      </c>
      <c r="AW555">
        <v>52</v>
      </c>
      <c r="AX555" t="s">
        <v>71</v>
      </c>
      <c r="AY555" t="s">
        <v>71</v>
      </c>
      <c r="AZ555" t="s">
        <v>71</v>
      </c>
      <c r="BA555" t="s">
        <v>71</v>
      </c>
      <c r="BB555" t="s">
        <v>71</v>
      </c>
      <c r="BC555">
        <v>349</v>
      </c>
      <c r="BD555">
        <v>359</v>
      </c>
      <c r="BE555" t="s">
        <v>71</v>
      </c>
      <c r="BF555" t="s">
        <v>5245</v>
      </c>
      <c r="BG555" t="str">
        <f>HYPERLINK("http://dx.doi.org/10.1007/978-3-319-32098-4_30","http://dx.doi.org/10.1007/978-3-319-32098-4_30")</f>
        <v>http://dx.doi.org/10.1007/978-3-319-32098-4_30</v>
      </c>
      <c r="BH555" t="s">
        <v>71</v>
      </c>
      <c r="BI555" t="s">
        <v>71</v>
      </c>
      <c r="BJ555" t="s">
        <v>71</v>
      </c>
      <c r="BK555" t="s">
        <v>71</v>
      </c>
      <c r="BL555" t="s">
        <v>71</v>
      </c>
      <c r="BM555" t="s">
        <v>71</v>
      </c>
      <c r="BN555" t="s">
        <v>71</v>
      </c>
      <c r="BO555" t="s">
        <v>71</v>
      </c>
      <c r="BP555" t="s">
        <v>71</v>
      </c>
      <c r="BQ555" t="s">
        <v>71</v>
      </c>
      <c r="BR555" t="s">
        <v>71</v>
      </c>
      <c r="BS555" t="s">
        <v>71</v>
      </c>
      <c r="BT555" t="s">
        <v>5246</v>
      </c>
      <c r="BU555" t="str">
        <f>HYPERLINK("https%3A%2F%2Fwww.webofscience.com%2Fwos%2Fwoscc%2Ffull-record%2FWOS:000386325700030","View Full Record in Web of Science")</f>
        <v>View Full Record in Web of Science</v>
      </c>
    </row>
    <row r="556" spans="1:73" x14ac:dyDescent="0.25">
      <c r="A556" t="s">
        <v>69</v>
      </c>
      <c r="B556" t="s">
        <v>5247</v>
      </c>
      <c r="C556" t="s">
        <v>71</v>
      </c>
      <c r="D556" t="s">
        <v>71</v>
      </c>
      <c r="E556" t="s">
        <v>71</v>
      </c>
      <c r="F556" t="s">
        <v>5248</v>
      </c>
      <c r="G556" t="s">
        <v>71</v>
      </c>
      <c r="H556" t="s">
        <v>71</v>
      </c>
      <c r="I556" t="s">
        <v>5249</v>
      </c>
      <c r="K556" t="s">
        <v>5250</v>
      </c>
      <c r="L556" t="s">
        <v>71</v>
      </c>
      <c r="M556" t="s">
        <v>71</v>
      </c>
      <c r="N556" t="s">
        <v>71</v>
      </c>
      <c r="O556" t="s">
        <v>71</v>
      </c>
      <c r="P556" t="s">
        <v>71</v>
      </c>
      <c r="Q556" t="s">
        <v>71</v>
      </c>
      <c r="R556" t="s">
        <v>71</v>
      </c>
      <c r="S556" t="s">
        <v>71</v>
      </c>
      <c r="T556" t="s">
        <v>71</v>
      </c>
      <c r="U556" t="s">
        <v>71</v>
      </c>
      <c r="V556" t="s">
        <v>71</v>
      </c>
      <c r="W556" t="s">
        <v>5251</v>
      </c>
      <c r="X556" t="s">
        <v>71</v>
      </c>
      <c r="Y556" t="s">
        <v>71</v>
      </c>
      <c r="Z556" t="s">
        <v>71</v>
      </c>
      <c r="AA556" t="s">
        <v>71</v>
      </c>
      <c r="AB556" t="s">
        <v>71</v>
      </c>
      <c r="AC556" t="s">
        <v>71</v>
      </c>
      <c r="AD556" t="s">
        <v>71</v>
      </c>
      <c r="AE556" t="s">
        <v>71</v>
      </c>
      <c r="AF556" t="s">
        <v>71</v>
      </c>
      <c r="AG556" t="s">
        <v>71</v>
      </c>
      <c r="AH556" t="s">
        <v>71</v>
      </c>
      <c r="AI556" t="s">
        <v>71</v>
      </c>
      <c r="AJ556" t="s">
        <v>71</v>
      </c>
      <c r="AK556" t="s">
        <v>71</v>
      </c>
      <c r="AL556" t="s">
        <v>71</v>
      </c>
      <c r="AM556" t="s">
        <v>71</v>
      </c>
      <c r="AN556" t="s">
        <v>71</v>
      </c>
      <c r="AO556" t="s">
        <v>71</v>
      </c>
      <c r="AP556" t="s">
        <v>5252</v>
      </c>
      <c r="AQ556" t="s">
        <v>5253</v>
      </c>
      <c r="AR556" t="s">
        <v>71</v>
      </c>
      <c r="AS556" t="s">
        <v>71</v>
      </c>
      <c r="AT556" t="s">
        <v>71</v>
      </c>
      <c r="AU556" t="s">
        <v>71</v>
      </c>
      <c r="AV556">
        <v>2019</v>
      </c>
      <c r="AW556">
        <v>20</v>
      </c>
      <c r="AX556">
        <v>2</v>
      </c>
      <c r="AY556" t="s">
        <v>71</v>
      </c>
      <c r="AZ556" t="s">
        <v>71</v>
      </c>
      <c r="BA556" t="s">
        <v>180</v>
      </c>
      <c r="BB556" t="s">
        <v>71</v>
      </c>
      <c r="BC556">
        <v>133</v>
      </c>
      <c r="BD556">
        <v>145</v>
      </c>
      <c r="BE556" t="s">
        <v>71</v>
      </c>
      <c r="BF556" t="s">
        <v>5254</v>
      </c>
      <c r="BG556" t="str">
        <f>HYPERLINK("http://dx.doi.org/10.1504/IJCSE.2019.103808","http://dx.doi.org/10.1504/IJCSE.2019.103808")</f>
        <v>http://dx.doi.org/10.1504/IJCSE.2019.103808</v>
      </c>
      <c r="BH556" t="s">
        <v>71</v>
      </c>
      <c r="BI556" t="s">
        <v>71</v>
      </c>
      <c r="BJ556" t="s">
        <v>71</v>
      </c>
      <c r="BK556" t="s">
        <v>71</v>
      </c>
      <c r="BL556" t="s">
        <v>71</v>
      </c>
      <c r="BM556" t="s">
        <v>71</v>
      </c>
      <c r="BN556" t="s">
        <v>71</v>
      </c>
      <c r="BO556" t="s">
        <v>71</v>
      </c>
      <c r="BP556" t="s">
        <v>71</v>
      </c>
      <c r="BQ556" t="s">
        <v>71</v>
      </c>
      <c r="BR556" t="s">
        <v>71</v>
      </c>
      <c r="BS556" t="s">
        <v>71</v>
      </c>
      <c r="BT556" t="s">
        <v>5255</v>
      </c>
      <c r="BU556" t="str">
        <f>HYPERLINK("https%3A%2F%2Fwww.webofscience.com%2Fwos%2Fwoscc%2Ffull-record%2FWOS:000500816000001","View Full Record in Web of Science")</f>
        <v>View Full Record in Web of Science</v>
      </c>
    </row>
    <row r="557" spans="1:73" x14ac:dyDescent="0.25">
      <c r="A557" t="s">
        <v>69</v>
      </c>
      <c r="B557" t="s">
        <v>5256</v>
      </c>
      <c r="C557" t="s">
        <v>71</v>
      </c>
      <c r="D557" t="s">
        <v>71</v>
      </c>
      <c r="E557" t="s">
        <v>71</v>
      </c>
      <c r="F557" t="s">
        <v>5257</v>
      </c>
      <c r="G557" t="s">
        <v>71</v>
      </c>
      <c r="H557" t="s">
        <v>71</v>
      </c>
      <c r="I557" t="s">
        <v>5258</v>
      </c>
      <c r="K557" t="s">
        <v>3331</v>
      </c>
      <c r="L557" t="s">
        <v>71</v>
      </c>
      <c r="M557" t="s">
        <v>71</v>
      </c>
      <c r="N557" t="s">
        <v>71</v>
      </c>
      <c r="O557" t="s">
        <v>71</v>
      </c>
      <c r="P557" t="s">
        <v>71</v>
      </c>
      <c r="Q557" t="s">
        <v>71</v>
      </c>
      <c r="R557" t="s">
        <v>71</v>
      </c>
      <c r="S557" t="s">
        <v>71</v>
      </c>
      <c r="T557" t="s">
        <v>71</v>
      </c>
      <c r="U557" t="s">
        <v>71</v>
      </c>
      <c r="V557" t="s">
        <v>71</v>
      </c>
      <c r="W557" t="s">
        <v>5259</v>
      </c>
      <c r="X557" t="s">
        <v>71</v>
      </c>
      <c r="Y557" t="s">
        <v>71</v>
      </c>
      <c r="Z557" t="s">
        <v>71</v>
      </c>
      <c r="AA557" t="s">
        <v>71</v>
      </c>
      <c r="AB557" t="s">
        <v>71</v>
      </c>
      <c r="AC557" t="s">
        <v>71</v>
      </c>
      <c r="AD557" t="s">
        <v>71</v>
      </c>
      <c r="AE557" t="s">
        <v>71</v>
      </c>
      <c r="AF557" t="s">
        <v>71</v>
      </c>
      <c r="AG557" t="s">
        <v>71</v>
      </c>
      <c r="AH557" t="s">
        <v>71</v>
      </c>
      <c r="AI557" t="s">
        <v>71</v>
      </c>
      <c r="AJ557" t="s">
        <v>71</v>
      </c>
      <c r="AK557" t="s">
        <v>71</v>
      </c>
      <c r="AL557" t="s">
        <v>71</v>
      </c>
      <c r="AM557" t="s">
        <v>71</v>
      </c>
      <c r="AN557" t="s">
        <v>71</v>
      </c>
      <c r="AO557" t="s">
        <v>71</v>
      </c>
      <c r="AP557" t="s">
        <v>3334</v>
      </c>
      <c r="AQ557" t="s">
        <v>3335</v>
      </c>
      <c r="AR557" t="s">
        <v>71</v>
      </c>
      <c r="AS557" t="s">
        <v>71</v>
      </c>
      <c r="AT557" t="s">
        <v>71</v>
      </c>
      <c r="AU557" t="s">
        <v>263</v>
      </c>
      <c r="AV557">
        <v>2021</v>
      </c>
      <c r="AW557">
        <v>161</v>
      </c>
      <c r="AX557" t="s">
        <v>71</v>
      </c>
      <c r="AY557" t="s">
        <v>71</v>
      </c>
      <c r="AZ557" t="s">
        <v>71</v>
      </c>
      <c r="BA557" t="s">
        <v>71</v>
      </c>
      <c r="BB557" t="s">
        <v>71</v>
      </c>
      <c r="BC557" t="s">
        <v>71</v>
      </c>
      <c r="BD557" t="s">
        <v>71</v>
      </c>
      <c r="BE557">
        <v>107631</v>
      </c>
      <c r="BF557" t="s">
        <v>5260</v>
      </c>
      <c r="BG557" t="str">
        <f>HYPERLINK("http://dx.doi.org/10.1016/j.cie.2021.107631","http://dx.doi.org/10.1016/j.cie.2021.107631")</f>
        <v>http://dx.doi.org/10.1016/j.cie.2021.107631</v>
      </c>
      <c r="BH557" t="s">
        <v>71</v>
      </c>
      <c r="BI557" t="s">
        <v>4262</v>
      </c>
      <c r="BJ557" t="s">
        <v>71</v>
      </c>
      <c r="BK557" t="s">
        <v>71</v>
      </c>
      <c r="BL557" t="s">
        <v>71</v>
      </c>
      <c r="BM557" t="s">
        <v>71</v>
      </c>
      <c r="BN557" t="s">
        <v>71</v>
      </c>
      <c r="BO557" t="s">
        <v>71</v>
      </c>
      <c r="BP557" t="s">
        <v>71</v>
      </c>
      <c r="BQ557" t="s">
        <v>71</v>
      </c>
      <c r="BR557" t="s">
        <v>71</v>
      </c>
      <c r="BS557" t="s">
        <v>71</v>
      </c>
      <c r="BT557" t="s">
        <v>5261</v>
      </c>
      <c r="BU557" t="str">
        <f>HYPERLINK("https%3A%2F%2Fwww.webofscience.com%2Fwos%2Fwoscc%2Ffull-record%2FWOS:000704419200010","View Full Record in Web of Science")</f>
        <v>View Full Record in Web of Science</v>
      </c>
    </row>
    <row r="558" spans="1:73" x14ac:dyDescent="0.25">
      <c r="A558" t="s">
        <v>69</v>
      </c>
      <c r="B558" t="s">
        <v>5262</v>
      </c>
      <c r="C558" t="s">
        <v>71</v>
      </c>
      <c r="D558" t="s">
        <v>71</v>
      </c>
      <c r="E558" t="s">
        <v>71</v>
      </c>
      <c r="F558" t="s">
        <v>5263</v>
      </c>
      <c r="G558" t="s">
        <v>71</v>
      </c>
      <c r="H558" t="s">
        <v>71</v>
      </c>
      <c r="I558" t="s">
        <v>5264</v>
      </c>
      <c r="K558" t="s">
        <v>2188</v>
      </c>
      <c r="L558" t="s">
        <v>71</v>
      </c>
      <c r="M558" t="s">
        <v>71</v>
      </c>
      <c r="N558" t="s">
        <v>71</v>
      </c>
      <c r="O558" t="s">
        <v>71</v>
      </c>
      <c r="P558" t="s">
        <v>71</v>
      </c>
      <c r="Q558" t="s">
        <v>71</v>
      </c>
      <c r="R558" t="s">
        <v>71</v>
      </c>
      <c r="S558" t="s">
        <v>71</v>
      </c>
      <c r="T558" t="s">
        <v>71</v>
      </c>
      <c r="U558" t="s">
        <v>71</v>
      </c>
      <c r="V558" t="s">
        <v>71</v>
      </c>
      <c r="W558" t="s">
        <v>5265</v>
      </c>
      <c r="X558" t="s">
        <v>71</v>
      </c>
      <c r="Y558" t="s">
        <v>71</v>
      </c>
      <c r="Z558" t="s">
        <v>71</v>
      </c>
      <c r="AA558" t="s">
        <v>71</v>
      </c>
      <c r="AB558" t="s">
        <v>71</v>
      </c>
      <c r="AC558" t="s">
        <v>5266</v>
      </c>
      <c r="AD558" t="s">
        <v>71</v>
      </c>
      <c r="AE558" t="s">
        <v>71</v>
      </c>
      <c r="AF558" t="s">
        <v>71</v>
      </c>
      <c r="AG558" t="s">
        <v>71</v>
      </c>
      <c r="AH558" t="s">
        <v>71</v>
      </c>
      <c r="AI558" t="s">
        <v>71</v>
      </c>
      <c r="AJ558" t="s">
        <v>71</v>
      </c>
      <c r="AK558" t="s">
        <v>71</v>
      </c>
      <c r="AL558" t="s">
        <v>71</v>
      </c>
      <c r="AM558" t="s">
        <v>71</v>
      </c>
      <c r="AN558" t="s">
        <v>71</v>
      </c>
      <c r="AO558" t="s">
        <v>71</v>
      </c>
      <c r="AP558" t="s">
        <v>2192</v>
      </c>
      <c r="AQ558" t="s">
        <v>2193</v>
      </c>
      <c r="AR558" t="s">
        <v>71</v>
      </c>
      <c r="AS558" t="s">
        <v>71</v>
      </c>
      <c r="AT558" t="s">
        <v>71</v>
      </c>
      <c r="AU558" t="s">
        <v>344</v>
      </c>
      <c r="AV558">
        <v>2009</v>
      </c>
      <c r="AW558">
        <v>8</v>
      </c>
      <c r="AX558">
        <v>2</v>
      </c>
      <c r="AY558" t="s">
        <v>71</v>
      </c>
      <c r="AZ558" t="s">
        <v>71</v>
      </c>
      <c r="BA558" t="s">
        <v>71</v>
      </c>
      <c r="BB558" t="s">
        <v>71</v>
      </c>
      <c r="BC558">
        <v>179</v>
      </c>
      <c r="BD558">
        <v>229</v>
      </c>
      <c r="BE558" t="s">
        <v>71</v>
      </c>
      <c r="BF558" t="s">
        <v>5267</v>
      </c>
      <c r="BG558" t="str">
        <f>HYPERLINK("http://dx.doi.org/10.1007/s10700-009-9059-0","http://dx.doi.org/10.1007/s10700-009-9059-0")</f>
        <v>http://dx.doi.org/10.1007/s10700-009-9059-0</v>
      </c>
      <c r="BH558" t="s">
        <v>71</v>
      </c>
      <c r="BI558" t="s">
        <v>71</v>
      </c>
      <c r="BJ558" t="s">
        <v>71</v>
      </c>
      <c r="BK558" t="s">
        <v>71</v>
      </c>
      <c r="BL558" t="s">
        <v>71</v>
      </c>
      <c r="BM558" t="s">
        <v>71</v>
      </c>
      <c r="BN558" t="s">
        <v>71</v>
      </c>
      <c r="BO558" t="s">
        <v>71</v>
      </c>
      <c r="BP558" t="s">
        <v>71</v>
      </c>
      <c r="BQ558" t="s">
        <v>71</v>
      </c>
      <c r="BR558" t="s">
        <v>71</v>
      </c>
      <c r="BS558" t="s">
        <v>71</v>
      </c>
      <c r="BT558" t="s">
        <v>5268</v>
      </c>
      <c r="BU558" t="str">
        <f>HYPERLINK("https%3A%2F%2Fwww.webofscience.com%2Fwos%2Fwoscc%2Ffull-record%2FWOS:000265818300004","View Full Record in Web of Science")</f>
        <v>View Full Record in Web of Science</v>
      </c>
    </row>
    <row r="559" spans="1:73" x14ac:dyDescent="0.25">
      <c r="A559" t="s">
        <v>69</v>
      </c>
      <c r="B559" t="s">
        <v>5269</v>
      </c>
      <c r="C559" t="s">
        <v>71</v>
      </c>
      <c r="D559" t="s">
        <v>71</v>
      </c>
      <c r="E559" t="s">
        <v>71</v>
      </c>
      <c r="F559" t="s">
        <v>5269</v>
      </c>
      <c r="G559" t="s">
        <v>71</v>
      </c>
      <c r="H559" t="s">
        <v>71</v>
      </c>
      <c r="I559" t="s">
        <v>5270</v>
      </c>
      <c r="K559" t="s">
        <v>364</v>
      </c>
      <c r="L559" t="s">
        <v>71</v>
      </c>
      <c r="M559" t="s">
        <v>71</v>
      </c>
      <c r="N559" t="s">
        <v>71</v>
      </c>
      <c r="O559" t="s">
        <v>71</v>
      </c>
      <c r="P559" t="s">
        <v>71</v>
      </c>
      <c r="Q559" t="s">
        <v>71</v>
      </c>
      <c r="R559" t="s">
        <v>71</v>
      </c>
      <c r="S559" t="s">
        <v>71</v>
      </c>
      <c r="T559" t="s">
        <v>71</v>
      </c>
      <c r="U559" t="s">
        <v>71</v>
      </c>
      <c r="V559" t="s">
        <v>71</v>
      </c>
      <c r="W559" t="s">
        <v>5271</v>
      </c>
      <c r="X559" t="s">
        <v>71</v>
      </c>
      <c r="Y559" t="s">
        <v>71</v>
      </c>
      <c r="Z559" t="s">
        <v>71</v>
      </c>
      <c r="AA559" t="s">
        <v>71</v>
      </c>
      <c r="AB559" t="s">
        <v>71</v>
      </c>
      <c r="AC559" t="s">
        <v>71</v>
      </c>
      <c r="AD559" t="s">
        <v>71</v>
      </c>
      <c r="AE559" t="s">
        <v>71</v>
      </c>
      <c r="AF559" t="s">
        <v>71</v>
      </c>
      <c r="AG559" t="s">
        <v>71</v>
      </c>
      <c r="AH559" t="s">
        <v>71</v>
      </c>
      <c r="AI559" t="s">
        <v>71</v>
      </c>
      <c r="AJ559" t="s">
        <v>71</v>
      </c>
      <c r="AK559" t="s">
        <v>71</v>
      </c>
      <c r="AL559" t="s">
        <v>71</v>
      </c>
      <c r="AM559" t="s">
        <v>71</v>
      </c>
      <c r="AN559" t="s">
        <v>71</v>
      </c>
      <c r="AO559" t="s">
        <v>71</v>
      </c>
      <c r="AP559" t="s">
        <v>366</v>
      </c>
      <c r="AQ559" t="s">
        <v>367</v>
      </c>
      <c r="AR559" t="s">
        <v>71</v>
      </c>
      <c r="AS559" t="s">
        <v>71</v>
      </c>
      <c r="AT559" t="s">
        <v>71</v>
      </c>
      <c r="AU559" t="s">
        <v>263</v>
      </c>
      <c r="AV559">
        <v>2003</v>
      </c>
      <c r="AW559">
        <v>24</v>
      </c>
      <c r="AX559">
        <v>15</v>
      </c>
      <c r="AY559" t="s">
        <v>71</v>
      </c>
      <c r="AZ559" t="s">
        <v>71</v>
      </c>
      <c r="BA559" t="s">
        <v>71</v>
      </c>
      <c r="BB559" t="s">
        <v>71</v>
      </c>
      <c r="BC559">
        <v>2731</v>
      </c>
      <c r="BD559">
        <v>2742</v>
      </c>
      <c r="BE559" t="s">
        <v>71</v>
      </c>
      <c r="BF559" t="s">
        <v>5272</v>
      </c>
      <c r="BG559" t="str">
        <f>HYPERLINK("http://dx.doi.org/10.1016/S0167-8655(03)00116-8","http://dx.doi.org/10.1016/S0167-8655(03)00116-8")</f>
        <v>http://dx.doi.org/10.1016/S0167-8655(03)00116-8</v>
      </c>
      <c r="BH559" t="s">
        <v>71</v>
      </c>
      <c r="BI559" t="s">
        <v>71</v>
      </c>
      <c r="BJ559" t="s">
        <v>71</v>
      </c>
      <c r="BK559" t="s">
        <v>71</v>
      </c>
      <c r="BL559" t="s">
        <v>71</v>
      </c>
      <c r="BM559" t="s">
        <v>71</v>
      </c>
      <c r="BN559" t="s">
        <v>71</v>
      </c>
      <c r="BO559" t="s">
        <v>71</v>
      </c>
      <c r="BP559" t="s">
        <v>71</v>
      </c>
      <c r="BQ559" t="s">
        <v>71</v>
      </c>
      <c r="BR559" t="s">
        <v>71</v>
      </c>
      <c r="BS559" t="s">
        <v>71</v>
      </c>
      <c r="BT559" t="s">
        <v>5273</v>
      </c>
      <c r="BU559" t="str">
        <f>HYPERLINK("https%3A%2F%2Fwww.webofscience.com%2Fwos%2Fwoscc%2Ffull-record%2FWOS:000184859600021","View Full Record in Web of Science")</f>
        <v>View Full Record in Web of Science</v>
      </c>
    </row>
    <row r="560" spans="1:73" x14ac:dyDescent="0.25">
      <c r="A560" t="s">
        <v>69</v>
      </c>
      <c r="B560" t="s">
        <v>5274</v>
      </c>
      <c r="C560" t="s">
        <v>71</v>
      </c>
      <c r="D560" t="s">
        <v>71</v>
      </c>
      <c r="E560" t="s">
        <v>71</v>
      </c>
      <c r="F560" t="s">
        <v>5275</v>
      </c>
      <c r="G560" t="s">
        <v>71</v>
      </c>
      <c r="H560" t="s">
        <v>71</v>
      </c>
      <c r="I560" t="s">
        <v>5276</v>
      </c>
      <c r="K560" t="s">
        <v>766</v>
      </c>
      <c r="L560" t="s">
        <v>71</v>
      </c>
      <c r="M560" t="s">
        <v>71</v>
      </c>
      <c r="N560" t="s">
        <v>71</v>
      </c>
      <c r="O560" t="s">
        <v>71</v>
      </c>
      <c r="P560" t="s">
        <v>71</v>
      </c>
      <c r="Q560" t="s">
        <v>71</v>
      </c>
      <c r="R560" t="s">
        <v>71</v>
      </c>
      <c r="S560" t="s">
        <v>71</v>
      </c>
      <c r="T560" t="s">
        <v>71</v>
      </c>
      <c r="U560" t="s">
        <v>71</v>
      </c>
      <c r="V560" t="s">
        <v>71</v>
      </c>
      <c r="W560" t="s">
        <v>5277</v>
      </c>
      <c r="X560" t="s">
        <v>71</v>
      </c>
      <c r="Y560" t="s">
        <v>71</v>
      </c>
      <c r="Z560" t="s">
        <v>71</v>
      </c>
      <c r="AA560" t="s">
        <v>71</v>
      </c>
      <c r="AB560" t="s">
        <v>71</v>
      </c>
      <c r="AC560" t="s">
        <v>71</v>
      </c>
      <c r="AD560" t="s">
        <v>71</v>
      </c>
      <c r="AE560" t="s">
        <v>71</v>
      </c>
      <c r="AF560" t="s">
        <v>71</v>
      </c>
      <c r="AG560" t="s">
        <v>71</v>
      </c>
      <c r="AH560" t="s">
        <v>71</v>
      </c>
      <c r="AI560" t="s">
        <v>71</v>
      </c>
      <c r="AJ560" t="s">
        <v>71</v>
      </c>
      <c r="AK560" t="s">
        <v>71</v>
      </c>
      <c r="AL560" t="s">
        <v>71</v>
      </c>
      <c r="AM560" t="s">
        <v>71</v>
      </c>
      <c r="AN560" t="s">
        <v>71</v>
      </c>
      <c r="AO560" t="s">
        <v>71</v>
      </c>
      <c r="AP560" t="s">
        <v>768</v>
      </c>
      <c r="AQ560" t="s">
        <v>769</v>
      </c>
      <c r="AR560" t="s">
        <v>71</v>
      </c>
      <c r="AS560" t="s">
        <v>71</v>
      </c>
      <c r="AT560" t="s">
        <v>71</v>
      </c>
      <c r="AU560" t="s">
        <v>794</v>
      </c>
      <c r="AV560">
        <v>2016</v>
      </c>
      <c r="AW560">
        <v>38</v>
      </c>
      <c r="AX560" t="s">
        <v>71</v>
      </c>
      <c r="AY560" t="s">
        <v>71</v>
      </c>
      <c r="AZ560" t="s">
        <v>71</v>
      </c>
      <c r="BA560" t="s">
        <v>71</v>
      </c>
      <c r="BB560" t="s">
        <v>71</v>
      </c>
      <c r="BC560">
        <v>176</v>
      </c>
      <c r="BD560">
        <v>189</v>
      </c>
      <c r="BE560" t="s">
        <v>71</v>
      </c>
      <c r="BF560" t="s">
        <v>5278</v>
      </c>
      <c r="BG560" t="str">
        <f>HYPERLINK("http://dx.doi.org/10.1016/j.asoc.2015.09.015","http://dx.doi.org/10.1016/j.asoc.2015.09.015")</f>
        <v>http://dx.doi.org/10.1016/j.asoc.2015.09.015</v>
      </c>
      <c r="BH560" t="s">
        <v>71</v>
      </c>
      <c r="BI560" t="s">
        <v>71</v>
      </c>
      <c r="BJ560" t="s">
        <v>71</v>
      </c>
      <c r="BK560" t="s">
        <v>71</v>
      </c>
      <c r="BL560" t="s">
        <v>71</v>
      </c>
      <c r="BM560" t="s">
        <v>71</v>
      </c>
      <c r="BN560" t="s">
        <v>71</v>
      </c>
      <c r="BO560" t="s">
        <v>71</v>
      </c>
      <c r="BP560" t="s">
        <v>71</v>
      </c>
      <c r="BQ560" t="s">
        <v>71</v>
      </c>
      <c r="BR560" t="s">
        <v>71</v>
      </c>
      <c r="BS560" t="s">
        <v>71</v>
      </c>
      <c r="BT560" t="s">
        <v>5279</v>
      </c>
      <c r="BU560" t="str">
        <f>HYPERLINK("https%3A%2F%2Fwww.webofscience.com%2Fwos%2Fwoscc%2Ffull-record%2FWOS:000366805900013","View Full Record in Web of Science")</f>
        <v>View Full Record in Web of Science</v>
      </c>
    </row>
    <row r="561" spans="1:73" x14ac:dyDescent="0.25">
      <c r="A561" t="s">
        <v>83</v>
      </c>
      <c r="B561" t="s">
        <v>5280</v>
      </c>
      <c r="C561" t="s">
        <v>71</v>
      </c>
      <c r="D561" t="s">
        <v>71</v>
      </c>
      <c r="E561" t="s">
        <v>4830</v>
      </c>
      <c r="F561" t="s">
        <v>5281</v>
      </c>
      <c r="G561" t="s">
        <v>71</v>
      </c>
      <c r="H561" t="s">
        <v>71</v>
      </c>
      <c r="I561" t="s">
        <v>5282</v>
      </c>
      <c r="K561" t="s">
        <v>5283</v>
      </c>
      <c r="L561" t="s">
        <v>71</v>
      </c>
      <c r="M561" t="s">
        <v>71</v>
      </c>
      <c r="N561" t="s">
        <v>71</v>
      </c>
      <c r="O561" t="s">
        <v>71</v>
      </c>
      <c r="P561" t="s">
        <v>5284</v>
      </c>
      <c r="Q561" t="s">
        <v>5285</v>
      </c>
      <c r="R561" t="s">
        <v>5286</v>
      </c>
      <c r="S561" t="s">
        <v>5287</v>
      </c>
      <c r="T561" t="s">
        <v>71</v>
      </c>
      <c r="U561" t="s">
        <v>71</v>
      </c>
      <c r="V561" t="s">
        <v>71</v>
      </c>
      <c r="W561" t="s">
        <v>5288</v>
      </c>
      <c r="X561" t="s">
        <v>71</v>
      </c>
      <c r="Y561" t="s">
        <v>71</v>
      </c>
      <c r="Z561" t="s">
        <v>71</v>
      </c>
      <c r="AA561" t="s">
        <v>71</v>
      </c>
      <c r="AB561" t="s">
        <v>71</v>
      </c>
      <c r="AC561" t="s">
        <v>71</v>
      </c>
      <c r="AD561" t="s">
        <v>71</v>
      </c>
      <c r="AE561" t="s">
        <v>71</v>
      </c>
      <c r="AF561" t="s">
        <v>71</v>
      </c>
      <c r="AG561" t="s">
        <v>71</v>
      </c>
      <c r="AH561" t="s">
        <v>71</v>
      </c>
      <c r="AI561" t="s">
        <v>71</v>
      </c>
      <c r="AJ561" t="s">
        <v>71</v>
      </c>
      <c r="AK561" t="s">
        <v>71</v>
      </c>
      <c r="AL561" t="s">
        <v>71</v>
      </c>
      <c r="AM561" t="s">
        <v>71</v>
      </c>
      <c r="AN561" t="s">
        <v>71</v>
      </c>
      <c r="AO561" t="s">
        <v>71</v>
      </c>
      <c r="AP561" t="s">
        <v>71</v>
      </c>
      <c r="AQ561" t="s">
        <v>71</v>
      </c>
      <c r="AR561" t="s">
        <v>5289</v>
      </c>
      <c r="AS561" t="s">
        <v>71</v>
      </c>
      <c r="AT561" t="s">
        <v>71</v>
      </c>
      <c r="AU561" t="s">
        <v>71</v>
      </c>
      <c r="AV561">
        <v>2009</v>
      </c>
      <c r="AW561" t="s">
        <v>71</v>
      </c>
      <c r="AX561" t="s">
        <v>71</v>
      </c>
      <c r="AY561" t="s">
        <v>71</v>
      </c>
      <c r="AZ561" t="s">
        <v>71</v>
      </c>
      <c r="BA561" t="s">
        <v>71</v>
      </c>
      <c r="BB561" t="s">
        <v>71</v>
      </c>
      <c r="BC561">
        <v>637</v>
      </c>
      <c r="BD561">
        <v>640</v>
      </c>
      <c r="BE561" t="s">
        <v>71</v>
      </c>
      <c r="BF561" t="s">
        <v>5290</v>
      </c>
      <c r="BG561" t="str">
        <f>HYPERLINK("http://dx.doi.org/10.1109/ICICTA.2009.388","http://dx.doi.org/10.1109/ICICTA.2009.388")</f>
        <v>http://dx.doi.org/10.1109/ICICTA.2009.388</v>
      </c>
      <c r="BH561" t="s">
        <v>71</v>
      </c>
      <c r="BI561" t="s">
        <v>71</v>
      </c>
      <c r="BJ561" t="s">
        <v>71</v>
      </c>
      <c r="BK561" t="s">
        <v>71</v>
      </c>
      <c r="BL561" t="s">
        <v>71</v>
      </c>
      <c r="BM561" t="s">
        <v>71</v>
      </c>
      <c r="BN561" t="s">
        <v>71</v>
      </c>
      <c r="BO561" t="s">
        <v>71</v>
      </c>
      <c r="BP561" t="s">
        <v>71</v>
      </c>
      <c r="BQ561" t="s">
        <v>71</v>
      </c>
      <c r="BR561" t="s">
        <v>71</v>
      </c>
      <c r="BS561" t="s">
        <v>71</v>
      </c>
      <c r="BT561" t="s">
        <v>5291</v>
      </c>
      <c r="BU561" t="str">
        <f>HYPERLINK("https%3A%2F%2Fwww.webofscience.com%2Fwos%2Fwoscc%2Ffull-record%2FWOS:000275862100154","View Full Record in Web of Science")</f>
        <v>View Full Record in Web of Science</v>
      </c>
    </row>
    <row r="562" spans="1:73" x14ac:dyDescent="0.25">
      <c r="A562" t="s">
        <v>69</v>
      </c>
      <c r="B562" t="s">
        <v>5292</v>
      </c>
      <c r="C562" t="s">
        <v>71</v>
      </c>
      <c r="D562" t="s">
        <v>71</v>
      </c>
      <c r="E562" t="s">
        <v>71</v>
      </c>
      <c r="F562" t="s">
        <v>5292</v>
      </c>
      <c r="G562" t="s">
        <v>71</v>
      </c>
      <c r="H562" t="s">
        <v>71</v>
      </c>
      <c r="I562" t="s">
        <v>5293</v>
      </c>
      <c r="K562" t="s">
        <v>1620</v>
      </c>
      <c r="L562" t="s">
        <v>71</v>
      </c>
      <c r="M562" t="s">
        <v>71</v>
      </c>
      <c r="N562" t="s">
        <v>71</v>
      </c>
      <c r="O562" t="s">
        <v>71</v>
      </c>
      <c r="P562" t="s">
        <v>71</v>
      </c>
      <c r="Q562" t="s">
        <v>71</v>
      </c>
      <c r="R562" t="s">
        <v>71</v>
      </c>
      <c r="S562" t="s">
        <v>71</v>
      </c>
      <c r="T562" t="s">
        <v>71</v>
      </c>
      <c r="U562" t="s">
        <v>71</v>
      </c>
      <c r="V562" t="s">
        <v>71</v>
      </c>
      <c r="W562" t="s">
        <v>5294</v>
      </c>
      <c r="X562" t="s">
        <v>71</v>
      </c>
      <c r="Y562" t="s">
        <v>71</v>
      </c>
      <c r="Z562" t="s">
        <v>71</v>
      </c>
      <c r="AA562" t="s">
        <v>71</v>
      </c>
      <c r="AB562" t="s">
        <v>71</v>
      </c>
      <c r="AC562" t="s">
        <v>71</v>
      </c>
      <c r="AD562" t="s">
        <v>71</v>
      </c>
      <c r="AE562" t="s">
        <v>71</v>
      </c>
      <c r="AF562" t="s">
        <v>71</v>
      </c>
      <c r="AG562" t="s">
        <v>71</v>
      </c>
      <c r="AH562" t="s">
        <v>71</v>
      </c>
      <c r="AI562" t="s">
        <v>71</v>
      </c>
      <c r="AJ562" t="s">
        <v>71</v>
      </c>
      <c r="AK562" t="s">
        <v>71</v>
      </c>
      <c r="AL562" t="s">
        <v>71</v>
      </c>
      <c r="AM562" t="s">
        <v>71</v>
      </c>
      <c r="AN562" t="s">
        <v>71</v>
      </c>
      <c r="AO562" t="s">
        <v>71</v>
      </c>
      <c r="AP562" t="s">
        <v>1626</v>
      </c>
      <c r="AQ562" t="s">
        <v>71</v>
      </c>
      <c r="AR562" t="s">
        <v>71</v>
      </c>
      <c r="AS562" t="s">
        <v>71</v>
      </c>
      <c r="AT562" t="s">
        <v>71</v>
      </c>
      <c r="AU562" t="s">
        <v>728</v>
      </c>
      <c r="AV562">
        <v>1993</v>
      </c>
      <c r="AW562">
        <v>18</v>
      </c>
      <c r="AX562">
        <v>11</v>
      </c>
      <c r="AY562" t="s">
        <v>71</v>
      </c>
      <c r="AZ562" t="s">
        <v>71</v>
      </c>
      <c r="BA562" t="s">
        <v>71</v>
      </c>
      <c r="BB562" t="s">
        <v>71</v>
      </c>
      <c r="BC562">
        <v>1</v>
      </c>
      <c r="BD562">
        <v>16</v>
      </c>
      <c r="BE562" t="s">
        <v>71</v>
      </c>
      <c r="BF562" t="s">
        <v>5295</v>
      </c>
      <c r="BG562" t="str">
        <f>HYPERLINK("http://dx.doi.org/10.1016/0895-7177(93)90202-A","http://dx.doi.org/10.1016/0895-7177(93)90202-A")</f>
        <v>http://dx.doi.org/10.1016/0895-7177(93)90202-A</v>
      </c>
      <c r="BH562" t="s">
        <v>71</v>
      </c>
      <c r="BI562" t="s">
        <v>71</v>
      </c>
      <c r="BJ562" t="s">
        <v>71</v>
      </c>
      <c r="BK562" t="s">
        <v>71</v>
      </c>
      <c r="BL562" t="s">
        <v>71</v>
      </c>
      <c r="BM562" t="s">
        <v>71</v>
      </c>
      <c r="BN562" t="s">
        <v>71</v>
      </c>
      <c r="BO562" t="s">
        <v>71</v>
      </c>
      <c r="BP562" t="s">
        <v>71</v>
      </c>
      <c r="BQ562" t="s">
        <v>71</v>
      </c>
      <c r="BR562" t="s">
        <v>71</v>
      </c>
      <c r="BS562" t="s">
        <v>71</v>
      </c>
      <c r="BT562" t="s">
        <v>5296</v>
      </c>
      <c r="BU562" t="str">
        <f>HYPERLINK("https%3A%2F%2Fwww.webofscience.com%2Fwos%2Fwoscc%2Ffull-record%2FWOS:A1993MP91100001","View Full Record in Web of Science")</f>
        <v>View Full Record in Web of Science</v>
      </c>
    </row>
    <row r="563" spans="1:73" x14ac:dyDescent="0.25">
      <c r="A563" t="s">
        <v>69</v>
      </c>
      <c r="B563" t="s">
        <v>5297</v>
      </c>
      <c r="C563" t="s">
        <v>71</v>
      </c>
      <c r="D563" t="s">
        <v>71</v>
      </c>
      <c r="E563" t="s">
        <v>71</v>
      </c>
      <c r="F563" t="s">
        <v>5298</v>
      </c>
      <c r="G563" t="s">
        <v>71</v>
      </c>
      <c r="H563" t="s">
        <v>71</v>
      </c>
      <c r="I563" t="s">
        <v>5299</v>
      </c>
      <c r="K563" t="s">
        <v>338</v>
      </c>
      <c r="L563" t="s">
        <v>71</v>
      </c>
      <c r="M563" t="s">
        <v>71</v>
      </c>
      <c r="N563" t="s">
        <v>71</v>
      </c>
      <c r="O563" t="s">
        <v>71</v>
      </c>
      <c r="P563" t="s">
        <v>71</v>
      </c>
      <c r="Q563" t="s">
        <v>71</v>
      </c>
      <c r="R563" t="s">
        <v>71</v>
      </c>
      <c r="S563" t="s">
        <v>71</v>
      </c>
      <c r="T563" t="s">
        <v>71</v>
      </c>
      <c r="U563" t="s">
        <v>71</v>
      </c>
      <c r="V563" t="s">
        <v>71</v>
      </c>
      <c r="W563" t="s">
        <v>5300</v>
      </c>
      <c r="X563" t="s">
        <v>71</v>
      </c>
      <c r="Y563" t="s">
        <v>71</v>
      </c>
      <c r="Z563" t="s">
        <v>71</v>
      </c>
      <c r="AA563" t="s">
        <v>71</v>
      </c>
      <c r="AB563" t="s">
        <v>5301</v>
      </c>
      <c r="AC563" t="s">
        <v>5302</v>
      </c>
      <c r="AD563" t="s">
        <v>71</v>
      </c>
      <c r="AE563" t="s">
        <v>71</v>
      </c>
      <c r="AF563" t="s">
        <v>71</v>
      </c>
      <c r="AG563" t="s">
        <v>71</v>
      </c>
      <c r="AH563" t="s">
        <v>71</v>
      </c>
      <c r="AI563" t="s">
        <v>71</v>
      </c>
      <c r="AJ563" t="s">
        <v>71</v>
      </c>
      <c r="AK563" t="s">
        <v>71</v>
      </c>
      <c r="AL563" t="s">
        <v>71</v>
      </c>
      <c r="AM563" t="s">
        <v>71</v>
      </c>
      <c r="AN563" t="s">
        <v>71</v>
      </c>
      <c r="AO563" t="s">
        <v>71</v>
      </c>
      <c r="AP563" t="s">
        <v>342</v>
      </c>
      <c r="AQ563" t="s">
        <v>343</v>
      </c>
      <c r="AR563" t="s">
        <v>71</v>
      </c>
      <c r="AS563" t="s">
        <v>71</v>
      </c>
      <c r="AT563" t="s">
        <v>71</v>
      </c>
      <c r="AU563" t="s">
        <v>479</v>
      </c>
      <c r="AV563">
        <v>2018</v>
      </c>
      <c r="AW563">
        <v>20</v>
      </c>
      <c r="AX563">
        <v>7</v>
      </c>
      <c r="AY563" t="s">
        <v>71</v>
      </c>
      <c r="AZ563" t="s">
        <v>71</v>
      </c>
      <c r="BA563" t="s">
        <v>180</v>
      </c>
      <c r="BB563" t="s">
        <v>71</v>
      </c>
      <c r="BC563">
        <v>2122</v>
      </c>
      <c r="BD563">
        <v>2134</v>
      </c>
      <c r="BE563" t="s">
        <v>71</v>
      </c>
      <c r="BF563" t="s">
        <v>5303</v>
      </c>
      <c r="BG563" t="str">
        <f>HYPERLINK("http://dx.doi.org/10.1007/s40815-017-0379-x","http://dx.doi.org/10.1007/s40815-017-0379-x")</f>
        <v>http://dx.doi.org/10.1007/s40815-017-0379-x</v>
      </c>
      <c r="BH563" t="s">
        <v>71</v>
      </c>
      <c r="BI563" t="s">
        <v>71</v>
      </c>
      <c r="BJ563" t="s">
        <v>71</v>
      </c>
      <c r="BK563" t="s">
        <v>71</v>
      </c>
      <c r="BL563" t="s">
        <v>71</v>
      </c>
      <c r="BM563" t="s">
        <v>71</v>
      </c>
      <c r="BN563" t="s">
        <v>71</v>
      </c>
      <c r="BO563" t="s">
        <v>71</v>
      </c>
      <c r="BP563" t="s">
        <v>71</v>
      </c>
      <c r="BQ563" t="s">
        <v>71</v>
      </c>
      <c r="BR563" t="s">
        <v>71</v>
      </c>
      <c r="BS563" t="s">
        <v>71</v>
      </c>
      <c r="BT563" t="s">
        <v>5304</v>
      </c>
      <c r="BU563" t="str">
        <f>HYPERLINK("https%3A%2F%2Fwww.webofscience.com%2Fwos%2Fwoscc%2Ffull-record%2FWOS:000445897100004","View Full Record in Web of Science")</f>
        <v>View Full Record in Web of Science</v>
      </c>
    </row>
    <row r="564" spans="1:73" x14ac:dyDescent="0.25">
      <c r="A564" t="s">
        <v>83</v>
      </c>
      <c r="B564" t="s">
        <v>5305</v>
      </c>
      <c r="C564" t="s">
        <v>71</v>
      </c>
      <c r="D564" t="s">
        <v>5306</v>
      </c>
      <c r="E564" t="s">
        <v>71</v>
      </c>
      <c r="F564" t="s">
        <v>5307</v>
      </c>
      <c r="G564" t="s">
        <v>71</v>
      </c>
      <c r="H564" t="s">
        <v>71</v>
      </c>
      <c r="I564" t="s">
        <v>3156</v>
      </c>
      <c r="K564" t="s">
        <v>5308</v>
      </c>
      <c r="L564" t="s">
        <v>71</v>
      </c>
      <c r="M564" t="s">
        <v>71</v>
      </c>
      <c r="N564" t="s">
        <v>71</v>
      </c>
      <c r="O564" t="s">
        <v>71</v>
      </c>
      <c r="P564" t="s">
        <v>5309</v>
      </c>
      <c r="Q564" t="s">
        <v>5310</v>
      </c>
      <c r="R564" t="s">
        <v>1292</v>
      </c>
      <c r="S564" t="s">
        <v>5311</v>
      </c>
      <c r="T564" t="s">
        <v>71</v>
      </c>
      <c r="U564" t="s">
        <v>71</v>
      </c>
      <c r="V564" t="s">
        <v>71</v>
      </c>
      <c r="W564" t="s">
        <v>5312</v>
      </c>
      <c r="X564" t="s">
        <v>71</v>
      </c>
      <c r="Y564" t="s">
        <v>71</v>
      </c>
      <c r="Z564" t="s">
        <v>71</v>
      </c>
      <c r="AA564" t="s">
        <v>71</v>
      </c>
      <c r="AB564" t="s">
        <v>71</v>
      </c>
      <c r="AC564" t="s">
        <v>71</v>
      </c>
      <c r="AD564" t="s">
        <v>71</v>
      </c>
      <c r="AE564" t="s">
        <v>71</v>
      </c>
      <c r="AF564" t="s">
        <v>71</v>
      </c>
      <c r="AG564" t="s">
        <v>71</v>
      </c>
      <c r="AH564" t="s">
        <v>71</v>
      </c>
      <c r="AI564" t="s">
        <v>71</v>
      </c>
      <c r="AJ564" t="s">
        <v>71</v>
      </c>
      <c r="AK564" t="s">
        <v>71</v>
      </c>
      <c r="AL564" t="s">
        <v>71</v>
      </c>
      <c r="AM564" t="s">
        <v>71</v>
      </c>
      <c r="AN564" t="s">
        <v>71</v>
      </c>
      <c r="AO564" t="s">
        <v>71</v>
      </c>
      <c r="AP564" t="s">
        <v>71</v>
      </c>
      <c r="AQ564" t="s">
        <v>71</v>
      </c>
      <c r="AR564" t="s">
        <v>5313</v>
      </c>
      <c r="AS564" t="s">
        <v>71</v>
      </c>
      <c r="AT564" t="s">
        <v>71</v>
      </c>
      <c r="AU564" t="s">
        <v>71</v>
      </c>
      <c r="AV564">
        <v>2006</v>
      </c>
      <c r="AW564" t="s">
        <v>71</v>
      </c>
      <c r="AX564" t="s">
        <v>71</v>
      </c>
      <c r="AY564" t="s">
        <v>71</v>
      </c>
      <c r="AZ564" t="s">
        <v>71</v>
      </c>
      <c r="BA564" t="s">
        <v>71</v>
      </c>
      <c r="BB564" t="s">
        <v>71</v>
      </c>
      <c r="BC564">
        <v>292</v>
      </c>
      <c r="BD564">
        <v>296</v>
      </c>
      <c r="BE564" t="s">
        <v>71</v>
      </c>
      <c r="BF564" t="s">
        <v>71</v>
      </c>
      <c r="BG564" t="s">
        <v>71</v>
      </c>
      <c r="BH564" t="s">
        <v>71</v>
      </c>
      <c r="BI564" t="s">
        <v>71</v>
      </c>
      <c r="BJ564" t="s">
        <v>71</v>
      </c>
      <c r="BK564" t="s">
        <v>71</v>
      </c>
      <c r="BL564" t="s">
        <v>71</v>
      </c>
      <c r="BM564" t="s">
        <v>71</v>
      </c>
      <c r="BN564" t="s">
        <v>71</v>
      </c>
      <c r="BO564" t="s">
        <v>71</v>
      </c>
      <c r="BP564" t="s">
        <v>71</v>
      </c>
      <c r="BQ564" t="s">
        <v>71</v>
      </c>
      <c r="BR564" t="s">
        <v>71</v>
      </c>
      <c r="BS564" t="s">
        <v>71</v>
      </c>
      <c r="BT564" t="s">
        <v>5314</v>
      </c>
      <c r="BU564" t="str">
        <f>HYPERLINK("https%3A%2F%2Fwww.webofscience.com%2Fwos%2Fwoscc%2Ffull-record%2FWOS:000246981800047","View Full Record in Web of Science")</f>
        <v>View Full Record in Web of Science</v>
      </c>
    </row>
    <row r="565" spans="1:73" x14ac:dyDescent="0.25">
      <c r="A565" t="s">
        <v>83</v>
      </c>
      <c r="B565" t="s">
        <v>5315</v>
      </c>
      <c r="C565" t="s">
        <v>71</v>
      </c>
      <c r="D565" t="s">
        <v>5316</v>
      </c>
      <c r="E565" t="s">
        <v>71</v>
      </c>
      <c r="F565" t="s">
        <v>5317</v>
      </c>
      <c r="G565" t="s">
        <v>71</v>
      </c>
      <c r="H565" t="s">
        <v>71</v>
      </c>
      <c r="I565" t="s">
        <v>5318</v>
      </c>
      <c r="K565" t="s">
        <v>5319</v>
      </c>
      <c r="L565" t="s">
        <v>687</v>
      </c>
      <c r="M565" t="s">
        <v>71</v>
      </c>
      <c r="N565" t="s">
        <v>71</v>
      </c>
      <c r="O565" t="s">
        <v>71</v>
      </c>
      <c r="P565" t="s">
        <v>5320</v>
      </c>
      <c r="Q565" t="s">
        <v>5321</v>
      </c>
      <c r="R565" t="s">
        <v>5322</v>
      </c>
      <c r="S565" t="s">
        <v>5323</v>
      </c>
      <c r="T565" t="s">
        <v>71</v>
      </c>
      <c r="U565" t="s">
        <v>71</v>
      </c>
      <c r="V565" t="s">
        <v>71</v>
      </c>
      <c r="W565" t="s">
        <v>5324</v>
      </c>
      <c r="X565" t="s">
        <v>71</v>
      </c>
      <c r="Y565" t="s">
        <v>71</v>
      </c>
      <c r="Z565" t="s">
        <v>71</v>
      </c>
      <c r="AA565" t="s">
        <v>71</v>
      </c>
      <c r="AB565" t="s">
        <v>71</v>
      </c>
      <c r="AC565" t="s">
        <v>71</v>
      </c>
      <c r="AD565" t="s">
        <v>71</v>
      </c>
      <c r="AE565" t="s">
        <v>71</v>
      </c>
      <c r="AF565" t="s">
        <v>71</v>
      </c>
      <c r="AG565" t="s">
        <v>71</v>
      </c>
      <c r="AH565" t="s">
        <v>71</v>
      </c>
      <c r="AI565" t="s">
        <v>71</v>
      </c>
      <c r="AJ565" t="s">
        <v>71</v>
      </c>
      <c r="AK565" t="s">
        <v>71</v>
      </c>
      <c r="AL565" t="s">
        <v>71</v>
      </c>
      <c r="AM565" t="s">
        <v>71</v>
      </c>
      <c r="AN565" t="s">
        <v>71</v>
      </c>
      <c r="AO565" t="s">
        <v>71</v>
      </c>
      <c r="AP565" t="s">
        <v>695</v>
      </c>
      <c r="AQ565" t="s">
        <v>1283</v>
      </c>
      <c r="AR565" t="s">
        <v>5325</v>
      </c>
      <c r="AS565" t="s">
        <v>71</v>
      </c>
      <c r="AT565" t="s">
        <v>71</v>
      </c>
      <c r="AU565" t="s">
        <v>71</v>
      </c>
      <c r="AV565">
        <v>2007</v>
      </c>
      <c r="AW565">
        <v>4482</v>
      </c>
      <c r="AX565" t="s">
        <v>71</v>
      </c>
      <c r="AY565" t="s">
        <v>71</v>
      </c>
      <c r="AZ565" t="s">
        <v>71</v>
      </c>
      <c r="BA565" t="s">
        <v>71</v>
      </c>
      <c r="BB565" t="s">
        <v>71</v>
      </c>
      <c r="BC565">
        <v>119</v>
      </c>
      <c r="BD565" t="s">
        <v>99</v>
      </c>
      <c r="BE565" t="s">
        <v>71</v>
      </c>
      <c r="BF565" t="s">
        <v>71</v>
      </c>
      <c r="BG565" t="s">
        <v>71</v>
      </c>
      <c r="BH565" t="s">
        <v>71</v>
      </c>
      <c r="BI565" t="s">
        <v>71</v>
      </c>
      <c r="BJ565" t="s">
        <v>71</v>
      </c>
      <c r="BK565" t="s">
        <v>71</v>
      </c>
      <c r="BL565" t="s">
        <v>71</v>
      </c>
      <c r="BM565" t="s">
        <v>71</v>
      </c>
      <c r="BN565" t="s">
        <v>71</v>
      </c>
      <c r="BO565" t="s">
        <v>71</v>
      </c>
      <c r="BP565" t="s">
        <v>71</v>
      </c>
      <c r="BQ565" t="s">
        <v>71</v>
      </c>
      <c r="BR565" t="s">
        <v>71</v>
      </c>
      <c r="BS565" t="s">
        <v>71</v>
      </c>
      <c r="BT565" t="s">
        <v>5326</v>
      </c>
      <c r="BU565" t="str">
        <f>HYPERLINK("https%3A%2F%2Fwww.webofscience.com%2Fwos%2Fwoscc%2Ffull-record%2FWOS:000246403500014","View Full Record in Web of Science")</f>
        <v>View Full Record in Web of Science</v>
      </c>
    </row>
    <row r="566" spans="1:73" x14ac:dyDescent="0.25">
      <c r="A566" t="s">
        <v>83</v>
      </c>
      <c r="B566" t="s">
        <v>5327</v>
      </c>
      <c r="C566" t="s">
        <v>71</v>
      </c>
      <c r="D566" t="s">
        <v>71</v>
      </c>
      <c r="E566" t="s">
        <v>1842</v>
      </c>
      <c r="F566" t="s">
        <v>5327</v>
      </c>
      <c r="G566" t="s">
        <v>71</v>
      </c>
      <c r="H566" t="s">
        <v>71</v>
      </c>
      <c r="I566" t="s">
        <v>5328</v>
      </c>
      <c r="K566" t="s">
        <v>1844</v>
      </c>
      <c r="L566" t="s">
        <v>71</v>
      </c>
      <c r="M566" t="s">
        <v>71</v>
      </c>
      <c r="N566" t="s">
        <v>71</v>
      </c>
      <c r="O566" t="s">
        <v>71</v>
      </c>
      <c r="P566" t="s">
        <v>1845</v>
      </c>
      <c r="Q566" t="s">
        <v>1846</v>
      </c>
      <c r="R566" t="s">
        <v>1847</v>
      </c>
      <c r="S566" t="s">
        <v>102</v>
      </c>
      <c r="T566" t="s">
        <v>1848</v>
      </c>
      <c r="U566" t="s">
        <v>71</v>
      </c>
      <c r="V566" t="s">
        <v>71</v>
      </c>
      <c r="W566" t="s">
        <v>5329</v>
      </c>
      <c r="X566" t="s">
        <v>71</v>
      </c>
      <c r="Y566" t="s">
        <v>71</v>
      </c>
      <c r="Z566" t="s">
        <v>71</v>
      </c>
      <c r="AA566" t="s">
        <v>71</v>
      </c>
      <c r="AB566" t="s">
        <v>5330</v>
      </c>
      <c r="AC566" t="s">
        <v>5331</v>
      </c>
      <c r="AD566" t="s">
        <v>71</v>
      </c>
      <c r="AE566" t="s">
        <v>71</v>
      </c>
      <c r="AF566" t="s">
        <v>71</v>
      </c>
      <c r="AG566" t="s">
        <v>71</v>
      </c>
      <c r="AH566" t="s">
        <v>71</v>
      </c>
      <c r="AI566" t="s">
        <v>71</v>
      </c>
      <c r="AJ566" t="s">
        <v>71</v>
      </c>
      <c r="AK566" t="s">
        <v>71</v>
      </c>
      <c r="AL566" t="s">
        <v>71</v>
      </c>
      <c r="AM566" t="s">
        <v>71</v>
      </c>
      <c r="AN566" t="s">
        <v>71</v>
      </c>
      <c r="AO566" t="s">
        <v>71</v>
      </c>
      <c r="AP566" t="s">
        <v>71</v>
      </c>
      <c r="AQ566" t="s">
        <v>71</v>
      </c>
      <c r="AR566" t="s">
        <v>1852</v>
      </c>
      <c r="AS566" t="s">
        <v>71</v>
      </c>
      <c r="AT566" t="s">
        <v>71</v>
      </c>
      <c r="AU566" t="s">
        <v>71</v>
      </c>
      <c r="AV566">
        <v>2001</v>
      </c>
      <c r="AW566" t="s">
        <v>71</v>
      </c>
      <c r="AX566" t="s">
        <v>71</v>
      </c>
      <c r="AY566" t="s">
        <v>71</v>
      </c>
      <c r="AZ566" t="s">
        <v>71</v>
      </c>
      <c r="BA566" t="s">
        <v>71</v>
      </c>
      <c r="BB566" t="s">
        <v>71</v>
      </c>
      <c r="BC566">
        <v>328</v>
      </c>
      <c r="BD566">
        <v>331</v>
      </c>
      <c r="BE566" t="s">
        <v>71</v>
      </c>
      <c r="BF566" t="s">
        <v>71</v>
      </c>
      <c r="BG566" t="s">
        <v>71</v>
      </c>
      <c r="BH566" t="s">
        <v>71</v>
      </c>
      <c r="BI566" t="s">
        <v>71</v>
      </c>
      <c r="BJ566" t="s">
        <v>71</v>
      </c>
      <c r="BK566" t="s">
        <v>71</v>
      </c>
      <c r="BL566" t="s">
        <v>71</v>
      </c>
      <c r="BM566" t="s">
        <v>71</v>
      </c>
      <c r="BN566" t="s">
        <v>71</v>
      </c>
      <c r="BO566" t="s">
        <v>71</v>
      </c>
      <c r="BP566" t="s">
        <v>71</v>
      </c>
      <c r="BQ566" t="s">
        <v>71</v>
      </c>
      <c r="BR566" t="s">
        <v>71</v>
      </c>
      <c r="BS566" t="s">
        <v>71</v>
      </c>
      <c r="BT566" t="s">
        <v>5332</v>
      </c>
      <c r="BU566" t="str">
        <f>HYPERLINK("https%3A%2F%2Fwww.webofscience.com%2Fwos%2Fwoscc%2Ffull-record%2FWOS:000178178300082","View Full Record in Web of Science")</f>
        <v>View Full Record in Web of Science</v>
      </c>
    </row>
    <row r="567" spans="1:73" x14ac:dyDescent="0.25">
      <c r="A567" t="s">
        <v>69</v>
      </c>
      <c r="B567" t="s">
        <v>5333</v>
      </c>
      <c r="C567" t="s">
        <v>71</v>
      </c>
      <c r="D567" t="s">
        <v>71</v>
      </c>
      <c r="E567" t="s">
        <v>71</v>
      </c>
      <c r="F567" t="s">
        <v>5334</v>
      </c>
      <c r="G567" t="s">
        <v>71</v>
      </c>
      <c r="H567" t="s">
        <v>71</v>
      </c>
      <c r="I567" t="s">
        <v>5335</v>
      </c>
      <c r="K567" t="s">
        <v>1358</v>
      </c>
      <c r="L567" t="s">
        <v>71</v>
      </c>
      <c r="M567" t="s">
        <v>71</v>
      </c>
      <c r="N567" t="s">
        <v>71</v>
      </c>
      <c r="O567" t="s">
        <v>71</v>
      </c>
      <c r="P567" t="s">
        <v>71</v>
      </c>
      <c r="Q567" t="s">
        <v>71</v>
      </c>
      <c r="R567" t="s">
        <v>71</v>
      </c>
      <c r="S567" t="s">
        <v>71</v>
      </c>
      <c r="T567" t="s">
        <v>71</v>
      </c>
      <c r="U567" t="s">
        <v>71</v>
      </c>
      <c r="V567" t="s">
        <v>71</v>
      </c>
      <c r="W567" t="s">
        <v>5336</v>
      </c>
      <c r="X567" t="s">
        <v>71</v>
      </c>
      <c r="Y567" t="s">
        <v>71</v>
      </c>
      <c r="Z567" t="s">
        <v>71</v>
      </c>
      <c r="AA567" t="s">
        <v>71</v>
      </c>
      <c r="AB567" t="s">
        <v>5337</v>
      </c>
      <c r="AC567" t="s">
        <v>5338</v>
      </c>
      <c r="AD567" t="s">
        <v>71</v>
      </c>
      <c r="AE567" t="s">
        <v>71</v>
      </c>
      <c r="AF567" t="s">
        <v>71</v>
      </c>
      <c r="AG567" t="s">
        <v>71</v>
      </c>
      <c r="AH567" t="s">
        <v>71</v>
      </c>
      <c r="AI567" t="s">
        <v>71</v>
      </c>
      <c r="AJ567" t="s">
        <v>71</v>
      </c>
      <c r="AK567" t="s">
        <v>71</v>
      </c>
      <c r="AL567" t="s">
        <v>71</v>
      </c>
      <c r="AM567" t="s">
        <v>71</v>
      </c>
      <c r="AN567" t="s">
        <v>71</v>
      </c>
      <c r="AO567" t="s">
        <v>71</v>
      </c>
      <c r="AP567" t="s">
        <v>1361</v>
      </c>
      <c r="AQ567" t="s">
        <v>1362</v>
      </c>
      <c r="AR567" t="s">
        <v>71</v>
      </c>
      <c r="AS567" t="s">
        <v>71</v>
      </c>
      <c r="AT567" t="s">
        <v>71</v>
      </c>
      <c r="AU567" t="s">
        <v>5339</v>
      </c>
      <c r="AV567">
        <v>2013</v>
      </c>
      <c r="AW567">
        <v>3</v>
      </c>
      <c r="AX567">
        <v>3</v>
      </c>
      <c r="AY567" t="s">
        <v>71</v>
      </c>
      <c r="AZ567" t="s">
        <v>71</v>
      </c>
      <c r="BA567" t="s">
        <v>71</v>
      </c>
      <c r="BB567" t="s">
        <v>71</v>
      </c>
      <c r="BC567">
        <v>190</v>
      </c>
      <c r="BD567">
        <v>199</v>
      </c>
      <c r="BE567" t="s">
        <v>71</v>
      </c>
      <c r="BF567" t="s">
        <v>5340</v>
      </c>
      <c r="BG567" t="str">
        <f>HYPERLINK("http://dx.doi.org/10.1002/widm.1091","http://dx.doi.org/10.1002/widm.1091")</f>
        <v>http://dx.doi.org/10.1002/widm.1091</v>
      </c>
      <c r="BH567" t="s">
        <v>71</v>
      </c>
      <c r="BI567" t="s">
        <v>71</v>
      </c>
      <c r="BJ567" t="s">
        <v>71</v>
      </c>
      <c r="BK567" t="s">
        <v>71</v>
      </c>
      <c r="BL567" t="s">
        <v>71</v>
      </c>
      <c r="BM567" t="s">
        <v>71</v>
      </c>
      <c r="BN567" t="s">
        <v>71</v>
      </c>
      <c r="BO567" t="s">
        <v>71</v>
      </c>
      <c r="BP567" t="s">
        <v>71</v>
      </c>
      <c r="BQ567" t="s">
        <v>71</v>
      </c>
      <c r="BR567" t="s">
        <v>71</v>
      </c>
      <c r="BS567" t="s">
        <v>71</v>
      </c>
      <c r="BT567" t="s">
        <v>5341</v>
      </c>
      <c r="BU567" t="str">
        <f>HYPERLINK("https%3A%2F%2Fwww.webofscience.com%2Fwos%2Fwoscc%2Ffull-record%2FWOS:000318118700004","View Full Record in Web of Science")</f>
        <v>View Full Record in Web of Science</v>
      </c>
    </row>
    <row r="568" spans="1:73" x14ac:dyDescent="0.25">
      <c r="A568" t="s">
        <v>69</v>
      </c>
      <c r="B568" t="s">
        <v>5342</v>
      </c>
      <c r="C568" t="s">
        <v>71</v>
      </c>
      <c r="D568" t="s">
        <v>71</v>
      </c>
      <c r="E568" t="s">
        <v>71</v>
      </c>
      <c r="F568" t="s">
        <v>5342</v>
      </c>
      <c r="G568" t="s">
        <v>71</v>
      </c>
      <c r="H568" t="s">
        <v>71</v>
      </c>
      <c r="I568" t="s">
        <v>5343</v>
      </c>
      <c r="K568" t="s">
        <v>123</v>
      </c>
      <c r="L568" t="s">
        <v>71</v>
      </c>
      <c r="M568" t="s">
        <v>71</v>
      </c>
      <c r="N568" t="s">
        <v>71</v>
      </c>
      <c r="O568" t="s">
        <v>71</v>
      </c>
      <c r="P568" t="s">
        <v>71</v>
      </c>
      <c r="Q568" t="s">
        <v>71</v>
      </c>
      <c r="R568" t="s">
        <v>71</v>
      </c>
      <c r="S568" t="s">
        <v>71</v>
      </c>
      <c r="T568" t="s">
        <v>71</v>
      </c>
      <c r="U568" t="s">
        <v>71</v>
      </c>
      <c r="V568" t="s">
        <v>71</v>
      </c>
      <c r="W568" t="s">
        <v>5344</v>
      </c>
      <c r="X568" t="s">
        <v>71</v>
      </c>
      <c r="Y568" t="s">
        <v>71</v>
      </c>
      <c r="Z568" t="s">
        <v>71</v>
      </c>
      <c r="AA568" t="s">
        <v>71</v>
      </c>
      <c r="AB568" t="s">
        <v>5345</v>
      </c>
      <c r="AC568" t="s">
        <v>5346</v>
      </c>
      <c r="AD568" t="s">
        <v>71</v>
      </c>
      <c r="AE568" t="s">
        <v>71</v>
      </c>
      <c r="AF568" t="s">
        <v>71</v>
      </c>
      <c r="AG568" t="s">
        <v>71</v>
      </c>
      <c r="AH568" t="s">
        <v>71</v>
      </c>
      <c r="AI568" t="s">
        <v>71</v>
      </c>
      <c r="AJ568" t="s">
        <v>71</v>
      </c>
      <c r="AK568" t="s">
        <v>71</v>
      </c>
      <c r="AL568" t="s">
        <v>71</v>
      </c>
      <c r="AM568" t="s">
        <v>71</v>
      </c>
      <c r="AN568" t="s">
        <v>71</v>
      </c>
      <c r="AO568" t="s">
        <v>71</v>
      </c>
      <c r="AP568" t="s">
        <v>127</v>
      </c>
      <c r="AQ568" t="s">
        <v>128</v>
      </c>
      <c r="AR568" t="s">
        <v>71</v>
      </c>
      <c r="AS568" t="s">
        <v>71</v>
      </c>
      <c r="AT568" t="s">
        <v>71</v>
      </c>
      <c r="AU568" t="s">
        <v>5347</v>
      </c>
      <c r="AV568">
        <v>2004</v>
      </c>
      <c r="AW568">
        <v>162</v>
      </c>
      <c r="AX568">
        <v>2</v>
      </c>
      <c r="AY568" t="s">
        <v>71</v>
      </c>
      <c r="AZ568" t="s">
        <v>71</v>
      </c>
      <c r="BA568" t="s">
        <v>71</v>
      </c>
      <c r="BB568" t="s">
        <v>71</v>
      </c>
      <c r="BC568">
        <v>121</v>
      </c>
      <c r="BD568">
        <v>137</v>
      </c>
      <c r="BE568" t="s">
        <v>71</v>
      </c>
      <c r="BF568" t="s">
        <v>5348</v>
      </c>
      <c r="BG568" t="str">
        <f>HYPERLINK("http://dx.doi.org/10.1016/j.ins.2004.03.005","http://dx.doi.org/10.1016/j.ins.2004.03.005")</f>
        <v>http://dx.doi.org/10.1016/j.ins.2004.03.005</v>
      </c>
      <c r="BH568" t="s">
        <v>71</v>
      </c>
      <c r="BI568" t="s">
        <v>71</v>
      </c>
      <c r="BJ568" t="s">
        <v>71</v>
      </c>
      <c r="BK568" t="s">
        <v>71</v>
      </c>
      <c r="BL568" t="s">
        <v>71</v>
      </c>
      <c r="BM568" t="s">
        <v>71</v>
      </c>
      <c r="BN568" t="s">
        <v>71</v>
      </c>
      <c r="BO568" t="s">
        <v>71</v>
      </c>
      <c r="BP568" t="s">
        <v>71</v>
      </c>
      <c r="BQ568" t="s">
        <v>71</v>
      </c>
      <c r="BR568" t="s">
        <v>71</v>
      </c>
      <c r="BS568" t="s">
        <v>71</v>
      </c>
      <c r="BT568" t="s">
        <v>5349</v>
      </c>
      <c r="BU568" t="str">
        <f>HYPERLINK("https%3A%2F%2Fwww.webofscience.com%2Fwos%2Fwoscc%2Ffull-record%2FWOS:000221858800005","View Full Record in Web of Science")</f>
        <v>View Full Record in Web of Science</v>
      </c>
    </row>
    <row r="569" spans="1:73" x14ac:dyDescent="0.25">
      <c r="A569" t="s">
        <v>69</v>
      </c>
      <c r="B569" t="s">
        <v>5350</v>
      </c>
      <c r="C569" t="s">
        <v>71</v>
      </c>
      <c r="D569" t="s">
        <v>71</v>
      </c>
      <c r="E569" t="s">
        <v>71</v>
      </c>
      <c r="F569" t="s">
        <v>5351</v>
      </c>
      <c r="G569" t="s">
        <v>71</v>
      </c>
      <c r="H569" t="s">
        <v>71</v>
      </c>
      <c r="I569" t="s">
        <v>5352</v>
      </c>
      <c r="K569" t="s">
        <v>3069</v>
      </c>
      <c r="L569" t="s">
        <v>71</v>
      </c>
      <c r="M569" t="s">
        <v>71</v>
      </c>
      <c r="N569" t="s">
        <v>71</v>
      </c>
      <c r="O569" t="s">
        <v>71</v>
      </c>
      <c r="P569" t="s">
        <v>71</v>
      </c>
      <c r="Q569" t="s">
        <v>71</v>
      </c>
      <c r="R569" t="s">
        <v>71</v>
      </c>
      <c r="S569" t="s">
        <v>71</v>
      </c>
      <c r="T569" t="s">
        <v>71</v>
      </c>
      <c r="U569" t="s">
        <v>71</v>
      </c>
      <c r="V569" t="s">
        <v>71</v>
      </c>
      <c r="W569" t="s">
        <v>5353</v>
      </c>
      <c r="X569" t="s">
        <v>71</v>
      </c>
      <c r="Y569" t="s">
        <v>71</v>
      </c>
      <c r="Z569" t="s">
        <v>71</v>
      </c>
      <c r="AA569" t="s">
        <v>71</v>
      </c>
      <c r="AB569" t="s">
        <v>5354</v>
      </c>
      <c r="AC569" t="s">
        <v>5355</v>
      </c>
      <c r="AD569" t="s">
        <v>71</v>
      </c>
      <c r="AE569" t="s">
        <v>71</v>
      </c>
      <c r="AF569" t="s">
        <v>71</v>
      </c>
      <c r="AG569" t="s">
        <v>71</v>
      </c>
      <c r="AH569" t="s">
        <v>71</v>
      </c>
      <c r="AI569" t="s">
        <v>71</v>
      </c>
      <c r="AJ569" t="s">
        <v>71</v>
      </c>
      <c r="AK569" t="s">
        <v>71</v>
      </c>
      <c r="AL569" t="s">
        <v>71</v>
      </c>
      <c r="AM569" t="s">
        <v>71</v>
      </c>
      <c r="AN569" t="s">
        <v>71</v>
      </c>
      <c r="AO569" t="s">
        <v>71</v>
      </c>
      <c r="AP569" t="s">
        <v>3073</v>
      </c>
      <c r="AQ569" t="s">
        <v>3074</v>
      </c>
      <c r="AR569" t="s">
        <v>71</v>
      </c>
      <c r="AS569" t="s">
        <v>71</v>
      </c>
      <c r="AT569" t="s">
        <v>71</v>
      </c>
      <c r="AU569" t="s">
        <v>71</v>
      </c>
      <c r="AV569">
        <v>2018</v>
      </c>
      <c r="AW569">
        <v>118</v>
      </c>
      <c r="AX569">
        <v>4</v>
      </c>
      <c r="AY569" t="s">
        <v>71</v>
      </c>
      <c r="AZ569" t="s">
        <v>71</v>
      </c>
      <c r="BA569" t="s">
        <v>71</v>
      </c>
      <c r="BB569" t="s">
        <v>71</v>
      </c>
      <c r="BC569">
        <v>850</v>
      </c>
      <c r="BD569">
        <v>872</v>
      </c>
      <c r="BE569" t="s">
        <v>71</v>
      </c>
      <c r="BF569" t="s">
        <v>5356</v>
      </c>
      <c r="BG569" t="str">
        <f>HYPERLINK("http://dx.doi.org/10.1108/IMDS-07-2017-0313","http://dx.doi.org/10.1108/IMDS-07-2017-0313")</f>
        <v>http://dx.doi.org/10.1108/IMDS-07-2017-0313</v>
      </c>
      <c r="BH569" t="s">
        <v>71</v>
      </c>
      <c r="BI569" t="s">
        <v>71</v>
      </c>
      <c r="BJ569" t="s">
        <v>71</v>
      </c>
      <c r="BK569" t="s">
        <v>71</v>
      </c>
      <c r="BL569" t="s">
        <v>71</v>
      </c>
      <c r="BM569" t="s">
        <v>71</v>
      </c>
      <c r="BN569" t="s">
        <v>71</v>
      </c>
      <c r="BO569" t="s">
        <v>71</v>
      </c>
      <c r="BP569" t="s">
        <v>71</v>
      </c>
      <c r="BQ569" t="s">
        <v>71</v>
      </c>
      <c r="BR569" t="s">
        <v>71</v>
      </c>
      <c r="BS569" t="s">
        <v>71</v>
      </c>
      <c r="BT569" t="s">
        <v>5357</v>
      </c>
      <c r="BU569" t="str">
        <f>HYPERLINK("https%3A%2F%2Fwww.webofscience.com%2Fwos%2Fwoscc%2Ffull-record%2FWOS:000432263100011","View Full Record in Web of Science")</f>
        <v>View Full Record in Web of Science</v>
      </c>
    </row>
    <row r="570" spans="1:73" x14ac:dyDescent="0.25">
      <c r="A570" t="s">
        <v>83</v>
      </c>
      <c r="B570" t="s">
        <v>5358</v>
      </c>
      <c r="C570" t="s">
        <v>71</v>
      </c>
      <c r="D570" t="s">
        <v>5359</v>
      </c>
      <c r="E570" t="s">
        <v>71</v>
      </c>
      <c r="F570" t="s">
        <v>5360</v>
      </c>
      <c r="G570" t="s">
        <v>71</v>
      </c>
      <c r="H570" t="s">
        <v>71</v>
      </c>
      <c r="I570" t="s">
        <v>5361</v>
      </c>
      <c r="K570" t="s">
        <v>5362</v>
      </c>
      <c r="L570" t="s">
        <v>601</v>
      </c>
      <c r="M570" t="s">
        <v>71</v>
      </c>
      <c r="N570" t="s">
        <v>71</v>
      </c>
      <c r="O570" t="s">
        <v>71</v>
      </c>
      <c r="P570" t="s">
        <v>5363</v>
      </c>
      <c r="Q570" t="s">
        <v>5364</v>
      </c>
      <c r="R570" t="s">
        <v>5365</v>
      </c>
      <c r="S570" t="s">
        <v>5366</v>
      </c>
      <c r="T570" t="s">
        <v>5367</v>
      </c>
      <c r="U570" t="s">
        <v>71</v>
      </c>
      <c r="V570" t="s">
        <v>71</v>
      </c>
      <c r="W570" t="s">
        <v>5368</v>
      </c>
      <c r="X570" t="s">
        <v>71</v>
      </c>
      <c r="Y570" t="s">
        <v>71</v>
      </c>
      <c r="Z570" t="s">
        <v>71</v>
      </c>
      <c r="AA570" t="s">
        <v>71</v>
      </c>
      <c r="AB570" t="s">
        <v>71</v>
      </c>
      <c r="AC570" t="s">
        <v>71</v>
      </c>
      <c r="AD570" t="s">
        <v>71</v>
      </c>
      <c r="AE570" t="s">
        <v>71</v>
      </c>
      <c r="AF570" t="s">
        <v>71</v>
      </c>
      <c r="AG570" t="s">
        <v>71</v>
      </c>
      <c r="AH570" t="s">
        <v>71</v>
      </c>
      <c r="AI570" t="s">
        <v>71</v>
      </c>
      <c r="AJ570" t="s">
        <v>71</v>
      </c>
      <c r="AK570" t="s">
        <v>71</v>
      </c>
      <c r="AL570" t="s">
        <v>71</v>
      </c>
      <c r="AM570" t="s">
        <v>71</v>
      </c>
      <c r="AN570" t="s">
        <v>71</v>
      </c>
      <c r="AO570" t="s">
        <v>71</v>
      </c>
      <c r="AP570" t="s">
        <v>606</v>
      </c>
      <c r="AQ570" t="s">
        <v>607</v>
      </c>
      <c r="AR570" t="s">
        <v>5369</v>
      </c>
      <c r="AS570" t="s">
        <v>71</v>
      </c>
      <c r="AT570" t="s">
        <v>71</v>
      </c>
      <c r="AU570" t="s">
        <v>71</v>
      </c>
      <c r="AV570">
        <v>2020</v>
      </c>
      <c r="AW570">
        <v>1002</v>
      </c>
      <c r="AX570" t="s">
        <v>71</v>
      </c>
      <c r="AY570" t="s">
        <v>71</v>
      </c>
      <c r="AZ570" t="s">
        <v>71</v>
      </c>
      <c r="BA570" t="s">
        <v>71</v>
      </c>
      <c r="BB570" t="s">
        <v>71</v>
      </c>
      <c r="BC570">
        <v>40</v>
      </c>
      <c r="BD570">
        <v>48</v>
      </c>
      <c r="BE570" t="s">
        <v>71</v>
      </c>
      <c r="BF570" t="s">
        <v>5370</v>
      </c>
      <c r="BG570" t="str">
        <f>HYPERLINK("http://dx.doi.org/10.1007/978-3-030-21255-1_4","http://dx.doi.org/10.1007/978-3-030-21255-1_4")</f>
        <v>http://dx.doi.org/10.1007/978-3-030-21255-1_4</v>
      </c>
      <c r="BH570" t="s">
        <v>71</v>
      </c>
      <c r="BI570" t="s">
        <v>71</v>
      </c>
      <c r="BJ570" t="s">
        <v>71</v>
      </c>
      <c r="BK570" t="s">
        <v>71</v>
      </c>
      <c r="BL570" t="s">
        <v>71</v>
      </c>
      <c r="BM570" t="s">
        <v>71</v>
      </c>
      <c r="BN570" t="s">
        <v>71</v>
      </c>
      <c r="BO570" t="s">
        <v>71</v>
      </c>
      <c r="BP570" t="s">
        <v>71</v>
      </c>
      <c r="BQ570" t="s">
        <v>71</v>
      </c>
      <c r="BR570" t="s">
        <v>71</v>
      </c>
      <c r="BS570" t="s">
        <v>71</v>
      </c>
      <c r="BT570" t="s">
        <v>5371</v>
      </c>
      <c r="BU570" t="str">
        <f>HYPERLINK("https%3A%2F%2Fwww.webofscience.com%2Fwos%2Fwoscc%2Ffull-record%2FWOS:000587666200004","View Full Record in Web of Science")</f>
        <v>View Full Record in Web of Science</v>
      </c>
    </row>
    <row r="571" spans="1:73" x14ac:dyDescent="0.25">
      <c r="A571" t="s">
        <v>2847</v>
      </c>
      <c r="B571" t="s">
        <v>112</v>
      </c>
      <c r="C571" t="s">
        <v>71</v>
      </c>
      <c r="D571" t="s">
        <v>4551</v>
      </c>
      <c r="E571" t="s">
        <v>71</v>
      </c>
      <c r="F571" t="s">
        <v>113</v>
      </c>
      <c r="G571" t="s">
        <v>71</v>
      </c>
      <c r="H571" t="s">
        <v>71</v>
      </c>
      <c r="I571" t="s">
        <v>5372</v>
      </c>
      <c r="K571" t="s">
        <v>4554</v>
      </c>
      <c r="L571" t="s">
        <v>71</v>
      </c>
      <c r="M571" t="s">
        <v>71</v>
      </c>
      <c r="N571" t="s">
        <v>71</v>
      </c>
      <c r="O571" t="s">
        <v>71</v>
      </c>
      <c r="P571" t="s">
        <v>71</v>
      </c>
      <c r="Q571" t="s">
        <v>71</v>
      </c>
      <c r="R571" t="s">
        <v>71</v>
      </c>
      <c r="S571" t="s">
        <v>71</v>
      </c>
      <c r="T571" t="s">
        <v>71</v>
      </c>
      <c r="U571" t="s">
        <v>71</v>
      </c>
      <c r="V571" t="s">
        <v>71</v>
      </c>
      <c r="W571" t="s">
        <v>5373</v>
      </c>
      <c r="X571" t="s">
        <v>71</v>
      </c>
      <c r="Y571" t="s">
        <v>71</v>
      </c>
      <c r="Z571" t="s">
        <v>71</v>
      </c>
      <c r="AA571" t="s">
        <v>71</v>
      </c>
      <c r="AB571" t="s">
        <v>71</v>
      </c>
      <c r="AC571" t="s">
        <v>71</v>
      </c>
      <c r="AD571" t="s">
        <v>71</v>
      </c>
      <c r="AE571" t="s">
        <v>71</v>
      </c>
      <c r="AF571" t="s">
        <v>71</v>
      </c>
      <c r="AG571" t="s">
        <v>71</v>
      </c>
      <c r="AH571" t="s">
        <v>71</v>
      </c>
      <c r="AI571" t="s">
        <v>71</v>
      </c>
      <c r="AJ571" t="s">
        <v>71</v>
      </c>
      <c r="AK571" t="s">
        <v>71</v>
      </c>
      <c r="AL571" t="s">
        <v>71</v>
      </c>
      <c r="AM571" t="s">
        <v>71</v>
      </c>
      <c r="AN571" t="s">
        <v>71</v>
      </c>
      <c r="AO571" t="s">
        <v>71</v>
      </c>
      <c r="AP571" t="s">
        <v>71</v>
      </c>
      <c r="AQ571" t="s">
        <v>71</v>
      </c>
      <c r="AR571" t="s">
        <v>4558</v>
      </c>
      <c r="AS571" t="s">
        <v>71</v>
      </c>
      <c r="AT571" t="s">
        <v>71</v>
      </c>
      <c r="AU571" t="s">
        <v>71</v>
      </c>
      <c r="AV571">
        <v>2015</v>
      </c>
      <c r="AW571" t="s">
        <v>71</v>
      </c>
      <c r="AX571" t="s">
        <v>71</v>
      </c>
      <c r="AY571" t="s">
        <v>71</v>
      </c>
      <c r="AZ571" t="s">
        <v>71</v>
      </c>
      <c r="BA571" t="s">
        <v>71</v>
      </c>
      <c r="BB571" t="s">
        <v>71</v>
      </c>
      <c r="BC571">
        <v>7</v>
      </c>
      <c r="BD571">
        <v>29</v>
      </c>
      <c r="BE571" t="s">
        <v>71</v>
      </c>
      <c r="BF571" t="s">
        <v>71</v>
      </c>
      <c r="BG571" t="s">
        <v>71</v>
      </c>
      <c r="BH571" t="s">
        <v>4559</v>
      </c>
      <c r="BI571" t="s">
        <v>71</v>
      </c>
      <c r="BJ571" t="s">
        <v>71</v>
      </c>
      <c r="BK571" t="s">
        <v>71</v>
      </c>
      <c r="BL571" t="s">
        <v>71</v>
      </c>
      <c r="BM571" t="s">
        <v>71</v>
      </c>
      <c r="BN571" t="s">
        <v>71</v>
      </c>
      <c r="BO571" t="s">
        <v>71</v>
      </c>
      <c r="BP571" t="s">
        <v>71</v>
      </c>
      <c r="BQ571" t="s">
        <v>71</v>
      </c>
      <c r="BR571" t="s">
        <v>71</v>
      </c>
      <c r="BS571" t="s">
        <v>71</v>
      </c>
      <c r="BT571" t="s">
        <v>5374</v>
      </c>
      <c r="BU571" t="str">
        <f>HYPERLINK("https%3A%2F%2Fwww.webofscience.com%2Fwos%2Fwoscc%2Ffull-record%2FWOS:000400029000003","View Full Record in Web of Science")</f>
        <v>View Full Record in Web of Science</v>
      </c>
    </row>
    <row r="572" spans="1:73" x14ac:dyDescent="0.25">
      <c r="A572" t="s">
        <v>69</v>
      </c>
      <c r="B572" t="s">
        <v>5375</v>
      </c>
      <c r="C572" t="s">
        <v>71</v>
      </c>
      <c r="D572" t="s">
        <v>71</v>
      </c>
      <c r="E572" t="s">
        <v>71</v>
      </c>
      <c r="F572" t="s">
        <v>5375</v>
      </c>
      <c r="G572" t="s">
        <v>71</v>
      </c>
      <c r="H572" t="s">
        <v>71</v>
      </c>
      <c r="I572" t="s">
        <v>5376</v>
      </c>
      <c r="K572" t="s">
        <v>288</v>
      </c>
      <c r="L572" t="s">
        <v>71</v>
      </c>
      <c r="M572" t="s">
        <v>71</v>
      </c>
      <c r="N572" t="s">
        <v>71</v>
      </c>
      <c r="O572" t="s">
        <v>71</v>
      </c>
      <c r="P572" t="s">
        <v>71</v>
      </c>
      <c r="Q572" t="s">
        <v>71</v>
      </c>
      <c r="R572" t="s">
        <v>71</v>
      </c>
      <c r="S572" t="s">
        <v>71</v>
      </c>
      <c r="T572" t="s">
        <v>71</v>
      </c>
      <c r="U572" t="s">
        <v>71</v>
      </c>
      <c r="V572" t="s">
        <v>71</v>
      </c>
      <c r="W572" t="s">
        <v>5377</v>
      </c>
      <c r="X572" t="s">
        <v>71</v>
      </c>
      <c r="Y572" t="s">
        <v>71</v>
      </c>
      <c r="Z572" t="s">
        <v>71</v>
      </c>
      <c r="AA572" t="s">
        <v>71</v>
      </c>
      <c r="AB572" t="s">
        <v>71</v>
      </c>
      <c r="AC572" t="s">
        <v>71</v>
      </c>
      <c r="AD572" t="s">
        <v>71</v>
      </c>
      <c r="AE572" t="s">
        <v>71</v>
      </c>
      <c r="AF572" t="s">
        <v>71</v>
      </c>
      <c r="AG572" t="s">
        <v>71</v>
      </c>
      <c r="AH572" t="s">
        <v>71</v>
      </c>
      <c r="AI572" t="s">
        <v>71</v>
      </c>
      <c r="AJ572" t="s">
        <v>71</v>
      </c>
      <c r="AK572" t="s">
        <v>71</v>
      </c>
      <c r="AL572" t="s">
        <v>71</v>
      </c>
      <c r="AM572" t="s">
        <v>71</v>
      </c>
      <c r="AN572" t="s">
        <v>71</v>
      </c>
      <c r="AO572" t="s">
        <v>71</v>
      </c>
      <c r="AP572" t="s">
        <v>291</v>
      </c>
      <c r="AQ572" t="s">
        <v>292</v>
      </c>
      <c r="AR572" t="s">
        <v>71</v>
      </c>
      <c r="AS572" t="s">
        <v>71</v>
      </c>
      <c r="AT572" t="s">
        <v>71</v>
      </c>
      <c r="AU572" t="s">
        <v>794</v>
      </c>
      <c r="AV572">
        <v>1999</v>
      </c>
      <c r="AW572">
        <v>16</v>
      </c>
      <c r="AX572">
        <v>1</v>
      </c>
      <c r="AY572" t="s">
        <v>71</v>
      </c>
      <c r="AZ572" t="s">
        <v>71</v>
      </c>
      <c r="BA572" t="s">
        <v>71</v>
      </c>
      <c r="BB572" t="s">
        <v>71</v>
      </c>
      <c r="BC572">
        <v>79</v>
      </c>
      <c r="BD572">
        <v>84</v>
      </c>
      <c r="BE572" t="s">
        <v>71</v>
      </c>
      <c r="BF572" t="s">
        <v>5378</v>
      </c>
      <c r="BG572" t="str">
        <f>HYPERLINK("http://dx.doi.org/10.1016/S0957-4174(98)00024-4","http://dx.doi.org/10.1016/S0957-4174(98)00024-4")</f>
        <v>http://dx.doi.org/10.1016/S0957-4174(98)00024-4</v>
      </c>
      <c r="BH572" t="s">
        <v>71</v>
      </c>
      <c r="BI572" t="s">
        <v>71</v>
      </c>
      <c r="BJ572" t="s">
        <v>71</v>
      </c>
      <c r="BK572" t="s">
        <v>71</v>
      </c>
      <c r="BL572" t="s">
        <v>71</v>
      </c>
      <c r="BM572" t="s">
        <v>71</v>
      </c>
      <c r="BN572" t="s">
        <v>71</v>
      </c>
      <c r="BO572" t="s">
        <v>71</v>
      </c>
      <c r="BP572" t="s">
        <v>71</v>
      </c>
      <c r="BQ572" t="s">
        <v>71</v>
      </c>
      <c r="BR572" t="s">
        <v>71</v>
      </c>
      <c r="BS572" t="s">
        <v>71</v>
      </c>
      <c r="BT572" t="s">
        <v>5379</v>
      </c>
      <c r="BU572" t="str">
        <f>HYPERLINK("https%3A%2F%2Fwww.webofscience.com%2Fwos%2Fwoscc%2Ffull-record%2FWOS:000078567100011","View Full Record in Web of Science")</f>
        <v>View Full Record in Web of Science</v>
      </c>
    </row>
    <row r="573" spans="1:73" x14ac:dyDescent="0.25">
      <c r="A573" t="s">
        <v>69</v>
      </c>
      <c r="B573" t="s">
        <v>5380</v>
      </c>
      <c r="C573" t="s">
        <v>71</v>
      </c>
      <c r="D573" t="s">
        <v>71</v>
      </c>
      <c r="E573" t="s">
        <v>71</v>
      </c>
      <c r="F573" t="s">
        <v>5381</v>
      </c>
      <c r="G573" t="s">
        <v>71</v>
      </c>
      <c r="H573" t="s">
        <v>71</v>
      </c>
      <c r="I573" t="s">
        <v>5382</v>
      </c>
      <c r="K573" t="s">
        <v>510</v>
      </c>
      <c r="L573" t="s">
        <v>71</v>
      </c>
      <c r="M573" t="s">
        <v>71</v>
      </c>
      <c r="N573" t="s">
        <v>71</v>
      </c>
      <c r="O573" t="s">
        <v>71</v>
      </c>
      <c r="P573" t="s">
        <v>71</v>
      </c>
      <c r="Q573" t="s">
        <v>71</v>
      </c>
      <c r="R573" t="s">
        <v>71</v>
      </c>
      <c r="S573" t="s">
        <v>71</v>
      </c>
      <c r="T573" t="s">
        <v>71</v>
      </c>
      <c r="U573" t="s">
        <v>71</v>
      </c>
      <c r="V573" t="s">
        <v>71</v>
      </c>
      <c r="W573" t="s">
        <v>5383</v>
      </c>
      <c r="X573" t="s">
        <v>71</v>
      </c>
      <c r="Y573" t="s">
        <v>71</v>
      </c>
      <c r="Z573" t="s">
        <v>71</v>
      </c>
      <c r="AA573" t="s">
        <v>71</v>
      </c>
      <c r="AB573" t="s">
        <v>5384</v>
      </c>
      <c r="AC573" t="s">
        <v>5385</v>
      </c>
      <c r="AD573" t="s">
        <v>71</v>
      </c>
      <c r="AE573" t="s">
        <v>71</v>
      </c>
      <c r="AF573" t="s">
        <v>71</v>
      </c>
      <c r="AG573" t="s">
        <v>71</v>
      </c>
      <c r="AH573" t="s">
        <v>71</v>
      </c>
      <c r="AI573" t="s">
        <v>71</v>
      </c>
      <c r="AJ573" t="s">
        <v>71</v>
      </c>
      <c r="AK573" t="s">
        <v>71</v>
      </c>
      <c r="AL573" t="s">
        <v>71</v>
      </c>
      <c r="AM573" t="s">
        <v>71</v>
      </c>
      <c r="AN573" t="s">
        <v>71</v>
      </c>
      <c r="AO573" t="s">
        <v>71</v>
      </c>
      <c r="AP573" t="s">
        <v>512</v>
      </c>
      <c r="AQ573" t="s">
        <v>513</v>
      </c>
      <c r="AR573" t="s">
        <v>71</v>
      </c>
      <c r="AS573" t="s">
        <v>71</v>
      </c>
      <c r="AT573" t="s">
        <v>71</v>
      </c>
      <c r="AU573" t="s">
        <v>71</v>
      </c>
      <c r="AV573">
        <v>2014</v>
      </c>
      <c r="AW573">
        <v>43</v>
      </c>
      <c r="AX573">
        <v>5</v>
      </c>
      <c r="AY573" t="s">
        <v>71</v>
      </c>
      <c r="AZ573" t="s">
        <v>71</v>
      </c>
      <c r="BA573" t="s">
        <v>71</v>
      </c>
      <c r="BB573" t="s">
        <v>71</v>
      </c>
      <c r="BC573">
        <v>797</v>
      </c>
      <c r="BD573">
        <v>816</v>
      </c>
      <c r="BE573" t="s">
        <v>71</v>
      </c>
      <c r="BF573" t="s">
        <v>5386</v>
      </c>
      <c r="BG573" t="str">
        <f>HYPERLINK("http://dx.doi.org/10.1108/K-03-2013-0046","http://dx.doi.org/10.1108/K-03-2013-0046")</f>
        <v>http://dx.doi.org/10.1108/K-03-2013-0046</v>
      </c>
      <c r="BH573" t="s">
        <v>71</v>
      </c>
      <c r="BI573" t="s">
        <v>71</v>
      </c>
      <c r="BJ573" t="s">
        <v>71</v>
      </c>
      <c r="BK573" t="s">
        <v>71</v>
      </c>
      <c r="BL573" t="s">
        <v>71</v>
      </c>
      <c r="BM573" t="s">
        <v>71</v>
      </c>
      <c r="BN573" t="s">
        <v>71</v>
      </c>
      <c r="BO573" t="s">
        <v>71</v>
      </c>
      <c r="BP573" t="s">
        <v>71</v>
      </c>
      <c r="BQ573" t="s">
        <v>71</v>
      </c>
      <c r="BR573" t="s">
        <v>71</v>
      </c>
      <c r="BS573" t="s">
        <v>71</v>
      </c>
      <c r="BT573" t="s">
        <v>5387</v>
      </c>
      <c r="BU573" t="str">
        <f>HYPERLINK("https%3A%2F%2Fwww.webofscience.com%2Fwos%2Fwoscc%2Ffull-record%2FWOS:000341937600010","View Full Record in Web of Science")</f>
        <v>View Full Record in Web of Science</v>
      </c>
    </row>
    <row r="574" spans="1:73" x14ac:dyDescent="0.25">
      <c r="A574" t="s">
        <v>69</v>
      </c>
      <c r="B574" t="s">
        <v>5388</v>
      </c>
      <c r="C574" t="s">
        <v>71</v>
      </c>
      <c r="D574" t="s">
        <v>71</v>
      </c>
      <c r="E574" t="s">
        <v>71</v>
      </c>
      <c r="F574" t="s">
        <v>5389</v>
      </c>
      <c r="G574" t="s">
        <v>71</v>
      </c>
      <c r="H574" t="s">
        <v>71</v>
      </c>
      <c r="I574" t="s">
        <v>5390</v>
      </c>
      <c r="K574" t="s">
        <v>174</v>
      </c>
      <c r="L574" t="s">
        <v>71</v>
      </c>
      <c r="M574" t="s">
        <v>71</v>
      </c>
      <c r="N574" t="s">
        <v>71</v>
      </c>
      <c r="O574" t="s">
        <v>71</v>
      </c>
      <c r="P574" t="s">
        <v>71</v>
      </c>
      <c r="Q574" t="s">
        <v>71</v>
      </c>
      <c r="R574" t="s">
        <v>71</v>
      </c>
      <c r="S574" t="s">
        <v>71</v>
      </c>
      <c r="T574" t="s">
        <v>71</v>
      </c>
      <c r="U574" t="s">
        <v>71</v>
      </c>
      <c r="V574" t="s">
        <v>71</v>
      </c>
      <c r="W574" t="s">
        <v>5391</v>
      </c>
      <c r="X574" t="s">
        <v>71</v>
      </c>
      <c r="Y574" t="s">
        <v>71</v>
      </c>
      <c r="Z574" t="s">
        <v>71</v>
      </c>
      <c r="AA574" t="s">
        <v>71</v>
      </c>
      <c r="AB574" t="s">
        <v>5392</v>
      </c>
      <c r="AC574" t="s">
        <v>5393</v>
      </c>
      <c r="AD574" t="s">
        <v>71</v>
      </c>
      <c r="AE574" t="s">
        <v>71</v>
      </c>
      <c r="AF574" t="s">
        <v>71</v>
      </c>
      <c r="AG574" t="s">
        <v>71</v>
      </c>
      <c r="AH574" t="s">
        <v>71</v>
      </c>
      <c r="AI574" t="s">
        <v>71</v>
      </c>
      <c r="AJ574" t="s">
        <v>71</v>
      </c>
      <c r="AK574" t="s">
        <v>71</v>
      </c>
      <c r="AL574" t="s">
        <v>71</v>
      </c>
      <c r="AM574" t="s">
        <v>71</v>
      </c>
      <c r="AN574" t="s">
        <v>71</v>
      </c>
      <c r="AO574" t="s">
        <v>71</v>
      </c>
      <c r="AP574" t="s">
        <v>178</v>
      </c>
      <c r="AQ574" t="s">
        <v>179</v>
      </c>
      <c r="AR574" t="s">
        <v>71</v>
      </c>
      <c r="AS574" t="s">
        <v>71</v>
      </c>
      <c r="AT574" t="s">
        <v>71</v>
      </c>
      <c r="AU574" t="s">
        <v>71</v>
      </c>
      <c r="AV574">
        <v>2021</v>
      </c>
      <c r="AW574">
        <v>40</v>
      </c>
      <c r="AX574">
        <v>2</v>
      </c>
      <c r="AY574" t="s">
        <v>71</v>
      </c>
      <c r="AZ574" t="s">
        <v>71</v>
      </c>
      <c r="BA574" t="s">
        <v>71</v>
      </c>
      <c r="BB574" t="s">
        <v>71</v>
      </c>
      <c r="BC574">
        <v>1983</v>
      </c>
      <c r="BD574">
        <v>1996</v>
      </c>
      <c r="BE574" t="s">
        <v>71</v>
      </c>
      <c r="BF574" t="s">
        <v>5394</v>
      </c>
      <c r="BG574" t="str">
        <f>HYPERLINK("http://dx.doi.org/10.3233/JIFS-189201","http://dx.doi.org/10.3233/JIFS-189201")</f>
        <v>http://dx.doi.org/10.3233/JIFS-189201</v>
      </c>
      <c r="BH574" t="s">
        <v>71</v>
      </c>
      <c r="BI574" t="s">
        <v>71</v>
      </c>
      <c r="BJ574" t="s">
        <v>71</v>
      </c>
      <c r="BK574" t="s">
        <v>71</v>
      </c>
      <c r="BL574" t="s">
        <v>71</v>
      </c>
      <c r="BM574" t="s">
        <v>71</v>
      </c>
      <c r="BN574" t="s">
        <v>71</v>
      </c>
      <c r="BO574" t="s">
        <v>71</v>
      </c>
      <c r="BP574" t="s">
        <v>71</v>
      </c>
      <c r="BQ574" t="s">
        <v>71</v>
      </c>
      <c r="BR574" t="s">
        <v>71</v>
      </c>
      <c r="BS574" t="s">
        <v>71</v>
      </c>
      <c r="BT574" t="s">
        <v>5395</v>
      </c>
      <c r="BU574" t="str">
        <f>HYPERLINK("https%3A%2F%2Fwww.webofscience.com%2Fwos%2Fwoscc%2Ffull-record%2FWOS:000618076700023","View Full Record in Web of Science")</f>
        <v>View Full Record in Web of Science</v>
      </c>
    </row>
    <row r="575" spans="1:73" x14ac:dyDescent="0.25">
      <c r="A575" t="s">
        <v>69</v>
      </c>
      <c r="B575" t="s">
        <v>3243</v>
      </c>
      <c r="C575" t="s">
        <v>71</v>
      </c>
      <c r="D575" t="s">
        <v>71</v>
      </c>
      <c r="E575" t="s">
        <v>71</v>
      </c>
      <c r="F575" t="s">
        <v>3243</v>
      </c>
      <c r="G575" t="s">
        <v>71</v>
      </c>
      <c r="H575" t="s">
        <v>71</v>
      </c>
      <c r="I575" t="s">
        <v>5396</v>
      </c>
      <c r="K575" t="s">
        <v>5397</v>
      </c>
      <c r="L575" t="s">
        <v>71</v>
      </c>
      <c r="M575" t="s">
        <v>71</v>
      </c>
      <c r="N575" t="s">
        <v>71</v>
      </c>
      <c r="O575" t="s">
        <v>71</v>
      </c>
      <c r="P575" t="s">
        <v>71</v>
      </c>
      <c r="Q575" t="s">
        <v>71</v>
      </c>
      <c r="R575" t="s">
        <v>71</v>
      </c>
      <c r="S575" t="s">
        <v>71</v>
      </c>
      <c r="T575" t="s">
        <v>71</v>
      </c>
      <c r="U575" t="s">
        <v>71</v>
      </c>
      <c r="V575" t="s">
        <v>71</v>
      </c>
      <c r="W575" t="s">
        <v>5398</v>
      </c>
      <c r="X575" t="s">
        <v>71</v>
      </c>
      <c r="Y575" t="s">
        <v>71</v>
      </c>
      <c r="Z575" t="s">
        <v>71</v>
      </c>
      <c r="AA575" t="s">
        <v>71</v>
      </c>
      <c r="AB575" t="s">
        <v>71</v>
      </c>
      <c r="AC575" t="s">
        <v>71</v>
      </c>
      <c r="AD575" t="s">
        <v>71</v>
      </c>
      <c r="AE575" t="s">
        <v>71</v>
      </c>
      <c r="AF575" t="s">
        <v>71</v>
      </c>
      <c r="AG575" t="s">
        <v>71</v>
      </c>
      <c r="AH575" t="s">
        <v>71</v>
      </c>
      <c r="AI575" t="s">
        <v>71</v>
      </c>
      <c r="AJ575" t="s">
        <v>71</v>
      </c>
      <c r="AK575" t="s">
        <v>71</v>
      </c>
      <c r="AL575" t="s">
        <v>71</v>
      </c>
      <c r="AM575" t="s">
        <v>71</v>
      </c>
      <c r="AN575" t="s">
        <v>71</v>
      </c>
      <c r="AO575" t="s">
        <v>71</v>
      </c>
      <c r="AP575" t="s">
        <v>5399</v>
      </c>
      <c r="AQ575" t="s">
        <v>5400</v>
      </c>
      <c r="AR575" t="s">
        <v>71</v>
      </c>
      <c r="AS575" t="s">
        <v>71</v>
      </c>
      <c r="AT575" t="s">
        <v>71</v>
      </c>
      <c r="AU575" t="s">
        <v>293</v>
      </c>
      <c r="AV575">
        <v>2022</v>
      </c>
      <c r="AW575">
        <v>34</v>
      </c>
      <c r="AX575">
        <v>3</v>
      </c>
      <c r="AY575" t="s">
        <v>71</v>
      </c>
      <c r="AZ575" t="s">
        <v>71</v>
      </c>
      <c r="BA575" t="s">
        <v>71</v>
      </c>
      <c r="BB575" t="s">
        <v>71</v>
      </c>
      <c r="BC575">
        <v>1489</v>
      </c>
      <c r="BD575">
        <v>1500</v>
      </c>
      <c r="BE575" t="s">
        <v>71</v>
      </c>
      <c r="BF575" t="s">
        <v>5401</v>
      </c>
      <c r="BG575" t="str">
        <f>HYPERLINK("http://dx.doi.org/10.1109/TKDE.2020.2993326","http://dx.doi.org/10.1109/TKDE.2020.2993326")</f>
        <v>http://dx.doi.org/10.1109/TKDE.2020.2993326</v>
      </c>
      <c r="BH575" t="s">
        <v>71</v>
      </c>
      <c r="BI575" t="s">
        <v>71</v>
      </c>
      <c r="BJ575" t="s">
        <v>71</v>
      </c>
      <c r="BK575" t="s">
        <v>71</v>
      </c>
      <c r="BL575" t="s">
        <v>71</v>
      </c>
      <c r="BM575" t="s">
        <v>71</v>
      </c>
      <c r="BN575" t="s">
        <v>71</v>
      </c>
      <c r="BO575" t="s">
        <v>71</v>
      </c>
      <c r="BP575" t="s">
        <v>71</v>
      </c>
      <c r="BQ575" t="s">
        <v>71</v>
      </c>
      <c r="BR575" t="s">
        <v>71</v>
      </c>
      <c r="BS575" t="s">
        <v>71</v>
      </c>
      <c r="BT575" t="s">
        <v>5402</v>
      </c>
      <c r="BU575" t="str">
        <f>HYPERLINK("https%3A%2F%2Fwww.webofscience.com%2Fwos%2Fwoscc%2Ffull-record%2FWOS:000752013800034","View Full Record in Web of Science")</f>
        <v>View Full Record in Web of Science</v>
      </c>
    </row>
    <row r="576" spans="1:73" x14ac:dyDescent="0.25">
      <c r="A576" t="s">
        <v>83</v>
      </c>
      <c r="B576" t="s">
        <v>5403</v>
      </c>
      <c r="C576" t="s">
        <v>71</v>
      </c>
      <c r="D576" t="s">
        <v>5404</v>
      </c>
      <c r="E576" t="s">
        <v>71</v>
      </c>
      <c r="F576" t="s">
        <v>5405</v>
      </c>
      <c r="G576" t="s">
        <v>71</v>
      </c>
      <c r="H576" t="s">
        <v>71</v>
      </c>
      <c r="I576" t="s">
        <v>5406</v>
      </c>
      <c r="K576" t="s">
        <v>5407</v>
      </c>
      <c r="L576" t="s">
        <v>71</v>
      </c>
      <c r="M576" t="s">
        <v>71</v>
      </c>
      <c r="N576" t="s">
        <v>71</v>
      </c>
      <c r="O576" t="s">
        <v>71</v>
      </c>
      <c r="P576" t="s">
        <v>5408</v>
      </c>
      <c r="Q576" t="s">
        <v>5409</v>
      </c>
      <c r="R576" t="s">
        <v>4035</v>
      </c>
      <c r="S576" t="s">
        <v>5410</v>
      </c>
      <c r="T576" t="s">
        <v>71</v>
      </c>
      <c r="U576" t="s">
        <v>71</v>
      </c>
      <c r="V576" t="s">
        <v>71</v>
      </c>
      <c r="W576" t="s">
        <v>5411</v>
      </c>
      <c r="X576" t="s">
        <v>71</v>
      </c>
      <c r="Y576" t="s">
        <v>71</v>
      </c>
      <c r="Z576" t="s">
        <v>71</v>
      </c>
      <c r="AA576" t="s">
        <v>71</v>
      </c>
      <c r="AB576" t="s">
        <v>71</v>
      </c>
      <c r="AC576" t="s">
        <v>71</v>
      </c>
      <c r="AD576" t="s">
        <v>71</v>
      </c>
      <c r="AE576" t="s">
        <v>71</v>
      </c>
      <c r="AF576" t="s">
        <v>71</v>
      </c>
      <c r="AG576" t="s">
        <v>71</v>
      </c>
      <c r="AH576" t="s">
        <v>71</v>
      </c>
      <c r="AI576" t="s">
        <v>71</v>
      </c>
      <c r="AJ576" t="s">
        <v>71</v>
      </c>
      <c r="AK576" t="s">
        <v>71</v>
      </c>
      <c r="AL576" t="s">
        <v>71</v>
      </c>
      <c r="AM576" t="s">
        <v>71</v>
      </c>
      <c r="AN576" t="s">
        <v>71</v>
      </c>
      <c r="AO576" t="s">
        <v>71</v>
      </c>
      <c r="AP576" t="s">
        <v>71</v>
      </c>
      <c r="AQ576" t="s">
        <v>71</v>
      </c>
      <c r="AR576" t="s">
        <v>5412</v>
      </c>
      <c r="AS576" t="s">
        <v>71</v>
      </c>
      <c r="AT576" t="s">
        <v>71</v>
      </c>
      <c r="AU576" t="s">
        <v>71</v>
      </c>
      <c r="AV576">
        <v>2010</v>
      </c>
      <c r="AW576" t="s">
        <v>71</v>
      </c>
      <c r="AX576" t="s">
        <v>71</v>
      </c>
      <c r="AY576" t="s">
        <v>71</v>
      </c>
      <c r="AZ576" t="s">
        <v>71</v>
      </c>
      <c r="BA576" t="s">
        <v>71</v>
      </c>
      <c r="BB576" t="s">
        <v>71</v>
      </c>
      <c r="BC576">
        <v>331</v>
      </c>
      <c r="BD576">
        <v>334</v>
      </c>
      <c r="BE576" t="s">
        <v>71</v>
      </c>
      <c r="BF576" t="s">
        <v>71</v>
      </c>
      <c r="BG576" t="s">
        <v>71</v>
      </c>
      <c r="BH576" t="s">
        <v>71</v>
      </c>
      <c r="BI576" t="s">
        <v>71</v>
      </c>
      <c r="BJ576" t="s">
        <v>71</v>
      </c>
      <c r="BK576" t="s">
        <v>71</v>
      </c>
      <c r="BL576" t="s">
        <v>71</v>
      </c>
      <c r="BM576" t="s">
        <v>71</v>
      </c>
      <c r="BN576" t="s">
        <v>71</v>
      </c>
      <c r="BO576" t="s">
        <v>71</v>
      </c>
      <c r="BP576" t="s">
        <v>71</v>
      </c>
      <c r="BQ576" t="s">
        <v>71</v>
      </c>
      <c r="BR576" t="s">
        <v>71</v>
      </c>
      <c r="BS576" t="s">
        <v>71</v>
      </c>
      <c r="BT576" t="s">
        <v>5413</v>
      </c>
      <c r="BU576" t="str">
        <f>HYPERLINK("https%3A%2F%2Fwww.webofscience.com%2Fwos%2Fwoscc%2Ffull-record%2FWOS:000398765700084","View Full Record in Web of Science")</f>
        <v>View Full Record in Web of Science</v>
      </c>
    </row>
    <row r="577" spans="1:73" x14ac:dyDescent="0.25">
      <c r="A577" t="s">
        <v>69</v>
      </c>
      <c r="B577" t="s">
        <v>5414</v>
      </c>
      <c r="C577" t="s">
        <v>71</v>
      </c>
      <c r="D577" t="s">
        <v>71</v>
      </c>
      <c r="E577" t="s">
        <v>71</v>
      </c>
      <c r="F577" t="s">
        <v>5414</v>
      </c>
      <c r="G577" t="s">
        <v>71</v>
      </c>
      <c r="H577" t="s">
        <v>71</v>
      </c>
      <c r="I577" t="s">
        <v>5415</v>
      </c>
      <c r="K577" t="s">
        <v>837</v>
      </c>
      <c r="L577" t="s">
        <v>71</v>
      </c>
      <c r="M577" t="s">
        <v>71</v>
      </c>
      <c r="N577" t="s">
        <v>71</v>
      </c>
      <c r="O577" t="s">
        <v>71</v>
      </c>
      <c r="P577" t="s">
        <v>71</v>
      </c>
      <c r="Q577" t="s">
        <v>71</v>
      </c>
      <c r="R577" t="s">
        <v>71</v>
      </c>
      <c r="S577" t="s">
        <v>71</v>
      </c>
      <c r="T577" t="s">
        <v>71</v>
      </c>
      <c r="U577" t="s">
        <v>71</v>
      </c>
      <c r="V577" t="s">
        <v>71</v>
      </c>
      <c r="W577" t="s">
        <v>5416</v>
      </c>
      <c r="X577" t="s">
        <v>71</v>
      </c>
      <c r="Y577" t="s">
        <v>71</v>
      </c>
      <c r="Z577" t="s">
        <v>71</v>
      </c>
      <c r="AA577" t="s">
        <v>71</v>
      </c>
      <c r="AB577" t="s">
        <v>71</v>
      </c>
      <c r="AC577" t="s">
        <v>5417</v>
      </c>
      <c r="AD577" t="s">
        <v>71</v>
      </c>
      <c r="AE577" t="s">
        <v>71</v>
      </c>
      <c r="AF577" t="s">
        <v>71</v>
      </c>
      <c r="AG577" t="s">
        <v>71</v>
      </c>
      <c r="AH577" t="s">
        <v>71</v>
      </c>
      <c r="AI577" t="s">
        <v>71</v>
      </c>
      <c r="AJ577" t="s">
        <v>71</v>
      </c>
      <c r="AK577" t="s">
        <v>71</v>
      </c>
      <c r="AL577" t="s">
        <v>71</v>
      </c>
      <c r="AM577" t="s">
        <v>71</v>
      </c>
      <c r="AN577" t="s">
        <v>71</v>
      </c>
      <c r="AO577" t="s">
        <v>71</v>
      </c>
      <c r="AP577" t="s">
        <v>839</v>
      </c>
      <c r="AQ577" t="s">
        <v>1399</v>
      </c>
      <c r="AR577" t="s">
        <v>71</v>
      </c>
      <c r="AS577" t="s">
        <v>71</v>
      </c>
      <c r="AT577" t="s">
        <v>71</v>
      </c>
      <c r="AU577" t="s">
        <v>1082</v>
      </c>
      <c r="AV577">
        <v>2002</v>
      </c>
      <c r="AW577">
        <v>17</v>
      </c>
      <c r="AX577">
        <v>5</v>
      </c>
      <c r="AY577" t="s">
        <v>71</v>
      </c>
      <c r="AZ577" t="s">
        <v>71</v>
      </c>
      <c r="BA577" t="s">
        <v>71</v>
      </c>
      <c r="BB577" t="s">
        <v>71</v>
      </c>
      <c r="BC577">
        <v>531</v>
      </c>
      <c r="BD577">
        <v>543</v>
      </c>
      <c r="BE577" t="s">
        <v>71</v>
      </c>
      <c r="BF577" t="s">
        <v>5418</v>
      </c>
      <c r="BG577" t="str">
        <f>HYPERLINK("http://dx.doi.org/10.1002/int.10036","http://dx.doi.org/10.1002/int.10036")</f>
        <v>http://dx.doi.org/10.1002/int.10036</v>
      </c>
      <c r="BH577" t="s">
        <v>71</v>
      </c>
      <c r="BI577" t="s">
        <v>71</v>
      </c>
      <c r="BJ577" t="s">
        <v>71</v>
      </c>
      <c r="BK577" t="s">
        <v>71</v>
      </c>
      <c r="BL577" t="s">
        <v>71</v>
      </c>
      <c r="BM577" t="s">
        <v>71</v>
      </c>
      <c r="BN577" t="s">
        <v>71</v>
      </c>
      <c r="BO577" t="s">
        <v>71</v>
      </c>
      <c r="BP577" t="s">
        <v>71</v>
      </c>
      <c r="BQ577" t="s">
        <v>71</v>
      </c>
      <c r="BR577" t="s">
        <v>71</v>
      </c>
      <c r="BS577" t="s">
        <v>71</v>
      </c>
      <c r="BT577" t="s">
        <v>5419</v>
      </c>
      <c r="BU577" t="str">
        <f>HYPERLINK("https%3A%2F%2Fwww.webofscience.com%2Fwos%2Fwoscc%2Ffull-record%2FWOS:000175073500006","View Full Record in Web of Science")</f>
        <v>View Full Record in Web of Science</v>
      </c>
    </row>
    <row r="578" spans="1:73" x14ac:dyDescent="0.25">
      <c r="A578" t="s">
        <v>69</v>
      </c>
      <c r="B578" t="s">
        <v>4615</v>
      </c>
      <c r="C578" t="s">
        <v>71</v>
      </c>
      <c r="D578" t="s">
        <v>71</v>
      </c>
      <c r="E578" t="s">
        <v>71</v>
      </c>
      <c r="F578" t="s">
        <v>4615</v>
      </c>
      <c r="G578" t="s">
        <v>71</v>
      </c>
      <c r="H578" t="s">
        <v>71</v>
      </c>
      <c r="I578" t="s">
        <v>5420</v>
      </c>
      <c r="K578" t="s">
        <v>837</v>
      </c>
      <c r="L578" t="s">
        <v>71</v>
      </c>
      <c r="M578" t="s">
        <v>71</v>
      </c>
      <c r="N578" t="s">
        <v>71</v>
      </c>
      <c r="O578" t="s">
        <v>71</v>
      </c>
      <c r="P578" t="s">
        <v>71</v>
      </c>
      <c r="Q578" t="s">
        <v>71</v>
      </c>
      <c r="R578" t="s">
        <v>71</v>
      </c>
      <c r="S578" t="s">
        <v>71</v>
      </c>
      <c r="T578" t="s">
        <v>71</v>
      </c>
      <c r="U578" t="s">
        <v>71</v>
      </c>
      <c r="V578" t="s">
        <v>71</v>
      </c>
      <c r="W578" t="s">
        <v>5421</v>
      </c>
      <c r="X578" t="s">
        <v>71</v>
      </c>
      <c r="Y578" t="s">
        <v>71</v>
      </c>
      <c r="Z578" t="s">
        <v>71</v>
      </c>
      <c r="AA578" t="s">
        <v>71</v>
      </c>
      <c r="AB578" t="s">
        <v>71</v>
      </c>
      <c r="AC578" t="s">
        <v>71</v>
      </c>
      <c r="AD578" t="s">
        <v>71</v>
      </c>
      <c r="AE578" t="s">
        <v>71</v>
      </c>
      <c r="AF578" t="s">
        <v>71</v>
      </c>
      <c r="AG578" t="s">
        <v>71</v>
      </c>
      <c r="AH578" t="s">
        <v>71</v>
      </c>
      <c r="AI578" t="s">
        <v>71</v>
      </c>
      <c r="AJ578" t="s">
        <v>71</v>
      </c>
      <c r="AK578" t="s">
        <v>71</v>
      </c>
      <c r="AL578" t="s">
        <v>71</v>
      </c>
      <c r="AM578" t="s">
        <v>71</v>
      </c>
      <c r="AN578" t="s">
        <v>71</v>
      </c>
      <c r="AO578" t="s">
        <v>71</v>
      </c>
      <c r="AP578" t="s">
        <v>839</v>
      </c>
      <c r="AQ578" t="s">
        <v>1399</v>
      </c>
      <c r="AR578" t="s">
        <v>71</v>
      </c>
      <c r="AS578" t="s">
        <v>71</v>
      </c>
      <c r="AT578" t="s">
        <v>71</v>
      </c>
      <c r="AU578" t="s">
        <v>1454</v>
      </c>
      <c r="AV578">
        <v>2001</v>
      </c>
      <c r="AW578">
        <v>16</v>
      </c>
      <c r="AX578">
        <v>7</v>
      </c>
      <c r="AY578" t="s">
        <v>71</v>
      </c>
      <c r="AZ578" t="s">
        <v>71</v>
      </c>
      <c r="BA578" t="s">
        <v>71</v>
      </c>
      <c r="BB578" t="s">
        <v>71</v>
      </c>
      <c r="BC578">
        <v>807</v>
      </c>
      <c r="BD578">
        <v>820</v>
      </c>
      <c r="BE578" t="s">
        <v>71</v>
      </c>
      <c r="BF578" t="s">
        <v>5422</v>
      </c>
      <c r="BG578" t="str">
        <f>HYPERLINK("http://dx.doi.org/10.1002/int.1036.abs","http://dx.doi.org/10.1002/int.1036.abs")</f>
        <v>http://dx.doi.org/10.1002/int.1036.abs</v>
      </c>
      <c r="BH578" t="s">
        <v>71</v>
      </c>
      <c r="BI578" t="s">
        <v>71</v>
      </c>
      <c r="BJ578" t="s">
        <v>71</v>
      </c>
      <c r="BK578" t="s">
        <v>71</v>
      </c>
      <c r="BL578" t="s">
        <v>71</v>
      </c>
      <c r="BM578" t="s">
        <v>71</v>
      </c>
      <c r="BN578" t="s">
        <v>71</v>
      </c>
      <c r="BO578" t="s">
        <v>71</v>
      </c>
      <c r="BP578" t="s">
        <v>71</v>
      </c>
      <c r="BQ578" t="s">
        <v>71</v>
      </c>
      <c r="BR578" t="s">
        <v>71</v>
      </c>
      <c r="BS578" t="s">
        <v>71</v>
      </c>
      <c r="BT578" t="s">
        <v>5423</v>
      </c>
      <c r="BU578" t="str">
        <f>HYPERLINK("https%3A%2F%2Fwww.webofscience.com%2Fwos%2Fwoscc%2Ffull-record%2FWOS:000169397700002","View Full Record in Web of Science")</f>
        <v>View Full Record in Web of Science</v>
      </c>
    </row>
    <row r="579" spans="1:73" x14ac:dyDescent="0.25">
      <c r="A579" t="s">
        <v>69</v>
      </c>
      <c r="B579" t="s">
        <v>5424</v>
      </c>
      <c r="C579" t="s">
        <v>71</v>
      </c>
      <c r="D579" t="s">
        <v>71</v>
      </c>
      <c r="E579" t="s">
        <v>71</v>
      </c>
      <c r="F579" t="s">
        <v>5425</v>
      </c>
      <c r="G579" t="s">
        <v>71</v>
      </c>
      <c r="H579" t="s">
        <v>71</v>
      </c>
      <c r="I579" t="s">
        <v>5426</v>
      </c>
      <c r="K579" t="s">
        <v>955</v>
      </c>
      <c r="L579" t="s">
        <v>71</v>
      </c>
      <c r="M579" t="s">
        <v>71</v>
      </c>
      <c r="N579" t="s">
        <v>71</v>
      </c>
      <c r="O579" t="s">
        <v>71</v>
      </c>
      <c r="P579" t="s">
        <v>71</v>
      </c>
      <c r="Q579" t="s">
        <v>71</v>
      </c>
      <c r="R579" t="s">
        <v>71</v>
      </c>
      <c r="S579" t="s">
        <v>71</v>
      </c>
      <c r="T579" t="s">
        <v>71</v>
      </c>
      <c r="U579" t="s">
        <v>71</v>
      </c>
      <c r="V579" t="s">
        <v>71</v>
      </c>
      <c r="W579" t="s">
        <v>5427</v>
      </c>
      <c r="X579" t="s">
        <v>71</v>
      </c>
      <c r="Y579" t="s">
        <v>71</v>
      </c>
      <c r="Z579" t="s">
        <v>71</v>
      </c>
      <c r="AA579" t="s">
        <v>71</v>
      </c>
      <c r="AB579" t="s">
        <v>176</v>
      </c>
      <c r="AC579" t="s">
        <v>5428</v>
      </c>
      <c r="AD579" t="s">
        <v>71</v>
      </c>
      <c r="AE579" t="s">
        <v>71</v>
      </c>
      <c r="AF579" t="s">
        <v>71</v>
      </c>
      <c r="AG579" t="s">
        <v>71</v>
      </c>
      <c r="AH579" t="s">
        <v>71</v>
      </c>
      <c r="AI579" t="s">
        <v>71</v>
      </c>
      <c r="AJ579" t="s">
        <v>71</v>
      </c>
      <c r="AK579" t="s">
        <v>71</v>
      </c>
      <c r="AL579" t="s">
        <v>71</v>
      </c>
      <c r="AM579" t="s">
        <v>71</v>
      </c>
      <c r="AN579" t="s">
        <v>71</v>
      </c>
      <c r="AO579" t="s">
        <v>71</v>
      </c>
      <c r="AP579" t="s">
        <v>958</v>
      </c>
      <c r="AQ579" t="s">
        <v>959</v>
      </c>
      <c r="AR579" t="s">
        <v>71</v>
      </c>
      <c r="AS579" t="s">
        <v>71</v>
      </c>
      <c r="AT579" t="s">
        <v>71</v>
      </c>
      <c r="AU579" t="s">
        <v>479</v>
      </c>
      <c r="AV579">
        <v>2019</v>
      </c>
      <c r="AW579">
        <v>52</v>
      </c>
      <c r="AX579">
        <v>3</v>
      </c>
      <c r="AY579" t="s">
        <v>71</v>
      </c>
      <c r="AZ579" t="s">
        <v>71</v>
      </c>
      <c r="BA579" t="s">
        <v>71</v>
      </c>
      <c r="BB579" t="s">
        <v>71</v>
      </c>
      <c r="BC579">
        <v>1839</v>
      </c>
      <c r="BD579">
        <v>1872</v>
      </c>
      <c r="BE579" t="s">
        <v>71</v>
      </c>
      <c r="BF579" t="s">
        <v>5429</v>
      </c>
      <c r="BG579" t="str">
        <f>HYPERLINK("http://dx.doi.org/10.1007/s10462-017-9592-0","http://dx.doi.org/10.1007/s10462-017-9592-0")</f>
        <v>http://dx.doi.org/10.1007/s10462-017-9592-0</v>
      </c>
      <c r="BH579" t="s">
        <v>71</v>
      </c>
      <c r="BI579" t="s">
        <v>71</v>
      </c>
      <c r="BJ579" t="s">
        <v>71</v>
      </c>
      <c r="BK579" t="s">
        <v>71</v>
      </c>
      <c r="BL579" t="s">
        <v>71</v>
      </c>
      <c r="BM579" t="s">
        <v>71</v>
      </c>
      <c r="BN579" t="s">
        <v>71</v>
      </c>
      <c r="BO579" t="s">
        <v>71</v>
      </c>
      <c r="BP579" t="s">
        <v>71</v>
      </c>
      <c r="BQ579" t="s">
        <v>71</v>
      </c>
      <c r="BR579" t="s">
        <v>71</v>
      </c>
      <c r="BS579" t="s">
        <v>71</v>
      </c>
      <c r="BT579" t="s">
        <v>5430</v>
      </c>
      <c r="BU579" t="str">
        <f>HYPERLINK("https%3A%2F%2Fwww.webofscience.com%2Fwos%2Fwoscc%2Ffull-record%2FWOS:000486256400010","View Full Record in Web of Science")</f>
        <v>View Full Record in Web of Science</v>
      </c>
    </row>
    <row r="580" spans="1:73" x14ac:dyDescent="0.25">
      <c r="A580" t="s">
        <v>83</v>
      </c>
      <c r="B580" t="s">
        <v>5431</v>
      </c>
      <c r="C580" t="s">
        <v>71</v>
      </c>
      <c r="D580" t="s">
        <v>71</v>
      </c>
      <c r="E580" t="s">
        <v>102</v>
      </c>
      <c r="F580" t="s">
        <v>5432</v>
      </c>
      <c r="G580" t="s">
        <v>71</v>
      </c>
      <c r="H580" t="s">
        <v>71</v>
      </c>
      <c r="I580" t="s">
        <v>5433</v>
      </c>
      <c r="K580" t="s">
        <v>2250</v>
      </c>
      <c r="L580" t="s">
        <v>817</v>
      </c>
      <c r="M580" t="s">
        <v>71</v>
      </c>
      <c r="N580" t="s">
        <v>71</v>
      </c>
      <c r="O580" t="s">
        <v>71</v>
      </c>
      <c r="P580" t="s">
        <v>2251</v>
      </c>
      <c r="Q580" t="s">
        <v>2252</v>
      </c>
      <c r="R580" t="s">
        <v>1661</v>
      </c>
      <c r="S580" t="s">
        <v>2253</v>
      </c>
      <c r="T580" t="s">
        <v>71</v>
      </c>
      <c r="U580" t="s">
        <v>71</v>
      </c>
      <c r="V580" t="s">
        <v>71</v>
      </c>
      <c r="W580" t="s">
        <v>5434</v>
      </c>
      <c r="X580" t="s">
        <v>71</v>
      </c>
      <c r="Y580" t="s">
        <v>71</v>
      </c>
      <c r="Z580" t="s">
        <v>71</v>
      </c>
      <c r="AA580" t="s">
        <v>71</v>
      </c>
      <c r="AB580" t="s">
        <v>71</v>
      </c>
      <c r="AC580" t="s">
        <v>71</v>
      </c>
      <c r="AD580" t="s">
        <v>71</v>
      </c>
      <c r="AE580" t="s">
        <v>71</v>
      </c>
      <c r="AF580" t="s">
        <v>71</v>
      </c>
      <c r="AG580" t="s">
        <v>71</v>
      </c>
      <c r="AH580" t="s">
        <v>71</v>
      </c>
      <c r="AI580" t="s">
        <v>71</v>
      </c>
      <c r="AJ580" t="s">
        <v>71</v>
      </c>
      <c r="AK580" t="s">
        <v>71</v>
      </c>
      <c r="AL580" t="s">
        <v>71</v>
      </c>
      <c r="AM580" t="s">
        <v>71</v>
      </c>
      <c r="AN580" t="s">
        <v>71</v>
      </c>
      <c r="AO580" t="s">
        <v>71</v>
      </c>
      <c r="AP580" t="s">
        <v>824</v>
      </c>
      <c r="AQ580" t="s">
        <v>71</v>
      </c>
      <c r="AR580" t="s">
        <v>2257</v>
      </c>
      <c r="AS580" t="s">
        <v>71</v>
      </c>
      <c r="AT580" t="s">
        <v>71</v>
      </c>
      <c r="AU580" t="s">
        <v>71</v>
      </c>
      <c r="AV580">
        <v>2021</v>
      </c>
      <c r="AW580" t="s">
        <v>71</v>
      </c>
      <c r="AX580" t="s">
        <v>71</v>
      </c>
      <c r="AY580" t="s">
        <v>71</v>
      </c>
      <c r="AZ580" t="s">
        <v>71</v>
      </c>
      <c r="BA580" t="s">
        <v>71</v>
      </c>
      <c r="BB580" t="s">
        <v>71</v>
      </c>
      <c r="BC580" t="s">
        <v>71</v>
      </c>
      <c r="BD580" t="s">
        <v>71</v>
      </c>
      <c r="BE580" t="s">
        <v>71</v>
      </c>
      <c r="BF580" t="s">
        <v>5435</v>
      </c>
      <c r="BG580" t="str">
        <f>HYPERLINK("http://dx.doi.org/10.1109/FUZZ45933.2021.9494437","http://dx.doi.org/10.1109/FUZZ45933.2021.9494437")</f>
        <v>http://dx.doi.org/10.1109/FUZZ45933.2021.9494437</v>
      </c>
      <c r="BH580" t="s">
        <v>71</v>
      </c>
      <c r="BI580" t="s">
        <v>71</v>
      </c>
      <c r="BJ580" t="s">
        <v>71</v>
      </c>
      <c r="BK580" t="s">
        <v>71</v>
      </c>
      <c r="BL580" t="s">
        <v>71</v>
      </c>
      <c r="BM580" t="s">
        <v>71</v>
      </c>
      <c r="BN580" t="s">
        <v>71</v>
      </c>
      <c r="BO580" t="s">
        <v>71</v>
      </c>
      <c r="BP580" t="s">
        <v>71</v>
      </c>
      <c r="BQ580" t="s">
        <v>71</v>
      </c>
      <c r="BR580" t="s">
        <v>71</v>
      </c>
      <c r="BS580" t="s">
        <v>71</v>
      </c>
      <c r="BT580" t="s">
        <v>5436</v>
      </c>
      <c r="BU580" t="str">
        <f>HYPERLINK("https%3A%2F%2Fwww.webofscience.com%2Fwos%2Fwoscc%2Ffull-record%2FWOS:000698710800044","View Full Record in Web of Science")</f>
        <v>View Full Record in Web of Science</v>
      </c>
    </row>
    <row r="581" spans="1:73" x14ac:dyDescent="0.25">
      <c r="A581" t="s">
        <v>69</v>
      </c>
      <c r="B581" t="s">
        <v>5437</v>
      </c>
      <c r="C581" t="s">
        <v>71</v>
      </c>
      <c r="D581" t="s">
        <v>71</v>
      </c>
      <c r="E581" t="s">
        <v>71</v>
      </c>
      <c r="F581" t="s">
        <v>5438</v>
      </c>
      <c r="G581" t="s">
        <v>71</v>
      </c>
      <c r="H581" t="s">
        <v>71</v>
      </c>
      <c r="I581" t="s">
        <v>5439</v>
      </c>
      <c r="K581" t="s">
        <v>338</v>
      </c>
      <c r="L581" t="s">
        <v>71</v>
      </c>
      <c r="M581" t="s">
        <v>71</v>
      </c>
      <c r="N581" t="s">
        <v>71</v>
      </c>
      <c r="O581" t="s">
        <v>71</v>
      </c>
      <c r="P581" t="s">
        <v>71</v>
      </c>
      <c r="Q581" t="s">
        <v>71</v>
      </c>
      <c r="R581" t="s">
        <v>71</v>
      </c>
      <c r="S581" t="s">
        <v>71</v>
      </c>
      <c r="T581" t="s">
        <v>71</v>
      </c>
      <c r="U581" t="s">
        <v>71</v>
      </c>
      <c r="V581" t="s">
        <v>71</v>
      </c>
      <c r="W581" t="s">
        <v>5440</v>
      </c>
      <c r="X581" t="s">
        <v>71</v>
      </c>
      <c r="Y581" t="s">
        <v>71</v>
      </c>
      <c r="Z581" t="s">
        <v>71</v>
      </c>
      <c r="AA581" t="s">
        <v>71</v>
      </c>
      <c r="AB581" t="s">
        <v>5441</v>
      </c>
      <c r="AC581" t="s">
        <v>71</v>
      </c>
      <c r="AD581" t="s">
        <v>71</v>
      </c>
      <c r="AE581" t="s">
        <v>71</v>
      </c>
      <c r="AF581" t="s">
        <v>71</v>
      </c>
      <c r="AG581" t="s">
        <v>71</v>
      </c>
      <c r="AH581" t="s">
        <v>71</v>
      </c>
      <c r="AI581" t="s">
        <v>71</v>
      </c>
      <c r="AJ581" t="s">
        <v>71</v>
      </c>
      <c r="AK581" t="s">
        <v>71</v>
      </c>
      <c r="AL581" t="s">
        <v>71</v>
      </c>
      <c r="AM581" t="s">
        <v>71</v>
      </c>
      <c r="AN581" t="s">
        <v>71</v>
      </c>
      <c r="AO581" t="s">
        <v>71</v>
      </c>
      <c r="AP581" t="s">
        <v>342</v>
      </c>
      <c r="AQ581" t="s">
        <v>343</v>
      </c>
      <c r="AR581" t="s">
        <v>71</v>
      </c>
      <c r="AS581" t="s">
        <v>71</v>
      </c>
      <c r="AT581" t="s">
        <v>71</v>
      </c>
      <c r="AU581" t="s">
        <v>1454</v>
      </c>
      <c r="AV581">
        <v>2021</v>
      </c>
      <c r="AW581">
        <v>23</v>
      </c>
      <c r="AX581">
        <v>5</v>
      </c>
      <c r="AY581" t="s">
        <v>71</v>
      </c>
      <c r="AZ581" t="s">
        <v>71</v>
      </c>
      <c r="BA581" t="s">
        <v>71</v>
      </c>
      <c r="BB581" t="s">
        <v>71</v>
      </c>
      <c r="BC581">
        <v>1347</v>
      </c>
      <c r="BD581">
        <v>1369</v>
      </c>
      <c r="BE581" t="s">
        <v>71</v>
      </c>
      <c r="BF581" t="s">
        <v>5442</v>
      </c>
      <c r="BG581" t="str">
        <f>HYPERLINK("http://dx.doi.org/10.1007/s40815-020-01024-3","http://dx.doi.org/10.1007/s40815-020-01024-3")</f>
        <v>http://dx.doi.org/10.1007/s40815-020-01024-3</v>
      </c>
      <c r="BH581" t="s">
        <v>71</v>
      </c>
      <c r="BI581" t="s">
        <v>1067</v>
      </c>
      <c r="BJ581" t="s">
        <v>71</v>
      </c>
      <c r="BK581" t="s">
        <v>71</v>
      </c>
      <c r="BL581" t="s">
        <v>71</v>
      </c>
      <c r="BM581" t="s">
        <v>71</v>
      </c>
      <c r="BN581" t="s">
        <v>71</v>
      </c>
      <c r="BO581" t="s">
        <v>71</v>
      </c>
      <c r="BP581" t="s">
        <v>71</v>
      </c>
      <c r="BQ581" t="s">
        <v>71</v>
      </c>
      <c r="BR581" t="s">
        <v>71</v>
      </c>
      <c r="BS581" t="s">
        <v>71</v>
      </c>
      <c r="BT581" t="s">
        <v>5443</v>
      </c>
      <c r="BU581" t="str">
        <f>HYPERLINK("https%3A%2F%2Fwww.webofscience.com%2Fwos%2Fwoscc%2Ffull-record%2FWOS:000630852600001","View Full Record in Web of Science")</f>
        <v>View Full Record in Web of Science</v>
      </c>
    </row>
    <row r="582" spans="1:73" x14ac:dyDescent="0.25">
      <c r="A582" t="s">
        <v>83</v>
      </c>
      <c r="B582" t="s">
        <v>5444</v>
      </c>
      <c r="C582" t="s">
        <v>71</v>
      </c>
      <c r="D582" t="s">
        <v>71</v>
      </c>
      <c r="E582" t="s">
        <v>5445</v>
      </c>
      <c r="F582" t="s">
        <v>5444</v>
      </c>
      <c r="G582" t="s">
        <v>71</v>
      </c>
      <c r="H582" t="s">
        <v>71</v>
      </c>
      <c r="I582" t="s">
        <v>5446</v>
      </c>
      <c r="K582" t="s">
        <v>5447</v>
      </c>
      <c r="L582" t="s">
        <v>5448</v>
      </c>
      <c r="M582" t="s">
        <v>71</v>
      </c>
      <c r="N582" t="s">
        <v>71</v>
      </c>
      <c r="O582" t="s">
        <v>71</v>
      </c>
      <c r="P582" t="s">
        <v>5449</v>
      </c>
      <c r="Q582" t="s">
        <v>5450</v>
      </c>
      <c r="R582" t="s">
        <v>5451</v>
      </c>
      <c r="S582" t="s">
        <v>5452</v>
      </c>
      <c r="T582" t="s">
        <v>71</v>
      </c>
      <c r="U582" t="s">
        <v>71</v>
      </c>
      <c r="V582" t="s">
        <v>71</v>
      </c>
      <c r="W582" t="s">
        <v>5453</v>
      </c>
      <c r="X582" t="s">
        <v>71</v>
      </c>
      <c r="Y582" t="s">
        <v>71</v>
      </c>
      <c r="Z582" t="s">
        <v>71</v>
      </c>
      <c r="AA582" t="s">
        <v>71</v>
      </c>
      <c r="AB582" t="s">
        <v>71</v>
      </c>
      <c r="AC582" t="s">
        <v>71</v>
      </c>
      <c r="AD582" t="s">
        <v>71</v>
      </c>
      <c r="AE582" t="s">
        <v>71</v>
      </c>
      <c r="AF582" t="s">
        <v>71</v>
      </c>
      <c r="AG582" t="s">
        <v>71</v>
      </c>
      <c r="AH582" t="s">
        <v>71</v>
      </c>
      <c r="AI582" t="s">
        <v>71</v>
      </c>
      <c r="AJ582" t="s">
        <v>71</v>
      </c>
      <c r="AK582" t="s">
        <v>71</v>
      </c>
      <c r="AL582" t="s">
        <v>71</v>
      </c>
      <c r="AM582" t="s">
        <v>71</v>
      </c>
      <c r="AN582" t="s">
        <v>71</v>
      </c>
      <c r="AO582" t="s">
        <v>71</v>
      </c>
      <c r="AP582" t="s">
        <v>5454</v>
      </c>
      <c r="AQ582" t="s">
        <v>71</v>
      </c>
      <c r="AR582" t="s">
        <v>5455</v>
      </c>
      <c r="AS582" t="s">
        <v>71</v>
      </c>
      <c r="AT582" t="s">
        <v>71</v>
      </c>
      <c r="AU582" t="s">
        <v>71</v>
      </c>
      <c r="AV582">
        <v>1997</v>
      </c>
      <c r="AW582" t="s">
        <v>71</v>
      </c>
      <c r="AX582" t="s">
        <v>71</v>
      </c>
      <c r="AY582" t="s">
        <v>71</v>
      </c>
      <c r="AZ582" t="s">
        <v>71</v>
      </c>
      <c r="BA582" t="s">
        <v>71</v>
      </c>
      <c r="BB582" t="s">
        <v>71</v>
      </c>
      <c r="BC582">
        <v>796</v>
      </c>
      <c r="BD582">
        <v>801</v>
      </c>
      <c r="BE582" t="s">
        <v>71</v>
      </c>
      <c r="BF582" t="s">
        <v>71</v>
      </c>
      <c r="BG582" t="s">
        <v>71</v>
      </c>
      <c r="BH582" t="s">
        <v>71</v>
      </c>
      <c r="BI582" t="s">
        <v>71</v>
      </c>
      <c r="BJ582" t="s">
        <v>71</v>
      </c>
      <c r="BK582" t="s">
        <v>71</v>
      </c>
      <c r="BL582" t="s">
        <v>71</v>
      </c>
      <c r="BM582" t="s">
        <v>71</v>
      </c>
      <c r="BN582" t="s">
        <v>71</v>
      </c>
      <c r="BO582" t="s">
        <v>71</v>
      </c>
      <c r="BP582" t="s">
        <v>71</v>
      </c>
      <c r="BQ582" t="s">
        <v>71</v>
      </c>
      <c r="BR582" t="s">
        <v>71</v>
      </c>
      <c r="BS582" t="s">
        <v>71</v>
      </c>
      <c r="BT582" t="s">
        <v>5456</v>
      </c>
      <c r="BU582" t="str">
        <f>HYPERLINK("https%3A%2F%2Fwww.webofscience.com%2Fwos%2Fwoscc%2Ffull-record%2FWOS:A1997BH95G00155","View Full Record in Web of Science")</f>
        <v>View Full Record in Web of Science</v>
      </c>
    </row>
    <row r="583" spans="1:73" x14ac:dyDescent="0.25">
      <c r="A583" t="s">
        <v>69</v>
      </c>
      <c r="B583" t="s">
        <v>5457</v>
      </c>
      <c r="C583" t="s">
        <v>71</v>
      </c>
      <c r="D583" t="s">
        <v>71</v>
      </c>
      <c r="E583" t="s">
        <v>71</v>
      </c>
      <c r="F583" t="s">
        <v>5458</v>
      </c>
      <c r="G583" t="s">
        <v>71</v>
      </c>
      <c r="H583" t="s">
        <v>71</v>
      </c>
      <c r="I583" t="s">
        <v>5459</v>
      </c>
      <c r="K583" t="s">
        <v>3548</v>
      </c>
      <c r="L583" t="s">
        <v>71</v>
      </c>
      <c r="M583" t="s">
        <v>71</v>
      </c>
      <c r="N583" t="s">
        <v>71</v>
      </c>
      <c r="O583" t="s">
        <v>71</v>
      </c>
      <c r="P583" t="s">
        <v>71</v>
      </c>
      <c r="Q583" t="s">
        <v>71</v>
      </c>
      <c r="R583" t="s">
        <v>71</v>
      </c>
      <c r="S583" t="s">
        <v>71</v>
      </c>
      <c r="T583" t="s">
        <v>71</v>
      </c>
      <c r="U583" t="s">
        <v>71</v>
      </c>
      <c r="V583" t="s">
        <v>71</v>
      </c>
      <c r="W583" t="s">
        <v>5460</v>
      </c>
      <c r="X583" t="s">
        <v>71</v>
      </c>
      <c r="Y583" t="s">
        <v>71</v>
      </c>
      <c r="Z583" t="s">
        <v>71</v>
      </c>
      <c r="AA583" t="s">
        <v>71</v>
      </c>
      <c r="AB583" t="s">
        <v>5461</v>
      </c>
      <c r="AC583" t="s">
        <v>71</v>
      </c>
      <c r="AD583" t="s">
        <v>71</v>
      </c>
      <c r="AE583" t="s">
        <v>71</v>
      </c>
      <c r="AF583" t="s">
        <v>71</v>
      </c>
      <c r="AG583" t="s">
        <v>71</v>
      </c>
      <c r="AH583" t="s">
        <v>71</v>
      </c>
      <c r="AI583" t="s">
        <v>71</v>
      </c>
      <c r="AJ583" t="s">
        <v>71</v>
      </c>
      <c r="AK583" t="s">
        <v>71</v>
      </c>
      <c r="AL583" t="s">
        <v>71</v>
      </c>
      <c r="AM583" t="s">
        <v>71</v>
      </c>
      <c r="AN583" t="s">
        <v>71</v>
      </c>
      <c r="AO583" t="s">
        <v>71</v>
      </c>
      <c r="AP583" t="s">
        <v>3551</v>
      </c>
      <c r="AQ583" t="s">
        <v>3552</v>
      </c>
      <c r="AR583" t="s">
        <v>71</v>
      </c>
      <c r="AS583" t="s">
        <v>71</v>
      </c>
      <c r="AT583" t="s">
        <v>71</v>
      </c>
      <c r="AU583" t="s">
        <v>71</v>
      </c>
      <c r="AV583">
        <v>2021</v>
      </c>
      <c r="AW583">
        <v>22</v>
      </c>
      <c r="AX583">
        <v>6</v>
      </c>
      <c r="AY583" t="s">
        <v>71</v>
      </c>
      <c r="AZ583" t="s">
        <v>71</v>
      </c>
      <c r="BA583" t="s">
        <v>71</v>
      </c>
      <c r="BB583" t="s">
        <v>71</v>
      </c>
      <c r="BC583">
        <v>1590</v>
      </c>
      <c r="BD583">
        <v>1624</v>
      </c>
      <c r="BE583" t="s">
        <v>71</v>
      </c>
      <c r="BF583" t="s">
        <v>5462</v>
      </c>
      <c r="BG583" t="str">
        <f>HYPERLINK("http://dx.doi.org/10.17705/1jais.00709","http://dx.doi.org/10.17705/1jais.00709")</f>
        <v>http://dx.doi.org/10.17705/1jais.00709</v>
      </c>
      <c r="BH583" t="s">
        <v>71</v>
      </c>
      <c r="BI583" t="s">
        <v>71</v>
      </c>
      <c r="BJ583" t="s">
        <v>71</v>
      </c>
      <c r="BK583" t="s">
        <v>71</v>
      </c>
      <c r="BL583" t="s">
        <v>71</v>
      </c>
      <c r="BM583" t="s">
        <v>71</v>
      </c>
      <c r="BN583" t="s">
        <v>71</v>
      </c>
      <c r="BO583" t="s">
        <v>71</v>
      </c>
      <c r="BP583" t="s">
        <v>71</v>
      </c>
      <c r="BQ583" t="s">
        <v>71</v>
      </c>
      <c r="BR583" t="s">
        <v>71</v>
      </c>
      <c r="BS583" t="s">
        <v>71</v>
      </c>
      <c r="BT583" t="s">
        <v>5463</v>
      </c>
      <c r="BU583" t="str">
        <f>HYPERLINK("https%3A%2F%2Fwww.webofscience.com%2Fwos%2Fwoscc%2Ffull-record%2FWOS:000718915000004","View Full Record in Web of Science")</f>
        <v>View Full Record in Web of Science</v>
      </c>
    </row>
    <row r="584" spans="1:73" x14ac:dyDescent="0.25">
      <c r="A584" t="s">
        <v>69</v>
      </c>
      <c r="B584" t="s">
        <v>5464</v>
      </c>
      <c r="C584" t="s">
        <v>71</v>
      </c>
      <c r="D584" t="s">
        <v>71</v>
      </c>
      <c r="E584" t="s">
        <v>71</v>
      </c>
      <c r="F584" t="s">
        <v>5465</v>
      </c>
      <c r="G584" t="s">
        <v>71</v>
      </c>
      <c r="H584" t="s">
        <v>71</v>
      </c>
      <c r="I584" t="s">
        <v>5466</v>
      </c>
      <c r="K584" t="s">
        <v>194</v>
      </c>
      <c r="L584" t="s">
        <v>71</v>
      </c>
      <c r="M584" t="s">
        <v>71</v>
      </c>
      <c r="N584" t="s">
        <v>71</v>
      </c>
      <c r="O584" t="s">
        <v>71</v>
      </c>
      <c r="P584" t="s">
        <v>71</v>
      </c>
      <c r="Q584" t="s">
        <v>71</v>
      </c>
      <c r="R584" t="s">
        <v>71</v>
      </c>
      <c r="S584" t="s">
        <v>71</v>
      </c>
      <c r="T584" t="s">
        <v>71</v>
      </c>
      <c r="U584" t="s">
        <v>71</v>
      </c>
      <c r="V584" t="s">
        <v>71</v>
      </c>
      <c r="W584" t="s">
        <v>5467</v>
      </c>
      <c r="X584" t="s">
        <v>71</v>
      </c>
      <c r="Y584" t="s">
        <v>71</v>
      </c>
      <c r="Z584" t="s">
        <v>71</v>
      </c>
      <c r="AA584" t="s">
        <v>71</v>
      </c>
      <c r="AB584" t="s">
        <v>5468</v>
      </c>
      <c r="AC584" t="s">
        <v>5469</v>
      </c>
      <c r="AD584" t="s">
        <v>71</v>
      </c>
      <c r="AE584" t="s">
        <v>71</v>
      </c>
      <c r="AF584" t="s">
        <v>71</v>
      </c>
      <c r="AG584" t="s">
        <v>71</v>
      </c>
      <c r="AH584" t="s">
        <v>71</v>
      </c>
      <c r="AI584" t="s">
        <v>71</v>
      </c>
      <c r="AJ584" t="s">
        <v>71</v>
      </c>
      <c r="AK584" t="s">
        <v>71</v>
      </c>
      <c r="AL584" t="s">
        <v>71</v>
      </c>
      <c r="AM584" t="s">
        <v>71</v>
      </c>
      <c r="AN584" t="s">
        <v>71</v>
      </c>
      <c r="AO584" t="s">
        <v>71</v>
      </c>
      <c r="AP584" t="s">
        <v>198</v>
      </c>
      <c r="AQ584" t="s">
        <v>199</v>
      </c>
      <c r="AR584" t="s">
        <v>71</v>
      </c>
      <c r="AS584" t="s">
        <v>71</v>
      </c>
      <c r="AT584" t="s">
        <v>71</v>
      </c>
      <c r="AU584" t="s">
        <v>71</v>
      </c>
      <c r="AV584">
        <v>2019</v>
      </c>
      <c r="AW584">
        <v>12</v>
      </c>
      <c r="AX584">
        <v>2</v>
      </c>
      <c r="AY584" t="s">
        <v>71</v>
      </c>
      <c r="AZ584" t="s">
        <v>71</v>
      </c>
      <c r="BA584" t="s">
        <v>71</v>
      </c>
      <c r="BB584" t="s">
        <v>71</v>
      </c>
      <c r="BC584">
        <v>970</v>
      </c>
      <c r="BD584">
        <v>983</v>
      </c>
      <c r="BE584" t="s">
        <v>71</v>
      </c>
      <c r="BF584" t="s">
        <v>5470</v>
      </c>
      <c r="BG584" t="str">
        <f>HYPERLINK("http://dx.doi.org/10.2991/ijcis.d.190826.002","http://dx.doi.org/10.2991/ijcis.d.190826.002")</f>
        <v>http://dx.doi.org/10.2991/ijcis.d.190826.002</v>
      </c>
      <c r="BH584" t="s">
        <v>71</v>
      </c>
      <c r="BI584" t="s">
        <v>71</v>
      </c>
      <c r="BJ584" t="s">
        <v>71</v>
      </c>
      <c r="BK584" t="s">
        <v>71</v>
      </c>
      <c r="BL584" t="s">
        <v>71</v>
      </c>
      <c r="BM584" t="s">
        <v>71</v>
      </c>
      <c r="BN584" t="s">
        <v>71</v>
      </c>
      <c r="BO584" t="s">
        <v>71</v>
      </c>
      <c r="BP584" t="s">
        <v>71</v>
      </c>
      <c r="BQ584" t="s">
        <v>71</v>
      </c>
      <c r="BR584" t="s">
        <v>71</v>
      </c>
      <c r="BS584" t="s">
        <v>71</v>
      </c>
      <c r="BT584" t="s">
        <v>5471</v>
      </c>
      <c r="BU584" t="str">
        <f>HYPERLINK("https%3A%2F%2Fwww.webofscience.com%2Fwos%2Fwoscc%2Ffull-record%2FWOS:000515063600006","View Full Record in Web of Science")</f>
        <v>View Full Record in Web of Science</v>
      </c>
    </row>
    <row r="585" spans="1:73" x14ac:dyDescent="0.25">
      <c r="A585" t="s">
        <v>83</v>
      </c>
      <c r="B585" t="s">
        <v>5403</v>
      </c>
      <c r="C585" t="s">
        <v>71</v>
      </c>
      <c r="D585" t="s">
        <v>5472</v>
      </c>
      <c r="E585" t="s">
        <v>71</v>
      </c>
      <c r="F585" t="s">
        <v>5405</v>
      </c>
      <c r="G585" t="s">
        <v>71</v>
      </c>
      <c r="H585" t="s">
        <v>71</v>
      </c>
      <c r="I585" t="s">
        <v>5406</v>
      </c>
      <c r="K585" t="s">
        <v>5473</v>
      </c>
      <c r="L585" t="s">
        <v>2884</v>
      </c>
      <c r="M585" t="s">
        <v>71</v>
      </c>
      <c r="N585" t="s">
        <v>71</v>
      </c>
      <c r="O585" t="s">
        <v>71</v>
      </c>
      <c r="P585" t="s">
        <v>5474</v>
      </c>
      <c r="Q585" t="s">
        <v>5475</v>
      </c>
      <c r="R585" t="s">
        <v>5476</v>
      </c>
      <c r="S585" t="s">
        <v>71</v>
      </c>
      <c r="T585" t="s">
        <v>71</v>
      </c>
      <c r="U585" t="s">
        <v>71</v>
      </c>
      <c r="V585" t="s">
        <v>71</v>
      </c>
      <c r="W585" t="s">
        <v>5411</v>
      </c>
      <c r="X585" t="s">
        <v>71</v>
      </c>
      <c r="Y585" t="s">
        <v>71</v>
      </c>
      <c r="Z585" t="s">
        <v>71</v>
      </c>
      <c r="AA585" t="s">
        <v>71</v>
      </c>
      <c r="AB585" t="s">
        <v>71</v>
      </c>
      <c r="AC585" t="s">
        <v>71</v>
      </c>
      <c r="AD585" t="s">
        <v>71</v>
      </c>
      <c r="AE585" t="s">
        <v>71</v>
      </c>
      <c r="AF585" t="s">
        <v>71</v>
      </c>
      <c r="AG585" t="s">
        <v>71</v>
      </c>
      <c r="AH585" t="s">
        <v>71</v>
      </c>
      <c r="AI585" t="s">
        <v>71</v>
      </c>
      <c r="AJ585" t="s">
        <v>71</v>
      </c>
      <c r="AK585" t="s">
        <v>71</v>
      </c>
      <c r="AL585" t="s">
        <v>71</v>
      </c>
      <c r="AM585" t="s">
        <v>71</v>
      </c>
      <c r="AN585" t="s">
        <v>71</v>
      </c>
      <c r="AO585" t="s">
        <v>71</v>
      </c>
      <c r="AP585" t="s">
        <v>2889</v>
      </c>
      <c r="AQ585" t="s">
        <v>71</v>
      </c>
      <c r="AR585" t="s">
        <v>5477</v>
      </c>
      <c r="AS585" t="s">
        <v>71</v>
      </c>
      <c r="AT585" t="s">
        <v>71</v>
      </c>
      <c r="AU585" t="s">
        <v>71</v>
      </c>
      <c r="AV585">
        <v>2011</v>
      </c>
      <c r="AW585">
        <v>228</v>
      </c>
      <c r="AX585" t="s">
        <v>71</v>
      </c>
      <c r="AY585" t="s">
        <v>71</v>
      </c>
      <c r="AZ585" t="s">
        <v>71</v>
      </c>
      <c r="BA585" t="s">
        <v>71</v>
      </c>
      <c r="BB585" t="s">
        <v>71</v>
      </c>
      <c r="BC585">
        <v>536</v>
      </c>
      <c r="BD585">
        <v>543</v>
      </c>
      <c r="BE585" t="s">
        <v>71</v>
      </c>
      <c r="BF585" t="s">
        <v>71</v>
      </c>
      <c r="BG585" t="s">
        <v>71</v>
      </c>
      <c r="BH585" t="s">
        <v>71</v>
      </c>
      <c r="BI585" t="s">
        <v>71</v>
      </c>
      <c r="BJ585" t="s">
        <v>71</v>
      </c>
      <c r="BK585" t="s">
        <v>71</v>
      </c>
      <c r="BL585" t="s">
        <v>71</v>
      </c>
      <c r="BM585" t="s">
        <v>71</v>
      </c>
      <c r="BN585" t="s">
        <v>71</v>
      </c>
      <c r="BO585" t="s">
        <v>71</v>
      </c>
      <c r="BP585" t="s">
        <v>71</v>
      </c>
      <c r="BQ585" t="s">
        <v>71</v>
      </c>
      <c r="BR585" t="s">
        <v>71</v>
      </c>
      <c r="BS585" t="s">
        <v>71</v>
      </c>
      <c r="BT585" t="s">
        <v>5478</v>
      </c>
      <c r="BU585" t="str">
        <f>HYPERLINK("https%3A%2F%2Fwww.webofscience.com%2Fwos%2Fwoscc%2Ffull-record%2FWOS:000308567400069","View Full Record in Web of Science")</f>
        <v>View Full Record in Web of Science</v>
      </c>
    </row>
    <row r="586" spans="1:73" x14ac:dyDescent="0.25">
      <c r="A586" t="s">
        <v>69</v>
      </c>
      <c r="B586" t="s">
        <v>5479</v>
      </c>
      <c r="C586" t="s">
        <v>71</v>
      </c>
      <c r="D586" t="s">
        <v>71</v>
      </c>
      <c r="E586" t="s">
        <v>71</v>
      </c>
      <c r="F586" t="s">
        <v>5479</v>
      </c>
      <c r="G586" t="s">
        <v>71</v>
      </c>
      <c r="H586" t="s">
        <v>71</v>
      </c>
      <c r="I586" t="s">
        <v>5480</v>
      </c>
      <c r="K586" t="s">
        <v>1565</v>
      </c>
      <c r="L586" t="s">
        <v>71</v>
      </c>
      <c r="M586" t="s">
        <v>71</v>
      </c>
      <c r="N586" t="s">
        <v>71</v>
      </c>
      <c r="O586" t="s">
        <v>71</v>
      </c>
      <c r="P586" t="s">
        <v>71</v>
      </c>
      <c r="Q586" t="s">
        <v>71</v>
      </c>
      <c r="R586" t="s">
        <v>71</v>
      </c>
      <c r="S586" t="s">
        <v>71</v>
      </c>
      <c r="T586" t="s">
        <v>71</v>
      </c>
      <c r="U586" t="s">
        <v>71</v>
      </c>
      <c r="V586" t="s">
        <v>71</v>
      </c>
      <c r="W586" t="s">
        <v>5481</v>
      </c>
      <c r="X586" t="s">
        <v>71</v>
      </c>
      <c r="Y586" t="s">
        <v>71</v>
      </c>
      <c r="Z586" t="s">
        <v>71</v>
      </c>
      <c r="AA586" t="s">
        <v>71</v>
      </c>
      <c r="AB586" t="s">
        <v>71</v>
      </c>
      <c r="AC586" t="s">
        <v>71</v>
      </c>
      <c r="AD586" t="s">
        <v>71</v>
      </c>
      <c r="AE586" t="s">
        <v>71</v>
      </c>
      <c r="AF586" t="s">
        <v>71</v>
      </c>
      <c r="AG586" t="s">
        <v>71</v>
      </c>
      <c r="AH586" t="s">
        <v>71</v>
      </c>
      <c r="AI586" t="s">
        <v>71</v>
      </c>
      <c r="AJ586" t="s">
        <v>71</v>
      </c>
      <c r="AK586" t="s">
        <v>71</v>
      </c>
      <c r="AL586" t="s">
        <v>71</v>
      </c>
      <c r="AM586" t="s">
        <v>71</v>
      </c>
      <c r="AN586" t="s">
        <v>71</v>
      </c>
      <c r="AO586" t="s">
        <v>71</v>
      </c>
      <c r="AP586" t="s">
        <v>1569</v>
      </c>
      <c r="AQ586" t="s">
        <v>71</v>
      </c>
      <c r="AR586" t="s">
        <v>71</v>
      </c>
      <c r="AS586" t="s">
        <v>71</v>
      </c>
      <c r="AT586" t="s">
        <v>71</v>
      </c>
      <c r="AU586" t="s">
        <v>728</v>
      </c>
      <c r="AV586">
        <v>2000</v>
      </c>
      <c r="AW586">
        <v>43</v>
      </c>
      <c r="AX586">
        <v>3</v>
      </c>
      <c r="AY586" t="s">
        <v>71</v>
      </c>
      <c r="AZ586" t="s">
        <v>71</v>
      </c>
      <c r="BA586" t="s">
        <v>71</v>
      </c>
      <c r="BB586" t="s">
        <v>71</v>
      </c>
      <c r="BC586">
        <v>211</v>
      </c>
      <c r="BD586">
        <v>225</v>
      </c>
      <c r="BE586" t="s">
        <v>71</v>
      </c>
      <c r="BF586" t="s">
        <v>5482</v>
      </c>
      <c r="BG586" t="str">
        <f>HYPERLINK("http://dx.doi.org/10.1016/S0166-3615(00)00070-1","http://dx.doi.org/10.1016/S0166-3615(00)00070-1")</f>
        <v>http://dx.doi.org/10.1016/S0166-3615(00)00070-1</v>
      </c>
      <c r="BH586" t="s">
        <v>71</v>
      </c>
      <c r="BI586" t="s">
        <v>71</v>
      </c>
      <c r="BJ586" t="s">
        <v>71</v>
      </c>
      <c r="BK586" t="s">
        <v>71</v>
      </c>
      <c r="BL586" t="s">
        <v>71</v>
      </c>
      <c r="BM586" t="s">
        <v>71</v>
      </c>
      <c r="BN586" t="s">
        <v>71</v>
      </c>
      <c r="BO586" t="s">
        <v>71</v>
      </c>
      <c r="BP586" t="s">
        <v>71</v>
      </c>
      <c r="BQ586" t="s">
        <v>71</v>
      </c>
      <c r="BR586" t="s">
        <v>71</v>
      </c>
      <c r="BS586" t="s">
        <v>71</v>
      </c>
      <c r="BT586" t="s">
        <v>5483</v>
      </c>
      <c r="BU586" t="str">
        <f>HYPERLINK("https%3A%2F%2Fwww.webofscience.com%2Fwos%2Fwoscc%2Ffull-record%2FWOS:000090087500002","View Full Record in Web of Science")</f>
        <v>View Full Record in Web of Science</v>
      </c>
    </row>
    <row r="587" spans="1:73" x14ac:dyDescent="0.25">
      <c r="A587" t="s">
        <v>460</v>
      </c>
      <c r="B587" t="s">
        <v>5484</v>
      </c>
      <c r="C587" t="s">
        <v>71</v>
      </c>
      <c r="D587" t="s">
        <v>5485</v>
      </c>
      <c r="E587" t="s">
        <v>71</v>
      </c>
      <c r="F587" t="s">
        <v>5486</v>
      </c>
      <c r="G587" t="s">
        <v>71</v>
      </c>
      <c r="H587" t="s">
        <v>71</v>
      </c>
      <c r="I587" t="s">
        <v>5487</v>
      </c>
      <c r="K587" t="s">
        <v>5488</v>
      </c>
      <c r="L587" t="s">
        <v>526</v>
      </c>
      <c r="M587" t="s">
        <v>71</v>
      </c>
      <c r="N587" t="s">
        <v>71</v>
      </c>
      <c r="O587" t="s">
        <v>71</v>
      </c>
      <c r="P587" t="s">
        <v>71</v>
      </c>
      <c r="Q587" t="s">
        <v>71</v>
      </c>
      <c r="R587" t="s">
        <v>71</v>
      </c>
      <c r="S587" t="s">
        <v>71</v>
      </c>
      <c r="T587" t="s">
        <v>71</v>
      </c>
      <c r="U587" t="s">
        <v>71</v>
      </c>
      <c r="V587" t="s">
        <v>71</v>
      </c>
      <c r="W587" t="s">
        <v>5489</v>
      </c>
      <c r="X587" t="s">
        <v>71</v>
      </c>
      <c r="Y587" t="s">
        <v>71</v>
      </c>
      <c r="Z587" t="s">
        <v>71</v>
      </c>
      <c r="AA587" t="s">
        <v>71</v>
      </c>
      <c r="AB587" t="s">
        <v>71</v>
      </c>
      <c r="AC587" t="s">
        <v>5490</v>
      </c>
      <c r="AD587" t="s">
        <v>71</v>
      </c>
      <c r="AE587" t="s">
        <v>71</v>
      </c>
      <c r="AF587" t="s">
        <v>71</v>
      </c>
      <c r="AG587" t="s">
        <v>71</v>
      </c>
      <c r="AH587" t="s">
        <v>71</v>
      </c>
      <c r="AI587" t="s">
        <v>71</v>
      </c>
      <c r="AJ587" t="s">
        <v>71</v>
      </c>
      <c r="AK587" t="s">
        <v>71</v>
      </c>
      <c r="AL587" t="s">
        <v>71</v>
      </c>
      <c r="AM587" t="s">
        <v>71</v>
      </c>
      <c r="AN587" t="s">
        <v>71</v>
      </c>
      <c r="AO587" t="s">
        <v>71</v>
      </c>
      <c r="AP587" t="s">
        <v>530</v>
      </c>
      <c r="AQ587" t="s">
        <v>531</v>
      </c>
      <c r="AR587" t="s">
        <v>5491</v>
      </c>
      <c r="AS587" t="s">
        <v>71</v>
      </c>
      <c r="AT587" t="s">
        <v>71</v>
      </c>
      <c r="AU587" t="s">
        <v>71</v>
      </c>
      <c r="AV587">
        <v>2015</v>
      </c>
      <c r="AW587">
        <v>563</v>
      </c>
      <c r="AX587" t="s">
        <v>71</v>
      </c>
      <c r="AY587" t="s">
        <v>71</v>
      </c>
      <c r="AZ587" t="s">
        <v>71</v>
      </c>
      <c r="BA587" t="s">
        <v>71</v>
      </c>
      <c r="BB587" t="s">
        <v>71</v>
      </c>
      <c r="BC587">
        <v>151</v>
      </c>
      <c r="BD587">
        <v>172</v>
      </c>
      <c r="BE587" t="s">
        <v>71</v>
      </c>
      <c r="BF587" t="s">
        <v>5492</v>
      </c>
      <c r="BG587" t="str">
        <f>HYPERLINK("http://dx.doi.org/10.1007/978-3-319-08624-8_7","http://dx.doi.org/10.1007/978-3-319-08624-8_7")</f>
        <v>http://dx.doi.org/10.1007/978-3-319-08624-8_7</v>
      </c>
      <c r="BH587" t="s">
        <v>5493</v>
      </c>
      <c r="BI587" t="s">
        <v>71</v>
      </c>
      <c r="BJ587" t="s">
        <v>71</v>
      </c>
      <c r="BK587" t="s">
        <v>71</v>
      </c>
      <c r="BL587" t="s">
        <v>71</v>
      </c>
      <c r="BM587" t="s">
        <v>71</v>
      </c>
      <c r="BN587" t="s">
        <v>71</v>
      </c>
      <c r="BO587" t="s">
        <v>71</v>
      </c>
      <c r="BP587" t="s">
        <v>71</v>
      </c>
      <c r="BQ587" t="s">
        <v>71</v>
      </c>
      <c r="BR587" t="s">
        <v>71</v>
      </c>
      <c r="BS587" t="s">
        <v>71</v>
      </c>
      <c r="BT587" t="s">
        <v>5494</v>
      </c>
      <c r="BU587" t="str">
        <f>HYPERLINK("https%3A%2F%2Fwww.webofscience.com%2Fwos%2Fwoscc%2Ffull-record%2FWOS:000346774800008","View Full Record in Web of Science")</f>
        <v>View Full Record in Web of Science</v>
      </c>
    </row>
    <row r="588" spans="1:73" x14ac:dyDescent="0.25">
      <c r="A588" t="s">
        <v>83</v>
      </c>
      <c r="B588" t="s">
        <v>5495</v>
      </c>
      <c r="C588" t="s">
        <v>71</v>
      </c>
      <c r="D588" t="s">
        <v>71</v>
      </c>
      <c r="E588" t="s">
        <v>102</v>
      </c>
      <c r="F588" t="s">
        <v>5496</v>
      </c>
      <c r="G588" t="s">
        <v>71</v>
      </c>
      <c r="H588" t="s">
        <v>71</v>
      </c>
      <c r="I588" t="s">
        <v>5497</v>
      </c>
      <c r="K588" t="s">
        <v>5498</v>
      </c>
      <c r="L588" t="s">
        <v>5499</v>
      </c>
      <c r="M588" t="s">
        <v>71</v>
      </c>
      <c r="N588" t="s">
        <v>71</v>
      </c>
      <c r="O588" t="s">
        <v>71</v>
      </c>
      <c r="P588" t="s">
        <v>5500</v>
      </c>
      <c r="Q588" t="s">
        <v>3924</v>
      </c>
      <c r="R588" t="s">
        <v>3257</v>
      </c>
      <c r="S588" t="s">
        <v>5501</v>
      </c>
      <c r="T588" t="s">
        <v>71</v>
      </c>
      <c r="U588" t="s">
        <v>71</v>
      </c>
      <c r="V588" t="s">
        <v>71</v>
      </c>
      <c r="W588" t="s">
        <v>5502</v>
      </c>
      <c r="X588" t="s">
        <v>71</v>
      </c>
      <c r="Y588" t="s">
        <v>71</v>
      </c>
      <c r="Z588" t="s">
        <v>71</v>
      </c>
      <c r="AA588" t="s">
        <v>71</v>
      </c>
      <c r="AB588" t="s">
        <v>71</v>
      </c>
      <c r="AC588" t="s">
        <v>71</v>
      </c>
      <c r="AD588" t="s">
        <v>71</v>
      </c>
      <c r="AE588" t="s">
        <v>71</v>
      </c>
      <c r="AF588" t="s">
        <v>71</v>
      </c>
      <c r="AG588" t="s">
        <v>71</v>
      </c>
      <c r="AH588" t="s">
        <v>71</v>
      </c>
      <c r="AI588" t="s">
        <v>71</v>
      </c>
      <c r="AJ588" t="s">
        <v>71</v>
      </c>
      <c r="AK588" t="s">
        <v>71</v>
      </c>
      <c r="AL588" t="s">
        <v>71</v>
      </c>
      <c r="AM588" t="s">
        <v>71</v>
      </c>
      <c r="AN588" t="s">
        <v>71</v>
      </c>
      <c r="AO588" t="s">
        <v>71</v>
      </c>
      <c r="AP588" t="s">
        <v>71</v>
      </c>
      <c r="AQ588" t="s">
        <v>71</v>
      </c>
      <c r="AR588" t="s">
        <v>5503</v>
      </c>
      <c r="AS588" t="s">
        <v>71</v>
      </c>
      <c r="AT588" t="s">
        <v>71</v>
      </c>
      <c r="AU588" t="s">
        <v>71</v>
      </c>
      <c r="AV588">
        <v>2008</v>
      </c>
      <c r="AW588" t="s">
        <v>71</v>
      </c>
      <c r="AX588" t="s">
        <v>71</v>
      </c>
      <c r="AY588" t="s">
        <v>71</v>
      </c>
      <c r="AZ588" t="s">
        <v>71</v>
      </c>
      <c r="BA588" t="s">
        <v>71</v>
      </c>
      <c r="BB588" t="s">
        <v>71</v>
      </c>
      <c r="BC588">
        <v>1224</v>
      </c>
      <c r="BD588">
        <v>1229</v>
      </c>
      <c r="BE588" t="s">
        <v>71</v>
      </c>
      <c r="BF588" t="s">
        <v>71</v>
      </c>
      <c r="BG588" t="s">
        <v>71</v>
      </c>
      <c r="BH588" t="s">
        <v>71</v>
      </c>
      <c r="BI588" t="s">
        <v>71</v>
      </c>
      <c r="BJ588" t="s">
        <v>71</v>
      </c>
      <c r="BK588" t="s">
        <v>71</v>
      </c>
      <c r="BL588" t="s">
        <v>71</v>
      </c>
      <c r="BM588" t="s">
        <v>71</v>
      </c>
      <c r="BN588" t="s">
        <v>71</v>
      </c>
      <c r="BO588" t="s">
        <v>71</v>
      </c>
      <c r="BP588" t="s">
        <v>71</v>
      </c>
      <c r="BQ588" t="s">
        <v>71</v>
      </c>
      <c r="BR588" t="s">
        <v>71</v>
      </c>
      <c r="BS588" t="s">
        <v>71</v>
      </c>
      <c r="BT588" t="s">
        <v>5504</v>
      </c>
      <c r="BU588" t="str">
        <f>HYPERLINK("https%3A%2F%2Fwww.webofscience.com%2Fwos%2Fwoscc%2Ffull-record%2FWOS:000269285300236","View Full Record in Web of Science")</f>
        <v>View Full Record in Web of Science</v>
      </c>
    </row>
    <row r="589" spans="1:73" x14ac:dyDescent="0.25">
      <c r="A589" t="s">
        <v>83</v>
      </c>
      <c r="B589" t="s">
        <v>5505</v>
      </c>
      <c r="C589" t="s">
        <v>71</v>
      </c>
      <c r="D589" t="s">
        <v>5506</v>
      </c>
      <c r="E589" t="s">
        <v>71</v>
      </c>
      <c r="F589" t="s">
        <v>5507</v>
      </c>
      <c r="G589" t="s">
        <v>71</v>
      </c>
      <c r="H589" t="s">
        <v>71</v>
      </c>
      <c r="I589" t="s">
        <v>5508</v>
      </c>
      <c r="K589" t="s">
        <v>5509</v>
      </c>
      <c r="L589" t="s">
        <v>687</v>
      </c>
      <c r="M589" t="s">
        <v>71</v>
      </c>
      <c r="N589" t="s">
        <v>71</v>
      </c>
      <c r="O589" t="s">
        <v>71</v>
      </c>
      <c r="P589" t="s">
        <v>2790</v>
      </c>
      <c r="Q589" t="s">
        <v>5510</v>
      </c>
      <c r="R589" t="s">
        <v>5511</v>
      </c>
      <c r="S589" t="s">
        <v>71</v>
      </c>
      <c r="T589" t="s">
        <v>5512</v>
      </c>
      <c r="U589" t="s">
        <v>71</v>
      </c>
      <c r="V589" t="s">
        <v>71</v>
      </c>
      <c r="W589" t="s">
        <v>5513</v>
      </c>
      <c r="X589" t="s">
        <v>71</v>
      </c>
      <c r="Y589" t="s">
        <v>71</v>
      </c>
      <c r="Z589" t="s">
        <v>71</v>
      </c>
      <c r="AA589" t="s">
        <v>71</v>
      </c>
      <c r="AB589" t="s">
        <v>71</v>
      </c>
      <c r="AC589" t="s">
        <v>5514</v>
      </c>
      <c r="AD589" t="s">
        <v>71</v>
      </c>
      <c r="AE589" t="s">
        <v>71</v>
      </c>
      <c r="AF589" t="s">
        <v>71</v>
      </c>
      <c r="AG589" t="s">
        <v>71</v>
      </c>
      <c r="AH589" t="s">
        <v>71</v>
      </c>
      <c r="AI589" t="s">
        <v>71</v>
      </c>
      <c r="AJ589" t="s">
        <v>71</v>
      </c>
      <c r="AK589" t="s">
        <v>71</v>
      </c>
      <c r="AL589" t="s">
        <v>71</v>
      </c>
      <c r="AM589" t="s">
        <v>71</v>
      </c>
      <c r="AN589" t="s">
        <v>71</v>
      </c>
      <c r="AO589" t="s">
        <v>71</v>
      </c>
      <c r="AP589" t="s">
        <v>695</v>
      </c>
      <c r="AQ589" t="s">
        <v>1283</v>
      </c>
      <c r="AR589" t="s">
        <v>5515</v>
      </c>
      <c r="AS589" t="s">
        <v>71</v>
      </c>
      <c r="AT589" t="s">
        <v>71</v>
      </c>
      <c r="AU589" t="s">
        <v>71</v>
      </c>
      <c r="AV589">
        <v>2019</v>
      </c>
      <c r="AW589">
        <v>11499</v>
      </c>
      <c r="AX589" t="s">
        <v>71</v>
      </c>
      <c r="AY589" t="s">
        <v>71</v>
      </c>
      <c r="AZ589" t="s">
        <v>71</v>
      </c>
      <c r="BA589" t="s">
        <v>71</v>
      </c>
      <c r="BB589" t="s">
        <v>71</v>
      </c>
      <c r="BC589">
        <v>439</v>
      </c>
      <c r="BD589">
        <v>453</v>
      </c>
      <c r="BE589" t="s">
        <v>71</v>
      </c>
      <c r="BF589" t="s">
        <v>5516</v>
      </c>
      <c r="BG589" t="str">
        <f>HYPERLINK("http://dx.doi.org/10.1007/978-3-030-22815-6_34","http://dx.doi.org/10.1007/978-3-030-22815-6_34")</f>
        <v>http://dx.doi.org/10.1007/978-3-030-22815-6_34</v>
      </c>
      <c r="BH589" t="s">
        <v>71</v>
      </c>
      <c r="BI589" t="s">
        <v>71</v>
      </c>
      <c r="BJ589" t="s">
        <v>71</v>
      </c>
      <c r="BK589" t="s">
        <v>71</v>
      </c>
      <c r="BL589" t="s">
        <v>71</v>
      </c>
      <c r="BM589" t="s">
        <v>71</v>
      </c>
      <c r="BN589" t="s">
        <v>71</v>
      </c>
      <c r="BO589" t="s">
        <v>71</v>
      </c>
      <c r="BP589" t="s">
        <v>71</v>
      </c>
      <c r="BQ589" t="s">
        <v>71</v>
      </c>
      <c r="BR589" t="s">
        <v>71</v>
      </c>
      <c r="BS589" t="s">
        <v>71</v>
      </c>
      <c r="BT589" t="s">
        <v>5517</v>
      </c>
      <c r="BU589" t="str">
        <f>HYPERLINK("https%3A%2F%2Fwww.webofscience.com%2Fwos%2Fwoscc%2Ffull-record%2FWOS:000713422200034","View Full Record in Web of Science")</f>
        <v>View Full Record in Web of Science</v>
      </c>
    </row>
    <row r="590" spans="1:73" x14ac:dyDescent="0.25">
      <c r="A590" t="s">
        <v>83</v>
      </c>
      <c r="B590" t="s">
        <v>5518</v>
      </c>
      <c r="C590" t="s">
        <v>71</v>
      </c>
      <c r="D590" t="s">
        <v>5519</v>
      </c>
      <c r="E590" t="s">
        <v>102</v>
      </c>
      <c r="F590" t="s">
        <v>5520</v>
      </c>
      <c r="G590" t="s">
        <v>71</v>
      </c>
      <c r="H590" t="s">
        <v>71</v>
      </c>
      <c r="I590" t="s">
        <v>5521</v>
      </c>
      <c r="K590" t="s">
        <v>5522</v>
      </c>
      <c r="L590" t="s">
        <v>5523</v>
      </c>
      <c r="M590" t="s">
        <v>71</v>
      </c>
      <c r="N590" t="s">
        <v>71</v>
      </c>
      <c r="O590" t="s">
        <v>71</v>
      </c>
      <c r="P590" t="s">
        <v>5524</v>
      </c>
      <c r="Q590" t="s">
        <v>5525</v>
      </c>
      <c r="R590" t="s">
        <v>577</v>
      </c>
      <c r="S590" t="s">
        <v>5526</v>
      </c>
      <c r="T590" t="s">
        <v>71</v>
      </c>
      <c r="U590" t="s">
        <v>71</v>
      </c>
      <c r="V590" t="s">
        <v>71</v>
      </c>
      <c r="W590" t="s">
        <v>5527</v>
      </c>
      <c r="X590" t="s">
        <v>71</v>
      </c>
      <c r="Y590" t="s">
        <v>71</v>
      </c>
      <c r="Z590" t="s">
        <v>71</v>
      </c>
      <c r="AA590" t="s">
        <v>71</v>
      </c>
      <c r="AB590" t="s">
        <v>71</v>
      </c>
      <c r="AC590" t="s">
        <v>71</v>
      </c>
      <c r="AD590" t="s">
        <v>71</v>
      </c>
      <c r="AE590" t="s">
        <v>71</v>
      </c>
      <c r="AF590" t="s">
        <v>71</v>
      </c>
      <c r="AG590" t="s">
        <v>71</v>
      </c>
      <c r="AH590" t="s">
        <v>71</v>
      </c>
      <c r="AI590" t="s">
        <v>71</v>
      </c>
      <c r="AJ590" t="s">
        <v>71</v>
      </c>
      <c r="AK590" t="s">
        <v>71</v>
      </c>
      <c r="AL590" t="s">
        <v>71</v>
      </c>
      <c r="AM590" t="s">
        <v>71</v>
      </c>
      <c r="AN590" t="s">
        <v>71</v>
      </c>
      <c r="AO590" t="s">
        <v>71</v>
      </c>
      <c r="AP590" t="s">
        <v>5528</v>
      </c>
      <c r="AQ590" t="s">
        <v>71</v>
      </c>
      <c r="AR590" t="s">
        <v>5529</v>
      </c>
      <c r="AS590" t="s">
        <v>71</v>
      </c>
      <c r="AT590" t="s">
        <v>71</v>
      </c>
      <c r="AU590" t="s">
        <v>71</v>
      </c>
      <c r="AV590">
        <v>2019</v>
      </c>
      <c r="AW590" t="s">
        <v>71</v>
      </c>
      <c r="AX590" t="s">
        <v>71</v>
      </c>
      <c r="AY590" t="s">
        <v>71</v>
      </c>
      <c r="AZ590" t="s">
        <v>71</v>
      </c>
      <c r="BA590" t="s">
        <v>71</v>
      </c>
      <c r="BB590" t="s">
        <v>71</v>
      </c>
      <c r="BC590">
        <v>7346</v>
      </c>
      <c r="BD590">
        <v>7353</v>
      </c>
      <c r="BE590" t="s">
        <v>71</v>
      </c>
      <c r="BF590" t="s">
        <v>71</v>
      </c>
      <c r="BG590" t="s">
        <v>71</v>
      </c>
      <c r="BH590" t="s">
        <v>71</v>
      </c>
      <c r="BI590" t="s">
        <v>71</v>
      </c>
      <c r="BJ590" t="s">
        <v>71</v>
      </c>
      <c r="BK590" t="s">
        <v>71</v>
      </c>
      <c r="BL590" t="s">
        <v>71</v>
      </c>
      <c r="BM590" t="s">
        <v>71</v>
      </c>
      <c r="BN590" t="s">
        <v>71</v>
      </c>
      <c r="BO590" t="s">
        <v>71</v>
      </c>
      <c r="BP590" t="s">
        <v>71</v>
      </c>
      <c r="BQ590" t="s">
        <v>71</v>
      </c>
      <c r="BR590" t="s">
        <v>71</v>
      </c>
      <c r="BS590" t="s">
        <v>71</v>
      </c>
      <c r="BT590" t="s">
        <v>5530</v>
      </c>
      <c r="BU590" t="str">
        <f>HYPERLINK("https%3A%2F%2Fwww.webofscience.com%2Fwos%2Fwoscc%2Ffull-record%2FWOS:000621599307013","View Full Record in Web of Science")</f>
        <v>View Full Record in Web of Science</v>
      </c>
    </row>
    <row r="591" spans="1:73" x14ac:dyDescent="0.25">
      <c r="A591" t="s">
        <v>83</v>
      </c>
      <c r="B591" t="s">
        <v>5531</v>
      </c>
      <c r="C591" t="s">
        <v>71</v>
      </c>
      <c r="D591" t="s">
        <v>5532</v>
      </c>
      <c r="E591" t="s">
        <v>71</v>
      </c>
      <c r="F591" t="s">
        <v>5533</v>
      </c>
      <c r="G591" t="s">
        <v>71</v>
      </c>
      <c r="H591" t="s">
        <v>71</v>
      </c>
      <c r="I591" t="s">
        <v>5534</v>
      </c>
      <c r="K591" t="s">
        <v>5535</v>
      </c>
      <c r="L591" t="s">
        <v>687</v>
      </c>
      <c r="M591" t="s">
        <v>71</v>
      </c>
      <c r="N591" t="s">
        <v>71</v>
      </c>
      <c r="O591" t="s">
        <v>71</v>
      </c>
      <c r="P591" t="s">
        <v>5536</v>
      </c>
      <c r="Q591" t="s">
        <v>5537</v>
      </c>
      <c r="R591" t="s">
        <v>5538</v>
      </c>
      <c r="S591" t="s">
        <v>5539</v>
      </c>
      <c r="T591" t="s">
        <v>5540</v>
      </c>
      <c r="U591" t="s">
        <v>71</v>
      </c>
      <c r="V591" t="s">
        <v>71</v>
      </c>
      <c r="W591" t="s">
        <v>5541</v>
      </c>
      <c r="X591" t="s">
        <v>71</v>
      </c>
      <c r="Y591" t="s">
        <v>71</v>
      </c>
      <c r="Z591" t="s">
        <v>71</v>
      </c>
      <c r="AA591" t="s">
        <v>71</v>
      </c>
      <c r="AB591" t="s">
        <v>71</v>
      </c>
      <c r="AC591" t="s">
        <v>71</v>
      </c>
      <c r="AD591" t="s">
        <v>71</v>
      </c>
      <c r="AE591" t="s">
        <v>71</v>
      </c>
      <c r="AF591" t="s">
        <v>71</v>
      </c>
      <c r="AG591" t="s">
        <v>71</v>
      </c>
      <c r="AH591" t="s">
        <v>71</v>
      </c>
      <c r="AI591" t="s">
        <v>71</v>
      </c>
      <c r="AJ591" t="s">
        <v>71</v>
      </c>
      <c r="AK591" t="s">
        <v>71</v>
      </c>
      <c r="AL591" t="s">
        <v>71</v>
      </c>
      <c r="AM591" t="s">
        <v>71</v>
      </c>
      <c r="AN591" t="s">
        <v>71</v>
      </c>
      <c r="AO591" t="s">
        <v>71</v>
      </c>
      <c r="AP591" t="s">
        <v>695</v>
      </c>
      <c r="AQ591" t="s">
        <v>1283</v>
      </c>
      <c r="AR591" t="s">
        <v>5542</v>
      </c>
      <c r="AS591" t="s">
        <v>71</v>
      </c>
      <c r="AT591" t="s">
        <v>71</v>
      </c>
      <c r="AU591" t="s">
        <v>71</v>
      </c>
      <c r="AV591">
        <v>2019</v>
      </c>
      <c r="AW591">
        <v>11940</v>
      </c>
      <c r="AX591" t="s">
        <v>71</v>
      </c>
      <c r="AY591" t="s">
        <v>71</v>
      </c>
      <c r="AZ591" t="s">
        <v>71</v>
      </c>
      <c r="BA591" t="s">
        <v>71</v>
      </c>
      <c r="BB591" t="s">
        <v>71</v>
      </c>
      <c r="BC591">
        <v>433</v>
      </c>
      <c r="BD591">
        <v>443</v>
      </c>
      <c r="BE591" t="s">
        <v>71</v>
      </c>
      <c r="BF591" t="s">
        <v>5543</v>
      </c>
      <c r="BG591" t="str">
        <f>HYPERLINK("http://dx.doi.org/10.1007/978-3-030-35514-2_33","http://dx.doi.org/10.1007/978-3-030-35514-2_33")</f>
        <v>http://dx.doi.org/10.1007/978-3-030-35514-2_33</v>
      </c>
      <c r="BH591" t="s">
        <v>71</v>
      </c>
      <c r="BI591" t="s">
        <v>71</v>
      </c>
      <c r="BJ591" t="s">
        <v>71</v>
      </c>
      <c r="BK591" t="s">
        <v>71</v>
      </c>
      <c r="BL591" t="s">
        <v>71</v>
      </c>
      <c r="BM591" t="s">
        <v>71</v>
      </c>
      <c r="BN591" t="s">
        <v>71</v>
      </c>
      <c r="BO591" t="s">
        <v>71</v>
      </c>
      <c r="BP591" t="s">
        <v>71</v>
      </c>
      <c r="BQ591" t="s">
        <v>71</v>
      </c>
      <c r="BR591" t="s">
        <v>71</v>
      </c>
      <c r="BS591" t="s">
        <v>71</v>
      </c>
      <c r="BT591" t="s">
        <v>5544</v>
      </c>
      <c r="BU591" t="str">
        <f>HYPERLINK("https%3A%2F%2Fwww.webofscience.com%2Fwos%2Fwoscc%2Ffull-record%2FWOS:000611391800033","View Full Record in Web of Science")</f>
        <v>View Full Record in Web of Science</v>
      </c>
    </row>
    <row r="592" spans="1:73" x14ac:dyDescent="0.25">
      <c r="A592" t="s">
        <v>69</v>
      </c>
      <c r="B592" t="s">
        <v>5545</v>
      </c>
      <c r="C592" t="s">
        <v>71</v>
      </c>
      <c r="D592" t="s">
        <v>71</v>
      </c>
      <c r="E592" t="s">
        <v>71</v>
      </c>
      <c r="F592" t="s">
        <v>5546</v>
      </c>
      <c r="G592" t="s">
        <v>71</v>
      </c>
      <c r="H592" t="s">
        <v>71</v>
      </c>
      <c r="I592" t="s">
        <v>5547</v>
      </c>
      <c r="K592" t="s">
        <v>5548</v>
      </c>
      <c r="L592" t="s">
        <v>71</v>
      </c>
      <c r="M592" t="s">
        <v>71</v>
      </c>
      <c r="N592" t="s">
        <v>71</v>
      </c>
      <c r="O592" t="s">
        <v>71</v>
      </c>
      <c r="P592" t="s">
        <v>71</v>
      </c>
      <c r="Q592" t="s">
        <v>71</v>
      </c>
      <c r="R592" t="s">
        <v>71</v>
      </c>
      <c r="S592" t="s">
        <v>71</v>
      </c>
      <c r="T592" t="s">
        <v>71</v>
      </c>
      <c r="U592" t="s">
        <v>71</v>
      </c>
      <c r="V592" t="s">
        <v>71</v>
      </c>
      <c r="W592" t="s">
        <v>5549</v>
      </c>
      <c r="X592" t="s">
        <v>71</v>
      </c>
      <c r="Y592" t="s">
        <v>71</v>
      </c>
      <c r="Z592" t="s">
        <v>71</v>
      </c>
      <c r="AA592" t="s">
        <v>71</v>
      </c>
      <c r="AB592" t="s">
        <v>5550</v>
      </c>
      <c r="AC592" t="s">
        <v>5551</v>
      </c>
      <c r="AD592" t="s">
        <v>71</v>
      </c>
      <c r="AE592" t="s">
        <v>71</v>
      </c>
      <c r="AF592" t="s">
        <v>71</v>
      </c>
      <c r="AG592" t="s">
        <v>71</v>
      </c>
      <c r="AH592" t="s">
        <v>71</v>
      </c>
      <c r="AI592" t="s">
        <v>71</v>
      </c>
      <c r="AJ592" t="s">
        <v>71</v>
      </c>
      <c r="AK592" t="s">
        <v>71</v>
      </c>
      <c r="AL592" t="s">
        <v>71</v>
      </c>
      <c r="AM592" t="s">
        <v>71</v>
      </c>
      <c r="AN592" t="s">
        <v>71</v>
      </c>
      <c r="AO592" t="s">
        <v>71</v>
      </c>
      <c r="AP592" t="s">
        <v>5552</v>
      </c>
      <c r="AQ592" t="s">
        <v>5553</v>
      </c>
      <c r="AR592" t="s">
        <v>71</v>
      </c>
      <c r="AS592" t="s">
        <v>71</v>
      </c>
      <c r="AT592" t="s">
        <v>71</v>
      </c>
      <c r="AU592" t="s">
        <v>79</v>
      </c>
      <c r="AV592">
        <v>2017</v>
      </c>
      <c r="AW592">
        <v>54</v>
      </c>
      <c r="AX592">
        <v>6</v>
      </c>
      <c r="AY592" t="s">
        <v>71</v>
      </c>
      <c r="AZ592" t="s">
        <v>71</v>
      </c>
      <c r="BA592" t="s">
        <v>180</v>
      </c>
      <c r="BB592" t="s">
        <v>71</v>
      </c>
      <c r="BC592">
        <v>814</v>
      </c>
      <c r="BD592">
        <v>824</v>
      </c>
      <c r="BE592" t="s">
        <v>71</v>
      </c>
      <c r="BF592" t="s">
        <v>5554</v>
      </c>
      <c r="BG592" t="str">
        <f>HYPERLINK("http://dx.doi.org/10.1016/j.im.2017.03.004","http://dx.doi.org/10.1016/j.im.2017.03.004")</f>
        <v>http://dx.doi.org/10.1016/j.im.2017.03.004</v>
      </c>
      <c r="BH592" t="s">
        <v>71</v>
      </c>
      <c r="BI592" t="s">
        <v>71</v>
      </c>
      <c r="BJ592" t="s">
        <v>71</v>
      </c>
      <c r="BK592" t="s">
        <v>71</v>
      </c>
      <c r="BL592" t="s">
        <v>71</v>
      </c>
      <c r="BM592" t="s">
        <v>71</v>
      </c>
      <c r="BN592" t="s">
        <v>71</v>
      </c>
      <c r="BO592" t="s">
        <v>71</v>
      </c>
      <c r="BP592" t="s">
        <v>71</v>
      </c>
      <c r="BQ592" t="s">
        <v>71</v>
      </c>
      <c r="BR592" t="s">
        <v>71</v>
      </c>
      <c r="BS592" t="s">
        <v>71</v>
      </c>
      <c r="BT592" t="s">
        <v>5555</v>
      </c>
      <c r="BU592" t="str">
        <f>HYPERLINK("https%3A%2F%2Fwww.webofscience.com%2Fwos%2Fwoscc%2Ffull-record%2FWOS:000409155800011","View Full Record in Web of Science")</f>
        <v>View Full Record in Web of Science</v>
      </c>
    </row>
    <row r="593" spans="1:73" x14ac:dyDescent="0.25">
      <c r="A593" t="s">
        <v>69</v>
      </c>
      <c r="B593" t="s">
        <v>5556</v>
      </c>
      <c r="C593" t="s">
        <v>71</v>
      </c>
      <c r="D593" t="s">
        <v>71</v>
      </c>
      <c r="E593" t="s">
        <v>71</v>
      </c>
      <c r="F593" t="s">
        <v>5556</v>
      </c>
      <c r="G593" t="s">
        <v>71</v>
      </c>
      <c r="H593" t="s">
        <v>71</v>
      </c>
      <c r="I593" t="s">
        <v>5557</v>
      </c>
      <c r="K593" t="s">
        <v>233</v>
      </c>
      <c r="L593" t="s">
        <v>71</v>
      </c>
      <c r="M593" t="s">
        <v>71</v>
      </c>
      <c r="N593" t="s">
        <v>71</v>
      </c>
      <c r="O593" t="s">
        <v>71</v>
      </c>
      <c r="P593" t="s">
        <v>71</v>
      </c>
      <c r="Q593" t="s">
        <v>71</v>
      </c>
      <c r="R593" t="s">
        <v>71</v>
      </c>
      <c r="S593" t="s">
        <v>71</v>
      </c>
      <c r="T593" t="s">
        <v>71</v>
      </c>
      <c r="U593" t="s">
        <v>71</v>
      </c>
      <c r="V593" t="s">
        <v>71</v>
      </c>
      <c r="W593" t="s">
        <v>5558</v>
      </c>
      <c r="X593" t="s">
        <v>71</v>
      </c>
      <c r="Y593" t="s">
        <v>71</v>
      </c>
      <c r="Z593" t="s">
        <v>71</v>
      </c>
      <c r="AA593" t="s">
        <v>71</v>
      </c>
      <c r="AB593" t="s">
        <v>71</v>
      </c>
      <c r="AC593" t="s">
        <v>71</v>
      </c>
      <c r="AD593" t="s">
        <v>71</v>
      </c>
      <c r="AE593" t="s">
        <v>71</v>
      </c>
      <c r="AF593" t="s">
        <v>71</v>
      </c>
      <c r="AG593" t="s">
        <v>71</v>
      </c>
      <c r="AH593" t="s">
        <v>71</v>
      </c>
      <c r="AI593" t="s">
        <v>71</v>
      </c>
      <c r="AJ593" t="s">
        <v>71</v>
      </c>
      <c r="AK593" t="s">
        <v>71</v>
      </c>
      <c r="AL593" t="s">
        <v>71</v>
      </c>
      <c r="AM593" t="s">
        <v>71</v>
      </c>
      <c r="AN593" t="s">
        <v>71</v>
      </c>
      <c r="AO593" t="s">
        <v>71</v>
      </c>
      <c r="AP593" t="s">
        <v>237</v>
      </c>
      <c r="AQ593" t="s">
        <v>71</v>
      </c>
      <c r="AR593" t="s">
        <v>71</v>
      </c>
      <c r="AS593" t="s">
        <v>71</v>
      </c>
      <c r="AT593" t="s">
        <v>71</v>
      </c>
      <c r="AU593" t="s">
        <v>1082</v>
      </c>
      <c r="AV593">
        <v>1994</v>
      </c>
      <c r="AW593">
        <v>2</v>
      </c>
      <c r="AX593">
        <v>2</v>
      </c>
      <c r="AY593" t="s">
        <v>71</v>
      </c>
      <c r="AZ593" t="s">
        <v>71</v>
      </c>
      <c r="BA593" t="s">
        <v>71</v>
      </c>
      <c r="BB593" t="s">
        <v>71</v>
      </c>
      <c r="BC593">
        <v>107</v>
      </c>
      <c r="BD593">
        <v>118</v>
      </c>
      <c r="BE593" t="s">
        <v>71</v>
      </c>
      <c r="BF593" t="s">
        <v>5559</v>
      </c>
      <c r="BG593" t="str">
        <f>HYPERLINK("http://dx.doi.org/10.1109/91.277960","http://dx.doi.org/10.1109/91.277960")</f>
        <v>http://dx.doi.org/10.1109/91.277960</v>
      </c>
      <c r="BH593" t="s">
        <v>71</v>
      </c>
      <c r="BI593" t="s">
        <v>71</v>
      </c>
      <c r="BJ593" t="s">
        <v>71</v>
      </c>
      <c r="BK593" t="s">
        <v>71</v>
      </c>
      <c r="BL593" t="s">
        <v>71</v>
      </c>
      <c r="BM593" t="s">
        <v>71</v>
      </c>
      <c r="BN593" t="s">
        <v>71</v>
      </c>
      <c r="BO593" t="s">
        <v>71</v>
      </c>
      <c r="BP593" t="s">
        <v>71</v>
      </c>
      <c r="BQ593" t="s">
        <v>71</v>
      </c>
      <c r="BR593" t="s">
        <v>71</v>
      </c>
      <c r="BS593" t="s">
        <v>71</v>
      </c>
      <c r="BT593" t="s">
        <v>5560</v>
      </c>
      <c r="BU593" t="str">
        <f>HYPERLINK("https%3A%2F%2Fwww.webofscience.com%2Fwos%2Fwoscc%2Ffull-record%2FWOS:A1994PT98900002","View Full Record in Web of Science")</f>
        <v>View Full Record in Web of Science</v>
      </c>
    </row>
    <row r="594" spans="1:73" x14ac:dyDescent="0.25">
      <c r="A594" t="s">
        <v>83</v>
      </c>
      <c r="B594" t="s">
        <v>5561</v>
      </c>
      <c r="C594" t="s">
        <v>71</v>
      </c>
      <c r="D594" t="s">
        <v>5113</v>
      </c>
      <c r="E594" t="s">
        <v>71</v>
      </c>
      <c r="F594" t="s">
        <v>970</v>
      </c>
      <c r="G594" t="s">
        <v>71</v>
      </c>
      <c r="H594" t="s">
        <v>71</v>
      </c>
      <c r="I594" t="s">
        <v>5562</v>
      </c>
      <c r="K594" t="s">
        <v>5116</v>
      </c>
      <c r="L594" t="s">
        <v>71</v>
      </c>
      <c r="M594" t="s">
        <v>71</v>
      </c>
      <c r="N594" t="s">
        <v>71</v>
      </c>
      <c r="O594" t="s">
        <v>71</v>
      </c>
      <c r="P594" t="s">
        <v>5117</v>
      </c>
      <c r="Q594" t="s">
        <v>5118</v>
      </c>
      <c r="R594" t="s">
        <v>5119</v>
      </c>
      <c r="S594" t="s">
        <v>5120</v>
      </c>
      <c r="T594" t="s">
        <v>71</v>
      </c>
      <c r="U594" t="s">
        <v>71</v>
      </c>
      <c r="V594" t="s">
        <v>71</v>
      </c>
      <c r="W594" t="s">
        <v>5563</v>
      </c>
      <c r="X594" t="s">
        <v>71</v>
      </c>
      <c r="Y594" t="s">
        <v>71</v>
      </c>
      <c r="Z594" t="s">
        <v>71</v>
      </c>
      <c r="AA594" t="s">
        <v>71</v>
      </c>
      <c r="AB594" t="s">
        <v>71</v>
      </c>
      <c r="AC594" t="s">
        <v>71</v>
      </c>
      <c r="AD594" t="s">
        <v>71</v>
      </c>
      <c r="AE594" t="s">
        <v>71</v>
      </c>
      <c r="AF594" t="s">
        <v>71</v>
      </c>
      <c r="AG594" t="s">
        <v>71</v>
      </c>
      <c r="AH594" t="s">
        <v>71</v>
      </c>
      <c r="AI594" t="s">
        <v>71</v>
      </c>
      <c r="AJ594" t="s">
        <v>71</v>
      </c>
      <c r="AK594" t="s">
        <v>71</v>
      </c>
      <c r="AL594" t="s">
        <v>71</v>
      </c>
      <c r="AM594" t="s">
        <v>71</v>
      </c>
      <c r="AN594" t="s">
        <v>71</v>
      </c>
      <c r="AO594" t="s">
        <v>71</v>
      </c>
      <c r="AP594" t="s">
        <v>71</v>
      </c>
      <c r="AQ594" t="s">
        <v>71</v>
      </c>
      <c r="AR594" t="s">
        <v>5124</v>
      </c>
      <c r="AS594" t="s">
        <v>71</v>
      </c>
      <c r="AT594" t="s">
        <v>71</v>
      </c>
      <c r="AU594" t="s">
        <v>71</v>
      </c>
      <c r="AV594">
        <v>2013</v>
      </c>
      <c r="AW594" t="s">
        <v>71</v>
      </c>
      <c r="AX594" t="s">
        <v>71</v>
      </c>
      <c r="AY594" t="s">
        <v>71</v>
      </c>
      <c r="AZ594" t="s">
        <v>71</v>
      </c>
      <c r="BA594" t="s">
        <v>71</v>
      </c>
      <c r="BB594" t="s">
        <v>71</v>
      </c>
      <c r="BC594">
        <v>108</v>
      </c>
      <c r="BD594">
        <v>113</v>
      </c>
      <c r="BE594" t="s">
        <v>71</v>
      </c>
      <c r="BF594" t="s">
        <v>71</v>
      </c>
      <c r="BG594" t="s">
        <v>71</v>
      </c>
      <c r="BH594" t="s">
        <v>71</v>
      </c>
      <c r="BI594" t="s">
        <v>71</v>
      </c>
      <c r="BJ594" t="s">
        <v>71</v>
      </c>
      <c r="BK594" t="s">
        <v>71</v>
      </c>
      <c r="BL594" t="s">
        <v>71</v>
      </c>
      <c r="BM594" t="s">
        <v>71</v>
      </c>
      <c r="BN594" t="s">
        <v>71</v>
      </c>
      <c r="BO594" t="s">
        <v>71</v>
      </c>
      <c r="BP594" t="s">
        <v>71</v>
      </c>
      <c r="BQ594" t="s">
        <v>71</v>
      </c>
      <c r="BR594" t="s">
        <v>71</v>
      </c>
      <c r="BS594" t="s">
        <v>71</v>
      </c>
      <c r="BT594" t="s">
        <v>5564</v>
      </c>
      <c r="BU594" t="str">
        <f>HYPERLINK("https%3A%2F%2Fwww.webofscience.com%2Fwos%2Fwoscc%2Ffull-record%2FWOS:000333960300020","View Full Record in Web of Science")</f>
        <v>View Full Record in Web of Science</v>
      </c>
    </row>
    <row r="595" spans="1:73" x14ac:dyDescent="0.25">
      <c r="A595" t="s">
        <v>69</v>
      </c>
      <c r="B595" t="s">
        <v>5565</v>
      </c>
      <c r="C595" t="s">
        <v>71</v>
      </c>
      <c r="D595" t="s">
        <v>71</v>
      </c>
      <c r="E595" t="s">
        <v>71</v>
      </c>
      <c r="F595" t="s">
        <v>5566</v>
      </c>
      <c r="G595" t="s">
        <v>71</v>
      </c>
      <c r="H595" t="s">
        <v>71</v>
      </c>
      <c r="I595" t="s">
        <v>5567</v>
      </c>
      <c r="K595" t="s">
        <v>288</v>
      </c>
      <c r="L595" t="s">
        <v>71</v>
      </c>
      <c r="M595" t="s">
        <v>71</v>
      </c>
      <c r="N595" t="s">
        <v>71</v>
      </c>
      <c r="O595" t="s">
        <v>71</v>
      </c>
      <c r="P595" t="s">
        <v>71</v>
      </c>
      <c r="Q595" t="s">
        <v>71</v>
      </c>
      <c r="R595" t="s">
        <v>71</v>
      </c>
      <c r="S595" t="s">
        <v>71</v>
      </c>
      <c r="T595" t="s">
        <v>71</v>
      </c>
      <c r="U595" t="s">
        <v>71</v>
      </c>
      <c r="V595" t="s">
        <v>71</v>
      </c>
      <c r="W595" t="s">
        <v>5568</v>
      </c>
      <c r="X595" t="s">
        <v>71</v>
      </c>
      <c r="Y595" t="s">
        <v>71</v>
      </c>
      <c r="Z595" t="s">
        <v>71</v>
      </c>
      <c r="AA595" t="s">
        <v>71</v>
      </c>
      <c r="AB595" t="s">
        <v>5569</v>
      </c>
      <c r="AC595" t="s">
        <v>5570</v>
      </c>
      <c r="AD595" t="s">
        <v>71</v>
      </c>
      <c r="AE595" t="s">
        <v>71</v>
      </c>
      <c r="AF595" t="s">
        <v>71</v>
      </c>
      <c r="AG595" t="s">
        <v>71</v>
      </c>
      <c r="AH595" t="s">
        <v>71</v>
      </c>
      <c r="AI595" t="s">
        <v>71</v>
      </c>
      <c r="AJ595" t="s">
        <v>71</v>
      </c>
      <c r="AK595" t="s">
        <v>71</v>
      </c>
      <c r="AL595" t="s">
        <v>71</v>
      </c>
      <c r="AM595" t="s">
        <v>71</v>
      </c>
      <c r="AN595" t="s">
        <v>71</v>
      </c>
      <c r="AO595" t="s">
        <v>71</v>
      </c>
      <c r="AP595" t="s">
        <v>291</v>
      </c>
      <c r="AQ595" t="s">
        <v>292</v>
      </c>
      <c r="AR595" t="s">
        <v>71</v>
      </c>
      <c r="AS595" t="s">
        <v>71</v>
      </c>
      <c r="AT595" t="s">
        <v>71</v>
      </c>
      <c r="AU595" t="s">
        <v>794</v>
      </c>
      <c r="AV595">
        <v>2011</v>
      </c>
      <c r="AW595">
        <v>38</v>
      </c>
      <c r="AX595">
        <v>1</v>
      </c>
      <c r="AY595" t="s">
        <v>71</v>
      </c>
      <c r="AZ595" t="s">
        <v>71</v>
      </c>
      <c r="BA595" t="s">
        <v>71</v>
      </c>
      <c r="BB595" t="s">
        <v>71</v>
      </c>
      <c r="BC595">
        <v>923</v>
      </c>
      <c r="BD595">
        <v>932</v>
      </c>
      <c r="BE595" t="s">
        <v>71</v>
      </c>
      <c r="BF595" t="s">
        <v>5571</v>
      </c>
      <c r="BG595" t="str">
        <f>HYPERLINK("http://dx.doi.org/10.1016/j.eswa.2010.07.074","http://dx.doi.org/10.1016/j.eswa.2010.07.074")</f>
        <v>http://dx.doi.org/10.1016/j.eswa.2010.07.074</v>
      </c>
      <c r="BH595" t="s">
        <v>71</v>
      </c>
      <c r="BI595" t="s">
        <v>71</v>
      </c>
      <c r="BJ595" t="s">
        <v>71</v>
      </c>
      <c r="BK595" t="s">
        <v>71</v>
      </c>
      <c r="BL595" t="s">
        <v>71</v>
      </c>
      <c r="BM595" t="s">
        <v>71</v>
      </c>
      <c r="BN595" t="s">
        <v>71</v>
      </c>
      <c r="BO595" t="s">
        <v>71</v>
      </c>
      <c r="BP595" t="s">
        <v>71</v>
      </c>
      <c r="BQ595" t="s">
        <v>71</v>
      </c>
      <c r="BR595" t="s">
        <v>71</v>
      </c>
      <c r="BS595" t="s">
        <v>71</v>
      </c>
      <c r="BT595" t="s">
        <v>5572</v>
      </c>
      <c r="BU595" t="str">
        <f>HYPERLINK("https%3A%2F%2Fwww.webofscience.com%2Fwos%2Fwoscc%2Ffull-record%2FWOS:000282607800104","View Full Record in Web of Science")</f>
        <v>View Full Record in Web of Science</v>
      </c>
    </row>
    <row r="596" spans="1:73" x14ac:dyDescent="0.25">
      <c r="A596" t="s">
        <v>83</v>
      </c>
      <c r="B596" t="s">
        <v>698</v>
      </c>
      <c r="C596" t="s">
        <v>71</v>
      </c>
      <c r="D596" t="s">
        <v>5573</v>
      </c>
      <c r="E596" t="s">
        <v>71</v>
      </c>
      <c r="F596" t="s">
        <v>698</v>
      </c>
      <c r="G596" t="s">
        <v>71</v>
      </c>
      <c r="H596" t="s">
        <v>71</v>
      </c>
      <c r="I596" t="s">
        <v>5574</v>
      </c>
      <c r="K596" t="s">
        <v>5575</v>
      </c>
      <c r="L596" t="s">
        <v>5576</v>
      </c>
      <c r="M596" t="s">
        <v>71</v>
      </c>
      <c r="N596" t="s">
        <v>71</v>
      </c>
      <c r="O596" t="s">
        <v>71</v>
      </c>
      <c r="P596" t="s">
        <v>5577</v>
      </c>
      <c r="Q596" t="s">
        <v>5578</v>
      </c>
      <c r="R596" t="s">
        <v>5579</v>
      </c>
      <c r="S596" t="s">
        <v>5580</v>
      </c>
      <c r="T596" t="s">
        <v>71</v>
      </c>
      <c r="U596" t="s">
        <v>71</v>
      </c>
      <c r="V596" t="s">
        <v>71</v>
      </c>
      <c r="W596" t="s">
        <v>5581</v>
      </c>
      <c r="X596" t="s">
        <v>71</v>
      </c>
      <c r="Y596" t="s">
        <v>71</v>
      </c>
      <c r="Z596" t="s">
        <v>71</v>
      </c>
      <c r="AA596" t="s">
        <v>71</v>
      </c>
      <c r="AB596" t="s">
        <v>71</v>
      </c>
      <c r="AC596" t="s">
        <v>71</v>
      </c>
      <c r="AD596" t="s">
        <v>71</v>
      </c>
      <c r="AE596" t="s">
        <v>71</v>
      </c>
      <c r="AF596" t="s">
        <v>71</v>
      </c>
      <c r="AG596" t="s">
        <v>71</v>
      </c>
      <c r="AH596" t="s">
        <v>71</v>
      </c>
      <c r="AI596" t="s">
        <v>71</v>
      </c>
      <c r="AJ596" t="s">
        <v>71</v>
      </c>
      <c r="AK596" t="s">
        <v>71</v>
      </c>
      <c r="AL596" t="s">
        <v>71</v>
      </c>
      <c r="AM596" t="s">
        <v>71</v>
      </c>
      <c r="AN596" t="s">
        <v>71</v>
      </c>
      <c r="AO596" t="s">
        <v>71</v>
      </c>
      <c r="AP596" t="s">
        <v>5582</v>
      </c>
      <c r="AQ596" t="s">
        <v>71</v>
      </c>
      <c r="AR596" t="s">
        <v>5583</v>
      </c>
      <c r="AS596" t="s">
        <v>71</v>
      </c>
      <c r="AT596" t="s">
        <v>71</v>
      </c>
      <c r="AU596" t="s">
        <v>71</v>
      </c>
      <c r="AV596">
        <v>2003</v>
      </c>
      <c r="AW596">
        <v>184</v>
      </c>
      <c r="AX596" t="s">
        <v>71</v>
      </c>
      <c r="AY596" t="s">
        <v>71</v>
      </c>
      <c r="AZ596" t="s">
        <v>71</v>
      </c>
      <c r="BA596" t="s">
        <v>71</v>
      </c>
      <c r="BB596" t="s">
        <v>71</v>
      </c>
      <c r="BC596">
        <v>21</v>
      </c>
      <c r="BD596">
        <v>52</v>
      </c>
      <c r="BE596" t="s">
        <v>71</v>
      </c>
      <c r="BF596" t="s">
        <v>71</v>
      </c>
      <c r="BG596" t="s">
        <v>71</v>
      </c>
      <c r="BH596" t="s">
        <v>71</v>
      </c>
      <c r="BI596" t="s">
        <v>71</v>
      </c>
      <c r="BJ596" t="s">
        <v>71</v>
      </c>
      <c r="BK596" t="s">
        <v>71</v>
      </c>
      <c r="BL596" t="s">
        <v>71</v>
      </c>
      <c r="BM596" t="s">
        <v>71</v>
      </c>
      <c r="BN596" t="s">
        <v>71</v>
      </c>
      <c r="BO596" t="s">
        <v>71</v>
      </c>
      <c r="BP596" t="s">
        <v>71</v>
      </c>
      <c r="BQ596" t="s">
        <v>71</v>
      </c>
      <c r="BR596" t="s">
        <v>71</v>
      </c>
      <c r="BS596" t="s">
        <v>71</v>
      </c>
      <c r="BT596" t="s">
        <v>5584</v>
      </c>
      <c r="BU596" t="str">
        <f>HYPERLINK("https%3A%2F%2Fwww.webofscience.com%2Fwos%2Fwoscc%2Ffull-record%2FWOS:000189470700004","View Full Record in Web of Science")</f>
        <v>View Full Record in Web of Science</v>
      </c>
    </row>
    <row r="597" spans="1:73" x14ac:dyDescent="0.25">
      <c r="A597" t="s">
        <v>69</v>
      </c>
      <c r="B597" t="s">
        <v>1647</v>
      </c>
      <c r="C597" t="s">
        <v>71</v>
      </c>
      <c r="D597" t="s">
        <v>71</v>
      </c>
      <c r="E597" t="s">
        <v>71</v>
      </c>
      <c r="F597" t="s">
        <v>5585</v>
      </c>
      <c r="G597" t="s">
        <v>71</v>
      </c>
      <c r="H597" t="s">
        <v>71</v>
      </c>
      <c r="I597" t="s">
        <v>5586</v>
      </c>
      <c r="K597" t="s">
        <v>174</v>
      </c>
      <c r="L597" t="s">
        <v>71</v>
      </c>
      <c r="M597" t="s">
        <v>71</v>
      </c>
      <c r="N597" t="s">
        <v>71</v>
      </c>
      <c r="O597" t="s">
        <v>71</v>
      </c>
      <c r="P597" t="s">
        <v>71</v>
      </c>
      <c r="Q597" t="s">
        <v>71</v>
      </c>
      <c r="R597" t="s">
        <v>71</v>
      </c>
      <c r="S597" t="s">
        <v>71</v>
      </c>
      <c r="T597" t="s">
        <v>71</v>
      </c>
      <c r="U597" t="s">
        <v>71</v>
      </c>
      <c r="V597" t="s">
        <v>71</v>
      </c>
      <c r="W597" t="s">
        <v>5587</v>
      </c>
      <c r="X597" t="s">
        <v>71</v>
      </c>
      <c r="Y597" t="s">
        <v>71</v>
      </c>
      <c r="Z597" t="s">
        <v>71</v>
      </c>
      <c r="AA597" t="s">
        <v>71</v>
      </c>
      <c r="AB597" t="s">
        <v>71</v>
      </c>
      <c r="AC597" t="s">
        <v>71</v>
      </c>
      <c r="AD597" t="s">
        <v>71</v>
      </c>
      <c r="AE597" t="s">
        <v>71</v>
      </c>
      <c r="AF597" t="s">
        <v>71</v>
      </c>
      <c r="AG597" t="s">
        <v>71</v>
      </c>
      <c r="AH597" t="s">
        <v>71</v>
      </c>
      <c r="AI597" t="s">
        <v>71</v>
      </c>
      <c r="AJ597" t="s">
        <v>71</v>
      </c>
      <c r="AK597" t="s">
        <v>71</v>
      </c>
      <c r="AL597" t="s">
        <v>71</v>
      </c>
      <c r="AM597" t="s">
        <v>71</v>
      </c>
      <c r="AN597" t="s">
        <v>71</v>
      </c>
      <c r="AO597" t="s">
        <v>71</v>
      </c>
      <c r="AP597" t="s">
        <v>178</v>
      </c>
      <c r="AQ597" t="s">
        <v>179</v>
      </c>
      <c r="AR597" t="s">
        <v>71</v>
      </c>
      <c r="AS597" t="s">
        <v>71</v>
      </c>
      <c r="AT597" t="s">
        <v>71</v>
      </c>
      <c r="AU597" t="s">
        <v>71</v>
      </c>
      <c r="AV597">
        <v>2021</v>
      </c>
      <c r="AW597">
        <v>40</v>
      </c>
      <c r="AX597">
        <v>5</v>
      </c>
      <c r="AY597" t="s">
        <v>71</v>
      </c>
      <c r="AZ597" t="s">
        <v>71</v>
      </c>
      <c r="BA597" t="s">
        <v>71</v>
      </c>
      <c r="BB597" t="s">
        <v>71</v>
      </c>
      <c r="BC597">
        <v>9227</v>
      </c>
      <c r="BD597">
        <v>9236</v>
      </c>
      <c r="BE597" t="s">
        <v>71</v>
      </c>
      <c r="BF597" t="s">
        <v>5588</v>
      </c>
      <c r="BG597" t="str">
        <f>HYPERLINK("http://dx.doi.org/10.3233/JIFS-201672","http://dx.doi.org/10.3233/JIFS-201672")</f>
        <v>http://dx.doi.org/10.3233/JIFS-201672</v>
      </c>
      <c r="BH597" t="s">
        <v>71</v>
      </c>
      <c r="BI597" t="s">
        <v>71</v>
      </c>
      <c r="BJ597" t="s">
        <v>71</v>
      </c>
      <c r="BK597" t="s">
        <v>71</v>
      </c>
      <c r="BL597" t="s">
        <v>71</v>
      </c>
      <c r="BM597" t="s">
        <v>71</v>
      </c>
      <c r="BN597" t="s">
        <v>71</v>
      </c>
      <c r="BO597" t="s">
        <v>71</v>
      </c>
      <c r="BP597" t="s">
        <v>71</v>
      </c>
      <c r="BQ597" t="s">
        <v>71</v>
      </c>
      <c r="BR597" t="s">
        <v>71</v>
      </c>
      <c r="BS597" t="s">
        <v>71</v>
      </c>
      <c r="BT597" t="s">
        <v>5589</v>
      </c>
      <c r="BU597" t="str">
        <f>HYPERLINK("https%3A%2F%2Fwww.webofscience.com%2Fwos%2Fwoscc%2Ffull-record%2FWOS:000644456300040","View Full Record in Web of Science")</f>
        <v>View Full Record in Web of Science</v>
      </c>
    </row>
    <row r="598" spans="1:73" x14ac:dyDescent="0.25">
      <c r="A598" t="s">
        <v>83</v>
      </c>
      <c r="B598" t="s">
        <v>5590</v>
      </c>
      <c r="C598" t="s">
        <v>71</v>
      </c>
      <c r="D598" t="s">
        <v>5591</v>
      </c>
      <c r="E598" t="s">
        <v>71</v>
      </c>
      <c r="F598" t="s">
        <v>5592</v>
      </c>
      <c r="G598" t="s">
        <v>71</v>
      </c>
      <c r="H598" t="s">
        <v>71</v>
      </c>
      <c r="I598" t="s">
        <v>5593</v>
      </c>
      <c r="K598" t="s">
        <v>5594</v>
      </c>
      <c r="L598" t="s">
        <v>89</v>
      </c>
      <c r="M598" t="s">
        <v>71</v>
      </c>
      <c r="N598" t="s">
        <v>71</v>
      </c>
      <c r="O598" t="s">
        <v>71</v>
      </c>
      <c r="P598" t="s">
        <v>5595</v>
      </c>
      <c r="Q598" t="s">
        <v>5596</v>
      </c>
      <c r="R598" t="s">
        <v>5597</v>
      </c>
      <c r="S598" t="s">
        <v>5598</v>
      </c>
      <c r="T598" t="s">
        <v>71</v>
      </c>
      <c r="U598" t="s">
        <v>71</v>
      </c>
      <c r="V598" t="s">
        <v>71</v>
      </c>
      <c r="W598" t="s">
        <v>5599</v>
      </c>
      <c r="X598" t="s">
        <v>71</v>
      </c>
      <c r="Y598" t="s">
        <v>71</v>
      </c>
      <c r="Z598" t="s">
        <v>71</v>
      </c>
      <c r="AA598" t="s">
        <v>71</v>
      </c>
      <c r="AB598" t="s">
        <v>5600</v>
      </c>
      <c r="AC598" t="s">
        <v>5601</v>
      </c>
      <c r="AD598" t="s">
        <v>71</v>
      </c>
      <c r="AE598" t="s">
        <v>71</v>
      </c>
      <c r="AF598" t="s">
        <v>71</v>
      </c>
      <c r="AG598" t="s">
        <v>71</v>
      </c>
      <c r="AH598" t="s">
        <v>71</v>
      </c>
      <c r="AI598" t="s">
        <v>71</v>
      </c>
      <c r="AJ598" t="s">
        <v>71</v>
      </c>
      <c r="AK598" t="s">
        <v>71</v>
      </c>
      <c r="AL598" t="s">
        <v>71</v>
      </c>
      <c r="AM598" t="s">
        <v>71</v>
      </c>
      <c r="AN598" t="s">
        <v>71</v>
      </c>
      <c r="AO598" t="s">
        <v>71</v>
      </c>
      <c r="AP598" t="s">
        <v>97</v>
      </c>
      <c r="AQ598" t="s">
        <v>71</v>
      </c>
      <c r="AR598" t="s">
        <v>5602</v>
      </c>
      <c r="AS598" t="s">
        <v>71</v>
      </c>
      <c r="AT598" t="s">
        <v>71</v>
      </c>
      <c r="AU598" t="s">
        <v>71</v>
      </c>
      <c r="AV598">
        <v>2010</v>
      </c>
      <c r="AW598">
        <v>78</v>
      </c>
      <c r="AX598" t="s">
        <v>71</v>
      </c>
      <c r="AY598" t="s">
        <v>71</v>
      </c>
      <c r="AZ598" t="s">
        <v>71</v>
      </c>
      <c r="BA598" t="s">
        <v>71</v>
      </c>
      <c r="BB598" t="s">
        <v>71</v>
      </c>
      <c r="BC598">
        <v>563</v>
      </c>
      <c r="BD598" t="s">
        <v>99</v>
      </c>
      <c r="BE598" t="s">
        <v>71</v>
      </c>
      <c r="BF598" t="s">
        <v>71</v>
      </c>
      <c r="BG598" t="s">
        <v>71</v>
      </c>
      <c r="BH598" t="s">
        <v>71</v>
      </c>
      <c r="BI598" t="s">
        <v>71</v>
      </c>
      <c r="BJ598" t="s">
        <v>71</v>
      </c>
      <c r="BK598" t="s">
        <v>71</v>
      </c>
      <c r="BL598" t="s">
        <v>71</v>
      </c>
      <c r="BM598" t="s">
        <v>71</v>
      </c>
      <c r="BN598" t="s">
        <v>71</v>
      </c>
      <c r="BO598" t="s">
        <v>71</v>
      </c>
      <c r="BP598" t="s">
        <v>71</v>
      </c>
      <c r="BQ598" t="s">
        <v>71</v>
      </c>
      <c r="BR598" t="s">
        <v>71</v>
      </c>
      <c r="BS598" t="s">
        <v>71</v>
      </c>
      <c r="BT598" t="s">
        <v>5603</v>
      </c>
      <c r="BU598" t="str">
        <f>HYPERLINK("https%3A%2F%2Fwww.webofscience.com%2Fwos%2Fwoscc%2Ffull-record%2FWOS:000289269200062","View Full Record in Web of Science")</f>
        <v>View Full Record in Web of Science</v>
      </c>
    </row>
    <row r="599" spans="1:73" x14ac:dyDescent="0.25">
      <c r="A599" t="s">
        <v>83</v>
      </c>
      <c r="B599" t="s">
        <v>5604</v>
      </c>
      <c r="C599" t="s">
        <v>71</v>
      </c>
      <c r="D599" t="s">
        <v>5605</v>
      </c>
      <c r="E599" t="s">
        <v>71</v>
      </c>
      <c r="F599" t="s">
        <v>5606</v>
      </c>
      <c r="G599" t="s">
        <v>71</v>
      </c>
      <c r="H599" t="s">
        <v>71</v>
      </c>
      <c r="I599" t="s">
        <v>5607</v>
      </c>
      <c r="K599" t="s">
        <v>5608</v>
      </c>
      <c r="L599" t="s">
        <v>3895</v>
      </c>
      <c r="M599" t="s">
        <v>71</v>
      </c>
      <c r="N599" t="s">
        <v>71</v>
      </c>
      <c r="O599" t="s">
        <v>71</v>
      </c>
      <c r="P599" t="s">
        <v>5609</v>
      </c>
      <c r="Q599" t="s">
        <v>5610</v>
      </c>
      <c r="R599" t="s">
        <v>5611</v>
      </c>
      <c r="S599" t="s">
        <v>5612</v>
      </c>
      <c r="T599" t="s">
        <v>71</v>
      </c>
      <c r="U599" t="s">
        <v>71</v>
      </c>
      <c r="V599" t="s">
        <v>71</v>
      </c>
      <c r="W599" t="s">
        <v>5613</v>
      </c>
      <c r="X599" t="s">
        <v>71</v>
      </c>
      <c r="Y599" t="s">
        <v>71</v>
      </c>
      <c r="Z599" t="s">
        <v>71</v>
      </c>
      <c r="AA599" t="s">
        <v>71</v>
      </c>
      <c r="AB599" t="s">
        <v>71</v>
      </c>
      <c r="AC599" t="s">
        <v>71</v>
      </c>
      <c r="AD599" t="s">
        <v>71</v>
      </c>
      <c r="AE599" t="s">
        <v>71</v>
      </c>
      <c r="AF599" t="s">
        <v>71</v>
      </c>
      <c r="AG599" t="s">
        <v>71</v>
      </c>
      <c r="AH599" t="s">
        <v>71</v>
      </c>
      <c r="AI599" t="s">
        <v>71</v>
      </c>
      <c r="AJ599" t="s">
        <v>71</v>
      </c>
      <c r="AK599" t="s">
        <v>71</v>
      </c>
      <c r="AL599" t="s">
        <v>71</v>
      </c>
      <c r="AM599" t="s">
        <v>71</v>
      </c>
      <c r="AN599" t="s">
        <v>71</v>
      </c>
      <c r="AO599" t="s">
        <v>71</v>
      </c>
      <c r="AP599" t="s">
        <v>3900</v>
      </c>
      <c r="AQ599" t="s">
        <v>71</v>
      </c>
      <c r="AR599" t="s">
        <v>71</v>
      </c>
      <c r="AS599" t="s">
        <v>71</v>
      </c>
      <c r="AT599" t="s">
        <v>71</v>
      </c>
      <c r="AU599" t="s">
        <v>71</v>
      </c>
      <c r="AV599">
        <v>2009</v>
      </c>
      <c r="AW599">
        <v>8</v>
      </c>
      <c r="AX599" t="s">
        <v>71</v>
      </c>
      <c r="AY599" t="s">
        <v>71</v>
      </c>
      <c r="AZ599" t="s">
        <v>71</v>
      </c>
      <c r="BA599" t="s">
        <v>71</v>
      </c>
      <c r="BB599" t="s">
        <v>71</v>
      </c>
      <c r="BC599">
        <v>769</v>
      </c>
      <c r="BD599">
        <v>774</v>
      </c>
      <c r="BE599" t="s">
        <v>71</v>
      </c>
      <c r="BF599" t="s">
        <v>71</v>
      </c>
      <c r="BG599" t="s">
        <v>71</v>
      </c>
      <c r="BH599" t="s">
        <v>71</v>
      </c>
      <c r="BI599" t="s">
        <v>71</v>
      </c>
      <c r="BJ599" t="s">
        <v>71</v>
      </c>
      <c r="BK599" t="s">
        <v>71</v>
      </c>
      <c r="BL599" t="s">
        <v>71</v>
      </c>
      <c r="BM599" t="s">
        <v>71</v>
      </c>
      <c r="BN599" t="s">
        <v>71</v>
      </c>
      <c r="BO599" t="s">
        <v>71</v>
      </c>
      <c r="BP599" t="s">
        <v>71</v>
      </c>
      <c r="BQ599" t="s">
        <v>71</v>
      </c>
      <c r="BR599" t="s">
        <v>71</v>
      </c>
      <c r="BS599" t="s">
        <v>71</v>
      </c>
      <c r="BT599" t="s">
        <v>5614</v>
      </c>
      <c r="BU599" t="str">
        <f>HYPERLINK("https%3A%2F%2Fwww.webofscience.com%2Fwos%2Fwoscc%2Ffull-record%2FWOS:000270433200147","View Full Record in Web of Science")</f>
        <v>View Full Record in Web of Science</v>
      </c>
    </row>
    <row r="600" spans="1:73" x14ac:dyDescent="0.25">
      <c r="A600" t="s">
        <v>69</v>
      </c>
      <c r="B600" t="s">
        <v>5615</v>
      </c>
      <c r="C600" t="s">
        <v>71</v>
      </c>
      <c r="D600" t="s">
        <v>71</v>
      </c>
      <c r="E600" t="s">
        <v>71</v>
      </c>
      <c r="F600" t="s">
        <v>5615</v>
      </c>
      <c r="G600" t="s">
        <v>71</v>
      </c>
      <c r="H600" t="s">
        <v>71</v>
      </c>
      <c r="I600" t="s">
        <v>5616</v>
      </c>
      <c r="K600" t="s">
        <v>233</v>
      </c>
      <c r="L600" t="s">
        <v>71</v>
      </c>
      <c r="M600" t="s">
        <v>71</v>
      </c>
      <c r="N600" t="s">
        <v>71</v>
      </c>
      <c r="O600" t="s">
        <v>71</v>
      </c>
      <c r="P600" t="s">
        <v>71</v>
      </c>
      <c r="Q600" t="s">
        <v>71</v>
      </c>
      <c r="R600" t="s">
        <v>71</v>
      </c>
      <c r="S600" t="s">
        <v>71</v>
      </c>
      <c r="T600" t="s">
        <v>71</v>
      </c>
      <c r="U600" t="s">
        <v>71</v>
      </c>
      <c r="V600" t="s">
        <v>71</v>
      </c>
      <c r="W600" t="s">
        <v>5617</v>
      </c>
      <c r="X600" t="s">
        <v>71</v>
      </c>
      <c r="Y600" t="s">
        <v>71</v>
      </c>
      <c r="Z600" t="s">
        <v>71</v>
      </c>
      <c r="AA600" t="s">
        <v>71</v>
      </c>
      <c r="AB600" t="s">
        <v>71</v>
      </c>
      <c r="AC600" t="s">
        <v>71</v>
      </c>
      <c r="AD600" t="s">
        <v>71</v>
      </c>
      <c r="AE600" t="s">
        <v>71</v>
      </c>
      <c r="AF600" t="s">
        <v>71</v>
      </c>
      <c r="AG600" t="s">
        <v>71</v>
      </c>
      <c r="AH600" t="s">
        <v>71</v>
      </c>
      <c r="AI600" t="s">
        <v>71</v>
      </c>
      <c r="AJ600" t="s">
        <v>71</v>
      </c>
      <c r="AK600" t="s">
        <v>71</v>
      </c>
      <c r="AL600" t="s">
        <v>71</v>
      </c>
      <c r="AM600" t="s">
        <v>71</v>
      </c>
      <c r="AN600" t="s">
        <v>71</v>
      </c>
      <c r="AO600" t="s">
        <v>71</v>
      </c>
      <c r="AP600" t="s">
        <v>237</v>
      </c>
      <c r="AQ600" t="s">
        <v>71</v>
      </c>
      <c r="AR600" t="s">
        <v>71</v>
      </c>
      <c r="AS600" t="s">
        <v>71</v>
      </c>
      <c r="AT600" t="s">
        <v>71</v>
      </c>
      <c r="AU600" t="s">
        <v>479</v>
      </c>
      <c r="AV600">
        <v>2000</v>
      </c>
      <c r="AW600">
        <v>8</v>
      </c>
      <c r="AX600">
        <v>5</v>
      </c>
      <c r="AY600" t="s">
        <v>71</v>
      </c>
      <c r="AZ600" t="s">
        <v>71</v>
      </c>
      <c r="BA600" t="s">
        <v>71</v>
      </c>
      <c r="BB600" t="s">
        <v>71</v>
      </c>
      <c r="BC600">
        <v>615</v>
      </c>
      <c r="BD600">
        <v>626</v>
      </c>
      <c r="BE600" t="s">
        <v>71</v>
      </c>
      <c r="BF600" t="s">
        <v>5618</v>
      </c>
      <c r="BG600" t="str">
        <f>HYPERLINK("http://dx.doi.org/10.1109/91.873584","http://dx.doi.org/10.1109/91.873584")</f>
        <v>http://dx.doi.org/10.1109/91.873584</v>
      </c>
      <c r="BH600" t="s">
        <v>71</v>
      </c>
      <c r="BI600" t="s">
        <v>71</v>
      </c>
      <c r="BJ600" t="s">
        <v>71</v>
      </c>
      <c r="BK600" t="s">
        <v>71</v>
      </c>
      <c r="BL600" t="s">
        <v>71</v>
      </c>
      <c r="BM600" t="s">
        <v>71</v>
      </c>
      <c r="BN600" t="s">
        <v>71</v>
      </c>
      <c r="BO600" t="s">
        <v>71</v>
      </c>
      <c r="BP600" t="s">
        <v>71</v>
      </c>
      <c r="BQ600" t="s">
        <v>71</v>
      </c>
      <c r="BR600" t="s">
        <v>71</v>
      </c>
      <c r="BS600" t="s">
        <v>71</v>
      </c>
      <c r="BT600" t="s">
        <v>5619</v>
      </c>
      <c r="BU600" t="str">
        <f>HYPERLINK("https%3A%2F%2Fwww.webofscience.com%2Fwos%2Fwoscc%2Ffull-record%2FWOS:000089820400012","View Full Record in Web of Science")</f>
        <v>View Full Record in Web of Science</v>
      </c>
    </row>
    <row r="601" spans="1:73" x14ac:dyDescent="0.25">
      <c r="A601" t="s">
        <v>83</v>
      </c>
      <c r="B601" t="s">
        <v>5620</v>
      </c>
      <c r="C601" t="s">
        <v>71</v>
      </c>
      <c r="D601" t="s">
        <v>5621</v>
      </c>
      <c r="E601" t="s">
        <v>71</v>
      </c>
      <c r="F601" t="s">
        <v>5622</v>
      </c>
      <c r="G601" t="s">
        <v>71</v>
      </c>
      <c r="H601" t="s">
        <v>71</v>
      </c>
      <c r="I601" t="s">
        <v>5623</v>
      </c>
      <c r="K601" t="s">
        <v>5624</v>
      </c>
      <c r="L601" t="s">
        <v>526</v>
      </c>
      <c r="M601" t="s">
        <v>71</v>
      </c>
      <c r="N601" t="s">
        <v>71</v>
      </c>
      <c r="O601" t="s">
        <v>71</v>
      </c>
      <c r="P601" t="s">
        <v>5625</v>
      </c>
      <c r="Q601" t="s">
        <v>5626</v>
      </c>
      <c r="R601" t="s">
        <v>5627</v>
      </c>
      <c r="S601" t="s">
        <v>71</v>
      </c>
      <c r="T601" t="s">
        <v>71</v>
      </c>
      <c r="U601" t="s">
        <v>71</v>
      </c>
      <c r="V601" t="s">
        <v>71</v>
      </c>
      <c r="W601" t="s">
        <v>5628</v>
      </c>
      <c r="X601" t="s">
        <v>71</v>
      </c>
      <c r="Y601" t="s">
        <v>71</v>
      </c>
      <c r="Z601" t="s">
        <v>71</v>
      </c>
      <c r="AA601" t="s">
        <v>71</v>
      </c>
      <c r="AB601" t="s">
        <v>5629</v>
      </c>
      <c r="AC601" t="s">
        <v>5630</v>
      </c>
      <c r="AD601" t="s">
        <v>71</v>
      </c>
      <c r="AE601" t="s">
        <v>71</v>
      </c>
      <c r="AF601" t="s">
        <v>71</v>
      </c>
      <c r="AG601" t="s">
        <v>71</v>
      </c>
      <c r="AH601" t="s">
        <v>71</v>
      </c>
      <c r="AI601" t="s">
        <v>71</v>
      </c>
      <c r="AJ601" t="s">
        <v>71</v>
      </c>
      <c r="AK601" t="s">
        <v>71</v>
      </c>
      <c r="AL601" t="s">
        <v>71</v>
      </c>
      <c r="AM601" t="s">
        <v>71</v>
      </c>
      <c r="AN601" t="s">
        <v>71</v>
      </c>
      <c r="AO601" t="s">
        <v>71</v>
      </c>
      <c r="AP601" t="s">
        <v>530</v>
      </c>
      <c r="AQ601" t="s">
        <v>531</v>
      </c>
      <c r="AR601" t="s">
        <v>5631</v>
      </c>
      <c r="AS601" t="s">
        <v>71</v>
      </c>
      <c r="AT601" t="s">
        <v>71</v>
      </c>
      <c r="AU601" t="s">
        <v>71</v>
      </c>
      <c r="AV601">
        <v>2020</v>
      </c>
      <c r="AW601">
        <v>868</v>
      </c>
      <c r="AX601" t="s">
        <v>71</v>
      </c>
      <c r="AY601" t="s">
        <v>71</v>
      </c>
      <c r="AZ601" t="s">
        <v>71</v>
      </c>
      <c r="BA601" t="s">
        <v>71</v>
      </c>
      <c r="BB601" t="s">
        <v>71</v>
      </c>
      <c r="BC601">
        <v>365</v>
      </c>
      <c r="BD601">
        <v>373</v>
      </c>
      <c r="BE601" t="s">
        <v>71</v>
      </c>
      <c r="BF601" t="s">
        <v>5632</v>
      </c>
      <c r="BG601" t="str">
        <f>HYPERLINK("http://dx.doi.org/10.1007/978-3-030-32258-8_43","http://dx.doi.org/10.1007/978-3-030-32258-8_43")</f>
        <v>http://dx.doi.org/10.1007/978-3-030-32258-8_43</v>
      </c>
      <c r="BH601" t="s">
        <v>71</v>
      </c>
      <c r="BI601" t="s">
        <v>71</v>
      </c>
      <c r="BJ601" t="s">
        <v>71</v>
      </c>
      <c r="BK601" t="s">
        <v>71</v>
      </c>
      <c r="BL601" t="s">
        <v>71</v>
      </c>
      <c r="BM601" t="s">
        <v>71</v>
      </c>
      <c r="BN601" t="s">
        <v>71</v>
      </c>
      <c r="BO601" t="s">
        <v>71</v>
      </c>
      <c r="BP601" t="s">
        <v>71</v>
      </c>
      <c r="BQ601" t="s">
        <v>71</v>
      </c>
      <c r="BR601" t="s">
        <v>71</v>
      </c>
      <c r="BS601" t="s">
        <v>71</v>
      </c>
      <c r="BT601" t="s">
        <v>5633</v>
      </c>
      <c r="BU601" t="str">
        <f>HYPERLINK("https%3A%2F%2Fwww.webofscience.com%2Fwos%2Fwoscc%2Ffull-record%2FWOS:000570007800043","View Full Record in Web of Science")</f>
        <v>View Full Record in Web of Science</v>
      </c>
    </row>
    <row r="602" spans="1:73" x14ac:dyDescent="0.25">
      <c r="A602" t="s">
        <v>69</v>
      </c>
      <c r="B602" t="s">
        <v>5634</v>
      </c>
      <c r="C602" t="s">
        <v>71</v>
      </c>
      <c r="D602" t="s">
        <v>71</v>
      </c>
      <c r="E602" t="s">
        <v>71</v>
      </c>
      <c r="F602" t="s">
        <v>5635</v>
      </c>
      <c r="G602" t="s">
        <v>71</v>
      </c>
      <c r="H602" t="s">
        <v>71</v>
      </c>
      <c r="I602" t="s">
        <v>5636</v>
      </c>
      <c r="K602" t="s">
        <v>829</v>
      </c>
      <c r="L602" t="s">
        <v>71</v>
      </c>
      <c r="M602" t="s">
        <v>71</v>
      </c>
      <c r="N602" t="s">
        <v>71</v>
      </c>
      <c r="O602" t="s">
        <v>71</v>
      </c>
      <c r="P602" t="s">
        <v>71</v>
      </c>
      <c r="Q602" t="s">
        <v>71</v>
      </c>
      <c r="R602" t="s">
        <v>71</v>
      </c>
      <c r="S602" t="s">
        <v>71</v>
      </c>
      <c r="T602" t="s">
        <v>71</v>
      </c>
      <c r="U602" t="s">
        <v>71</v>
      </c>
      <c r="V602" t="s">
        <v>71</v>
      </c>
      <c r="W602" t="s">
        <v>5637</v>
      </c>
      <c r="X602" t="s">
        <v>71</v>
      </c>
      <c r="Y602" t="s">
        <v>71</v>
      </c>
      <c r="Z602" t="s">
        <v>71</v>
      </c>
      <c r="AA602" t="s">
        <v>71</v>
      </c>
      <c r="AB602" t="s">
        <v>5638</v>
      </c>
      <c r="AC602" t="s">
        <v>5639</v>
      </c>
      <c r="AD602" t="s">
        <v>71</v>
      </c>
      <c r="AE602" t="s">
        <v>71</v>
      </c>
      <c r="AF602" t="s">
        <v>71</v>
      </c>
      <c r="AG602" t="s">
        <v>71</v>
      </c>
      <c r="AH602" t="s">
        <v>71</v>
      </c>
      <c r="AI602" t="s">
        <v>71</v>
      </c>
      <c r="AJ602" t="s">
        <v>71</v>
      </c>
      <c r="AK602" t="s">
        <v>71</v>
      </c>
      <c r="AL602" t="s">
        <v>71</v>
      </c>
      <c r="AM602" t="s">
        <v>71</v>
      </c>
      <c r="AN602" t="s">
        <v>71</v>
      </c>
      <c r="AO602" t="s">
        <v>71</v>
      </c>
      <c r="AP602" t="s">
        <v>831</v>
      </c>
      <c r="AQ602" t="s">
        <v>71</v>
      </c>
      <c r="AR602" t="s">
        <v>71</v>
      </c>
      <c r="AS602" t="s">
        <v>71</v>
      </c>
      <c r="AT602" t="s">
        <v>71</v>
      </c>
      <c r="AU602" t="s">
        <v>71</v>
      </c>
      <c r="AV602">
        <v>2015</v>
      </c>
      <c r="AW602">
        <v>51</v>
      </c>
      <c r="AX602">
        <v>3</v>
      </c>
      <c r="AY602" t="s">
        <v>71</v>
      </c>
      <c r="AZ602" t="s">
        <v>71</v>
      </c>
      <c r="BA602" t="s">
        <v>71</v>
      </c>
      <c r="BB602" t="s">
        <v>71</v>
      </c>
      <c r="BC602">
        <v>408</v>
      </c>
      <c r="BD602">
        <v>419</v>
      </c>
      <c r="BE602" t="s">
        <v>71</v>
      </c>
      <c r="BF602" t="s">
        <v>71</v>
      </c>
      <c r="BG602" t="s">
        <v>71</v>
      </c>
      <c r="BH602" t="s">
        <v>71</v>
      </c>
      <c r="BI602" t="s">
        <v>71</v>
      </c>
      <c r="BJ602" t="s">
        <v>71</v>
      </c>
      <c r="BK602" t="s">
        <v>71</v>
      </c>
      <c r="BL602" t="s">
        <v>71</v>
      </c>
      <c r="BM602" t="s">
        <v>71</v>
      </c>
      <c r="BN602" t="s">
        <v>71</v>
      </c>
      <c r="BO602" t="s">
        <v>71</v>
      </c>
      <c r="BP602" t="s">
        <v>71</v>
      </c>
      <c r="BQ602" t="s">
        <v>71</v>
      </c>
      <c r="BR602" t="s">
        <v>71</v>
      </c>
      <c r="BS602" t="s">
        <v>71</v>
      </c>
      <c r="BT602" t="s">
        <v>5640</v>
      </c>
      <c r="BU602" t="str">
        <f>HYPERLINK("https%3A%2F%2Fwww.webofscience.com%2Fwos%2Fwoscc%2Ffull-record%2FWOS:000361266300003","View Full Record in Web of Science")</f>
        <v>View Full Record in Web of Science</v>
      </c>
    </row>
    <row r="603" spans="1:73" x14ac:dyDescent="0.25">
      <c r="A603" t="s">
        <v>83</v>
      </c>
      <c r="B603" t="s">
        <v>5641</v>
      </c>
      <c r="C603" t="s">
        <v>71</v>
      </c>
      <c r="D603" t="s">
        <v>5642</v>
      </c>
      <c r="E603" t="s">
        <v>71</v>
      </c>
      <c r="F603" t="s">
        <v>5641</v>
      </c>
      <c r="G603" t="s">
        <v>71</v>
      </c>
      <c r="H603" t="s">
        <v>71</v>
      </c>
      <c r="I603" t="s">
        <v>5643</v>
      </c>
      <c r="K603" t="s">
        <v>5644</v>
      </c>
      <c r="L603" t="s">
        <v>71</v>
      </c>
      <c r="M603" t="s">
        <v>71</v>
      </c>
      <c r="N603" t="s">
        <v>71</v>
      </c>
      <c r="O603" t="s">
        <v>71</v>
      </c>
      <c r="P603" t="s">
        <v>5645</v>
      </c>
      <c r="Q603" t="s">
        <v>5646</v>
      </c>
      <c r="R603" t="s">
        <v>648</v>
      </c>
      <c r="S603" t="s">
        <v>5647</v>
      </c>
      <c r="T603" t="s">
        <v>71</v>
      </c>
      <c r="U603" t="s">
        <v>71</v>
      </c>
      <c r="V603" t="s">
        <v>71</v>
      </c>
      <c r="W603" t="s">
        <v>5648</v>
      </c>
      <c r="X603" t="s">
        <v>71</v>
      </c>
      <c r="Y603" t="s">
        <v>71</v>
      </c>
      <c r="Z603" t="s">
        <v>71</v>
      </c>
      <c r="AA603" t="s">
        <v>71</v>
      </c>
      <c r="AB603" t="s">
        <v>71</v>
      </c>
      <c r="AC603" t="s">
        <v>71</v>
      </c>
      <c r="AD603" t="s">
        <v>71</v>
      </c>
      <c r="AE603" t="s">
        <v>71</v>
      </c>
      <c r="AF603" t="s">
        <v>71</v>
      </c>
      <c r="AG603" t="s">
        <v>71</v>
      </c>
      <c r="AH603" t="s">
        <v>71</v>
      </c>
      <c r="AI603" t="s">
        <v>71</v>
      </c>
      <c r="AJ603" t="s">
        <v>71</v>
      </c>
      <c r="AK603" t="s">
        <v>71</v>
      </c>
      <c r="AL603" t="s">
        <v>71</v>
      </c>
      <c r="AM603" t="s">
        <v>71</v>
      </c>
      <c r="AN603" t="s">
        <v>71</v>
      </c>
      <c r="AO603" t="s">
        <v>71</v>
      </c>
      <c r="AP603" t="s">
        <v>71</v>
      </c>
      <c r="AQ603" t="s">
        <v>71</v>
      </c>
      <c r="AR603" t="s">
        <v>5649</v>
      </c>
      <c r="AS603" t="s">
        <v>71</v>
      </c>
      <c r="AT603" t="s">
        <v>71</v>
      </c>
      <c r="AU603" t="s">
        <v>71</v>
      </c>
      <c r="AV603">
        <v>2004</v>
      </c>
      <c r="AW603" t="s">
        <v>71</v>
      </c>
      <c r="AX603" t="s">
        <v>71</v>
      </c>
      <c r="AY603" t="s">
        <v>71</v>
      </c>
      <c r="AZ603" t="s">
        <v>71</v>
      </c>
      <c r="BA603" t="s">
        <v>71</v>
      </c>
      <c r="BB603" t="s">
        <v>71</v>
      </c>
      <c r="BC603">
        <v>666</v>
      </c>
      <c r="BD603">
        <v>671</v>
      </c>
      <c r="BE603" t="s">
        <v>71</v>
      </c>
      <c r="BF603" t="s">
        <v>71</v>
      </c>
      <c r="BG603" t="s">
        <v>71</v>
      </c>
      <c r="BH603" t="s">
        <v>71</v>
      </c>
      <c r="BI603" t="s">
        <v>71</v>
      </c>
      <c r="BJ603" t="s">
        <v>71</v>
      </c>
      <c r="BK603" t="s">
        <v>71</v>
      </c>
      <c r="BL603" t="s">
        <v>71</v>
      </c>
      <c r="BM603" t="s">
        <v>71</v>
      </c>
      <c r="BN603" t="s">
        <v>71</v>
      </c>
      <c r="BO603" t="s">
        <v>71</v>
      </c>
      <c r="BP603" t="s">
        <v>71</v>
      </c>
      <c r="BQ603" t="s">
        <v>71</v>
      </c>
      <c r="BR603" t="s">
        <v>71</v>
      </c>
      <c r="BS603" t="s">
        <v>71</v>
      </c>
      <c r="BT603" t="s">
        <v>5650</v>
      </c>
      <c r="BU603" t="str">
        <f>HYPERLINK("https%3A%2F%2Fwww.webofscience.com%2Fwos%2Fwoscc%2Ffull-record%2FWOS:000228523400121","View Full Record in Web of Science")</f>
        <v>View Full Record in Web of Science</v>
      </c>
    </row>
    <row r="604" spans="1:73" x14ac:dyDescent="0.25">
      <c r="A604" t="s">
        <v>69</v>
      </c>
      <c r="B604" t="s">
        <v>5651</v>
      </c>
      <c r="C604" t="s">
        <v>71</v>
      </c>
      <c r="D604" t="s">
        <v>71</v>
      </c>
      <c r="E604" t="s">
        <v>71</v>
      </c>
      <c r="F604" t="s">
        <v>5651</v>
      </c>
      <c r="G604" t="s">
        <v>71</v>
      </c>
      <c r="H604" t="s">
        <v>71</v>
      </c>
      <c r="I604" t="s">
        <v>5652</v>
      </c>
      <c r="K604" t="s">
        <v>3775</v>
      </c>
      <c r="L604" t="s">
        <v>71</v>
      </c>
      <c r="M604" t="s">
        <v>71</v>
      </c>
      <c r="N604" t="s">
        <v>71</v>
      </c>
      <c r="O604" t="s">
        <v>71</v>
      </c>
      <c r="P604" t="s">
        <v>71</v>
      </c>
      <c r="Q604" t="s">
        <v>71</v>
      </c>
      <c r="R604" t="s">
        <v>71</v>
      </c>
      <c r="S604" t="s">
        <v>71</v>
      </c>
      <c r="T604" t="s">
        <v>71</v>
      </c>
      <c r="U604" t="s">
        <v>71</v>
      </c>
      <c r="V604" t="s">
        <v>71</v>
      </c>
      <c r="W604" t="s">
        <v>5653</v>
      </c>
      <c r="X604" t="s">
        <v>71</v>
      </c>
      <c r="Y604" t="s">
        <v>71</v>
      </c>
      <c r="Z604" t="s">
        <v>71</v>
      </c>
      <c r="AA604" t="s">
        <v>71</v>
      </c>
      <c r="AB604" t="s">
        <v>71</v>
      </c>
      <c r="AC604" t="s">
        <v>71</v>
      </c>
      <c r="AD604" t="s">
        <v>71</v>
      </c>
      <c r="AE604" t="s">
        <v>71</v>
      </c>
      <c r="AF604" t="s">
        <v>71</v>
      </c>
      <c r="AG604" t="s">
        <v>71</v>
      </c>
      <c r="AH604" t="s">
        <v>71</v>
      </c>
      <c r="AI604" t="s">
        <v>71</v>
      </c>
      <c r="AJ604" t="s">
        <v>71</v>
      </c>
      <c r="AK604" t="s">
        <v>71</v>
      </c>
      <c r="AL604" t="s">
        <v>71</v>
      </c>
      <c r="AM604" t="s">
        <v>71</v>
      </c>
      <c r="AN604" t="s">
        <v>71</v>
      </c>
      <c r="AO604" t="s">
        <v>71</v>
      </c>
      <c r="AP604" t="s">
        <v>695</v>
      </c>
      <c r="AQ604" t="s">
        <v>71</v>
      </c>
      <c r="AR604" t="s">
        <v>71</v>
      </c>
      <c r="AS604" t="s">
        <v>71</v>
      </c>
      <c r="AT604" t="s">
        <v>71</v>
      </c>
      <c r="AU604" t="s">
        <v>71</v>
      </c>
      <c r="AV604">
        <v>1991</v>
      </c>
      <c r="AW604">
        <v>511</v>
      </c>
      <c r="AX604" t="s">
        <v>71</v>
      </c>
      <c r="AY604" t="s">
        <v>71</v>
      </c>
      <c r="AZ604" t="s">
        <v>71</v>
      </c>
      <c r="BA604" t="s">
        <v>71</v>
      </c>
      <c r="BB604" t="s">
        <v>71</v>
      </c>
      <c r="BC604">
        <v>434</v>
      </c>
      <c r="BD604">
        <v>443</v>
      </c>
      <c r="BE604" t="s">
        <v>71</v>
      </c>
      <c r="BF604" t="s">
        <v>71</v>
      </c>
      <c r="BG604" t="s">
        <v>71</v>
      </c>
      <c r="BH604" t="s">
        <v>71</v>
      </c>
      <c r="BI604" t="s">
        <v>71</v>
      </c>
      <c r="BJ604" t="s">
        <v>71</v>
      </c>
      <c r="BK604" t="s">
        <v>71</v>
      </c>
      <c r="BL604" t="s">
        <v>71</v>
      </c>
      <c r="BM604" t="s">
        <v>71</v>
      </c>
      <c r="BN604" t="s">
        <v>71</v>
      </c>
      <c r="BO604" t="s">
        <v>71</v>
      </c>
      <c r="BP604" t="s">
        <v>71</v>
      </c>
      <c r="BQ604" t="s">
        <v>71</v>
      </c>
      <c r="BR604" t="s">
        <v>71</v>
      </c>
      <c r="BS604" t="s">
        <v>71</v>
      </c>
      <c r="BT604" t="s">
        <v>5654</v>
      </c>
      <c r="BU604" t="str">
        <f>HYPERLINK("https%3A%2F%2Fwww.webofscience.com%2Fwos%2Fwoscc%2Ffull-record%2FWOS:A1991GA06600034","View Full Record in Web of Science")</f>
        <v>View Full Record in Web of Science</v>
      </c>
    </row>
    <row r="605" spans="1:73" x14ac:dyDescent="0.25">
      <c r="A605" t="s">
        <v>69</v>
      </c>
      <c r="B605" t="s">
        <v>5655</v>
      </c>
      <c r="C605" t="s">
        <v>71</v>
      </c>
      <c r="D605" t="s">
        <v>71</v>
      </c>
      <c r="E605" t="s">
        <v>71</v>
      </c>
      <c r="F605" t="s">
        <v>5655</v>
      </c>
      <c r="G605" t="s">
        <v>71</v>
      </c>
      <c r="H605" t="s">
        <v>71</v>
      </c>
      <c r="I605" t="s">
        <v>5656</v>
      </c>
      <c r="K605" t="s">
        <v>233</v>
      </c>
      <c r="L605" t="s">
        <v>71</v>
      </c>
      <c r="M605" t="s">
        <v>71</v>
      </c>
      <c r="N605" t="s">
        <v>71</v>
      </c>
      <c r="O605" t="s">
        <v>71</v>
      </c>
      <c r="P605" t="s">
        <v>71</v>
      </c>
      <c r="Q605" t="s">
        <v>71</v>
      </c>
      <c r="R605" t="s">
        <v>71</v>
      </c>
      <c r="S605" t="s">
        <v>71</v>
      </c>
      <c r="T605" t="s">
        <v>71</v>
      </c>
      <c r="U605" t="s">
        <v>71</v>
      </c>
      <c r="V605" t="s">
        <v>71</v>
      </c>
      <c r="W605" t="s">
        <v>5657</v>
      </c>
      <c r="X605" t="s">
        <v>71</v>
      </c>
      <c r="Y605" t="s">
        <v>71</v>
      </c>
      <c r="Z605" t="s">
        <v>71</v>
      </c>
      <c r="AA605" t="s">
        <v>71</v>
      </c>
      <c r="AB605" t="s">
        <v>5658</v>
      </c>
      <c r="AC605" t="s">
        <v>5659</v>
      </c>
      <c r="AD605" t="s">
        <v>71</v>
      </c>
      <c r="AE605" t="s">
        <v>71</v>
      </c>
      <c r="AF605" t="s">
        <v>71</v>
      </c>
      <c r="AG605" t="s">
        <v>71</v>
      </c>
      <c r="AH605" t="s">
        <v>71</v>
      </c>
      <c r="AI605" t="s">
        <v>71</v>
      </c>
      <c r="AJ605" t="s">
        <v>71</v>
      </c>
      <c r="AK605" t="s">
        <v>71</v>
      </c>
      <c r="AL605" t="s">
        <v>71</v>
      </c>
      <c r="AM605" t="s">
        <v>71</v>
      </c>
      <c r="AN605" t="s">
        <v>71</v>
      </c>
      <c r="AO605" t="s">
        <v>71</v>
      </c>
      <c r="AP605" t="s">
        <v>237</v>
      </c>
      <c r="AQ605" t="s">
        <v>71</v>
      </c>
      <c r="AR605" t="s">
        <v>71</v>
      </c>
      <c r="AS605" t="s">
        <v>71</v>
      </c>
      <c r="AT605" t="s">
        <v>71</v>
      </c>
      <c r="AU605" t="s">
        <v>344</v>
      </c>
      <c r="AV605">
        <v>2001</v>
      </c>
      <c r="AW605">
        <v>9</v>
      </c>
      <c r="AX605">
        <v>3</v>
      </c>
      <c r="AY605" t="s">
        <v>71</v>
      </c>
      <c r="AZ605" t="s">
        <v>71</v>
      </c>
      <c r="BA605" t="s">
        <v>71</v>
      </c>
      <c r="BB605" t="s">
        <v>71</v>
      </c>
      <c r="BC605">
        <v>426</v>
      </c>
      <c r="BD605">
        <v>443</v>
      </c>
      <c r="BE605" t="s">
        <v>71</v>
      </c>
      <c r="BF605" t="s">
        <v>5660</v>
      </c>
      <c r="BG605" t="str">
        <f>HYPERLINK("http://dx.doi.org/10.1109/91.928739","http://dx.doi.org/10.1109/91.928739")</f>
        <v>http://dx.doi.org/10.1109/91.928739</v>
      </c>
      <c r="BH605" t="s">
        <v>71</v>
      </c>
      <c r="BI605" t="s">
        <v>71</v>
      </c>
      <c r="BJ605" t="s">
        <v>71</v>
      </c>
      <c r="BK605" t="s">
        <v>71</v>
      </c>
      <c r="BL605" t="s">
        <v>71</v>
      </c>
      <c r="BM605" t="s">
        <v>71</v>
      </c>
      <c r="BN605" t="s">
        <v>71</v>
      </c>
      <c r="BO605" t="s">
        <v>71</v>
      </c>
      <c r="BP605" t="s">
        <v>71</v>
      </c>
      <c r="BQ605" t="s">
        <v>71</v>
      </c>
      <c r="BR605" t="s">
        <v>71</v>
      </c>
      <c r="BS605" t="s">
        <v>71</v>
      </c>
      <c r="BT605" t="s">
        <v>5661</v>
      </c>
      <c r="BU605" t="str">
        <f>HYPERLINK("https%3A%2F%2Fwww.webofscience.com%2Fwos%2Fwoscc%2Ffull-record%2FWOS:000169326500005","View Full Record in Web of Science")</f>
        <v>View Full Record in Web of Science</v>
      </c>
    </row>
    <row r="606" spans="1:73" x14ac:dyDescent="0.25">
      <c r="A606" t="s">
        <v>69</v>
      </c>
      <c r="B606" t="s">
        <v>5662</v>
      </c>
      <c r="C606" t="s">
        <v>71</v>
      </c>
      <c r="D606" t="s">
        <v>71</v>
      </c>
      <c r="E606" t="s">
        <v>71</v>
      </c>
      <c r="F606" t="s">
        <v>5663</v>
      </c>
      <c r="G606" t="s">
        <v>71</v>
      </c>
      <c r="H606" t="s">
        <v>71</v>
      </c>
      <c r="I606" t="s">
        <v>5664</v>
      </c>
      <c r="K606" t="s">
        <v>421</v>
      </c>
      <c r="L606" t="s">
        <v>71</v>
      </c>
      <c r="M606" t="s">
        <v>71</v>
      </c>
      <c r="N606" t="s">
        <v>71</v>
      </c>
      <c r="O606" t="s">
        <v>71</v>
      </c>
      <c r="P606" t="s">
        <v>71</v>
      </c>
      <c r="Q606" t="s">
        <v>71</v>
      </c>
      <c r="R606" t="s">
        <v>71</v>
      </c>
      <c r="S606" t="s">
        <v>71</v>
      </c>
      <c r="T606" t="s">
        <v>71</v>
      </c>
      <c r="U606" t="s">
        <v>71</v>
      </c>
      <c r="V606" t="s">
        <v>71</v>
      </c>
      <c r="W606" t="s">
        <v>5665</v>
      </c>
      <c r="X606" t="s">
        <v>71</v>
      </c>
      <c r="Y606" t="s">
        <v>71</v>
      </c>
      <c r="Z606" t="s">
        <v>71</v>
      </c>
      <c r="AA606" t="s">
        <v>71</v>
      </c>
      <c r="AB606" t="s">
        <v>5666</v>
      </c>
      <c r="AC606" t="s">
        <v>5667</v>
      </c>
      <c r="AD606" t="s">
        <v>71</v>
      </c>
      <c r="AE606" t="s">
        <v>71</v>
      </c>
      <c r="AF606" t="s">
        <v>71</v>
      </c>
      <c r="AG606" t="s">
        <v>71</v>
      </c>
      <c r="AH606" t="s">
        <v>71</v>
      </c>
      <c r="AI606" t="s">
        <v>71</v>
      </c>
      <c r="AJ606" t="s">
        <v>71</v>
      </c>
      <c r="AK606" t="s">
        <v>71</v>
      </c>
      <c r="AL606" t="s">
        <v>71</v>
      </c>
      <c r="AM606" t="s">
        <v>71</v>
      </c>
      <c r="AN606" t="s">
        <v>71</v>
      </c>
      <c r="AO606" t="s">
        <v>71</v>
      </c>
      <c r="AP606" t="s">
        <v>423</v>
      </c>
      <c r="AQ606" t="s">
        <v>715</v>
      </c>
      <c r="AR606" t="s">
        <v>71</v>
      </c>
      <c r="AS606" t="s">
        <v>71</v>
      </c>
      <c r="AT606" t="s">
        <v>71</v>
      </c>
      <c r="AU606" t="s">
        <v>1392</v>
      </c>
      <c r="AV606">
        <v>2008</v>
      </c>
      <c r="AW606">
        <v>159</v>
      </c>
      <c r="AX606">
        <v>23</v>
      </c>
      <c r="AY606" t="s">
        <v>71</v>
      </c>
      <c r="AZ606" t="s">
        <v>71</v>
      </c>
      <c r="BA606" t="s">
        <v>71</v>
      </c>
      <c r="BB606" t="s">
        <v>71</v>
      </c>
      <c r="BC606">
        <v>3091</v>
      </c>
      <c r="BD606">
        <v>3131</v>
      </c>
      <c r="BE606" t="s">
        <v>71</v>
      </c>
      <c r="BF606" t="s">
        <v>5668</v>
      </c>
      <c r="BG606" t="str">
        <f>HYPERLINK("http://dx.doi.org/10.1016/j.fss.2008.05.016","http://dx.doi.org/10.1016/j.fss.2008.05.016")</f>
        <v>http://dx.doi.org/10.1016/j.fss.2008.05.016</v>
      </c>
      <c r="BH606" t="s">
        <v>71</v>
      </c>
      <c r="BI606" t="s">
        <v>71</v>
      </c>
      <c r="BJ606" t="s">
        <v>71</v>
      </c>
      <c r="BK606" t="s">
        <v>71</v>
      </c>
      <c r="BL606" t="s">
        <v>71</v>
      </c>
      <c r="BM606" t="s">
        <v>71</v>
      </c>
      <c r="BN606" t="s">
        <v>71</v>
      </c>
      <c r="BO606" t="s">
        <v>71</v>
      </c>
      <c r="BP606" t="s">
        <v>71</v>
      </c>
      <c r="BQ606" t="s">
        <v>71</v>
      </c>
      <c r="BR606" t="s">
        <v>71</v>
      </c>
      <c r="BS606" t="s">
        <v>71</v>
      </c>
      <c r="BT606" t="s">
        <v>5669</v>
      </c>
      <c r="BU606" t="str">
        <f>HYPERLINK("https%3A%2F%2Fwww.webofscience.com%2Fwos%2Fwoscc%2Ffull-record%2FWOS:000260713000001","View Full Record in Web of Science")</f>
        <v>View Full Record in Web of Science</v>
      </c>
    </row>
    <row r="607" spans="1:73" x14ac:dyDescent="0.25">
      <c r="A607" t="s">
        <v>83</v>
      </c>
      <c r="B607" t="s">
        <v>5670</v>
      </c>
      <c r="C607" t="s">
        <v>71</v>
      </c>
      <c r="D607" t="s">
        <v>71</v>
      </c>
      <c r="E607" t="s">
        <v>102</v>
      </c>
      <c r="F607" t="s">
        <v>5671</v>
      </c>
      <c r="G607" t="s">
        <v>71</v>
      </c>
      <c r="H607" t="s">
        <v>71</v>
      </c>
      <c r="I607" t="s">
        <v>5672</v>
      </c>
      <c r="K607" t="s">
        <v>5673</v>
      </c>
      <c r="L607" t="s">
        <v>71</v>
      </c>
      <c r="M607" t="s">
        <v>71</v>
      </c>
      <c r="N607" t="s">
        <v>71</v>
      </c>
      <c r="O607" t="s">
        <v>71</v>
      </c>
      <c r="P607" t="s">
        <v>5674</v>
      </c>
      <c r="Q607" t="s">
        <v>5675</v>
      </c>
      <c r="R607" t="s">
        <v>5676</v>
      </c>
      <c r="S607" t="s">
        <v>5677</v>
      </c>
      <c r="T607" t="s">
        <v>5678</v>
      </c>
      <c r="U607" t="s">
        <v>71</v>
      </c>
      <c r="V607" t="s">
        <v>71</v>
      </c>
      <c r="W607" t="s">
        <v>5679</v>
      </c>
      <c r="X607" t="s">
        <v>71</v>
      </c>
      <c r="Y607" t="s">
        <v>71</v>
      </c>
      <c r="Z607" t="s">
        <v>71</v>
      </c>
      <c r="AA607" t="s">
        <v>71</v>
      </c>
      <c r="AB607" t="s">
        <v>5680</v>
      </c>
      <c r="AC607" t="s">
        <v>5681</v>
      </c>
      <c r="AD607" t="s">
        <v>71</v>
      </c>
      <c r="AE607" t="s">
        <v>71</v>
      </c>
      <c r="AF607" t="s">
        <v>71</v>
      </c>
      <c r="AG607" t="s">
        <v>71</v>
      </c>
      <c r="AH607" t="s">
        <v>71</v>
      </c>
      <c r="AI607" t="s">
        <v>71</v>
      </c>
      <c r="AJ607" t="s">
        <v>71</v>
      </c>
      <c r="AK607" t="s">
        <v>71</v>
      </c>
      <c r="AL607" t="s">
        <v>71</v>
      </c>
      <c r="AM607" t="s">
        <v>71</v>
      </c>
      <c r="AN607" t="s">
        <v>71</v>
      </c>
      <c r="AO607" t="s">
        <v>71</v>
      </c>
      <c r="AP607" t="s">
        <v>71</v>
      </c>
      <c r="AQ607" t="s">
        <v>71</v>
      </c>
      <c r="AR607" t="s">
        <v>5682</v>
      </c>
      <c r="AS607" t="s">
        <v>71</v>
      </c>
      <c r="AT607" t="s">
        <v>71</v>
      </c>
      <c r="AU607" t="s">
        <v>71</v>
      </c>
      <c r="AV607">
        <v>2016</v>
      </c>
      <c r="AW607" t="s">
        <v>71</v>
      </c>
      <c r="AX607" t="s">
        <v>71</v>
      </c>
      <c r="AY607" t="s">
        <v>71</v>
      </c>
      <c r="AZ607" t="s">
        <v>71</v>
      </c>
      <c r="BA607" t="s">
        <v>71</v>
      </c>
      <c r="BB607" t="s">
        <v>71</v>
      </c>
      <c r="BC607">
        <v>17</v>
      </c>
      <c r="BD607">
        <v>22</v>
      </c>
      <c r="BE607" t="s">
        <v>71</v>
      </c>
      <c r="BF607" t="s">
        <v>71</v>
      </c>
      <c r="BG607" t="s">
        <v>71</v>
      </c>
      <c r="BH607" t="s">
        <v>71</v>
      </c>
      <c r="BI607" t="s">
        <v>71</v>
      </c>
      <c r="BJ607" t="s">
        <v>71</v>
      </c>
      <c r="BK607" t="s">
        <v>71</v>
      </c>
      <c r="BL607" t="s">
        <v>71</v>
      </c>
      <c r="BM607" t="s">
        <v>71</v>
      </c>
      <c r="BN607" t="s">
        <v>71</v>
      </c>
      <c r="BO607" t="s">
        <v>71</v>
      </c>
      <c r="BP607" t="s">
        <v>71</v>
      </c>
      <c r="BQ607" t="s">
        <v>71</v>
      </c>
      <c r="BR607" t="s">
        <v>71</v>
      </c>
      <c r="BS607" t="s">
        <v>71</v>
      </c>
      <c r="BT607" t="s">
        <v>5683</v>
      </c>
      <c r="BU607" t="str">
        <f>HYPERLINK("https%3A%2F%2Fwww.webofscience.com%2Fwos%2Fwoscc%2Ffull-record%2FWOS:000391239500004","View Full Record in Web of Science")</f>
        <v>View Full Record in Web of Science</v>
      </c>
    </row>
    <row r="608" spans="1:73" x14ac:dyDescent="0.25">
      <c r="A608" t="s">
        <v>69</v>
      </c>
      <c r="B608" t="s">
        <v>5684</v>
      </c>
      <c r="C608" t="s">
        <v>71</v>
      </c>
      <c r="D608" t="s">
        <v>71</v>
      </c>
      <c r="E608" t="s">
        <v>71</v>
      </c>
      <c r="F608" t="s">
        <v>5685</v>
      </c>
      <c r="G608" t="s">
        <v>71</v>
      </c>
      <c r="H608" t="s">
        <v>71</v>
      </c>
      <c r="I608" t="s">
        <v>5686</v>
      </c>
      <c r="K608" t="s">
        <v>2308</v>
      </c>
      <c r="L608" t="s">
        <v>71</v>
      </c>
      <c r="M608" t="s">
        <v>71</v>
      </c>
      <c r="N608" t="s">
        <v>71</v>
      </c>
      <c r="O608" t="s">
        <v>71</v>
      </c>
      <c r="P608" t="s">
        <v>71</v>
      </c>
      <c r="Q608" t="s">
        <v>71</v>
      </c>
      <c r="R608" t="s">
        <v>71</v>
      </c>
      <c r="S608" t="s">
        <v>71</v>
      </c>
      <c r="T608" t="s">
        <v>71</v>
      </c>
      <c r="U608" t="s">
        <v>71</v>
      </c>
      <c r="V608" t="s">
        <v>71</v>
      </c>
      <c r="W608" t="s">
        <v>5687</v>
      </c>
      <c r="X608" t="s">
        <v>71</v>
      </c>
      <c r="Y608" t="s">
        <v>71</v>
      </c>
      <c r="Z608" t="s">
        <v>71</v>
      </c>
      <c r="AA608" t="s">
        <v>71</v>
      </c>
      <c r="AB608" t="s">
        <v>2808</v>
      </c>
      <c r="AC608" t="s">
        <v>2809</v>
      </c>
      <c r="AD608" t="s">
        <v>71</v>
      </c>
      <c r="AE608" t="s">
        <v>71</v>
      </c>
      <c r="AF608" t="s">
        <v>71</v>
      </c>
      <c r="AG608" t="s">
        <v>71</v>
      </c>
      <c r="AH608" t="s">
        <v>71</v>
      </c>
      <c r="AI608" t="s">
        <v>71</v>
      </c>
      <c r="AJ608" t="s">
        <v>71</v>
      </c>
      <c r="AK608" t="s">
        <v>71</v>
      </c>
      <c r="AL608" t="s">
        <v>71</v>
      </c>
      <c r="AM608" t="s">
        <v>71</v>
      </c>
      <c r="AN608" t="s">
        <v>71</v>
      </c>
      <c r="AO608" t="s">
        <v>71</v>
      </c>
      <c r="AP608" t="s">
        <v>2312</v>
      </c>
      <c r="AQ608" t="s">
        <v>2313</v>
      </c>
      <c r="AR608" t="s">
        <v>71</v>
      </c>
      <c r="AS608" t="s">
        <v>71</v>
      </c>
      <c r="AT608" t="s">
        <v>71</v>
      </c>
      <c r="AU608" t="s">
        <v>129</v>
      </c>
      <c r="AV608">
        <v>2013</v>
      </c>
      <c r="AW608">
        <v>26</v>
      </c>
      <c r="AX608">
        <v>7</v>
      </c>
      <c r="AY608" t="s">
        <v>71</v>
      </c>
      <c r="AZ608" t="s">
        <v>71</v>
      </c>
      <c r="BA608" t="s">
        <v>71</v>
      </c>
      <c r="BB608" t="s">
        <v>71</v>
      </c>
      <c r="BC608">
        <v>1772</v>
      </c>
      <c r="BD608">
        <v>1779</v>
      </c>
      <c r="BE608" t="s">
        <v>71</v>
      </c>
      <c r="BF608" t="s">
        <v>5688</v>
      </c>
      <c r="BG608" t="str">
        <f>HYPERLINK("http://dx.doi.org/10.1016/j.engappai.2012.12.008","http://dx.doi.org/10.1016/j.engappai.2012.12.008")</f>
        <v>http://dx.doi.org/10.1016/j.engappai.2012.12.008</v>
      </c>
      <c r="BH608" t="s">
        <v>71</v>
      </c>
      <c r="BI608" t="s">
        <v>71</v>
      </c>
      <c r="BJ608" t="s">
        <v>71</v>
      </c>
      <c r="BK608" t="s">
        <v>71</v>
      </c>
      <c r="BL608" t="s">
        <v>71</v>
      </c>
      <c r="BM608" t="s">
        <v>71</v>
      </c>
      <c r="BN608" t="s">
        <v>71</v>
      </c>
      <c r="BO608" t="s">
        <v>71</v>
      </c>
      <c r="BP608" t="s">
        <v>71</v>
      </c>
      <c r="BQ608" t="s">
        <v>71</v>
      </c>
      <c r="BR608" t="s">
        <v>71</v>
      </c>
      <c r="BS608" t="s">
        <v>71</v>
      </c>
      <c r="BT608" t="s">
        <v>5689</v>
      </c>
      <c r="BU608" t="str">
        <f>HYPERLINK("https%3A%2F%2Fwww.webofscience.com%2Fwos%2Fwoscc%2Ffull-record%2FWOS:000320744200014","View Full Record in Web of Science")</f>
        <v>View Full Record in Web of Science</v>
      </c>
    </row>
    <row r="609" spans="1:73" x14ac:dyDescent="0.25">
      <c r="A609" t="s">
        <v>83</v>
      </c>
      <c r="B609" t="s">
        <v>5690</v>
      </c>
      <c r="C609" t="s">
        <v>71</v>
      </c>
      <c r="D609" t="s">
        <v>3512</v>
      </c>
      <c r="E609" t="s">
        <v>71</v>
      </c>
      <c r="F609" t="s">
        <v>5691</v>
      </c>
      <c r="G609" t="s">
        <v>71</v>
      </c>
      <c r="H609" t="s">
        <v>71</v>
      </c>
      <c r="I609" t="s">
        <v>5692</v>
      </c>
      <c r="K609" t="s">
        <v>4362</v>
      </c>
      <c r="L609" t="s">
        <v>601</v>
      </c>
      <c r="M609" t="s">
        <v>71</v>
      </c>
      <c r="N609" t="s">
        <v>71</v>
      </c>
      <c r="O609" t="s">
        <v>71</v>
      </c>
      <c r="P609" t="s">
        <v>3515</v>
      </c>
      <c r="Q609" t="s">
        <v>3516</v>
      </c>
      <c r="R609" t="s">
        <v>3517</v>
      </c>
      <c r="S609" t="s">
        <v>3518</v>
      </c>
      <c r="T609" t="s">
        <v>71</v>
      </c>
      <c r="U609" t="s">
        <v>71</v>
      </c>
      <c r="V609" t="s">
        <v>71</v>
      </c>
      <c r="W609" t="s">
        <v>5693</v>
      </c>
      <c r="X609" t="s">
        <v>71</v>
      </c>
      <c r="Y609" t="s">
        <v>71</v>
      </c>
      <c r="Z609" t="s">
        <v>71</v>
      </c>
      <c r="AA609" t="s">
        <v>71</v>
      </c>
      <c r="AB609" t="s">
        <v>5694</v>
      </c>
      <c r="AC609" t="s">
        <v>5695</v>
      </c>
      <c r="AD609" t="s">
        <v>71</v>
      </c>
      <c r="AE609" t="s">
        <v>71</v>
      </c>
      <c r="AF609" t="s">
        <v>71</v>
      </c>
      <c r="AG609" t="s">
        <v>71</v>
      </c>
      <c r="AH609" t="s">
        <v>71</v>
      </c>
      <c r="AI609" t="s">
        <v>71</v>
      </c>
      <c r="AJ609" t="s">
        <v>71</v>
      </c>
      <c r="AK609" t="s">
        <v>71</v>
      </c>
      <c r="AL609" t="s">
        <v>71</v>
      </c>
      <c r="AM609" t="s">
        <v>71</v>
      </c>
      <c r="AN609" t="s">
        <v>71</v>
      </c>
      <c r="AO609" t="s">
        <v>71</v>
      </c>
      <c r="AP609" t="s">
        <v>606</v>
      </c>
      <c r="AQ609" t="s">
        <v>607</v>
      </c>
      <c r="AR609" t="s">
        <v>4366</v>
      </c>
      <c r="AS609" t="s">
        <v>71</v>
      </c>
      <c r="AT609" t="s">
        <v>71</v>
      </c>
      <c r="AU609" t="s">
        <v>71</v>
      </c>
      <c r="AV609">
        <v>2018</v>
      </c>
      <c r="AW609">
        <v>642</v>
      </c>
      <c r="AX609" t="s">
        <v>71</v>
      </c>
      <c r="AY609" t="s">
        <v>71</v>
      </c>
      <c r="AZ609" t="s">
        <v>71</v>
      </c>
      <c r="BA609" t="s">
        <v>71</v>
      </c>
      <c r="BB609" t="s">
        <v>71</v>
      </c>
      <c r="BC609">
        <v>200</v>
      </c>
      <c r="BD609">
        <v>212</v>
      </c>
      <c r="BE609" t="s">
        <v>71</v>
      </c>
      <c r="BF609" t="s">
        <v>5696</v>
      </c>
      <c r="BG609" t="str">
        <f>HYPERLINK("http://dx.doi.org/10.1007/978-3-319-66824-6_18","http://dx.doi.org/10.1007/978-3-319-66824-6_18")</f>
        <v>http://dx.doi.org/10.1007/978-3-319-66824-6_18</v>
      </c>
      <c r="BH609" t="s">
        <v>71</v>
      </c>
      <c r="BI609" t="s">
        <v>71</v>
      </c>
      <c r="BJ609" t="s">
        <v>71</v>
      </c>
      <c r="BK609" t="s">
        <v>71</v>
      </c>
      <c r="BL609" t="s">
        <v>71</v>
      </c>
      <c r="BM609" t="s">
        <v>71</v>
      </c>
      <c r="BN609" t="s">
        <v>71</v>
      </c>
      <c r="BO609" t="s">
        <v>71</v>
      </c>
      <c r="BP609" t="s">
        <v>71</v>
      </c>
      <c r="BQ609" t="s">
        <v>71</v>
      </c>
      <c r="BR609" t="s">
        <v>71</v>
      </c>
      <c r="BS609" t="s">
        <v>71</v>
      </c>
      <c r="BT609" t="s">
        <v>5697</v>
      </c>
      <c r="BU609" t="str">
        <f>HYPERLINK("https%3A%2F%2Fwww.webofscience.com%2Fwos%2Fwoscc%2Ffull-record%2FWOS:000432807900018","View Full Record in Web of Science")</f>
        <v>View Full Record in Web of Science</v>
      </c>
    </row>
    <row r="610" spans="1:73" x14ac:dyDescent="0.25">
      <c r="A610" t="s">
        <v>460</v>
      </c>
      <c r="B610" t="s">
        <v>5698</v>
      </c>
      <c r="C610" t="s">
        <v>71</v>
      </c>
      <c r="D610" t="s">
        <v>5699</v>
      </c>
      <c r="E610" t="s">
        <v>71</v>
      </c>
      <c r="F610" t="s">
        <v>5700</v>
      </c>
      <c r="G610" t="s">
        <v>71</v>
      </c>
      <c r="H610" t="s">
        <v>71</v>
      </c>
      <c r="I610" t="s">
        <v>5701</v>
      </c>
      <c r="K610" t="s">
        <v>5702</v>
      </c>
      <c r="L610" t="s">
        <v>526</v>
      </c>
      <c r="M610" t="s">
        <v>71</v>
      </c>
      <c r="N610" t="s">
        <v>71</v>
      </c>
      <c r="O610" t="s">
        <v>71</v>
      </c>
      <c r="P610" t="s">
        <v>71</v>
      </c>
      <c r="Q610" t="s">
        <v>71</v>
      </c>
      <c r="R610" t="s">
        <v>71</v>
      </c>
      <c r="S610" t="s">
        <v>71</v>
      </c>
      <c r="T610" t="s">
        <v>71</v>
      </c>
      <c r="U610" t="s">
        <v>71</v>
      </c>
      <c r="V610" t="s">
        <v>71</v>
      </c>
      <c r="W610" t="s">
        <v>5703</v>
      </c>
      <c r="X610" t="s">
        <v>71</v>
      </c>
      <c r="Y610" t="s">
        <v>71</v>
      </c>
      <c r="Z610" t="s">
        <v>71</v>
      </c>
      <c r="AA610" t="s">
        <v>71</v>
      </c>
      <c r="AB610" t="s">
        <v>5704</v>
      </c>
      <c r="AC610" t="s">
        <v>5705</v>
      </c>
      <c r="AD610" t="s">
        <v>71</v>
      </c>
      <c r="AE610" t="s">
        <v>71</v>
      </c>
      <c r="AF610" t="s">
        <v>71</v>
      </c>
      <c r="AG610" t="s">
        <v>71</v>
      </c>
      <c r="AH610" t="s">
        <v>71</v>
      </c>
      <c r="AI610" t="s">
        <v>71</v>
      </c>
      <c r="AJ610" t="s">
        <v>71</v>
      </c>
      <c r="AK610" t="s">
        <v>71</v>
      </c>
      <c r="AL610" t="s">
        <v>71</v>
      </c>
      <c r="AM610" t="s">
        <v>71</v>
      </c>
      <c r="AN610" t="s">
        <v>71</v>
      </c>
      <c r="AO610" t="s">
        <v>71</v>
      </c>
      <c r="AP610" t="s">
        <v>530</v>
      </c>
      <c r="AQ610" t="s">
        <v>531</v>
      </c>
      <c r="AR610" t="s">
        <v>5706</v>
      </c>
      <c r="AS610" t="s">
        <v>71</v>
      </c>
      <c r="AT610" t="s">
        <v>71</v>
      </c>
      <c r="AU610" t="s">
        <v>71</v>
      </c>
      <c r="AV610">
        <v>2008</v>
      </c>
      <c r="AW610">
        <v>96</v>
      </c>
      <c r="AX610" t="s">
        <v>71</v>
      </c>
      <c r="AY610" t="s">
        <v>71</v>
      </c>
      <c r="AZ610" t="s">
        <v>71</v>
      </c>
      <c r="BA610" t="s">
        <v>71</v>
      </c>
      <c r="BB610" t="s">
        <v>71</v>
      </c>
      <c r="BC610">
        <v>3</v>
      </c>
      <c r="BD610">
        <v>49</v>
      </c>
      <c r="BE610" t="s">
        <v>71</v>
      </c>
      <c r="BF610" t="s">
        <v>71</v>
      </c>
      <c r="BG610" t="s">
        <v>71</v>
      </c>
      <c r="BH610" t="s">
        <v>5707</v>
      </c>
      <c r="BI610" t="s">
        <v>71</v>
      </c>
      <c r="BJ610" t="s">
        <v>71</v>
      </c>
      <c r="BK610" t="s">
        <v>71</v>
      </c>
      <c r="BL610" t="s">
        <v>71</v>
      </c>
      <c r="BM610" t="s">
        <v>71</v>
      </c>
      <c r="BN610" t="s">
        <v>71</v>
      </c>
      <c r="BO610" t="s">
        <v>71</v>
      </c>
      <c r="BP610" t="s">
        <v>71</v>
      </c>
      <c r="BQ610" t="s">
        <v>71</v>
      </c>
      <c r="BR610" t="s">
        <v>71</v>
      </c>
      <c r="BS610" t="s">
        <v>71</v>
      </c>
      <c r="BT610" t="s">
        <v>5708</v>
      </c>
      <c r="BU610" t="str">
        <f>HYPERLINK("https%3A%2F%2Fwww.webofscience.com%2Fwos%2Fwoscc%2Ffull-record%2FWOS:000271430000001","View Full Record in Web of Science")</f>
        <v>View Full Record in Web of Science</v>
      </c>
    </row>
    <row r="611" spans="1:73" x14ac:dyDescent="0.25">
      <c r="A611" t="s">
        <v>83</v>
      </c>
      <c r="B611" t="s">
        <v>5709</v>
      </c>
      <c r="C611" t="s">
        <v>71</v>
      </c>
      <c r="D611" t="s">
        <v>71</v>
      </c>
      <c r="E611" t="s">
        <v>102</v>
      </c>
      <c r="F611" t="s">
        <v>5710</v>
      </c>
      <c r="G611" t="s">
        <v>71</v>
      </c>
      <c r="H611" t="s">
        <v>71</v>
      </c>
      <c r="I611" t="s">
        <v>5711</v>
      </c>
      <c r="K611" t="s">
        <v>5712</v>
      </c>
      <c r="L611" t="s">
        <v>5713</v>
      </c>
      <c r="M611" t="s">
        <v>71</v>
      </c>
      <c r="N611" t="s">
        <v>71</v>
      </c>
      <c r="O611" t="s">
        <v>71</v>
      </c>
      <c r="P611" t="s">
        <v>5714</v>
      </c>
      <c r="Q611" t="s">
        <v>5715</v>
      </c>
      <c r="R611" t="s">
        <v>5716</v>
      </c>
      <c r="S611" t="s">
        <v>5717</v>
      </c>
      <c r="T611" t="s">
        <v>5718</v>
      </c>
      <c r="U611" t="s">
        <v>71</v>
      </c>
      <c r="V611" t="s">
        <v>71</v>
      </c>
      <c r="W611" t="s">
        <v>5719</v>
      </c>
      <c r="X611" t="s">
        <v>71</v>
      </c>
      <c r="Y611" t="s">
        <v>71</v>
      </c>
      <c r="Z611" t="s">
        <v>71</v>
      </c>
      <c r="AA611" t="s">
        <v>71</v>
      </c>
      <c r="AB611" t="s">
        <v>71</v>
      </c>
      <c r="AC611" t="s">
        <v>71</v>
      </c>
      <c r="AD611" t="s">
        <v>71</v>
      </c>
      <c r="AE611" t="s">
        <v>71</v>
      </c>
      <c r="AF611" t="s">
        <v>71</v>
      </c>
      <c r="AG611" t="s">
        <v>71</v>
      </c>
      <c r="AH611" t="s">
        <v>71</v>
      </c>
      <c r="AI611" t="s">
        <v>71</v>
      </c>
      <c r="AJ611" t="s">
        <v>71</v>
      </c>
      <c r="AK611" t="s">
        <v>71</v>
      </c>
      <c r="AL611" t="s">
        <v>71</v>
      </c>
      <c r="AM611" t="s">
        <v>71</v>
      </c>
      <c r="AN611" t="s">
        <v>71</v>
      </c>
      <c r="AO611" t="s">
        <v>71</v>
      </c>
      <c r="AP611" t="s">
        <v>5720</v>
      </c>
      <c r="AQ611" t="s">
        <v>71</v>
      </c>
      <c r="AR611" t="s">
        <v>5721</v>
      </c>
      <c r="AS611" t="s">
        <v>71</v>
      </c>
      <c r="AT611" t="s">
        <v>71</v>
      </c>
      <c r="AU611" t="s">
        <v>71</v>
      </c>
      <c r="AV611">
        <v>2009</v>
      </c>
      <c r="AW611" t="s">
        <v>71</v>
      </c>
      <c r="AX611" t="s">
        <v>71</v>
      </c>
      <c r="AY611" t="s">
        <v>71</v>
      </c>
      <c r="AZ611" t="s">
        <v>71</v>
      </c>
      <c r="BA611" t="s">
        <v>71</v>
      </c>
      <c r="BB611" t="s">
        <v>71</v>
      </c>
      <c r="BC611">
        <v>146</v>
      </c>
      <c r="BD611" t="s">
        <v>99</v>
      </c>
      <c r="BE611" t="s">
        <v>71</v>
      </c>
      <c r="BF611" t="s">
        <v>5722</v>
      </c>
      <c r="BG611" t="str">
        <f>HYPERLINK("http://dx.doi.org/10.1109/ISDA.2009.37","http://dx.doi.org/10.1109/ISDA.2009.37")</f>
        <v>http://dx.doi.org/10.1109/ISDA.2009.37</v>
      </c>
      <c r="BH611" t="s">
        <v>71</v>
      </c>
      <c r="BI611" t="s">
        <v>71</v>
      </c>
      <c r="BJ611" t="s">
        <v>71</v>
      </c>
      <c r="BK611" t="s">
        <v>71</v>
      </c>
      <c r="BL611" t="s">
        <v>71</v>
      </c>
      <c r="BM611" t="s">
        <v>71</v>
      </c>
      <c r="BN611" t="s">
        <v>71</v>
      </c>
      <c r="BO611" t="s">
        <v>71</v>
      </c>
      <c r="BP611" t="s">
        <v>71</v>
      </c>
      <c r="BQ611" t="s">
        <v>71</v>
      </c>
      <c r="BR611" t="s">
        <v>71</v>
      </c>
      <c r="BS611" t="s">
        <v>71</v>
      </c>
      <c r="BT611" t="s">
        <v>5723</v>
      </c>
      <c r="BU611" t="str">
        <f>HYPERLINK("https%3A%2F%2Fwww.webofscience.com%2Fwos%2Fwoscc%2Ffull-record%2FWOS:000288405800025","View Full Record in Web of Science")</f>
        <v>View Full Record in Web of Science</v>
      </c>
    </row>
    <row r="612" spans="1:73" x14ac:dyDescent="0.25">
      <c r="A612" t="s">
        <v>69</v>
      </c>
      <c r="B612" t="s">
        <v>5724</v>
      </c>
      <c r="C612" t="s">
        <v>71</v>
      </c>
      <c r="D612" t="s">
        <v>71</v>
      </c>
      <c r="E612" t="s">
        <v>71</v>
      </c>
      <c r="F612" t="s">
        <v>5724</v>
      </c>
      <c r="G612" t="s">
        <v>71</v>
      </c>
      <c r="H612" t="s">
        <v>71</v>
      </c>
      <c r="I612" t="s">
        <v>5725</v>
      </c>
      <c r="K612" t="s">
        <v>1857</v>
      </c>
      <c r="L612" t="s">
        <v>71</v>
      </c>
      <c r="M612" t="s">
        <v>71</v>
      </c>
      <c r="N612" t="s">
        <v>71</v>
      </c>
      <c r="O612" t="s">
        <v>71</v>
      </c>
      <c r="P612" t="s">
        <v>71</v>
      </c>
      <c r="Q612" t="s">
        <v>71</v>
      </c>
      <c r="R612" t="s">
        <v>71</v>
      </c>
      <c r="S612" t="s">
        <v>71</v>
      </c>
      <c r="T612" t="s">
        <v>71</v>
      </c>
      <c r="U612" t="s">
        <v>71</v>
      </c>
      <c r="V612" t="s">
        <v>71</v>
      </c>
      <c r="W612" t="s">
        <v>5726</v>
      </c>
      <c r="X612" t="s">
        <v>71</v>
      </c>
      <c r="Y612" t="s">
        <v>71</v>
      </c>
      <c r="Z612" t="s">
        <v>71</v>
      </c>
      <c r="AA612" t="s">
        <v>71</v>
      </c>
      <c r="AB612" t="s">
        <v>71</v>
      </c>
      <c r="AC612" t="s">
        <v>71</v>
      </c>
      <c r="AD612" t="s">
        <v>71</v>
      </c>
      <c r="AE612" t="s">
        <v>71</v>
      </c>
      <c r="AF612" t="s">
        <v>71</v>
      </c>
      <c r="AG612" t="s">
        <v>71</v>
      </c>
      <c r="AH612" t="s">
        <v>71</v>
      </c>
      <c r="AI612" t="s">
        <v>71</v>
      </c>
      <c r="AJ612" t="s">
        <v>71</v>
      </c>
      <c r="AK612" t="s">
        <v>71</v>
      </c>
      <c r="AL612" t="s">
        <v>71</v>
      </c>
      <c r="AM612" t="s">
        <v>71</v>
      </c>
      <c r="AN612" t="s">
        <v>71</v>
      </c>
      <c r="AO612" t="s">
        <v>71</v>
      </c>
      <c r="AP612" t="s">
        <v>1861</v>
      </c>
      <c r="AQ612" t="s">
        <v>71</v>
      </c>
      <c r="AR612" t="s">
        <v>71</v>
      </c>
      <c r="AS612" t="s">
        <v>71</v>
      </c>
      <c r="AT612" t="s">
        <v>71</v>
      </c>
      <c r="AU612" t="s">
        <v>479</v>
      </c>
      <c r="AV612">
        <v>2005</v>
      </c>
      <c r="AW612">
        <v>32</v>
      </c>
      <c r="AX612">
        <v>10</v>
      </c>
      <c r="AY612" t="s">
        <v>71</v>
      </c>
      <c r="AZ612" t="s">
        <v>71</v>
      </c>
      <c r="BA612" t="s">
        <v>71</v>
      </c>
      <c r="BB612" t="s">
        <v>71</v>
      </c>
      <c r="BC612">
        <v>2583</v>
      </c>
      <c r="BD612">
        <v>2594</v>
      </c>
      <c r="BE612" t="s">
        <v>71</v>
      </c>
      <c r="BF612" t="s">
        <v>5727</v>
      </c>
      <c r="BG612" t="str">
        <f>HYPERLINK("http://dx.doi.org/10.1016/j.cor.2004.03.018","http://dx.doi.org/10.1016/j.cor.2004.03.018")</f>
        <v>http://dx.doi.org/10.1016/j.cor.2004.03.018</v>
      </c>
      <c r="BH612" t="s">
        <v>71</v>
      </c>
      <c r="BI612" t="s">
        <v>71</v>
      </c>
      <c r="BJ612" t="s">
        <v>71</v>
      </c>
      <c r="BK612" t="s">
        <v>71</v>
      </c>
      <c r="BL612" t="s">
        <v>71</v>
      </c>
      <c r="BM612" t="s">
        <v>71</v>
      </c>
      <c r="BN612" t="s">
        <v>71</v>
      </c>
      <c r="BO612" t="s">
        <v>71</v>
      </c>
      <c r="BP612" t="s">
        <v>71</v>
      </c>
      <c r="BQ612" t="s">
        <v>71</v>
      </c>
      <c r="BR612" t="s">
        <v>71</v>
      </c>
      <c r="BS612" t="s">
        <v>71</v>
      </c>
      <c r="BT612" t="s">
        <v>5728</v>
      </c>
      <c r="BU612" t="str">
        <f>HYPERLINK("https%3A%2F%2Fwww.webofscience.com%2Fwos%2Fwoscc%2Ffull-record%2FWOS:000228207700007","View Full Record in Web of Science")</f>
        <v>View Full Record in Web of Science</v>
      </c>
    </row>
    <row r="613" spans="1:73" x14ac:dyDescent="0.25">
      <c r="A613" t="s">
        <v>69</v>
      </c>
      <c r="B613" t="s">
        <v>5729</v>
      </c>
      <c r="C613" t="s">
        <v>71</v>
      </c>
      <c r="D613" t="s">
        <v>71</v>
      </c>
      <c r="E613" t="s">
        <v>71</v>
      </c>
      <c r="F613" t="s">
        <v>5729</v>
      </c>
      <c r="G613" t="s">
        <v>71</v>
      </c>
      <c r="H613" t="s">
        <v>71</v>
      </c>
      <c r="I613" t="s">
        <v>5730</v>
      </c>
      <c r="K613" t="s">
        <v>3775</v>
      </c>
      <c r="L613" t="s">
        <v>71</v>
      </c>
      <c r="M613" t="s">
        <v>71</v>
      </c>
      <c r="N613" t="s">
        <v>71</v>
      </c>
      <c r="O613" t="s">
        <v>71</v>
      </c>
      <c r="P613" t="s">
        <v>71</v>
      </c>
      <c r="Q613" t="s">
        <v>71</v>
      </c>
      <c r="R613" t="s">
        <v>71</v>
      </c>
      <c r="S613" t="s">
        <v>71</v>
      </c>
      <c r="T613" t="s">
        <v>71</v>
      </c>
      <c r="U613" t="s">
        <v>71</v>
      </c>
      <c r="V613" t="s">
        <v>71</v>
      </c>
      <c r="W613" t="s">
        <v>5731</v>
      </c>
      <c r="X613" t="s">
        <v>71</v>
      </c>
      <c r="Y613" t="s">
        <v>71</v>
      </c>
      <c r="Z613" t="s">
        <v>71</v>
      </c>
      <c r="AA613" t="s">
        <v>71</v>
      </c>
      <c r="AB613" t="s">
        <v>71</v>
      </c>
      <c r="AC613" t="s">
        <v>71</v>
      </c>
      <c r="AD613" t="s">
        <v>71</v>
      </c>
      <c r="AE613" t="s">
        <v>71</v>
      </c>
      <c r="AF613" t="s">
        <v>71</v>
      </c>
      <c r="AG613" t="s">
        <v>71</v>
      </c>
      <c r="AH613" t="s">
        <v>71</v>
      </c>
      <c r="AI613" t="s">
        <v>71</v>
      </c>
      <c r="AJ613" t="s">
        <v>71</v>
      </c>
      <c r="AK613" t="s">
        <v>71</v>
      </c>
      <c r="AL613" t="s">
        <v>71</v>
      </c>
      <c r="AM613" t="s">
        <v>71</v>
      </c>
      <c r="AN613" t="s">
        <v>71</v>
      </c>
      <c r="AO613" t="s">
        <v>71</v>
      </c>
      <c r="AP613" t="s">
        <v>695</v>
      </c>
      <c r="AQ613" t="s">
        <v>71</v>
      </c>
      <c r="AR613" t="s">
        <v>71</v>
      </c>
      <c r="AS613" t="s">
        <v>71</v>
      </c>
      <c r="AT613" t="s">
        <v>71</v>
      </c>
      <c r="AU613" t="s">
        <v>71</v>
      </c>
      <c r="AV613">
        <v>1991</v>
      </c>
      <c r="AW613">
        <v>521</v>
      </c>
      <c r="AX613" t="s">
        <v>71</v>
      </c>
      <c r="AY613" t="s">
        <v>71</v>
      </c>
      <c r="AZ613" t="s">
        <v>71</v>
      </c>
      <c r="BA613" t="s">
        <v>71</v>
      </c>
      <c r="BB613" t="s">
        <v>71</v>
      </c>
      <c r="BC613">
        <v>58</v>
      </c>
      <c r="BD613">
        <v>67</v>
      </c>
      <c r="BE613" t="s">
        <v>71</v>
      </c>
      <c r="BF613" t="s">
        <v>71</v>
      </c>
      <c r="BG613" t="s">
        <v>71</v>
      </c>
      <c r="BH613" t="s">
        <v>71</v>
      </c>
      <c r="BI613" t="s">
        <v>71</v>
      </c>
      <c r="BJ613" t="s">
        <v>71</v>
      </c>
      <c r="BK613" t="s">
        <v>71</v>
      </c>
      <c r="BL613" t="s">
        <v>71</v>
      </c>
      <c r="BM613" t="s">
        <v>71</v>
      </c>
      <c r="BN613" t="s">
        <v>71</v>
      </c>
      <c r="BO613" t="s">
        <v>71</v>
      </c>
      <c r="BP613" t="s">
        <v>71</v>
      </c>
      <c r="BQ613" t="s">
        <v>71</v>
      </c>
      <c r="BR613" t="s">
        <v>71</v>
      </c>
      <c r="BS613" t="s">
        <v>71</v>
      </c>
      <c r="BT613" t="s">
        <v>5732</v>
      </c>
      <c r="BU613" t="str">
        <f>HYPERLINK("https%3A%2F%2Fwww.webofscience.com%2Fwos%2Fwoscc%2Ffull-record%2FWOS:A1991KQ17600007","View Full Record in Web of Science")</f>
        <v>View Full Record in Web of Science</v>
      </c>
    </row>
    <row r="614" spans="1:73" x14ac:dyDescent="0.25">
      <c r="A614" t="s">
        <v>69</v>
      </c>
      <c r="B614" t="s">
        <v>5733</v>
      </c>
      <c r="C614" t="s">
        <v>71</v>
      </c>
      <c r="D614" t="s">
        <v>71</v>
      </c>
      <c r="E614" t="s">
        <v>71</v>
      </c>
      <c r="F614" t="s">
        <v>5734</v>
      </c>
      <c r="G614" t="s">
        <v>71</v>
      </c>
      <c r="H614" t="s">
        <v>71</v>
      </c>
      <c r="I614" t="s">
        <v>5735</v>
      </c>
      <c r="K614" t="s">
        <v>3069</v>
      </c>
      <c r="L614" t="s">
        <v>71</v>
      </c>
      <c r="M614" t="s">
        <v>71</v>
      </c>
      <c r="N614" t="s">
        <v>71</v>
      </c>
      <c r="O614" t="s">
        <v>71</v>
      </c>
      <c r="P614" t="s">
        <v>71</v>
      </c>
      <c r="Q614" t="s">
        <v>71</v>
      </c>
      <c r="R614" t="s">
        <v>71</v>
      </c>
      <c r="S614" t="s">
        <v>71</v>
      </c>
      <c r="T614" t="s">
        <v>71</v>
      </c>
      <c r="U614" t="s">
        <v>71</v>
      </c>
      <c r="V614" t="s">
        <v>71</v>
      </c>
      <c r="W614" t="s">
        <v>5736</v>
      </c>
      <c r="X614" t="s">
        <v>71</v>
      </c>
      <c r="Y614" t="s">
        <v>71</v>
      </c>
      <c r="Z614" t="s">
        <v>71</v>
      </c>
      <c r="AA614" t="s">
        <v>71</v>
      </c>
      <c r="AB614" t="s">
        <v>5737</v>
      </c>
      <c r="AC614" t="s">
        <v>5738</v>
      </c>
      <c r="AD614" t="s">
        <v>71</v>
      </c>
      <c r="AE614" t="s">
        <v>71</v>
      </c>
      <c r="AF614" t="s">
        <v>71</v>
      </c>
      <c r="AG614" t="s">
        <v>71</v>
      </c>
      <c r="AH614" t="s">
        <v>71</v>
      </c>
      <c r="AI614" t="s">
        <v>71</v>
      </c>
      <c r="AJ614" t="s">
        <v>71</v>
      </c>
      <c r="AK614" t="s">
        <v>71</v>
      </c>
      <c r="AL614" t="s">
        <v>71</v>
      </c>
      <c r="AM614" t="s">
        <v>71</v>
      </c>
      <c r="AN614" t="s">
        <v>71</v>
      </c>
      <c r="AO614" t="s">
        <v>71</v>
      </c>
      <c r="AP614" t="s">
        <v>3073</v>
      </c>
      <c r="AQ614" t="s">
        <v>3074</v>
      </c>
      <c r="AR614" t="s">
        <v>71</v>
      </c>
      <c r="AS614" t="s">
        <v>71</v>
      </c>
      <c r="AT614" t="s">
        <v>71</v>
      </c>
      <c r="AU614" t="s">
        <v>71</v>
      </c>
      <c r="AV614">
        <v>2011</v>
      </c>
      <c r="AW614">
        <v>111</v>
      </c>
      <c r="AX614" t="s">
        <v>567</v>
      </c>
      <c r="AY614" t="s">
        <v>71</v>
      </c>
      <c r="AZ614" t="s">
        <v>71</v>
      </c>
      <c r="BA614" t="s">
        <v>71</v>
      </c>
      <c r="BB614" t="s">
        <v>71</v>
      </c>
      <c r="BC614">
        <v>869</v>
      </c>
      <c r="BD614">
        <v>889</v>
      </c>
      <c r="BE614" t="s">
        <v>71</v>
      </c>
      <c r="BF614" t="s">
        <v>5739</v>
      </c>
      <c r="BG614" t="str">
        <f>HYPERLINK("http://dx.doi.org/10.1108/02635571111144955","http://dx.doi.org/10.1108/02635571111144955")</f>
        <v>http://dx.doi.org/10.1108/02635571111144955</v>
      </c>
      <c r="BH614" t="s">
        <v>71</v>
      </c>
      <c r="BI614" t="s">
        <v>71</v>
      </c>
      <c r="BJ614" t="s">
        <v>71</v>
      </c>
      <c r="BK614" t="s">
        <v>71</v>
      </c>
      <c r="BL614" t="s">
        <v>71</v>
      </c>
      <c r="BM614" t="s">
        <v>71</v>
      </c>
      <c r="BN614" t="s">
        <v>71</v>
      </c>
      <c r="BO614" t="s">
        <v>71</v>
      </c>
      <c r="BP614" t="s">
        <v>71</v>
      </c>
      <c r="BQ614" t="s">
        <v>71</v>
      </c>
      <c r="BR614" t="s">
        <v>71</v>
      </c>
      <c r="BS614" t="s">
        <v>71</v>
      </c>
      <c r="BT614" t="s">
        <v>5740</v>
      </c>
      <c r="BU614" t="str">
        <f>HYPERLINK("https%3A%2F%2Fwww.webofscience.com%2Fwos%2Fwoscc%2Ffull-record%2FWOS:000294378200012","View Full Record in Web of Science")</f>
        <v>View Full Record in Web of Science</v>
      </c>
    </row>
    <row r="615" spans="1:73" x14ac:dyDescent="0.25">
      <c r="A615" t="s">
        <v>69</v>
      </c>
      <c r="B615" t="s">
        <v>5741</v>
      </c>
      <c r="C615" t="s">
        <v>71</v>
      </c>
      <c r="D615" t="s">
        <v>71</v>
      </c>
      <c r="E615" t="s">
        <v>71</v>
      </c>
      <c r="F615" t="s">
        <v>5742</v>
      </c>
      <c r="G615" t="s">
        <v>71</v>
      </c>
      <c r="H615" t="s">
        <v>71</v>
      </c>
      <c r="I615" t="s">
        <v>5743</v>
      </c>
      <c r="K615" t="s">
        <v>4838</v>
      </c>
      <c r="L615" t="s">
        <v>71</v>
      </c>
      <c r="M615" t="s">
        <v>71</v>
      </c>
      <c r="N615" t="s">
        <v>71</v>
      </c>
      <c r="O615" t="s">
        <v>71</v>
      </c>
      <c r="P615" t="s">
        <v>71</v>
      </c>
      <c r="Q615" t="s">
        <v>71</v>
      </c>
      <c r="R615" t="s">
        <v>71</v>
      </c>
      <c r="S615" t="s">
        <v>71</v>
      </c>
      <c r="T615" t="s">
        <v>71</v>
      </c>
      <c r="U615" t="s">
        <v>71</v>
      </c>
      <c r="V615" t="s">
        <v>71</v>
      </c>
      <c r="W615" t="s">
        <v>5744</v>
      </c>
      <c r="X615" t="s">
        <v>71</v>
      </c>
      <c r="Y615" t="s">
        <v>71</v>
      </c>
      <c r="Z615" t="s">
        <v>71</v>
      </c>
      <c r="AA615" t="s">
        <v>71</v>
      </c>
      <c r="AB615" t="s">
        <v>5745</v>
      </c>
      <c r="AC615" t="s">
        <v>5746</v>
      </c>
      <c r="AD615" t="s">
        <v>71</v>
      </c>
      <c r="AE615" t="s">
        <v>71</v>
      </c>
      <c r="AF615" t="s">
        <v>71</v>
      </c>
      <c r="AG615" t="s">
        <v>71</v>
      </c>
      <c r="AH615" t="s">
        <v>71</v>
      </c>
      <c r="AI615" t="s">
        <v>71</v>
      </c>
      <c r="AJ615" t="s">
        <v>71</v>
      </c>
      <c r="AK615" t="s">
        <v>71</v>
      </c>
      <c r="AL615" t="s">
        <v>71</v>
      </c>
      <c r="AM615" t="s">
        <v>71</v>
      </c>
      <c r="AN615" t="s">
        <v>71</v>
      </c>
      <c r="AO615" t="s">
        <v>71</v>
      </c>
      <c r="AP615" t="s">
        <v>4841</v>
      </c>
      <c r="AQ615" t="s">
        <v>4842</v>
      </c>
      <c r="AR615" t="s">
        <v>71</v>
      </c>
      <c r="AS615" t="s">
        <v>71</v>
      </c>
      <c r="AT615" t="s">
        <v>71</v>
      </c>
      <c r="AU615" t="s">
        <v>794</v>
      </c>
      <c r="AV615">
        <v>2021</v>
      </c>
      <c r="AW615">
        <v>65</v>
      </c>
      <c r="AX615" t="s">
        <v>71</v>
      </c>
      <c r="AY615" t="s">
        <v>71</v>
      </c>
      <c r="AZ615" t="s">
        <v>71</v>
      </c>
      <c r="BA615" t="s">
        <v>71</v>
      </c>
      <c r="BB615" t="s">
        <v>71</v>
      </c>
      <c r="BC615">
        <v>165</v>
      </c>
      <c r="BD615">
        <v>178</v>
      </c>
      <c r="BE615" t="s">
        <v>71</v>
      </c>
      <c r="BF615" t="s">
        <v>5747</v>
      </c>
      <c r="BG615" t="str">
        <f>HYPERLINK("http://dx.doi.org/10.1016/j.inffus.2020.08.018","http://dx.doi.org/10.1016/j.inffus.2020.08.018")</f>
        <v>http://dx.doi.org/10.1016/j.inffus.2020.08.018</v>
      </c>
      <c r="BH615" t="s">
        <v>71</v>
      </c>
      <c r="BI615" t="s">
        <v>71</v>
      </c>
      <c r="BJ615" t="s">
        <v>71</v>
      </c>
      <c r="BK615" t="s">
        <v>71</v>
      </c>
      <c r="BL615" t="s">
        <v>71</v>
      </c>
      <c r="BM615" t="s">
        <v>71</v>
      </c>
      <c r="BN615" t="s">
        <v>71</v>
      </c>
      <c r="BO615" t="s">
        <v>71</v>
      </c>
      <c r="BP615" t="s">
        <v>71</v>
      </c>
      <c r="BQ615" t="s">
        <v>71</v>
      </c>
      <c r="BR615" t="s">
        <v>71</v>
      </c>
      <c r="BS615" t="s">
        <v>71</v>
      </c>
      <c r="BT615" t="s">
        <v>5748</v>
      </c>
      <c r="BU615" t="str">
        <f>HYPERLINK("https%3A%2F%2Fwww.webofscience.com%2Fwos%2Fwoscc%2Ffull-record%2FWOS:000587595900014","View Full Record in Web of Science")</f>
        <v>View Full Record in Web of Science</v>
      </c>
    </row>
    <row r="616" spans="1:73" x14ac:dyDescent="0.25">
      <c r="A616" t="s">
        <v>83</v>
      </c>
      <c r="B616" t="s">
        <v>5749</v>
      </c>
      <c r="C616" t="s">
        <v>71</v>
      </c>
      <c r="D616" t="s">
        <v>5750</v>
      </c>
      <c r="E616" t="s">
        <v>71</v>
      </c>
      <c r="F616" t="s">
        <v>5751</v>
      </c>
      <c r="G616" t="s">
        <v>71</v>
      </c>
      <c r="H616" t="s">
        <v>71</v>
      </c>
      <c r="I616" t="s">
        <v>5752</v>
      </c>
      <c r="K616" t="s">
        <v>5753</v>
      </c>
      <c r="L616" t="s">
        <v>5754</v>
      </c>
      <c r="M616" t="s">
        <v>71</v>
      </c>
      <c r="N616" t="s">
        <v>71</v>
      </c>
      <c r="O616" t="s">
        <v>71</v>
      </c>
      <c r="P616" t="s">
        <v>5755</v>
      </c>
      <c r="Q616" t="s">
        <v>5756</v>
      </c>
      <c r="R616" t="s">
        <v>5286</v>
      </c>
      <c r="S616" t="s">
        <v>71</v>
      </c>
      <c r="T616" t="s">
        <v>71</v>
      </c>
      <c r="U616" t="s">
        <v>71</v>
      </c>
      <c r="V616" t="s">
        <v>71</v>
      </c>
      <c r="W616" t="s">
        <v>5757</v>
      </c>
      <c r="X616" t="s">
        <v>71</v>
      </c>
      <c r="Y616" t="s">
        <v>71</v>
      </c>
      <c r="Z616" t="s">
        <v>71</v>
      </c>
      <c r="AA616" t="s">
        <v>71</v>
      </c>
      <c r="AB616" t="s">
        <v>5758</v>
      </c>
      <c r="AC616" t="s">
        <v>71</v>
      </c>
      <c r="AD616" t="s">
        <v>71</v>
      </c>
      <c r="AE616" t="s">
        <v>71</v>
      </c>
      <c r="AF616" t="s">
        <v>71</v>
      </c>
      <c r="AG616" t="s">
        <v>71</v>
      </c>
      <c r="AH616" t="s">
        <v>71</v>
      </c>
      <c r="AI616" t="s">
        <v>71</v>
      </c>
      <c r="AJ616" t="s">
        <v>71</v>
      </c>
      <c r="AK616" t="s">
        <v>71</v>
      </c>
      <c r="AL616" t="s">
        <v>71</v>
      </c>
      <c r="AM616" t="s">
        <v>71</v>
      </c>
      <c r="AN616" t="s">
        <v>71</v>
      </c>
      <c r="AO616" t="s">
        <v>71</v>
      </c>
      <c r="AP616" t="s">
        <v>5759</v>
      </c>
      <c r="AQ616" t="s">
        <v>71</v>
      </c>
      <c r="AR616" t="s">
        <v>71</v>
      </c>
      <c r="AS616" t="s">
        <v>71</v>
      </c>
      <c r="AT616" t="s">
        <v>71</v>
      </c>
      <c r="AU616" t="s">
        <v>71</v>
      </c>
      <c r="AV616">
        <v>2012</v>
      </c>
      <c r="AW616">
        <v>1</v>
      </c>
      <c r="AX616" t="s">
        <v>71</v>
      </c>
      <c r="AY616" t="s">
        <v>71</v>
      </c>
      <c r="AZ616" t="s">
        <v>71</v>
      </c>
      <c r="BA616" t="s">
        <v>71</v>
      </c>
      <c r="BB616" t="s">
        <v>71</v>
      </c>
      <c r="BC616">
        <v>92</v>
      </c>
      <c r="BD616">
        <v>99</v>
      </c>
      <c r="BE616" t="s">
        <v>71</v>
      </c>
      <c r="BF616" t="s">
        <v>5760</v>
      </c>
      <c r="BG616" t="str">
        <f>HYPERLINK("http://dx.doi.org/10.1016/j.aasri.2012.06.017","http://dx.doi.org/10.1016/j.aasri.2012.06.017")</f>
        <v>http://dx.doi.org/10.1016/j.aasri.2012.06.017</v>
      </c>
      <c r="BH616" t="s">
        <v>71</v>
      </c>
      <c r="BI616" t="s">
        <v>71</v>
      </c>
      <c r="BJ616" t="s">
        <v>71</v>
      </c>
      <c r="BK616" t="s">
        <v>71</v>
      </c>
      <c r="BL616" t="s">
        <v>71</v>
      </c>
      <c r="BM616" t="s">
        <v>71</v>
      </c>
      <c r="BN616" t="s">
        <v>71</v>
      </c>
      <c r="BO616" t="s">
        <v>71</v>
      </c>
      <c r="BP616" t="s">
        <v>71</v>
      </c>
      <c r="BQ616" t="s">
        <v>71</v>
      </c>
      <c r="BR616" t="s">
        <v>71</v>
      </c>
      <c r="BS616" t="s">
        <v>71</v>
      </c>
      <c r="BT616" t="s">
        <v>5761</v>
      </c>
      <c r="BU616" t="str">
        <f>HYPERLINK("https%3A%2F%2Fwww.webofscience.com%2Fwos%2Fwoscc%2Ffull-record%2FWOS:000314108200016","View Full Record in Web of Science")</f>
        <v>View Full Record in Web of Science</v>
      </c>
    </row>
    <row r="617" spans="1:73" x14ac:dyDescent="0.25">
      <c r="A617" t="s">
        <v>83</v>
      </c>
      <c r="B617" t="s">
        <v>5762</v>
      </c>
      <c r="C617" t="s">
        <v>71</v>
      </c>
      <c r="D617" t="s">
        <v>5763</v>
      </c>
      <c r="E617" t="s">
        <v>71</v>
      </c>
      <c r="F617" t="s">
        <v>5762</v>
      </c>
      <c r="G617" t="s">
        <v>71</v>
      </c>
      <c r="H617" t="s">
        <v>71</v>
      </c>
      <c r="I617" t="s">
        <v>5764</v>
      </c>
      <c r="K617" t="s">
        <v>5765</v>
      </c>
      <c r="L617" t="s">
        <v>71</v>
      </c>
      <c r="M617" t="s">
        <v>71</v>
      </c>
      <c r="N617" t="s">
        <v>71</v>
      </c>
      <c r="O617" t="s">
        <v>71</v>
      </c>
      <c r="P617" t="s">
        <v>5766</v>
      </c>
      <c r="Q617" t="s">
        <v>5767</v>
      </c>
      <c r="R617" t="s">
        <v>5768</v>
      </c>
      <c r="S617" t="s">
        <v>5769</v>
      </c>
      <c r="T617" t="s">
        <v>71</v>
      </c>
      <c r="U617" t="s">
        <v>71</v>
      </c>
      <c r="V617" t="s">
        <v>71</v>
      </c>
      <c r="W617" t="s">
        <v>5770</v>
      </c>
      <c r="X617" t="s">
        <v>71</v>
      </c>
      <c r="Y617" t="s">
        <v>71</v>
      </c>
      <c r="Z617" t="s">
        <v>71</v>
      </c>
      <c r="AA617" t="s">
        <v>71</v>
      </c>
      <c r="AB617" t="s">
        <v>71</v>
      </c>
      <c r="AC617" t="s">
        <v>71</v>
      </c>
      <c r="AD617" t="s">
        <v>71</v>
      </c>
      <c r="AE617" t="s">
        <v>71</v>
      </c>
      <c r="AF617" t="s">
        <v>71</v>
      </c>
      <c r="AG617" t="s">
        <v>71</v>
      </c>
      <c r="AH617" t="s">
        <v>71</v>
      </c>
      <c r="AI617" t="s">
        <v>71</v>
      </c>
      <c r="AJ617" t="s">
        <v>71</v>
      </c>
      <c r="AK617" t="s">
        <v>71</v>
      </c>
      <c r="AL617" t="s">
        <v>71</v>
      </c>
      <c r="AM617" t="s">
        <v>71</v>
      </c>
      <c r="AN617" t="s">
        <v>71</v>
      </c>
      <c r="AO617" t="s">
        <v>71</v>
      </c>
      <c r="AP617" t="s">
        <v>71</v>
      </c>
      <c r="AQ617" t="s">
        <v>71</v>
      </c>
      <c r="AR617" t="s">
        <v>71</v>
      </c>
      <c r="AS617" t="s">
        <v>71</v>
      </c>
      <c r="AT617" t="s">
        <v>71</v>
      </c>
      <c r="AU617" t="s">
        <v>71</v>
      </c>
      <c r="AV617">
        <v>1999</v>
      </c>
      <c r="AW617" t="s">
        <v>71</v>
      </c>
      <c r="AX617" t="s">
        <v>71</v>
      </c>
      <c r="AY617" t="s">
        <v>71</v>
      </c>
      <c r="AZ617" t="s">
        <v>71</v>
      </c>
      <c r="BA617" t="s">
        <v>71</v>
      </c>
      <c r="BB617" t="s">
        <v>71</v>
      </c>
      <c r="BC617">
        <v>58</v>
      </c>
      <c r="BD617">
        <v>60</v>
      </c>
      <c r="BE617" t="s">
        <v>71</v>
      </c>
      <c r="BF617" t="s">
        <v>71</v>
      </c>
      <c r="BG617" t="s">
        <v>71</v>
      </c>
      <c r="BH617" t="s">
        <v>71</v>
      </c>
      <c r="BI617" t="s">
        <v>71</v>
      </c>
      <c r="BJ617" t="s">
        <v>71</v>
      </c>
      <c r="BK617" t="s">
        <v>71</v>
      </c>
      <c r="BL617" t="s">
        <v>71</v>
      </c>
      <c r="BM617" t="s">
        <v>71</v>
      </c>
      <c r="BN617" t="s">
        <v>71</v>
      </c>
      <c r="BO617" t="s">
        <v>71</v>
      </c>
      <c r="BP617" t="s">
        <v>71</v>
      </c>
      <c r="BQ617" t="s">
        <v>71</v>
      </c>
      <c r="BR617" t="s">
        <v>71</v>
      </c>
      <c r="BS617" t="s">
        <v>71</v>
      </c>
      <c r="BT617" t="s">
        <v>5771</v>
      </c>
      <c r="BU617" t="str">
        <f>HYPERLINK("https%3A%2F%2Fwww.webofscience.com%2Fwos%2Fwoscc%2Ffull-record%2FWOS:000086012100020","View Full Record in Web of Science")</f>
        <v>View Full Record in Web of Science</v>
      </c>
    </row>
    <row r="618" spans="1:73" x14ac:dyDescent="0.25">
      <c r="A618" t="s">
        <v>69</v>
      </c>
      <c r="B618" t="s">
        <v>5772</v>
      </c>
      <c r="C618" t="s">
        <v>71</v>
      </c>
      <c r="D618" t="s">
        <v>71</v>
      </c>
      <c r="E618" t="s">
        <v>71</v>
      </c>
      <c r="F618" t="s">
        <v>5773</v>
      </c>
      <c r="G618" t="s">
        <v>71</v>
      </c>
      <c r="H618" t="s">
        <v>71</v>
      </c>
      <c r="I618" t="s">
        <v>5774</v>
      </c>
      <c r="K618" t="s">
        <v>269</v>
      </c>
      <c r="L618" t="s">
        <v>71</v>
      </c>
      <c r="M618" t="s">
        <v>71</v>
      </c>
      <c r="N618" t="s">
        <v>71</v>
      </c>
      <c r="O618" t="s">
        <v>71</v>
      </c>
      <c r="P618" t="s">
        <v>71</v>
      </c>
      <c r="Q618" t="s">
        <v>71</v>
      </c>
      <c r="R618" t="s">
        <v>71</v>
      </c>
      <c r="S618" t="s">
        <v>71</v>
      </c>
      <c r="T618" t="s">
        <v>71</v>
      </c>
      <c r="U618" t="s">
        <v>71</v>
      </c>
      <c r="V618" t="s">
        <v>71</v>
      </c>
      <c r="W618" t="s">
        <v>5775</v>
      </c>
      <c r="X618" t="s">
        <v>71</v>
      </c>
      <c r="Y618" t="s">
        <v>71</v>
      </c>
      <c r="Z618" t="s">
        <v>71</v>
      </c>
      <c r="AA618" t="s">
        <v>71</v>
      </c>
      <c r="AB618" t="s">
        <v>71</v>
      </c>
      <c r="AC618" t="s">
        <v>5776</v>
      </c>
      <c r="AD618" t="s">
        <v>71</v>
      </c>
      <c r="AE618" t="s">
        <v>71</v>
      </c>
      <c r="AF618" t="s">
        <v>71</v>
      </c>
      <c r="AG618" t="s">
        <v>71</v>
      </c>
      <c r="AH618" t="s">
        <v>71</v>
      </c>
      <c r="AI618" t="s">
        <v>71</v>
      </c>
      <c r="AJ618" t="s">
        <v>71</v>
      </c>
      <c r="AK618" t="s">
        <v>71</v>
      </c>
      <c r="AL618" t="s">
        <v>71</v>
      </c>
      <c r="AM618" t="s">
        <v>71</v>
      </c>
      <c r="AN618" t="s">
        <v>71</v>
      </c>
      <c r="AO618" t="s">
        <v>71</v>
      </c>
      <c r="AP618" t="s">
        <v>271</v>
      </c>
      <c r="AQ618" t="s">
        <v>71</v>
      </c>
      <c r="AR618" t="s">
        <v>71</v>
      </c>
      <c r="AS618" t="s">
        <v>71</v>
      </c>
      <c r="AT618" t="s">
        <v>71</v>
      </c>
      <c r="AU618" t="s">
        <v>71</v>
      </c>
      <c r="AV618">
        <v>2021</v>
      </c>
      <c r="AW618">
        <v>9</v>
      </c>
      <c r="AX618" t="s">
        <v>71</v>
      </c>
      <c r="AY618" t="s">
        <v>71</v>
      </c>
      <c r="AZ618" t="s">
        <v>71</v>
      </c>
      <c r="BA618" t="s">
        <v>71</v>
      </c>
      <c r="BB618" t="s">
        <v>71</v>
      </c>
      <c r="BC618">
        <v>56523</v>
      </c>
      <c r="BD618">
        <v>56538</v>
      </c>
      <c r="BE618" t="s">
        <v>71</v>
      </c>
      <c r="BF618" t="s">
        <v>5777</v>
      </c>
      <c r="BG618" t="str">
        <f>HYPERLINK("http://dx.doi.org/10.1109/ACCESS.2021.3072239","http://dx.doi.org/10.1109/ACCESS.2021.3072239")</f>
        <v>http://dx.doi.org/10.1109/ACCESS.2021.3072239</v>
      </c>
      <c r="BH618" t="s">
        <v>71</v>
      </c>
      <c r="BI618" t="s">
        <v>71</v>
      </c>
      <c r="BJ618" t="s">
        <v>71</v>
      </c>
      <c r="BK618" t="s">
        <v>71</v>
      </c>
      <c r="BL618" t="s">
        <v>71</v>
      </c>
      <c r="BM618" t="s">
        <v>71</v>
      </c>
      <c r="BN618" t="s">
        <v>71</v>
      </c>
      <c r="BO618" t="s">
        <v>71</v>
      </c>
      <c r="BP618" t="s">
        <v>71</v>
      </c>
      <c r="BQ618" t="s">
        <v>71</v>
      </c>
      <c r="BR618" t="s">
        <v>71</v>
      </c>
      <c r="BS618" t="s">
        <v>71</v>
      </c>
      <c r="BT618" t="s">
        <v>5778</v>
      </c>
      <c r="BU618" t="str">
        <f>HYPERLINK("https%3A%2F%2Fwww.webofscience.com%2Fwos%2Fwoscc%2Ffull-record%2FWOS:000641939300001","View Full Record in Web of Science")</f>
        <v>View Full Record in Web of Science</v>
      </c>
    </row>
    <row r="619" spans="1:73" x14ac:dyDescent="0.25">
      <c r="A619" t="s">
        <v>83</v>
      </c>
      <c r="B619" t="s">
        <v>5779</v>
      </c>
      <c r="C619" t="s">
        <v>71</v>
      </c>
      <c r="D619" t="s">
        <v>5780</v>
      </c>
      <c r="E619" t="s">
        <v>71</v>
      </c>
      <c r="F619" t="s">
        <v>5781</v>
      </c>
      <c r="G619" t="s">
        <v>71</v>
      </c>
      <c r="H619" t="s">
        <v>71</v>
      </c>
      <c r="I619" t="s">
        <v>5782</v>
      </c>
      <c r="K619" t="s">
        <v>5783</v>
      </c>
      <c r="L619" t="s">
        <v>1179</v>
      </c>
      <c r="M619" t="s">
        <v>71</v>
      </c>
      <c r="N619" t="s">
        <v>71</v>
      </c>
      <c r="O619" t="s">
        <v>71</v>
      </c>
      <c r="P619" t="s">
        <v>5784</v>
      </c>
      <c r="Q619" t="s">
        <v>5785</v>
      </c>
      <c r="R619" t="s">
        <v>5786</v>
      </c>
      <c r="S619" t="s">
        <v>3531</v>
      </c>
      <c r="T619" t="s">
        <v>71</v>
      </c>
      <c r="U619" t="s">
        <v>71</v>
      </c>
      <c r="V619" t="s">
        <v>71</v>
      </c>
      <c r="W619" t="s">
        <v>5787</v>
      </c>
      <c r="X619" t="s">
        <v>71</v>
      </c>
      <c r="Y619" t="s">
        <v>71</v>
      </c>
      <c r="Z619" t="s">
        <v>71</v>
      </c>
      <c r="AA619" t="s">
        <v>71</v>
      </c>
      <c r="AB619" t="s">
        <v>71</v>
      </c>
      <c r="AC619" t="s">
        <v>71</v>
      </c>
      <c r="AD619" t="s">
        <v>71</v>
      </c>
      <c r="AE619" t="s">
        <v>71</v>
      </c>
      <c r="AF619" t="s">
        <v>71</v>
      </c>
      <c r="AG619" t="s">
        <v>71</v>
      </c>
      <c r="AH619" t="s">
        <v>71</v>
      </c>
      <c r="AI619" t="s">
        <v>71</v>
      </c>
      <c r="AJ619" t="s">
        <v>71</v>
      </c>
      <c r="AK619" t="s">
        <v>71</v>
      </c>
      <c r="AL619" t="s">
        <v>71</v>
      </c>
      <c r="AM619" t="s">
        <v>71</v>
      </c>
      <c r="AN619" t="s">
        <v>71</v>
      </c>
      <c r="AO619" t="s">
        <v>71</v>
      </c>
      <c r="AP619" t="s">
        <v>1187</v>
      </c>
      <c r="AQ619" t="s">
        <v>71</v>
      </c>
      <c r="AR619" t="s">
        <v>71</v>
      </c>
      <c r="AS619" t="s">
        <v>71</v>
      </c>
      <c r="AT619" t="s">
        <v>71</v>
      </c>
      <c r="AU619" t="s">
        <v>71</v>
      </c>
      <c r="AV619">
        <v>2021</v>
      </c>
      <c r="AW619">
        <v>192</v>
      </c>
      <c r="AX619" t="s">
        <v>71</v>
      </c>
      <c r="AY619" t="s">
        <v>71</v>
      </c>
      <c r="AZ619" t="s">
        <v>71</v>
      </c>
      <c r="BA619" t="s">
        <v>71</v>
      </c>
      <c r="BB619" t="s">
        <v>71</v>
      </c>
      <c r="BC619">
        <v>3979</v>
      </c>
      <c r="BD619">
        <v>3986</v>
      </c>
      <c r="BE619" t="s">
        <v>71</v>
      </c>
      <c r="BF619" t="s">
        <v>5788</v>
      </c>
      <c r="BG619" t="str">
        <f>HYPERLINK("http://dx.doi.org/10.1016/j.procs.2021.09.172","http://dx.doi.org/10.1016/j.procs.2021.09.172")</f>
        <v>http://dx.doi.org/10.1016/j.procs.2021.09.172</v>
      </c>
      <c r="BH619" t="s">
        <v>71</v>
      </c>
      <c r="BI619" t="s">
        <v>71</v>
      </c>
      <c r="BJ619" t="s">
        <v>71</v>
      </c>
      <c r="BK619" t="s">
        <v>71</v>
      </c>
      <c r="BL619" t="s">
        <v>71</v>
      </c>
      <c r="BM619" t="s">
        <v>71</v>
      </c>
      <c r="BN619" t="s">
        <v>71</v>
      </c>
      <c r="BO619" t="s">
        <v>71</v>
      </c>
      <c r="BP619" t="s">
        <v>71</v>
      </c>
      <c r="BQ619" t="s">
        <v>71</v>
      </c>
      <c r="BR619" t="s">
        <v>71</v>
      </c>
      <c r="BS619" t="s">
        <v>71</v>
      </c>
      <c r="BT619" t="s">
        <v>5789</v>
      </c>
      <c r="BU619" t="str">
        <f>HYPERLINK("https%3A%2F%2Fwww.webofscience.com%2Fwos%2Fwoscc%2Ffull-record%2FWOS:000720289004004","View Full Record in Web of Science")</f>
        <v>View Full Record in Web of Science</v>
      </c>
    </row>
    <row r="620" spans="1:73" x14ac:dyDescent="0.25">
      <c r="A620" t="s">
        <v>83</v>
      </c>
      <c r="B620" t="s">
        <v>5790</v>
      </c>
      <c r="C620" t="s">
        <v>71</v>
      </c>
      <c r="D620" t="s">
        <v>5791</v>
      </c>
      <c r="E620" t="s">
        <v>71</v>
      </c>
      <c r="F620" t="s">
        <v>5792</v>
      </c>
      <c r="G620" t="s">
        <v>71</v>
      </c>
      <c r="H620" t="s">
        <v>71</v>
      </c>
      <c r="I620" t="s">
        <v>5793</v>
      </c>
      <c r="K620" t="s">
        <v>5794</v>
      </c>
      <c r="L620" t="s">
        <v>71</v>
      </c>
      <c r="M620" t="s">
        <v>71</v>
      </c>
      <c r="N620" t="s">
        <v>71</v>
      </c>
      <c r="O620" t="s">
        <v>71</v>
      </c>
      <c r="P620" t="s">
        <v>5795</v>
      </c>
      <c r="Q620" t="s">
        <v>5796</v>
      </c>
      <c r="R620" t="s">
        <v>5797</v>
      </c>
      <c r="S620" t="s">
        <v>5798</v>
      </c>
      <c r="T620" t="s">
        <v>71</v>
      </c>
      <c r="U620" t="s">
        <v>71</v>
      </c>
      <c r="V620" t="s">
        <v>71</v>
      </c>
      <c r="W620" t="s">
        <v>5799</v>
      </c>
      <c r="X620" t="s">
        <v>71</v>
      </c>
      <c r="Y620" t="s">
        <v>71</v>
      </c>
      <c r="Z620" t="s">
        <v>71</v>
      </c>
      <c r="AA620" t="s">
        <v>71</v>
      </c>
      <c r="AB620" t="s">
        <v>71</v>
      </c>
      <c r="AC620" t="s">
        <v>71</v>
      </c>
      <c r="AD620" t="s">
        <v>71</v>
      </c>
      <c r="AE620" t="s">
        <v>71</v>
      </c>
      <c r="AF620" t="s">
        <v>71</v>
      </c>
      <c r="AG620" t="s">
        <v>71</v>
      </c>
      <c r="AH620" t="s">
        <v>71</v>
      </c>
      <c r="AI620" t="s">
        <v>71</v>
      </c>
      <c r="AJ620" t="s">
        <v>71</v>
      </c>
      <c r="AK620" t="s">
        <v>71</v>
      </c>
      <c r="AL620" t="s">
        <v>71</v>
      </c>
      <c r="AM620" t="s">
        <v>71</v>
      </c>
      <c r="AN620" t="s">
        <v>71</v>
      </c>
      <c r="AO620" t="s">
        <v>71</v>
      </c>
      <c r="AP620" t="s">
        <v>71</v>
      </c>
      <c r="AQ620" t="s">
        <v>71</v>
      </c>
      <c r="AR620" t="s">
        <v>5800</v>
      </c>
      <c r="AS620" t="s">
        <v>71</v>
      </c>
      <c r="AT620" t="s">
        <v>71</v>
      </c>
      <c r="AU620" t="s">
        <v>71</v>
      </c>
      <c r="AV620">
        <v>2018</v>
      </c>
      <c r="AW620" t="s">
        <v>71</v>
      </c>
      <c r="AX620" t="s">
        <v>71</v>
      </c>
      <c r="AY620" t="s">
        <v>71</v>
      </c>
      <c r="AZ620" t="s">
        <v>71</v>
      </c>
      <c r="BA620" t="s">
        <v>71</v>
      </c>
      <c r="BB620" t="s">
        <v>71</v>
      </c>
      <c r="BC620">
        <v>3996</v>
      </c>
      <c r="BD620">
        <v>4005</v>
      </c>
      <c r="BE620" t="s">
        <v>71</v>
      </c>
      <c r="BF620" t="s">
        <v>71</v>
      </c>
      <c r="BG620" t="s">
        <v>71</v>
      </c>
      <c r="BH620" t="s">
        <v>71</v>
      </c>
      <c r="BI620" t="s">
        <v>71</v>
      </c>
      <c r="BJ620" t="s">
        <v>71</v>
      </c>
      <c r="BK620" t="s">
        <v>71</v>
      </c>
      <c r="BL620" t="s">
        <v>71</v>
      </c>
      <c r="BM620" t="s">
        <v>71</v>
      </c>
      <c r="BN620" t="s">
        <v>71</v>
      </c>
      <c r="BO620" t="s">
        <v>71</v>
      </c>
      <c r="BP620" t="s">
        <v>71</v>
      </c>
      <c r="BQ620" t="s">
        <v>71</v>
      </c>
      <c r="BR620" t="s">
        <v>71</v>
      </c>
      <c r="BS620" t="s">
        <v>71</v>
      </c>
      <c r="BT620" t="s">
        <v>5801</v>
      </c>
      <c r="BU620" t="str">
        <f>HYPERLINK("https%3A%2F%2Fwww.webofscience.com%2Fwos%2Fwoscc%2Ffull-record%2FWOS:000625208504010","View Full Record in Web of Science")</f>
        <v>View Full Record in Web of Science</v>
      </c>
    </row>
    <row r="621" spans="1:73" x14ac:dyDescent="0.25">
      <c r="A621" t="s">
        <v>69</v>
      </c>
      <c r="B621" t="s">
        <v>5802</v>
      </c>
      <c r="C621" t="s">
        <v>71</v>
      </c>
      <c r="D621" t="s">
        <v>71</v>
      </c>
      <c r="E621" t="s">
        <v>71</v>
      </c>
      <c r="F621" t="s">
        <v>5803</v>
      </c>
      <c r="G621" t="s">
        <v>71</v>
      </c>
      <c r="H621" t="s">
        <v>5804</v>
      </c>
      <c r="I621" t="s">
        <v>5805</v>
      </c>
      <c r="K621" t="s">
        <v>257</v>
      </c>
      <c r="L621" t="s">
        <v>71</v>
      </c>
      <c r="M621" t="s">
        <v>71</v>
      </c>
      <c r="N621" t="s">
        <v>71</v>
      </c>
      <c r="O621" t="s">
        <v>71</v>
      </c>
      <c r="P621" t="s">
        <v>71</v>
      </c>
      <c r="Q621" t="s">
        <v>71</v>
      </c>
      <c r="R621" t="s">
        <v>71</v>
      </c>
      <c r="S621" t="s">
        <v>71</v>
      </c>
      <c r="T621" t="s">
        <v>71</v>
      </c>
      <c r="U621" t="s">
        <v>71</v>
      </c>
      <c r="V621" t="s">
        <v>71</v>
      </c>
      <c r="W621" t="s">
        <v>5806</v>
      </c>
      <c r="X621" t="s">
        <v>71</v>
      </c>
      <c r="Y621" t="s">
        <v>71</v>
      </c>
      <c r="Z621" t="s">
        <v>71</v>
      </c>
      <c r="AA621" t="s">
        <v>71</v>
      </c>
      <c r="AB621" t="s">
        <v>5807</v>
      </c>
      <c r="AC621" t="s">
        <v>5808</v>
      </c>
      <c r="AD621" t="s">
        <v>71</v>
      </c>
      <c r="AE621" t="s">
        <v>71</v>
      </c>
      <c r="AF621" t="s">
        <v>71</v>
      </c>
      <c r="AG621" t="s">
        <v>71</v>
      </c>
      <c r="AH621" t="s">
        <v>71</v>
      </c>
      <c r="AI621" t="s">
        <v>71</v>
      </c>
      <c r="AJ621" t="s">
        <v>71</v>
      </c>
      <c r="AK621" t="s">
        <v>71</v>
      </c>
      <c r="AL621" t="s">
        <v>71</v>
      </c>
      <c r="AM621" t="s">
        <v>71</v>
      </c>
      <c r="AN621" t="s">
        <v>71</v>
      </c>
      <c r="AO621" t="s">
        <v>71</v>
      </c>
      <c r="AP621" t="s">
        <v>261</v>
      </c>
      <c r="AQ621" t="s">
        <v>262</v>
      </c>
      <c r="AR621" t="s">
        <v>71</v>
      </c>
      <c r="AS621" t="s">
        <v>71</v>
      </c>
      <c r="AT621" t="s">
        <v>71</v>
      </c>
      <c r="AU621" t="s">
        <v>479</v>
      </c>
      <c r="AV621">
        <v>2014</v>
      </c>
      <c r="AW621">
        <v>55</v>
      </c>
      <c r="AX621">
        <v>7</v>
      </c>
      <c r="AY621" t="s">
        <v>71</v>
      </c>
      <c r="AZ621" t="s">
        <v>71</v>
      </c>
      <c r="BA621" t="s">
        <v>180</v>
      </c>
      <c r="BB621" t="s">
        <v>71</v>
      </c>
      <c r="BC621">
        <v>1487</v>
      </c>
      <c r="BD621">
        <v>1501</v>
      </c>
      <c r="BE621" t="s">
        <v>71</v>
      </c>
      <c r="BF621" t="s">
        <v>5809</v>
      </c>
      <c r="BG621" t="str">
        <f>HYPERLINK("http://dx.doi.org/10.1016/j.ijar.2013.09.020","http://dx.doi.org/10.1016/j.ijar.2013.09.020")</f>
        <v>http://dx.doi.org/10.1016/j.ijar.2013.09.020</v>
      </c>
      <c r="BH621" t="s">
        <v>71</v>
      </c>
      <c r="BI621" t="s">
        <v>71</v>
      </c>
      <c r="BJ621" t="s">
        <v>71</v>
      </c>
      <c r="BK621" t="s">
        <v>71</v>
      </c>
      <c r="BL621" t="s">
        <v>71</v>
      </c>
      <c r="BM621" t="s">
        <v>71</v>
      </c>
      <c r="BN621" t="s">
        <v>71</v>
      </c>
      <c r="BO621" t="s">
        <v>71</v>
      </c>
      <c r="BP621" t="s">
        <v>71</v>
      </c>
      <c r="BQ621" t="s">
        <v>71</v>
      </c>
      <c r="BR621" t="s">
        <v>71</v>
      </c>
      <c r="BS621" t="s">
        <v>71</v>
      </c>
      <c r="BT621" t="s">
        <v>5810</v>
      </c>
      <c r="BU621" t="str">
        <f>HYPERLINK("https%3A%2F%2Fwww.webofscience.com%2Fwos%2Fwoscc%2Ffull-record%2FWOS:000340692200002","View Full Record in Web of Science")</f>
        <v>View Full Record in Web of Science</v>
      </c>
    </row>
    <row r="622" spans="1:73" x14ac:dyDescent="0.25">
      <c r="A622" t="s">
        <v>83</v>
      </c>
      <c r="B622" t="s">
        <v>5811</v>
      </c>
      <c r="C622" t="s">
        <v>71</v>
      </c>
      <c r="D622" t="s">
        <v>5812</v>
      </c>
      <c r="E622" t="s">
        <v>71</v>
      </c>
      <c r="F622" t="s">
        <v>5813</v>
      </c>
      <c r="G622" t="s">
        <v>71</v>
      </c>
      <c r="H622" t="s">
        <v>71</v>
      </c>
      <c r="I622" t="s">
        <v>5814</v>
      </c>
      <c r="K622" t="s">
        <v>5815</v>
      </c>
      <c r="L622" t="s">
        <v>5816</v>
      </c>
      <c r="M622" t="s">
        <v>71</v>
      </c>
      <c r="N622" t="s">
        <v>71</v>
      </c>
      <c r="O622" t="s">
        <v>71</v>
      </c>
      <c r="P622" t="s">
        <v>5817</v>
      </c>
      <c r="Q622" t="s">
        <v>5818</v>
      </c>
      <c r="R622" t="s">
        <v>3160</v>
      </c>
      <c r="S622" t="s">
        <v>71</v>
      </c>
      <c r="T622" t="s">
        <v>71</v>
      </c>
      <c r="U622" t="s">
        <v>71</v>
      </c>
      <c r="V622" t="s">
        <v>71</v>
      </c>
      <c r="W622" t="s">
        <v>5819</v>
      </c>
      <c r="X622" t="s">
        <v>71</v>
      </c>
      <c r="Y622" t="s">
        <v>71</v>
      </c>
      <c r="Z622" t="s">
        <v>71</v>
      </c>
      <c r="AA622" t="s">
        <v>71</v>
      </c>
      <c r="AB622" t="s">
        <v>71</v>
      </c>
      <c r="AC622" t="s">
        <v>71</v>
      </c>
      <c r="AD622" t="s">
        <v>71</v>
      </c>
      <c r="AE622" t="s">
        <v>71</v>
      </c>
      <c r="AF622" t="s">
        <v>71</v>
      </c>
      <c r="AG622" t="s">
        <v>71</v>
      </c>
      <c r="AH622" t="s">
        <v>71</v>
      </c>
      <c r="AI622" t="s">
        <v>71</v>
      </c>
      <c r="AJ622" t="s">
        <v>71</v>
      </c>
      <c r="AK622" t="s">
        <v>71</v>
      </c>
      <c r="AL622" t="s">
        <v>71</v>
      </c>
      <c r="AM622" t="s">
        <v>71</v>
      </c>
      <c r="AN622" t="s">
        <v>71</v>
      </c>
      <c r="AO622" t="s">
        <v>71</v>
      </c>
      <c r="AP622" t="s">
        <v>5820</v>
      </c>
      <c r="AQ622" t="s">
        <v>71</v>
      </c>
      <c r="AR622" t="s">
        <v>71</v>
      </c>
      <c r="AS622" t="s">
        <v>71</v>
      </c>
      <c r="AT622" t="s">
        <v>71</v>
      </c>
      <c r="AU622" t="s">
        <v>71</v>
      </c>
      <c r="AV622">
        <v>2011</v>
      </c>
      <c r="AW622">
        <v>11</v>
      </c>
      <c r="AX622" t="s">
        <v>71</v>
      </c>
      <c r="AY622" t="s">
        <v>1968</v>
      </c>
      <c r="AZ622" t="s">
        <v>71</v>
      </c>
      <c r="BA622" t="s">
        <v>71</v>
      </c>
      <c r="BB622" t="s">
        <v>71</v>
      </c>
      <c r="BC622">
        <v>452</v>
      </c>
      <c r="BD622">
        <v>459</v>
      </c>
      <c r="BE622" t="s">
        <v>71</v>
      </c>
      <c r="BF622" t="s">
        <v>5821</v>
      </c>
      <c r="BG622" t="str">
        <f>HYPERLINK("http://dx.doi.org/10.1016/j.proenv.2011.12.072","http://dx.doi.org/10.1016/j.proenv.2011.12.072")</f>
        <v>http://dx.doi.org/10.1016/j.proenv.2011.12.072</v>
      </c>
      <c r="BH622" t="s">
        <v>71</v>
      </c>
      <c r="BI622" t="s">
        <v>71</v>
      </c>
      <c r="BJ622" t="s">
        <v>71</v>
      </c>
      <c r="BK622" t="s">
        <v>71</v>
      </c>
      <c r="BL622" t="s">
        <v>71</v>
      </c>
      <c r="BM622" t="s">
        <v>71</v>
      </c>
      <c r="BN622" t="s">
        <v>71</v>
      </c>
      <c r="BO622" t="s">
        <v>71</v>
      </c>
      <c r="BP622" t="s">
        <v>71</v>
      </c>
      <c r="BQ622" t="s">
        <v>71</v>
      </c>
      <c r="BR622" t="s">
        <v>71</v>
      </c>
      <c r="BS622" t="s">
        <v>71</v>
      </c>
      <c r="BT622" t="s">
        <v>5822</v>
      </c>
      <c r="BU622" t="str">
        <f>HYPERLINK("https%3A%2F%2Fwww.webofscience.com%2Fwos%2Fwoscc%2Ffull-record%2FWOS:000312367700071","View Full Record in Web of Science")</f>
        <v>View Full Record in Web of Science</v>
      </c>
    </row>
    <row r="623" spans="1:73" x14ac:dyDescent="0.25">
      <c r="A623" t="s">
        <v>83</v>
      </c>
      <c r="B623" t="s">
        <v>5823</v>
      </c>
      <c r="C623" t="s">
        <v>71</v>
      </c>
      <c r="D623" t="s">
        <v>5824</v>
      </c>
      <c r="E623" t="s">
        <v>71</v>
      </c>
      <c r="F623" t="s">
        <v>5825</v>
      </c>
      <c r="G623" t="s">
        <v>71</v>
      </c>
      <c r="H623" t="s">
        <v>71</v>
      </c>
      <c r="I623" t="s">
        <v>5826</v>
      </c>
      <c r="K623" t="s">
        <v>5827</v>
      </c>
      <c r="L623" t="s">
        <v>71</v>
      </c>
      <c r="M623" t="s">
        <v>71</v>
      </c>
      <c r="N623" t="s">
        <v>71</v>
      </c>
      <c r="O623" t="s">
        <v>71</v>
      </c>
      <c r="P623" t="s">
        <v>5828</v>
      </c>
      <c r="Q623" t="s">
        <v>5829</v>
      </c>
      <c r="R623" t="s">
        <v>5830</v>
      </c>
      <c r="S623" t="s">
        <v>5831</v>
      </c>
      <c r="T623" t="s">
        <v>71</v>
      </c>
      <c r="U623" t="s">
        <v>71</v>
      </c>
      <c r="V623" t="s">
        <v>71</v>
      </c>
      <c r="W623" t="s">
        <v>5832</v>
      </c>
      <c r="X623" t="s">
        <v>71</v>
      </c>
      <c r="Y623" t="s">
        <v>71</v>
      </c>
      <c r="Z623" t="s">
        <v>71</v>
      </c>
      <c r="AA623" t="s">
        <v>71</v>
      </c>
      <c r="AB623" t="s">
        <v>71</v>
      </c>
      <c r="AC623" t="s">
        <v>71</v>
      </c>
      <c r="AD623" t="s">
        <v>71</v>
      </c>
      <c r="AE623" t="s">
        <v>71</v>
      </c>
      <c r="AF623" t="s">
        <v>71</v>
      </c>
      <c r="AG623" t="s">
        <v>71</v>
      </c>
      <c r="AH623" t="s">
        <v>71</v>
      </c>
      <c r="AI623" t="s">
        <v>71</v>
      </c>
      <c r="AJ623" t="s">
        <v>71</v>
      </c>
      <c r="AK623" t="s">
        <v>71</v>
      </c>
      <c r="AL623" t="s">
        <v>71</v>
      </c>
      <c r="AM623" t="s">
        <v>71</v>
      </c>
      <c r="AN623" t="s">
        <v>71</v>
      </c>
      <c r="AO623" t="s">
        <v>71</v>
      </c>
      <c r="AP623" t="s">
        <v>71</v>
      </c>
      <c r="AQ623" t="s">
        <v>71</v>
      </c>
      <c r="AR623" t="s">
        <v>5833</v>
      </c>
      <c r="AS623" t="s">
        <v>71</v>
      </c>
      <c r="AT623" t="s">
        <v>71</v>
      </c>
      <c r="AU623" t="s">
        <v>71</v>
      </c>
      <c r="AV623">
        <v>2007</v>
      </c>
      <c r="AW623" t="s">
        <v>71</v>
      </c>
      <c r="AX623" t="s">
        <v>71</v>
      </c>
      <c r="AY623" t="s">
        <v>71</v>
      </c>
      <c r="AZ623" t="s">
        <v>71</v>
      </c>
      <c r="BA623" t="s">
        <v>71</v>
      </c>
      <c r="BB623" t="s">
        <v>71</v>
      </c>
      <c r="BC623">
        <v>547</v>
      </c>
      <c r="BD623">
        <v>552</v>
      </c>
      <c r="BE623" t="s">
        <v>71</v>
      </c>
      <c r="BF623" t="s">
        <v>71</v>
      </c>
      <c r="BG623" t="s">
        <v>71</v>
      </c>
      <c r="BH623" t="s">
        <v>71</v>
      </c>
      <c r="BI623" t="s">
        <v>71</v>
      </c>
      <c r="BJ623" t="s">
        <v>71</v>
      </c>
      <c r="BK623" t="s">
        <v>71</v>
      </c>
      <c r="BL623" t="s">
        <v>71</v>
      </c>
      <c r="BM623" t="s">
        <v>71</v>
      </c>
      <c r="BN623" t="s">
        <v>71</v>
      </c>
      <c r="BO623" t="s">
        <v>71</v>
      </c>
      <c r="BP623" t="s">
        <v>71</v>
      </c>
      <c r="BQ623" t="s">
        <v>71</v>
      </c>
      <c r="BR623" t="s">
        <v>71</v>
      </c>
      <c r="BS623" t="s">
        <v>71</v>
      </c>
      <c r="BT623" t="s">
        <v>5834</v>
      </c>
      <c r="BU623" t="str">
        <f>HYPERLINK("https%3A%2F%2Fwww.webofscience.com%2Fwos%2Fwoscc%2Ffull-record%2FWOS:000252984300108","View Full Record in Web of Science")</f>
        <v>View Full Record in Web of Science</v>
      </c>
    </row>
    <row r="624" spans="1:73" x14ac:dyDescent="0.25">
      <c r="A624" t="s">
        <v>69</v>
      </c>
      <c r="B624" t="s">
        <v>5835</v>
      </c>
      <c r="C624" t="s">
        <v>71</v>
      </c>
      <c r="D624" t="s">
        <v>71</v>
      </c>
      <c r="E624" t="s">
        <v>71</v>
      </c>
      <c r="F624" t="s">
        <v>5835</v>
      </c>
      <c r="G624" t="s">
        <v>71</v>
      </c>
      <c r="H624" t="s">
        <v>71</v>
      </c>
      <c r="I624" t="s">
        <v>5836</v>
      </c>
      <c r="K624" t="s">
        <v>421</v>
      </c>
      <c r="L624" t="s">
        <v>71</v>
      </c>
      <c r="M624" t="s">
        <v>71</v>
      </c>
      <c r="N624" t="s">
        <v>71</v>
      </c>
      <c r="O624" t="s">
        <v>71</v>
      </c>
      <c r="P624" t="s">
        <v>71</v>
      </c>
      <c r="Q624" t="s">
        <v>71</v>
      </c>
      <c r="R624" t="s">
        <v>71</v>
      </c>
      <c r="S624" t="s">
        <v>71</v>
      </c>
      <c r="T624" t="s">
        <v>71</v>
      </c>
      <c r="U624" t="s">
        <v>71</v>
      </c>
      <c r="V624" t="s">
        <v>71</v>
      </c>
      <c r="W624" t="s">
        <v>5837</v>
      </c>
      <c r="X624" t="s">
        <v>71</v>
      </c>
      <c r="Y624" t="s">
        <v>71</v>
      </c>
      <c r="Z624" t="s">
        <v>71</v>
      </c>
      <c r="AA624" t="s">
        <v>71</v>
      </c>
      <c r="AB624" t="s">
        <v>71</v>
      </c>
      <c r="AC624" t="s">
        <v>71</v>
      </c>
      <c r="AD624" t="s">
        <v>71</v>
      </c>
      <c r="AE624" t="s">
        <v>71</v>
      </c>
      <c r="AF624" t="s">
        <v>71</v>
      </c>
      <c r="AG624" t="s">
        <v>71</v>
      </c>
      <c r="AH624" t="s">
        <v>71</v>
      </c>
      <c r="AI624" t="s">
        <v>71</v>
      </c>
      <c r="AJ624" t="s">
        <v>71</v>
      </c>
      <c r="AK624" t="s">
        <v>71</v>
      </c>
      <c r="AL624" t="s">
        <v>71</v>
      </c>
      <c r="AM624" t="s">
        <v>71</v>
      </c>
      <c r="AN624" t="s">
        <v>71</v>
      </c>
      <c r="AO624" t="s">
        <v>71</v>
      </c>
      <c r="AP624" t="s">
        <v>423</v>
      </c>
      <c r="AQ624" t="s">
        <v>71</v>
      </c>
      <c r="AR624" t="s">
        <v>71</v>
      </c>
      <c r="AS624" t="s">
        <v>71</v>
      </c>
      <c r="AT624" t="s">
        <v>71</v>
      </c>
      <c r="AU624" t="s">
        <v>5838</v>
      </c>
      <c r="AV624">
        <v>1992</v>
      </c>
      <c r="AW624">
        <v>51</v>
      </c>
      <c r="AX624">
        <v>2</v>
      </c>
      <c r="AY624" t="s">
        <v>71</v>
      </c>
      <c r="AZ624" t="s">
        <v>71</v>
      </c>
      <c r="BA624" t="s">
        <v>71</v>
      </c>
      <c r="BB624" t="s">
        <v>71</v>
      </c>
      <c r="BC624">
        <v>131</v>
      </c>
      <c r="BD624">
        <v>146</v>
      </c>
      <c r="BE624" t="s">
        <v>71</v>
      </c>
      <c r="BF624" t="s">
        <v>5839</v>
      </c>
      <c r="BG624" t="str">
        <f>HYPERLINK("http://dx.doi.org/10.1016/0165-0114(92)90186-8","http://dx.doi.org/10.1016/0165-0114(92)90186-8")</f>
        <v>http://dx.doi.org/10.1016/0165-0114(92)90186-8</v>
      </c>
      <c r="BH624" t="s">
        <v>71</v>
      </c>
      <c r="BI624" t="s">
        <v>71</v>
      </c>
      <c r="BJ624" t="s">
        <v>71</v>
      </c>
      <c r="BK624" t="s">
        <v>71</v>
      </c>
      <c r="BL624" t="s">
        <v>71</v>
      </c>
      <c r="BM624" t="s">
        <v>71</v>
      </c>
      <c r="BN624" t="s">
        <v>71</v>
      </c>
      <c r="BO624" t="s">
        <v>71</v>
      </c>
      <c r="BP624" t="s">
        <v>71</v>
      </c>
      <c r="BQ624" t="s">
        <v>71</v>
      </c>
      <c r="BR624" t="s">
        <v>71</v>
      </c>
      <c r="BS624" t="s">
        <v>71</v>
      </c>
      <c r="BT624" t="s">
        <v>5840</v>
      </c>
      <c r="BU624" t="str">
        <f>HYPERLINK("https%3A%2F%2Fwww.webofscience.com%2Fwos%2Fwoscc%2Ffull-record%2FWOS:A1992KA54700001","View Full Record in Web of Science")</f>
        <v>View Full Record in Web of Science</v>
      </c>
    </row>
    <row r="625" spans="1:73" x14ac:dyDescent="0.25">
      <c r="A625" t="s">
        <v>69</v>
      </c>
      <c r="B625" t="s">
        <v>5841</v>
      </c>
      <c r="C625" t="s">
        <v>71</v>
      </c>
      <c r="D625" t="s">
        <v>71</v>
      </c>
      <c r="E625" t="s">
        <v>71</v>
      </c>
      <c r="F625" t="s">
        <v>5842</v>
      </c>
      <c r="G625" t="s">
        <v>71</v>
      </c>
      <c r="H625" t="s">
        <v>71</v>
      </c>
      <c r="I625" t="s">
        <v>5843</v>
      </c>
      <c r="K625" t="s">
        <v>174</v>
      </c>
      <c r="L625" t="s">
        <v>71</v>
      </c>
      <c r="M625" t="s">
        <v>71</v>
      </c>
      <c r="N625" t="s">
        <v>71</v>
      </c>
      <c r="O625" t="s">
        <v>71</v>
      </c>
      <c r="P625" t="s">
        <v>71</v>
      </c>
      <c r="Q625" t="s">
        <v>71</v>
      </c>
      <c r="R625" t="s">
        <v>71</v>
      </c>
      <c r="S625" t="s">
        <v>71</v>
      </c>
      <c r="T625" t="s">
        <v>71</v>
      </c>
      <c r="U625" t="s">
        <v>71</v>
      </c>
      <c r="V625" t="s">
        <v>71</v>
      </c>
      <c r="W625" t="s">
        <v>5844</v>
      </c>
      <c r="X625" t="s">
        <v>71</v>
      </c>
      <c r="Y625" t="s">
        <v>71</v>
      </c>
      <c r="Z625" t="s">
        <v>71</v>
      </c>
      <c r="AA625" t="s">
        <v>71</v>
      </c>
      <c r="AB625" t="s">
        <v>71</v>
      </c>
      <c r="AC625" t="s">
        <v>71</v>
      </c>
      <c r="AD625" t="s">
        <v>71</v>
      </c>
      <c r="AE625" t="s">
        <v>71</v>
      </c>
      <c r="AF625" t="s">
        <v>71</v>
      </c>
      <c r="AG625" t="s">
        <v>71</v>
      </c>
      <c r="AH625" t="s">
        <v>71</v>
      </c>
      <c r="AI625" t="s">
        <v>71</v>
      </c>
      <c r="AJ625" t="s">
        <v>71</v>
      </c>
      <c r="AK625" t="s">
        <v>71</v>
      </c>
      <c r="AL625" t="s">
        <v>71</v>
      </c>
      <c r="AM625" t="s">
        <v>71</v>
      </c>
      <c r="AN625" t="s">
        <v>71</v>
      </c>
      <c r="AO625" t="s">
        <v>71</v>
      </c>
      <c r="AP625" t="s">
        <v>178</v>
      </c>
      <c r="AQ625" t="s">
        <v>179</v>
      </c>
      <c r="AR625" t="s">
        <v>71</v>
      </c>
      <c r="AS625" t="s">
        <v>71</v>
      </c>
      <c r="AT625" t="s">
        <v>71</v>
      </c>
      <c r="AU625" t="s">
        <v>71</v>
      </c>
      <c r="AV625">
        <v>2021</v>
      </c>
      <c r="AW625">
        <v>41</v>
      </c>
      <c r="AX625">
        <v>1</v>
      </c>
      <c r="AY625" t="s">
        <v>71</v>
      </c>
      <c r="AZ625" t="s">
        <v>71</v>
      </c>
      <c r="BA625" t="s">
        <v>71</v>
      </c>
      <c r="BB625" t="s">
        <v>71</v>
      </c>
      <c r="BC625">
        <v>1499</v>
      </c>
      <c r="BD625">
        <v>1508</v>
      </c>
      <c r="BE625" t="s">
        <v>71</v>
      </c>
      <c r="BF625" t="s">
        <v>5845</v>
      </c>
      <c r="BG625" t="str">
        <f>HYPERLINK("http://dx.doi.org/10.3233/JIFS-210366","http://dx.doi.org/10.3233/JIFS-210366")</f>
        <v>http://dx.doi.org/10.3233/JIFS-210366</v>
      </c>
      <c r="BH625" t="s">
        <v>71</v>
      </c>
      <c r="BI625" t="s">
        <v>71</v>
      </c>
      <c r="BJ625" t="s">
        <v>71</v>
      </c>
      <c r="BK625" t="s">
        <v>71</v>
      </c>
      <c r="BL625" t="s">
        <v>71</v>
      </c>
      <c r="BM625" t="s">
        <v>71</v>
      </c>
      <c r="BN625" t="s">
        <v>71</v>
      </c>
      <c r="BO625" t="s">
        <v>71</v>
      </c>
      <c r="BP625" t="s">
        <v>71</v>
      </c>
      <c r="BQ625" t="s">
        <v>71</v>
      </c>
      <c r="BR625" t="s">
        <v>71</v>
      </c>
      <c r="BS625" t="s">
        <v>71</v>
      </c>
      <c r="BT625" t="s">
        <v>5846</v>
      </c>
      <c r="BU625" t="str">
        <f>HYPERLINK("https%3A%2F%2Fwww.webofscience.com%2Fwos%2Fwoscc%2Ffull-record%2FWOS:000685896700090","View Full Record in Web of Science")</f>
        <v>View Full Record in Web of Science</v>
      </c>
    </row>
    <row r="626" spans="1:73" x14ac:dyDescent="0.25">
      <c r="A626" t="s">
        <v>83</v>
      </c>
      <c r="B626" t="s">
        <v>5847</v>
      </c>
      <c r="C626" t="s">
        <v>71</v>
      </c>
      <c r="D626" t="s">
        <v>5848</v>
      </c>
      <c r="E626" t="s">
        <v>71</v>
      </c>
      <c r="F626" t="s">
        <v>5849</v>
      </c>
      <c r="G626" t="s">
        <v>71</v>
      </c>
      <c r="H626" t="s">
        <v>71</v>
      </c>
      <c r="I626" t="s">
        <v>5850</v>
      </c>
      <c r="K626" t="s">
        <v>5851</v>
      </c>
      <c r="L626" t="s">
        <v>71</v>
      </c>
      <c r="M626" t="s">
        <v>71</v>
      </c>
      <c r="N626" t="s">
        <v>71</v>
      </c>
      <c r="O626" t="s">
        <v>71</v>
      </c>
      <c r="P626" t="s">
        <v>5852</v>
      </c>
      <c r="Q626" t="s">
        <v>5853</v>
      </c>
      <c r="R626" t="s">
        <v>5854</v>
      </c>
      <c r="S626" t="s">
        <v>5855</v>
      </c>
      <c r="T626" t="s">
        <v>71</v>
      </c>
      <c r="U626" t="s">
        <v>71</v>
      </c>
      <c r="V626" t="s">
        <v>71</v>
      </c>
      <c r="W626" t="s">
        <v>5856</v>
      </c>
      <c r="X626" t="s">
        <v>71</v>
      </c>
      <c r="Y626" t="s">
        <v>71</v>
      </c>
      <c r="Z626" t="s">
        <v>71</v>
      </c>
      <c r="AA626" t="s">
        <v>71</v>
      </c>
      <c r="AB626" t="s">
        <v>5857</v>
      </c>
      <c r="AC626" t="s">
        <v>5858</v>
      </c>
      <c r="AD626" t="s">
        <v>71</v>
      </c>
      <c r="AE626" t="s">
        <v>71</v>
      </c>
      <c r="AF626" t="s">
        <v>71</v>
      </c>
      <c r="AG626" t="s">
        <v>71</v>
      </c>
      <c r="AH626" t="s">
        <v>71</v>
      </c>
      <c r="AI626" t="s">
        <v>71</v>
      </c>
      <c r="AJ626" t="s">
        <v>71</v>
      </c>
      <c r="AK626" t="s">
        <v>71</v>
      </c>
      <c r="AL626" t="s">
        <v>71</v>
      </c>
      <c r="AM626" t="s">
        <v>71</v>
      </c>
      <c r="AN626" t="s">
        <v>71</v>
      </c>
      <c r="AO626" t="s">
        <v>71</v>
      </c>
      <c r="AP626" t="s">
        <v>71</v>
      </c>
      <c r="AQ626" t="s">
        <v>71</v>
      </c>
      <c r="AR626" t="s">
        <v>5859</v>
      </c>
      <c r="AS626" t="s">
        <v>71</v>
      </c>
      <c r="AT626" t="s">
        <v>71</v>
      </c>
      <c r="AU626" t="s">
        <v>71</v>
      </c>
      <c r="AV626">
        <v>2019</v>
      </c>
      <c r="AW626" t="s">
        <v>71</v>
      </c>
      <c r="AX626" t="s">
        <v>71</v>
      </c>
      <c r="AY626" t="s">
        <v>71</v>
      </c>
      <c r="AZ626" t="s">
        <v>71</v>
      </c>
      <c r="BA626" t="s">
        <v>71</v>
      </c>
      <c r="BB626" t="s">
        <v>71</v>
      </c>
      <c r="BC626">
        <v>509</v>
      </c>
      <c r="BD626">
        <v>514</v>
      </c>
      <c r="BE626" t="s">
        <v>71</v>
      </c>
      <c r="BF626" t="s">
        <v>71</v>
      </c>
      <c r="BG626" t="s">
        <v>71</v>
      </c>
      <c r="BH626" t="s">
        <v>71</v>
      </c>
      <c r="BI626" t="s">
        <v>71</v>
      </c>
      <c r="BJ626" t="s">
        <v>71</v>
      </c>
      <c r="BK626" t="s">
        <v>71</v>
      </c>
      <c r="BL626" t="s">
        <v>71</v>
      </c>
      <c r="BM626" t="s">
        <v>71</v>
      </c>
      <c r="BN626" t="s">
        <v>71</v>
      </c>
      <c r="BO626" t="s">
        <v>71</v>
      </c>
      <c r="BP626" t="s">
        <v>71</v>
      </c>
      <c r="BQ626" t="s">
        <v>71</v>
      </c>
      <c r="BR626" t="s">
        <v>71</v>
      </c>
      <c r="BS626" t="s">
        <v>71</v>
      </c>
      <c r="BT626" t="s">
        <v>5860</v>
      </c>
      <c r="BU626" t="str">
        <f>HYPERLINK("https%3A%2F%2Fwww.webofscience.com%2Fwos%2Fwoscc%2Ffull-record%2FWOS:000542980800093","View Full Record in Web of Science")</f>
        <v>View Full Record in Web of Science</v>
      </c>
    </row>
    <row r="627" spans="1:73" x14ac:dyDescent="0.25">
      <c r="A627" t="s">
        <v>69</v>
      </c>
      <c r="B627" t="s">
        <v>5444</v>
      </c>
      <c r="C627" t="s">
        <v>71</v>
      </c>
      <c r="D627" t="s">
        <v>71</v>
      </c>
      <c r="E627" t="s">
        <v>71</v>
      </c>
      <c r="F627" t="s">
        <v>5444</v>
      </c>
      <c r="G627" t="s">
        <v>71</v>
      </c>
      <c r="H627" t="s">
        <v>71</v>
      </c>
      <c r="I627" t="s">
        <v>5446</v>
      </c>
      <c r="K627" t="s">
        <v>510</v>
      </c>
      <c r="L627" t="s">
        <v>71</v>
      </c>
      <c r="M627" t="s">
        <v>71</v>
      </c>
      <c r="N627" t="s">
        <v>71</v>
      </c>
      <c r="O627" t="s">
        <v>71</v>
      </c>
      <c r="P627" t="s">
        <v>71</v>
      </c>
      <c r="Q627" t="s">
        <v>71</v>
      </c>
      <c r="R627" t="s">
        <v>71</v>
      </c>
      <c r="S627" t="s">
        <v>71</v>
      </c>
      <c r="T627" t="s">
        <v>71</v>
      </c>
      <c r="U627" t="s">
        <v>71</v>
      </c>
      <c r="V627" t="s">
        <v>71</v>
      </c>
      <c r="W627" t="s">
        <v>5861</v>
      </c>
      <c r="X627" t="s">
        <v>71</v>
      </c>
      <c r="Y627" t="s">
        <v>71</v>
      </c>
      <c r="Z627" t="s">
        <v>71</v>
      </c>
      <c r="AA627" t="s">
        <v>71</v>
      </c>
      <c r="AB627" t="s">
        <v>71</v>
      </c>
      <c r="AC627" t="s">
        <v>71</v>
      </c>
      <c r="AD627" t="s">
        <v>71</v>
      </c>
      <c r="AE627" t="s">
        <v>71</v>
      </c>
      <c r="AF627" t="s">
        <v>71</v>
      </c>
      <c r="AG627" t="s">
        <v>71</v>
      </c>
      <c r="AH627" t="s">
        <v>71</v>
      </c>
      <c r="AI627" t="s">
        <v>71</v>
      </c>
      <c r="AJ627" t="s">
        <v>71</v>
      </c>
      <c r="AK627" t="s">
        <v>71</v>
      </c>
      <c r="AL627" t="s">
        <v>71</v>
      </c>
      <c r="AM627" t="s">
        <v>71</v>
      </c>
      <c r="AN627" t="s">
        <v>71</v>
      </c>
      <c r="AO627" t="s">
        <v>71</v>
      </c>
      <c r="AP627" t="s">
        <v>512</v>
      </c>
      <c r="AQ627" t="s">
        <v>71</v>
      </c>
      <c r="AR627" t="s">
        <v>71</v>
      </c>
      <c r="AS627" t="s">
        <v>71</v>
      </c>
      <c r="AT627" t="s">
        <v>71</v>
      </c>
      <c r="AU627" t="s">
        <v>71</v>
      </c>
      <c r="AV627">
        <v>1999</v>
      </c>
      <c r="AW627">
        <v>28</v>
      </c>
      <c r="AX627" t="s">
        <v>5862</v>
      </c>
      <c r="AY627" t="s">
        <v>71</v>
      </c>
      <c r="AZ627" t="s">
        <v>71</v>
      </c>
      <c r="BA627" t="s">
        <v>71</v>
      </c>
      <c r="BB627" t="s">
        <v>71</v>
      </c>
      <c r="BC627">
        <v>515</v>
      </c>
      <c r="BD627">
        <v>526</v>
      </c>
      <c r="BE627" t="s">
        <v>71</v>
      </c>
      <c r="BF627" t="s">
        <v>5863</v>
      </c>
      <c r="BG627" t="str">
        <f>HYPERLINK("http://dx.doi.org/10.1108/03684929910277742","http://dx.doi.org/10.1108/03684929910277742")</f>
        <v>http://dx.doi.org/10.1108/03684929910277742</v>
      </c>
      <c r="BH627" t="s">
        <v>71</v>
      </c>
      <c r="BI627" t="s">
        <v>71</v>
      </c>
      <c r="BJ627" t="s">
        <v>71</v>
      </c>
      <c r="BK627" t="s">
        <v>71</v>
      </c>
      <c r="BL627" t="s">
        <v>71</v>
      </c>
      <c r="BM627" t="s">
        <v>71</v>
      </c>
      <c r="BN627" t="s">
        <v>71</v>
      </c>
      <c r="BO627" t="s">
        <v>71</v>
      </c>
      <c r="BP627" t="s">
        <v>71</v>
      </c>
      <c r="BQ627" t="s">
        <v>71</v>
      </c>
      <c r="BR627" t="s">
        <v>71</v>
      </c>
      <c r="BS627" t="s">
        <v>71</v>
      </c>
      <c r="BT627" t="s">
        <v>5864</v>
      </c>
      <c r="BU627" t="str">
        <f>HYPERLINK("https%3A%2F%2Fwww.webofscience.com%2Fwos%2Fwoscc%2Ffull-record%2FWOS:000081952300012","View Full Record in Web of Science")</f>
        <v>View Full Record in Web of Science</v>
      </c>
    </row>
    <row r="628" spans="1:73" x14ac:dyDescent="0.25">
      <c r="A628" t="s">
        <v>83</v>
      </c>
      <c r="B628" t="s">
        <v>5865</v>
      </c>
      <c r="C628" t="s">
        <v>71</v>
      </c>
      <c r="D628" t="s">
        <v>71</v>
      </c>
      <c r="E628" t="s">
        <v>102</v>
      </c>
      <c r="F628" t="s">
        <v>5866</v>
      </c>
      <c r="G628" t="s">
        <v>71</v>
      </c>
      <c r="H628" t="s">
        <v>71</v>
      </c>
      <c r="I628" t="s">
        <v>5867</v>
      </c>
      <c r="K628" t="s">
        <v>5868</v>
      </c>
      <c r="L628" t="s">
        <v>4779</v>
      </c>
      <c r="M628" t="s">
        <v>71</v>
      </c>
      <c r="N628" t="s">
        <v>71</v>
      </c>
      <c r="O628" t="s">
        <v>71</v>
      </c>
      <c r="P628" t="s">
        <v>5869</v>
      </c>
      <c r="Q628" t="s">
        <v>5870</v>
      </c>
      <c r="R628" t="s">
        <v>5871</v>
      </c>
      <c r="S628" t="s">
        <v>5872</v>
      </c>
      <c r="T628" t="s">
        <v>71</v>
      </c>
      <c r="U628" t="s">
        <v>71</v>
      </c>
      <c r="V628" t="s">
        <v>71</v>
      </c>
      <c r="W628" t="s">
        <v>5873</v>
      </c>
      <c r="X628" t="s">
        <v>71</v>
      </c>
      <c r="Y628" t="s">
        <v>71</v>
      </c>
      <c r="Z628" t="s">
        <v>71</v>
      </c>
      <c r="AA628" t="s">
        <v>71</v>
      </c>
      <c r="AB628" t="s">
        <v>71</v>
      </c>
      <c r="AC628" t="s">
        <v>71</v>
      </c>
      <c r="AD628" t="s">
        <v>71</v>
      </c>
      <c r="AE628" t="s">
        <v>71</v>
      </c>
      <c r="AF628" t="s">
        <v>71</v>
      </c>
      <c r="AG628" t="s">
        <v>71</v>
      </c>
      <c r="AH628" t="s">
        <v>71</v>
      </c>
      <c r="AI628" t="s">
        <v>71</v>
      </c>
      <c r="AJ628" t="s">
        <v>71</v>
      </c>
      <c r="AK628" t="s">
        <v>71</v>
      </c>
      <c r="AL628" t="s">
        <v>71</v>
      </c>
      <c r="AM628" t="s">
        <v>71</v>
      </c>
      <c r="AN628" t="s">
        <v>71</v>
      </c>
      <c r="AO628" t="s">
        <v>71</v>
      </c>
      <c r="AP628" t="s">
        <v>4786</v>
      </c>
      <c r="AQ628" t="s">
        <v>71</v>
      </c>
      <c r="AR628" t="s">
        <v>5874</v>
      </c>
      <c r="AS628" t="s">
        <v>71</v>
      </c>
      <c r="AT628" t="s">
        <v>71</v>
      </c>
      <c r="AU628" t="s">
        <v>71</v>
      </c>
      <c r="AV628">
        <v>2017</v>
      </c>
      <c r="AW628" t="s">
        <v>71</v>
      </c>
      <c r="AX628" t="s">
        <v>71</v>
      </c>
      <c r="AY628" t="s">
        <v>71</v>
      </c>
      <c r="AZ628" t="s">
        <v>71</v>
      </c>
      <c r="BA628" t="s">
        <v>71</v>
      </c>
      <c r="BB628" t="s">
        <v>71</v>
      </c>
      <c r="BC628" t="s">
        <v>71</v>
      </c>
      <c r="BD628" t="s">
        <v>71</v>
      </c>
      <c r="BE628" t="s">
        <v>71</v>
      </c>
      <c r="BF628" t="s">
        <v>71</v>
      </c>
      <c r="BG628" t="s">
        <v>71</v>
      </c>
      <c r="BH628" t="s">
        <v>71</v>
      </c>
      <c r="BI628" t="s">
        <v>71</v>
      </c>
      <c r="BJ628" t="s">
        <v>71</v>
      </c>
      <c r="BK628" t="s">
        <v>71</v>
      </c>
      <c r="BL628" t="s">
        <v>71</v>
      </c>
      <c r="BM628" t="s">
        <v>71</v>
      </c>
      <c r="BN628" t="s">
        <v>71</v>
      </c>
      <c r="BO628" t="s">
        <v>71</v>
      </c>
      <c r="BP628" t="s">
        <v>71</v>
      </c>
      <c r="BQ628" t="s">
        <v>71</v>
      </c>
      <c r="BR628" t="s">
        <v>71</v>
      </c>
      <c r="BS628" t="s">
        <v>71</v>
      </c>
      <c r="BT628" t="s">
        <v>5875</v>
      </c>
      <c r="BU628" t="str">
        <f>HYPERLINK("https%3A%2F%2Fwww.webofscience.com%2Fwos%2Fwoscc%2Ffull-record%2FWOS:000427063700134","View Full Record in Web of Science")</f>
        <v>View Full Record in Web of Science</v>
      </c>
    </row>
    <row r="629" spans="1:73" x14ac:dyDescent="0.25">
      <c r="A629" t="s">
        <v>69</v>
      </c>
      <c r="B629" t="s">
        <v>5876</v>
      </c>
      <c r="C629" t="s">
        <v>71</v>
      </c>
      <c r="D629" t="s">
        <v>71</v>
      </c>
      <c r="E629" t="s">
        <v>71</v>
      </c>
      <c r="F629" t="s">
        <v>5877</v>
      </c>
      <c r="G629" t="s">
        <v>71</v>
      </c>
      <c r="H629" t="s">
        <v>71</v>
      </c>
      <c r="I629" t="s">
        <v>5878</v>
      </c>
      <c r="K629" t="s">
        <v>421</v>
      </c>
      <c r="L629" t="s">
        <v>71</v>
      </c>
      <c r="M629" t="s">
        <v>71</v>
      </c>
      <c r="N629" t="s">
        <v>71</v>
      </c>
      <c r="O629" t="s">
        <v>71</v>
      </c>
      <c r="P629" t="s">
        <v>5879</v>
      </c>
      <c r="Q629" t="s">
        <v>5880</v>
      </c>
      <c r="R629" t="s">
        <v>5881</v>
      </c>
      <c r="S629" t="s">
        <v>71</v>
      </c>
      <c r="T629" t="s">
        <v>71</v>
      </c>
      <c r="U629" t="s">
        <v>71</v>
      </c>
      <c r="V629" t="s">
        <v>71</v>
      </c>
      <c r="W629" t="s">
        <v>5882</v>
      </c>
      <c r="X629" t="s">
        <v>71</v>
      </c>
      <c r="Y629" t="s">
        <v>71</v>
      </c>
      <c r="Z629" t="s">
        <v>71</v>
      </c>
      <c r="AA629" t="s">
        <v>71</v>
      </c>
      <c r="AB629" t="s">
        <v>71</v>
      </c>
      <c r="AC629" t="s">
        <v>5883</v>
      </c>
      <c r="AD629" t="s">
        <v>71</v>
      </c>
      <c r="AE629" t="s">
        <v>71</v>
      </c>
      <c r="AF629" t="s">
        <v>71</v>
      </c>
      <c r="AG629" t="s">
        <v>71</v>
      </c>
      <c r="AH629" t="s">
        <v>71</v>
      </c>
      <c r="AI629" t="s">
        <v>71</v>
      </c>
      <c r="AJ629" t="s">
        <v>71</v>
      </c>
      <c r="AK629" t="s">
        <v>71</v>
      </c>
      <c r="AL629" t="s">
        <v>71</v>
      </c>
      <c r="AM629" t="s">
        <v>71</v>
      </c>
      <c r="AN629" t="s">
        <v>71</v>
      </c>
      <c r="AO629" t="s">
        <v>71</v>
      </c>
      <c r="AP629" t="s">
        <v>423</v>
      </c>
      <c r="AQ629" t="s">
        <v>715</v>
      </c>
      <c r="AR629" t="s">
        <v>71</v>
      </c>
      <c r="AS629" t="s">
        <v>71</v>
      </c>
      <c r="AT629" t="s">
        <v>71</v>
      </c>
      <c r="AU629" t="s">
        <v>5884</v>
      </c>
      <c r="AV629">
        <v>2010</v>
      </c>
      <c r="AW629">
        <v>161</v>
      </c>
      <c r="AX629">
        <v>2</v>
      </c>
      <c r="AY629" t="s">
        <v>71</v>
      </c>
      <c r="AZ629" t="s">
        <v>71</v>
      </c>
      <c r="BA629" t="s">
        <v>71</v>
      </c>
      <c r="BB629" t="s">
        <v>71</v>
      </c>
      <c r="BC629">
        <v>202</v>
      </c>
      <c r="BD629">
        <v>215</v>
      </c>
      <c r="BE629" t="s">
        <v>71</v>
      </c>
      <c r="BF629" t="s">
        <v>5885</v>
      </c>
      <c r="BG629" t="str">
        <f>HYPERLINK("http://dx.doi.org/10.1016/j.fss.2009.08.011","http://dx.doi.org/10.1016/j.fss.2009.08.011")</f>
        <v>http://dx.doi.org/10.1016/j.fss.2009.08.011</v>
      </c>
      <c r="BH629" t="s">
        <v>71</v>
      </c>
      <c r="BI629" t="s">
        <v>71</v>
      </c>
      <c r="BJ629" t="s">
        <v>71</v>
      </c>
      <c r="BK629" t="s">
        <v>71</v>
      </c>
      <c r="BL629" t="s">
        <v>71</v>
      </c>
      <c r="BM629" t="s">
        <v>71</v>
      </c>
      <c r="BN629" t="s">
        <v>71</v>
      </c>
      <c r="BO629" t="s">
        <v>71</v>
      </c>
      <c r="BP629" t="s">
        <v>71</v>
      </c>
      <c r="BQ629" t="s">
        <v>71</v>
      </c>
      <c r="BR629" t="s">
        <v>71</v>
      </c>
      <c r="BS629" t="s">
        <v>71</v>
      </c>
      <c r="BT629" t="s">
        <v>5886</v>
      </c>
      <c r="BU629" t="str">
        <f>HYPERLINK("https%3A%2F%2Fwww.webofscience.com%2Fwos%2Fwoscc%2Ffull-record%2FWOS:000273171500005","View Full Record in Web of Science")</f>
        <v>View Full Record in Web of Science</v>
      </c>
    </row>
    <row r="630" spans="1:73" x14ac:dyDescent="0.25">
      <c r="A630" t="s">
        <v>83</v>
      </c>
      <c r="B630" t="s">
        <v>5887</v>
      </c>
      <c r="C630" t="s">
        <v>71</v>
      </c>
      <c r="D630" t="s">
        <v>5888</v>
      </c>
      <c r="E630" t="s">
        <v>71</v>
      </c>
      <c r="F630" t="s">
        <v>5887</v>
      </c>
      <c r="G630" t="s">
        <v>71</v>
      </c>
      <c r="H630" t="s">
        <v>71</v>
      </c>
      <c r="I630" t="s">
        <v>5889</v>
      </c>
      <c r="K630" t="s">
        <v>5890</v>
      </c>
      <c r="L630" t="s">
        <v>71</v>
      </c>
      <c r="M630" t="s">
        <v>71</v>
      </c>
      <c r="N630" t="s">
        <v>71</v>
      </c>
      <c r="O630" t="s">
        <v>71</v>
      </c>
      <c r="P630" t="s">
        <v>5891</v>
      </c>
      <c r="Q630" t="s">
        <v>5892</v>
      </c>
      <c r="R630" t="s">
        <v>5893</v>
      </c>
      <c r="S630" t="s">
        <v>5894</v>
      </c>
      <c r="T630" t="s">
        <v>71</v>
      </c>
      <c r="U630" t="s">
        <v>71</v>
      </c>
      <c r="V630" t="s">
        <v>71</v>
      </c>
      <c r="W630" t="s">
        <v>5895</v>
      </c>
      <c r="X630" t="s">
        <v>71</v>
      </c>
      <c r="Y630" t="s">
        <v>71</v>
      </c>
      <c r="Z630" t="s">
        <v>71</v>
      </c>
      <c r="AA630" t="s">
        <v>71</v>
      </c>
      <c r="AB630" t="s">
        <v>71</v>
      </c>
      <c r="AC630" t="s">
        <v>71</v>
      </c>
      <c r="AD630" t="s">
        <v>71</v>
      </c>
      <c r="AE630" t="s">
        <v>71</v>
      </c>
      <c r="AF630" t="s">
        <v>71</v>
      </c>
      <c r="AG630" t="s">
        <v>71</v>
      </c>
      <c r="AH630" t="s">
        <v>71</v>
      </c>
      <c r="AI630" t="s">
        <v>71</v>
      </c>
      <c r="AJ630" t="s">
        <v>71</v>
      </c>
      <c r="AK630" t="s">
        <v>71</v>
      </c>
      <c r="AL630" t="s">
        <v>71</v>
      </c>
      <c r="AM630" t="s">
        <v>71</v>
      </c>
      <c r="AN630" t="s">
        <v>71</v>
      </c>
      <c r="AO630" t="s">
        <v>71</v>
      </c>
      <c r="AP630" t="s">
        <v>71</v>
      </c>
      <c r="AQ630" t="s">
        <v>71</v>
      </c>
      <c r="AR630" t="s">
        <v>5896</v>
      </c>
      <c r="AS630" t="s">
        <v>71</v>
      </c>
      <c r="AT630" t="s">
        <v>71</v>
      </c>
      <c r="AU630" t="s">
        <v>71</v>
      </c>
      <c r="AV630">
        <v>2005</v>
      </c>
      <c r="AW630" t="s">
        <v>71</v>
      </c>
      <c r="AX630" t="s">
        <v>71</v>
      </c>
      <c r="AY630" t="s">
        <v>71</v>
      </c>
      <c r="AZ630" t="s">
        <v>71</v>
      </c>
      <c r="BA630" t="s">
        <v>71</v>
      </c>
      <c r="BB630" t="s">
        <v>71</v>
      </c>
      <c r="BC630">
        <v>113</v>
      </c>
      <c r="BD630">
        <v>116</v>
      </c>
      <c r="BE630" t="s">
        <v>71</v>
      </c>
      <c r="BF630" t="s">
        <v>71</v>
      </c>
      <c r="BG630" t="s">
        <v>71</v>
      </c>
      <c r="BH630" t="s">
        <v>71</v>
      </c>
      <c r="BI630" t="s">
        <v>71</v>
      </c>
      <c r="BJ630" t="s">
        <v>71</v>
      </c>
      <c r="BK630" t="s">
        <v>71</v>
      </c>
      <c r="BL630" t="s">
        <v>71</v>
      </c>
      <c r="BM630" t="s">
        <v>71</v>
      </c>
      <c r="BN630" t="s">
        <v>71</v>
      </c>
      <c r="BO630" t="s">
        <v>71</v>
      </c>
      <c r="BP630" t="s">
        <v>71</v>
      </c>
      <c r="BQ630" t="s">
        <v>71</v>
      </c>
      <c r="BR630" t="s">
        <v>71</v>
      </c>
      <c r="BS630" t="s">
        <v>71</v>
      </c>
      <c r="BT630" t="s">
        <v>5897</v>
      </c>
      <c r="BU630" t="str">
        <f>HYPERLINK("https%3A%2F%2Fwww.webofscience.com%2Fwos%2Fwoscc%2Ffull-record%2FWOS:000234475300026","View Full Record in Web of Science")</f>
        <v>View Full Record in Web of Science</v>
      </c>
    </row>
    <row r="631" spans="1:73" x14ac:dyDescent="0.25">
      <c r="A631" t="s">
        <v>83</v>
      </c>
      <c r="B631" t="s">
        <v>5898</v>
      </c>
      <c r="C631" t="s">
        <v>71</v>
      </c>
      <c r="D631" t="s">
        <v>5899</v>
      </c>
      <c r="E631" t="s">
        <v>71</v>
      </c>
      <c r="F631" t="s">
        <v>5900</v>
      </c>
      <c r="G631" t="s">
        <v>71</v>
      </c>
      <c r="H631" t="s">
        <v>71</v>
      </c>
      <c r="I631" t="s">
        <v>5901</v>
      </c>
      <c r="K631" t="s">
        <v>5902</v>
      </c>
      <c r="L631" t="s">
        <v>601</v>
      </c>
      <c r="M631" t="s">
        <v>71</v>
      </c>
      <c r="N631" t="s">
        <v>71</v>
      </c>
      <c r="O631" t="s">
        <v>71</v>
      </c>
      <c r="P631" t="s">
        <v>5903</v>
      </c>
      <c r="Q631" t="s">
        <v>5904</v>
      </c>
      <c r="R631" t="s">
        <v>3992</v>
      </c>
      <c r="S631" t="s">
        <v>5905</v>
      </c>
      <c r="T631" t="s">
        <v>71</v>
      </c>
      <c r="U631" t="s">
        <v>71</v>
      </c>
      <c r="V631" t="s">
        <v>71</v>
      </c>
      <c r="W631" t="s">
        <v>5906</v>
      </c>
      <c r="X631" t="s">
        <v>71</v>
      </c>
      <c r="Y631" t="s">
        <v>71</v>
      </c>
      <c r="Z631" t="s">
        <v>71</v>
      </c>
      <c r="AA631" t="s">
        <v>71</v>
      </c>
      <c r="AB631" t="s">
        <v>5907</v>
      </c>
      <c r="AC631" t="s">
        <v>5908</v>
      </c>
      <c r="AD631" t="s">
        <v>71</v>
      </c>
      <c r="AE631" t="s">
        <v>71</v>
      </c>
      <c r="AF631" t="s">
        <v>71</v>
      </c>
      <c r="AG631" t="s">
        <v>71</v>
      </c>
      <c r="AH631" t="s">
        <v>71</v>
      </c>
      <c r="AI631" t="s">
        <v>71</v>
      </c>
      <c r="AJ631" t="s">
        <v>71</v>
      </c>
      <c r="AK631" t="s">
        <v>71</v>
      </c>
      <c r="AL631" t="s">
        <v>71</v>
      </c>
      <c r="AM631" t="s">
        <v>71</v>
      </c>
      <c r="AN631" t="s">
        <v>71</v>
      </c>
      <c r="AO631" t="s">
        <v>71</v>
      </c>
      <c r="AP631" t="s">
        <v>606</v>
      </c>
      <c r="AQ631" t="s">
        <v>607</v>
      </c>
      <c r="AR631" t="s">
        <v>5909</v>
      </c>
      <c r="AS631" t="s">
        <v>71</v>
      </c>
      <c r="AT631" t="s">
        <v>71</v>
      </c>
      <c r="AU631" t="s">
        <v>71</v>
      </c>
      <c r="AV631">
        <v>2014</v>
      </c>
      <c r="AW631">
        <v>247</v>
      </c>
      <c r="AX631" t="s">
        <v>71</v>
      </c>
      <c r="AY631" t="s">
        <v>71</v>
      </c>
      <c r="AZ631" t="s">
        <v>71</v>
      </c>
      <c r="BA631" t="s">
        <v>71</v>
      </c>
      <c r="BB631" t="s">
        <v>71</v>
      </c>
      <c r="BC631">
        <v>401</v>
      </c>
      <c r="BD631">
        <v>408</v>
      </c>
      <c r="BE631" t="s">
        <v>71</v>
      </c>
      <c r="BF631" t="s">
        <v>5910</v>
      </c>
      <c r="BG631" t="str">
        <f>HYPERLINK("http://dx.doi.org/10.1007/978-3-319-02931-3_45","http://dx.doi.org/10.1007/978-3-319-02931-3_45")</f>
        <v>http://dx.doi.org/10.1007/978-3-319-02931-3_45</v>
      </c>
      <c r="BH631" t="s">
        <v>71</v>
      </c>
      <c r="BI631" t="s">
        <v>71</v>
      </c>
      <c r="BJ631" t="s">
        <v>71</v>
      </c>
      <c r="BK631" t="s">
        <v>71</v>
      </c>
      <c r="BL631" t="s">
        <v>71</v>
      </c>
      <c r="BM631" t="s">
        <v>71</v>
      </c>
      <c r="BN631" t="s">
        <v>71</v>
      </c>
      <c r="BO631" t="s">
        <v>71</v>
      </c>
      <c r="BP631" t="s">
        <v>71</v>
      </c>
      <c r="BQ631" t="s">
        <v>71</v>
      </c>
      <c r="BR631" t="s">
        <v>71</v>
      </c>
      <c r="BS631" t="s">
        <v>71</v>
      </c>
      <c r="BT631" t="s">
        <v>5911</v>
      </c>
      <c r="BU631" t="str">
        <f>HYPERLINK("https%3A%2F%2Fwww.webofscience.com%2Fwos%2Fwoscc%2Ffull-record%2FWOS:000339490600045","View Full Record in Web of Science")</f>
        <v>View Full Record in Web of Science</v>
      </c>
    </row>
    <row r="632" spans="1:73" x14ac:dyDescent="0.25">
      <c r="A632" t="s">
        <v>83</v>
      </c>
      <c r="B632" t="s">
        <v>5912</v>
      </c>
      <c r="C632" t="s">
        <v>71</v>
      </c>
      <c r="D632" t="s">
        <v>5913</v>
      </c>
      <c r="E632" t="s">
        <v>71</v>
      </c>
      <c r="F632" t="s">
        <v>5914</v>
      </c>
      <c r="G632" t="s">
        <v>71</v>
      </c>
      <c r="H632" t="s">
        <v>71</v>
      </c>
      <c r="I632" t="s">
        <v>5915</v>
      </c>
      <c r="K632" t="s">
        <v>5916</v>
      </c>
      <c r="L632" t="s">
        <v>5917</v>
      </c>
      <c r="M632" t="s">
        <v>71</v>
      </c>
      <c r="N632" t="s">
        <v>71</v>
      </c>
      <c r="O632" t="s">
        <v>71</v>
      </c>
      <c r="P632" t="s">
        <v>5918</v>
      </c>
      <c r="Q632" t="s">
        <v>5919</v>
      </c>
      <c r="R632" t="s">
        <v>577</v>
      </c>
      <c r="S632" t="s">
        <v>5920</v>
      </c>
      <c r="T632" t="s">
        <v>71</v>
      </c>
      <c r="U632" t="s">
        <v>71</v>
      </c>
      <c r="V632" t="s">
        <v>71</v>
      </c>
      <c r="W632" t="s">
        <v>5921</v>
      </c>
      <c r="X632" t="s">
        <v>71</v>
      </c>
      <c r="Y632" t="s">
        <v>71</v>
      </c>
      <c r="Z632" t="s">
        <v>71</v>
      </c>
      <c r="AA632" t="s">
        <v>71</v>
      </c>
      <c r="AB632" t="s">
        <v>5922</v>
      </c>
      <c r="AC632" t="s">
        <v>71</v>
      </c>
      <c r="AD632" t="s">
        <v>71</v>
      </c>
      <c r="AE632" t="s">
        <v>71</v>
      </c>
      <c r="AF632" t="s">
        <v>71</v>
      </c>
      <c r="AG632" t="s">
        <v>71</v>
      </c>
      <c r="AH632" t="s">
        <v>71</v>
      </c>
      <c r="AI632" t="s">
        <v>71</v>
      </c>
      <c r="AJ632" t="s">
        <v>71</v>
      </c>
      <c r="AK632" t="s">
        <v>71</v>
      </c>
      <c r="AL632" t="s">
        <v>71</v>
      </c>
      <c r="AM632" t="s">
        <v>71</v>
      </c>
      <c r="AN632" t="s">
        <v>71</v>
      </c>
      <c r="AO632" t="s">
        <v>71</v>
      </c>
      <c r="AP632" t="s">
        <v>3954</v>
      </c>
      <c r="AQ632" t="s">
        <v>5923</v>
      </c>
      <c r="AR632" t="s">
        <v>5924</v>
      </c>
      <c r="AS632" t="s">
        <v>71</v>
      </c>
      <c r="AT632" t="s">
        <v>71</v>
      </c>
      <c r="AU632" t="s">
        <v>71</v>
      </c>
      <c r="AV632">
        <v>2009</v>
      </c>
      <c r="AW632">
        <v>7146</v>
      </c>
      <c r="AX632" t="s">
        <v>71</v>
      </c>
      <c r="AY632" t="s">
        <v>71</v>
      </c>
      <c r="AZ632" t="s">
        <v>71</v>
      </c>
      <c r="BA632" t="s">
        <v>71</v>
      </c>
      <c r="BB632" t="s">
        <v>71</v>
      </c>
      <c r="BC632" t="s">
        <v>71</v>
      </c>
      <c r="BD632" t="s">
        <v>71</v>
      </c>
      <c r="BE632">
        <v>714616</v>
      </c>
      <c r="BF632" t="s">
        <v>5925</v>
      </c>
      <c r="BG632" t="str">
        <f>HYPERLINK("http://dx.doi.org/10.1117/12.813133","http://dx.doi.org/10.1117/12.813133")</f>
        <v>http://dx.doi.org/10.1117/12.813133</v>
      </c>
      <c r="BH632" t="s">
        <v>71</v>
      </c>
      <c r="BI632" t="s">
        <v>71</v>
      </c>
      <c r="BJ632" t="s">
        <v>71</v>
      </c>
      <c r="BK632" t="s">
        <v>71</v>
      </c>
      <c r="BL632" t="s">
        <v>71</v>
      </c>
      <c r="BM632" t="s">
        <v>71</v>
      </c>
      <c r="BN632" t="s">
        <v>71</v>
      </c>
      <c r="BO632" t="s">
        <v>71</v>
      </c>
      <c r="BP632" t="s">
        <v>71</v>
      </c>
      <c r="BQ632" t="s">
        <v>71</v>
      </c>
      <c r="BR632" t="s">
        <v>71</v>
      </c>
      <c r="BS632" t="s">
        <v>71</v>
      </c>
      <c r="BT632" t="s">
        <v>5926</v>
      </c>
      <c r="BU632" t="str">
        <f>HYPERLINK("https%3A%2F%2Fwww.webofscience.com%2Fwos%2Fwoscc%2Ffull-record%2FWOS:000285716400041","View Full Record in Web of Science")</f>
        <v>View Full Record in Web of Science</v>
      </c>
    </row>
    <row r="633" spans="1:73" x14ac:dyDescent="0.25">
      <c r="A633" t="s">
        <v>69</v>
      </c>
      <c r="B633" t="s">
        <v>5927</v>
      </c>
      <c r="C633" t="s">
        <v>71</v>
      </c>
      <c r="D633" t="s">
        <v>71</v>
      </c>
      <c r="E633" t="s">
        <v>71</v>
      </c>
      <c r="F633" t="s">
        <v>5927</v>
      </c>
      <c r="G633" t="s">
        <v>71</v>
      </c>
      <c r="H633" t="s">
        <v>71</v>
      </c>
      <c r="I633" t="s">
        <v>5928</v>
      </c>
      <c r="K633" t="s">
        <v>4001</v>
      </c>
      <c r="L633" t="s">
        <v>71</v>
      </c>
      <c r="M633" t="s">
        <v>71</v>
      </c>
      <c r="N633" t="s">
        <v>71</v>
      </c>
      <c r="O633" t="s">
        <v>71</v>
      </c>
      <c r="P633" t="s">
        <v>71</v>
      </c>
      <c r="Q633" t="s">
        <v>71</v>
      </c>
      <c r="R633" t="s">
        <v>71</v>
      </c>
      <c r="S633" t="s">
        <v>71</v>
      </c>
      <c r="T633" t="s">
        <v>71</v>
      </c>
      <c r="U633" t="s">
        <v>71</v>
      </c>
      <c r="V633" t="s">
        <v>71</v>
      </c>
      <c r="W633" t="s">
        <v>5929</v>
      </c>
      <c r="X633" t="s">
        <v>71</v>
      </c>
      <c r="Y633" t="s">
        <v>71</v>
      </c>
      <c r="Z633" t="s">
        <v>71</v>
      </c>
      <c r="AA633" t="s">
        <v>71</v>
      </c>
      <c r="AB633" t="s">
        <v>71</v>
      </c>
      <c r="AC633" t="s">
        <v>71</v>
      </c>
      <c r="AD633" t="s">
        <v>71</v>
      </c>
      <c r="AE633" t="s">
        <v>71</v>
      </c>
      <c r="AF633" t="s">
        <v>71</v>
      </c>
      <c r="AG633" t="s">
        <v>71</v>
      </c>
      <c r="AH633" t="s">
        <v>71</v>
      </c>
      <c r="AI633" t="s">
        <v>71</v>
      </c>
      <c r="AJ633" t="s">
        <v>71</v>
      </c>
      <c r="AK633" t="s">
        <v>71</v>
      </c>
      <c r="AL633" t="s">
        <v>71</v>
      </c>
      <c r="AM633" t="s">
        <v>71</v>
      </c>
      <c r="AN633" t="s">
        <v>71</v>
      </c>
      <c r="AO633" t="s">
        <v>71</v>
      </c>
      <c r="AP633" t="s">
        <v>4003</v>
      </c>
      <c r="AQ633" t="s">
        <v>4004</v>
      </c>
      <c r="AR633" t="s">
        <v>71</v>
      </c>
      <c r="AS633" t="s">
        <v>71</v>
      </c>
      <c r="AT633" t="s">
        <v>71</v>
      </c>
      <c r="AU633" t="s">
        <v>129</v>
      </c>
      <c r="AV633">
        <v>2000</v>
      </c>
      <c r="AW633">
        <v>30</v>
      </c>
      <c r="AX633">
        <v>3</v>
      </c>
      <c r="AY633" t="s">
        <v>71</v>
      </c>
      <c r="AZ633" t="s">
        <v>71</v>
      </c>
      <c r="BA633" t="s">
        <v>71</v>
      </c>
      <c r="BB633" t="s">
        <v>71</v>
      </c>
      <c r="BC633">
        <v>329</v>
      </c>
      <c r="BD633">
        <v>339</v>
      </c>
      <c r="BE633" t="s">
        <v>71</v>
      </c>
      <c r="BF633" t="s">
        <v>71</v>
      </c>
      <c r="BG633" t="s">
        <v>71</v>
      </c>
      <c r="BH633" t="s">
        <v>71</v>
      </c>
      <c r="BI633" t="s">
        <v>71</v>
      </c>
      <c r="BJ633" t="s">
        <v>71</v>
      </c>
      <c r="BK633" t="s">
        <v>71</v>
      </c>
      <c r="BL633" t="s">
        <v>71</v>
      </c>
      <c r="BM633" t="s">
        <v>71</v>
      </c>
      <c r="BN633" t="s">
        <v>71</v>
      </c>
      <c r="BO633" t="s">
        <v>71</v>
      </c>
      <c r="BP633" t="s">
        <v>71</v>
      </c>
      <c r="BQ633" t="s">
        <v>71</v>
      </c>
      <c r="BR633" t="s">
        <v>71</v>
      </c>
      <c r="BS633" t="s">
        <v>71</v>
      </c>
      <c r="BT633" t="s">
        <v>5930</v>
      </c>
      <c r="BU633" t="str">
        <f>HYPERLINK("https%3A%2F%2Fwww.webofscience.com%2Fwos%2Fwoscc%2Ffull-record%2FWOS:000165458600004","View Full Record in Web of Science")</f>
        <v>View Full Record in Web of Science</v>
      </c>
    </row>
    <row r="634" spans="1:73" x14ac:dyDescent="0.25">
      <c r="A634" t="s">
        <v>83</v>
      </c>
      <c r="B634" t="s">
        <v>5931</v>
      </c>
      <c r="C634" t="s">
        <v>71</v>
      </c>
      <c r="D634" t="s">
        <v>5932</v>
      </c>
      <c r="E634" t="s">
        <v>71</v>
      </c>
      <c r="F634" t="s">
        <v>5933</v>
      </c>
      <c r="G634" t="s">
        <v>71</v>
      </c>
      <c r="H634" t="s">
        <v>71</v>
      </c>
      <c r="I634" t="s">
        <v>5934</v>
      </c>
      <c r="K634" t="s">
        <v>5935</v>
      </c>
      <c r="L634" t="s">
        <v>71</v>
      </c>
      <c r="M634" t="s">
        <v>71</v>
      </c>
      <c r="N634" t="s">
        <v>71</v>
      </c>
      <c r="O634" t="s">
        <v>71</v>
      </c>
      <c r="P634" t="s">
        <v>5936</v>
      </c>
      <c r="Q634" t="s">
        <v>5937</v>
      </c>
      <c r="R634" t="s">
        <v>5938</v>
      </c>
      <c r="S634" t="s">
        <v>5939</v>
      </c>
      <c r="T634" t="s">
        <v>5940</v>
      </c>
      <c r="U634" t="s">
        <v>71</v>
      </c>
      <c r="V634" t="s">
        <v>71</v>
      </c>
      <c r="W634" t="s">
        <v>5941</v>
      </c>
      <c r="X634" t="s">
        <v>71</v>
      </c>
      <c r="Y634" t="s">
        <v>71</v>
      </c>
      <c r="Z634" t="s">
        <v>71</v>
      </c>
      <c r="AA634" t="s">
        <v>71</v>
      </c>
      <c r="AB634" t="s">
        <v>5942</v>
      </c>
      <c r="AC634" t="s">
        <v>5943</v>
      </c>
      <c r="AD634" t="s">
        <v>71</v>
      </c>
      <c r="AE634" t="s">
        <v>71</v>
      </c>
      <c r="AF634" t="s">
        <v>71</v>
      </c>
      <c r="AG634" t="s">
        <v>71</v>
      </c>
      <c r="AH634" t="s">
        <v>71</v>
      </c>
      <c r="AI634" t="s">
        <v>71</v>
      </c>
      <c r="AJ634" t="s">
        <v>71</v>
      </c>
      <c r="AK634" t="s">
        <v>71</v>
      </c>
      <c r="AL634" t="s">
        <v>71</v>
      </c>
      <c r="AM634" t="s">
        <v>71</v>
      </c>
      <c r="AN634" t="s">
        <v>71</v>
      </c>
      <c r="AO634" t="s">
        <v>71</v>
      </c>
      <c r="AP634" t="s">
        <v>71</v>
      </c>
      <c r="AQ634" t="s">
        <v>71</v>
      </c>
      <c r="AR634" t="s">
        <v>5944</v>
      </c>
      <c r="AS634" t="s">
        <v>71</v>
      </c>
      <c r="AT634" t="s">
        <v>71</v>
      </c>
      <c r="AU634" t="s">
        <v>71</v>
      </c>
      <c r="AV634">
        <v>2013</v>
      </c>
      <c r="AW634" t="s">
        <v>71</v>
      </c>
      <c r="AX634" t="s">
        <v>71</v>
      </c>
      <c r="AY634" t="s">
        <v>71</v>
      </c>
      <c r="AZ634" t="s">
        <v>71</v>
      </c>
      <c r="BA634" t="s">
        <v>71</v>
      </c>
      <c r="BB634" t="s">
        <v>71</v>
      </c>
      <c r="BC634">
        <v>95</v>
      </c>
      <c r="BD634">
        <v>101</v>
      </c>
      <c r="BE634" t="s">
        <v>71</v>
      </c>
      <c r="BF634" t="s">
        <v>71</v>
      </c>
      <c r="BG634" t="s">
        <v>71</v>
      </c>
      <c r="BH634" t="s">
        <v>71</v>
      </c>
      <c r="BI634" t="s">
        <v>71</v>
      </c>
      <c r="BJ634" t="s">
        <v>71</v>
      </c>
      <c r="BK634" t="s">
        <v>71</v>
      </c>
      <c r="BL634" t="s">
        <v>71</v>
      </c>
      <c r="BM634" t="s">
        <v>71</v>
      </c>
      <c r="BN634" t="s">
        <v>71</v>
      </c>
      <c r="BO634" t="s">
        <v>71</v>
      </c>
      <c r="BP634" t="s">
        <v>71</v>
      </c>
      <c r="BQ634" t="s">
        <v>71</v>
      </c>
      <c r="BR634" t="s">
        <v>71</v>
      </c>
      <c r="BS634" t="s">
        <v>71</v>
      </c>
      <c r="BT634" t="s">
        <v>5945</v>
      </c>
      <c r="BU634" t="str">
        <f>HYPERLINK("https%3A%2F%2Fwww.webofscience.com%2Fwos%2Fwoscc%2Ffull-record%2FWOS:000350165500022","View Full Record in Web of Science")</f>
        <v>View Full Record in Web of Science</v>
      </c>
    </row>
    <row r="635" spans="1:73" x14ac:dyDescent="0.25">
      <c r="A635" t="s">
        <v>83</v>
      </c>
      <c r="B635" t="s">
        <v>5946</v>
      </c>
      <c r="C635" t="s">
        <v>71</v>
      </c>
      <c r="D635" t="s">
        <v>5947</v>
      </c>
      <c r="E635" t="s">
        <v>71</v>
      </c>
      <c r="F635" t="s">
        <v>5948</v>
      </c>
      <c r="G635" t="s">
        <v>71</v>
      </c>
      <c r="H635" t="s">
        <v>71</v>
      </c>
      <c r="I635" t="s">
        <v>5949</v>
      </c>
      <c r="K635" t="s">
        <v>5950</v>
      </c>
      <c r="L635" t="s">
        <v>71</v>
      </c>
      <c r="M635" t="s">
        <v>71</v>
      </c>
      <c r="N635" t="s">
        <v>71</v>
      </c>
      <c r="O635" t="s">
        <v>71</v>
      </c>
      <c r="P635" t="s">
        <v>5951</v>
      </c>
      <c r="Q635" t="s">
        <v>5952</v>
      </c>
      <c r="R635" t="s">
        <v>5953</v>
      </c>
      <c r="S635" t="s">
        <v>5954</v>
      </c>
      <c r="T635" t="s">
        <v>5955</v>
      </c>
      <c r="U635" t="s">
        <v>71</v>
      </c>
      <c r="V635" t="s">
        <v>71</v>
      </c>
      <c r="W635" t="s">
        <v>5956</v>
      </c>
      <c r="X635" t="s">
        <v>71</v>
      </c>
      <c r="Y635" t="s">
        <v>71</v>
      </c>
      <c r="Z635" t="s">
        <v>71</v>
      </c>
      <c r="AA635" t="s">
        <v>71</v>
      </c>
      <c r="AB635" t="s">
        <v>5957</v>
      </c>
      <c r="AC635" t="s">
        <v>5958</v>
      </c>
      <c r="AD635" t="s">
        <v>71</v>
      </c>
      <c r="AE635" t="s">
        <v>71</v>
      </c>
      <c r="AF635" t="s">
        <v>71</v>
      </c>
      <c r="AG635" t="s">
        <v>71</v>
      </c>
      <c r="AH635" t="s">
        <v>71</v>
      </c>
      <c r="AI635" t="s">
        <v>71</v>
      </c>
      <c r="AJ635" t="s">
        <v>71</v>
      </c>
      <c r="AK635" t="s">
        <v>71</v>
      </c>
      <c r="AL635" t="s">
        <v>71</v>
      </c>
      <c r="AM635" t="s">
        <v>71</v>
      </c>
      <c r="AN635" t="s">
        <v>71</v>
      </c>
      <c r="AO635" t="s">
        <v>71</v>
      </c>
      <c r="AP635" t="s">
        <v>71</v>
      </c>
      <c r="AQ635" t="s">
        <v>71</v>
      </c>
      <c r="AR635" t="s">
        <v>5959</v>
      </c>
      <c r="AS635" t="s">
        <v>71</v>
      </c>
      <c r="AT635" t="s">
        <v>71</v>
      </c>
      <c r="AU635" t="s">
        <v>71</v>
      </c>
      <c r="AV635">
        <v>2012</v>
      </c>
      <c r="AW635" t="s">
        <v>71</v>
      </c>
      <c r="AX635" t="s">
        <v>71</v>
      </c>
      <c r="AY635" t="s">
        <v>71</v>
      </c>
      <c r="AZ635" t="s">
        <v>71</v>
      </c>
      <c r="BA635" t="s">
        <v>71</v>
      </c>
      <c r="BB635" t="s">
        <v>71</v>
      </c>
      <c r="BC635">
        <v>51</v>
      </c>
      <c r="BD635">
        <v>55</v>
      </c>
      <c r="BE635" t="s">
        <v>71</v>
      </c>
      <c r="BF635" t="s">
        <v>71</v>
      </c>
      <c r="BG635" t="s">
        <v>71</v>
      </c>
      <c r="BH635" t="s">
        <v>71</v>
      </c>
      <c r="BI635" t="s">
        <v>71</v>
      </c>
      <c r="BJ635" t="s">
        <v>71</v>
      </c>
      <c r="BK635" t="s">
        <v>71</v>
      </c>
      <c r="BL635" t="s">
        <v>71</v>
      </c>
      <c r="BM635" t="s">
        <v>71</v>
      </c>
      <c r="BN635" t="s">
        <v>71</v>
      </c>
      <c r="BO635" t="s">
        <v>71</v>
      </c>
      <c r="BP635" t="s">
        <v>71</v>
      </c>
      <c r="BQ635" t="s">
        <v>71</v>
      </c>
      <c r="BR635" t="s">
        <v>71</v>
      </c>
      <c r="BS635" t="s">
        <v>71</v>
      </c>
      <c r="BT635" t="s">
        <v>5960</v>
      </c>
      <c r="BU635" t="str">
        <f>HYPERLINK("https%3A%2F%2Fwww.webofscience.com%2Fwos%2Fwoscc%2Ffull-record%2FWOS:000344909600007","View Full Record in Web of Science")</f>
        <v>View Full Record in Web of Science</v>
      </c>
    </row>
    <row r="636" spans="1:73" x14ac:dyDescent="0.25">
      <c r="A636" t="s">
        <v>69</v>
      </c>
      <c r="B636" t="s">
        <v>5961</v>
      </c>
      <c r="C636" t="s">
        <v>71</v>
      </c>
      <c r="D636" t="s">
        <v>71</v>
      </c>
      <c r="E636" t="s">
        <v>71</v>
      </c>
      <c r="F636" t="s">
        <v>5961</v>
      </c>
      <c r="G636" t="s">
        <v>71</v>
      </c>
      <c r="H636" t="s">
        <v>71</v>
      </c>
      <c r="I636" t="s">
        <v>5962</v>
      </c>
      <c r="K636" t="s">
        <v>5963</v>
      </c>
      <c r="L636" t="s">
        <v>71</v>
      </c>
      <c r="M636" t="s">
        <v>71</v>
      </c>
      <c r="N636" t="s">
        <v>71</v>
      </c>
      <c r="O636" t="s">
        <v>71</v>
      </c>
      <c r="P636" t="s">
        <v>71</v>
      </c>
      <c r="Q636" t="s">
        <v>71</v>
      </c>
      <c r="R636" t="s">
        <v>71</v>
      </c>
      <c r="S636" t="s">
        <v>71</v>
      </c>
      <c r="T636" t="s">
        <v>71</v>
      </c>
      <c r="U636" t="s">
        <v>71</v>
      </c>
      <c r="V636" t="s">
        <v>71</v>
      </c>
      <c r="W636" t="s">
        <v>5964</v>
      </c>
      <c r="X636" t="s">
        <v>71</v>
      </c>
      <c r="Y636" t="s">
        <v>71</v>
      </c>
      <c r="Z636" t="s">
        <v>71</v>
      </c>
      <c r="AA636" t="s">
        <v>71</v>
      </c>
      <c r="AB636" t="s">
        <v>71</v>
      </c>
      <c r="AC636" t="s">
        <v>71</v>
      </c>
      <c r="AD636" t="s">
        <v>71</v>
      </c>
      <c r="AE636" t="s">
        <v>71</v>
      </c>
      <c r="AF636" t="s">
        <v>71</v>
      </c>
      <c r="AG636" t="s">
        <v>71</v>
      </c>
      <c r="AH636" t="s">
        <v>71</v>
      </c>
      <c r="AI636" t="s">
        <v>71</v>
      </c>
      <c r="AJ636" t="s">
        <v>71</v>
      </c>
      <c r="AK636" t="s">
        <v>71</v>
      </c>
      <c r="AL636" t="s">
        <v>71</v>
      </c>
      <c r="AM636" t="s">
        <v>71</v>
      </c>
      <c r="AN636" t="s">
        <v>71</v>
      </c>
      <c r="AO636" t="s">
        <v>71</v>
      </c>
      <c r="AP636" t="s">
        <v>5965</v>
      </c>
      <c r="AQ636" t="s">
        <v>71</v>
      </c>
      <c r="AR636" t="s">
        <v>71</v>
      </c>
      <c r="AS636" t="s">
        <v>71</v>
      </c>
      <c r="AT636" t="s">
        <v>71</v>
      </c>
      <c r="AU636" t="s">
        <v>960</v>
      </c>
      <c r="AV636">
        <v>1993</v>
      </c>
      <c r="AW636">
        <v>7</v>
      </c>
      <c r="AX636">
        <v>2</v>
      </c>
      <c r="AY636" t="s">
        <v>71</v>
      </c>
      <c r="AZ636" t="s">
        <v>71</v>
      </c>
      <c r="BA636" t="s">
        <v>71</v>
      </c>
      <c r="BB636" t="s">
        <v>71</v>
      </c>
      <c r="BC636">
        <v>115</v>
      </c>
      <c r="BD636">
        <v>137</v>
      </c>
      <c r="BE636" t="s">
        <v>71</v>
      </c>
      <c r="BF636" t="s">
        <v>5966</v>
      </c>
      <c r="BG636" t="str">
        <f>HYPERLINK("http://dx.doi.org/10.1007/BF01257815","http://dx.doi.org/10.1007/BF01257815")</f>
        <v>http://dx.doi.org/10.1007/BF01257815</v>
      </c>
      <c r="BH636" t="s">
        <v>71</v>
      </c>
      <c r="BI636" t="s">
        <v>71</v>
      </c>
      <c r="BJ636" t="s">
        <v>71</v>
      </c>
      <c r="BK636" t="s">
        <v>71</v>
      </c>
      <c r="BL636" t="s">
        <v>71</v>
      </c>
      <c r="BM636" t="s">
        <v>71</v>
      </c>
      <c r="BN636" t="s">
        <v>71</v>
      </c>
      <c r="BO636" t="s">
        <v>71</v>
      </c>
      <c r="BP636" t="s">
        <v>71</v>
      </c>
      <c r="BQ636" t="s">
        <v>71</v>
      </c>
      <c r="BR636" t="s">
        <v>71</v>
      </c>
      <c r="BS636" t="s">
        <v>71</v>
      </c>
      <c r="BT636" t="s">
        <v>5967</v>
      </c>
      <c r="BU636" t="str">
        <f>HYPERLINK("https%3A%2F%2Fwww.webofscience.com%2Fwos%2Fwoscc%2Ffull-record%2FWOS:A1993KQ70800001","View Full Record in Web of Science")</f>
        <v>View Full Record in Web of Science</v>
      </c>
    </row>
    <row r="637" spans="1:73" x14ac:dyDescent="0.25">
      <c r="A637" t="s">
        <v>83</v>
      </c>
      <c r="B637" t="s">
        <v>5968</v>
      </c>
      <c r="C637" t="s">
        <v>71</v>
      </c>
      <c r="D637" t="s">
        <v>4811</v>
      </c>
      <c r="E637" t="s">
        <v>71</v>
      </c>
      <c r="F637" t="s">
        <v>5969</v>
      </c>
      <c r="G637" t="s">
        <v>71</v>
      </c>
      <c r="H637" t="s">
        <v>71</v>
      </c>
      <c r="I637" t="s">
        <v>5970</v>
      </c>
      <c r="K637" t="s">
        <v>5971</v>
      </c>
      <c r="L637" t="s">
        <v>2884</v>
      </c>
      <c r="M637" t="s">
        <v>71</v>
      </c>
      <c r="N637" t="s">
        <v>71</v>
      </c>
      <c r="O637" t="s">
        <v>71</v>
      </c>
      <c r="P637" t="s">
        <v>4815</v>
      </c>
      <c r="Q637" t="s">
        <v>4816</v>
      </c>
      <c r="R637" t="s">
        <v>4817</v>
      </c>
      <c r="S637" t="s">
        <v>71</v>
      </c>
      <c r="T637" t="s">
        <v>71</v>
      </c>
      <c r="U637" t="s">
        <v>71</v>
      </c>
      <c r="V637" t="s">
        <v>71</v>
      </c>
      <c r="W637" t="s">
        <v>5972</v>
      </c>
      <c r="X637" t="s">
        <v>71</v>
      </c>
      <c r="Y637" t="s">
        <v>71</v>
      </c>
      <c r="Z637" t="s">
        <v>71</v>
      </c>
      <c r="AA637" t="s">
        <v>71</v>
      </c>
      <c r="AB637" t="s">
        <v>5973</v>
      </c>
      <c r="AC637" t="s">
        <v>5974</v>
      </c>
      <c r="AD637" t="s">
        <v>71</v>
      </c>
      <c r="AE637" t="s">
        <v>71</v>
      </c>
      <c r="AF637" t="s">
        <v>71</v>
      </c>
      <c r="AG637" t="s">
        <v>71</v>
      </c>
      <c r="AH637" t="s">
        <v>71</v>
      </c>
      <c r="AI637" t="s">
        <v>71</v>
      </c>
      <c r="AJ637" t="s">
        <v>71</v>
      </c>
      <c r="AK637" t="s">
        <v>71</v>
      </c>
      <c r="AL637" t="s">
        <v>71</v>
      </c>
      <c r="AM637" t="s">
        <v>71</v>
      </c>
      <c r="AN637" t="s">
        <v>71</v>
      </c>
      <c r="AO637" t="s">
        <v>71</v>
      </c>
      <c r="AP637" t="s">
        <v>2889</v>
      </c>
      <c r="AQ637" t="s">
        <v>2890</v>
      </c>
      <c r="AR637" t="s">
        <v>5975</v>
      </c>
      <c r="AS637" t="s">
        <v>71</v>
      </c>
      <c r="AT637" t="s">
        <v>71</v>
      </c>
      <c r="AU637" t="s">
        <v>71</v>
      </c>
      <c r="AV637">
        <v>2018</v>
      </c>
      <c r="AW637">
        <v>854</v>
      </c>
      <c r="AX637" t="s">
        <v>71</v>
      </c>
      <c r="AY637" t="s">
        <v>5976</v>
      </c>
      <c r="AZ637" t="s">
        <v>71</v>
      </c>
      <c r="BA637" t="s">
        <v>71</v>
      </c>
      <c r="BB637" t="s">
        <v>71</v>
      </c>
      <c r="BC637">
        <v>583</v>
      </c>
      <c r="BD637">
        <v>595</v>
      </c>
      <c r="BE637" t="s">
        <v>71</v>
      </c>
      <c r="BF637" t="s">
        <v>5977</v>
      </c>
      <c r="BG637" t="str">
        <f>HYPERLINK("http://dx.doi.org/10.1007/978-3-319-91476-3_48","http://dx.doi.org/10.1007/978-3-319-91476-3_48")</f>
        <v>http://dx.doi.org/10.1007/978-3-319-91476-3_48</v>
      </c>
      <c r="BH637" t="s">
        <v>71</v>
      </c>
      <c r="BI637" t="s">
        <v>71</v>
      </c>
      <c r="BJ637" t="s">
        <v>71</v>
      </c>
      <c r="BK637" t="s">
        <v>71</v>
      </c>
      <c r="BL637" t="s">
        <v>71</v>
      </c>
      <c r="BM637" t="s">
        <v>71</v>
      </c>
      <c r="BN637" t="s">
        <v>71</v>
      </c>
      <c r="BO637" t="s">
        <v>71</v>
      </c>
      <c r="BP637" t="s">
        <v>71</v>
      </c>
      <c r="BQ637" t="s">
        <v>71</v>
      </c>
      <c r="BR637" t="s">
        <v>71</v>
      </c>
      <c r="BS637" t="s">
        <v>71</v>
      </c>
      <c r="BT637" t="s">
        <v>5978</v>
      </c>
      <c r="BU637" t="str">
        <f>HYPERLINK("https%3A%2F%2Fwww.webofscience.com%2Fwos%2Fwoscc%2Ffull-record%2FWOS:000481660000047","View Full Record in Web of Science")</f>
        <v>View Full Record in Web of Science</v>
      </c>
    </row>
    <row r="638" spans="1:73" x14ac:dyDescent="0.25">
      <c r="A638" t="s">
        <v>69</v>
      </c>
      <c r="B638" t="s">
        <v>5979</v>
      </c>
      <c r="C638" t="s">
        <v>71</v>
      </c>
      <c r="D638" t="s">
        <v>71</v>
      </c>
      <c r="E638" t="s">
        <v>71</v>
      </c>
      <c r="F638" t="s">
        <v>5980</v>
      </c>
      <c r="G638" t="s">
        <v>71</v>
      </c>
      <c r="H638" t="s">
        <v>71</v>
      </c>
      <c r="I638" t="s">
        <v>5981</v>
      </c>
      <c r="K638" t="s">
        <v>288</v>
      </c>
      <c r="L638" t="s">
        <v>71</v>
      </c>
      <c r="M638" t="s">
        <v>71</v>
      </c>
      <c r="N638" t="s">
        <v>71</v>
      </c>
      <c r="O638" t="s">
        <v>71</v>
      </c>
      <c r="P638" t="s">
        <v>71</v>
      </c>
      <c r="Q638" t="s">
        <v>71</v>
      </c>
      <c r="R638" t="s">
        <v>71</v>
      </c>
      <c r="S638" t="s">
        <v>71</v>
      </c>
      <c r="T638" t="s">
        <v>71</v>
      </c>
      <c r="U638" t="s">
        <v>71</v>
      </c>
      <c r="V638" t="s">
        <v>71</v>
      </c>
      <c r="W638" t="s">
        <v>5982</v>
      </c>
      <c r="X638" t="s">
        <v>71</v>
      </c>
      <c r="Y638" t="s">
        <v>71</v>
      </c>
      <c r="Z638" t="s">
        <v>71</v>
      </c>
      <c r="AA638" t="s">
        <v>71</v>
      </c>
      <c r="AB638" t="s">
        <v>71</v>
      </c>
      <c r="AC638" t="s">
        <v>71</v>
      </c>
      <c r="AD638" t="s">
        <v>71</v>
      </c>
      <c r="AE638" t="s">
        <v>71</v>
      </c>
      <c r="AF638" t="s">
        <v>71</v>
      </c>
      <c r="AG638" t="s">
        <v>71</v>
      </c>
      <c r="AH638" t="s">
        <v>71</v>
      </c>
      <c r="AI638" t="s">
        <v>71</v>
      </c>
      <c r="AJ638" t="s">
        <v>71</v>
      </c>
      <c r="AK638" t="s">
        <v>71</v>
      </c>
      <c r="AL638" t="s">
        <v>71</v>
      </c>
      <c r="AM638" t="s">
        <v>71</v>
      </c>
      <c r="AN638" t="s">
        <v>71</v>
      </c>
      <c r="AO638" t="s">
        <v>71</v>
      </c>
      <c r="AP638" t="s">
        <v>291</v>
      </c>
      <c r="AQ638" t="s">
        <v>292</v>
      </c>
      <c r="AR638" t="s">
        <v>71</v>
      </c>
      <c r="AS638" t="s">
        <v>71</v>
      </c>
      <c r="AT638" t="s">
        <v>71</v>
      </c>
      <c r="AU638" t="s">
        <v>794</v>
      </c>
      <c r="AV638">
        <v>2023</v>
      </c>
      <c r="AW638">
        <v>211</v>
      </c>
      <c r="AX638" t="s">
        <v>71</v>
      </c>
      <c r="AY638" t="s">
        <v>71</v>
      </c>
      <c r="AZ638" t="s">
        <v>71</v>
      </c>
      <c r="BA638" t="s">
        <v>71</v>
      </c>
      <c r="BB638" t="s">
        <v>71</v>
      </c>
      <c r="BC638" t="s">
        <v>71</v>
      </c>
      <c r="BD638" t="s">
        <v>71</v>
      </c>
      <c r="BE638">
        <v>118497</v>
      </c>
      <c r="BF638" t="s">
        <v>5983</v>
      </c>
      <c r="BG638" t="str">
        <f>HYPERLINK("http://dx.doi.org/10.1016/j.eswa.2022.118497","http://dx.doi.org/10.1016/j.eswa.2022.118497")</f>
        <v>http://dx.doi.org/10.1016/j.eswa.2022.118497</v>
      </c>
      <c r="BH638" t="s">
        <v>71</v>
      </c>
      <c r="BI638" t="s">
        <v>71</v>
      </c>
      <c r="BJ638" t="s">
        <v>71</v>
      </c>
      <c r="BK638" t="s">
        <v>71</v>
      </c>
      <c r="BL638" t="s">
        <v>71</v>
      </c>
      <c r="BM638" t="s">
        <v>71</v>
      </c>
      <c r="BN638" t="s">
        <v>71</v>
      </c>
      <c r="BO638" t="s">
        <v>71</v>
      </c>
      <c r="BP638" t="s">
        <v>71</v>
      </c>
      <c r="BQ638" t="s">
        <v>71</v>
      </c>
      <c r="BR638" t="s">
        <v>71</v>
      </c>
      <c r="BS638" t="s">
        <v>71</v>
      </c>
      <c r="BT638" t="s">
        <v>5984</v>
      </c>
      <c r="BU638" t="str">
        <f>HYPERLINK("https%3A%2F%2Fwww.webofscience.com%2Fwos%2Fwoscc%2Ffull-record%2FWOS:000884679500006","View Full Record in Web of Science")</f>
        <v>View Full Record in Web of Science</v>
      </c>
    </row>
    <row r="639" spans="1:73" x14ac:dyDescent="0.25">
      <c r="A639" t="s">
        <v>69</v>
      </c>
      <c r="B639" t="s">
        <v>5985</v>
      </c>
      <c r="C639" t="s">
        <v>71</v>
      </c>
      <c r="D639" t="s">
        <v>71</v>
      </c>
      <c r="E639" t="s">
        <v>71</v>
      </c>
      <c r="F639" t="s">
        <v>5986</v>
      </c>
      <c r="G639" t="s">
        <v>71</v>
      </c>
      <c r="H639" t="s">
        <v>71</v>
      </c>
      <c r="I639" t="s">
        <v>5987</v>
      </c>
      <c r="K639" t="s">
        <v>233</v>
      </c>
      <c r="L639" t="s">
        <v>71</v>
      </c>
      <c r="M639" t="s">
        <v>71</v>
      </c>
      <c r="N639" t="s">
        <v>71</v>
      </c>
      <c r="O639" t="s">
        <v>71</v>
      </c>
      <c r="P639" t="s">
        <v>71</v>
      </c>
      <c r="Q639" t="s">
        <v>71</v>
      </c>
      <c r="R639" t="s">
        <v>71</v>
      </c>
      <c r="S639" t="s">
        <v>71</v>
      </c>
      <c r="T639" t="s">
        <v>71</v>
      </c>
      <c r="U639" t="s">
        <v>71</v>
      </c>
      <c r="V639" t="s">
        <v>71</v>
      </c>
      <c r="W639" t="s">
        <v>5988</v>
      </c>
      <c r="X639" t="s">
        <v>71</v>
      </c>
      <c r="Y639" t="s">
        <v>71</v>
      </c>
      <c r="Z639" t="s">
        <v>71</v>
      </c>
      <c r="AA639" t="s">
        <v>71</v>
      </c>
      <c r="AB639" t="s">
        <v>71</v>
      </c>
      <c r="AC639" t="s">
        <v>71</v>
      </c>
      <c r="AD639" t="s">
        <v>71</v>
      </c>
      <c r="AE639" t="s">
        <v>71</v>
      </c>
      <c r="AF639" t="s">
        <v>71</v>
      </c>
      <c r="AG639" t="s">
        <v>71</v>
      </c>
      <c r="AH639" t="s">
        <v>71</v>
      </c>
      <c r="AI639" t="s">
        <v>71</v>
      </c>
      <c r="AJ639" t="s">
        <v>71</v>
      </c>
      <c r="AK639" t="s">
        <v>71</v>
      </c>
      <c r="AL639" t="s">
        <v>71</v>
      </c>
      <c r="AM639" t="s">
        <v>71</v>
      </c>
      <c r="AN639" t="s">
        <v>71</v>
      </c>
      <c r="AO639" t="s">
        <v>71</v>
      </c>
      <c r="AP639" t="s">
        <v>237</v>
      </c>
      <c r="AQ639" t="s">
        <v>238</v>
      </c>
      <c r="AR639" t="s">
        <v>71</v>
      </c>
      <c r="AS639" t="s">
        <v>71</v>
      </c>
      <c r="AT639" t="s">
        <v>71</v>
      </c>
      <c r="AU639" t="s">
        <v>960</v>
      </c>
      <c r="AV639">
        <v>2014</v>
      </c>
      <c r="AW639">
        <v>22</v>
      </c>
      <c r="AX639">
        <v>2</v>
      </c>
      <c r="AY639" t="s">
        <v>71</v>
      </c>
      <c r="AZ639" t="s">
        <v>71</v>
      </c>
      <c r="BA639" t="s">
        <v>71</v>
      </c>
      <c r="BB639" t="s">
        <v>71</v>
      </c>
      <c r="BC639">
        <v>465</v>
      </c>
      <c r="BD639" t="s">
        <v>99</v>
      </c>
      <c r="BE639" t="s">
        <v>71</v>
      </c>
      <c r="BF639" t="s">
        <v>5989</v>
      </c>
      <c r="BG639" t="str">
        <f>HYPERLINK("http://dx.doi.org/10.1109/TFUZZ.2013.2258160","http://dx.doi.org/10.1109/TFUZZ.2013.2258160")</f>
        <v>http://dx.doi.org/10.1109/TFUZZ.2013.2258160</v>
      </c>
      <c r="BH639" t="s">
        <v>71</v>
      </c>
      <c r="BI639" t="s">
        <v>71</v>
      </c>
      <c r="BJ639" t="s">
        <v>71</v>
      </c>
      <c r="BK639" t="s">
        <v>71</v>
      </c>
      <c r="BL639" t="s">
        <v>71</v>
      </c>
      <c r="BM639" t="s">
        <v>71</v>
      </c>
      <c r="BN639" t="s">
        <v>71</v>
      </c>
      <c r="BO639" t="s">
        <v>71</v>
      </c>
      <c r="BP639" t="s">
        <v>71</v>
      </c>
      <c r="BQ639" t="s">
        <v>71</v>
      </c>
      <c r="BR639" t="s">
        <v>71</v>
      </c>
      <c r="BS639" t="s">
        <v>71</v>
      </c>
      <c r="BT639" t="s">
        <v>5990</v>
      </c>
      <c r="BU639" t="str">
        <f>HYPERLINK("https%3A%2F%2Fwww.webofscience.com%2Fwos%2Fwoscc%2Ffull-record%2FWOS:000334178800019","View Full Record in Web of Science")</f>
        <v>View Full Record in Web of Science</v>
      </c>
    </row>
    <row r="640" spans="1:73" x14ac:dyDescent="0.25">
      <c r="A640" t="s">
        <v>460</v>
      </c>
      <c r="B640" t="s">
        <v>5991</v>
      </c>
      <c r="C640" t="s">
        <v>71</v>
      </c>
      <c r="D640" t="s">
        <v>1324</v>
      </c>
      <c r="E640" t="s">
        <v>71</v>
      </c>
      <c r="F640" t="s">
        <v>5992</v>
      </c>
      <c r="G640" t="s">
        <v>71</v>
      </c>
      <c r="H640" t="s">
        <v>71</v>
      </c>
      <c r="I640" t="s">
        <v>5993</v>
      </c>
      <c r="K640" t="s">
        <v>1327</v>
      </c>
      <c r="L640" t="s">
        <v>466</v>
      </c>
      <c r="M640" t="s">
        <v>71</v>
      </c>
      <c r="N640" t="s">
        <v>71</v>
      </c>
      <c r="O640" t="s">
        <v>71</v>
      </c>
      <c r="P640" t="s">
        <v>71</v>
      </c>
      <c r="Q640" t="s">
        <v>71</v>
      </c>
      <c r="R640" t="s">
        <v>71</v>
      </c>
      <c r="S640" t="s">
        <v>71</v>
      </c>
      <c r="T640" t="s">
        <v>71</v>
      </c>
      <c r="U640" t="s">
        <v>71</v>
      </c>
      <c r="V640" t="s">
        <v>71</v>
      </c>
      <c r="W640" t="s">
        <v>5994</v>
      </c>
      <c r="X640" t="s">
        <v>71</v>
      </c>
      <c r="Y640" t="s">
        <v>71</v>
      </c>
      <c r="Z640" t="s">
        <v>71</v>
      </c>
      <c r="AA640" t="s">
        <v>71</v>
      </c>
      <c r="AB640" t="s">
        <v>5995</v>
      </c>
      <c r="AC640" t="s">
        <v>5996</v>
      </c>
      <c r="AD640" t="s">
        <v>71</v>
      </c>
      <c r="AE640" t="s">
        <v>71</v>
      </c>
      <c r="AF640" t="s">
        <v>71</v>
      </c>
      <c r="AG640" t="s">
        <v>71</v>
      </c>
      <c r="AH640" t="s">
        <v>71</v>
      </c>
      <c r="AI640" t="s">
        <v>71</v>
      </c>
      <c r="AJ640" t="s">
        <v>71</v>
      </c>
      <c r="AK640" t="s">
        <v>71</v>
      </c>
      <c r="AL640" t="s">
        <v>71</v>
      </c>
      <c r="AM640" t="s">
        <v>71</v>
      </c>
      <c r="AN640" t="s">
        <v>71</v>
      </c>
      <c r="AO640" t="s">
        <v>71</v>
      </c>
      <c r="AP640" t="s">
        <v>468</v>
      </c>
      <c r="AQ640" t="s">
        <v>71</v>
      </c>
      <c r="AR640" t="s">
        <v>1330</v>
      </c>
      <c r="AS640" t="s">
        <v>71</v>
      </c>
      <c r="AT640" t="s">
        <v>71</v>
      </c>
      <c r="AU640" t="s">
        <v>71</v>
      </c>
      <c r="AV640">
        <v>2007</v>
      </c>
      <c r="AW640">
        <v>215</v>
      </c>
      <c r="AX640" t="s">
        <v>71</v>
      </c>
      <c r="AY640" t="s">
        <v>71</v>
      </c>
      <c r="AZ640" t="s">
        <v>71</v>
      </c>
      <c r="BA640" t="s">
        <v>71</v>
      </c>
      <c r="BB640" t="s">
        <v>71</v>
      </c>
      <c r="BC640">
        <v>193</v>
      </c>
      <c r="BD640">
        <v>218</v>
      </c>
      <c r="BE640" t="s">
        <v>71</v>
      </c>
      <c r="BF640" t="s">
        <v>71</v>
      </c>
      <c r="BG640" t="s">
        <v>71</v>
      </c>
      <c r="BH640" t="s">
        <v>1331</v>
      </c>
      <c r="BI640" t="s">
        <v>71</v>
      </c>
      <c r="BJ640" t="s">
        <v>71</v>
      </c>
      <c r="BK640" t="s">
        <v>71</v>
      </c>
      <c r="BL640" t="s">
        <v>71</v>
      </c>
      <c r="BM640" t="s">
        <v>71</v>
      </c>
      <c r="BN640" t="s">
        <v>71</v>
      </c>
      <c r="BO640" t="s">
        <v>71</v>
      </c>
      <c r="BP640" t="s">
        <v>71</v>
      </c>
      <c r="BQ640" t="s">
        <v>71</v>
      </c>
      <c r="BR640" t="s">
        <v>71</v>
      </c>
      <c r="BS640" t="s">
        <v>71</v>
      </c>
      <c r="BT640" t="s">
        <v>5997</v>
      </c>
      <c r="BU640" t="str">
        <f>HYPERLINK("https%3A%2F%2Fwww.webofscience.com%2Fwos%2Fwoscc%2Ffull-record%2FWOS:000271338800012","View Full Record in Web of Science")</f>
        <v>View Full Record in Web of Science</v>
      </c>
    </row>
    <row r="641" spans="1:73" x14ac:dyDescent="0.25">
      <c r="A641" t="s">
        <v>69</v>
      </c>
      <c r="B641" t="s">
        <v>5998</v>
      </c>
      <c r="C641" t="s">
        <v>71</v>
      </c>
      <c r="D641" t="s">
        <v>71</v>
      </c>
      <c r="E641" t="s">
        <v>71</v>
      </c>
      <c r="F641" t="s">
        <v>5999</v>
      </c>
      <c r="G641" t="s">
        <v>71</v>
      </c>
      <c r="H641" t="s">
        <v>71</v>
      </c>
      <c r="I641" t="s">
        <v>6000</v>
      </c>
      <c r="K641" t="s">
        <v>563</v>
      </c>
      <c r="L641" t="s">
        <v>71</v>
      </c>
      <c r="M641" t="s">
        <v>71</v>
      </c>
      <c r="N641" t="s">
        <v>71</v>
      </c>
      <c r="O641" t="s">
        <v>71</v>
      </c>
      <c r="P641" t="s">
        <v>71</v>
      </c>
      <c r="Q641" t="s">
        <v>71</v>
      </c>
      <c r="R641" t="s">
        <v>71</v>
      </c>
      <c r="S641" t="s">
        <v>71</v>
      </c>
      <c r="T641" t="s">
        <v>71</v>
      </c>
      <c r="U641" t="s">
        <v>71</v>
      </c>
      <c r="V641" t="s">
        <v>71</v>
      </c>
      <c r="W641" t="s">
        <v>6001</v>
      </c>
      <c r="X641" t="s">
        <v>71</v>
      </c>
      <c r="Y641" t="s">
        <v>71</v>
      </c>
      <c r="Z641" t="s">
        <v>71</v>
      </c>
      <c r="AA641" t="s">
        <v>71</v>
      </c>
      <c r="AB641" t="s">
        <v>6002</v>
      </c>
      <c r="AC641" t="s">
        <v>6003</v>
      </c>
      <c r="AD641" t="s">
        <v>71</v>
      </c>
      <c r="AE641" t="s">
        <v>71</v>
      </c>
      <c r="AF641" t="s">
        <v>71</v>
      </c>
      <c r="AG641" t="s">
        <v>71</v>
      </c>
      <c r="AH641" t="s">
        <v>71</v>
      </c>
      <c r="AI641" t="s">
        <v>71</v>
      </c>
      <c r="AJ641" t="s">
        <v>71</v>
      </c>
      <c r="AK641" t="s">
        <v>71</v>
      </c>
      <c r="AL641" t="s">
        <v>71</v>
      </c>
      <c r="AM641" t="s">
        <v>71</v>
      </c>
      <c r="AN641" t="s">
        <v>71</v>
      </c>
      <c r="AO641" t="s">
        <v>71</v>
      </c>
      <c r="AP641" t="s">
        <v>565</v>
      </c>
      <c r="AQ641" t="s">
        <v>71</v>
      </c>
      <c r="AR641" t="s">
        <v>71</v>
      </c>
      <c r="AS641" t="s">
        <v>71</v>
      </c>
      <c r="AT641" t="s">
        <v>71</v>
      </c>
      <c r="AU641" t="s">
        <v>71</v>
      </c>
      <c r="AV641">
        <v>2009</v>
      </c>
      <c r="AW641">
        <v>15</v>
      </c>
      <c r="AX641">
        <v>1</v>
      </c>
      <c r="AY641" t="s">
        <v>71</v>
      </c>
      <c r="AZ641" t="s">
        <v>71</v>
      </c>
      <c r="BA641" t="s">
        <v>71</v>
      </c>
      <c r="BB641" t="s">
        <v>71</v>
      </c>
      <c r="BC641">
        <v>65</v>
      </c>
      <c r="BD641">
        <v>79</v>
      </c>
      <c r="BE641" t="s">
        <v>71</v>
      </c>
      <c r="BF641" t="s">
        <v>71</v>
      </c>
      <c r="BG641" t="s">
        <v>71</v>
      </c>
      <c r="BH641" t="s">
        <v>71</v>
      </c>
      <c r="BI641" t="s">
        <v>71</v>
      </c>
      <c r="BJ641" t="s">
        <v>71</v>
      </c>
      <c r="BK641" t="s">
        <v>71</v>
      </c>
      <c r="BL641" t="s">
        <v>71</v>
      </c>
      <c r="BM641" t="s">
        <v>71</v>
      </c>
      <c r="BN641" t="s">
        <v>71</v>
      </c>
      <c r="BO641" t="s">
        <v>71</v>
      </c>
      <c r="BP641" t="s">
        <v>71</v>
      </c>
      <c r="BQ641" t="s">
        <v>71</v>
      </c>
      <c r="BR641" t="s">
        <v>71</v>
      </c>
      <c r="BS641" t="s">
        <v>71</v>
      </c>
      <c r="BT641" t="s">
        <v>6004</v>
      </c>
      <c r="BU641" t="str">
        <f>HYPERLINK("https%3A%2F%2Fwww.webofscience.com%2Fwos%2Fwoscc%2Ffull-record%2FWOS:000266447000005","View Full Record in Web of Science")</f>
        <v>View Full Record in Web of Science</v>
      </c>
    </row>
    <row r="642" spans="1:73" x14ac:dyDescent="0.25">
      <c r="A642" t="s">
        <v>83</v>
      </c>
      <c r="B642" t="s">
        <v>6005</v>
      </c>
      <c r="C642" t="s">
        <v>71</v>
      </c>
      <c r="D642" t="s">
        <v>71</v>
      </c>
      <c r="E642" t="s">
        <v>102</v>
      </c>
      <c r="F642" t="s">
        <v>6006</v>
      </c>
      <c r="G642" t="s">
        <v>71</v>
      </c>
      <c r="H642" t="s">
        <v>71</v>
      </c>
      <c r="I642" t="s">
        <v>6007</v>
      </c>
      <c r="K642" t="s">
        <v>3292</v>
      </c>
      <c r="L642" t="s">
        <v>817</v>
      </c>
      <c r="M642" t="s">
        <v>71</v>
      </c>
      <c r="N642" t="s">
        <v>71</v>
      </c>
      <c r="O642" t="s">
        <v>71</v>
      </c>
      <c r="P642" t="s">
        <v>3293</v>
      </c>
      <c r="Q642" t="s">
        <v>3294</v>
      </c>
      <c r="R642" t="s">
        <v>3295</v>
      </c>
      <c r="S642" t="s">
        <v>3296</v>
      </c>
      <c r="T642" t="s">
        <v>71</v>
      </c>
      <c r="U642" t="s">
        <v>71</v>
      </c>
      <c r="V642" t="s">
        <v>71</v>
      </c>
      <c r="W642" t="s">
        <v>6008</v>
      </c>
      <c r="X642" t="s">
        <v>71</v>
      </c>
      <c r="Y642" t="s">
        <v>71</v>
      </c>
      <c r="Z642" t="s">
        <v>71</v>
      </c>
      <c r="AA642" t="s">
        <v>71</v>
      </c>
      <c r="AB642" t="s">
        <v>71</v>
      </c>
      <c r="AC642" t="s">
        <v>71</v>
      </c>
      <c r="AD642" t="s">
        <v>71</v>
      </c>
      <c r="AE642" t="s">
        <v>71</v>
      </c>
      <c r="AF642" t="s">
        <v>71</v>
      </c>
      <c r="AG642" t="s">
        <v>71</v>
      </c>
      <c r="AH642" t="s">
        <v>71</v>
      </c>
      <c r="AI642" t="s">
        <v>71</v>
      </c>
      <c r="AJ642" t="s">
        <v>71</v>
      </c>
      <c r="AK642" t="s">
        <v>71</v>
      </c>
      <c r="AL642" t="s">
        <v>71</v>
      </c>
      <c r="AM642" t="s">
        <v>71</v>
      </c>
      <c r="AN642" t="s">
        <v>71</v>
      </c>
      <c r="AO642" t="s">
        <v>71</v>
      </c>
      <c r="AP642" t="s">
        <v>824</v>
      </c>
      <c r="AQ642" t="s">
        <v>71</v>
      </c>
      <c r="AR642" t="s">
        <v>3298</v>
      </c>
      <c r="AS642" t="s">
        <v>71</v>
      </c>
      <c r="AT642" t="s">
        <v>71</v>
      </c>
      <c r="AU642" t="s">
        <v>71</v>
      </c>
      <c r="AV642">
        <v>2010</v>
      </c>
      <c r="AW642" t="s">
        <v>71</v>
      </c>
      <c r="AX642" t="s">
        <v>71</v>
      </c>
      <c r="AY642" t="s">
        <v>71</v>
      </c>
      <c r="AZ642" t="s">
        <v>71</v>
      </c>
      <c r="BA642" t="s">
        <v>71</v>
      </c>
      <c r="BB642" t="s">
        <v>71</v>
      </c>
      <c r="BC642" t="s">
        <v>71</v>
      </c>
      <c r="BD642" t="s">
        <v>71</v>
      </c>
      <c r="BE642" t="s">
        <v>71</v>
      </c>
      <c r="BF642" t="s">
        <v>71</v>
      </c>
      <c r="BG642" t="s">
        <v>71</v>
      </c>
      <c r="BH642" t="s">
        <v>71</v>
      </c>
      <c r="BI642" t="s">
        <v>71</v>
      </c>
      <c r="BJ642" t="s">
        <v>71</v>
      </c>
      <c r="BK642" t="s">
        <v>71</v>
      </c>
      <c r="BL642" t="s">
        <v>71</v>
      </c>
      <c r="BM642" t="s">
        <v>71</v>
      </c>
      <c r="BN642" t="s">
        <v>71</v>
      </c>
      <c r="BO642" t="s">
        <v>71</v>
      </c>
      <c r="BP642" t="s">
        <v>71</v>
      </c>
      <c r="BQ642" t="s">
        <v>71</v>
      </c>
      <c r="BR642" t="s">
        <v>71</v>
      </c>
      <c r="BS642" t="s">
        <v>71</v>
      </c>
      <c r="BT642" t="s">
        <v>6009</v>
      </c>
      <c r="BU642" t="str">
        <f>HYPERLINK("https%3A%2F%2Fwww.webofscience.com%2Fwos%2Fwoscc%2Ffull-record%2FWOS:000287453603037","View Full Record in Web of Science")</f>
        <v>View Full Record in Web of Science</v>
      </c>
    </row>
    <row r="643" spans="1:73" x14ac:dyDescent="0.25">
      <c r="A643" t="s">
        <v>69</v>
      </c>
      <c r="B643" t="s">
        <v>6010</v>
      </c>
      <c r="C643" t="s">
        <v>71</v>
      </c>
      <c r="D643" t="s">
        <v>71</v>
      </c>
      <c r="E643" t="s">
        <v>71</v>
      </c>
      <c r="F643" t="s">
        <v>6011</v>
      </c>
      <c r="G643" t="s">
        <v>71</v>
      </c>
      <c r="H643" t="s">
        <v>71</v>
      </c>
      <c r="I643" t="s">
        <v>6012</v>
      </c>
      <c r="K643" t="s">
        <v>6013</v>
      </c>
      <c r="L643" t="s">
        <v>71</v>
      </c>
      <c r="M643" t="s">
        <v>71</v>
      </c>
      <c r="N643" t="s">
        <v>71</v>
      </c>
      <c r="O643" t="s">
        <v>71</v>
      </c>
      <c r="P643" t="s">
        <v>6014</v>
      </c>
      <c r="Q643" t="s">
        <v>6015</v>
      </c>
      <c r="R643" t="s">
        <v>6016</v>
      </c>
      <c r="S643" t="s">
        <v>6017</v>
      </c>
      <c r="T643" t="s">
        <v>71</v>
      </c>
      <c r="U643" t="s">
        <v>71</v>
      </c>
      <c r="V643" t="s">
        <v>71</v>
      </c>
      <c r="W643" t="s">
        <v>6018</v>
      </c>
      <c r="X643" t="s">
        <v>71</v>
      </c>
      <c r="Y643" t="s">
        <v>71</v>
      </c>
      <c r="Z643" t="s">
        <v>71</v>
      </c>
      <c r="AA643" t="s">
        <v>71</v>
      </c>
      <c r="AB643" t="s">
        <v>6019</v>
      </c>
      <c r="AC643" t="s">
        <v>6020</v>
      </c>
      <c r="AD643" t="s">
        <v>71</v>
      </c>
      <c r="AE643" t="s">
        <v>71</v>
      </c>
      <c r="AF643" t="s">
        <v>71</v>
      </c>
      <c r="AG643" t="s">
        <v>71</v>
      </c>
      <c r="AH643" t="s">
        <v>71</v>
      </c>
      <c r="AI643" t="s">
        <v>71</v>
      </c>
      <c r="AJ643" t="s">
        <v>71</v>
      </c>
      <c r="AK643" t="s">
        <v>71</v>
      </c>
      <c r="AL643" t="s">
        <v>71</v>
      </c>
      <c r="AM643" t="s">
        <v>71</v>
      </c>
      <c r="AN643" t="s">
        <v>71</v>
      </c>
      <c r="AO643" t="s">
        <v>71</v>
      </c>
      <c r="AP643" t="s">
        <v>6021</v>
      </c>
      <c r="AQ643" t="s">
        <v>6022</v>
      </c>
      <c r="AR643" t="s">
        <v>71</v>
      </c>
      <c r="AS643" t="s">
        <v>71</v>
      </c>
      <c r="AT643" t="s">
        <v>71</v>
      </c>
      <c r="AU643" t="s">
        <v>1454</v>
      </c>
      <c r="AV643">
        <v>2006</v>
      </c>
      <c r="AW643">
        <v>36</v>
      </c>
      <c r="AX643">
        <v>4</v>
      </c>
      <c r="AY643" t="s">
        <v>71</v>
      </c>
      <c r="AZ643" t="s">
        <v>71</v>
      </c>
      <c r="BA643" t="s">
        <v>71</v>
      </c>
      <c r="BB643" t="s">
        <v>71</v>
      </c>
      <c r="BC643">
        <v>804</v>
      </c>
      <c r="BD643">
        <v>822</v>
      </c>
      <c r="BE643" t="s">
        <v>71</v>
      </c>
      <c r="BF643" t="s">
        <v>6023</v>
      </c>
      <c r="BG643" t="str">
        <f>HYPERLINK("http://dx.doi.org/10.1109/TSMCA.2005.855778","http://dx.doi.org/10.1109/TSMCA.2005.855778")</f>
        <v>http://dx.doi.org/10.1109/TSMCA.2005.855778</v>
      </c>
      <c r="BH643" t="s">
        <v>71</v>
      </c>
      <c r="BI643" t="s">
        <v>71</v>
      </c>
      <c r="BJ643" t="s">
        <v>71</v>
      </c>
      <c r="BK643" t="s">
        <v>71</v>
      </c>
      <c r="BL643" t="s">
        <v>71</v>
      </c>
      <c r="BM643" t="s">
        <v>71</v>
      </c>
      <c r="BN643" t="s">
        <v>71</v>
      </c>
      <c r="BO643" t="s">
        <v>71</v>
      </c>
      <c r="BP643" t="s">
        <v>71</v>
      </c>
      <c r="BQ643" t="s">
        <v>71</v>
      </c>
      <c r="BR643" t="s">
        <v>71</v>
      </c>
      <c r="BS643" t="s">
        <v>71</v>
      </c>
      <c r="BT643" t="s">
        <v>6024</v>
      </c>
      <c r="BU643" t="str">
        <f>HYPERLINK("https%3A%2F%2Fwww.webofscience.com%2Fwos%2Fwoscc%2Ffull-record%2FWOS:000238321700015","View Full Record in Web of Science")</f>
        <v>View Full Record in Web of Science</v>
      </c>
    </row>
    <row r="644" spans="1:73" x14ac:dyDescent="0.25">
      <c r="A644" t="s">
        <v>83</v>
      </c>
      <c r="B644" t="s">
        <v>624</v>
      </c>
      <c r="C644" t="s">
        <v>71</v>
      </c>
      <c r="D644" t="s">
        <v>6025</v>
      </c>
      <c r="E644" t="s">
        <v>71</v>
      </c>
      <c r="F644" t="s">
        <v>624</v>
      </c>
      <c r="G644" t="s">
        <v>71</v>
      </c>
      <c r="H644" t="s">
        <v>71</v>
      </c>
      <c r="I644" t="s">
        <v>6026</v>
      </c>
      <c r="K644" t="s">
        <v>6027</v>
      </c>
      <c r="L644" t="s">
        <v>71</v>
      </c>
      <c r="M644" t="s">
        <v>71</v>
      </c>
      <c r="N644" t="s">
        <v>71</v>
      </c>
      <c r="O644" t="s">
        <v>71</v>
      </c>
      <c r="P644" t="s">
        <v>6028</v>
      </c>
      <c r="Q644" t="s">
        <v>6029</v>
      </c>
      <c r="R644" t="s">
        <v>6030</v>
      </c>
      <c r="S644" t="s">
        <v>6031</v>
      </c>
      <c r="T644" t="s">
        <v>71</v>
      </c>
      <c r="U644" t="s">
        <v>71</v>
      </c>
      <c r="V644" t="s">
        <v>71</v>
      </c>
      <c r="W644" t="s">
        <v>6032</v>
      </c>
      <c r="X644" t="s">
        <v>71</v>
      </c>
      <c r="Y644" t="s">
        <v>71</v>
      </c>
      <c r="Z644" t="s">
        <v>71</v>
      </c>
      <c r="AA644" t="s">
        <v>71</v>
      </c>
      <c r="AB644" t="s">
        <v>71</v>
      </c>
      <c r="AC644" t="s">
        <v>71</v>
      </c>
      <c r="AD644" t="s">
        <v>71</v>
      </c>
      <c r="AE644" t="s">
        <v>71</v>
      </c>
      <c r="AF644" t="s">
        <v>71</v>
      </c>
      <c r="AG644" t="s">
        <v>71</v>
      </c>
      <c r="AH644" t="s">
        <v>71</v>
      </c>
      <c r="AI644" t="s">
        <v>71</v>
      </c>
      <c r="AJ644" t="s">
        <v>71</v>
      </c>
      <c r="AK644" t="s">
        <v>71</v>
      </c>
      <c r="AL644" t="s">
        <v>71</v>
      </c>
      <c r="AM644" t="s">
        <v>71</v>
      </c>
      <c r="AN644" t="s">
        <v>71</v>
      </c>
      <c r="AO644" t="s">
        <v>71</v>
      </c>
      <c r="AP644" t="s">
        <v>71</v>
      </c>
      <c r="AQ644" t="s">
        <v>71</v>
      </c>
      <c r="AR644" t="s">
        <v>6033</v>
      </c>
      <c r="AS644" t="s">
        <v>71</v>
      </c>
      <c r="AT644" t="s">
        <v>71</v>
      </c>
      <c r="AU644" t="s">
        <v>71</v>
      </c>
      <c r="AV644">
        <v>2002</v>
      </c>
      <c r="AW644" t="s">
        <v>71</v>
      </c>
      <c r="AX644" t="s">
        <v>71</v>
      </c>
      <c r="AY644" t="s">
        <v>71</v>
      </c>
      <c r="AZ644" t="s">
        <v>71</v>
      </c>
      <c r="BA644" t="s">
        <v>71</v>
      </c>
      <c r="BB644" t="s">
        <v>71</v>
      </c>
      <c r="BC644">
        <v>23</v>
      </c>
      <c r="BD644">
        <v>24</v>
      </c>
      <c r="BE644" t="s">
        <v>71</v>
      </c>
      <c r="BF644" t="s">
        <v>6034</v>
      </c>
      <c r="BG644" t="str">
        <f>HYPERLINK("http://dx.doi.org/10.1142/9789812777102_0003","http://dx.doi.org/10.1142/9789812777102_0003")</f>
        <v>http://dx.doi.org/10.1142/9789812777102_0003</v>
      </c>
      <c r="BH644" t="s">
        <v>71</v>
      </c>
      <c r="BI644" t="s">
        <v>71</v>
      </c>
      <c r="BJ644" t="s">
        <v>71</v>
      </c>
      <c r="BK644" t="s">
        <v>71</v>
      </c>
      <c r="BL644" t="s">
        <v>71</v>
      </c>
      <c r="BM644" t="s">
        <v>71</v>
      </c>
      <c r="BN644" t="s">
        <v>71</v>
      </c>
      <c r="BO644" t="s">
        <v>71</v>
      </c>
      <c r="BP644" t="s">
        <v>71</v>
      </c>
      <c r="BQ644" t="s">
        <v>71</v>
      </c>
      <c r="BR644" t="s">
        <v>71</v>
      </c>
      <c r="BS644" t="s">
        <v>71</v>
      </c>
      <c r="BT644" t="s">
        <v>6035</v>
      </c>
      <c r="BU644" t="str">
        <f>HYPERLINK("https%3A%2F%2Fwww.webofscience.com%2Fwos%2Fwoscc%2Ffull-record%2FWOS:000186233300003","View Full Record in Web of Science")</f>
        <v>View Full Record in Web of Science</v>
      </c>
    </row>
    <row r="645" spans="1:73" x14ac:dyDescent="0.25">
      <c r="A645" t="s">
        <v>83</v>
      </c>
      <c r="B645" t="s">
        <v>6036</v>
      </c>
      <c r="C645" t="s">
        <v>71</v>
      </c>
      <c r="D645" t="s">
        <v>71</v>
      </c>
      <c r="E645" t="s">
        <v>102</v>
      </c>
      <c r="F645" t="s">
        <v>6037</v>
      </c>
      <c r="G645" t="s">
        <v>71</v>
      </c>
      <c r="H645" t="s">
        <v>71</v>
      </c>
      <c r="I645" t="s">
        <v>6038</v>
      </c>
      <c r="K645" t="s">
        <v>6039</v>
      </c>
      <c r="L645" t="s">
        <v>71</v>
      </c>
      <c r="M645" t="s">
        <v>71</v>
      </c>
      <c r="N645" t="s">
        <v>71</v>
      </c>
      <c r="O645" t="s">
        <v>71</v>
      </c>
      <c r="P645" t="s">
        <v>6040</v>
      </c>
      <c r="Q645" t="s">
        <v>6041</v>
      </c>
      <c r="R645" t="s">
        <v>6042</v>
      </c>
      <c r="S645" t="s">
        <v>71</v>
      </c>
      <c r="T645" t="s">
        <v>6043</v>
      </c>
      <c r="U645" t="s">
        <v>71</v>
      </c>
      <c r="V645" t="s">
        <v>71</v>
      </c>
      <c r="W645" t="s">
        <v>6044</v>
      </c>
      <c r="X645" t="s">
        <v>71</v>
      </c>
      <c r="Y645" t="s">
        <v>71</v>
      </c>
      <c r="Z645" t="s">
        <v>71</v>
      </c>
      <c r="AA645" t="s">
        <v>71</v>
      </c>
      <c r="AB645" t="s">
        <v>71</v>
      </c>
      <c r="AC645" t="s">
        <v>71</v>
      </c>
      <c r="AD645" t="s">
        <v>71</v>
      </c>
      <c r="AE645" t="s">
        <v>71</v>
      </c>
      <c r="AF645" t="s">
        <v>71</v>
      </c>
      <c r="AG645" t="s">
        <v>71</v>
      </c>
      <c r="AH645" t="s">
        <v>71</v>
      </c>
      <c r="AI645" t="s">
        <v>71</v>
      </c>
      <c r="AJ645" t="s">
        <v>71</v>
      </c>
      <c r="AK645" t="s">
        <v>71</v>
      </c>
      <c r="AL645" t="s">
        <v>71</v>
      </c>
      <c r="AM645" t="s">
        <v>71</v>
      </c>
      <c r="AN645" t="s">
        <v>71</v>
      </c>
      <c r="AO645" t="s">
        <v>71</v>
      </c>
      <c r="AP645" t="s">
        <v>71</v>
      </c>
      <c r="AQ645" t="s">
        <v>71</v>
      </c>
      <c r="AR645" t="s">
        <v>6045</v>
      </c>
      <c r="AS645" t="s">
        <v>71</v>
      </c>
      <c r="AT645" t="s">
        <v>71</v>
      </c>
      <c r="AU645" t="s">
        <v>71</v>
      </c>
      <c r="AV645">
        <v>2017</v>
      </c>
      <c r="AW645" t="s">
        <v>71</v>
      </c>
      <c r="AX645" t="s">
        <v>71</v>
      </c>
      <c r="AY645" t="s">
        <v>71</v>
      </c>
      <c r="AZ645" t="s">
        <v>71</v>
      </c>
      <c r="BA645" t="s">
        <v>71</v>
      </c>
      <c r="BB645" t="s">
        <v>71</v>
      </c>
      <c r="BC645">
        <v>93</v>
      </c>
      <c r="BD645">
        <v>96</v>
      </c>
      <c r="BE645" t="s">
        <v>71</v>
      </c>
      <c r="BF645" t="s">
        <v>71</v>
      </c>
      <c r="BG645" t="s">
        <v>71</v>
      </c>
      <c r="BH645" t="s">
        <v>71</v>
      </c>
      <c r="BI645" t="s">
        <v>71</v>
      </c>
      <c r="BJ645" t="s">
        <v>71</v>
      </c>
      <c r="BK645" t="s">
        <v>71</v>
      </c>
      <c r="BL645" t="s">
        <v>71</v>
      </c>
      <c r="BM645" t="s">
        <v>71</v>
      </c>
      <c r="BN645" t="s">
        <v>71</v>
      </c>
      <c r="BO645" t="s">
        <v>71</v>
      </c>
      <c r="BP645" t="s">
        <v>71</v>
      </c>
      <c r="BQ645" t="s">
        <v>71</v>
      </c>
      <c r="BR645" t="s">
        <v>71</v>
      </c>
      <c r="BS645" t="s">
        <v>71</v>
      </c>
      <c r="BT645" t="s">
        <v>6046</v>
      </c>
      <c r="BU645" t="str">
        <f>HYPERLINK("https%3A%2F%2Fwww.webofscience.com%2Fwos%2Fwoscc%2Ffull-record%2FWOS:000403387400018","View Full Record in Web of Science")</f>
        <v>View Full Record in Web of Science</v>
      </c>
    </row>
    <row r="646" spans="1:73" x14ac:dyDescent="0.25">
      <c r="A646" t="s">
        <v>69</v>
      </c>
      <c r="B646" t="s">
        <v>6047</v>
      </c>
      <c r="C646" t="s">
        <v>71</v>
      </c>
      <c r="D646" t="s">
        <v>71</v>
      </c>
      <c r="E646" t="s">
        <v>71</v>
      </c>
      <c r="F646" t="s">
        <v>6048</v>
      </c>
      <c r="G646" t="s">
        <v>71</v>
      </c>
      <c r="H646" t="s">
        <v>71</v>
      </c>
      <c r="I646" t="s">
        <v>6049</v>
      </c>
      <c r="K646" t="s">
        <v>74</v>
      </c>
      <c r="L646" t="s">
        <v>71</v>
      </c>
      <c r="M646" t="s">
        <v>71</v>
      </c>
      <c r="N646" t="s">
        <v>71</v>
      </c>
      <c r="O646" t="s">
        <v>71</v>
      </c>
      <c r="P646" t="s">
        <v>6050</v>
      </c>
      <c r="Q646" t="s">
        <v>6051</v>
      </c>
      <c r="R646" t="s">
        <v>6052</v>
      </c>
      <c r="S646" t="s">
        <v>71</v>
      </c>
      <c r="T646" t="s">
        <v>6053</v>
      </c>
      <c r="U646" t="s">
        <v>71</v>
      </c>
      <c r="V646" t="s">
        <v>71</v>
      </c>
      <c r="W646" t="s">
        <v>6054</v>
      </c>
      <c r="X646" t="s">
        <v>71</v>
      </c>
      <c r="Y646" t="s">
        <v>71</v>
      </c>
      <c r="Z646" t="s">
        <v>71</v>
      </c>
      <c r="AA646" t="s">
        <v>71</v>
      </c>
      <c r="AB646" t="s">
        <v>6055</v>
      </c>
      <c r="AC646" t="s">
        <v>6056</v>
      </c>
      <c r="AD646" t="s">
        <v>71</v>
      </c>
      <c r="AE646" t="s">
        <v>71</v>
      </c>
      <c r="AF646" t="s">
        <v>71</v>
      </c>
      <c r="AG646" t="s">
        <v>71</v>
      </c>
      <c r="AH646" t="s">
        <v>71</v>
      </c>
      <c r="AI646" t="s">
        <v>71</v>
      </c>
      <c r="AJ646" t="s">
        <v>71</v>
      </c>
      <c r="AK646" t="s">
        <v>71</v>
      </c>
      <c r="AL646" t="s">
        <v>71</v>
      </c>
      <c r="AM646" t="s">
        <v>71</v>
      </c>
      <c r="AN646" t="s">
        <v>71</v>
      </c>
      <c r="AO646" t="s">
        <v>71</v>
      </c>
      <c r="AP646" t="s">
        <v>77</v>
      </c>
      <c r="AQ646" t="s">
        <v>78</v>
      </c>
      <c r="AR646" t="s">
        <v>71</v>
      </c>
      <c r="AS646" t="s">
        <v>71</v>
      </c>
      <c r="AT646" t="s">
        <v>71</v>
      </c>
      <c r="AU646" t="s">
        <v>794</v>
      </c>
      <c r="AV646">
        <v>2008</v>
      </c>
      <c r="AW646">
        <v>12</v>
      </c>
      <c r="AX646">
        <v>2</v>
      </c>
      <c r="AY646" t="s">
        <v>71</v>
      </c>
      <c r="AZ646" t="s">
        <v>71</v>
      </c>
      <c r="BA646" t="s">
        <v>71</v>
      </c>
      <c r="BB646" t="s">
        <v>71</v>
      </c>
      <c r="BC646">
        <v>177</v>
      </c>
      <c r="BD646">
        <v>182</v>
      </c>
      <c r="BE646" t="s">
        <v>71</v>
      </c>
      <c r="BF646" t="s">
        <v>6057</v>
      </c>
      <c r="BG646" t="str">
        <f>HYPERLINK("http://dx.doi.org/10.1007/s00500-007-0188-5","http://dx.doi.org/10.1007/s00500-007-0188-5")</f>
        <v>http://dx.doi.org/10.1007/s00500-007-0188-5</v>
      </c>
      <c r="BH646" t="s">
        <v>71</v>
      </c>
      <c r="BI646" t="s">
        <v>71</v>
      </c>
      <c r="BJ646" t="s">
        <v>71</v>
      </c>
      <c r="BK646" t="s">
        <v>71</v>
      </c>
      <c r="BL646" t="s">
        <v>71</v>
      </c>
      <c r="BM646" t="s">
        <v>71</v>
      </c>
      <c r="BN646" t="s">
        <v>71</v>
      </c>
      <c r="BO646" t="s">
        <v>71</v>
      </c>
      <c r="BP646" t="s">
        <v>71</v>
      </c>
      <c r="BQ646" t="s">
        <v>71</v>
      </c>
      <c r="BR646" t="s">
        <v>71</v>
      </c>
      <c r="BS646" t="s">
        <v>71</v>
      </c>
      <c r="BT646" t="s">
        <v>6058</v>
      </c>
      <c r="BU646" t="str">
        <f>HYPERLINK("https%3A%2F%2Fwww.webofscience.com%2Fwos%2Fwoscc%2Ffull-record%2FWOS:000249312300009","View Full Record in Web of Science")</f>
        <v>View Full Record in Web of Science</v>
      </c>
    </row>
    <row r="647" spans="1:73" x14ac:dyDescent="0.25">
      <c r="A647" t="s">
        <v>69</v>
      </c>
      <c r="B647" t="s">
        <v>6059</v>
      </c>
      <c r="C647" t="s">
        <v>71</v>
      </c>
      <c r="D647" t="s">
        <v>71</v>
      </c>
      <c r="E647" t="s">
        <v>71</v>
      </c>
      <c r="F647" t="s">
        <v>6060</v>
      </c>
      <c r="G647" t="s">
        <v>71</v>
      </c>
      <c r="H647" t="s">
        <v>71</v>
      </c>
      <c r="I647" t="s">
        <v>6061</v>
      </c>
      <c r="K647" t="s">
        <v>510</v>
      </c>
      <c r="L647" t="s">
        <v>71</v>
      </c>
      <c r="M647" t="s">
        <v>71</v>
      </c>
      <c r="N647" t="s">
        <v>71</v>
      </c>
      <c r="O647" t="s">
        <v>71</v>
      </c>
      <c r="P647" t="s">
        <v>71</v>
      </c>
      <c r="Q647" t="s">
        <v>71</v>
      </c>
      <c r="R647" t="s">
        <v>71</v>
      </c>
      <c r="S647" t="s">
        <v>71</v>
      </c>
      <c r="T647" t="s">
        <v>71</v>
      </c>
      <c r="U647" t="s">
        <v>71</v>
      </c>
      <c r="V647" t="s">
        <v>71</v>
      </c>
      <c r="W647" t="s">
        <v>6062</v>
      </c>
      <c r="X647" t="s">
        <v>71</v>
      </c>
      <c r="Y647" t="s">
        <v>71</v>
      </c>
      <c r="Z647" t="s">
        <v>71</v>
      </c>
      <c r="AA647" t="s">
        <v>71</v>
      </c>
      <c r="AB647" t="s">
        <v>6063</v>
      </c>
      <c r="AC647" t="s">
        <v>6064</v>
      </c>
      <c r="AD647" t="s">
        <v>71</v>
      </c>
      <c r="AE647" t="s">
        <v>71</v>
      </c>
      <c r="AF647" t="s">
        <v>71</v>
      </c>
      <c r="AG647" t="s">
        <v>71</v>
      </c>
      <c r="AH647" t="s">
        <v>71</v>
      </c>
      <c r="AI647" t="s">
        <v>71</v>
      </c>
      <c r="AJ647" t="s">
        <v>71</v>
      </c>
      <c r="AK647" t="s">
        <v>71</v>
      </c>
      <c r="AL647" t="s">
        <v>71</v>
      </c>
      <c r="AM647" t="s">
        <v>71</v>
      </c>
      <c r="AN647" t="s">
        <v>71</v>
      </c>
      <c r="AO647" t="s">
        <v>71</v>
      </c>
      <c r="AP647" t="s">
        <v>512</v>
      </c>
      <c r="AQ647" t="s">
        <v>513</v>
      </c>
      <c r="AR647" t="s">
        <v>71</v>
      </c>
      <c r="AS647" t="s">
        <v>71</v>
      </c>
      <c r="AT647" t="s">
        <v>71</v>
      </c>
      <c r="AU647" t="s">
        <v>6065</v>
      </c>
      <c r="AV647">
        <v>2019</v>
      </c>
      <c r="AW647">
        <v>49</v>
      </c>
      <c r="AX647">
        <v>6</v>
      </c>
      <c r="AY647" t="s">
        <v>71</v>
      </c>
      <c r="AZ647" t="s">
        <v>71</v>
      </c>
      <c r="BA647" t="s">
        <v>71</v>
      </c>
      <c r="BB647" t="s">
        <v>71</v>
      </c>
      <c r="BC647">
        <v>1741</v>
      </c>
      <c r="BD647">
        <v>1765</v>
      </c>
      <c r="BE647" t="s">
        <v>71</v>
      </c>
      <c r="BF647" t="s">
        <v>6066</v>
      </c>
      <c r="BG647" t="str">
        <f>HYPERLINK("http://dx.doi.org/10.1108/K-05-2019-0345","http://dx.doi.org/10.1108/K-05-2019-0345")</f>
        <v>http://dx.doi.org/10.1108/K-05-2019-0345</v>
      </c>
      <c r="BH647" t="s">
        <v>71</v>
      </c>
      <c r="BI647" t="s">
        <v>6067</v>
      </c>
      <c r="BJ647" t="s">
        <v>71</v>
      </c>
      <c r="BK647" t="s">
        <v>71</v>
      </c>
      <c r="BL647" t="s">
        <v>71</v>
      </c>
      <c r="BM647" t="s">
        <v>71</v>
      </c>
      <c r="BN647" t="s">
        <v>71</v>
      </c>
      <c r="BO647" t="s">
        <v>71</v>
      </c>
      <c r="BP647" t="s">
        <v>71</v>
      </c>
      <c r="BQ647" t="s">
        <v>71</v>
      </c>
      <c r="BR647" t="s">
        <v>71</v>
      </c>
      <c r="BS647" t="s">
        <v>71</v>
      </c>
      <c r="BT647" t="s">
        <v>6068</v>
      </c>
      <c r="BU647" t="str">
        <f>HYPERLINK("https%3A%2F%2Fwww.webofscience.com%2Fwos%2Fwoscc%2Ffull-record%2FWOS:000501914100001","View Full Record in Web of Science")</f>
        <v>View Full Record in Web of Science</v>
      </c>
    </row>
    <row r="648" spans="1:73" x14ac:dyDescent="0.25">
      <c r="A648" t="s">
        <v>83</v>
      </c>
      <c r="B648" t="s">
        <v>6069</v>
      </c>
      <c r="C648" t="s">
        <v>71</v>
      </c>
      <c r="D648" t="s">
        <v>6070</v>
      </c>
      <c r="E648" t="s">
        <v>71</v>
      </c>
      <c r="F648" t="s">
        <v>6071</v>
      </c>
      <c r="G648" t="s">
        <v>71</v>
      </c>
      <c r="H648" t="s">
        <v>71</v>
      </c>
      <c r="I648" t="s">
        <v>6072</v>
      </c>
      <c r="K648" t="s">
        <v>6073</v>
      </c>
      <c r="L648" t="s">
        <v>1280</v>
      </c>
      <c r="M648" t="s">
        <v>71</v>
      </c>
      <c r="N648" t="s">
        <v>71</v>
      </c>
      <c r="O648" t="s">
        <v>71</v>
      </c>
      <c r="P648" t="s">
        <v>6074</v>
      </c>
      <c r="Q648" t="s">
        <v>6075</v>
      </c>
      <c r="R648" t="s">
        <v>1292</v>
      </c>
      <c r="S648" t="s">
        <v>71</v>
      </c>
      <c r="T648" t="s">
        <v>71</v>
      </c>
      <c r="U648" t="s">
        <v>71</v>
      </c>
      <c r="V648" t="s">
        <v>71</v>
      </c>
      <c r="W648" t="s">
        <v>6076</v>
      </c>
      <c r="X648" t="s">
        <v>71</v>
      </c>
      <c r="Y648" t="s">
        <v>71</v>
      </c>
      <c r="Z648" t="s">
        <v>71</v>
      </c>
      <c r="AA648" t="s">
        <v>71</v>
      </c>
      <c r="AB648" t="s">
        <v>6077</v>
      </c>
      <c r="AC648" t="s">
        <v>71</v>
      </c>
      <c r="AD648" t="s">
        <v>71</v>
      </c>
      <c r="AE648" t="s">
        <v>71</v>
      </c>
      <c r="AF648" t="s">
        <v>71</v>
      </c>
      <c r="AG648" t="s">
        <v>71</v>
      </c>
      <c r="AH648" t="s">
        <v>71</v>
      </c>
      <c r="AI648" t="s">
        <v>71</v>
      </c>
      <c r="AJ648" t="s">
        <v>71</v>
      </c>
      <c r="AK648" t="s">
        <v>71</v>
      </c>
      <c r="AL648" t="s">
        <v>71</v>
      </c>
      <c r="AM648" t="s">
        <v>71</v>
      </c>
      <c r="AN648" t="s">
        <v>71</v>
      </c>
      <c r="AO648" t="s">
        <v>71</v>
      </c>
      <c r="AP648" t="s">
        <v>695</v>
      </c>
      <c r="AQ648" t="s">
        <v>71</v>
      </c>
      <c r="AR648" t="s">
        <v>6078</v>
      </c>
      <c r="AS648" t="s">
        <v>71</v>
      </c>
      <c r="AT648" t="s">
        <v>71</v>
      </c>
      <c r="AU648" t="s">
        <v>71</v>
      </c>
      <c r="AV648">
        <v>2010</v>
      </c>
      <c r="AW648">
        <v>6146</v>
      </c>
      <c r="AX648" t="s">
        <v>71</v>
      </c>
      <c r="AY648" t="s">
        <v>71</v>
      </c>
      <c r="AZ648" t="s">
        <v>71</v>
      </c>
      <c r="BA648" t="s">
        <v>71</v>
      </c>
      <c r="BB648" t="s">
        <v>71</v>
      </c>
      <c r="BC648">
        <v>77</v>
      </c>
      <c r="BD648" t="s">
        <v>99</v>
      </c>
      <c r="BE648" t="s">
        <v>71</v>
      </c>
      <c r="BF648" t="s">
        <v>71</v>
      </c>
      <c r="BG648" t="s">
        <v>71</v>
      </c>
      <c r="BH648" t="s">
        <v>71</v>
      </c>
      <c r="BI648" t="s">
        <v>71</v>
      </c>
      <c r="BJ648" t="s">
        <v>71</v>
      </c>
      <c r="BK648" t="s">
        <v>71</v>
      </c>
      <c r="BL648" t="s">
        <v>71</v>
      </c>
      <c r="BM648" t="s">
        <v>71</v>
      </c>
      <c r="BN648" t="s">
        <v>71</v>
      </c>
      <c r="BO648" t="s">
        <v>71</v>
      </c>
      <c r="BP648" t="s">
        <v>71</v>
      </c>
      <c r="BQ648" t="s">
        <v>71</v>
      </c>
      <c r="BR648" t="s">
        <v>71</v>
      </c>
      <c r="BS648" t="s">
        <v>71</v>
      </c>
      <c r="BT648" t="s">
        <v>6079</v>
      </c>
      <c r="BU648" t="str">
        <f>HYPERLINK("https%3A%2F%2Fwww.webofscience.com%2Fwos%2Fwoscc%2Ffull-record%2FWOS:000280407000011","View Full Record in Web of Science")</f>
        <v>View Full Record in Web of Science</v>
      </c>
    </row>
    <row r="649" spans="1:73" x14ac:dyDescent="0.25">
      <c r="A649" t="s">
        <v>69</v>
      </c>
      <c r="B649" t="s">
        <v>6080</v>
      </c>
      <c r="C649" t="s">
        <v>71</v>
      </c>
      <c r="D649" t="s">
        <v>71</v>
      </c>
      <c r="E649" t="s">
        <v>71</v>
      </c>
      <c r="F649" t="s">
        <v>6081</v>
      </c>
      <c r="G649" t="s">
        <v>71</v>
      </c>
      <c r="H649" t="s">
        <v>71</v>
      </c>
      <c r="I649" t="s">
        <v>6082</v>
      </c>
      <c r="K649" t="s">
        <v>4838</v>
      </c>
      <c r="L649" t="s">
        <v>71</v>
      </c>
      <c r="M649" t="s">
        <v>71</v>
      </c>
      <c r="N649" t="s">
        <v>71</v>
      </c>
      <c r="O649" t="s">
        <v>71</v>
      </c>
      <c r="P649" t="s">
        <v>71</v>
      </c>
      <c r="Q649" t="s">
        <v>71</v>
      </c>
      <c r="R649" t="s">
        <v>71</v>
      </c>
      <c r="S649" t="s">
        <v>71</v>
      </c>
      <c r="T649" t="s">
        <v>71</v>
      </c>
      <c r="U649" t="s">
        <v>71</v>
      </c>
      <c r="V649" t="s">
        <v>71</v>
      </c>
      <c r="W649" t="s">
        <v>6083</v>
      </c>
      <c r="X649" t="s">
        <v>71</v>
      </c>
      <c r="Y649" t="s">
        <v>71</v>
      </c>
      <c r="Z649" t="s">
        <v>71</v>
      </c>
      <c r="AA649" t="s">
        <v>71</v>
      </c>
      <c r="AB649" t="s">
        <v>6084</v>
      </c>
      <c r="AC649" t="s">
        <v>6085</v>
      </c>
      <c r="AD649" t="s">
        <v>71</v>
      </c>
      <c r="AE649" t="s">
        <v>71</v>
      </c>
      <c r="AF649" t="s">
        <v>71</v>
      </c>
      <c r="AG649" t="s">
        <v>71</v>
      </c>
      <c r="AH649" t="s">
        <v>71</v>
      </c>
      <c r="AI649" t="s">
        <v>71</v>
      </c>
      <c r="AJ649" t="s">
        <v>71</v>
      </c>
      <c r="AK649" t="s">
        <v>71</v>
      </c>
      <c r="AL649" t="s">
        <v>71</v>
      </c>
      <c r="AM649" t="s">
        <v>71</v>
      </c>
      <c r="AN649" t="s">
        <v>71</v>
      </c>
      <c r="AO649" t="s">
        <v>71</v>
      </c>
      <c r="AP649" t="s">
        <v>4841</v>
      </c>
      <c r="AQ649" t="s">
        <v>4842</v>
      </c>
      <c r="AR649" t="s">
        <v>71</v>
      </c>
      <c r="AS649" t="s">
        <v>71</v>
      </c>
      <c r="AT649" t="s">
        <v>71</v>
      </c>
      <c r="AU649" t="s">
        <v>1454</v>
      </c>
      <c r="AV649">
        <v>2009</v>
      </c>
      <c r="AW649">
        <v>10</v>
      </c>
      <c r="AX649">
        <v>3</v>
      </c>
      <c r="AY649" t="s">
        <v>71</v>
      </c>
      <c r="AZ649" t="s">
        <v>71</v>
      </c>
      <c r="BA649" t="s">
        <v>180</v>
      </c>
      <c r="BB649" t="s">
        <v>71</v>
      </c>
      <c r="BC649">
        <v>211</v>
      </c>
      <c r="BD649">
        <v>216</v>
      </c>
      <c r="BE649" t="s">
        <v>71</v>
      </c>
      <c r="BF649" t="s">
        <v>6086</v>
      </c>
      <c r="BG649" t="str">
        <f>HYPERLINK("http://dx.doi.org/10.1016/j.inffus.2008.12.002","http://dx.doi.org/10.1016/j.inffus.2008.12.002")</f>
        <v>http://dx.doi.org/10.1016/j.inffus.2008.12.002</v>
      </c>
      <c r="BH649" t="s">
        <v>71</v>
      </c>
      <c r="BI649" t="s">
        <v>71</v>
      </c>
      <c r="BJ649" t="s">
        <v>71</v>
      </c>
      <c r="BK649" t="s">
        <v>71</v>
      </c>
      <c r="BL649" t="s">
        <v>71</v>
      </c>
      <c r="BM649" t="s">
        <v>71</v>
      </c>
      <c r="BN649" t="s">
        <v>71</v>
      </c>
      <c r="BO649" t="s">
        <v>71</v>
      </c>
      <c r="BP649" t="s">
        <v>71</v>
      </c>
      <c r="BQ649" t="s">
        <v>71</v>
      </c>
      <c r="BR649" t="s">
        <v>71</v>
      </c>
      <c r="BS649" t="s">
        <v>71</v>
      </c>
      <c r="BT649" t="s">
        <v>6087</v>
      </c>
      <c r="BU649" t="str">
        <f>HYPERLINK("https%3A%2F%2Fwww.webofscience.com%2Fwos%2Fwoscc%2Ffull-record%2FWOS:000265165700003","View Full Record in Web of Science")</f>
        <v>View Full Record in Web of Science</v>
      </c>
    </row>
    <row r="650" spans="1:73" x14ac:dyDescent="0.25">
      <c r="A650" t="s">
        <v>69</v>
      </c>
      <c r="B650" t="s">
        <v>6088</v>
      </c>
      <c r="C650" t="s">
        <v>71</v>
      </c>
      <c r="D650" t="s">
        <v>71</v>
      </c>
      <c r="E650" t="s">
        <v>71</v>
      </c>
      <c r="F650" t="s">
        <v>6089</v>
      </c>
      <c r="G650" t="s">
        <v>71</v>
      </c>
      <c r="H650" t="s">
        <v>71</v>
      </c>
      <c r="I650" t="s">
        <v>6090</v>
      </c>
      <c r="K650" t="s">
        <v>194</v>
      </c>
      <c r="L650" t="s">
        <v>71</v>
      </c>
      <c r="M650" t="s">
        <v>71</v>
      </c>
      <c r="N650" t="s">
        <v>71</v>
      </c>
      <c r="O650" t="s">
        <v>71</v>
      </c>
      <c r="P650" t="s">
        <v>71</v>
      </c>
      <c r="Q650" t="s">
        <v>71</v>
      </c>
      <c r="R650" t="s">
        <v>71</v>
      </c>
      <c r="S650" t="s">
        <v>71</v>
      </c>
      <c r="T650" t="s">
        <v>71</v>
      </c>
      <c r="U650" t="s">
        <v>71</v>
      </c>
      <c r="V650" t="s">
        <v>71</v>
      </c>
      <c r="W650" t="s">
        <v>6091</v>
      </c>
      <c r="X650" t="s">
        <v>71</v>
      </c>
      <c r="Y650" t="s">
        <v>71</v>
      </c>
      <c r="Z650" t="s">
        <v>71</v>
      </c>
      <c r="AA650" t="s">
        <v>71</v>
      </c>
      <c r="AB650" t="s">
        <v>6092</v>
      </c>
      <c r="AC650" t="s">
        <v>6093</v>
      </c>
      <c r="AD650" t="s">
        <v>71</v>
      </c>
      <c r="AE650" t="s">
        <v>71</v>
      </c>
      <c r="AF650" t="s">
        <v>71</v>
      </c>
      <c r="AG650" t="s">
        <v>71</v>
      </c>
      <c r="AH650" t="s">
        <v>71</v>
      </c>
      <c r="AI650" t="s">
        <v>71</v>
      </c>
      <c r="AJ650" t="s">
        <v>71</v>
      </c>
      <c r="AK650" t="s">
        <v>71</v>
      </c>
      <c r="AL650" t="s">
        <v>71</v>
      </c>
      <c r="AM650" t="s">
        <v>71</v>
      </c>
      <c r="AN650" t="s">
        <v>71</v>
      </c>
      <c r="AO650" t="s">
        <v>71</v>
      </c>
      <c r="AP650" t="s">
        <v>198</v>
      </c>
      <c r="AQ650" t="s">
        <v>199</v>
      </c>
      <c r="AR650" t="s">
        <v>71</v>
      </c>
      <c r="AS650" t="s">
        <v>71</v>
      </c>
      <c r="AT650" t="s">
        <v>71</v>
      </c>
      <c r="AU650" t="s">
        <v>71</v>
      </c>
      <c r="AV650">
        <v>2018</v>
      </c>
      <c r="AW650">
        <v>11</v>
      </c>
      <c r="AX650">
        <v>1</v>
      </c>
      <c r="AY650" t="s">
        <v>71</v>
      </c>
      <c r="AZ650" t="s">
        <v>71</v>
      </c>
      <c r="BA650" t="s">
        <v>71</v>
      </c>
      <c r="BB650" t="s">
        <v>71</v>
      </c>
      <c r="BC650">
        <v>575</v>
      </c>
      <c r="BD650">
        <v>590</v>
      </c>
      <c r="BE650" t="s">
        <v>71</v>
      </c>
      <c r="BF650" t="s">
        <v>6094</v>
      </c>
      <c r="BG650" t="str">
        <f>HYPERLINK("http://dx.doi.org/10.2991/ijcis.11.1.43","http://dx.doi.org/10.2991/ijcis.11.1.43")</f>
        <v>http://dx.doi.org/10.2991/ijcis.11.1.43</v>
      </c>
      <c r="BH650" t="s">
        <v>71</v>
      </c>
      <c r="BI650" t="s">
        <v>71</v>
      </c>
      <c r="BJ650" t="s">
        <v>71</v>
      </c>
      <c r="BK650" t="s">
        <v>71</v>
      </c>
      <c r="BL650" t="s">
        <v>71</v>
      </c>
      <c r="BM650" t="s">
        <v>71</v>
      </c>
      <c r="BN650" t="s">
        <v>71</v>
      </c>
      <c r="BO650" t="s">
        <v>71</v>
      </c>
      <c r="BP650" t="s">
        <v>71</v>
      </c>
      <c r="BQ650" t="s">
        <v>71</v>
      </c>
      <c r="BR650" t="s">
        <v>71</v>
      </c>
      <c r="BS650" t="s">
        <v>71</v>
      </c>
      <c r="BT650" t="s">
        <v>6095</v>
      </c>
      <c r="BU650" t="str">
        <f>HYPERLINK("https%3A%2F%2Fwww.webofscience.com%2Fwos%2Fwoscc%2Ffull-record%2FWOS:000430620000043","View Full Record in Web of Science")</f>
        <v>View Full Record in Web of Science</v>
      </c>
    </row>
    <row r="651" spans="1:73" x14ac:dyDescent="0.25">
      <c r="A651" t="s">
        <v>69</v>
      </c>
      <c r="B651" t="s">
        <v>6096</v>
      </c>
      <c r="C651" t="s">
        <v>71</v>
      </c>
      <c r="D651" t="s">
        <v>71</v>
      </c>
      <c r="E651" t="s">
        <v>71</v>
      </c>
      <c r="F651" t="s">
        <v>6097</v>
      </c>
      <c r="G651" t="s">
        <v>71</v>
      </c>
      <c r="H651" t="s">
        <v>71</v>
      </c>
      <c r="I651" t="s">
        <v>6098</v>
      </c>
      <c r="K651" t="s">
        <v>6099</v>
      </c>
      <c r="L651" t="s">
        <v>71</v>
      </c>
      <c r="M651" t="s">
        <v>71</v>
      </c>
      <c r="N651" t="s">
        <v>71</v>
      </c>
      <c r="O651" t="s">
        <v>71</v>
      </c>
      <c r="P651" t="s">
        <v>71</v>
      </c>
      <c r="Q651" t="s">
        <v>71</v>
      </c>
      <c r="R651" t="s">
        <v>71</v>
      </c>
      <c r="S651" t="s">
        <v>71</v>
      </c>
      <c r="T651" t="s">
        <v>71</v>
      </c>
      <c r="U651" t="s">
        <v>71</v>
      </c>
      <c r="V651" t="s">
        <v>71</v>
      </c>
      <c r="W651" t="s">
        <v>6100</v>
      </c>
      <c r="X651" t="s">
        <v>71</v>
      </c>
      <c r="Y651" t="s">
        <v>71</v>
      </c>
      <c r="Z651" t="s">
        <v>71</v>
      </c>
      <c r="AA651" t="s">
        <v>71</v>
      </c>
      <c r="AB651" t="s">
        <v>6101</v>
      </c>
      <c r="AC651" t="s">
        <v>6102</v>
      </c>
      <c r="AD651" t="s">
        <v>71</v>
      </c>
      <c r="AE651" t="s">
        <v>71</v>
      </c>
      <c r="AF651" t="s">
        <v>71</v>
      </c>
      <c r="AG651" t="s">
        <v>71</v>
      </c>
      <c r="AH651" t="s">
        <v>71</v>
      </c>
      <c r="AI651" t="s">
        <v>71</v>
      </c>
      <c r="AJ651" t="s">
        <v>71</v>
      </c>
      <c r="AK651" t="s">
        <v>71</v>
      </c>
      <c r="AL651" t="s">
        <v>71</v>
      </c>
      <c r="AM651" t="s">
        <v>71</v>
      </c>
      <c r="AN651" t="s">
        <v>71</v>
      </c>
      <c r="AO651" t="s">
        <v>71</v>
      </c>
      <c r="AP651" t="s">
        <v>6103</v>
      </c>
      <c r="AQ651" t="s">
        <v>6104</v>
      </c>
      <c r="AR651" t="s">
        <v>71</v>
      </c>
      <c r="AS651" t="s">
        <v>71</v>
      </c>
      <c r="AT651" t="s">
        <v>71</v>
      </c>
      <c r="AU651" t="s">
        <v>71</v>
      </c>
      <c r="AV651" t="s">
        <v>71</v>
      </c>
      <c r="AW651" t="s">
        <v>71</v>
      </c>
      <c r="AX651" t="s">
        <v>71</v>
      </c>
      <c r="AY651" t="s">
        <v>71</v>
      </c>
      <c r="AZ651" t="s">
        <v>71</v>
      </c>
      <c r="BA651" t="s">
        <v>71</v>
      </c>
      <c r="BB651" t="s">
        <v>71</v>
      </c>
      <c r="BC651" t="s">
        <v>71</v>
      </c>
      <c r="BD651" t="s">
        <v>71</v>
      </c>
      <c r="BE651" t="s">
        <v>71</v>
      </c>
      <c r="BF651" t="s">
        <v>6105</v>
      </c>
      <c r="BG651" t="str">
        <f>HYPERLINK("http://dx.doi.org/10.1007/s10796-022-10242-z","http://dx.doi.org/10.1007/s10796-022-10242-z")</f>
        <v>http://dx.doi.org/10.1007/s10796-022-10242-z</v>
      </c>
      <c r="BH651" t="s">
        <v>71</v>
      </c>
      <c r="BI651" t="s">
        <v>1054</v>
      </c>
      <c r="BJ651" t="s">
        <v>71</v>
      </c>
      <c r="BK651" t="s">
        <v>71</v>
      </c>
      <c r="BL651" t="s">
        <v>71</v>
      </c>
      <c r="BM651" t="s">
        <v>71</v>
      </c>
      <c r="BN651" t="s">
        <v>71</v>
      </c>
      <c r="BO651">
        <v>35068999</v>
      </c>
      <c r="BP651" t="s">
        <v>71</v>
      </c>
      <c r="BQ651" t="s">
        <v>71</v>
      </c>
      <c r="BR651" t="s">
        <v>71</v>
      </c>
      <c r="BS651" t="s">
        <v>71</v>
      </c>
      <c r="BT651" t="s">
        <v>6106</v>
      </c>
      <c r="BU651" t="str">
        <f>HYPERLINK("https%3A%2F%2Fwww.webofscience.com%2Fwos%2Fwoscc%2Ffull-record%2FWOS:000745775000001","View Full Record in Web of Science")</f>
        <v>View Full Record in Web of Science</v>
      </c>
    </row>
    <row r="652" spans="1:73" x14ac:dyDescent="0.25">
      <c r="A652" t="s">
        <v>69</v>
      </c>
      <c r="B652" t="s">
        <v>6107</v>
      </c>
      <c r="C652" t="s">
        <v>71</v>
      </c>
      <c r="D652" t="s">
        <v>71</v>
      </c>
      <c r="E652" t="s">
        <v>71</v>
      </c>
      <c r="F652" t="s">
        <v>6108</v>
      </c>
      <c r="G652" t="s">
        <v>71</v>
      </c>
      <c r="H652" t="s">
        <v>71</v>
      </c>
      <c r="I652" t="s">
        <v>6109</v>
      </c>
      <c r="K652" t="s">
        <v>563</v>
      </c>
      <c r="L652" t="s">
        <v>71</v>
      </c>
      <c r="M652" t="s">
        <v>71</v>
      </c>
      <c r="N652" t="s">
        <v>71</v>
      </c>
      <c r="O652" t="s">
        <v>71</v>
      </c>
      <c r="P652" t="s">
        <v>71</v>
      </c>
      <c r="Q652" t="s">
        <v>71</v>
      </c>
      <c r="R652" t="s">
        <v>71</v>
      </c>
      <c r="S652" t="s">
        <v>71</v>
      </c>
      <c r="T652" t="s">
        <v>71</v>
      </c>
      <c r="U652" t="s">
        <v>71</v>
      </c>
      <c r="V652" t="s">
        <v>71</v>
      </c>
      <c r="W652" t="s">
        <v>6110</v>
      </c>
      <c r="X652" t="s">
        <v>71</v>
      </c>
      <c r="Y652" t="s">
        <v>71</v>
      </c>
      <c r="Z652" t="s">
        <v>71</v>
      </c>
      <c r="AA652" t="s">
        <v>71</v>
      </c>
      <c r="AB652" t="s">
        <v>6111</v>
      </c>
      <c r="AC652" t="s">
        <v>6112</v>
      </c>
      <c r="AD652" t="s">
        <v>71</v>
      </c>
      <c r="AE652" t="s">
        <v>71</v>
      </c>
      <c r="AF652" t="s">
        <v>71</v>
      </c>
      <c r="AG652" t="s">
        <v>71</v>
      </c>
      <c r="AH652" t="s">
        <v>71</v>
      </c>
      <c r="AI652" t="s">
        <v>71</v>
      </c>
      <c r="AJ652" t="s">
        <v>71</v>
      </c>
      <c r="AK652" t="s">
        <v>71</v>
      </c>
      <c r="AL652" t="s">
        <v>71</v>
      </c>
      <c r="AM652" t="s">
        <v>71</v>
      </c>
      <c r="AN652" t="s">
        <v>71</v>
      </c>
      <c r="AO652" t="s">
        <v>71</v>
      </c>
      <c r="AP652" t="s">
        <v>565</v>
      </c>
      <c r="AQ652" t="s">
        <v>566</v>
      </c>
      <c r="AR652" t="s">
        <v>71</v>
      </c>
      <c r="AS652" t="s">
        <v>71</v>
      </c>
      <c r="AT652" t="s">
        <v>71</v>
      </c>
      <c r="AU652" t="s">
        <v>71</v>
      </c>
      <c r="AV652">
        <v>2021</v>
      </c>
      <c r="AW652">
        <v>37</v>
      </c>
      <c r="AX652" t="s">
        <v>862</v>
      </c>
      <c r="AY652" t="s">
        <v>71</v>
      </c>
      <c r="AZ652" t="s">
        <v>71</v>
      </c>
      <c r="BA652" t="s">
        <v>71</v>
      </c>
      <c r="BB652" t="s">
        <v>71</v>
      </c>
      <c r="BC652">
        <v>151</v>
      </c>
      <c r="BD652">
        <v>167</v>
      </c>
      <c r="BE652" t="s">
        <v>71</v>
      </c>
      <c r="BF652" t="s">
        <v>71</v>
      </c>
      <c r="BG652" t="s">
        <v>71</v>
      </c>
      <c r="BH652" t="s">
        <v>71</v>
      </c>
      <c r="BI652" t="s">
        <v>71</v>
      </c>
      <c r="BJ652" t="s">
        <v>71</v>
      </c>
      <c r="BK652" t="s">
        <v>71</v>
      </c>
      <c r="BL652" t="s">
        <v>71</v>
      </c>
      <c r="BM652" t="s">
        <v>71</v>
      </c>
      <c r="BN652" t="s">
        <v>71</v>
      </c>
      <c r="BO652" t="s">
        <v>71</v>
      </c>
      <c r="BP652" t="s">
        <v>71</v>
      </c>
      <c r="BQ652" t="s">
        <v>71</v>
      </c>
      <c r="BR652" t="s">
        <v>71</v>
      </c>
      <c r="BS652" t="s">
        <v>71</v>
      </c>
      <c r="BT652" t="s">
        <v>6113</v>
      </c>
      <c r="BU652" t="str">
        <f>HYPERLINK("https%3A%2F%2Fwww.webofscience.com%2Fwos%2Fwoscc%2Ffull-record%2FWOS:000664458800007","View Full Record in Web of Science")</f>
        <v>View Full Record in Web of Science</v>
      </c>
    </row>
    <row r="653" spans="1:73" x14ac:dyDescent="0.25">
      <c r="A653" t="s">
        <v>69</v>
      </c>
      <c r="B653" t="s">
        <v>1377</v>
      </c>
      <c r="C653" t="s">
        <v>71</v>
      </c>
      <c r="D653" t="s">
        <v>71</v>
      </c>
      <c r="E653" t="s">
        <v>71</v>
      </c>
      <c r="F653" t="s">
        <v>1377</v>
      </c>
      <c r="G653" t="s">
        <v>71</v>
      </c>
      <c r="H653" t="s">
        <v>71</v>
      </c>
      <c r="I653" t="s">
        <v>6114</v>
      </c>
      <c r="K653" t="s">
        <v>421</v>
      </c>
      <c r="L653" t="s">
        <v>71</v>
      </c>
      <c r="M653" t="s">
        <v>71</v>
      </c>
      <c r="N653" t="s">
        <v>71</v>
      </c>
      <c r="O653" t="s">
        <v>71</v>
      </c>
      <c r="P653" t="s">
        <v>71</v>
      </c>
      <c r="Q653" t="s">
        <v>71</v>
      </c>
      <c r="R653" t="s">
        <v>71</v>
      </c>
      <c r="S653" t="s">
        <v>71</v>
      </c>
      <c r="T653" t="s">
        <v>71</v>
      </c>
      <c r="U653" t="s">
        <v>71</v>
      </c>
      <c r="V653" t="s">
        <v>71</v>
      </c>
      <c r="W653" t="s">
        <v>6115</v>
      </c>
      <c r="X653" t="s">
        <v>71</v>
      </c>
      <c r="Y653" t="s">
        <v>71</v>
      </c>
      <c r="Z653" t="s">
        <v>71</v>
      </c>
      <c r="AA653" t="s">
        <v>71</v>
      </c>
      <c r="AB653" t="s">
        <v>71</v>
      </c>
      <c r="AC653" t="s">
        <v>71</v>
      </c>
      <c r="AD653" t="s">
        <v>71</v>
      </c>
      <c r="AE653" t="s">
        <v>71</v>
      </c>
      <c r="AF653" t="s">
        <v>71</v>
      </c>
      <c r="AG653" t="s">
        <v>71</v>
      </c>
      <c r="AH653" t="s">
        <v>71</v>
      </c>
      <c r="AI653" t="s">
        <v>71</v>
      </c>
      <c r="AJ653" t="s">
        <v>71</v>
      </c>
      <c r="AK653" t="s">
        <v>71</v>
      </c>
      <c r="AL653" t="s">
        <v>71</v>
      </c>
      <c r="AM653" t="s">
        <v>71</v>
      </c>
      <c r="AN653" t="s">
        <v>71</v>
      </c>
      <c r="AO653" t="s">
        <v>71</v>
      </c>
      <c r="AP653" t="s">
        <v>423</v>
      </c>
      <c r="AQ653" t="s">
        <v>71</v>
      </c>
      <c r="AR653" t="s">
        <v>71</v>
      </c>
      <c r="AS653" t="s">
        <v>71</v>
      </c>
      <c r="AT653" t="s">
        <v>71</v>
      </c>
      <c r="AU653" t="s">
        <v>6116</v>
      </c>
      <c r="AV653">
        <v>1995</v>
      </c>
      <c r="AW653">
        <v>75</v>
      </c>
      <c r="AX653">
        <v>2</v>
      </c>
      <c r="AY653" t="s">
        <v>71</v>
      </c>
      <c r="AZ653" t="s">
        <v>71</v>
      </c>
      <c r="BA653" t="s">
        <v>71</v>
      </c>
      <c r="BB653" t="s">
        <v>71</v>
      </c>
      <c r="BC653">
        <v>119</v>
      </c>
      <c r="BD653">
        <v>134</v>
      </c>
      <c r="BE653" t="s">
        <v>71</v>
      </c>
      <c r="BF653" t="s">
        <v>6117</v>
      </c>
      <c r="BG653" t="str">
        <f>HYPERLINK("http://dx.doi.org/10.1016/0165-0114(95)00105-T","http://dx.doi.org/10.1016/0165-0114(95)00105-T")</f>
        <v>http://dx.doi.org/10.1016/0165-0114(95)00105-T</v>
      </c>
      <c r="BH653" t="s">
        <v>71</v>
      </c>
      <c r="BI653" t="s">
        <v>71</v>
      </c>
      <c r="BJ653" t="s">
        <v>71</v>
      </c>
      <c r="BK653" t="s">
        <v>71</v>
      </c>
      <c r="BL653" t="s">
        <v>71</v>
      </c>
      <c r="BM653" t="s">
        <v>71</v>
      </c>
      <c r="BN653" t="s">
        <v>71</v>
      </c>
      <c r="BO653" t="s">
        <v>71</v>
      </c>
      <c r="BP653" t="s">
        <v>71</v>
      </c>
      <c r="BQ653" t="s">
        <v>71</v>
      </c>
      <c r="BR653" t="s">
        <v>71</v>
      </c>
      <c r="BS653" t="s">
        <v>71</v>
      </c>
      <c r="BT653" t="s">
        <v>6118</v>
      </c>
      <c r="BU653" t="str">
        <f>HYPERLINK("https%3A%2F%2Fwww.webofscience.com%2Fwos%2Fwoscc%2Ffull-record%2FWOS:A1995RZ02900002","View Full Record in Web of Science")</f>
        <v>View Full Record in Web of Science</v>
      </c>
    </row>
    <row r="654" spans="1:73" x14ac:dyDescent="0.25">
      <c r="A654" t="s">
        <v>83</v>
      </c>
      <c r="B654" t="s">
        <v>6119</v>
      </c>
      <c r="C654" t="s">
        <v>71</v>
      </c>
      <c r="D654" t="s">
        <v>6120</v>
      </c>
      <c r="E654" t="s">
        <v>71</v>
      </c>
      <c r="F654" t="s">
        <v>6121</v>
      </c>
      <c r="G654" t="s">
        <v>71</v>
      </c>
      <c r="H654" t="s">
        <v>71</v>
      </c>
      <c r="I654" t="s">
        <v>6122</v>
      </c>
      <c r="K654" t="s">
        <v>6123</v>
      </c>
      <c r="L654" t="s">
        <v>71</v>
      </c>
      <c r="M654" t="s">
        <v>71</v>
      </c>
      <c r="N654" t="s">
        <v>71</v>
      </c>
      <c r="O654" t="s">
        <v>71</v>
      </c>
      <c r="P654" t="s">
        <v>6124</v>
      </c>
      <c r="Q654" t="s">
        <v>6125</v>
      </c>
      <c r="R654" t="s">
        <v>5286</v>
      </c>
      <c r="S654" t="s">
        <v>6126</v>
      </c>
      <c r="T654" t="s">
        <v>71</v>
      </c>
      <c r="U654" t="s">
        <v>71</v>
      </c>
      <c r="V654" t="s">
        <v>71</v>
      </c>
      <c r="W654" t="s">
        <v>6127</v>
      </c>
      <c r="X654" t="s">
        <v>71</v>
      </c>
      <c r="Y654" t="s">
        <v>71</v>
      </c>
      <c r="Z654" t="s">
        <v>71</v>
      </c>
      <c r="AA654" t="s">
        <v>71</v>
      </c>
      <c r="AB654" t="s">
        <v>6128</v>
      </c>
      <c r="AC654" t="s">
        <v>6129</v>
      </c>
      <c r="AD654" t="s">
        <v>71</v>
      </c>
      <c r="AE654" t="s">
        <v>71</v>
      </c>
      <c r="AF654" t="s">
        <v>71</v>
      </c>
      <c r="AG654" t="s">
        <v>71</v>
      </c>
      <c r="AH654" t="s">
        <v>71</v>
      </c>
      <c r="AI654" t="s">
        <v>71</v>
      </c>
      <c r="AJ654" t="s">
        <v>71</v>
      </c>
      <c r="AK654" t="s">
        <v>71</v>
      </c>
      <c r="AL654" t="s">
        <v>71</v>
      </c>
      <c r="AM654" t="s">
        <v>71</v>
      </c>
      <c r="AN654" t="s">
        <v>71</v>
      </c>
      <c r="AO654" t="s">
        <v>71</v>
      </c>
      <c r="AP654" t="s">
        <v>71</v>
      </c>
      <c r="AQ654" t="s">
        <v>71</v>
      </c>
      <c r="AR654" t="s">
        <v>6130</v>
      </c>
      <c r="AS654" t="s">
        <v>71</v>
      </c>
      <c r="AT654" t="s">
        <v>71</v>
      </c>
      <c r="AU654" t="s">
        <v>71</v>
      </c>
      <c r="AV654">
        <v>2009</v>
      </c>
      <c r="AW654" t="s">
        <v>71</v>
      </c>
      <c r="AX654" t="s">
        <v>71</v>
      </c>
      <c r="AY654" t="s">
        <v>71</v>
      </c>
      <c r="AZ654" t="s">
        <v>71</v>
      </c>
      <c r="BA654" t="s">
        <v>71</v>
      </c>
      <c r="BB654" t="s">
        <v>71</v>
      </c>
      <c r="BC654">
        <v>80</v>
      </c>
      <c r="BD654" t="s">
        <v>99</v>
      </c>
      <c r="BE654" t="s">
        <v>71</v>
      </c>
      <c r="BF654" t="s">
        <v>71</v>
      </c>
      <c r="BG654" t="s">
        <v>71</v>
      </c>
      <c r="BH654" t="s">
        <v>71</v>
      </c>
      <c r="BI654" t="s">
        <v>71</v>
      </c>
      <c r="BJ654" t="s">
        <v>71</v>
      </c>
      <c r="BK654" t="s">
        <v>71</v>
      </c>
      <c r="BL654" t="s">
        <v>71</v>
      </c>
      <c r="BM654" t="s">
        <v>71</v>
      </c>
      <c r="BN654" t="s">
        <v>71</v>
      </c>
      <c r="BO654" t="s">
        <v>71</v>
      </c>
      <c r="BP654" t="s">
        <v>71</v>
      </c>
      <c r="BQ654" t="s">
        <v>71</v>
      </c>
      <c r="BR654" t="s">
        <v>71</v>
      </c>
      <c r="BS654" t="s">
        <v>71</v>
      </c>
      <c r="BT654" t="s">
        <v>6131</v>
      </c>
      <c r="BU654" t="str">
        <f>HYPERLINK("https%3A%2F%2Fwww.webofscience.com%2Fwos%2Fwoscc%2Ffull-record%2FWOS:000271282600015","View Full Record in Web of Science")</f>
        <v>View Full Record in Web of Science</v>
      </c>
    </row>
    <row r="655" spans="1:73" x14ac:dyDescent="0.25">
      <c r="A655" t="s">
        <v>460</v>
      </c>
      <c r="B655" t="s">
        <v>1035</v>
      </c>
      <c r="C655" t="s">
        <v>71</v>
      </c>
      <c r="D655" t="s">
        <v>1035</v>
      </c>
      <c r="E655" t="s">
        <v>71</v>
      </c>
      <c r="F655" t="s">
        <v>6132</v>
      </c>
      <c r="G655" t="s">
        <v>71</v>
      </c>
      <c r="H655" t="s">
        <v>71</v>
      </c>
      <c r="I655" t="s">
        <v>6133</v>
      </c>
      <c r="K655" t="s">
        <v>6134</v>
      </c>
      <c r="L655" t="s">
        <v>466</v>
      </c>
      <c r="M655" t="s">
        <v>71</v>
      </c>
      <c r="N655" t="s">
        <v>71</v>
      </c>
      <c r="O655" t="s">
        <v>71</v>
      </c>
      <c r="P655" t="s">
        <v>71</v>
      </c>
      <c r="Q655" t="s">
        <v>71</v>
      </c>
      <c r="R655" t="s">
        <v>71</v>
      </c>
      <c r="S655" t="s">
        <v>71</v>
      </c>
      <c r="T655" t="s">
        <v>71</v>
      </c>
      <c r="U655" t="s">
        <v>71</v>
      </c>
      <c r="V655" t="s">
        <v>71</v>
      </c>
      <c r="W655" t="s">
        <v>6135</v>
      </c>
      <c r="X655" t="s">
        <v>71</v>
      </c>
      <c r="Y655" t="s">
        <v>71</v>
      </c>
      <c r="Z655" t="s">
        <v>71</v>
      </c>
      <c r="AA655" t="s">
        <v>71</v>
      </c>
      <c r="AB655" t="s">
        <v>6136</v>
      </c>
      <c r="AC655" t="s">
        <v>6137</v>
      </c>
      <c r="AD655" t="s">
        <v>71</v>
      </c>
      <c r="AE655" t="s">
        <v>71</v>
      </c>
      <c r="AF655" t="s">
        <v>71</v>
      </c>
      <c r="AG655" t="s">
        <v>71</v>
      </c>
      <c r="AH655" t="s">
        <v>71</v>
      </c>
      <c r="AI655" t="s">
        <v>71</v>
      </c>
      <c r="AJ655" t="s">
        <v>71</v>
      </c>
      <c r="AK655" t="s">
        <v>71</v>
      </c>
      <c r="AL655" t="s">
        <v>71</v>
      </c>
      <c r="AM655" t="s">
        <v>71</v>
      </c>
      <c r="AN655" t="s">
        <v>71</v>
      </c>
      <c r="AO655" t="s">
        <v>71</v>
      </c>
      <c r="AP655" t="s">
        <v>468</v>
      </c>
      <c r="AQ655" t="s">
        <v>71</v>
      </c>
      <c r="AR655" t="s">
        <v>1042</v>
      </c>
      <c r="AS655" t="s">
        <v>71</v>
      </c>
      <c r="AT655" t="s">
        <v>71</v>
      </c>
      <c r="AU655" t="s">
        <v>71</v>
      </c>
      <c r="AV655">
        <v>2016</v>
      </c>
      <c r="AW655">
        <v>343</v>
      </c>
      <c r="AX655" t="s">
        <v>71</v>
      </c>
      <c r="AY655" t="s">
        <v>71</v>
      </c>
      <c r="AZ655" t="s">
        <v>71</v>
      </c>
      <c r="BA655" t="s">
        <v>71</v>
      </c>
      <c r="BB655" t="s">
        <v>71</v>
      </c>
      <c r="BC655">
        <v>1</v>
      </c>
      <c r="BD655">
        <v>12</v>
      </c>
      <c r="BE655" t="s">
        <v>71</v>
      </c>
      <c r="BF655" t="s">
        <v>6138</v>
      </c>
      <c r="BG655" t="str">
        <f>HYPERLINK("http://dx.doi.org/10.1007/978-3-319-39014-7_1","http://dx.doi.org/10.1007/978-3-319-39014-7_1")</f>
        <v>http://dx.doi.org/10.1007/978-3-319-39014-7_1</v>
      </c>
      <c r="BH655" t="s">
        <v>1044</v>
      </c>
      <c r="BI655" t="s">
        <v>71</v>
      </c>
      <c r="BJ655" t="s">
        <v>71</v>
      </c>
      <c r="BK655" t="s">
        <v>71</v>
      </c>
      <c r="BL655" t="s">
        <v>71</v>
      </c>
      <c r="BM655" t="s">
        <v>71</v>
      </c>
      <c r="BN655" t="s">
        <v>71</v>
      </c>
      <c r="BO655" t="s">
        <v>71</v>
      </c>
      <c r="BP655" t="s">
        <v>71</v>
      </c>
      <c r="BQ655" t="s">
        <v>71</v>
      </c>
      <c r="BR655" t="s">
        <v>71</v>
      </c>
      <c r="BS655" t="s">
        <v>71</v>
      </c>
      <c r="BT655" t="s">
        <v>6139</v>
      </c>
      <c r="BU655" t="str">
        <f>HYPERLINK("https%3A%2F%2Fwww.webofscience.com%2Fwos%2Fwoscc%2Ffull-record%2FWOS:000389034800002","View Full Record in Web of Science")</f>
        <v>View Full Record in Web of Science</v>
      </c>
    </row>
    <row r="656" spans="1:73" x14ac:dyDescent="0.25">
      <c r="A656" t="s">
        <v>83</v>
      </c>
      <c r="B656" t="s">
        <v>6140</v>
      </c>
      <c r="C656" t="s">
        <v>71</v>
      </c>
      <c r="D656" t="s">
        <v>1687</v>
      </c>
      <c r="E656" t="s">
        <v>71</v>
      </c>
      <c r="F656" t="s">
        <v>6141</v>
      </c>
      <c r="G656" t="s">
        <v>71</v>
      </c>
      <c r="H656" t="s">
        <v>71</v>
      </c>
      <c r="I656" t="s">
        <v>6142</v>
      </c>
      <c r="K656" t="s">
        <v>1690</v>
      </c>
      <c r="L656" t="s">
        <v>71</v>
      </c>
      <c r="M656" t="s">
        <v>71</v>
      </c>
      <c r="N656" t="s">
        <v>71</v>
      </c>
      <c r="O656" t="s">
        <v>71</v>
      </c>
      <c r="P656" t="s">
        <v>1691</v>
      </c>
      <c r="Q656" t="s">
        <v>1692</v>
      </c>
      <c r="R656" t="s">
        <v>1693</v>
      </c>
      <c r="S656" t="s">
        <v>1694</v>
      </c>
      <c r="T656" t="s">
        <v>71</v>
      </c>
      <c r="U656" t="s">
        <v>71</v>
      </c>
      <c r="V656" t="s">
        <v>71</v>
      </c>
      <c r="W656" t="s">
        <v>6143</v>
      </c>
      <c r="X656" t="s">
        <v>71</v>
      </c>
      <c r="Y656" t="s">
        <v>71</v>
      </c>
      <c r="Z656" t="s">
        <v>71</v>
      </c>
      <c r="AA656" t="s">
        <v>71</v>
      </c>
      <c r="AB656" t="s">
        <v>71</v>
      </c>
      <c r="AC656" t="s">
        <v>71</v>
      </c>
      <c r="AD656" t="s">
        <v>71</v>
      </c>
      <c r="AE656" t="s">
        <v>71</v>
      </c>
      <c r="AF656" t="s">
        <v>71</v>
      </c>
      <c r="AG656" t="s">
        <v>71</v>
      </c>
      <c r="AH656" t="s">
        <v>71</v>
      </c>
      <c r="AI656" t="s">
        <v>71</v>
      </c>
      <c r="AJ656" t="s">
        <v>71</v>
      </c>
      <c r="AK656" t="s">
        <v>71</v>
      </c>
      <c r="AL656" t="s">
        <v>71</v>
      </c>
      <c r="AM656" t="s">
        <v>71</v>
      </c>
      <c r="AN656" t="s">
        <v>71</v>
      </c>
      <c r="AO656" t="s">
        <v>71</v>
      </c>
      <c r="AP656" t="s">
        <v>71</v>
      </c>
      <c r="AQ656" t="s">
        <v>71</v>
      </c>
      <c r="AR656" t="s">
        <v>1696</v>
      </c>
      <c r="AS656" t="s">
        <v>71</v>
      </c>
      <c r="AT656" t="s">
        <v>71</v>
      </c>
      <c r="AU656" t="s">
        <v>71</v>
      </c>
      <c r="AV656">
        <v>2008</v>
      </c>
      <c r="AW656" t="s">
        <v>71</v>
      </c>
      <c r="AX656" t="s">
        <v>71</v>
      </c>
      <c r="AY656" t="s">
        <v>71</v>
      </c>
      <c r="AZ656" t="s">
        <v>71</v>
      </c>
      <c r="BA656" t="s">
        <v>71</v>
      </c>
      <c r="BB656" t="s">
        <v>71</v>
      </c>
      <c r="BC656">
        <v>34</v>
      </c>
      <c r="BD656">
        <v>38</v>
      </c>
      <c r="BE656" t="s">
        <v>71</v>
      </c>
      <c r="BF656" t="s">
        <v>6144</v>
      </c>
      <c r="BG656" t="str">
        <f>HYPERLINK("http://dx.doi.org/10.1109/FSKD.2008.9","http://dx.doi.org/10.1109/FSKD.2008.9")</f>
        <v>http://dx.doi.org/10.1109/FSKD.2008.9</v>
      </c>
      <c r="BH656" t="s">
        <v>71</v>
      </c>
      <c r="BI656" t="s">
        <v>71</v>
      </c>
      <c r="BJ656" t="s">
        <v>71</v>
      </c>
      <c r="BK656" t="s">
        <v>71</v>
      </c>
      <c r="BL656" t="s">
        <v>71</v>
      </c>
      <c r="BM656" t="s">
        <v>71</v>
      </c>
      <c r="BN656" t="s">
        <v>71</v>
      </c>
      <c r="BO656" t="s">
        <v>71</v>
      </c>
      <c r="BP656" t="s">
        <v>71</v>
      </c>
      <c r="BQ656" t="s">
        <v>71</v>
      </c>
      <c r="BR656" t="s">
        <v>71</v>
      </c>
      <c r="BS656" t="s">
        <v>71</v>
      </c>
      <c r="BT656" t="s">
        <v>6145</v>
      </c>
      <c r="BU656" t="str">
        <f>HYPERLINK("https%3A%2F%2Fwww.webofscience.com%2Fwos%2Fwoscc%2Ffull-record%2FWOS:000264270500007","View Full Record in Web of Science")</f>
        <v>View Full Record in Web of Science</v>
      </c>
    </row>
    <row r="657" spans="1:73" x14ac:dyDescent="0.25">
      <c r="A657" t="s">
        <v>69</v>
      </c>
      <c r="B657" t="s">
        <v>6146</v>
      </c>
      <c r="C657" t="s">
        <v>71</v>
      </c>
      <c r="D657" t="s">
        <v>71</v>
      </c>
      <c r="E657" t="s">
        <v>71</v>
      </c>
      <c r="F657" t="s">
        <v>6146</v>
      </c>
      <c r="G657" t="s">
        <v>71</v>
      </c>
      <c r="H657" t="s">
        <v>71</v>
      </c>
      <c r="I657" t="s">
        <v>6147</v>
      </c>
      <c r="K657" t="s">
        <v>421</v>
      </c>
      <c r="L657" t="s">
        <v>71</v>
      </c>
      <c r="M657" t="s">
        <v>71</v>
      </c>
      <c r="N657" t="s">
        <v>71</v>
      </c>
      <c r="O657" t="s">
        <v>71</v>
      </c>
      <c r="P657" t="s">
        <v>71</v>
      </c>
      <c r="Q657" t="s">
        <v>71</v>
      </c>
      <c r="R657" t="s">
        <v>71</v>
      </c>
      <c r="S657" t="s">
        <v>71</v>
      </c>
      <c r="T657" t="s">
        <v>71</v>
      </c>
      <c r="U657" t="s">
        <v>71</v>
      </c>
      <c r="V657" t="s">
        <v>71</v>
      </c>
      <c r="W657" t="s">
        <v>6148</v>
      </c>
      <c r="X657" t="s">
        <v>71</v>
      </c>
      <c r="Y657" t="s">
        <v>71</v>
      </c>
      <c r="Z657" t="s">
        <v>71</v>
      </c>
      <c r="AA657" t="s">
        <v>71</v>
      </c>
      <c r="AB657" t="s">
        <v>3937</v>
      </c>
      <c r="AC657" t="s">
        <v>3938</v>
      </c>
      <c r="AD657" t="s">
        <v>71</v>
      </c>
      <c r="AE657" t="s">
        <v>71</v>
      </c>
      <c r="AF657" t="s">
        <v>71</v>
      </c>
      <c r="AG657" t="s">
        <v>71</v>
      </c>
      <c r="AH657" t="s">
        <v>71</v>
      </c>
      <c r="AI657" t="s">
        <v>71</v>
      </c>
      <c r="AJ657" t="s">
        <v>71</v>
      </c>
      <c r="AK657" t="s">
        <v>71</v>
      </c>
      <c r="AL657" t="s">
        <v>71</v>
      </c>
      <c r="AM657" t="s">
        <v>71</v>
      </c>
      <c r="AN657" t="s">
        <v>71</v>
      </c>
      <c r="AO657" t="s">
        <v>71</v>
      </c>
      <c r="AP657" t="s">
        <v>423</v>
      </c>
      <c r="AQ657" t="s">
        <v>71</v>
      </c>
      <c r="AR657" t="s">
        <v>71</v>
      </c>
      <c r="AS657" t="s">
        <v>71</v>
      </c>
      <c r="AT657" t="s">
        <v>71</v>
      </c>
      <c r="AU657" t="s">
        <v>1073</v>
      </c>
      <c r="AV657">
        <v>1998</v>
      </c>
      <c r="AW657">
        <v>100</v>
      </c>
      <c r="AX657" t="s">
        <v>401</v>
      </c>
      <c r="AY657" t="s">
        <v>71</v>
      </c>
      <c r="AZ657" t="s">
        <v>71</v>
      </c>
      <c r="BA657" t="s">
        <v>71</v>
      </c>
      <c r="BB657" t="s">
        <v>71</v>
      </c>
      <c r="BC657">
        <v>217</v>
      </c>
      <c r="BD657">
        <v>228</v>
      </c>
      <c r="BE657" t="s">
        <v>71</v>
      </c>
      <c r="BF657" t="s">
        <v>6149</v>
      </c>
      <c r="BG657" t="str">
        <f>HYPERLINK("http://dx.doi.org/10.1016/S0165-0114(97)00121-8","http://dx.doi.org/10.1016/S0165-0114(97)00121-8")</f>
        <v>http://dx.doi.org/10.1016/S0165-0114(97)00121-8</v>
      </c>
      <c r="BH657" t="s">
        <v>71</v>
      </c>
      <c r="BI657" t="s">
        <v>71</v>
      </c>
      <c r="BJ657" t="s">
        <v>71</v>
      </c>
      <c r="BK657" t="s">
        <v>71</v>
      </c>
      <c r="BL657" t="s">
        <v>71</v>
      </c>
      <c r="BM657" t="s">
        <v>71</v>
      </c>
      <c r="BN657" t="s">
        <v>71</v>
      </c>
      <c r="BO657" t="s">
        <v>71</v>
      </c>
      <c r="BP657" t="s">
        <v>71</v>
      </c>
      <c r="BQ657" t="s">
        <v>71</v>
      </c>
      <c r="BR657" t="s">
        <v>71</v>
      </c>
      <c r="BS657" t="s">
        <v>71</v>
      </c>
      <c r="BT657" t="s">
        <v>6150</v>
      </c>
      <c r="BU657" t="str">
        <f>HYPERLINK("https%3A%2F%2Fwww.webofscience.com%2Fwos%2Fwoscc%2Ffull-record%2FWOS:000077238100017","View Full Record in Web of Science")</f>
        <v>View Full Record in Web of Science</v>
      </c>
    </row>
    <row r="658" spans="1:73" x14ac:dyDescent="0.25">
      <c r="A658" t="s">
        <v>83</v>
      </c>
      <c r="B658" t="s">
        <v>6151</v>
      </c>
      <c r="C658" t="s">
        <v>71</v>
      </c>
      <c r="D658" t="s">
        <v>71</v>
      </c>
      <c r="E658" t="s">
        <v>5769</v>
      </c>
      <c r="F658" t="s">
        <v>6152</v>
      </c>
      <c r="G658" t="s">
        <v>71</v>
      </c>
      <c r="H658" t="s">
        <v>71</v>
      </c>
      <c r="I658" t="s">
        <v>6153</v>
      </c>
      <c r="K658" t="s">
        <v>6154</v>
      </c>
      <c r="L658" t="s">
        <v>71</v>
      </c>
      <c r="M658" t="s">
        <v>71</v>
      </c>
      <c r="N658" t="s">
        <v>71</v>
      </c>
      <c r="O658" t="s">
        <v>71</v>
      </c>
      <c r="P658" t="s">
        <v>6155</v>
      </c>
      <c r="Q658" t="s">
        <v>6156</v>
      </c>
      <c r="R658" t="s">
        <v>1661</v>
      </c>
      <c r="S658" t="s">
        <v>5769</v>
      </c>
      <c r="T658" t="s">
        <v>71</v>
      </c>
      <c r="U658" t="s">
        <v>71</v>
      </c>
      <c r="V658" t="s">
        <v>71</v>
      </c>
      <c r="W658" t="s">
        <v>6157</v>
      </c>
      <c r="X658" t="s">
        <v>71</v>
      </c>
      <c r="Y658" t="s">
        <v>71</v>
      </c>
      <c r="Z658" t="s">
        <v>71</v>
      </c>
      <c r="AA658" t="s">
        <v>71</v>
      </c>
      <c r="AB658" t="s">
        <v>6158</v>
      </c>
      <c r="AC658" t="s">
        <v>6159</v>
      </c>
      <c r="AD658" t="s">
        <v>71</v>
      </c>
      <c r="AE658" t="s">
        <v>71</v>
      </c>
      <c r="AF658" t="s">
        <v>71</v>
      </c>
      <c r="AG658" t="s">
        <v>71</v>
      </c>
      <c r="AH658" t="s">
        <v>71</v>
      </c>
      <c r="AI658" t="s">
        <v>71</v>
      </c>
      <c r="AJ658" t="s">
        <v>71</v>
      </c>
      <c r="AK658" t="s">
        <v>71</v>
      </c>
      <c r="AL658" t="s">
        <v>71</v>
      </c>
      <c r="AM658" t="s">
        <v>71</v>
      </c>
      <c r="AN658" t="s">
        <v>71</v>
      </c>
      <c r="AO658" t="s">
        <v>71</v>
      </c>
      <c r="AP658" t="s">
        <v>71</v>
      </c>
      <c r="AQ658" t="s">
        <v>71</v>
      </c>
      <c r="AR658" t="s">
        <v>6160</v>
      </c>
      <c r="AS658" t="s">
        <v>71</v>
      </c>
      <c r="AT658" t="s">
        <v>71</v>
      </c>
      <c r="AU658" t="s">
        <v>71</v>
      </c>
      <c r="AV658">
        <v>2020</v>
      </c>
      <c r="AW658" t="s">
        <v>71</v>
      </c>
      <c r="AX658" t="s">
        <v>71</v>
      </c>
      <c r="AY658" t="s">
        <v>71</v>
      </c>
      <c r="AZ658" t="s">
        <v>71</v>
      </c>
      <c r="BA658" t="s">
        <v>71</v>
      </c>
      <c r="BB658" t="s">
        <v>71</v>
      </c>
      <c r="BC658" t="s">
        <v>71</v>
      </c>
      <c r="BD658" t="s">
        <v>71</v>
      </c>
      <c r="BE658" t="s">
        <v>71</v>
      </c>
      <c r="BF658" t="s">
        <v>71</v>
      </c>
      <c r="BG658" t="s">
        <v>71</v>
      </c>
      <c r="BH658" t="s">
        <v>71</v>
      </c>
      <c r="BI658" t="s">
        <v>71</v>
      </c>
      <c r="BJ658" t="s">
        <v>71</v>
      </c>
      <c r="BK658" t="s">
        <v>71</v>
      </c>
      <c r="BL658" t="s">
        <v>71</v>
      </c>
      <c r="BM658" t="s">
        <v>71</v>
      </c>
      <c r="BN658" t="s">
        <v>71</v>
      </c>
      <c r="BO658" t="s">
        <v>71</v>
      </c>
      <c r="BP658" t="s">
        <v>71</v>
      </c>
      <c r="BQ658" t="s">
        <v>71</v>
      </c>
      <c r="BR658" t="s">
        <v>71</v>
      </c>
      <c r="BS658" t="s">
        <v>71</v>
      </c>
      <c r="BT658" t="s">
        <v>6161</v>
      </c>
      <c r="BU658" t="str">
        <f>HYPERLINK("https%3A%2F%2Fwww.webofscience.com%2Fwos%2Fwoscc%2Ffull-record%2FWOS:000559924502038","View Full Record in Web of Science")</f>
        <v>View Full Record in Web of Science</v>
      </c>
    </row>
    <row r="659" spans="1:73" x14ac:dyDescent="0.25">
      <c r="A659" t="s">
        <v>83</v>
      </c>
      <c r="B659" t="s">
        <v>6162</v>
      </c>
      <c r="C659" t="s">
        <v>71</v>
      </c>
      <c r="D659" t="s">
        <v>71</v>
      </c>
      <c r="E659" t="s">
        <v>102</v>
      </c>
      <c r="F659" t="s">
        <v>6162</v>
      </c>
      <c r="G659" t="s">
        <v>71</v>
      </c>
      <c r="H659" t="s">
        <v>71</v>
      </c>
      <c r="I659" t="s">
        <v>6163</v>
      </c>
      <c r="K659" t="s">
        <v>6164</v>
      </c>
      <c r="L659" t="s">
        <v>71</v>
      </c>
      <c r="M659" t="s">
        <v>71</v>
      </c>
      <c r="N659" t="s">
        <v>71</v>
      </c>
      <c r="O659" t="s">
        <v>71</v>
      </c>
      <c r="P659" t="s">
        <v>6165</v>
      </c>
      <c r="Q659" t="s">
        <v>6166</v>
      </c>
      <c r="R659" t="s">
        <v>6167</v>
      </c>
      <c r="S659" t="s">
        <v>6168</v>
      </c>
      <c r="T659" t="s">
        <v>71</v>
      </c>
      <c r="U659" t="s">
        <v>71</v>
      </c>
      <c r="V659" t="s">
        <v>71</v>
      </c>
      <c r="W659" t="s">
        <v>6169</v>
      </c>
      <c r="X659" t="s">
        <v>71</v>
      </c>
      <c r="Y659" t="s">
        <v>71</v>
      </c>
      <c r="Z659" t="s">
        <v>71</v>
      </c>
      <c r="AA659" t="s">
        <v>71</v>
      </c>
      <c r="AB659" t="s">
        <v>71</v>
      </c>
      <c r="AC659" t="s">
        <v>71</v>
      </c>
      <c r="AD659" t="s">
        <v>71</v>
      </c>
      <c r="AE659" t="s">
        <v>71</v>
      </c>
      <c r="AF659" t="s">
        <v>71</v>
      </c>
      <c r="AG659" t="s">
        <v>71</v>
      </c>
      <c r="AH659" t="s">
        <v>71</v>
      </c>
      <c r="AI659" t="s">
        <v>71</v>
      </c>
      <c r="AJ659" t="s">
        <v>71</v>
      </c>
      <c r="AK659" t="s">
        <v>71</v>
      </c>
      <c r="AL659" t="s">
        <v>71</v>
      </c>
      <c r="AM659" t="s">
        <v>71</v>
      </c>
      <c r="AN659" t="s">
        <v>71</v>
      </c>
      <c r="AO659" t="s">
        <v>71</v>
      </c>
      <c r="AP659" t="s">
        <v>71</v>
      </c>
      <c r="AQ659" t="s">
        <v>71</v>
      </c>
      <c r="AR659" t="s">
        <v>6170</v>
      </c>
      <c r="AS659" t="s">
        <v>71</v>
      </c>
      <c r="AT659" t="s">
        <v>71</v>
      </c>
      <c r="AU659" t="s">
        <v>71</v>
      </c>
      <c r="AV659">
        <v>2004</v>
      </c>
      <c r="AW659" t="s">
        <v>71</v>
      </c>
      <c r="AX659" t="s">
        <v>71</v>
      </c>
      <c r="AY659" t="s">
        <v>71</v>
      </c>
      <c r="AZ659" t="s">
        <v>71</v>
      </c>
      <c r="BA659" t="s">
        <v>71</v>
      </c>
      <c r="BB659" t="s">
        <v>71</v>
      </c>
      <c r="BC659">
        <v>379</v>
      </c>
      <c r="BD659">
        <v>384</v>
      </c>
      <c r="BE659" t="s">
        <v>71</v>
      </c>
      <c r="BF659" t="s">
        <v>71</v>
      </c>
      <c r="BG659" t="s">
        <v>71</v>
      </c>
      <c r="BH659" t="s">
        <v>71</v>
      </c>
      <c r="BI659" t="s">
        <v>71</v>
      </c>
      <c r="BJ659" t="s">
        <v>71</v>
      </c>
      <c r="BK659" t="s">
        <v>71</v>
      </c>
      <c r="BL659" t="s">
        <v>71</v>
      </c>
      <c r="BM659" t="s">
        <v>71</v>
      </c>
      <c r="BN659" t="s">
        <v>71</v>
      </c>
      <c r="BO659" t="s">
        <v>71</v>
      </c>
      <c r="BP659" t="s">
        <v>71</v>
      </c>
      <c r="BQ659" t="s">
        <v>71</v>
      </c>
      <c r="BR659" t="s">
        <v>71</v>
      </c>
      <c r="BS659" t="s">
        <v>71</v>
      </c>
      <c r="BT659" t="s">
        <v>6171</v>
      </c>
      <c r="BU659" t="str">
        <f>HYPERLINK("https%3A%2F%2Fwww.webofscience.com%2Fwos%2Fwoscc%2Ffull-record%2FWOS:000189435100074","View Full Record in Web of Science")</f>
        <v>View Full Record in Web of Science</v>
      </c>
    </row>
    <row r="660" spans="1:73" x14ac:dyDescent="0.25">
      <c r="A660" t="s">
        <v>83</v>
      </c>
      <c r="B660" t="s">
        <v>6172</v>
      </c>
      <c r="C660" t="s">
        <v>71</v>
      </c>
      <c r="D660" t="s">
        <v>6173</v>
      </c>
      <c r="E660" t="s">
        <v>71</v>
      </c>
      <c r="F660" t="s">
        <v>6174</v>
      </c>
      <c r="G660" t="s">
        <v>71</v>
      </c>
      <c r="H660" t="s">
        <v>71</v>
      </c>
      <c r="I660" t="s">
        <v>6175</v>
      </c>
      <c r="K660" t="s">
        <v>6176</v>
      </c>
      <c r="L660" t="s">
        <v>1179</v>
      </c>
      <c r="M660" t="s">
        <v>71</v>
      </c>
      <c r="N660" t="s">
        <v>71</v>
      </c>
      <c r="O660" t="s">
        <v>71</v>
      </c>
      <c r="P660" t="s">
        <v>6177</v>
      </c>
      <c r="Q660" t="s">
        <v>6178</v>
      </c>
      <c r="R660" t="s">
        <v>6179</v>
      </c>
      <c r="S660" t="s">
        <v>6180</v>
      </c>
      <c r="T660" t="s">
        <v>6181</v>
      </c>
      <c r="U660" t="s">
        <v>71</v>
      </c>
      <c r="V660" t="s">
        <v>71</v>
      </c>
      <c r="W660" t="s">
        <v>6182</v>
      </c>
      <c r="X660" t="s">
        <v>71</v>
      </c>
      <c r="Y660" t="s">
        <v>71</v>
      </c>
      <c r="Z660" t="s">
        <v>71</v>
      </c>
      <c r="AA660" t="s">
        <v>71</v>
      </c>
      <c r="AB660" t="s">
        <v>71</v>
      </c>
      <c r="AC660" t="s">
        <v>71</v>
      </c>
      <c r="AD660" t="s">
        <v>71</v>
      </c>
      <c r="AE660" t="s">
        <v>71</v>
      </c>
      <c r="AF660" t="s">
        <v>71</v>
      </c>
      <c r="AG660" t="s">
        <v>71</v>
      </c>
      <c r="AH660" t="s">
        <v>71</v>
      </c>
      <c r="AI660" t="s">
        <v>71</v>
      </c>
      <c r="AJ660" t="s">
        <v>71</v>
      </c>
      <c r="AK660" t="s">
        <v>71</v>
      </c>
      <c r="AL660" t="s">
        <v>71</v>
      </c>
      <c r="AM660" t="s">
        <v>71</v>
      </c>
      <c r="AN660" t="s">
        <v>71</v>
      </c>
      <c r="AO660" t="s">
        <v>71</v>
      </c>
      <c r="AP660" t="s">
        <v>1187</v>
      </c>
      <c r="AQ660" t="s">
        <v>71</v>
      </c>
      <c r="AR660" t="s">
        <v>71</v>
      </c>
      <c r="AS660" t="s">
        <v>71</v>
      </c>
      <c r="AT660" t="s">
        <v>71</v>
      </c>
      <c r="AU660" t="s">
        <v>71</v>
      </c>
      <c r="AV660">
        <v>2019</v>
      </c>
      <c r="AW660">
        <v>150</v>
      </c>
      <c r="AX660" t="s">
        <v>71</v>
      </c>
      <c r="AY660" t="s">
        <v>71</v>
      </c>
      <c r="AZ660" t="s">
        <v>71</v>
      </c>
      <c r="BA660" t="s">
        <v>71</v>
      </c>
      <c r="BB660" t="s">
        <v>71</v>
      </c>
      <c r="BC660">
        <v>193</v>
      </c>
      <c r="BD660">
        <v>200</v>
      </c>
      <c r="BE660" t="s">
        <v>71</v>
      </c>
      <c r="BF660" t="s">
        <v>6183</v>
      </c>
      <c r="BG660" t="str">
        <f>HYPERLINK("http://dx.doi.org/10.1016/j.procs.2019.02.038","http://dx.doi.org/10.1016/j.procs.2019.02.038")</f>
        <v>http://dx.doi.org/10.1016/j.procs.2019.02.038</v>
      </c>
      <c r="BH660" t="s">
        <v>71</v>
      </c>
      <c r="BI660" t="s">
        <v>71</v>
      </c>
      <c r="BJ660" t="s">
        <v>71</v>
      </c>
      <c r="BK660" t="s">
        <v>71</v>
      </c>
      <c r="BL660" t="s">
        <v>71</v>
      </c>
      <c r="BM660" t="s">
        <v>71</v>
      </c>
      <c r="BN660" t="s">
        <v>71</v>
      </c>
      <c r="BO660" t="s">
        <v>71</v>
      </c>
      <c r="BP660" t="s">
        <v>71</v>
      </c>
      <c r="BQ660" t="s">
        <v>71</v>
      </c>
      <c r="BR660" t="s">
        <v>71</v>
      </c>
      <c r="BS660" t="s">
        <v>71</v>
      </c>
      <c r="BT660" t="s">
        <v>6184</v>
      </c>
      <c r="BU660" t="str">
        <f>HYPERLINK("https%3A%2F%2Fwww.webofscience.com%2Fwos%2Fwoscc%2Ffull-record%2FWOS:000560432200024","View Full Record in Web of Science")</f>
        <v>View Full Record in Web of Science</v>
      </c>
    </row>
    <row r="661" spans="1:73" x14ac:dyDescent="0.25">
      <c r="A661" t="s">
        <v>83</v>
      </c>
      <c r="B661" t="s">
        <v>6185</v>
      </c>
      <c r="C661" t="s">
        <v>71</v>
      </c>
      <c r="D661" t="s">
        <v>71</v>
      </c>
      <c r="E661" t="s">
        <v>102</v>
      </c>
      <c r="F661" t="s">
        <v>6186</v>
      </c>
      <c r="G661" t="s">
        <v>71</v>
      </c>
      <c r="H661" t="s">
        <v>71</v>
      </c>
      <c r="I661" t="s">
        <v>6187</v>
      </c>
      <c r="K661" t="s">
        <v>6188</v>
      </c>
      <c r="L661" t="s">
        <v>71</v>
      </c>
      <c r="M661" t="s">
        <v>71</v>
      </c>
      <c r="N661" t="s">
        <v>71</v>
      </c>
      <c r="O661" t="s">
        <v>71</v>
      </c>
      <c r="P661" t="s">
        <v>6189</v>
      </c>
      <c r="Q661" t="s">
        <v>6190</v>
      </c>
      <c r="R661" t="s">
        <v>6191</v>
      </c>
      <c r="S661" t="s">
        <v>71</v>
      </c>
      <c r="T661" t="s">
        <v>6192</v>
      </c>
      <c r="U661" t="s">
        <v>71</v>
      </c>
      <c r="V661" t="s">
        <v>71</v>
      </c>
      <c r="W661" t="s">
        <v>6193</v>
      </c>
      <c r="X661" t="s">
        <v>71</v>
      </c>
      <c r="Y661" t="s">
        <v>71</v>
      </c>
      <c r="Z661" t="s">
        <v>71</v>
      </c>
      <c r="AA661" t="s">
        <v>71</v>
      </c>
      <c r="AB661" t="s">
        <v>6194</v>
      </c>
      <c r="AC661" t="s">
        <v>6195</v>
      </c>
      <c r="AD661" t="s">
        <v>71</v>
      </c>
      <c r="AE661" t="s">
        <v>71</v>
      </c>
      <c r="AF661" t="s">
        <v>71</v>
      </c>
      <c r="AG661" t="s">
        <v>71</v>
      </c>
      <c r="AH661" t="s">
        <v>71</v>
      </c>
      <c r="AI661" t="s">
        <v>71</v>
      </c>
      <c r="AJ661" t="s">
        <v>71</v>
      </c>
      <c r="AK661" t="s">
        <v>71</v>
      </c>
      <c r="AL661" t="s">
        <v>71</v>
      </c>
      <c r="AM661" t="s">
        <v>71</v>
      </c>
      <c r="AN661" t="s">
        <v>71</v>
      </c>
      <c r="AO661" t="s">
        <v>71</v>
      </c>
      <c r="AP661" t="s">
        <v>71</v>
      </c>
      <c r="AQ661" t="s">
        <v>71</v>
      </c>
      <c r="AR661" t="s">
        <v>6196</v>
      </c>
      <c r="AS661" t="s">
        <v>71</v>
      </c>
      <c r="AT661" t="s">
        <v>71</v>
      </c>
      <c r="AU661" t="s">
        <v>71</v>
      </c>
      <c r="AV661">
        <v>2015</v>
      </c>
      <c r="AW661" t="s">
        <v>71</v>
      </c>
      <c r="AX661" t="s">
        <v>71</v>
      </c>
      <c r="AY661" t="s">
        <v>71</v>
      </c>
      <c r="AZ661" t="s">
        <v>71</v>
      </c>
      <c r="BA661" t="s">
        <v>71</v>
      </c>
      <c r="BB661" t="s">
        <v>71</v>
      </c>
      <c r="BC661">
        <v>98</v>
      </c>
      <c r="BD661">
        <v>103</v>
      </c>
      <c r="BE661" t="s">
        <v>71</v>
      </c>
      <c r="BF661" t="s">
        <v>71</v>
      </c>
      <c r="BG661" t="s">
        <v>71</v>
      </c>
      <c r="BH661" t="s">
        <v>71</v>
      </c>
      <c r="BI661" t="s">
        <v>71</v>
      </c>
      <c r="BJ661" t="s">
        <v>71</v>
      </c>
      <c r="BK661" t="s">
        <v>71</v>
      </c>
      <c r="BL661" t="s">
        <v>71</v>
      </c>
      <c r="BM661" t="s">
        <v>71</v>
      </c>
      <c r="BN661" t="s">
        <v>71</v>
      </c>
      <c r="BO661" t="s">
        <v>71</v>
      </c>
      <c r="BP661" t="s">
        <v>71</v>
      </c>
      <c r="BQ661" t="s">
        <v>71</v>
      </c>
      <c r="BR661" t="s">
        <v>71</v>
      </c>
      <c r="BS661" t="s">
        <v>71</v>
      </c>
      <c r="BT661" t="s">
        <v>6197</v>
      </c>
      <c r="BU661" t="str">
        <f>HYPERLINK("https%3A%2F%2Fwww.webofscience.com%2Fwos%2Fwoscc%2Ffull-record%2FWOS:000380439600020","View Full Record in Web of Science")</f>
        <v>View Full Record in Web of Science</v>
      </c>
    </row>
    <row r="662" spans="1:73" x14ac:dyDescent="0.25">
      <c r="A662" t="s">
        <v>83</v>
      </c>
      <c r="B662" t="s">
        <v>6198</v>
      </c>
      <c r="C662" t="s">
        <v>71</v>
      </c>
      <c r="D662" t="s">
        <v>71</v>
      </c>
      <c r="E662" t="s">
        <v>6199</v>
      </c>
      <c r="F662" t="s">
        <v>6198</v>
      </c>
      <c r="G662" t="s">
        <v>71</v>
      </c>
      <c r="H662" t="s">
        <v>71</v>
      </c>
      <c r="I662" t="s">
        <v>6200</v>
      </c>
      <c r="K662" t="s">
        <v>6201</v>
      </c>
      <c r="L662" t="s">
        <v>71</v>
      </c>
      <c r="M662" t="s">
        <v>71</v>
      </c>
      <c r="N662" t="s">
        <v>71</v>
      </c>
      <c r="O662" t="s">
        <v>71</v>
      </c>
      <c r="P662" t="s">
        <v>6202</v>
      </c>
      <c r="Q662" t="s">
        <v>6203</v>
      </c>
      <c r="R662" t="s">
        <v>6204</v>
      </c>
      <c r="S662" t="s">
        <v>6205</v>
      </c>
      <c r="T662" t="s">
        <v>71</v>
      </c>
      <c r="U662" t="s">
        <v>71</v>
      </c>
      <c r="V662" t="s">
        <v>71</v>
      </c>
      <c r="W662" t="s">
        <v>6206</v>
      </c>
      <c r="X662" t="s">
        <v>71</v>
      </c>
      <c r="Y662" t="s">
        <v>71</v>
      </c>
      <c r="Z662" t="s">
        <v>71</v>
      </c>
      <c r="AA662" t="s">
        <v>71</v>
      </c>
      <c r="AB662" t="s">
        <v>6207</v>
      </c>
      <c r="AC662" t="s">
        <v>6208</v>
      </c>
      <c r="AD662" t="s">
        <v>71</v>
      </c>
      <c r="AE662" t="s">
        <v>71</v>
      </c>
      <c r="AF662" t="s">
        <v>71</v>
      </c>
      <c r="AG662" t="s">
        <v>71</v>
      </c>
      <c r="AH662" t="s">
        <v>71</v>
      </c>
      <c r="AI662" t="s">
        <v>71</v>
      </c>
      <c r="AJ662" t="s">
        <v>71</v>
      </c>
      <c r="AK662" t="s">
        <v>71</v>
      </c>
      <c r="AL662" t="s">
        <v>71</v>
      </c>
      <c r="AM662" t="s">
        <v>71</v>
      </c>
      <c r="AN662" t="s">
        <v>71</v>
      </c>
      <c r="AO662" t="s">
        <v>71</v>
      </c>
      <c r="AP662" t="s">
        <v>71</v>
      </c>
      <c r="AQ662" t="s">
        <v>71</v>
      </c>
      <c r="AR662" t="s">
        <v>6209</v>
      </c>
      <c r="AS662" t="s">
        <v>71</v>
      </c>
      <c r="AT662" t="s">
        <v>71</v>
      </c>
      <c r="AU662" t="s">
        <v>71</v>
      </c>
      <c r="AV662">
        <v>2002</v>
      </c>
      <c r="AW662" t="s">
        <v>71</v>
      </c>
      <c r="AX662" t="s">
        <v>71</v>
      </c>
      <c r="AY662" t="s">
        <v>71</v>
      </c>
      <c r="AZ662" t="s">
        <v>71</v>
      </c>
      <c r="BA662" t="s">
        <v>71</v>
      </c>
      <c r="BB662" t="s">
        <v>71</v>
      </c>
      <c r="BC662">
        <v>1194</v>
      </c>
      <c r="BD662">
        <v>1199</v>
      </c>
      <c r="BE662" t="s">
        <v>71</v>
      </c>
      <c r="BF662" t="s">
        <v>71</v>
      </c>
      <c r="BG662" t="s">
        <v>71</v>
      </c>
      <c r="BH662" t="s">
        <v>71</v>
      </c>
      <c r="BI662" t="s">
        <v>71</v>
      </c>
      <c r="BJ662" t="s">
        <v>71</v>
      </c>
      <c r="BK662" t="s">
        <v>71</v>
      </c>
      <c r="BL662" t="s">
        <v>71</v>
      </c>
      <c r="BM662" t="s">
        <v>71</v>
      </c>
      <c r="BN662" t="s">
        <v>71</v>
      </c>
      <c r="BO662" t="s">
        <v>71</v>
      </c>
      <c r="BP662" t="s">
        <v>71</v>
      </c>
      <c r="BQ662" t="s">
        <v>71</v>
      </c>
      <c r="BR662" t="s">
        <v>71</v>
      </c>
      <c r="BS662" t="s">
        <v>71</v>
      </c>
      <c r="BT662" t="s">
        <v>6210</v>
      </c>
      <c r="BU662" t="str">
        <f>HYPERLINK("https%3A%2F%2Fwww.webofscience.com%2Fwos%2Fwoscc%2Ffull-record%2FWOS:000179017500255","View Full Record in Web of Science")</f>
        <v>View Full Record in Web of Science</v>
      </c>
    </row>
    <row r="663" spans="1:73" x14ac:dyDescent="0.25">
      <c r="A663" t="s">
        <v>69</v>
      </c>
      <c r="B663" t="s">
        <v>6211</v>
      </c>
      <c r="C663" t="s">
        <v>71</v>
      </c>
      <c r="D663" t="s">
        <v>71</v>
      </c>
      <c r="E663" t="s">
        <v>71</v>
      </c>
      <c r="F663" t="s">
        <v>6212</v>
      </c>
      <c r="G663" t="s">
        <v>71</v>
      </c>
      <c r="H663" t="s">
        <v>71</v>
      </c>
      <c r="I663" t="s">
        <v>6213</v>
      </c>
      <c r="K663" t="s">
        <v>123</v>
      </c>
      <c r="L663" t="s">
        <v>71</v>
      </c>
      <c r="M663" t="s">
        <v>71</v>
      </c>
      <c r="N663" t="s">
        <v>71</v>
      </c>
      <c r="O663" t="s">
        <v>71</v>
      </c>
      <c r="P663" t="s">
        <v>71</v>
      </c>
      <c r="Q663" t="s">
        <v>71</v>
      </c>
      <c r="R663" t="s">
        <v>71</v>
      </c>
      <c r="S663" t="s">
        <v>71</v>
      </c>
      <c r="T663" t="s">
        <v>71</v>
      </c>
      <c r="U663" t="s">
        <v>71</v>
      </c>
      <c r="V663" t="s">
        <v>71</v>
      </c>
      <c r="W663" t="s">
        <v>6214</v>
      </c>
      <c r="X663" t="s">
        <v>71</v>
      </c>
      <c r="Y663" t="s">
        <v>71</v>
      </c>
      <c r="Z663" t="s">
        <v>71</v>
      </c>
      <c r="AA663" t="s">
        <v>71</v>
      </c>
      <c r="AB663" t="s">
        <v>6215</v>
      </c>
      <c r="AC663" t="s">
        <v>6216</v>
      </c>
      <c r="AD663" t="s">
        <v>71</v>
      </c>
      <c r="AE663" t="s">
        <v>71</v>
      </c>
      <c r="AF663" t="s">
        <v>71</v>
      </c>
      <c r="AG663" t="s">
        <v>71</v>
      </c>
      <c r="AH663" t="s">
        <v>71</v>
      </c>
      <c r="AI663" t="s">
        <v>71</v>
      </c>
      <c r="AJ663" t="s">
        <v>71</v>
      </c>
      <c r="AK663" t="s">
        <v>71</v>
      </c>
      <c r="AL663" t="s">
        <v>71</v>
      </c>
      <c r="AM663" t="s">
        <v>71</v>
      </c>
      <c r="AN663" t="s">
        <v>71</v>
      </c>
      <c r="AO663" t="s">
        <v>71</v>
      </c>
      <c r="AP663" t="s">
        <v>127</v>
      </c>
      <c r="AQ663" t="s">
        <v>128</v>
      </c>
      <c r="AR663" t="s">
        <v>71</v>
      </c>
      <c r="AS663" t="s">
        <v>71</v>
      </c>
      <c r="AT663" t="s">
        <v>71</v>
      </c>
      <c r="AU663" t="s">
        <v>5044</v>
      </c>
      <c r="AV663">
        <v>2016</v>
      </c>
      <c r="AW663">
        <v>329</v>
      </c>
      <c r="AX663" t="s">
        <v>71</v>
      </c>
      <c r="AY663" t="s">
        <v>71</v>
      </c>
      <c r="AZ663" t="s">
        <v>71</v>
      </c>
      <c r="BA663" t="s">
        <v>180</v>
      </c>
      <c r="BB663" t="s">
        <v>71</v>
      </c>
      <c r="BC663">
        <v>736</v>
      </c>
      <c r="BD663">
        <v>752</v>
      </c>
      <c r="BE663" t="s">
        <v>71</v>
      </c>
      <c r="BF663" t="s">
        <v>6217</v>
      </c>
      <c r="BG663" t="str">
        <f>HYPERLINK("http://dx.doi.org/10.1016/j.ins.2015.09.042","http://dx.doi.org/10.1016/j.ins.2015.09.042")</f>
        <v>http://dx.doi.org/10.1016/j.ins.2015.09.042</v>
      </c>
      <c r="BH663" t="s">
        <v>71</v>
      </c>
      <c r="BI663" t="s">
        <v>71</v>
      </c>
      <c r="BJ663" t="s">
        <v>71</v>
      </c>
      <c r="BK663" t="s">
        <v>71</v>
      </c>
      <c r="BL663" t="s">
        <v>71</v>
      </c>
      <c r="BM663" t="s">
        <v>71</v>
      </c>
      <c r="BN663" t="s">
        <v>71</v>
      </c>
      <c r="BO663" t="s">
        <v>71</v>
      </c>
      <c r="BP663" t="s">
        <v>71</v>
      </c>
      <c r="BQ663" t="s">
        <v>71</v>
      </c>
      <c r="BR663" t="s">
        <v>71</v>
      </c>
      <c r="BS663" t="s">
        <v>71</v>
      </c>
      <c r="BT663" t="s">
        <v>6218</v>
      </c>
      <c r="BU663" t="str">
        <f>HYPERLINK("https%3A%2F%2Fwww.webofscience.com%2Fwos%2Fwoscc%2Ffull-record%2FWOS:000367485000046","View Full Record in Web of Science")</f>
        <v>View Full Record in Web of Science</v>
      </c>
    </row>
    <row r="664" spans="1:73" x14ac:dyDescent="0.25">
      <c r="A664" t="s">
        <v>83</v>
      </c>
      <c r="B664" t="s">
        <v>6219</v>
      </c>
      <c r="C664" t="s">
        <v>71</v>
      </c>
      <c r="D664" t="s">
        <v>71</v>
      </c>
      <c r="E664" t="s">
        <v>102</v>
      </c>
      <c r="F664" t="s">
        <v>6220</v>
      </c>
      <c r="G664" t="s">
        <v>71</v>
      </c>
      <c r="H664" t="s">
        <v>71</v>
      </c>
      <c r="I664" t="s">
        <v>6221</v>
      </c>
      <c r="K664" t="s">
        <v>6222</v>
      </c>
      <c r="L664" t="s">
        <v>71</v>
      </c>
      <c r="M664" t="s">
        <v>71</v>
      </c>
      <c r="N664" t="s">
        <v>71</v>
      </c>
      <c r="O664" t="s">
        <v>71</v>
      </c>
      <c r="P664" t="s">
        <v>6223</v>
      </c>
      <c r="Q664" t="s">
        <v>6224</v>
      </c>
      <c r="R664" t="s">
        <v>6225</v>
      </c>
      <c r="S664" t="s">
        <v>102</v>
      </c>
      <c r="T664" t="s">
        <v>71</v>
      </c>
      <c r="U664" t="s">
        <v>71</v>
      </c>
      <c r="V664" t="s">
        <v>71</v>
      </c>
      <c r="W664" t="s">
        <v>6226</v>
      </c>
      <c r="X664" t="s">
        <v>71</v>
      </c>
      <c r="Y664" t="s">
        <v>71</v>
      </c>
      <c r="Z664" t="s">
        <v>71</v>
      </c>
      <c r="AA664" t="s">
        <v>71</v>
      </c>
      <c r="AB664" t="s">
        <v>6227</v>
      </c>
      <c r="AC664" t="s">
        <v>6228</v>
      </c>
      <c r="AD664" t="s">
        <v>71</v>
      </c>
      <c r="AE664" t="s">
        <v>71</v>
      </c>
      <c r="AF664" t="s">
        <v>71</v>
      </c>
      <c r="AG664" t="s">
        <v>71</v>
      </c>
      <c r="AH664" t="s">
        <v>71</v>
      </c>
      <c r="AI664" t="s">
        <v>71</v>
      </c>
      <c r="AJ664" t="s">
        <v>71</v>
      </c>
      <c r="AK664" t="s">
        <v>71</v>
      </c>
      <c r="AL664" t="s">
        <v>71</v>
      </c>
      <c r="AM664" t="s">
        <v>71</v>
      </c>
      <c r="AN664" t="s">
        <v>71</v>
      </c>
      <c r="AO664" t="s">
        <v>71</v>
      </c>
      <c r="AP664" t="s">
        <v>71</v>
      </c>
      <c r="AQ664" t="s">
        <v>71</v>
      </c>
      <c r="AR664" t="s">
        <v>6229</v>
      </c>
      <c r="AS664" t="s">
        <v>71</v>
      </c>
      <c r="AT664" t="s">
        <v>71</v>
      </c>
      <c r="AU664" t="s">
        <v>71</v>
      </c>
      <c r="AV664">
        <v>2017</v>
      </c>
      <c r="AW664" t="s">
        <v>71</v>
      </c>
      <c r="AX664" t="s">
        <v>71</v>
      </c>
      <c r="AY664" t="s">
        <v>71</v>
      </c>
      <c r="AZ664" t="s">
        <v>71</v>
      </c>
      <c r="BA664" t="s">
        <v>71</v>
      </c>
      <c r="BB664" t="s">
        <v>71</v>
      </c>
      <c r="BC664">
        <v>140</v>
      </c>
      <c r="BD664">
        <v>144</v>
      </c>
      <c r="BE664" t="s">
        <v>71</v>
      </c>
      <c r="BF664" t="s">
        <v>71</v>
      </c>
      <c r="BG664" t="s">
        <v>71</v>
      </c>
      <c r="BH664" t="s">
        <v>71</v>
      </c>
      <c r="BI664" t="s">
        <v>71</v>
      </c>
      <c r="BJ664" t="s">
        <v>71</v>
      </c>
      <c r="BK664" t="s">
        <v>71</v>
      </c>
      <c r="BL664" t="s">
        <v>71</v>
      </c>
      <c r="BM664" t="s">
        <v>71</v>
      </c>
      <c r="BN664" t="s">
        <v>71</v>
      </c>
      <c r="BO664" t="s">
        <v>71</v>
      </c>
      <c r="BP664" t="s">
        <v>71</v>
      </c>
      <c r="BQ664" t="s">
        <v>71</v>
      </c>
      <c r="BR664" t="s">
        <v>71</v>
      </c>
      <c r="BS664" t="s">
        <v>71</v>
      </c>
      <c r="BT664" t="s">
        <v>6230</v>
      </c>
      <c r="BU664" t="str">
        <f>HYPERLINK("https%3A%2F%2Fwww.webofscience.com%2Fwos%2Fwoscc%2Ffull-record%2FWOS:000426730100022","View Full Record in Web of Science")</f>
        <v>View Full Record in Web of Science</v>
      </c>
    </row>
    <row r="665" spans="1:73" x14ac:dyDescent="0.25">
      <c r="A665" t="s">
        <v>83</v>
      </c>
      <c r="B665" t="s">
        <v>6231</v>
      </c>
      <c r="C665" t="s">
        <v>71</v>
      </c>
      <c r="D665" t="s">
        <v>71</v>
      </c>
      <c r="E665" t="s">
        <v>102</v>
      </c>
      <c r="F665" t="s">
        <v>6232</v>
      </c>
      <c r="G665" t="s">
        <v>71</v>
      </c>
      <c r="H665" t="s">
        <v>71</v>
      </c>
      <c r="I665" t="s">
        <v>6233</v>
      </c>
      <c r="K665" t="s">
        <v>6234</v>
      </c>
      <c r="L665" t="s">
        <v>71</v>
      </c>
      <c r="M665" t="s">
        <v>71</v>
      </c>
      <c r="N665" t="s">
        <v>71</v>
      </c>
      <c r="O665" t="s">
        <v>71</v>
      </c>
      <c r="P665" t="s">
        <v>4801</v>
      </c>
      <c r="Q665" t="s">
        <v>6235</v>
      </c>
      <c r="R665" t="s">
        <v>6236</v>
      </c>
      <c r="S665" t="s">
        <v>6237</v>
      </c>
      <c r="T665" t="s">
        <v>6238</v>
      </c>
      <c r="U665" t="s">
        <v>71</v>
      </c>
      <c r="V665" t="s">
        <v>71</v>
      </c>
      <c r="W665" t="s">
        <v>6239</v>
      </c>
      <c r="X665" t="s">
        <v>71</v>
      </c>
      <c r="Y665" t="s">
        <v>71</v>
      </c>
      <c r="Z665" t="s">
        <v>71</v>
      </c>
      <c r="AA665" t="s">
        <v>71</v>
      </c>
      <c r="AB665" t="s">
        <v>71</v>
      </c>
      <c r="AC665" t="s">
        <v>71</v>
      </c>
      <c r="AD665" t="s">
        <v>71</v>
      </c>
      <c r="AE665" t="s">
        <v>71</v>
      </c>
      <c r="AF665" t="s">
        <v>71</v>
      </c>
      <c r="AG665" t="s">
        <v>71</v>
      </c>
      <c r="AH665" t="s">
        <v>71</v>
      </c>
      <c r="AI665" t="s">
        <v>71</v>
      </c>
      <c r="AJ665" t="s">
        <v>71</v>
      </c>
      <c r="AK665" t="s">
        <v>71</v>
      </c>
      <c r="AL665" t="s">
        <v>71</v>
      </c>
      <c r="AM665" t="s">
        <v>71</v>
      </c>
      <c r="AN665" t="s">
        <v>71</v>
      </c>
      <c r="AO665" t="s">
        <v>71</v>
      </c>
      <c r="AP665" t="s">
        <v>71</v>
      </c>
      <c r="AQ665" t="s">
        <v>71</v>
      </c>
      <c r="AR665" t="s">
        <v>6240</v>
      </c>
      <c r="AS665" t="s">
        <v>71</v>
      </c>
      <c r="AT665" t="s">
        <v>71</v>
      </c>
      <c r="AU665" t="s">
        <v>71</v>
      </c>
      <c r="AV665">
        <v>2012</v>
      </c>
      <c r="AW665" t="s">
        <v>71</v>
      </c>
      <c r="AX665" t="s">
        <v>71</v>
      </c>
      <c r="AY665" t="s">
        <v>71</v>
      </c>
      <c r="AZ665" t="s">
        <v>71</v>
      </c>
      <c r="BA665" t="s">
        <v>71</v>
      </c>
      <c r="BB665" t="s">
        <v>71</v>
      </c>
      <c r="BC665">
        <v>348</v>
      </c>
      <c r="BD665">
        <v>353</v>
      </c>
      <c r="BE665" t="s">
        <v>71</v>
      </c>
      <c r="BF665" t="s">
        <v>71</v>
      </c>
      <c r="BG665" t="s">
        <v>71</v>
      </c>
      <c r="BH665" t="s">
        <v>71</v>
      </c>
      <c r="BI665" t="s">
        <v>71</v>
      </c>
      <c r="BJ665" t="s">
        <v>71</v>
      </c>
      <c r="BK665" t="s">
        <v>71</v>
      </c>
      <c r="BL665" t="s">
        <v>71</v>
      </c>
      <c r="BM665" t="s">
        <v>71</v>
      </c>
      <c r="BN665" t="s">
        <v>71</v>
      </c>
      <c r="BO665" t="s">
        <v>71</v>
      </c>
      <c r="BP665" t="s">
        <v>71</v>
      </c>
      <c r="BQ665" t="s">
        <v>71</v>
      </c>
      <c r="BR665" t="s">
        <v>71</v>
      </c>
      <c r="BS665" t="s">
        <v>71</v>
      </c>
      <c r="BT665" t="s">
        <v>6241</v>
      </c>
      <c r="BU665" t="str">
        <f>HYPERLINK("https%3A%2F%2Fwww.webofscience.com%2Fwos%2Fwoscc%2Ffull-record%2FWOS:000326810700062","View Full Record in Web of Science")</f>
        <v>View Full Record in Web of Science</v>
      </c>
    </row>
    <row r="666" spans="1:73" x14ac:dyDescent="0.25">
      <c r="A666" t="s">
        <v>83</v>
      </c>
      <c r="B666" t="s">
        <v>6242</v>
      </c>
      <c r="C666" t="s">
        <v>71</v>
      </c>
      <c r="D666" t="s">
        <v>71</v>
      </c>
      <c r="E666" t="s">
        <v>102</v>
      </c>
      <c r="F666" t="s">
        <v>6243</v>
      </c>
      <c r="G666" t="s">
        <v>71</v>
      </c>
      <c r="H666" t="s">
        <v>71</v>
      </c>
      <c r="I666" t="s">
        <v>6244</v>
      </c>
      <c r="K666" t="s">
        <v>6245</v>
      </c>
      <c r="L666" t="s">
        <v>71</v>
      </c>
      <c r="M666" t="s">
        <v>71</v>
      </c>
      <c r="N666" t="s">
        <v>71</v>
      </c>
      <c r="O666" t="s">
        <v>71</v>
      </c>
      <c r="P666" t="s">
        <v>6246</v>
      </c>
      <c r="Q666" t="s">
        <v>6247</v>
      </c>
      <c r="R666" t="s">
        <v>1350</v>
      </c>
      <c r="S666" t="s">
        <v>6248</v>
      </c>
      <c r="T666" t="s">
        <v>71</v>
      </c>
      <c r="U666" t="s">
        <v>71</v>
      </c>
      <c r="V666" t="s">
        <v>71</v>
      </c>
      <c r="W666" t="s">
        <v>6249</v>
      </c>
      <c r="X666" t="s">
        <v>71</v>
      </c>
      <c r="Y666" t="s">
        <v>71</v>
      </c>
      <c r="Z666" t="s">
        <v>71</v>
      </c>
      <c r="AA666" t="s">
        <v>71</v>
      </c>
      <c r="AB666" t="s">
        <v>71</v>
      </c>
      <c r="AC666" t="s">
        <v>71</v>
      </c>
      <c r="AD666" t="s">
        <v>71</v>
      </c>
      <c r="AE666" t="s">
        <v>71</v>
      </c>
      <c r="AF666" t="s">
        <v>71</v>
      </c>
      <c r="AG666" t="s">
        <v>71</v>
      </c>
      <c r="AH666" t="s">
        <v>71</v>
      </c>
      <c r="AI666" t="s">
        <v>71</v>
      </c>
      <c r="AJ666" t="s">
        <v>71</v>
      </c>
      <c r="AK666" t="s">
        <v>71</v>
      </c>
      <c r="AL666" t="s">
        <v>71</v>
      </c>
      <c r="AM666" t="s">
        <v>71</v>
      </c>
      <c r="AN666" t="s">
        <v>71</v>
      </c>
      <c r="AO666" t="s">
        <v>71</v>
      </c>
      <c r="AP666" t="s">
        <v>71</v>
      </c>
      <c r="AQ666" t="s">
        <v>71</v>
      </c>
      <c r="AR666" t="s">
        <v>6250</v>
      </c>
      <c r="AS666" t="s">
        <v>71</v>
      </c>
      <c r="AT666" t="s">
        <v>71</v>
      </c>
      <c r="AU666" t="s">
        <v>71</v>
      </c>
      <c r="AV666">
        <v>2009</v>
      </c>
      <c r="AW666" t="s">
        <v>71</v>
      </c>
      <c r="AX666" t="s">
        <v>71</v>
      </c>
      <c r="AY666" t="s">
        <v>71</v>
      </c>
      <c r="AZ666" t="s">
        <v>71</v>
      </c>
      <c r="BA666" t="s">
        <v>71</v>
      </c>
      <c r="BB666" t="s">
        <v>71</v>
      </c>
      <c r="BC666">
        <v>7</v>
      </c>
      <c r="BD666" t="s">
        <v>99</v>
      </c>
      <c r="BE666" t="s">
        <v>71</v>
      </c>
      <c r="BF666" t="s">
        <v>6251</v>
      </c>
      <c r="BG666" t="str">
        <f>HYPERLINK("http://dx.doi.org/10.1109/AICI.2009.67","http://dx.doi.org/10.1109/AICI.2009.67")</f>
        <v>http://dx.doi.org/10.1109/AICI.2009.67</v>
      </c>
      <c r="BH666" t="s">
        <v>71</v>
      </c>
      <c r="BI666" t="s">
        <v>71</v>
      </c>
      <c r="BJ666" t="s">
        <v>71</v>
      </c>
      <c r="BK666" t="s">
        <v>71</v>
      </c>
      <c r="BL666" t="s">
        <v>71</v>
      </c>
      <c r="BM666" t="s">
        <v>71</v>
      </c>
      <c r="BN666" t="s">
        <v>71</v>
      </c>
      <c r="BO666" t="s">
        <v>71</v>
      </c>
      <c r="BP666" t="s">
        <v>71</v>
      </c>
      <c r="BQ666" t="s">
        <v>71</v>
      </c>
      <c r="BR666" t="s">
        <v>71</v>
      </c>
      <c r="BS666" t="s">
        <v>71</v>
      </c>
      <c r="BT666" t="s">
        <v>6252</v>
      </c>
      <c r="BU666" t="str">
        <f>HYPERLINK("https%3A%2F%2Fwww.webofscience.com%2Fwos%2Fwoscc%2Ffull-record%2FWOS:000276224200002","View Full Record in Web of Science")</f>
        <v>View Full Record in Web of Science</v>
      </c>
    </row>
    <row r="667" spans="1:73" x14ac:dyDescent="0.25">
      <c r="A667" t="s">
        <v>69</v>
      </c>
      <c r="B667" t="s">
        <v>6253</v>
      </c>
      <c r="C667" t="s">
        <v>71</v>
      </c>
      <c r="D667" t="s">
        <v>71</v>
      </c>
      <c r="E667" t="s">
        <v>71</v>
      </c>
      <c r="F667" t="s">
        <v>6253</v>
      </c>
      <c r="G667" t="s">
        <v>71</v>
      </c>
      <c r="H667" t="s">
        <v>71</v>
      </c>
      <c r="I667" t="s">
        <v>6254</v>
      </c>
      <c r="K667" t="s">
        <v>1471</v>
      </c>
      <c r="L667" t="s">
        <v>71</v>
      </c>
      <c r="M667" t="s">
        <v>71</v>
      </c>
      <c r="N667" t="s">
        <v>71</v>
      </c>
      <c r="O667" t="s">
        <v>71</v>
      </c>
      <c r="P667" t="s">
        <v>71</v>
      </c>
      <c r="Q667" t="s">
        <v>71</v>
      </c>
      <c r="R667" t="s">
        <v>71</v>
      </c>
      <c r="S667" t="s">
        <v>71</v>
      </c>
      <c r="T667" t="s">
        <v>71</v>
      </c>
      <c r="U667" t="s">
        <v>71</v>
      </c>
      <c r="V667" t="s">
        <v>71</v>
      </c>
      <c r="W667" t="s">
        <v>6255</v>
      </c>
      <c r="X667" t="s">
        <v>71</v>
      </c>
      <c r="Y667" t="s">
        <v>71</v>
      </c>
      <c r="Z667" t="s">
        <v>71</v>
      </c>
      <c r="AA667" t="s">
        <v>71</v>
      </c>
      <c r="AB667" t="s">
        <v>71</v>
      </c>
      <c r="AC667" t="s">
        <v>71</v>
      </c>
      <c r="AD667" t="s">
        <v>71</v>
      </c>
      <c r="AE667" t="s">
        <v>71</v>
      </c>
      <c r="AF667" t="s">
        <v>71</v>
      </c>
      <c r="AG667" t="s">
        <v>71</v>
      </c>
      <c r="AH667" t="s">
        <v>71</v>
      </c>
      <c r="AI667" t="s">
        <v>71</v>
      </c>
      <c r="AJ667" t="s">
        <v>71</v>
      </c>
      <c r="AK667" t="s">
        <v>71</v>
      </c>
      <c r="AL667" t="s">
        <v>71</v>
      </c>
      <c r="AM667" t="s">
        <v>71</v>
      </c>
      <c r="AN667" t="s">
        <v>71</v>
      </c>
      <c r="AO667" t="s">
        <v>71</v>
      </c>
      <c r="AP667" t="s">
        <v>1475</v>
      </c>
      <c r="AQ667" t="s">
        <v>1476</v>
      </c>
      <c r="AR667" t="s">
        <v>71</v>
      </c>
      <c r="AS667" t="s">
        <v>71</v>
      </c>
      <c r="AT667" t="s">
        <v>71</v>
      </c>
      <c r="AU667" t="s">
        <v>1454</v>
      </c>
      <c r="AV667">
        <v>2003</v>
      </c>
      <c r="AW667">
        <v>36</v>
      </c>
      <c r="AX667">
        <v>7</v>
      </c>
      <c r="AY667" t="s">
        <v>71</v>
      </c>
      <c r="AZ667" t="s">
        <v>71</v>
      </c>
      <c r="BA667" t="s">
        <v>71</v>
      </c>
      <c r="BB667" t="s">
        <v>71</v>
      </c>
      <c r="BC667">
        <v>1563</v>
      </c>
      <c r="BD667">
        <v>1582</v>
      </c>
      <c r="BE667" t="s">
        <v>6256</v>
      </c>
      <c r="BF667" t="s">
        <v>6257</v>
      </c>
      <c r="BG667" t="str">
        <f>HYPERLINK("http://dx.doi.org/10.1016/S0031-3203(02)00263-7","http://dx.doi.org/10.1016/S0031-3203(02)00263-7")</f>
        <v>http://dx.doi.org/10.1016/S0031-3203(02)00263-7</v>
      </c>
      <c r="BH667" t="s">
        <v>71</v>
      </c>
      <c r="BI667" t="s">
        <v>71</v>
      </c>
      <c r="BJ667" t="s">
        <v>71</v>
      </c>
      <c r="BK667" t="s">
        <v>71</v>
      </c>
      <c r="BL667" t="s">
        <v>71</v>
      </c>
      <c r="BM667" t="s">
        <v>71</v>
      </c>
      <c r="BN667" t="s">
        <v>71</v>
      </c>
      <c r="BO667" t="s">
        <v>71</v>
      </c>
      <c r="BP667" t="s">
        <v>71</v>
      </c>
      <c r="BQ667" t="s">
        <v>71</v>
      </c>
      <c r="BR667" t="s">
        <v>71</v>
      </c>
      <c r="BS667" t="s">
        <v>71</v>
      </c>
      <c r="BT667" t="s">
        <v>6258</v>
      </c>
      <c r="BU667" t="str">
        <f>HYPERLINK("https%3A%2F%2Fwww.webofscience.com%2Fwos%2Fwoscc%2Ffull-record%2FWOS:000182303300009","View Full Record in Web of Science")</f>
        <v>View Full Record in Web of Science</v>
      </c>
    </row>
    <row r="668" spans="1:73" x14ac:dyDescent="0.25">
      <c r="A668" t="s">
        <v>83</v>
      </c>
      <c r="B668" t="s">
        <v>6259</v>
      </c>
      <c r="C668" t="s">
        <v>71</v>
      </c>
      <c r="D668" t="s">
        <v>2729</v>
      </c>
      <c r="E668" t="s">
        <v>71</v>
      </c>
      <c r="F668" t="s">
        <v>6259</v>
      </c>
      <c r="G668" t="s">
        <v>71</v>
      </c>
      <c r="H668" t="s">
        <v>71</v>
      </c>
      <c r="I668" t="s">
        <v>6260</v>
      </c>
      <c r="K668" t="s">
        <v>2731</v>
      </c>
      <c r="L668" t="s">
        <v>71</v>
      </c>
      <c r="M668" t="s">
        <v>71</v>
      </c>
      <c r="N668" t="s">
        <v>71</v>
      </c>
      <c r="O668" t="s">
        <v>71</v>
      </c>
      <c r="P668" t="s">
        <v>2732</v>
      </c>
      <c r="Q668" t="s">
        <v>2733</v>
      </c>
      <c r="R668" t="s">
        <v>2073</v>
      </c>
      <c r="S668" t="s">
        <v>2734</v>
      </c>
      <c r="T668" t="s">
        <v>71</v>
      </c>
      <c r="U668" t="s">
        <v>71</v>
      </c>
      <c r="V668" t="s">
        <v>71</v>
      </c>
      <c r="W668" t="s">
        <v>6261</v>
      </c>
      <c r="X668" t="s">
        <v>71</v>
      </c>
      <c r="Y668" t="s">
        <v>71</v>
      </c>
      <c r="Z668" t="s">
        <v>71</v>
      </c>
      <c r="AA668" t="s">
        <v>71</v>
      </c>
      <c r="AB668" t="s">
        <v>71</v>
      </c>
      <c r="AC668" t="s">
        <v>71</v>
      </c>
      <c r="AD668" t="s">
        <v>71</v>
      </c>
      <c r="AE668" t="s">
        <v>71</v>
      </c>
      <c r="AF668" t="s">
        <v>71</v>
      </c>
      <c r="AG668" t="s">
        <v>71</v>
      </c>
      <c r="AH668" t="s">
        <v>71</v>
      </c>
      <c r="AI668" t="s">
        <v>71</v>
      </c>
      <c r="AJ668" t="s">
        <v>71</v>
      </c>
      <c r="AK668" t="s">
        <v>71</v>
      </c>
      <c r="AL668" t="s">
        <v>71</v>
      </c>
      <c r="AM668" t="s">
        <v>71</v>
      </c>
      <c r="AN668" t="s">
        <v>71</v>
      </c>
      <c r="AO668" t="s">
        <v>71</v>
      </c>
      <c r="AP668" t="s">
        <v>71</v>
      </c>
      <c r="AQ668" t="s">
        <v>71</v>
      </c>
      <c r="AR668" t="s">
        <v>2736</v>
      </c>
      <c r="AS668" t="s">
        <v>71</v>
      </c>
      <c r="AT668" t="s">
        <v>71</v>
      </c>
      <c r="AU668" t="s">
        <v>71</v>
      </c>
      <c r="AV668">
        <v>1998</v>
      </c>
      <c r="AW668" t="s">
        <v>71</v>
      </c>
      <c r="AX668" t="s">
        <v>71</v>
      </c>
      <c r="AY668" t="s">
        <v>71</v>
      </c>
      <c r="AZ668" t="s">
        <v>71</v>
      </c>
      <c r="BA668" t="s">
        <v>71</v>
      </c>
      <c r="BB668" t="s">
        <v>71</v>
      </c>
      <c r="BC668">
        <v>725</v>
      </c>
      <c r="BD668">
        <v>732</v>
      </c>
      <c r="BE668" t="s">
        <v>71</v>
      </c>
      <c r="BF668" t="s">
        <v>71</v>
      </c>
      <c r="BG668" t="s">
        <v>71</v>
      </c>
      <c r="BH668" t="s">
        <v>71</v>
      </c>
      <c r="BI668" t="s">
        <v>71</v>
      </c>
      <c r="BJ668" t="s">
        <v>71</v>
      </c>
      <c r="BK668" t="s">
        <v>71</v>
      </c>
      <c r="BL668" t="s">
        <v>71</v>
      </c>
      <c r="BM668" t="s">
        <v>71</v>
      </c>
      <c r="BN668" t="s">
        <v>71</v>
      </c>
      <c r="BO668" t="s">
        <v>71</v>
      </c>
      <c r="BP668" t="s">
        <v>71</v>
      </c>
      <c r="BQ668" t="s">
        <v>71</v>
      </c>
      <c r="BR668" t="s">
        <v>71</v>
      </c>
      <c r="BS668" t="s">
        <v>71</v>
      </c>
      <c r="BT668" t="s">
        <v>6262</v>
      </c>
      <c r="BU668" t="str">
        <f>HYPERLINK("https%3A%2F%2Fwww.webofscience.com%2Fwos%2Fwoscc%2Ffull-record%2FWOS:000167662000105","View Full Record in Web of Science")</f>
        <v>View Full Record in Web of Science</v>
      </c>
    </row>
    <row r="669" spans="1:73" x14ac:dyDescent="0.25">
      <c r="A669" t="s">
        <v>69</v>
      </c>
      <c r="B669" t="s">
        <v>6263</v>
      </c>
      <c r="C669" t="s">
        <v>71</v>
      </c>
      <c r="D669" t="s">
        <v>71</v>
      </c>
      <c r="E669" t="s">
        <v>71</v>
      </c>
      <c r="F669" t="s">
        <v>6264</v>
      </c>
      <c r="G669" t="s">
        <v>71</v>
      </c>
      <c r="H669" t="s">
        <v>71</v>
      </c>
      <c r="I669" t="s">
        <v>6265</v>
      </c>
      <c r="K669" t="s">
        <v>174</v>
      </c>
      <c r="L669" t="s">
        <v>71</v>
      </c>
      <c r="M669" t="s">
        <v>71</v>
      </c>
      <c r="N669" t="s">
        <v>71</v>
      </c>
      <c r="O669" t="s">
        <v>71</v>
      </c>
      <c r="P669" t="s">
        <v>71</v>
      </c>
      <c r="Q669" t="s">
        <v>71</v>
      </c>
      <c r="R669" t="s">
        <v>71</v>
      </c>
      <c r="S669" t="s">
        <v>71</v>
      </c>
      <c r="T669" t="s">
        <v>71</v>
      </c>
      <c r="U669" t="s">
        <v>71</v>
      </c>
      <c r="V669" t="s">
        <v>71</v>
      </c>
      <c r="W669" t="s">
        <v>6266</v>
      </c>
      <c r="X669" t="s">
        <v>71</v>
      </c>
      <c r="Y669" t="s">
        <v>71</v>
      </c>
      <c r="Z669" t="s">
        <v>71</v>
      </c>
      <c r="AA669" t="s">
        <v>71</v>
      </c>
      <c r="AB669" t="s">
        <v>71</v>
      </c>
      <c r="AC669" t="s">
        <v>6267</v>
      </c>
      <c r="AD669" t="s">
        <v>71</v>
      </c>
      <c r="AE669" t="s">
        <v>71</v>
      </c>
      <c r="AF669" t="s">
        <v>71</v>
      </c>
      <c r="AG669" t="s">
        <v>71</v>
      </c>
      <c r="AH669" t="s">
        <v>71</v>
      </c>
      <c r="AI669" t="s">
        <v>71</v>
      </c>
      <c r="AJ669" t="s">
        <v>71</v>
      </c>
      <c r="AK669" t="s">
        <v>71</v>
      </c>
      <c r="AL669" t="s">
        <v>71</v>
      </c>
      <c r="AM669" t="s">
        <v>71</v>
      </c>
      <c r="AN669" t="s">
        <v>71</v>
      </c>
      <c r="AO669" t="s">
        <v>71</v>
      </c>
      <c r="AP669" t="s">
        <v>178</v>
      </c>
      <c r="AQ669" t="s">
        <v>179</v>
      </c>
      <c r="AR669" t="s">
        <v>71</v>
      </c>
      <c r="AS669" t="s">
        <v>71</v>
      </c>
      <c r="AT669" t="s">
        <v>71</v>
      </c>
      <c r="AU669" t="s">
        <v>71</v>
      </c>
      <c r="AV669">
        <v>2019</v>
      </c>
      <c r="AW669">
        <v>37</v>
      </c>
      <c r="AX669">
        <v>1</v>
      </c>
      <c r="AY669" t="s">
        <v>71</v>
      </c>
      <c r="AZ669" t="s">
        <v>71</v>
      </c>
      <c r="BA669" t="s">
        <v>71</v>
      </c>
      <c r="BB669" t="s">
        <v>71</v>
      </c>
      <c r="BC669">
        <v>1223</v>
      </c>
      <c r="BD669">
        <v>1232</v>
      </c>
      <c r="BE669" t="s">
        <v>71</v>
      </c>
      <c r="BF669" t="s">
        <v>6268</v>
      </c>
      <c r="BG669" t="str">
        <f>HYPERLINK("http://dx.doi.org/10.3233/JIFS-182681","http://dx.doi.org/10.3233/JIFS-182681")</f>
        <v>http://dx.doi.org/10.3233/JIFS-182681</v>
      </c>
      <c r="BH669" t="s">
        <v>71</v>
      </c>
      <c r="BI669" t="s">
        <v>71</v>
      </c>
      <c r="BJ669" t="s">
        <v>71</v>
      </c>
      <c r="BK669" t="s">
        <v>71</v>
      </c>
      <c r="BL669" t="s">
        <v>71</v>
      </c>
      <c r="BM669" t="s">
        <v>71</v>
      </c>
      <c r="BN669" t="s">
        <v>71</v>
      </c>
      <c r="BO669" t="s">
        <v>71</v>
      </c>
      <c r="BP669" t="s">
        <v>71</v>
      </c>
      <c r="BQ669" t="s">
        <v>71</v>
      </c>
      <c r="BR669" t="s">
        <v>71</v>
      </c>
      <c r="BS669" t="s">
        <v>71</v>
      </c>
      <c r="BT669" t="s">
        <v>6269</v>
      </c>
      <c r="BU669" t="str">
        <f>HYPERLINK("https%3A%2F%2Fwww.webofscience.com%2Fwos%2Fwoscc%2Ffull-record%2FWOS:000474715000103","View Full Record in Web of Science")</f>
        <v>View Full Record in Web of Science</v>
      </c>
    </row>
    <row r="670" spans="1:73" x14ac:dyDescent="0.25">
      <c r="A670" t="s">
        <v>69</v>
      </c>
      <c r="B670" t="s">
        <v>6270</v>
      </c>
      <c r="C670" t="s">
        <v>71</v>
      </c>
      <c r="D670" t="s">
        <v>71</v>
      </c>
      <c r="E670" t="s">
        <v>71</v>
      </c>
      <c r="F670" t="s">
        <v>6271</v>
      </c>
      <c r="G670" t="s">
        <v>71</v>
      </c>
      <c r="H670" t="s">
        <v>71</v>
      </c>
      <c r="I670" t="s">
        <v>6272</v>
      </c>
      <c r="K670" t="s">
        <v>338</v>
      </c>
      <c r="L670" t="s">
        <v>71</v>
      </c>
      <c r="M670" t="s">
        <v>71</v>
      </c>
      <c r="N670" t="s">
        <v>71</v>
      </c>
      <c r="O670" t="s">
        <v>71</v>
      </c>
      <c r="P670" t="s">
        <v>71</v>
      </c>
      <c r="Q670" t="s">
        <v>71</v>
      </c>
      <c r="R670" t="s">
        <v>71</v>
      </c>
      <c r="S670" t="s">
        <v>71</v>
      </c>
      <c r="T670" t="s">
        <v>71</v>
      </c>
      <c r="U670" t="s">
        <v>71</v>
      </c>
      <c r="V670" t="s">
        <v>71</v>
      </c>
      <c r="W670" t="s">
        <v>6273</v>
      </c>
      <c r="X670" t="s">
        <v>71</v>
      </c>
      <c r="Y670" t="s">
        <v>71</v>
      </c>
      <c r="Z670" t="s">
        <v>71</v>
      </c>
      <c r="AA670" t="s">
        <v>71</v>
      </c>
      <c r="AB670" t="s">
        <v>6274</v>
      </c>
      <c r="AC670" t="s">
        <v>6275</v>
      </c>
      <c r="AD670" t="s">
        <v>71</v>
      </c>
      <c r="AE670" t="s">
        <v>71</v>
      </c>
      <c r="AF670" t="s">
        <v>71</v>
      </c>
      <c r="AG670" t="s">
        <v>71</v>
      </c>
      <c r="AH670" t="s">
        <v>71</v>
      </c>
      <c r="AI670" t="s">
        <v>71</v>
      </c>
      <c r="AJ670" t="s">
        <v>71</v>
      </c>
      <c r="AK670" t="s">
        <v>71</v>
      </c>
      <c r="AL670" t="s">
        <v>71</v>
      </c>
      <c r="AM670" t="s">
        <v>71</v>
      </c>
      <c r="AN670" t="s">
        <v>71</v>
      </c>
      <c r="AO670" t="s">
        <v>71</v>
      </c>
      <c r="AP670" t="s">
        <v>342</v>
      </c>
      <c r="AQ670" t="s">
        <v>343</v>
      </c>
      <c r="AR670" t="s">
        <v>71</v>
      </c>
      <c r="AS670" t="s">
        <v>71</v>
      </c>
      <c r="AT670" t="s">
        <v>71</v>
      </c>
      <c r="AU670" t="s">
        <v>344</v>
      </c>
      <c r="AV670">
        <v>2017</v>
      </c>
      <c r="AW670">
        <v>19</v>
      </c>
      <c r="AX670">
        <v>3</v>
      </c>
      <c r="AY670" t="s">
        <v>71</v>
      </c>
      <c r="AZ670" t="s">
        <v>71</v>
      </c>
      <c r="BA670" t="s">
        <v>71</v>
      </c>
      <c r="BB670" t="s">
        <v>71</v>
      </c>
      <c r="BC670">
        <v>788</v>
      </c>
      <c r="BD670">
        <v>798</v>
      </c>
      <c r="BE670" t="s">
        <v>71</v>
      </c>
      <c r="BF670" t="s">
        <v>6276</v>
      </c>
      <c r="BG670" t="str">
        <f>HYPERLINK("http://dx.doi.org/10.1007/s40815-016-0278-6","http://dx.doi.org/10.1007/s40815-016-0278-6")</f>
        <v>http://dx.doi.org/10.1007/s40815-016-0278-6</v>
      </c>
      <c r="BH670" t="s">
        <v>71</v>
      </c>
      <c r="BI670" t="s">
        <v>71</v>
      </c>
      <c r="BJ670" t="s">
        <v>71</v>
      </c>
      <c r="BK670" t="s">
        <v>71</v>
      </c>
      <c r="BL670" t="s">
        <v>71</v>
      </c>
      <c r="BM670" t="s">
        <v>71</v>
      </c>
      <c r="BN670" t="s">
        <v>71</v>
      </c>
      <c r="BO670" t="s">
        <v>71</v>
      </c>
      <c r="BP670" t="s">
        <v>71</v>
      </c>
      <c r="BQ670" t="s">
        <v>71</v>
      </c>
      <c r="BR670" t="s">
        <v>71</v>
      </c>
      <c r="BS670" t="s">
        <v>71</v>
      </c>
      <c r="BT670" t="s">
        <v>6277</v>
      </c>
      <c r="BU670" t="str">
        <f>HYPERLINK("https%3A%2F%2Fwww.webofscience.com%2Fwos%2Fwoscc%2Ffull-record%2FWOS:000400823600014","View Full Record in Web of Science")</f>
        <v>View Full Record in Web of Science</v>
      </c>
    </row>
    <row r="671" spans="1:73" x14ac:dyDescent="0.25">
      <c r="A671" t="s">
        <v>69</v>
      </c>
      <c r="B671" t="s">
        <v>6278</v>
      </c>
      <c r="C671" t="s">
        <v>71</v>
      </c>
      <c r="D671" t="s">
        <v>71</v>
      </c>
      <c r="E671" t="s">
        <v>71</v>
      </c>
      <c r="F671" t="s">
        <v>6279</v>
      </c>
      <c r="G671" t="s">
        <v>71</v>
      </c>
      <c r="H671" t="s">
        <v>71</v>
      </c>
      <c r="I671" t="s">
        <v>6280</v>
      </c>
      <c r="K671" t="s">
        <v>174</v>
      </c>
      <c r="L671" t="s">
        <v>71</v>
      </c>
      <c r="M671" t="s">
        <v>71</v>
      </c>
      <c r="N671" t="s">
        <v>71</v>
      </c>
      <c r="O671" t="s">
        <v>71</v>
      </c>
      <c r="P671" t="s">
        <v>71</v>
      </c>
      <c r="Q671" t="s">
        <v>71</v>
      </c>
      <c r="R671" t="s">
        <v>71</v>
      </c>
      <c r="S671" t="s">
        <v>71</v>
      </c>
      <c r="T671" t="s">
        <v>71</v>
      </c>
      <c r="U671" t="s">
        <v>71</v>
      </c>
      <c r="V671" t="s">
        <v>71</v>
      </c>
      <c r="W671" t="s">
        <v>6281</v>
      </c>
      <c r="X671" t="s">
        <v>71</v>
      </c>
      <c r="Y671" t="s">
        <v>71</v>
      </c>
      <c r="Z671" t="s">
        <v>71</v>
      </c>
      <c r="AA671" t="s">
        <v>71</v>
      </c>
      <c r="AB671" t="s">
        <v>6282</v>
      </c>
      <c r="AC671" t="s">
        <v>6283</v>
      </c>
      <c r="AD671" t="s">
        <v>71</v>
      </c>
      <c r="AE671" t="s">
        <v>71</v>
      </c>
      <c r="AF671" t="s">
        <v>71</v>
      </c>
      <c r="AG671" t="s">
        <v>71</v>
      </c>
      <c r="AH671" t="s">
        <v>71</v>
      </c>
      <c r="AI671" t="s">
        <v>71</v>
      </c>
      <c r="AJ671" t="s">
        <v>71</v>
      </c>
      <c r="AK671" t="s">
        <v>71</v>
      </c>
      <c r="AL671" t="s">
        <v>71</v>
      </c>
      <c r="AM671" t="s">
        <v>71</v>
      </c>
      <c r="AN671" t="s">
        <v>71</v>
      </c>
      <c r="AO671" t="s">
        <v>71</v>
      </c>
      <c r="AP671" t="s">
        <v>178</v>
      </c>
      <c r="AQ671" t="s">
        <v>179</v>
      </c>
      <c r="AR671" t="s">
        <v>71</v>
      </c>
      <c r="AS671" t="s">
        <v>71</v>
      </c>
      <c r="AT671" t="s">
        <v>71</v>
      </c>
      <c r="AU671" t="s">
        <v>71</v>
      </c>
      <c r="AV671">
        <v>2017</v>
      </c>
      <c r="AW671">
        <v>32</v>
      </c>
      <c r="AX671">
        <v>3</v>
      </c>
      <c r="AY671" t="s">
        <v>71</v>
      </c>
      <c r="AZ671" t="s">
        <v>71</v>
      </c>
      <c r="BA671" t="s">
        <v>71</v>
      </c>
      <c r="BB671" t="s">
        <v>71</v>
      </c>
      <c r="BC671">
        <v>2033</v>
      </c>
      <c r="BD671">
        <v>2050</v>
      </c>
      <c r="BE671" t="s">
        <v>71</v>
      </c>
      <c r="BF671" t="s">
        <v>6284</v>
      </c>
      <c r="BG671" t="str">
        <f>HYPERLINK("http://dx.doi.org/10.3233/JIFS-161640","http://dx.doi.org/10.3233/JIFS-161640")</f>
        <v>http://dx.doi.org/10.3233/JIFS-161640</v>
      </c>
      <c r="BH671" t="s">
        <v>71</v>
      </c>
      <c r="BI671" t="s">
        <v>71</v>
      </c>
      <c r="BJ671" t="s">
        <v>71</v>
      </c>
      <c r="BK671" t="s">
        <v>71</v>
      </c>
      <c r="BL671" t="s">
        <v>71</v>
      </c>
      <c r="BM671" t="s">
        <v>71</v>
      </c>
      <c r="BN671" t="s">
        <v>71</v>
      </c>
      <c r="BO671" t="s">
        <v>71</v>
      </c>
      <c r="BP671" t="s">
        <v>71</v>
      </c>
      <c r="BQ671" t="s">
        <v>71</v>
      </c>
      <c r="BR671" t="s">
        <v>71</v>
      </c>
      <c r="BS671" t="s">
        <v>71</v>
      </c>
      <c r="BT671" t="s">
        <v>6285</v>
      </c>
      <c r="BU671" t="str">
        <f>HYPERLINK("https%3A%2F%2Fwww.webofscience.com%2Fwos%2Fwoscc%2Ffull-record%2FWOS:000395904400033","View Full Record in Web of Science")</f>
        <v>View Full Record in Web of Science</v>
      </c>
    </row>
    <row r="672" spans="1:73" x14ac:dyDescent="0.25">
      <c r="A672" t="s">
        <v>83</v>
      </c>
      <c r="B672" t="s">
        <v>6286</v>
      </c>
      <c r="C672" t="s">
        <v>71</v>
      </c>
      <c r="D672" t="s">
        <v>71</v>
      </c>
      <c r="E672" t="s">
        <v>102</v>
      </c>
      <c r="F672" t="s">
        <v>6287</v>
      </c>
      <c r="G672" t="s">
        <v>71</v>
      </c>
      <c r="H672" t="s">
        <v>71</v>
      </c>
      <c r="I672" t="s">
        <v>6288</v>
      </c>
      <c r="K672" t="s">
        <v>1269</v>
      </c>
      <c r="L672" t="s">
        <v>817</v>
      </c>
      <c r="M672" t="s">
        <v>71</v>
      </c>
      <c r="N672" t="s">
        <v>71</v>
      </c>
      <c r="O672" t="s">
        <v>71</v>
      </c>
      <c r="P672" t="s">
        <v>818</v>
      </c>
      <c r="Q672" t="s">
        <v>1270</v>
      </c>
      <c r="R672" t="s">
        <v>1271</v>
      </c>
      <c r="S672" t="s">
        <v>1272</v>
      </c>
      <c r="T672" t="s">
        <v>71</v>
      </c>
      <c r="U672" t="s">
        <v>71</v>
      </c>
      <c r="V672" t="s">
        <v>71</v>
      </c>
      <c r="W672" t="s">
        <v>6289</v>
      </c>
      <c r="X672" t="s">
        <v>71</v>
      </c>
      <c r="Y672" t="s">
        <v>71</v>
      </c>
      <c r="Z672" t="s">
        <v>71</v>
      </c>
      <c r="AA672" t="s">
        <v>71</v>
      </c>
      <c r="AB672" t="s">
        <v>5468</v>
      </c>
      <c r="AC672" t="s">
        <v>6290</v>
      </c>
      <c r="AD672" t="s">
        <v>71</v>
      </c>
      <c r="AE672" t="s">
        <v>71</v>
      </c>
      <c r="AF672" t="s">
        <v>71</v>
      </c>
      <c r="AG672" t="s">
        <v>71</v>
      </c>
      <c r="AH672" t="s">
        <v>71</v>
      </c>
      <c r="AI672" t="s">
        <v>71</v>
      </c>
      <c r="AJ672" t="s">
        <v>71</v>
      </c>
      <c r="AK672" t="s">
        <v>71</v>
      </c>
      <c r="AL672" t="s">
        <v>71</v>
      </c>
      <c r="AM672" t="s">
        <v>71</v>
      </c>
      <c r="AN672" t="s">
        <v>71</v>
      </c>
      <c r="AO672" t="s">
        <v>71</v>
      </c>
      <c r="AP672" t="s">
        <v>824</v>
      </c>
      <c r="AQ672" t="s">
        <v>71</v>
      </c>
      <c r="AR672" t="s">
        <v>1274</v>
      </c>
      <c r="AS672" t="s">
        <v>71</v>
      </c>
      <c r="AT672" t="s">
        <v>71</v>
      </c>
      <c r="AU672" t="s">
        <v>71</v>
      </c>
      <c r="AV672">
        <v>2017</v>
      </c>
      <c r="AW672" t="s">
        <v>71</v>
      </c>
      <c r="AX672" t="s">
        <v>71</v>
      </c>
      <c r="AY672" t="s">
        <v>71</v>
      </c>
      <c r="AZ672" t="s">
        <v>71</v>
      </c>
      <c r="BA672" t="s">
        <v>71</v>
      </c>
      <c r="BB672" t="s">
        <v>71</v>
      </c>
      <c r="BC672" t="s">
        <v>71</v>
      </c>
      <c r="BD672" t="s">
        <v>71</v>
      </c>
      <c r="BE672" t="s">
        <v>71</v>
      </c>
      <c r="BF672" t="s">
        <v>71</v>
      </c>
      <c r="BG672" t="s">
        <v>71</v>
      </c>
      <c r="BH672" t="s">
        <v>71</v>
      </c>
      <c r="BI672" t="s">
        <v>71</v>
      </c>
      <c r="BJ672" t="s">
        <v>71</v>
      </c>
      <c r="BK672" t="s">
        <v>71</v>
      </c>
      <c r="BL672" t="s">
        <v>71</v>
      </c>
      <c r="BM672" t="s">
        <v>71</v>
      </c>
      <c r="BN672" t="s">
        <v>71</v>
      </c>
      <c r="BO672" t="s">
        <v>71</v>
      </c>
      <c r="BP672" t="s">
        <v>71</v>
      </c>
      <c r="BQ672" t="s">
        <v>71</v>
      </c>
      <c r="BR672" t="s">
        <v>71</v>
      </c>
      <c r="BS672" t="s">
        <v>71</v>
      </c>
      <c r="BT672" t="s">
        <v>6291</v>
      </c>
      <c r="BU672" t="str">
        <f>HYPERLINK("https%3A%2F%2Fwww.webofscience.com%2Fwos%2Fwoscc%2Ffull-record%2FWOS:000426449100148","View Full Record in Web of Science")</f>
        <v>View Full Record in Web of Science</v>
      </c>
    </row>
    <row r="673" spans="1:73" x14ac:dyDescent="0.25">
      <c r="A673" t="s">
        <v>83</v>
      </c>
      <c r="B673" t="s">
        <v>6292</v>
      </c>
      <c r="C673" t="s">
        <v>71</v>
      </c>
      <c r="D673" t="s">
        <v>71</v>
      </c>
      <c r="E673" t="s">
        <v>102</v>
      </c>
      <c r="F673" t="s">
        <v>6293</v>
      </c>
      <c r="G673" t="s">
        <v>71</v>
      </c>
      <c r="H673" t="s">
        <v>71</v>
      </c>
      <c r="I673" t="s">
        <v>6294</v>
      </c>
      <c r="K673" t="s">
        <v>3292</v>
      </c>
      <c r="L673" t="s">
        <v>817</v>
      </c>
      <c r="M673" t="s">
        <v>71</v>
      </c>
      <c r="N673" t="s">
        <v>71</v>
      </c>
      <c r="O673" t="s">
        <v>71</v>
      </c>
      <c r="P673" t="s">
        <v>3293</v>
      </c>
      <c r="Q673" t="s">
        <v>3294</v>
      </c>
      <c r="R673" t="s">
        <v>3295</v>
      </c>
      <c r="S673" t="s">
        <v>3296</v>
      </c>
      <c r="T673" t="s">
        <v>71</v>
      </c>
      <c r="U673" t="s">
        <v>71</v>
      </c>
      <c r="V673" t="s">
        <v>71</v>
      </c>
      <c r="W673" t="s">
        <v>6295</v>
      </c>
      <c r="X673" t="s">
        <v>71</v>
      </c>
      <c r="Y673" t="s">
        <v>71</v>
      </c>
      <c r="Z673" t="s">
        <v>71</v>
      </c>
      <c r="AA673" t="s">
        <v>71</v>
      </c>
      <c r="AB673" t="s">
        <v>6296</v>
      </c>
      <c r="AC673" t="s">
        <v>71</v>
      </c>
      <c r="AD673" t="s">
        <v>71</v>
      </c>
      <c r="AE673" t="s">
        <v>71</v>
      </c>
      <c r="AF673" t="s">
        <v>71</v>
      </c>
      <c r="AG673" t="s">
        <v>71</v>
      </c>
      <c r="AH673" t="s">
        <v>71</v>
      </c>
      <c r="AI673" t="s">
        <v>71</v>
      </c>
      <c r="AJ673" t="s">
        <v>71</v>
      </c>
      <c r="AK673" t="s">
        <v>71</v>
      </c>
      <c r="AL673" t="s">
        <v>71</v>
      </c>
      <c r="AM673" t="s">
        <v>71</v>
      </c>
      <c r="AN673" t="s">
        <v>71</v>
      </c>
      <c r="AO673" t="s">
        <v>71</v>
      </c>
      <c r="AP673" t="s">
        <v>824</v>
      </c>
      <c r="AQ673" t="s">
        <v>71</v>
      </c>
      <c r="AR673" t="s">
        <v>3298</v>
      </c>
      <c r="AS673" t="s">
        <v>71</v>
      </c>
      <c r="AT673" t="s">
        <v>71</v>
      </c>
      <c r="AU673" t="s">
        <v>71</v>
      </c>
      <c r="AV673">
        <v>2010</v>
      </c>
      <c r="AW673" t="s">
        <v>71</v>
      </c>
      <c r="AX673" t="s">
        <v>71</v>
      </c>
      <c r="AY673" t="s">
        <v>71</v>
      </c>
      <c r="AZ673" t="s">
        <v>71</v>
      </c>
      <c r="BA673" t="s">
        <v>71</v>
      </c>
      <c r="BB673" t="s">
        <v>71</v>
      </c>
      <c r="BC673" t="s">
        <v>71</v>
      </c>
      <c r="BD673" t="s">
        <v>71</v>
      </c>
      <c r="BE673" t="s">
        <v>71</v>
      </c>
      <c r="BF673" t="s">
        <v>71</v>
      </c>
      <c r="BG673" t="s">
        <v>71</v>
      </c>
      <c r="BH673" t="s">
        <v>71</v>
      </c>
      <c r="BI673" t="s">
        <v>71</v>
      </c>
      <c r="BJ673" t="s">
        <v>71</v>
      </c>
      <c r="BK673" t="s">
        <v>71</v>
      </c>
      <c r="BL673" t="s">
        <v>71</v>
      </c>
      <c r="BM673" t="s">
        <v>71</v>
      </c>
      <c r="BN673" t="s">
        <v>71</v>
      </c>
      <c r="BO673" t="s">
        <v>71</v>
      </c>
      <c r="BP673" t="s">
        <v>71</v>
      </c>
      <c r="BQ673" t="s">
        <v>71</v>
      </c>
      <c r="BR673" t="s">
        <v>71</v>
      </c>
      <c r="BS673" t="s">
        <v>71</v>
      </c>
      <c r="BT673" t="s">
        <v>6297</v>
      </c>
      <c r="BU673" t="str">
        <f>HYPERLINK("https%3A%2F%2Fwww.webofscience.com%2Fwos%2Fwoscc%2Ffull-record%2FWOS:000287453602020","View Full Record in Web of Science")</f>
        <v>View Full Record in Web of Science</v>
      </c>
    </row>
    <row r="674" spans="1:73" x14ac:dyDescent="0.25">
      <c r="A674" t="s">
        <v>69</v>
      </c>
      <c r="B674" t="s">
        <v>6298</v>
      </c>
      <c r="C674" t="s">
        <v>71</v>
      </c>
      <c r="D674" t="s">
        <v>71</v>
      </c>
      <c r="E674" t="s">
        <v>71</v>
      </c>
      <c r="F674" t="s">
        <v>6299</v>
      </c>
      <c r="G674" t="s">
        <v>71</v>
      </c>
      <c r="H674" t="s">
        <v>71</v>
      </c>
      <c r="I674" t="s">
        <v>6300</v>
      </c>
      <c r="K674" t="s">
        <v>6301</v>
      </c>
      <c r="L674" t="s">
        <v>71</v>
      </c>
      <c r="M674" t="s">
        <v>71</v>
      </c>
      <c r="N674" t="s">
        <v>71</v>
      </c>
      <c r="O674" t="s">
        <v>71</v>
      </c>
      <c r="P674" t="s">
        <v>71</v>
      </c>
      <c r="Q674" t="s">
        <v>71</v>
      </c>
      <c r="R674" t="s">
        <v>71</v>
      </c>
      <c r="S674" t="s">
        <v>71</v>
      </c>
      <c r="T674" t="s">
        <v>71</v>
      </c>
      <c r="U674" t="s">
        <v>71</v>
      </c>
      <c r="V674" t="s">
        <v>71</v>
      </c>
      <c r="W674" t="s">
        <v>6302</v>
      </c>
      <c r="X674" t="s">
        <v>71</v>
      </c>
      <c r="Y674" t="s">
        <v>71</v>
      </c>
      <c r="Z674" t="s">
        <v>71</v>
      </c>
      <c r="AA674" t="s">
        <v>71</v>
      </c>
      <c r="AB674" t="s">
        <v>71</v>
      </c>
      <c r="AC674" t="s">
        <v>71</v>
      </c>
      <c r="AD674" t="s">
        <v>71</v>
      </c>
      <c r="AE674" t="s">
        <v>71</v>
      </c>
      <c r="AF674" t="s">
        <v>71</v>
      </c>
      <c r="AG674" t="s">
        <v>71</v>
      </c>
      <c r="AH674" t="s">
        <v>71</v>
      </c>
      <c r="AI674" t="s">
        <v>71</v>
      </c>
      <c r="AJ674" t="s">
        <v>71</v>
      </c>
      <c r="AK674" t="s">
        <v>71</v>
      </c>
      <c r="AL674" t="s">
        <v>71</v>
      </c>
      <c r="AM674" t="s">
        <v>71</v>
      </c>
      <c r="AN674" t="s">
        <v>71</v>
      </c>
      <c r="AO674" t="s">
        <v>71</v>
      </c>
      <c r="AP674" t="s">
        <v>6303</v>
      </c>
      <c r="AQ674" t="s">
        <v>6304</v>
      </c>
      <c r="AR674" t="s">
        <v>71</v>
      </c>
      <c r="AS674" t="s">
        <v>71</v>
      </c>
      <c r="AT674" t="s">
        <v>71</v>
      </c>
      <c r="AU674" t="s">
        <v>728</v>
      </c>
      <c r="AV674">
        <v>2018</v>
      </c>
      <c r="AW674">
        <v>20</v>
      </c>
      <c r="AX674" t="s">
        <v>71</v>
      </c>
      <c r="AY674" t="s">
        <v>71</v>
      </c>
      <c r="AZ674" t="s">
        <v>71</v>
      </c>
      <c r="BA674" t="s">
        <v>71</v>
      </c>
      <c r="BB674" t="s">
        <v>71</v>
      </c>
      <c r="BC674">
        <v>192</v>
      </c>
      <c r="BD674">
        <v>202</v>
      </c>
      <c r="BE674" t="s">
        <v>71</v>
      </c>
      <c r="BF674" t="s">
        <v>6305</v>
      </c>
      <c r="BG674" t="str">
        <f>HYPERLINK("http://dx.doi.org/10.1016/j.suscom.2017.10.010","http://dx.doi.org/10.1016/j.suscom.2017.10.010")</f>
        <v>http://dx.doi.org/10.1016/j.suscom.2017.10.010</v>
      </c>
      <c r="BH674" t="s">
        <v>71</v>
      </c>
      <c r="BI674" t="s">
        <v>71</v>
      </c>
      <c r="BJ674" t="s">
        <v>71</v>
      </c>
      <c r="BK674" t="s">
        <v>71</v>
      </c>
      <c r="BL674" t="s">
        <v>71</v>
      </c>
      <c r="BM674" t="s">
        <v>71</v>
      </c>
      <c r="BN674" t="s">
        <v>71</v>
      </c>
      <c r="BO674" t="s">
        <v>71</v>
      </c>
      <c r="BP674" t="s">
        <v>71</v>
      </c>
      <c r="BQ674" t="s">
        <v>71</v>
      </c>
      <c r="BR674" t="s">
        <v>71</v>
      </c>
      <c r="BS674" t="s">
        <v>71</v>
      </c>
      <c r="BT674" t="s">
        <v>6306</v>
      </c>
      <c r="BU674" t="str">
        <f>HYPERLINK("https%3A%2F%2Fwww.webofscience.com%2Fwos%2Fwoscc%2Ffull-record%2FWOS:000451756100018","View Full Record in Web of Science")</f>
        <v>View Full Record in Web of Science</v>
      </c>
    </row>
    <row r="675" spans="1:73" x14ac:dyDescent="0.25">
      <c r="A675" t="s">
        <v>2847</v>
      </c>
      <c r="B675" t="s">
        <v>6307</v>
      </c>
      <c r="C675" t="s">
        <v>6308</v>
      </c>
      <c r="D675" t="s">
        <v>71</v>
      </c>
      <c r="E675" t="s">
        <v>71</v>
      </c>
      <c r="F675" t="s">
        <v>6309</v>
      </c>
      <c r="G675" t="s">
        <v>6308</v>
      </c>
      <c r="H675" t="s">
        <v>71</v>
      </c>
      <c r="I675" t="s">
        <v>6310</v>
      </c>
      <c r="K675" t="s">
        <v>6311</v>
      </c>
      <c r="L675" t="s">
        <v>71</v>
      </c>
      <c r="M675" t="s">
        <v>71</v>
      </c>
      <c r="N675" t="s">
        <v>71</v>
      </c>
      <c r="O675" t="s">
        <v>71</v>
      </c>
      <c r="P675" t="s">
        <v>71</v>
      </c>
      <c r="Q675" t="s">
        <v>71</v>
      </c>
      <c r="R675" t="s">
        <v>71</v>
      </c>
      <c r="S675" t="s">
        <v>71</v>
      </c>
      <c r="T675" t="s">
        <v>71</v>
      </c>
      <c r="U675" t="s">
        <v>71</v>
      </c>
      <c r="V675" t="s">
        <v>71</v>
      </c>
      <c r="W675" t="s">
        <v>6312</v>
      </c>
      <c r="X675" t="s">
        <v>71</v>
      </c>
      <c r="Y675" t="s">
        <v>71</v>
      </c>
      <c r="Z675" t="s">
        <v>71</v>
      </c>
      <c r="AA675" t="s">
        <v>71</v>
      </c>
      <c r="AB675" t="s">
        <v>71</v>
      </c>
      <c r="AC675" t="s">
        <v>71</v>
      </c>
      <c r="AD675" t="s">
        <v>71</v>
      </c>
      <c r="AE675" t="s">
        <v>71</v>
      </c>
      <c r="AF675" t="s">
        <v>71</v>
      </c>
      <c r="AG675" t="s">
        <v>71</v>
      </c>
      <c r="AH675" t="s">
        <v>71</v>
      </c>
      <c r="AI675" t="s">
        <v>71</v>
      </c>
      <c r="AJ675" t="s">
        <v>71</v>
      </c>
      <c r="AK675" t="s">
        <v>71</v>
      </c>
      <c r="AL675" t="s">
        <v>71</v>
      </c>
      <c r="AM675" t="s">
        <v>71</v>
      </c>
      <c r="AN675" t="s">
        <v>71</v>
      </c>
      <c r="AO675" t="s">
        <v>71</v>
      </c>
      <c r="AP675" t="s">
        <v>71</v>
      </c>
      <c r="AQ675" t="s">
        <v>71</v>
      </c>
      <c r="AR675" t="s">
        <v>6313</v>
      </c>
      <c r="AS675" t="s">
        <v>71</v>
      </c>
      <c r="AT675" t="s">
        <v>71</v>
      </c>
      <c r="AU675" t="s">
        <v>71</v>
      </c>
      <c r="AV675">
        <v>2012</v>
      </c>
      <c r="AW675" t="s">
        <v>71</v>
      </c>
      <c r="AX675" t="s">
        <v>71</v>
      </c>
      <c r="AY675" t="s">
        <v>71</v>
      </c>
      <c r="AZ675" t="s">
        <v>71</v>
      </c>
      <c r="BA675" t="s">
        <v>71</v>
      </c>
      <c r="BB675" t="s">
        <v>71</v>
      </c>
      <c r="BC675">
        <v>312</v>
      </c>
      <c r="BD675">
        <v>331</v>
      </c>
      <c r="BE675" t="s">
        <v>71</v>
      </c>
      <c r="BF675" t="s">
        <v>6314</v>
      </c>
      <c r="BG675" t="str">
        <f>HYPERLINK("http://dx.doi.org/10.4018/978-1-4666-0095-9.ch014","http://dx.doi.org/10.4018/978-1-4666-0095-9.ch014")</f>
        <v>http://dx.doi.org/10.4018/978-1-4666-0095-9.ch014</v>
      </c>
      <c r="BH675" t="s">
        <v>6315</v>
      </c>
      <c r="BI675" t="s">
        <v>71</v>
      </c>
      <c r="BJ675" t="s">
        <v>71</v>
      </c>
      <c r="BK675" t="s">
        <v>71</v>
      </c>
      <c r="BL675" t="s">
        <v>71</v>
      </c>
      <c r="BM675" t="s">
        <v>71</v>
      </c>
      <c r="BN675" t="s">
        <v>71</v>
      </c>
      <c r="BO675" t="s">
        <v>71</v>
      </c>
      <c r="BP675" t="s">
        <v>71</v>
      </c>
      <c r="BQ675" t="s">
        <v>71</v>
      </c>
      <c r="BR675" t="s">
        <v>71</v>
      </c>
      <c r="BS675" t="s">
        <v>71</v>
      </c>
      <c r="BT675" t="s">
        <v>6316</v>
      </c>
      <c r="BU675" t="str">
        <f>HYPERLINK("https%3A%2F%2Fwww.webofscience.com%2Fwos%2Fwoscc%2Ffull-record%2FWOS:000363560200016","View Full Record in Web of Science")</f>
        <v>View Full Record in Web of Science</v>
      </c>
    </row>
    <row r="676" spans="1:73" x14ac:dyDescent="0.25">
      <c r="A676" t="s">
        <v>69</v>
      </c>
      <c r="B676" t="s">
        <v>6317</v>
      </c>
      <c r="C676" t="s">
        <v>71</v>
      </c>
      <c r="D676" t="s">
        <v>71</v>
      </c>
      <c r="E676" t="s">
        <v>71</v>
      </c>
      <c r="F676" t="s">
        <v>6317</v>
      </c>
      <c r="G676" t="s">
        <v>71</v>
      </c>
      <c r="H676" t="s">
        <v>71</v>
      </c>
      <c r="I676" t="s">
        <v>6318</v>
      </c>
      <c r="K676" t="s">
        <v>1471</v>
      </c>
      <c r="L676" t="s">
        <v>71</v>
      </c>
      <c r="M676" t="s">
        <v>71</v>
      </c>
      <c r="N676" t="s">
        <v>71</v>
      </c>
      <c r="O676" t="s">
        <v>71</v>
      </c>
      <c r="P676" t="s">
        <v>71</v>
      </c>
      <c r="Q676" t="s">
        <v>71</v>
      </c>
      <c r="R676" t="s">
        <v>71</v>
      </c>
      <c r="S676" t="s">
        <v>71</v>
      </c>
      <c r="T676" t="s">
        <v>71</v>
      </c>
      <c r="U676" t="s">
        <v>71</v>
      </c>
      <c r="V676" t="s">
        <v>71</v>
      </c>
      <c r="W676" t="s">
        <v>6319</v>
      </c>
      <c r="X676" t="s">
        <v>71</v>
      </c>
      <c r="Y676" t="s">
        <v>71</v>
      </c>
      <c r="Z676" t="s">
        <v>71</v>
      </c>
      <c r="AA676" t="s">
        <v>71</v>
      </c>
      <c r="AB676" t="s">
        <v>6320</v>
      </c>
      <c r="AC676" t="s">
        <v>71</v>
      </c>
      <c r="AD676" t="s">
        <v>71</v>
      </c>
      <c r="AE676" t="s">
        <v>71</v>
      </c>
      <c r="AF676" t="s">
        <v>71</v>
      </c>
      <c r="AG676" t="s">
        <v>71</v>
      </c>
      <c r="AH676" t="s">
        <v>71</v>
      </c>
      <c r="AI676" t="s">
        <v>71</v>
      </c>
      <c r="AJ676" t="s">
        <v>71</v>
      </c>
      <c r="AK676" t="s">
        <v>71</v>
      </c>
      <c r="AL676" t="s">
        <v>71</v>
      </c>
      <c r="AM676" t="s">
        <v>71</v>
      </c>
      <c r="AN676" t="s">
        <v>71</v>
      </c>
      <c r="AO676" t="s">
        <v>71</v>
      </c>
      <c r="AP676" t="s">
        <v>1475</v>
      </c>
      <c r="AQ676" t="s">
        <v>1476</v>
      </c>
      <c r="AR676" t="s">
        <v>71</v>
      </c>
      <c r="AS676" t="s">
        <v>71</v>
      </c>
      <c r="AT676" t="s">
        <v>71</v>
      </c>
      <c r="AU676" t="s">
        <v>728</v>
      </c>
      <c r="AV676">
        <v>2001</v>
      </c>
      <c r="AW676">
        <v>34</v>
      </c>
      <c r="AX676">
        <v>12</v>
      </c>
      <c r="AY676" t="s">
        <v>71</v>
      </c>
      <c r="AZ676" t="s">
        <v>71</v>
      </c>
      <c r="BA676" t="s">
        <v>71</v>
      </c>
      <c r="BB676" t="s">
        <v>71</v>
      </c>
      <c r="BC676">
        <v>2259</v>
      </c>
      <c r="BD676">
        <v>2281</v>
      </c>
      <c r="BE676" t="s">
        <v>71</v>
      </c>
      <c r="BF676" t="s">
        <v>6321</v>
      </c>
      <c r="BG676" t="str">
        <f>HYPERLINK("http://dx.doi.org/10.1016/S0031-3203(00)00149-7","http://dx.doi.org/10.1016/S0031-3203(00)00149-7")</f>
        <v>http://dx.doi.org/10.1016/S0031-3203(00)00149-7</v>
      </c>
      <c r="BH676" t="s">
        <v>71</v>
      </c>
      <c r="BI676" t="s">
        <v>71</v>
      </c>
      <c r="BJ676" t="s">
        <v>71</v>
      </c>
      <c r="BK676" t="s">
        <v>71</v>
      </c>
      <c r="BL676" t="s">
        <v>71</v>
      </c>
      <c r="BM676" t="s">
        <v>71</v>
      </c>
      <c r="BN676" t="s">
        <v>71</v>
      </c>
      <c r="BO676" t="s">
        <v>71</v>
      </c>
      <c r="BP676" t="s">
        <v>71</v>
      </c>
      <c r="BQ676" t="s">
        <v>71</v>
      </c>
      <c r="BR676" t="s">
        <v>71</v>
      </c>
      <c r="BS676" t="s">
        <v>71</v>
      </c>
      <c r="BT676" t="s">
        <v>6322</v>
      </c>
      <c r="BU676" t="str">
        <f>HYPERLINK("https%3A%2F%2Fwww.webofscience.com%2Fwos%2Fwoscc%2Ffull-record%2FWOS:000171558500001","View Full Record in Web of Science")</f>
        <v>View Full Record in Web of Science</v>
      </c>
    </row>
    <row r="677" spans="1:73" x14ac:dyDescent="0.25">
      <c r="A677" t="s">
        <v>69</v>
      </c>
      <c r="B677" t="s">
        <v>6323</v>
      </c>
      <c r="C677" t="s">
        <v>71</v>
      </c>
      <c r="D677" t="s">
        <v>71</v>
      </c>
      <c r="E677" t="s">
        <v>71</v>
      </c>
      <c r="F677" t="s">
        <v>6324</v>
      </c>
      <c r="G677" t="s">
        <v>71</v>
      </c>
      <c r="H677" t="s">
        <v>71</v>
      </c>
      <c r="I677" t="s">
        <v>6325</v>
      </c>
      <c r="K677" t="s">
        <v>563</v>
      </c>
      <c r="L677" t="s">
        <v>71</v>
      </c>
      <c r="M677" t="s">
        <v>71</v>
      </c>
      <c r="N677" t="s">
        <v>71</v>
      </c>
      <c r="O677" t="s">
        <v>71</v>
      </c>
      <c r="P677" t="s">
        <v>71</v>
      </c>
      <c r="Q677" t="s">
        <v>71</v>
      </c>
      <c r="R677" t="s">
        <v>71</v>
      </c>
      <c r="S677" t="s">
        <v>71</v>
      </c>
      <c r="T677" t="s">
        <v>71</v>
      </c>
      <c r="U677" t="s">
        <v>71</v>
      </c>
      <c r="V677" t="s">
        <v>71</v>
      </c>
      <c r="W677" t="s">
        <v>6326</v>
      </c>
      <c r="X677" t="s">
        <v>71</v>
      </c>
      <c r="Y677" t="s">
        <v>71</v>
      </c>
      <c r="Z677" t="s">
        <v>71</v>
      </c>
      <c r="AA677" t="s">
        <v>71</v>
      </c>
      <c r="AB677" t="s">
        <v>71</v>
      </c>
      <c r="AC677" t="s">
        <v>71</v>
      </c>
      <c r="AD677" t="s">
        <v>71</v>
      </c>
      <c r="AE677" t="s">
        <v>71</v>
      </c>
      <c r="AF677" t="s">
        <v>71</v>
      </c>
      <c r="AG677" t="s">
        <v>71</v>
      </c>
      <c r="AH677" t="s">
        <v>71</v>
      </c>
      <c r="AI677" t="s">
        <v>71</v>
      </c>
      <c r="AJ677" t="s">
        <v>71</v>
      </c>
      <c r="AK677" t="s">
        <v>71</v>
      </c>
      <c r="AL677" t="s">
        <v>71</v>
      </c>
      <c r="AM677" t="s">
        <v>71</v>
      </c>
      <c r="AN677" t="s">
        <v>71</v>
      </c>
      <c r="AO677" t="s">
        <v>71</v>
      </c>
      <c r="AP677" t="s">
        <v>565</v>
      </c>
      <c r="AQ677" t="s">
        <v>566</v>
      </c>
      <c r="AR677" t="s">
        <v>71</v>
      </c>
      <c r="AS677" t="s">
        <v>71</v>
      </c>
      <c r="AT677" t="s">
        <v>71</v>
      </c>
      <c r="AU677" t="s">
        <v>71</v>
      </c>
      <c r="AV677">
        <v>2020</v>
      </c>
      <c r="AW677">
        <v>35</v>
      </c>
      <c r="AX677" t="s">
        <v>862</v>
      </c>
      <c r="AY677" t="s">
        <v>71</v>
      </c>
      <c r="AZ677" t="s">
        <v>71</v>
      </c>
      <c r="BA677" t="s">
        <v>180</v>
      </c>
      <c r="BB677" t="s">
        <v>71</v>
      </c>
      <c r="BC677">
        <v>113</v>
      </c>
      <c r="BD677">
        <v>124</v>
      </c>
      <c r="BE677" t="s">
        <v>71</v>
      </c>
      <c r="BF677" t="s">
        <v>71</v>
      </c>
      <c r="BG677" t="s">
        <v>71</v>
      </c>
      <c r="BH677" t="s">
        <v>71</v>
      </c>
      <c r="BI677" t="s">
        <v>71</v>
      </c>
      <c r="BJ677" t="s">
        <v>71</v>
      </c>
      <c r="BK677" t="s">
        <v>71</v>
      </c>
      <c r="BL677" t="s">
        <v>71</v>
      </c>
      <c r="BM677" t="s">
        <v>71</v>
      </c>
      <c r="BN677" t="s">
        <v>71</v>
      </c>
      <c r="BO677" t="s">
        <v>71</v>
      </c>
      <c r="BP677" t="s">
        <v>71</v>
      </c>
      <c r="BQ677" t="s">
        <v>71</v>
      </c>
      <c r="BR677" t="s">
        <v>71</v>
      </c>
      <c r="BS677" t="s">
        <v>71</v>
      </c>
      <c r="BT677" t="s">
        <v>6327</v>
      </c>
      <c r="BU677" t="str">
        <f>HYPERLINK("https%3A%2F%2Fwww.webofscience.com%2Fwos%2Fwoscc%2Ffull-record%2FWOS:000607198200007","View Full Record in Web of Science")</f>
        <v>View Full Record in Web of Science</v>
      </c>
    </row>
    <row r="678" spans="1:73" x14ac:dyDescent="0.25">
      <c r="A678" t="s">
        <v>460</v>
      </c>
      <c r="B678" t="s">
        <v>6328</v>
      </c>
      <c r="C678" t="s">
        <v>71</v>
      </c>
      <c r="D678" t="s">
        <v>1035</v>
      </c>
      <c r="E678" t="s">
        <v>71</v>
      </c>
      <c r="F678" t="s">
        <v>6329</v>
      </c>
      <c r="G678" t="s">
        <v>71</v>
      </c>
      <c r="H678" t="s">
        <v>71</v>
      </c>
      <c r="I678" t="s">
        <v>6330</v>
      </c>
      <c r="K678" t="s">
        <v>6134</v>
      </c>
      <c r="L678" t="s">
        <v>466</v>
      </c>
      <c r="M678" t="s">
        <v>71</v>
      </c>
      <c r="N678" t="s">
        <v>71</v>
      </c>
      <c r="O678" t="s">
        <v>71</v>
      </c>
      <c r="P678" t="s">
        <v>71</v>
      </c>
      <c r="Q678" t="s">
        <v>71</v>
      </c>
      <c r="R678" t="s">
        <v>71</v>
      </c>
      <c r="S678" t="s">
        <v>71</v>
      </c>
      <c r="T678" t="s">
        <v>71</v>
      </c>
      <c r="U678" t="s">
        <v>71</v>
      </c>
      <c r="V678" t="s">
        <v>71</v>
      </c>
      <c r="W678" t="s">
        <v>6331</v>
      </c>
      <c r="X678" t="s">
        <v>71</v>
      </c>
      <c r="Y678" t="s">
        <v>71</v>
      </c>
      <c r="Z678" t="s">
        <v>71</v>
      </c>
      <c r="AA678" t="s">
        <v>71</v>
      </c>
      <c r="AB678" t="s">
        <v>6332</v>
      </c>
      <c r="AC678" t="s">
        <v>6333</v>
      </c>
      <c r="AD678" t="s">
        <v>71</v>
      </c>
      <c r="AE678" t="s">
        <v>71</v>
      </c>
      <c r="AF678" t="s">
        <v>71</v>
      </c>
      <c r="AG678" t="s">
        <v>71</v>
      </c>
      <c r="AH678" t="s">
        <v>71</v>
      </c>
      <c r="AI678" t="s">
        <v>71</v>
      </c>
      <c r="AJ678" t="s">
        <v>71</v>
      </c>
      <c r="AK678" t="s">
        <v>71</v>
      </c>
      <c r="AL678" t="s">
        <v>71</v>
      </c>
      <c r="AM678" t="s">
        <v>71</v>
      </c>
      <c r="AN678" t="s">
        <v>71</v>
      </c>
      <c r="AO678" t="s">
        <v>71</v>
      </c>
      <c r="AP678" t="s">
        <v>468</v>
      </c>
      <c r="AQ678" t="s">
        <v>71</v>
      </c>
      <c r="AR678" t="s">
        <v>1042</v>
      </c>
      <c r="AS678" t="s">
        <v>71</v>
      </c>
      <c r="AT678" t="s">
        <v>71</v>
      </c>
      <c r="AU678" t="s">
        <v>71</v>
      </c>
      <c r="AV678">
        <v>2016</v>
      </c>
      <c r="AW678">
        <v>343</v>
      </c>
      <c r="AX678" t="s">
        <v>71</v>
      </c>
      <c r="AY678" t="s">
        <v>71</v>
      </c>
      <c r="AZ678" t="s">
        <v>71</v>
      </c>
      <c r="BA678" t="s">
        <v>71</v>
      </c>
      <c r="BB678" t="s">
        <v>71</v>
      </c>
      <c r="BC678">
        <v>329</v>
      </c>
      <c r="BD678">
        <v>354</v>
      </c>
      <c r="BE678" t="s">
        <v>71</v>
      </c>
      <c r="BF678" t="s">
        <v>6334</v>
      </c>
      <c r="BG678" t="str">
        <f>HYPERLINK("http://dx.doi.org/10.1007/978-3-319-39014-7_18","http://dx.doi.org/10.1007/978-3-319-39014-7_18")</f>
        <v>http://dx.doi.org/10.1007/978-3-319-39014-7_18</v>
      </c>
      <c r="BH678" t="s">
        <v>1044</v>
      </c>
      <c r="BI678" t="s">
        <v>71</v>
      </c>
      <c r="BJ678" t="s">
        <v>71</v>
      </c>
      <c r="BK678" t="s">
        <v>71</v>
      </c>
      <c r="BL678" t="s">
        <v>71</v>
      </c>
      <c r="BM678" t="s">
        <v>71</v>
      </c>
      <c r="BN678" t="s">
        <v>71</v>
      </c>
      <c r="BO678" t="s">
        <v>71</v>
      </c>
      <c r="BP678" t="s">
        <v>71</v>
      </c>
      <c r="BQ678" t="s">
        <v>71</v>
      </c>
      <c r="BR678" t="s">
        <v>71</v>
      </c>
      <c r="BS678" t="s">
        <v>71</v>
      </c>
      <c r="BT678" t="s">
        <v>6335</v>
      </c>
      <c r="BU678" t="str">
        <f>HYPERLINK("https%3A%2F%2Fwww.webofscience.com%2Fwos%2Fwoscc%2Ffull-record%2FWOS:000389034800019","View Full Record in Web of Science")</f>
        <v>View Full Record in Web of Science</v>
      </c>
    </row>
    <row r="679" spans="1:73" x14ac:dyDescent="0.25">
      <c r="A679" t="s">
        <v>83</v>
      </c>
      <c r="B679" t="s">
        <v>6336</v>
      </c>
      <c r="C679" t="s">
        <v>71</v>
      </c>
      <c r="D679" t="s">
        <v>71</v>
      </c>
      <c r="E679" t="s">
        <v>102</v>
      </c>
      <c r="F679" t="s">
        <v>6337</v>
      </c>
      <c r="G679" t="s">
        <v>71</v>
      </c>
      <c r="H679" t="s">
        <v>71</v>
      </c>
      <c r="I679" t="s">
        <v>6338</v>
      </c>
      <c r="K679" t="s">
        <v>6339</v>
      </c>
      <c r="L679" t="s">
        <v>71</v>
      </c>
      <c r="M679" t="s">
        <v>71</v>
      </c>
      <c r="N679" t="s">
        <v>71</v>
      </c>
      <c r="O679" t="s">
        <v>71</v>
      </c>
      <c r="P679" t="s">
        <v>6340</v>
      </c>
      <c r="Q679" t="s">
        <v>6341</v>
      </c>
      <c r="R679" t="s">
        <v>1661</v>
      </c>
      <c r="S679" t="s">
        <v>6342</v>
      </c>
      <c r="T679" t="s">
        <v>71</v>
      </c>
      <c r="U679" t="s">
        <v>71</v>
      </c>
      <c r="V679" t="s">
        <v>71</v>
      </c>
      <c r="W679" t="s">
        <v>6343</v>
      </c>
      <c r="X679" t="s">
        <v>71</v>
      </c>
      <c r="Y679" t="s">
        <v>71</v>
      </c>
      <c r="Z679" t="s">
        <v>71</v>
      </c>
      <c r="AA679" t="s">
        <v>71</v>
      </c>
      <c r="AB679" t="s">
        <v>6344</v>
      </c>
      <c r="AC679" t="s">
        <v>6345</v>
      </c>
      <c r="AD679" t="s">
        <v>71</v>
      </c>
      <c r="AE679" t="s">
        <v>71</v>
      </c>
      <c r="AF679" t="s">
        <v>71</v>
      </c>
      <c r="AG679" t="s">
        <v>71</v>
      </c>
      <c r="AH679" t="s">
        <v>71</v>
      </c>
      <c r="AI679" t="s">
        <v>71</v>
      </c>
      <c r="AJ679" t="s">
        <v>71</v>
      </c>
      <c r="AK679" t="s">
        <v>71</v>
      </c>
      <c r="AL679" t="s">
        <v>71</v>
      </c>
      <c r="AM679" t="s">
        <v>71</v>
      </c>
      <c r="AN679" t="s">
        <v>71</v>
      </c>
      <c r="AO679" t="s">
        <v>71</v>
      </c>
      <c r="AP679" t="s">
        <v>71</v>
      </c>
      <c r="AQ679" t="s">
        <v>71</v>
      </c>
      <c r="AR679" t="s">
        <v>6346</v>
      </c>
      <c r="AS679" t="s">
        <v>71</v>
      </c>
      <c r="AT679" t="s">
        <v>71</v>
      </c>
      <c r="AU679" t="s">
        <v>71</v>
      </c>
      <c r="AV679">
        <v>2022</v>
      </c>
      <c r="AW679" t="s">
        <v>71</v>
      </c>
      <c r="AX679" t="s">
        <v>71</v>
      </c>
      <c r="AY679" t="s">
        <v>71</v>
      </c>
      <c r="AZ679" t="s">
        <v>71</v>
      </c>
      <c r="BA679" t="s">
        <v>71</v>
      </c>
      <c r="BB679" t="s">
        <v>71</v>
      </c>
      <c r="BC679">
        <v>95</v>
      </c>
      <c r="BD679">
        <v>100</v>
      </c>
      <c r="BE679" t="s">
        <v>71</v>
      </c>
      <c r="BF679" t="s">
        <v>6347</v>
      </c>
      <c r="BG679" t="str">
        <f>HYPERLINK("http://dx.doi.org/10.1109/IRI54793.2022.00032","http://dx.doi.org/10.1109/IRI54793.2022.00032")</f>
        <v>http://dx.doi.org/10.1109/IRI54793.2022.00032</v>
      </c>
      <c r="BH679" t="s">
        <v>71</v>
      </c>
      <c r="BI679" t="s">
        <v>71</v>
      </c>
      <c r="BJ679" t="s">
        <v>71</v>
      </c>
      <c r="BK679" t="s">
        <v>71</v>
      </c>
      <c r="BL679" t="s">
        <v>71</v>
      </c>
      <c r="BM679" t="s">
        <v>71</v>
      </c>
      <c r="BN679" t="s">
        <v>71</v>
      </c>
      <c r="BO679" t="s">
        <v>71</v>
      </c>
      <c r="BP679" t="s">
        <v>71</v>
      </c>
      <c r="BQ679" t="s">
        <v>71</v>
      </c>
      <c r="BR679" t="s">
        <v>71</v>
      </c>
      <c r="BS679" t="s">
        <v>71</v>
      </c>
      <c r="BT679" t="s">
        <v>6348</v>
      </c>
      <c r="BU679" t="str">
        <f>HYPERLINK("https%3A%2F%2Fwww.webofscience.com%2Fwos%2Fwoscc%2Ffull-record%2FWOS:000864174800018","View Full Record in Web of Science")</f>
        <v>View Full Record in Web of Science</v>
      </c>
    </row>
    <row r="680" spans="1:73" x14ac:dyDescent="0.25">
      <c r="A680" t="s">
        <v>83</v>
      </c>
      <c r="B680" t="s">
        <v>6349</v>
      </c>
      <c r="C680" t="s">
        <v>71</v>
      </c>
      <c r="D680" t="s">
        <v>5113</v>
      </c>
      <c r="E680" t="s">
        <v>71</v>
      </c>
      <c r="F680" t="s">
        <v>6350</v>
      </c>
      <c r="G680" t="s">
        <v>71</v>
      </c>
      <c r="H680" t="s">
        <v>71</v>
      </c>
      <c r="I680" t="s">
        <v>6351</v>
      </c>
      <c r="K680" t="s">
        <v>5116</v>
      </c>
      <c r="L680" t="s">
        <v>71</v>
      </c>
      <c r="M680" t="s">
        <v>71</v>
      </c>
      <c r="N680" t="s">
        <v>71</v>
      </c>
      <c r="O680" t="s">
        <v>71</v>
      </c>
      <c r="P680" t="s">
        <v>5117</v>
      </c>
      <c r="Q680" t="s">
        <v>5118</v>
      </c>
      <c r="R680" t="s">
        <v>5119</v>
      </c>
      <c r="S680" t="s">
        <v>5120</v>
      </c>
      <c r="T680" t="s">
        <v>71</v>
      </c>
      <c r="U680" t="s">
        <v>71</v>
      </c>
      <c r="V680" t="s">
        <v>71</v>
      </c>
      <c r="W680" t="s">
        <v>6352</v>
      </c>
      <c r="X680" t="s">
        <v>71</v>
      </c>
      <c r="Y680" t="s">
        <v>71</v>
      </c>
      <c r="Z680" t="s">
        <v>71</v>
      </c>
      <c r="AA680" t="s">
        <v>71</v>
      </c>
      <c r="AB680" t="s">
        <v>71</v>
      </c>
      <c r="AC680" t="s">
        <v>71</v>
      </c>
      <c r="AD680" t="s">
        <v>71</v>
      </c>
      <c r="AE680" t="s">
        <v>71</v>
      </c>
      <c r="AF680" t="s">
        <v>71</v>
      </c>
      <c r="AG680" t="s">
        <v>71</v>
      </c>
      <c r="AH680" t="s">
        <v>71</v>
      </c>
      <c r="AI680" t="s">
        <v>71</v>
      </c>
      <c r="AJ680" t="s">
        <v>71</v>
      </c>
      <c r="AK680" t="s">
        <v>71</v>
      </c>
      <c r="AL680" t="s">
        <v>71</v>
      </c>
      <c r="AM680" t="s">
        <v>71</v>
      </c>
      <c r="AN680" t="s">
        <v>71</v>
      </c>
      <c r="AO680" t="s">
        <v>71</v>
      </c>
      <c r="AP680" t="s">
        <v>71</v>
      </c>
      <c r="AQ680" t="s">
        <v>71</v>
      </c>
      <c r="AR680" t="s">
        <v>5124</v>
      </c>
      <c r="AS680" t="s">
        <v>71</v>
      </c>
      <c r="AT680" t="s">
        <v>71</v>
      </c>
      <c r="AU680" t="s">
        <v>71</v>
      </c>
      <c r="AV680">
        <v>2013</v>
      </c>
      <c r="AW680" t="s">
        <v>71</v>
      </c>
      <c r="AX680" t="s">
        <v>71</v>
      </c>
      <c r="AY680" t="s">
        <v>71</v>
      </c>
      <c r="AZ680" t="s">
        <v>71</v>
      </c>
      <c r="BA680" t="s">
        <v>71</v>
      </c>
      <c r="BB680" t="s">
        <v>71</v>
      </c>
      <c r="BC680">
        <v>374</v>
      </c>
      <c r="BD680">
        <v>379</v>
      </c>
      <c r="BE680" t="s">
        <v>71</v>
      </c>
      <c r="BF680" t="s">
        <v>71</v>
      </c>
      <c r="BG680" t="s">
        <v>71</v>
      </c>
      <c r="BH680" t="s">
        <v>71</v>
      </c>
      <c r="BI680" t="s">
        <v>71</v>
      </c>
      <c r="BJ680" t="s">
        <v>71</v>
      </c>
      <c r="BK680" t="s">
        <v>71</v>
      </c>
      <c r="BL680" t="s">
        <v>71</v>
      </c>
      <c r="BM680" t="s">
        <v>71</v>
      </c>
      <c r="BN680" t="s">
        <v>71</v>
      </c>
      <c r="BO680" t="s">
        <v>71</v>
      </c>
      <c r="BP680" t="s">
        <v>71</v>
      </c>
      <c r="BQ680" t="s">
        <v>71</v>
      </c>
      <c r="BR680" t="s">
        <v>71</v>
      </c>
      <c r="BS680" t="s">
        <v>71</v>
      </c>
      <c r="BT680" t="s">
        <v>6353</v>
      </c>
      <c r="BU680" t="str">
        <f>HYPERLINK("https%3A%2F%2Fwww.webofscience.com%2Fwos%2Fwoscc%2Ffull-record%2FWOS:000333960300065","View Full Record in Web of Science")</f>
        <v>View Full Record in Web of Science</v>
      </c>
    </row>
    <row r="681" spans="1:73" x14ac:dyDescent="0.25">
      <c r="A681" t="s">
        <v>69</v>
      </c>
      <c r="B681" t="s">
        <v>6354</v>
      </c>
      <c r="C681" t="s">
        <v>71</v>
      </c>
      <c r="D681" t="s">
        <v>71</v>
      </c>
      <c r="E681" t="s">
        <v>71</v>
      </c>
      <c r="F681" t="s">
        <v>6355</v>
      </c>
      <c r="G681" t="s">
        <v>71</v>
      </c>
      <c r="H681" t="s">
        <v>71</v>
      </c>
      <c r="I681" t="s">
        <v>6356</v>
      </c>
      <c r="K681" t="s">
        <v>3102</v>
      </c>
      <c r="L681" t="s">
        <v>71</v>
      </c>
      <c r="M681" t="s">
        <v>71</v>
      </c>
      <c r="N681" t="s">
        <v>71</v>
      </c>
      <c r="O681" t="s">
        <v>71</v>
      </c>
      <c r="P681" t="s">
        <v>6357</v>
      </c>
      <c r="Q681" t="s">
        <v>6358</v>
      </c>
      <c r="R681" t="s">
        <v>6359</v>
      </c>
      <c r="S681" t="s">
        <v>6360</v>
      </c>
      <c r="T681" t="s">
        <v>71</v>
      </c>
      <c r="U681" t="s">
        <v>71</v>
      </c>
      <c r="V681" t="s">
        <v>71</v>
      </c>
      <c r="W681" t="s">
        <v>6361</v>
      </c>
      <c r="X681" t="s">
        <v>71</v>
      </c>
      <c r="Y681" t="s">
        <v>71</v>
      </c>
      <c r="Z681" t="s">
        <v>71</v>
      </c>
      <c r="AA681" t="s">
        <v>71</v>
      </c>
      <c r="AB681" t="s">
        <v>71</v>
      </c>
      <c r="AC681" t="s">
        <v>71</v>
      </c>
      <c r="AD681" t="s">
        <v>71</v>
      </c>
      <c r="AE681" t="s">
        <v>71</v>
      </c>
      <c r="AF681" t="s">
        <v>71</v>
      </c>
      <c r="AG681" t="s">
        <v>71</v>
      </c>
      <c r="AH681" t="s">
        <v>71</v>
      </c>
      <c r="AI681" t="s">
        <v>71</v>
      </c>
      <c r="AJ681" t="s">
        <v>71</v>
      </c>
      <c r="AK681" t="s">
        <v>71</v>
      </c>
      <c r="AL681" t="s">
        <v>71</v>
      </c>
      <c r="AM681" t="s">
        <v>71</v>
      </c>
      <c r="AN681" t="s">
        <v>71</v>
      </c>
      <c r="AO681" t="s">
        <v>71</v>
      </c>
      <c r="AP681" t="s">
        <v>3107</v>
      </c>
      <c r="AQ681" t="s">
        <v>71</v>
      </c>
      <c r="AR681" t="s">
        <v>71</v>
      </c>
      <c r="AS681" t="s">
        <v>71</v>
      </c>
      <c r="AT681" t="s">
        <v>71</v>
      </c>
      <c r="AU681" t="s">
        <v>794</v>
      </c>
      <c r="AV681">
        <v>2008</v>
      </c>
      <c r="AW681">
        <v>4</v>
      </c>
      <c r="AX681">
        <v>1</v>
      </c>
      <c r="AY681" t="s">
        <v>71</v>
      </c>
      <c r="AZ681" t="s">
        <v>71</v>
      </c>
      <c r="BA681" t="s">
        <v>71</v>
      </c>
      <c r="BB681" t="s">
        <v>71</v>
      </c>
      <c r="BC681">
        <v>1</v>
      </c>
      <c r="BD681">
        <v>14</v>
      </c>
      <c r="BE681" t="s">
        <v>71</v>
      </c>
      <c r="BF681" t="s">
        <v>71</v>
      </c>
      <c r="BG681" t="s">
        <v>71</v>
      </c>
      <c r="BH681" t="s">
        <v>71</v>
      </c>
      <c r="BI681" t="s">
        <v>71</v>
      </c>
      <c r="BJ681" t="s">
        <v>71</v>
      </c>
      <c r="BK681" t="s">
        <v>71</v>
      </c>
      <c r="BL681" t="s">
        <v>71</v>
      </c>
      <c r="BM681" t="s">
        <v>71</v>
      </c>
      <c r="BN681" t="s">
        <v>71</v>
      </c>
      <c r="BO681" t="s">
        <v>71</v>
      </c>
      <c r="BP681" t="s">
        <v>71</v>
      </c>
      <c r="BQ681" t="s">
        <v>71</v>
      </c>
      <c r="BR681" t="s">
        <v>71</v>
      </c>
      <c r="BS681" t="s">
        <v>71</v>
      </c>
      <c r="BT681" t="s">
        <v>6362</v>
      </c>
      <c r="BU681" t="str">
        <f>HYPERLINK("https%3A%2F%2Fwww.webofscience.com%2Fwos%2Fwoscc%2Ffull-record%2FWOS:000252827700002","View Full Record in Web of Science")</f>
        <v>View Full Record in Web of Science</v>
      </c>
    </row>
    <row r="682" spans="1:73" x14ac:dyDescent="0.25">
      <c r="A682" t="s">
        <v>69</v>
      </c>
      <c r="B682" t="s">
        <v>6363</v>
      </c>
      <c r="C682" t="s">
        <v>71</v>
      </c>
      <c r="D682" t="s">
        <v>71</v>
      </c>
      <c r="E682" t="s">
        <v>71</v>
      </c>
      <c r="F682" t="s">
        <v>6364</v>
      </c>
      <c r="G682" t="s">
        <v>71</v>
      </c>
      <c r="H682" t="s">
        <v>71</v>
      </c>
      <c r="I682" t="s">
        <v>6365</v>
      </c>
      <c r="K682" t="s">
        <v>74</v>
      </c>
      <c r="L682" t="s">
        <v>71</v>
      </c>
      <c r="M682" t="s">
        <v>71</v>
      </c>
      <c r="N682" t="s">
        <v>71</v>
      </c>
      <c r="O682" t="s">
        <v>71</v>
      </c>
      <c r="P682" t="s">
        <v>71</v>
      </c>
      <c r="Q682" t="s">
        <v>71</v>
      </c>
      <c r="R682" t="s">
        <v>71</v>
      </c>
      <c r="S682" t="s">
        <v>71</v>
      </c>
      <c r="T682" t="s">
        <v>71</v>
      </c>
      <c r="U682" t="s">
        <v>71</v>
      </c>
      <c r="V682" t="s">
        <v>71</v>
      </c>
      <c r="W682" t="s">
        <v>6366</v>
      </c>
      <c r="X682" t="s">
        <v>71</v>
      </c>
      <c r="Y682" t="s">
        <v>71</v>
      </c>
      <c r="Z682" t="s">
        <v>71</v>
      </c>
      <c r="AA682" t="s">
        <v>71</v>
      </c>
      <c r="AB682" t="s">
        <v>71</v>
      </c>
      <c r="AC682" t="s">
        <v>6367</v>
      </c>
      <c r="AD682" t="s">
        <v>71</v>
      </c>
      <c r="AE682" t="s">
        <v>71</v>
      </c>
      <c r="AF682" t="s">
        <v>71</v>
      </c>
      <c r="AG682" t="s">
        <v>71</v>
      </c>
      <c r="AH682" t="s">
        <v>71</v>
      </c>
      <c r="AI682" t="s">
        <v>71</v>
      </c>
      <c r="AJ682" t="s">
        <v>71</v>
      </c>
      <c r="AK682" t="s">
        <v>71</v>
      </c>
      <c r="AL682" t="s">
        <v>71</v>
      </c>
      <c r="AM682" t="s">
        <v>71</v>
      </c>
      <c r="AN682" t="s">
        <v>71</v>
      </c>
      <c r="AO682" t="s">
        <v>71</v>
      </c>
      <c r="AP682" t="s">
        <v>77</v>
      </c>
      <c r="AQ682" t="s">
        <v>78</v>
      </c>
      <c r="AR682" t="s">
        <v>71</v>
      </c>
      <c r="AS682" t="s">
        <v>71</v>
      </c>
      <c r="AT682" t="s">
        <v>71</v>
      </c>
      <c r="AU682" t="s">
        <v>1454</v>
      </c>
      <c r="AV682">
        <v>2010</v>
      </c>
      <c r="AW682">
        <v>14</v>
      </c>
      <c r="AX682">
        <v>9</v>
      </c>
      <c r="AY682" t="s">
        <v>71</v>
      </c>
      <c r="AZ682" t="s">
        <v>71</v>
      </c>
      <c r="BA682" t="s">
        <v>71</v>
      </c>
      <c r="BB682" t="s">
        <v>71</v>
      </c>
      <c r="BC682">
        <v>995</v>
      </c>
      <c r="BD682">
        <v>1010</v>
      </c>
      <c r="BE682" t="s">
        <v>71</v>
      </c>
      <c r="BF682" t="s">
        <v>6368</v>
      </c>
      <c r="BG682" t="str">
        <f>HYPERLINK("http://dx.doi.org/10.1007/s00500-009-0490-5","http://dx.doi.org/10.1007/s00500-009-0490-5")</f>
        <v>http://dx.doi.org/10.1007/s00500-009-0490-5</v>
      </c>
      <c r="BH682" t="s">
        <v>71</v>
      </c>
      <c r="BI682" t="s">
        <v>71</v>
      </c>
      <c r="BJ682" t="s">
        <v>71</v>
      </c>
      <c r="BK682" t="s">
        <v>71</v>
      </c>
      <c r="BL682" t="s">
        <v>71</v>
      </c>
      <c r="BM682" t="s">
        <v>71</v>
      </c>
      <c r="BN682" t="s">
        <v>71</v>
      </c>
      <c r="BO682" t="s">
        <v>71</v>
      </c>
      <c r="BP682" t="s">
        <v>71</v>
      </c>
      <c r="BQ682" t="s">
        <v>71</v>
      </c>
      <c r="BR682" t="s">
        <v>71</v>
      </c>
      <c r="BS682" t="s">
        <v>71</v>
      </c>
      <c r="BT682" t="s">
        <v>6369</v>
      </c>
      <c r="BU682" t="str">
        <f>HYPERLINK("https%3A%2F%2Fwww.webofscience.com%2Fwos%2Fwoscc%2Ffull-record%2FWOS:000277013200008","View Full Record in Web of Science")</f>
        <v>View Full Record in Web of Science</v>
      </c>
    </row>
    <row r="683" spans="1:73" x14ac:dyDescent="0.25">
      <c r="A683" t="s">
        <v>69</v>
      </c>
      <c r="B683" t="s">
        <v>6370</v>
      </c>
      <c r="C683" t="s">
        <v>71</v>
      </c>
      <c r="D683" t="s">
        <v>71</v>
      </c>
      <c r="E683" t="s">
        <v>71</v>
      </c>
      <c r="F683" t="s">
        <v>6370</v>
      </c>
      <c r="G683" t="s">
        <v>71</v>
      </c>
      <c r="H683" t="s">
        <v>71</v>
      </c>
      <c r="I683" t="s">
        <v>6371</v>
      </c>
      <c r="K683" t="s">
        <v>2308</v>
      </c>
      <c r="L683" t="s">
        <v>71</v>
      </c>
      <c r="M683" t="s">
        <v>71</v>
      </c>
      <c r="N683" t="s">
        <v>71</v>
      </c>
      <c r="O683" t="s">
        <v>71</v>
      </c>
      <c r="P683" t="s">
        <v>71</v>
      </c>
      <c r="Q683" t="s">
        <v>71</v>
      </c>
      <c r="R683" t="s">
        <v>71</v>
      </c>
      <c r="S683" t="s">
        <v>71</v>
      </c>
      <c r="T683" t="s">
        <v>71</v>
      </c>
      <c r="U683" t="s">
        <v>71</v>
      </c>
      <c r="V683" t="s">
        <v>71</v>
      </c>
      <c r="W683" t="s">
        <v>6372</v>
      </c>
      <c r="X683" t="s">
        <v>71</v>
      </c>
      <c r="Y683" t="s">
        <v>71</v>
      </c>
      <c r="Z683" t="s">
        <v>71</v>
      </c>
      <c r="AA683" t="s">
        <v>71</v>
      </c>
      <c r="AB683" t="s">
        <v>71</v>
      </c>
      <c r="AC683" t="s">
        <v>71</v>
      </c>
      <c r="AD683" t="s">
        <v>71</v>
      </c>
      <c r="AE683" t="s">
        <v>71</v>
      </c>
      <c r="AF683" t="s">
        <v>71</v>
      </c>
      <c r="AG683" t="s">
        <v>71</v>
      </c>
      <c r="AH683" t="s">
        <v>71</v>
      </c>
      <c r="AI683" t="s">
        <v>71</v>
      </c>
      <c r="AJ683" t="s">
        <v>71</v>
      </c>
      <c r="AK683" t="s">
        <v>71</v>
      </c>
      <c r="AL683" t="s">
        <v>71</v>
      </c>
      <c r="AM683" t="s">
        <v>71</v>
      </c>
      <c r="AN683" t="s">
        <v>71</v>
      </c>
      <c r="AO683" t="s">
        <v>71</v>
      </c>
      <c r="AP683" t="s">
        <v>2312</v>
      </c>
      <c r="AQ683" t="s">
        <v>2313</v>
      </c>
      <c r="AR683" t="s">
        <v>71</v>
      </c>
      <c r="AS683" t="s">
        <v>71</v>
      </c>
      <c r="AT683" t="s">
        <v>71</v>
      </c>
      <c r="AU683" t="s">
        <v>129</v>
      </c>
      <c r="AV683">
        <v>2004</v>
      </c>
      <c r="AW683">
        <v>17</v>
      </c>
      <c r="AX683">
        <v>5</v>
      </c>
      <c r="AY683" t="s">
        <v>71</v>
      </c>
      <c r="AZ683" t="s">
        <v>71</v>
      </c>
      <c r="BA683" t="s">
        <v>71</v>
      </c>
      <c r="BB683" t="s">
        <v>71</v>
      </c>
      <c r="BC683">
        <v>457</v>
      </c>
      <c r="BD683">
        <v>467</v>
      </c>
      <c r="BE683" t="s">
        <v>71</v>
      </c>
      <c r="BF683" t="s">
        <v>6373</v>
      </c>
      <c r="BG683" t="str">
        <f>HYPERLINK("http://dx.doi.org/10.1016/j.engappai.2004.04.019","http://dx.doi.org/10.1016/j.engappai.2004.04.019")</f>
        <v>http://dx.doi.org/10.1016/j.engappai.2004.04.019</v>
      </c>
      <c r="BH683" t="s">
        <v>71</v>
      </c>
      <c r="BI683" t="s">
        <v>71</v>
      </c>
      <c r="BJ683" t="s">
        <v>71</v>
      </c>
      <c r="BK683" t="s">
        <v>71</v>
      </c>
      <c r="BL683" t="s">
        <v>71</v>
      </c>
      <c r="BM683" t="s">
        <v>71</v>
      </c>
      <c r="BN683" t="s">
        <v>71</v>
      </c>
      <c r="BO683" t="s">
        <v>71</v>
      </c>
      <c r="BP683" t="s">
        <v>71</v>
      </c>
      <c r="BQ683" t="s">
        <v>71</v>
      </c>
      <c r="BR683" t="s">
        <v>71</v>
      </c>
      <c r="BS683" t="s">
        <v>71</v>
      </c>
      <c r="BT683" t="s">
        <v>6374</v>
      </c>
      <c r="BU683" t="str">
        <f>HYPERLINK("https%3A%2F%2Fwww.webofscience.com%2Fwos%2Fwoscc%2Ffull-record%2FWOS:000223290000002","View Full Record in Web of Science")</f>
        <v>View Full Record in Web of Science</v>
      </c>
    </row>
    <row r="684" spans="1:73" x14ac:dyDescent="0.25">
      <c r="A684" t="s">
        <v>83</v>
      </c>
      <c r="B684" t="s">
        <v>6375</v>
      </c>
      <c r="C684" t="s">
        <v>71</v>
      </c>
      <c r="D684" t="s">
        <v>71</v>
      </c>
      <c r="E684" t="s">
        <v>102</v>
      </c>
      <c r="F684" t="s">
        <v>6376</v>
      </c>
      <c r="G684" t="s">
        <v>71</v>
      </c>
      <c r="H684" t="s">
        <v>71</v>
      </c>
      <c r="I684" t="s">
        <v>6377</v>
      </c>
      <c r="K684" t="s">
        <v>6378</v>
      </c>
      <c r="L684" t="s">
        <v>71</v>
      </c>
      <c r="M684" t="s">
        <v>71</v>
      </c>
      <c r="N684" t="s">
        <v>71</v>
      </c>
      <c r="O684" t="s">
        <v>71</v>
      </c>
      <c r="P684" t="s">
        <v>6379</v>
      </c>
      <c r="Q684" t="s">
        <v>6380</v>
      </c>
      <c r="R684" t="s">
        <v>6381</v>
      </c>
      <c r="S684" t="s">
        <v>6382</v>
      </c>
      <c r="T684" t="s">
        <v>71</v>
      </c>
      <c r="U684" t="s">
        <v>71</v>
      </c>
      <c r="V684" t="s">
        <v>71</v>
      </c>
      <c r="W684" t="s">
        <v>6383</v>
      </c>
      <c r="X684" t="s">
        <v>71</v>
      </c>
      <c r="Y684" t="s">
        <v>71</v>
      </c>
      <c r="Z684" t="s">
        <v>71</v>
      </c>
      <c r="AA684" t="s">
        <v>71</v>
      </c>
      <c r="AB684" t="s">
        <v>71</v>
      </c>
      <c r="AC684" t="s">
        <v>71</v>
      </c>
      <c r="AD684" t="s">
        <v>71</v>
      </c>
      <c r="AE684" t="s">
        <v>71</v>
      </c>
      <c r="AF684" t="s">
        <v>71</v>
      </c>
      <c r="AG684" t="s">
        <v>71</v>
      </c>
      <c r="AH684" t="s">
        <v>71</v>
      </c>
      <c r="AI684" t="s">
        <v>71</v>
      </c>
      <c r="AJ684" t="s">
        <v>71</v>
      </c>
      <c r="AK684" t="s">
        <v>71</v>
      </c>
      <c r="AL684" t="s">
        <v>71</v>
      </c>
      <c r="AM684" t="s">
        <v>71</v>
      </c>
      <c r="AN684" t="s">
        <v>71</v>
      </c>
      <c r="AO684" t="s">
        <v>71</v>
      </c>
      <c r="AP684" t="s">
        <v>71</v>
      </c>
      <c r="AQ684" t="s">
        <v>71</v>
      </c>
      <c r="AR684" t="s">
        <v>6384</v>
      </c>
      <c r="AS684" t="s">
        <v>71</v>
      </c>
      <c r="AT684" t="s">
        <v>71</v>
      </c>
      <c r="AU684" t="s">
        <v>71</v>
      </c>
      <c r="AV684">
        <v>2015</v>
      </c>
      <c r="AW684" t="s">
        <v>71</v>
      </c>
      <c r="AX684" t="s">
        <v>71</v>
      </c>
      <c r="AY684" t="s">
        <v>71</v>
      </c>
      <c r="AZ684" t="s">
        <v>71</v>
      </c>
      <c r="BA684" t="s">
        <v>71</v>
      </c>
      <c r="BB684" t="s">
        <v>71</v>
      </c>
      <c r="BC684" t="s">
        <v>71</v>
      </c>
      <c r="BD684" t="s">
        <v>71</v>
      </c>
      <c r="BE684" t="s">
        <v>71</v>
      </c>
      <c r="BF684" t="s">
        <v>71</v>
      </c>
      <c r="BG684" t="s">
        <v>71</v>
      </c>
      <c r="BH684" t="s">
        <v>71</v>
      </c>
      <c r="BI684" t="s">
        <v>71</v>
      </c>
      <c r="BJ684" t="s">
        <v>71</v>
      </c>
      <c r="BK684" t="s">
        <v>71</v>
      </c>
      <c r="BL684" t="s">
        <v>71</v>
      </c>
      <c r="BM684" t="s">
        <v>71</v>
      </c>
      <c r="BN684" t="s">
        <v>71</v>
      </c>
      <c r="BO684" t="s">
        <v>71</v>
      </c>
      <c r="BP684" t="s">
        <v>71</v>
      </c>
      <c r="BQ684" t="s">
        <v>71</v>
      </c>
      <c r="BR684" t="s">
        <v>71</v>
      </c>
      <c r="BS684" t="s">
        <v>71</v>
      </c>
      <c r="BT684" t="s">
        <v>6385</v>
      </c>
      <c r="BU684" t="str">
        <f>HYPERLINK("https%3A%2F%2Fwww.webofscience.com%2Fwos%2Fwoscc%2Ffull-record%2FWOS:000380438700036","View Full Record in Web of Science")</f>
        <v>View Full Record in Web of Science</v>
      </c>
    </row>
    <row r="685" spans="1:73" x14ac:dyDescent="0.25">
      <c r="A685" t="s">
        <v>69</v>
      </c>
      <c r="B685" t="s">
        <v>6386</v>
      </c>
      <c r="C685" t="s">
        <v>71</v>
      </c>
      <c r="D685" t="s">
        <v>71</v>
      </c>
      <c r="E685" t="s">
        <v>71</v>
      </c>
      <c r="F685" t="s">
        <v>6387</v>
      </c>
      <c r="G685" t="s">
        <v>71</v>
      </c>
      <c r="H685" t="s">
        <v>71</v>
      </c>
      <c r="I685" t="s">
        <v>6388</v>
      </c>
      <c r="K685" t="s">
        <v>186</v>
      </c>
      <c r="L685" t="s">
        <v>71</v>
      </c>
      <c r="M685" t="s">
        <v>71</v>
      </c>
      <c r="N685" t="s">
        <v>71</v>
      </c>
      <c r="O685" t="s">
        <v>71</v>
      </c>
      <c r="P685" t="s">
        <v>71</v>
      </c>
      <c r="Q685" t="s">
        <v>71</v>
      </c>
      <c r="R685" t="s">
        <v>71</v>
      </c>
      <c r="S685" t="s">
        <v>71</v>
      </c>
      <c r="T685" t="s">
        <v>71</v>
      </c>
      <c r="U685" t="s">
        <v>71</v>
      </c>
      <c r="V685" t="s">
        <v>71</v>
      </c>
      <c r="W685" t="s">
        <v>6389</v>
      </c>
      <c r="X685" t="s">
        <v>71</v>
      </c>
      <c r="Y685" t="s">
        <v>71</v>
      </c>
      <c r="Z685" t="s">
        <v>71</v>
      </c>
      <c r="AA685" t="s">
        <v>71</v>
      </c>
      <c r="AB685" t="s">
        <v>6390</v>
      </c>
      <c r="AC685" t="s">
        <v>6391</v>
      </c>
      <c r="AD685" t="s">
        <v>71</v>
      </c>
      <c r="AE685" t="s">
        <v>71</v>
      </c>
      <c r="AF685" t="s">
        <v>71</v>
      </c>
      <c r="AG685" t="s">
        <v>71</v>
      </c>
      <c r="AH685" t="s">
        <v>71</v>
      </c>
      <c r="AI685" t="s">
        <v>71</v>
      </c>
      <c r="AJ685" t="s">
        <v>71</v>
      </c>
      <c r="AK685" t="s">
        <v>71</v>
      </c>
      <c r="AL685" t="s">
        <v>71</v>
      </c>
      <c r="AM685" t="s">
        <v>71</v>
      </c>
      <c r="AN685" t="s">
        <v>71</v>
      </c>
      <c r="AO685" t="s">
        <v>71</v>
      </c>
      <c r="AP685" t="s">
        <v>188</v>
      </c>
      <c r="AQ685" t="s">
        <v>71</v>
      </c>
      <c r="AR685" t="s">
        <v>71</v>
      </c>
      <c r="AS685" t="s">
        <v>71</v>
      </c>
      <c r="AT685" t="s">
        <v>71</v>
      </c>
      <c r="AU685" t="s">
        <v>239</v>
      </c>
      <c r="AV685">
        <v>2012</v>
      </c>
      <c r="AW685">
        <v>20</v>
      </c>
      <c r="AX685">
        <v>1</v>
      </c>
      <c r="AY685" t="s">
        <v>71</v>
      </c>
      <c r="AZ685" t="s">
        <v>71</v>
      </c>
      <c r="BA685" t="s">
        <v>71</v>
      </c>
      <c r="BB685" t="s">
        <v>71</v>
      </c>
      <c r="BC685">
        <v>59</v>
      </c>
      <c r="BD685">
        <v>76</v>
      </c>
      <c r="BE685" t="s">
        <v>71</v>
      </c>
      <c r="BF685" t="s">
        <v>6392</v>
      </c>
      <c r="BG685" t="str">
        <f>HYPERLINK("http://dx.doi.org/10.1142/S0218488512500043","http://dx.doi.org/10.1142/S0218488512500043")</f>
        <v>http://dx.doi.org/10.1142/S0218488512500043</v>
      </c>
      <c r="BH685" t="s">
        <v>71</v>
      </c>
      <c r="BI685" t="s">
        <v>71</v>
      </c>
      <c r="BJ685" t="s">
        <v>71</v>
      </c>
      <c r="BK685" t="s">
        <v>71</v>
      </c>
      <c r="BL685" t="s">
        <v>71</v>
      </c>
      <c r="BM685" t="s">
        <v>71</v>
      </c>
      <c r="BN685" t="s">
        <v>71</v>
      </c>
      <c r="BO685" t="s">
        <v>71</v>
      </c>
      <c r="BP685" t="s">
        <v>71</v>
      </c>
      <c r="BQ685" t="s">
        <v>71</v>
      </c>
      <c r="BR685" t="s">
        <v>71</v>
      </c>
      <c r="BS685" t="s">
        <v>71</v>
      </c>
      <c r="BT685" t="s">
        <v>6393</v>
      </c>
      <c r="BU685" t="str">
        <f>HYPERLINK("https%3A%2F%2Fwww.webofscience.com%2Fwos%2Fwoscc%2Ffull-record%2FWOS:000302473700004","View Full Record in Web of Science")</f>
        <v>View Full Record in Web of Science</v>
      </c>
    </row>
    <row r="686" spans="1:73" x14ac:dyDescent="0.25">
      <c r="A686" t="s">
        <v>69</v>
      </c>
      <c r="B686" t="s">
        <v>6394</v>
      </c>
      <c r="C686" t="s">
        <v>71</v>
      </c>
      <c r="D686" t="s">
        <v>71</v>
      </c>
      <c r="E686" t="s">
        <v>71</v>
      </c>
      <c r="F686" t="s">
        <v>6395</v>
      </c>
      <c r="G686" t="s">
        <v>71</v>
      </c>
      <c r="H686" t="s">
        <v>71</v>
      </c>
      <c r="I686" t="s">
        <v>6396</v>
      </c>
      <c r="K686" t="s">
        <v>2583</v>
      </c>
      <c r="L686" t="s">
        <v>71</v>
      </c>
      <c r="M686" t="s">
        <v>71</v>
      </c>
      <c r="N686" t="s">
        <v>71</v>
      </c>
      <c r="O686" t="s">
        <v>71</v>
      </c>
      <c r="P686" t="s">
        <v>71</v>
      </c>
      <c r="Q686" t="s">
        <v>71</v>
      </c>
      <c r="R686" t="s">
        <v>71</v>
      </c>
      <c r="S686" t="s">
        <v>71</v>
      </c>
      <c r="T686" t="s">
        <v>71</v>
      </c>
      <c r="U686" t="s">
        <v>71</v>
      </c>
      <c r="V686" t="s">
        <v>71</v>
      </c>
      <c r="W686" t="s">
        <v>6397</v>
      </c>
      <c r="X686" t="s">
        <v>71</v>
      </c>
      <c r="Y686" t="s">
        <v>71</v>
      </c>
      <c r="Z686" t="s">
        <v>71</v>
      </c>
      <c r="AA686" t="s">
        <v>71</v>
      </c>
      <c r="AB686" t="s">
        <v>6398</v>
      </c>
      <c r="AC686" t="s">
        <v>6399</v>
      </c>
      <c r="AD686" t="s">
        <v>71</v>
      </c>
      <c r="AE686" t="s">
        <v>71</v>
      </c>
      <c r="AF686" t="s">
        <v>71</v>
      </c>
      <c r="AG686" t="s">
        <v>71</v>
      </c>
      <c r="AH686" t="s">
        <v>71</v>
      </c>
      <c r="AI686" t="s">
        <v>71</v>
      </c>
      <c r="AJ686" t="s">
        <v>71</v>
      </c>
      <c r="AK686" t="s">
        <v>71</v>
      </c>
      <c r="AL686" t="s">
        <v>71</v>
      </c>
      <c r="AM686" t="s">
        <v>71</v>
      </c>
      <c r="AN686" t="s">
        <v>71</v>
      </c>
      <c r="AO686" t="s">
        <v>71</v>
      </c>
      <c r="AP686" t="s">
        <v>2587</v>
      </c>
      <c r="AQ686" t="s">
        <v>2588</v>
      </c>
      <c r="AR686" t="s">
        <v>71</v>
      </c>
      <c r="AS686" t="s">
        <v>71</v>
      </c>
      <c r="AT686" t="s">
        <v>71</v>
      </c>
      <c r="AU686" t="s">
        <v>71</v>
      </c>
      <c r="AV686" t="s">
        <v>71</v>
      </c>
      <c r="AW686" t="s">
        <v>71</v>
      </c>
      <c r="AX686" t="s">
        <v>71</v>
      </c>
      <c r="AY686" t="s">
        <v>71</v>
      </c>
      <c r="AZ686" t="s">
        <v>71</v>
      </c>
      <c r="BA686" t="s">
        <v>71</v>
      </c>
      <c r="BB686" t="s">
        <v>71</v>
      </c>
      <c r="BC686" t="s">
        <v>71</v>
      </c>
      <c r="BD686" t="s">
        <v>71</v>
      </c>
      <c r="BE686" t="s">
        <v>71</v>
      </c>
      <c r="BF686" t="s">
        <v>6400</v>
      </c>
      <c r="BG686" t="str">
        <f>HYPERLINK("http://dx.doi.org/10.1007/s12652-021-03466-5","http://dx.doi.org/10.1007/s12652-021-03466-5")</f>
        <v>http://dx.doi.org/10.1007/s12652-021-03466-5</v>
      </c>
      <c r="BH686" t="s">
        <v>71</v>
      </c>
      <c r="BI686" t="s">
        <v>3223</v>
      </c>
      <c r="BJ686" t="s">
        <v>71</v>
      </c>
      <c r="BK686" t="s">
        <v>71</v>
      </c>
      <c r="BL686" t="s">
        <v>71</v>
      </c>
      <c r="BM686" t="s">
        <v>71</v>
      </c>
      <c r="BN686" t="s">
        <v>71</v>
      </c>
      <c r="BO686" t="s">
        <v>71</v>
      </c>
      <c r="BP686" t="s">
        <v>71</v>
      </c>
      <c r="BQ686" t="s">
        <v>71</v>
      </c>
      <c r="BR686" t="s">
        <v>71</v>
      </c>
      <c r="BS686" t="s">
        <v>71</v>
      </c>
      <c r="BT686" t="s">
        <v>6401</v>
      </c>
      <c r="BU686" t="str">
        <f>HYPERLINK("https%3A%2F%2Fwww.webofscience.com%2Fwos%2Fwoscc%2Ffull-record%2FWOS:000697094200002","View Full Record in Web of Science")</f>
        <v>View Full Record in Web of Science</v>
      </c>
    </row>
    <row r="687" spans="1:73" x14ac:dyDescent="0.25">
      <c r="A687" t="s">
        <v>83</v>
      </c>
      <c r="B687" t="s">
        <v>6402</v>
      </c>
      <c r="C687" t="s">
        <v>71</v>
      </c>
      <c r="D687" t="s">
        <v>6403</v>
      </c>
      <c r="E687" t="s">
        <v>71</v>
      </c>
      <c r="F687" t="s">
        <v>6404</v>
      </c>
      <c r="G687" t="s">
        <v>71</v>
      </c>
      <c r="H687" t="s">
        <v>71</v>
      </c>
      <c r="I687" t="s">
        <v>6405</v>
      </c>
      <c r="K687" t="s">
        <v>6406</v>
      </c>
      <c r="L687" t="s">
        <v>1179</v>
      </c>
      <c r="M687" t="s">
        <v>71</v>
      </c>
      <c r="N687" t="s">
        <v>71</v>
      </c>
      <c r="O687" t="s">
        <v>71</v>
      </c>
      <c r="P687" t="s">
        <v>6407</v>
      </c>
      <c r="Q687" t="s">
        <v>6408</v>
      </c>
      <c r="R687" t="s">
        <v>6409</v>
      </c>
      <c r="S687" t="s">
        <v>6410</v>
      </c>
      <c r="T687" t="s">
        <v>71</v>
      </c>
      <c r="U687" t="s">
        <v>71</v>
      </c>
      <c r="V687" t="s">
        <v>71</v>
      </c>
      <c r="W687" t="s">
        <v>6411</v>
      </c>
      <c r="X687" t="s">
        <v>71</v>
      </c>
      <c r="Y687" t="s">
        <v>71</v>
      </c>
      <c r="Z687" t="s">
        <v>71</v>
      </c>
      <c r="AA687" t="s">
        <v>71</v>
      </c>
      <c r="AB687" t="s">
        <v>71</v>
      </c>
      <c r="AC687" t="s">
        <v>6412</v>
      </c>
      <c r="AD687" t="s">
        <v>71</v>
      </c>
      <c r="AE687" t="s">
        <v>71</v>
      </c>
      <c r="AF687" t="s">
        <v>71</v>
      </c>
      <c r="AG687" t="s">
        <v>71</v>
      </c>
      <c r="AH687" t="s">
        <v>71</v>
      </c>
      <c r="AI687" t="s">
        <v>71</v>
      </c>
      <c r="AJ687" t="s">
        <v>71</v>
      </c>
      <c r="AK687" t="s">
        <v>71</v>
      </c>
      <c r="AL687" t="s">
        <v>71</v>
      </c>
      <c r="AM687" t="s">
        <v>71</v>
      </c>
      <c r="AN687" t="s">
        <v>71</v>
      </c>
      <c r="AO687" t="s">
        <v>71</v>
      </c>
      <c r="AP687" t="s">
        <v>1187</v>
      </c>
      <c r="AQ687" t="s">
        <v>71</v>
      </c>
      <c r="AR687" t="s">
        <v>71</v>
      </c>
      <c r="AS687" t="s">
        <v>71</v>
      </c>
      <c r="AT687" t="s">
        <v>71</v>
      </c>
      <c r="AU687" t="s">
        <v>71</v>
      </c>
      <c r="AV687">
        <v>2019</v>
      </c>
      <c r="AW687">
        <v>162</v>
      </c>
      <c r="AX687" t="s">
        <v>71</v>
      </c>
      <c r="AY687" t="s">
        <v>71</v>
      </c>
      <c r="AZ687" t="s">
        <v>71</v>
      </c>
      <c r="BA687" t="s">
        <v>71</v>
      </c>
      <c r="BB687" t="s">
        <v>71</v>
      </c>
      <c r="BC687">
        <v>215</v>
      </c>
      <c r="BD687">
        <v>226</v>
      </c>
      <c r="BE687" t="s">
        <v>71</v>
      </c>
      <c r="BF687" t="s">
        <v>6413</v>
      </c>
      <c r="BG687" t="str">
        <f>HYPERLINK("http://dx.doi.org/10.1016/j.procs.2019.11.278","http://dx.doi.org/10.1016/j.procs.2019.11.278")</f>
        <v>http://dx.doi.org/10.1016/j.procs.2019.11.278</v>
      </c>
      <c r="BH687" t="s">
        <v>71</v>
      </c>
      <c r="BI687" t="s">
        <v>71</v>
      </c>
      <c r="BJ687" t="s">
        <v>71</v>
      </c>
      <c r="BK687" t="s">
        <v>71</v>
      </c>
      <c r="BL687" t="s">
        <v>71</v>
      </c>
      <c r="BM687" t="s">
        <v>71</v>
      </c>
      <c r="BN687" t="s">
        <v>71</v>
      </c>
      <c r="BO687" t="s">
        <v>71</v>
      </c>
      <c r="BP687" t="s">
        <v>71</v>
      </c>
      <c r="BQ687" t="s">
        <v>71</v>
      </c>
      <c r="BR687" t="s">
        <v>71</v>
      </c>
      <c r="BS687" t="s">
        <v>71</v>
      </c>
      <c r="BT687" t="s">
        <v>6414</v>
      </c>
      <c r="BU687" t="str">
        <f>HYPERLINK("https%3A%2F%2Fwww.webofscience.com%2Fwos%2Fwoscc%2Ffull-record%2FWOS:000514081500028","View Full Record in Web of Science")</f>
        <v>View Full Record in Web of Science</v>
      </c>
    </row>
    <row r="688" spans="1:73" x14ac:dyDescent="0.25">
      <c r="A688" t="s">
        <v>69</v>
      </c>
      <c r="B688" t="s">
        <v>6415</v>
      </c>
      <c r="C688" t="s">
        <v>71</v>
      </c>
      <c r="D688" t="s">
        <v>71</v>
      </c>
      <c r="E688" t="s">
        <v>71</v>
      </c>
      <c r="F688" t="s">
        <v>6416</v>
      </c>
      <c r="G688" t="s">
        <v>71</v>
      </c>
      <c r="H688" t="s">
        <v>71</v>
      </c>
      <c r="I688" t="s">
        <v>6417</v>
      </c>
      <c r="K688" t="s">
        <v>673</v>
      </c>
      <c r="L688" t="s">
        <v>71</v>
      </c>
      <c r="M688" t="s">
        <v>71</v>
      </c>
      <c r="N688" t="s">
        <v>71</v>
      </c>
      <c r="O688" t="s">
        <v>71</v>
      </c>
      <c r="P688" t="s">
        <v>71</v>
      </c>
      <c r="Q688" t="s">
        <v>71</v>
      </c>
      <c r="R688" t="s">
        <v>71</v>
      </c>
      <c r="S688" t="s">
        <v>71</v>
      </c>
      <c r="T688" t="s">
        <v>71</v>
      </c>
      <c r="U688" t="s">
        <v>71</v>
      </c>
      <c r="V688" t="s">
        <v>71</v>
      </c>
      <c r="W688" t="s">
        <v>6418</v>
      </c>
      <c r="X688" t="s">
        <v>71</v>
      </c>
      <c r="Y688" t="s">
        <v>71</v>
      </c>
      <c r="Z688" t="s">
        <v>71</v>
      </c>
      <c r="AA688" t="s">
        <v>71</v>
      </c>
      <c r="AB688" t="s">
        <v>6419</v>
      </c>
      <c r="AC688" t="s">
        <v>6420</v>
      </c>
      <c r="AD688" t="s">
        <v>71</v>
      </c>
      <c r="AE688" t="s">
        <v>71</v>
      </c>
      <c r="AF688" t="s">
        <v>71</v>
      </c>
      <c r="AG688" t="s">
        <v>71</v>
      </c>
      <c r="AH688" t="s">
        <v>71</v>
      </c>
      <c r="AI688" t="s">
        <v>71</v>
      </c>
      <c r="AJ688" t="s">
        <v>71</v>
      </c>
      <c r="AK688" t="s">
        <v>71</v>
      </c>
      <c r="AL688" t="s">
        <v>71</v>
      </c>
      <c r="AM688" t="s">
        <v>71</v>
      </c>
      <c r="AN688" t="s">
        <v>71</v>
      </c>
      <c r="AO688" t="s">
        <v>71</v>
      </c>
      <c r="AP688" t="s">
        <v>677</v>
      </c>
      <c r="AQ688" t="s">
        <v>678</v>
      </c>
      <c r="AR688" t="s">
        <v>71</v>
      </c>
      <c r="AS688" t="s">
        <v>71</v>
      </c>
      <c r="AT688" t="s">
        <v>71</v>
      </c>
      <c r="AU688" t="s">
        <v>777</v>
      </c>
      <c r="AV688">
        <v>2017</v>
      </c>
      <c r="AW688">
        <v>123</v>
      </c>
      <c r="AX688" t="s">
        <v>71</v>
      </c>
      <c r="AY688" t="s">
        <v>71</v>
      </c>
      <c r="AZ688" t="s">
        <v>71</v>
      </c>
      <c r="BA688" t="s">
        <v>71</v>
      </c>
      <c r="BB688" t="s">
        <v>71</v>
      </c>
      <c r="BC688">
        <v>13</v>
      </c>
      <c r="BD688">
        <v>30</v>
      </c>
      <c r="BE688" t="s">
        <v>71</v>
      </c>
      <c r="BF688" t="s">
        <v>6421</v>
      </c>
      <c r="BG688" t="str">
        <f>HYPERLINK("http://dx.doi.org/10.1016/j.knosys.2017.02.011","http://dx.doi.org/10.1016/j.knosys.2017.02.011")</f>
        <v>http://dx.doi.org/10.1016/j.knosys.2017.02.011</v>
      </c>
      <c r="BH688" t="s">
        <v>71</v>
      </c>
      <c r="BI688" t="s">
        <v>71</v>
      </c>
      <c r="BJ688" t="s">
        <v>71</v>
      </c>
      <c r="BK688" t="s">
        <v>71</v>
      </c>
      <c r="BL688" t="s">
        <v>71</v>
      </c>
      <c r="BM688" t="s">
        <v>71</v>
      </c>
      <c r="BN688" t="s">
        <v>71</v>
      </c>
      <c r="BO688" t="s">
        <v>71</v>
      </c>
      <c r="BP688" t="s">
        <v>71</v>
      </c>
      <c r="BQ688" t="s">
        <v>71</v>
      </c>
      <c r="BR688" t="s">
        <v>71</v>
      </c>
      <c r="BS688" t="s">
        <v>71</v>
      </c>
      <c r="BT688" t="s">
        <v>6422</v>
      </c>
      <c r="BU688" t="str">
        <f>HYPERLINK("https%3A%2F%2Fwww.webofscience.com%2Fwos%2Fwoscc%2Ffull-record%2FWOS:000399632500002","View Full Record in Web of Science")</f>
        <v>View Full Record in Web of Science</v>
      </c>
    </row>
    <row r="689" spans="1:73" x14ac:dyDescent="0.25">
      <c r="A689" t="s">
        <v>83</v>
      </c>
      <c r="B689" t="s">
        <v>6423</v>
      </c>
      <c r="C689" t="s">
        <v>71</v>
      </c>
      <c r="D689" t="s">
        <v>6424</v>
      </c>
      <c r="E689" t="s">
        <v>71</v>
      </c>
      <c r="F689" t="s">
        <v>6425</v>
      </c>
      <c r="G689" t="s">
        <v>71</v>
      </c>
      <c r="H689" t="s">
        <v>71</v>
      </c>
      <c r="I689" t="s">
        <v>6426</v>
      </c>
      <c r="K689" t="s">
        <v>6427</v>
      </c>
      <c r="L689" t="s">
        <v>687</v>
      </c>
      <c r="M689" t="s">
        <v>71</v>
      </c>
      <c r="N689" t="s">
        <v>71</v>
      </c>
      <c r="O689" t="s">
        <v>71</v>
      </c>
      <c r="P689" t="s">
        <v>2790</v>
      </c>
      <c r="Q689" t="s">
        <v>6428</v>
      </c>
      <c r="R689" t="s">
        <v>6429</v>
      </c>
      <c r="S689" t="s">
        <v>6430</v>
      </c>
      <c r="T689" t="s">
        <v>6431</v>
      </c>
      <c r="U689" t="s">
        <v>71</v>
      </c>
      <c r="V689" t="s">
        <v>71</v>
      </c>
      <c r="W689" t="s">
        <v>6432</v>
      </c>
      <c r="X689" t="s">
        <v>71</v>
      </c>
      <c r="Y689" t="s">
        <v>71</v>
      </c>
      <c r="Z689" t="s">
        <v>71</v>
      </c>
      <c r="AA689" t="s">
        <v>71</v>
      </c>
      <c r="AB689" t="s">
        <v>6433</v>
      </c>
      <c r="AC689" t="s">
        <v>6434</v>
      </c>
      <c r="AD689" t="s">
        <v>71</v>
      </c>
      <c r="AE689" t="s">
        <v>71</v>
      </c>
      <c r="AF689" t="s">
        <v>71</v>
      </c>
      <c r="AG689" t="s">
        <v>71</v>
      </c>
      <c r="AH689" t="s">
        <v>71</v>
      </c>
      <c r="AI689" t="s">
        <v>71</v>
      </c>
      <c r="AJ689" t="s">
        <v>71</v>
      </c>
      <c r="AK689" t="s">
        <v>71</v>
      </c>
      <c r="AL689" t="s">
        <v>71</v>
      </c>
      <c r="AM689" t="s">
        <v>71</v>
      </c>
      <c r="AN689" t="s">
        <v>71</v>
      </c>
      <c r="AO689" t="s">
        <v>71</v>
      </c>
      <c r="AP689" t="s">
        <v>695</v>
      </c>
      <c r="AQ689" t="s">
        <v>1283</v>
      </c>
      <c r="AR689" t="s">
        <v>6435</v>
      </c>
      <c r="AS689" t="s">
        <v>71</v>
      </c>
      <c r="AT689" t="s">
        <v>71</v>
      </c>
      <c r="AU689" t="s">
        <v>71</v>
      </c>
      <c r="AV689">
        <v>2017</v>
      </c>
      <c r="AW689">
        <v>10313</v>
      </c>
      <c r="AX689" t="s">
        <v>71</v>
      </c>
      <c r="AY689" t="s">
        <v>71</v>
      </c>
      <c r="AZ689" t="s">
        <v>71</v>
      </c>
      <c r="BA689" t="s">
        <v>71</v>
      </c>
      <c r="BB689" t="s">
        <v>71</v>
      </c>
      <c r="BC689">
        <v>25</v>
      </c>
      <c r="BD689">
        <v>33</v>
      </c>
      <c r="BE689" t="s">
        <v>71</v>
      </c>
      <c r="BF689" t="s">
        <v>6436</v>
      </c>
      <c r="BG689" t="str">
        <f>HYPERLINK("http://dx.doi.org/10.1007/978-3-319-60837-2_3","http://dx.doi.org/10.1007/978-3-319-60837-2_3")</f>
        <v>http://dx.doi.org/10.1007/978-3-319-60837-2_3</v>
      </c>
      <c r="BH689" t="s">
        <v>71</v>
      </c>
      <c r="BI689" t="s">
        <v>71</v>
      </c>
      <c r="BJ689" t="s">
        <v>71</v>
      </c>
      <c r="BK689" t="s">
        <v>71</v>
      </c>
      <c r="BL689" t="s">
        <v>71</v>
      </c>
      <c r="BM689" t="s">
        <v>71</v>
      </c>
      <c r="BN689" t="s">
        <v>71</v>
      </c>
      <c r="BO689" t="s">
        <v>71</v>
      </c>
      <c r="BP689" t="s">
        <v>71</v>
      </c>
      <c r="BQ689" t="s">
        <v>71</v>
      </c>
      <c r="BR689" t="s">
        <v>71</v>
      </c>
      <c r="BS689" t="s">
        <v>71</v>
      </c>
      <c r="BT689" t="s">
        <v>6437</v>
      </c>
      <c r="BU689" t="str">
        <f>HYPERLINK("https%3A%2F%2Fwww.webofscience.com%2Fwos%2Fwoscc%2Ffull-record%2FWOS:000432916800003","View Full Record in Web of Science")</f>
        <v>View Full Record in Web of Science</v>
      </c>
    </row>
    <row r="690" spans="1:73" x14ac:dyDescent="0.25">
      <c r="A690" t="s">
        <v>83</v>
      </c>
      <c r="B690" t="s">
        <v>6438</v>
      </c>
      <c r="C690" t="s">
        <v>71</v>
      </c>
      <c r="D690" t="s">
        <v>6439</v>
      </c>
      <c r="E690" t="s">
        <v>71</v>
      </c>
      <c r="F690" t="s">
        <v>6440</v>
      </c>
      <c r="G690" t="s">
        <v>71</v>
      </c>
      <c r="H690" t="s">
        <v>71</v>
      </c>
      <c r="I690" t="s">
        <v>6441</v>
      </c>
      <c r="K690" t="s">
        <v>6442</v>
      </c>
      <c r="L690" t="s">
        <v>6443</v>
      </c>
      <c r="M690" t="s">
        <v>71</v>
      </c>
      <c r="N690" t="s">
        <v>71</v>
      </c>
      <c r="O690" t="s">
        <v>71</v>
      </c>
      <c r="P690" t="s">
        <v>6444</v>
      </c>
      <c r="Q690" t="s">
        <v>6445</v>
      </c>
      <c r="R690" t="s">
        <v>6446</v>
      </c>
      <c r="S690" t="s">
        <v>6447</v>
      </c>
      <c r="T690" t="s">
        <v>71</v>
      </c>
      <c r="U690" t="s">
        <v>71</v>
      </c>
      <c r="V690" t="s">
        <v>71</v>
      </c>
      <c r="W690" t="s">
        <v>6448</v>
      </c>
      <c r="X690" t="s">
        <v>71</v>
      </c>
      <c r="Y690" t="s">
        <v>71</v>
      </c>
      <c r="Z690" t="s">
        <v>71</v>
      </c>
      <c r="AA690" t="s">
        <v>71</v>
      </c>
      <c r="AB690" t="s">
        <v>6449</v>
      </c>
      <c r="AC690" t="s">
        <v>6450</v>
      </c>
      <c r="AD690" t="s">
        <v>71</v>
      </c>
      <c r="AE690" t="s">
        <v>71</v>
      </c>
      <c r="AF690" t="s">
        <v>71</v>
      </c>
      <c r="AG690" t="s">
        <v>71</v>
      </c>
      <c r="AH690" t="s">
        <v>71</v>
      </c>
      <c r="AI690" t="s">
        <v>71</v>
      </c>
      <c r="AJ690" t="s">
        <v>71</v>
      </c>
      <c r="AK690" t="s">
        <v>71</v>
      </c>
      <c r="AL690" t="s">
        <v>71</v>
      </c>
      <c r="AM690" t="s">
        <v>71</v>
      </c>
      <c r="AN690" t="s">
        <v>71</v>
      </c>
      <c r="AO690" t="s">
        <v>71</v>
      </c>
      <c r="AP690" t="s">
        <v>6451</v>
      </c>
      <c r="AQ690" t="s">
        <v>71</v>
      </c>
      <c r="AR690" t="s">
        <v>6452</v>
      </c>
      <c r="AS690" t="s">
        <v>71</v>
      </c>
      <c r="AT690" t="s">
        <v>71</v>
      </c>
      <c r="AU690" t="s">
        <v>71</v>
      </c>
      <c r="AV690">
        <v>2016</v>
      </c>
      <c r="AW690" t="s">
        <v>71</v>
      </c>
      <c r="AX690" t="s">
        <v>71</v>
      </c>
      <c r="AY690" t="s">
        <v>71</v>
      </c>
      <c r="AZ690" t="s">
        <v>71</v>
      </c>
      <c r="BA690" t="s">
        <v>71</v>
      </c>
      <c r="BB690" t="s">
        <v>71</v>
      </c>
      <c r="BC690">
        <v>708</v>
      </c>
      <c r="BD690">
        <v>712</v>
      </c>
      <c r="BE690" t="s">
        <v>71</v>
      </c>
      <c r="BF690" t="s">
        <v>71</v>
      </c>
      <c r="BG690" t="s">
        <v>71</v>
      </c>
      <c r="BH690" t="s">
        <v>71</v>
      </c>
      <c r="BI690" t="s">
        <v>71</v>
      </c>
      <c r="BJ690" t="s">
        <v>71</v>
      </c>
      <c r="BK690" t="s">
        <v>71</v>
      </c>
      <c r="BL690" t="s">
        <v>71</v>
      </c>
      <c r="BM690" t="s">
        <v>71</v>
      </c>
      <c r="BN690" t="s">
        <v>71</v>
      </c>
      <c r="BO690" t="s">
        <v>71</v>
      </c>
      <c r="BP690" t="s">
        <v>71</v>
      </c>
      <c r="BQ690" t="s">
        <v>71</v>
      </c>
      <c r="BR690" t="s">
        <v>71</v>
      </c>
      <c r="BS690" t="s">
        <v>71</v>
      </c>
      <c r="BT690" t="s">
        <v>6453</v>
      </c>
      <c r="BU690" t="str">
        <f>HYPERLINK("https%3A%2F%2Fwww.webofscience.com%2Fwos%2Fwoscc%2Ffull-record%2FWOS:000389830100093","View Full Record in Web of Science")</f>
        <v>View Full Record in Web of Science</v>
      </c>
    </row>
    <row r="691" spans="1:73" x14ac:dyDescent="0.25">
      <c r="A691" t="s">
        <v>460</v>
      </c>
      <c r="B691" t="s">
        <v>6454</v>
      </c>
      <c r="C691" t="s">
        <v>71</v>
      </c>
      <c r="D691" t="s">
        <v>6455</v>
      </c>
      <c r="E691" t="s">
        <v>71</v>
      </c>
      <c r="F691" t="s">
        <v>6456</v>
      </c>
      <c r="G691" t="s">
        <v>71</v>
      </c>
      <c r="H691" t="s">
        <v>71</v>
      </c>
      <c r="I691" t="s">
        <v>6457</v>
      </c>
      <c r="K691" t="s">
        <v>6458</v>
      </c>
      <c r="L691" t="s">
        <v>526</v>
      </c>
      <c r="M691" t="s">
        <v>71</v>
      </c>
      <c r="N691" t="s">
        <v>71</v>
      </c>
      <c r="O691" t="s">
        <v>71</v>
      </c>
      <c r="P691" t="s">
        <v>71</v>
      </c>
      <c r="Q691" t="s">
        <v>71</v>
      </c>
      <c r="R691" t="s">
        <v>71</v>
      </c>
      <c r="S691" t="s">
        <v>71</v>
      </c>
      <c r="T691" t="s">
        <v>71</v>
      </c>
      <c r="U691" t="s">
        <v>71</v>
      </c>
      <c r="V691" t="s">
        <v>71</v>
      </c>
      <c r="W691" t="s">
        <v>6459</v>
      </c>
      <c r="X691" t="s">
        <v>71</v>
      </c>
      <c r="Y691" t="s">
        <v>71</v>
      </c>
      <c r="Z691" t="s">
        <v>71</v>
      </c>
      <c r="AA691" t="s">
        <v>71</v>
      </c>
      <c r="AB691" t="s">
        <v>2659</v>
      </c>
      <c r="AC691" t="s">
        <v>6460</v>
      </c>
      <c r="AD691" t="s">
        <v>71</v>
      </c>
      <c r="AE691" t="s">
        <v>71</v>
      </c>
      <c r="AF691" t="s">
        <v>71</v>
      </c>
      <c r="AG691" t="s">
        <v>71</v>
      </c>
      <c r="AH691" t="s">
        <v>71</v>
      </c>
      <c r="AI691" t="s">
        <v>71</v>
      </c>
      <c r="AJ691" t="s">
        <v>71</v>
      </c>
      <c r="AK691" t="s">
        <v>71</v>
      </c>
      <c r="AL691" t="s">
        <v>71</v>
      </c>
      <c r="AM691" t="s">
        <v>71</v>
      </c>
      <c r="AN691" t="s">
        <v>71</v>
      </c>
      <c r="AO691" t="s">
        <v>71</v>
      </c>
      <c r="AP691" t="s">
        <v>530</v>
      </c>
      <c r="AQ691" t="s">
        <v>531</v>
      </c>
      <c r="AR691" t="s">
        <v>6461</v>
      </c>
      <c r="AS691" t="s">
        <v>71</v>
      </c>
      <c r="AT691" t="s">
        <v>71</v>
      </c>
      <c r="AU691" t="s">
        <v>71</v>
      </c>
      <c r="AV691">
        <v>2016</v>
      </c>
      <c r="AW691">
        <v>634</v>
      </c>
      <c r="AX691" t="s">
        <v>71</v>
      </c>
      <c r="AY691" t="s">
        <v>71</v>
      </c>
      <c r="AZ691" t="s">
        <v>71</v>
      </c>
      <c r="BA691" t="s">
        <v>71</v>
      </c>
      <c r="BB691" t="s">
        <v>71</v>
      </c>
      <c r="BC691">
        <v>59</v>
      </c>
      <c r="BD691">
        <v>74</v>
      </c>
      <c r="BE691" t="s">
        <v>71</v>
      </c>
      <c r="BF691" t="s">
        <v>6462</v>
      </c>
      <c r="BG691" t="str">
        <f>HYPERLINK("http://dx.doi.org/10.1007/978-3-319-30165-5_4","http://dx.doi.org/10.1007/978-3-319-30165-5_4")</f>
        <v>http://dx.doi.org/10.1007/978-3-319-30165-5_4</v>
      </c>
      <c r="BH691" t="s">
        <v>6463</v>
      </c>
      <c r="BI691" t="s">
        <v>71</v>
      </c>
      <c r="BJ691" t="s">
        <v>71</v>
      </c>
      <c r="BK691" t="s">
        <v>71</v>
      </c>
      <c r="BL691" t="s">
        <v>71</v>
      </c>
      <c r="BM691" t="s">
        <v>71</v>
      </c>
      <c r="BN691" t="s">
        <v>71</v>
      </c>
      <c r="BO691" t="s">
        <v>71</v>
      </c>
      <c r="BP691" t="s">
        <v>71</v>
      </c>
      <c r="BQ691" t="s">
        <v>71</v>
      </c>
      <c r="BR691" t="s">
        <v>71</v>
      </c>
      <c r="BS691" t="s">
        <v>71</v>
      </c>
      <c r="BT691" t="s">
        <v>6464</v>
      </c>
      <c r="BU691" t="str">
        <f>HYPERLINK("https%3A%2F%2Fwww.webofscience.com%2Fwos%2Fwoscc%2Ffull-record%2FWOS:000376609200005","View Full Record in Web of Science")</f>
        <v>View Full Record in Web of Science</v>
      </c>
    </row>
    <row r="692" spans="1:73" x14ac:dyDescent="0.25">
      <c r="A692" t="s">
        <v>83</v>
      </c>
      <c r="B692" t="s">
        <v>6465</v>
      </c>
      <c r="C692" t="s">
        <v>71</v>
      </c>
      <c r="D692" t="s">
        <v>6466</v>
      </c>
      <c r="E692" t="s">
        <v>71</v>
      </c>
      <c r="F692" t="s">
        <v>6467</v>
      </c>
      <c r="G692" t="s">
        <v>71</v>
      </c>
      <c r="H692" t="s">
        <v>71</v>
      </c>
      <c r="I692" t="s">
        <v>6468</v>
      </c>
      <c r="K692" t="s">
        <v>6469</v>
      </c>
      <c r="L692" t="s">
        <v>1280</v>
      </c>
      <c r="M692" t="s">
        <v>71</v>
      </c>
      <c r="N692" t="s">
        <v>71</v>
      </c>
      <c r="O692" t="s">
        <v>71</v>
      </c>
      <c r="P692" t="s">
        <v>6470</v>
      </c>
      <c r="Q692" t="s">
        <v>6471</v>
      </c>
      <c r="R692" t="s">
        <v>6472</v>
      </c>
      <c r="S692" t="s">
        <v>6473</v>
      </c>
      <c r="T692" t="s">
        <v>71</v>
      </c>
      <c r="U692" t="s">
        <v>71</v>
      </c>
      <c r="V692" t="s">
        <v>71</v>
      </c>
      <c r="W692" t="s">
        <v>6474</v>
      </c>
      <c r="X692" t="s">
        <v>71</v>
      </c>
      <c r="Y692" t="s">
        <v>71</v>
      </c>
      <c r="Z692" t="s">
        <v>71</v>
      </c>
      <c r="AA692" t="s">
        <v>71</v>
      </c>
      <c r="AB692" t="s">
        <v>6475</v>
      </c>
      <c r="AC692" t="s">
        <v>6476</v>
      </c>
      <c r="AD692" t="s">
        <v>71</v>
      </c>
      <c r="AE692" t="s">
        <v>71</v>
      </c>
      <c r="AF692" t="s">
        <v>71</v>
      </c>
      <c r="AG692" t="s">
        <v>71</v>
      </c>
      <c r="AH692" t="s">
        <v>71</v>
      </c>
      <c r="AI692" t="s">
        <v>71</v>
      </c>
      <c r="AJ692" t="s">
        <v>71</v>
      </c>
      <c r="AK692" t="s">
        <v>71</v>
      </c>
      <c r="AL692" t="s">
        <v>71</v>
      </c>
      <c r="AM692" t="s">
        <v>71</v>
      </c>
      <c r="AN692" t="s">
        <v>71</v>
      </c>
      <c r="AO692" t="s">
        <v>71</v>
      </c>
      <c r="AP692" t="s">
        <v>695</v>
      </c>
      <c r="AQ692" t="s">
        <v>1283</v>
      </c>
      <c r="AR692" t="s">
        <v>6477</v>
      </c>
      <c r="AS692" t="s">
        <v>71</v>
      </c>
      <c r="AT692" t="s">
        <v>71</v>
      </c>
      <c r="AU692" t="s">
        <v>71</v>
      </c>
      <c r="AV692">
        <v>2016</v>
      </c>
      <c r="AW692">
        <v>9844</v>
      </c>
      <c r="AX692" t="s">
        <v>71</v>
      </c>
      <c r="AY692" t="s">
        <v>71</v>
      </c>
      <c r="AZ692" t="s">
        <v>71</v>
      </c>
      <c r="BA692" t="s">
        <v>71</v>
      </c>
      <c r="BB692" t="s">
        <v>71</v>
      </c>
      <c r="BC692">
        <v>371</v>
      </c>
      <c r="BD692">
        <v>386</v>
      </c>
      <c r="BE692" t="s">
        <v>71</v>
      </c>
      <c r="BF692" t="s">
        <v>6478</v>
      </c>
      <c r="BG692" t="str">
        <f>HYPERLINK("http://dx.doi.org/10.1007/978-3-319-45234-0_34","http://dx.doi.org/10.1007/978-3-319-45234-0_34")</f>
        <v>http://dx.doi.org/10.1007/978-3-319-45234-0_34</v>
      </c>
      <c r="BH692" t="s">
        <v>71</v>
      </c>
      <c r="BI692" t="s">
        <v>71</v>
      </c>
      <c r="BJ692" t="s">
        <v>71</v>
      </c>
      <c r="BK692" t="s">
        <v>71</v>
      </c>
      <c r="BL692" t="s">
        <v>71</v>
      </c>
      <c r="BM692" t="s">
        <v>71</v>
      </c>
      <c r="BN692" t="s">
        <v>71</v>
      </c>
      <c r="BO692" t="s">
        <v>71</v>
      </c>
      <c r="BP692" t="s">
        <v>71</v>
      </c>
      <c r="BQ692" t="s">
        <v>71</v>
      </c>
      <c r="BR692" t="s">
        <v>71</v>
      </c>
      <c r="BS692" t="s">
        <v>71</v>
      </c>
      <c r="BT692" t="s">
        <v>6479</v>
      </c>
      <c r="BU692" t="str">
        <f>HYPERLINK("https%3A%2F%2Fwww.webofscience.com%2Fwos%2Fwoscc%2Ffull-record%2FWOS:000389719600034","View Full Record in Web of Science")</f>
        <v>View Full Record in Web of Science</v>
      </c>
    </row>
    <row r="693" spans="1:73" x14ac:dyDescent="0.25">
      <c r="A693" t="s">
        <v>69</v>
      </c>
      <c r="B693" t="s">
        <v>6480</v>
      </c>
      <c r="C693" t="s">
        <v>71</v>
      </c>
      <c r="D693" t="s">
        <v>71</v>
      </c>
      <c r="E693" t="s">
        <v>71</v>
      </c>
      <c r="F693" t="s">
        <v>6481</v>
      </c>
      <c r="G693" t="s">
        <v>71</v>
      </c>
      <c r="H693" t="s">
        <v>71</v>
      </c>
      <c r="I693" t="s">
        <v>6482</v>
      </c>
      <c r="K693" t="s">
        <v>288</v>
      </c>
      <c r="L693" t="s">
        <v>71</v>
      </c>
      <c r="M693" t="s">
        <v>71</v>
      </c>
      <c r="N693" t="s">
        <v>71</v>
      </c>
      <c r="O693" t="s">
        <v>71</v>
      </c>
      <c r="P693" t="s">
        <v>71</v>
      </c>
      <c r="Q693" t="s">
        <v>71</v>
      </c>
      <c r="R693" t="s">
        <v>71</v>
      </c>
      <c r="S693" t="s">
        <v>71</v>
      </c>
      <c r="T693" t="s">
        <v>71</v>
      </c>
      <c r="U693" t="s">
        <v>71</v>
      </c>
      <c r="V693" t="s">
        <v>71</v>
      </c>
      <c r="W693" t="s">
        <v>6483</v>
      </c>
      <c r="X693" t="s">
        <v>71</v>
      </c>
      <c r="Y693" t="s">
        <v>71</v>
      </c>
      <c r="Z693" t="s">
        <v>71</v>
      </c>
      <c r="AA693" t="s">
        <v>71</v>
      </c>
      <c r="AB693" t="s">
        <v>71</v>
      </c>
      <c r="AC693" t="s">
        <v>71</v>
      </c>
      <c r="AD693" t="s">
        <v>71</v>
      </c>
      <c r="AE693" t="s">
        <v>71</v>
      </c>
      <c r="AF693" t="s">
        <v>71</v>
      </c>
      <c r="AG693" t="s">
        <v>71</v>
      </c>
      <c r="AH693" t="s">
        <v>71</v>
      </c>
      <c r="AI693" t="s">
        <v>71</v>
      </c>
      <c r="AJ693" t="s">
        <v>71</v>
      </c>
      <c r="AK693" t="s">
        <v>71</v>
      </c>
      <c r="AL693" t="s">
        <v>71</v>
      </c>
      <c r="AM693" t="s">
        <v>71</v>
      </c>
      <c r="AN693" t="s">
        <v>71</v>
      </c>
      <c r="AO693" t="s">
        <v>71</v>
      </c>
      <c r="AP693" t="s">
        <v>291</v>
      </c>
      <c r="AQ693" t="s">
        <v>71</v>
      </c>
      <c r="AR693" t="s">
        <v>71</v>
      </c>
      <c r="AS693" t="s">
        <v>71</v>
      </c>
      <c r="AT693" t="s">
        <v>71</v>
      </c>
      <c r="AU693" t="s">
        <v>79</v>
      </c>
      <c r="AV693">
        <v>2011</v>
      </c>
      <c r="AW693">
        <v>38</v>
      </c>
      <c r="AX693">
        <v>9</v>
      </c>
      <c r="AY693" t="s">
        <v>71</v>
      </c>
      <c r="AZ693" t="s">
        <v>71</v>
      </c>
      <c r="BA693" t="s">
        <v>71</v>
      </c>
      <c r="BB693" t="s">
        <v>71</v>
      </c>
      <c r="BC693">
        <v>11624</v>
      </c>
      <c r="BD693">
        <v>11629</v>
      </c>
      <c r="BE693" t="s">
        <v>71</v>
      </c>
      <c r="BF693" t="s">
        <v>6484</v>
      </c>
      <c r="BG693" t="str">
        <f>HYPERLINK("http://dx.doi.org/10.1016/j.eswa.2011.03.040","http://dx.doi.org/10.1016/j.eswa.2011.03.040")</f>
        <v>http://dx.doi.org/10.1016/j.eswa.2011.03.040</v>
      </c>
      <c r="BH693" t="s">
        <v>71</v>
      </c>
      <c r="BI693" t="s">
        <v>71</v>
      </c>
      <c r="BJ693" t="s">
        <v>71</v>
      </c>
      <c r="BK693" t="s">
        <v>71</v>
      </c>
      <c r="BL693" t="s">
        <v>71</v>
      </c>
      <c r="BM693" t="s">
        <v>71</v>
      </c>
      <c r="BN693" t="s">
        <v>71</v>
      </c>
      <c r="BO693" t="s">
        <v>71</v>
      </c>
      <c r="BP693" t="s">
        <v>71</v>
      </c>
      <c r="BQ693" t="s">
        <v>71</v>
      </c>
      <c r="BR693" t="s">
        <v>71</v>
      </c>
      <c r="BS693" t="s">
        <v>71</v>
      </c>
      <c r="BT693" t="s">
        <v>6485</v>
      </c>
      <c r="BU693" t="str">
        <f>HYPERLINK("https%3A%2F%2Fwww.webofscience.com%2Fwos%2Fwoscc%2Ffull-record%2FWOS:000291118500101","View Full Record in Web of Science")</f>
        <v>View Full Record in Web of Science</v>
      </c>
    </row>
    <row r="694" spans="1:73" x14ac:dyDescent="0.25">
      <c r="A694" t="s">
        <v>69</v>
      </c>
      <c r="B694" t="s">
        <v>6486</v>
      </c>
      <c r="C694" t="s">
        <v>71</v>
      </c>
      <c r="D694" t="s">
        <v>71</v>
      </c>
      <c r="E694" t="s">
        <v>71</v>
      </c>
      <c r="F694" t="s">
        <v>6487</v>
      </c>
      <c r="G694" t="s">
        <v>71</v>
      </c>
      <c r="H694" t="s">
        <v>71</v>
      </c>
      <c r="I694" t="s">
        <v>6488</v>
      </c>
      <c r="K694" t="s">
        <v>1358</v>
      </c>
      <c r="L694" t="s">
        <v>71</v>
      </c>
      <c r="M694" t="s">
        <v>71</v>
      </c>
      <c r="N694" t="s">
        <v>71</v>
      </c>
      <c r="O694" t="s">
        <v>71</v>
      </c>
      <c r="P694" t="s">
        <v>71</v>
      </c>
      <c r="Q694" t="s">
        <v>71</v>
      </c>
      <c r="R694" t="s">
        <v>71</v>
      </c>
      <c r="S694" t="s">
        <v>71</v>
      </c>
      <c r="T694" t="s">
        <v>71</v>
      </c>
      <c r="U694" t="s">
        <v>71</v>
      </c>
      <c r="V694" t="s">
        <v>71</v>
      </c>
      <c r="W694" t="s">
        <v>6489</v>
      </c>
      <c r="X694" t="s">
        <v>71</v>
      </c>
      <c r="Y694" t="s">
        <v>71</v>
      </c>
      <c r="Z694" t="s">
        <v>71</v>
      </c>
      <c r="AA694" t="s">
        <v>71</v>
      </c>
      <c r="AB694" t="s">
        <v>71</v>
      </c>
      <c r="AC694" t="s">
        <v>71</v>
      </c>
      <c r="AD694" t="s">
        <v>71</v>
      </c>
      <c r="AE694" t="s">
        <v>71</v>
      </c>
      <c r="AF694" t="s">
        <v>71</v>
      </c>
      <c r="AG694" t="s">
        <v>71</v>
      </c>
      <c r="AH694" t="s">
        <v>71</v>
      </c>
      <c r="AI694" t="s">
        <v>71</v>
      </c>
      <c r="AJ694" t="s">
        <v>71</v>
      </c>
      <c r="AK694" t="s">
        <v>71</v>
      </c>
      <c r="AL694" t="s">
        <v>71</v>
      </c>
      <c r="AM694" t="s">
        <v>71</v>
      </c>
      <c r="AN694" t="s">
        <v>71</v>
      </c>
      <c r="AO694" t="s">
        <v>71</v>
      </c>
      <c r="AP694" t="s">
        <v>1361</v>
      </c>
      <c r="AQ694" t="s">
        <v>1362</v>
      </c>
      <c r="AR694" t="s">
        <v>71</v>
      </c>
      <c r="AS694" t="s">
        <v>71</v>
      </c>
      <c r="AT694" t="s">
        <v>71</v>
      </c>
      <c r="AU694" t="s">
        <v>3656</v>
      </c>
      <c r="AV694">
        <v>2011</v>
      </c>
      <c r="AW694">
        <v>1</v>
      </c>
      <c r="AX694">
        <v>1</v>
      </c>
      <c r="AY694" t="s">
        <v>71</v>
      </c>
      <c r="AZ694" t="s">
        <v>71</v>
      </c>
      <c r="BA694" t="s">
        <v>71</v>
      </c>
      <c r="BB694" t="s">
        <v>71</v>
      </c>
      <c r="BC694">
        <v>64</v>
      </c>
      <c r="BD694">
        <v>72</v>
      </c>
      <c r="BE694" t="s">
        <v>71</v>
      </c>
      <c r="BF694" t="s">
        <v>6490</v>
      </c>
      <c r="BG694" t="str">
        <f>HYPERLINK("http://dx.doi.org/10.1002/widm.16","http://dx.doi.org/10.1002/widm.16")</f>
        <v>http://dx.doi.org/10.1002/widm.16</v>
      </c>
      <c r="BH694" t="s">
        <v>71</v>
      </c>
      <c r="BI694" t="s">
        <v>71</v>
      </c>
      <c r="BJ694" t="s">
        <v>71</v>
      </c>
      <c r="BK694" t="s">
        <v>71</v>
      </c>
      <c r="BL694" t="s">
        <v>71</v>
      </c>
      <c r="BM694" t="s">
        <v>71</v>
      </c>
      <c r="BN694" t="s">
        <v>71</v>
      </c>
      <c r="BO694" t="s">
        <v>71</v>
      </c>
      <c r="BP694" t="s">
        <v>71</v>
      </c>
      <c r="BQ694" t="s">
        <v>71</v>
      </c>
      <c r="BR694" t="s">
        <v>71</v>
      </c>
      <c r="BS694" t="s">
        <v>71</v>
      </c>
      <c r="BT694" t="s">
        <v>6491</v>
      </c>
      <c r="BU694" t="str">
        <f>HYPERLINK("https%3A%2F%2Fwww.webofscience.com%2Fwos%2Fwoscc%2Ffull-record%2FWOS:000304257400007","View Full Record in Web of Science")</f>
        <v>View Full Record in Web of Science</v>
      </c>
    </row>
    <row r="695" spans="1:73" x14ac:dyDescent="0.25">
      <c r="A695" t="s">
        <v>69</v>
      </c>
      <c r="B695" t="s">
        <v>6492</v>
      </c>
      <c r="C695" t="s">
        <v>71</v>
      </c>
      <c r="D695" t="s">
        <v>71</v>
      </c>
      <c r="E695" t="s">
        <v>71</v>
      </c>
      <c r="F695" t="s">
        <v>6493</v>
      </c>
      <c r="G695" t="s">
        <v>71</v>
      </c>
      <c r="H695" t="s">
        <v>71</v>
      </c>
      <c r="I695" t="s">
        <v>6494</v>
      </c>
      <c r="K695" t="s">
        <v>2188</v>
      </c>
      <c r="L695" t="s">
        <v>71</v>
      </c>
      <c r="M695" t="s">
        <v>71</v>
      </c>
      <c r="N695" t="s">
        <v>71</v>
      </c>
      <c r="O695" t="s">
        <v>71</v>
      </c>
      <c r="P695" t="s">
        <v>71</v>
      </c>
      <c r="Q695" t="s">
        <v>71</v>
      </c>
      <c r="R695" t="s">
        <v>71</v>
      </c>
      <c r="S695" t="s">
        <v>71</v>
      </c>
      <c r="T695" t="s">
        <v>71</v>
      </c>
      <c r="U695" t="s">
        <v>71</v>
      </c>
      <c r="V695" t="s">
        <v>71</v>
      </c>
      <c r="W695" t="s">
        <v>6495</v>
      </c>
      <c r="X695" t="s">
        <v>71</v>
      </c>
      <c r="Y695" t="s">
        <v>71</v>
      </c>
      <c r="Z695" t="s">
        <v>71</v>
      </c>
      <c r="AA695" t="s">
        <v>71</v>
      </c>
      <c r="AB695" t="s">
        <v>6496</v>
      </c>
      <c r="AC695" t="s">
        <v>6497</v>
      </c>
      <c r="AD695" t="s">
        <v>71</v>
      </c>
      <c r="AE695" t="s">
        <v>71</v>
      </c>
      <c r="AF695" t="s">
        <v>71</v>
      </c>
      <c r="AG695" t="s">
        <v>71</v>
      </c>
      <c r="AH695" t="s">
        <v>71</v>
      </c>
      <c r="AI695" t="s">
        <v>71</v>
      </c>
      <c r="AJ695" t="s">
        <v>71</v>
      </c>
      <c r="AK695" t="s">
        <v>71</v>
      </c>
      <c r="AL695" t="s">
        <v>71</v>
      </c>
      <c r="AM695" t="s">
        <v>71</v>
      </c>
      <c r="AN695" t="s">
        <v>71</v>
      </c>
      <c r="AO695" t="s">
        <v>71</v>
      </c>
      <c r="AP695" t="s">
        <v>2192</v>
      </c>
      <c r="AQ695" t="s">
        <v>2193</v>
      </c>
      <c r="AR695" t="s">
        <v>71</v>
      </c>
      <c r="AS695" t="s">
        <v>71</v>
      </c>
      <c r="AT695" t="s">
        <v>71</v>
      </c>
      <c r="AU695" t="s">
        <v>728</v>
      </c>
      <c r="AV695">
        <v>2009</v>
      </c>
      <c r="AW695">
        <v>8</v>
      </c>
      <c r="AX695">
        <v>4</v>
      </c>
      <c r="AY695" t="s">
        <v>71</v>
      </c>
      <c r="AZ695" t="s">
        <v>71</v>
      </c>
      <c r="BA695" t="s">
        <v>71</v>
      </c>
      <c r="BB695" t="s">
        <v>71</v>
      </c>
      <c r="BC695">
        <v>337</v>
      </c>
      <c r="BD695">
        <v>364</v>
      </c>
      <c r="BE695" t="s">
        <v>71</v>
      </c>
      <c r="BF695" t="s">
        <v>6498</v>
      </c>
      <c r="BG695" t="str">
        <f>HYPERLINK("http://dx.doi.org/10.1007/s10700-009-9065-2","http://dx.doi.org/10.1007/s10700-009-9065-2")</f>
        <v>http://dx.doi.org/10.1007/s10700-009-9065-2</v>
      </c>
      <c r="BH695" t="s">
        <v>71</v>
      </c>
      <c r="BI695" t="s">
        <v>71</v>
      </c>
      <c r="BJ695" t="s">
        <v>71</v>
      </c>
      <c r="BK695" t="s">
        <v>71</v>
      </c>
      <c r="BL695" t="s">
        <v>71</v>
      </c>
      <c r="BM695" t="s">
        <v>71</v>
      </c>
      <c r="BN695" t="s">
        <v>71</v>
      </c>
      <c r="BO695" t="s">
        <v>71</v>
      </c>
      <c r="BP695" t="s">
        <v>71</v>
      </c>
      <c r="BQ695" t="s">
        <v>71</v>
      </c>
      <c r="BR695" t="s">
        <v>71</v>
      </c>
      <c r="BS695" t="s">
        <v>71</v>
      </c>
      <c r="BT695" t="s">
        <v>6499</v>
      </c>
      <c r="BU695" t="str">
        <f>HYPERLINK("https%3A%2F%2Fwww.webofscience.com%2Fwos%2Fwoscc%2Ffull-record%2FWOS:000272615800003","View Full Record in Web of Science")</f>
        <v>View Full Record in Web of Science</v>
      </c>
    </row>
    <row r="696" spans="1:73" x14ac:dyDescent="0.25">
      <c r="A696" t="s">
        <v>69</v>
      </c>
      <c r="B696" t="s">
        <v>6500</v>
      </c>
      <c r="C696" t="s">
        <v>71</v>
      </c>
      <c r="D696" t="s">
        <v>71</v>
      </c>
      <c r="E696" t="s">
        <v>71</v>
      </c>
      <c r="F696" t="s">
        <v>6500</v>
      </c>
      <c r="G696" t="s">
        <v>71</v>
      </c>
      <c r="H696" t="s">
        <v>71</v>
      </c>
      <c r="I696" t="s">
        <v>6501</v>
      </c>
      <c r="K696" t="s">
        <v>6502</v>
      </c>
      <c r="L696" t="s">
        <v>71</v>
      </c>
      <c r="M696" t="s">
        <v>71</v>
      </c>
      <c r="N696" t="s">
        <v>71</v>
      </c>
      <c r="O696" t="s">
        <v>71</v>
      </c>
      <c r="P696" t="s">
        <v>71</v>
      </c>
      <c r="Q696" t="s">
        <v>71</v>
      </c>
      <c r="R696" t="s">
        <v>71</v>
      </c>
      <c r="S696" t="s">
        <v>71</v>
      </c>
      <c r="T696" t="s">
        <v>71</v>
      </c>
      <c r="U696" t="s">
        <v>71</v>
      </c>
      <c r="V696" t="s">
        <v>71</v>
      </c>
      <c r="W696" t="s">
        <v>6503</v>
      </c>
      <c r="X696" t="s">
        <v>71</v>
      </c>
      <c r="Y696" t="s">
        <v>71</v>
      </c>
      <c r="Z696" t="s">
        <v>71</v>
      </c>
      <c r="AA696" t="s">
        <v>71</v>
      </c>
      <c r="AB696" t="s">
        <v>71</v>
      </c>
      <c r="AC696" t="s">
        <v>71</v>
      </c>
      <c r="AD696" t="s">
        <v>71</v>
      </c>
      <c r="AE696" t="s">
        <v>71</v>
      </c>
      <c r="AF696" t="s">
        <v>71</v>
      </c>
      <c r="AG696" t="s">
        <v>71</v>
      </c>
      <c r="AH696" t="s">
        <v>71</v>
      </c>
      <c r="AI696" t="s">
        <v>71</v>
      </c>
      <c r="AJ696" t="s">
        <v>71</v>
      </c>
      <c r="AK696" t="s">
        <v>71</v>
      </c>
      <c r="AL696" t="s">
        <v>71</v>
      </c>
      <c r="AM696" t="s">
        <v>71</v>
      </c>
      <c r="AN696" t="s">
        <v>71</v>
      </c>
      <c r="AO696" t="s">
        <v>71</v>
      </c>
      <c r="AP696" t="s">
        <v>6504</v>
      </c>
      <c r="AQ696" t="s">
        <v>71</v>
      </c>
      <c r="AR696" t="s">
        <v>71</v>
      </c>
      <c r="AS696" t="s">
        <v>71</v>
      </c>
      <c r="AT696" t="s">
        <v>71</v>
      </c>
      <c r="AU696" t="s">
        <v>1363</v>
      </c>
      <c r="AV696">
        <v>2000</v>
      </c>
      <c r="AW696">
        <v>39</v>
      </c>
      <c r="AX696">
        <v>5</v>
      </c>
      <c r="AY696" t="s">
        <v>71</v>
      </c>
      <c r="AZ696" t="s">
        <v>71</v>
      </c>
      <c r="BA696" t="s">
        <v>71</v>
      </c>
      <c r="BB696" t="s">
        <v>71</v>
      </c>
      <c r="BC696">
        <v>673</v>
      </c>
      <c r="BD696">
        <v>684</v>
      </c>
      <c r="BE696" t="s">
        <v>71</v>
      </c>
      <c r="BF696" t="s">
        <v>71</v>
      </c>
      <c r="BG696" t="s">
        <v>71</v>
      </c>
      <c r="BH696" t="s">
        <v>71</v>
      </c>
      <c r="BI696" t="s">
        <v>71</v>
      </c>
      <c r="BJ696" t="s">
        <v>71</v>
      </c>
      <c r="BK696" t="s">
        <v>71</v>
      </c>
      <c r="BL696" t="s">
        <v>71</v>
      </c>
      <c r="BM696" t="s">
        <v>71</v>
      </c>
      <c r="BN696" t="s">
        <v>71</v>
      </c>
      <c r="BO696" t="s">
        <v>71</v>
      </c>
      <c r="BP696" t="s">
        <v>71</v>
      </c>
      <c r="BQ696" t="s">
        <v>71</v>
      </c>
      <c r="BR696" t="s">
        <v>71</v>
      </c>
      <c r="BS696" t="s">
        <v>71</v>
      </c>
      <c r="BT696" t="s">
        <v>6505</v>
      </c>
      <c r="BU696" t="str">
        <f>HYPERLINK("https%3A%2F%2Fwww.webofscience.com%2Fwos%2Fwoscc%2Ffull-record%2FWOS:000089912600001","View Full Record in Web of Science")</f>
        <v>View Full Record in Web of Science</v>
      </c>
    </row>
    <row r="697" spans="1:73" x14ac:dyDescent="0.25">
      <c r="A697" t="s">
        <v>69</v>
      </c>
      <c r="B697" t="s">
        <v>6506</v>
      </c>
      <c r="C697" t="s">
        <v>71</v>
      </c>
      <c r="D697" t="s">
        <v>71</v>
      </c>
      <c r="E697" t="s">
        <v>71</v>
      </c>
      <c r="F697" t="s">
        <v>6507</v>
      </c>
      <c r="G697" t="s">
        <v>71</v>
      </c>
      <c r="H697" t="s">
        <v>71</v>
      </c>
      <c r="I697" t="s">
        <v>6508</v>
      </c>
      <c r="K697" t="s">
        <v>269</v>
      </c>
      <c r="L697" t="s">
        <v>71</v>
      </c>
      <c r="M697" t="s">
        <v>71</v>
      </c>
      <c r="N697" t="s">
        <v>71</v>
      </c>
      <c r="O697" t="s">
        <v>71</v>
      </c>
      <c r="P697" t="s">
        <v>71</v>
      </c>
      <c r="Q697" t="s">
        <v>71</v>
      </c>
      <c r="R697" t="s">
        <v>71</v>
      </c>
      <c r="S697" t="s">
        <v>71</v>
      </c>
      <c r="T697" t="s">
        <v>71</v>
      </c>
      <c r="U697" t="s">
        <v>71</v>
      </c>
      <c r="V697" t="s">
        <v>71</v>
      </c>
      <c r="W697" t="s">
        <v>6509</v>
      </c>
      <c r="X697" t="s">
        <v>71</v>
      </c>
      <c r="Y697" t="s">
        <v>71</v>
      </c>
      <c r="Z697" t="s">
        <v>71</v>
      </c>
      <c r="AA697" t="s">
        <v>71</v>
      </c>
      <c r="AB697" t="s">
        <v>6510</v>
      </c>
      <c r="AC697" t="s">
        <v>6511</v>
      </c>
      <c r="AD697" t="s">
        <v>71</v>
      </c>
      <c r="AE697" t="s">
        <v>71</v>
      </c>
      <c r="AF697" t="s">
        <v>71</v>
      </c>
      <c r="AG697" t="s">
        <v>71</v>
      </c>
      <c r="AH697" t="s">
        <v>71</v>
      </c>
      <c r="AI697" t="s">
        <v>71</v>
      </c>
      <c r="AJ697" t="s">
        <v>71</v>
      </c>
      <c r="AK697" t="s">
        <v>71</v>
      </c>
      <c r="AL697" t="s">
        <v>71</v>
      </c>
      <c r="AM697" t="s">
        <v>71</v>
      </c>
      <c r="AN697" t="s">
        <v>71</v>
      </c>
      <c r="AO697" t="s">
        <v>71</v>
      </c>
      <c r="AP697" t="s">
        <v>271</v>
      </c>
      <c r="AQ697" t="s">
        <v>71</v>
      </c>
      <c r="AR697" t="s">
        <v>71</v>
      </c>
      <c r="AS697" t="s">
        <v>71</v>
      </c>
      <c r="AT697" t="s">
        <v>71</v>
      </c>
      <c r="AU697" t="s">
        <v>71</v>
      </c>
      <c r="AV697">
        <v>2017</v>
      </c>
      <c r="AW697">
        <v>5</v>
      </c>
      <c r="AX697" t="s">
        <v>71</v>
      </c>
      <c r="AY697" t="s">
        <v>71</v>
      </c>
      <c r="AZ697" t="s">
        <v>71</v>
      </c>
      <c r="BA697" t="s">
        <v>71</v>
      </c>
      <c r="BB697" t="s">
        <v>71</v>
      </c>
      <c r="BC697">
        <v>4671</v>
      </c>
      <c r="BD697">
        <v>4689</v>
      </c>
      <c r="BE697" t="s">
        <v>71</v>
      </c>
      <c r="BF697" t="s">
        <v>6512</v>
      </c>
      <c r="BG697" t="str">
        <f>HYPERLINK("http://dx.doi.org/10.1109/ACCESS.2017.2682231","http://dx.doi.org/10.1109/ACCESS.2017.2682231")</f>
        <v>http://dx.doi.org/10.1109/ACCESS.2017.2682231</v>
      </c>
      <c r="BH697" t="s">
        <v>71</v>
      </c>
      <c r="BI697" t="s">
        <v>71</v>
      </c>
      <c r="BJ697" t="s">
        <v>71</v>
      </c>
      <c r="BK697" t="s">
        <v>71</v>
      </c>
      <c r="BL697" t="s">
        <v>71</v>
      </c>
      <c r="BM697" t="s">
        <v>71</v>
      </c>
      <c r="BN697" t="s">
        <v>71</v>
      </c>
      <c r="BO697" t="s">
        <v>71</v>
      </c>
      <c r="BP697" t="s">
        <v>71</v>
      </c>
      <c r="BQ697" t="s">
        <v>71</v>
      </c>
      <c r="BR697" t="s">
        <v>71</v>
      </c>
      <c r="BS697" t="s">
        <v>71</v>
      </c>
      <c r="BT697" t="s">
        <v>6513</v>
      </c>
      <c r="BU697" t="str">
        <f>HYPERLINK("https%3A%2F%2Fwww.webofscience.com%2Fwos%2Fwoscc%2Ffull-record%2FWOS:000402940400082","View Full Record in Web of Science")</f>
        <v>View Full Record in Web of Science</v>
      </c>
    </row>
    <row r="698" spans="1:73" x14ac:dyDescent="0.25">
      <c r="A698" t="s">
        <v>69</v>
      </c>
      <c r="B698" t="s">
        <v>6514</v>
      </c>
      <c r="C698" t="s">
        <v>71</v>
      </c>
      <c r="D698" t="s">
        <v>71</v>
      </c>
      <c r="E698" t="s">
        <v>71</v>
      </c>
      <c r="F698" t="s">
        <v>6515</v>
      </c>
      <c r="G698" t="s">
        <v>71</v>
      </c>
      <c r="H698" t="s">
        <v>71</v>
      </c>
      <c r="I698" t="s">
        <v>6516</v>
      </c>
      <c r="K698" t="s">
        <v>6517</v>
      </c>
      <c r="L698" t="s">
        <v>71</v>
      </c>
      <c r="M698" t="s">
        <v>71</v>
      </c>
      <c r="N698" t="s">
        <v>71</v>
      </c>
      <c r="O698" t="s">
        <v>71</v>
      </c>
      <c r="P698" t="s">
        <v>71</v>
      </c>
      <c r="Q698" t="s">
        <v>71</v>
      </c>
      <c r="R698" t="s">
        <v>71</v>
      </c>
      <c r="S698" t="s">
        <v>71</v>
      </c>
      <c r="T698" t="s">
        <v>71</v>
      </c>
      <c r="U698" t="s">
        <v>71</v>
      </c>
      <c r="V698" t="s">
        <v>71</v>
      </c>
      <c r="W698" t="s">
        <v>6518</v>
      </c>
      <c r="X698" t="s">
        <v>71</v>
      </c>
      <c r="Y698" t="s">
        <v>71</v>
      </c>
      <c r="Z698" t="s">
        <v>71</v>
      </c>
      <c r="AA698" t="s">
        <v>71</v>
      </c>
      <c r="AB698" t="s">
        <v>6519</v>
      </c>
      <c r="AC698" t="s">
        <v>6520</v>
      </c>
      <c r="AD698" t="s">
        <v>71</v>
      </c>
      <c r="AE698" t="s">
        <v>71</v>
      </c>
      <c r="AF698" t="s">
        <v>71</v>
      </c>
      <c r="AG698" t="s">
        <v>71</v>
      </c>
      <c r="AH698" t="s">
        <v>71</v>
      </c>
      <c r="AI698" t="s">
        <v>71</v>
      </c>
      <c r="AJ698" t="s">
        <v>71</v>
      </c>
      <c r="AK698" t="s">
        <v>71</v>
      </c>
      <c r="AL698" t="s">
        <v>71</v>
      </c>
      <c r="AM698" t="s">
        <v>71</v>
      </c>
      <c r="AN698" t="s">
        <v>71</v>
      </c>
      <c r="AO698" t="s">
        <v>71</v>
      </c>
      <c r="AP698" t="s">
        <v>6521</v>
      </c>
      <c r="AQ698" t="s">
        <v>6522</v>
      </c>
      <c r="AR698" t="s">
        <v>71</v>
      </c>
      <c r="AS698" t="s">
        <v>71</v>
      </c>
      <c r="AT698" t="s">
        <v>71</v>
      </c>
      <c r="AU698" t="s">
        <v>960</v>
      </c>
      <c r="AV698">
        <v>2014</v>
      </c>
      <c r="AW698">
        <v>32</v>
      </c>
      <c r="AX698">
        <v>4</v>
      </c>
      <c r="AY698" t="s">
        <v>71</v>
      </c>
      <c r="AZ698" t="s">
        <v>71</v>
      </c>
      <c r="BA698" t="s">
        <v>71</v>
      </c>
      <c r="BB698" t="s">
        <v>71</v>
      </c>
      <c r="BC698">
        <v>174</v>
      </c>
      <c r="BD698">
        <v>181</v>
      </c>
      <c r="BE698" t="s">
        <v>71</v>
      </c>
      <c r="BF698" t="s">
        <v>6523</v>
      </c>
      <c r="BG698" t="str">
        <f>HYPERLINK("http://dx.doi.org/10.1097/CIN.0000000000000031","http://dx.doi.org/10.1097/CIN.0000000000000031")</f>
        <v>http://dx.doi.org/10.1097/CIN.0000000000000031</v>
      </c>
      <c r="BH698" t="s">
        <v>71</v>
      </c>
      <c r="BI698" t="s">
        <v>71</v>
      </c>
      <c r="BJ698" t="s">
        <v>71</v>
      </c>
      <c r="BK698" t="s">
        <v>71</v>
      </c>
      <c r="BL698" t="s">
        <v>71</v>
      </c>
      <c r="BM698" t="s">
        <v>71</v>
      </c>
      <c r="BN698" t="s">
        <v>71</v>
      </c>
      <c r="BO698">
        <v>24469556</v>
      </c>
      <c r="BP698" t="s">
        <v>71</v>
      </c>
      <c r="BQ698" t="s">
        <v>71</v>
      </c>
      <c r="BR698" t="s">
        <v>71</v>
      </c>
      <c r="BS698" t="s">
        <v>71</v>
      </c>
      <c r="BT698" t="s">
        <v>6524</v>
      </c>
      <c r="BU698" t="str">
        <f>HYPERLINK("https%3A%2F%2Fwww.webofscience.com%2Fwos%2Fwoscc%2Ffull-record%2FWOS:000338984400004","View Full Record in Web of Science")</f>
        <v>View Full Record in Web of Science</v>
      </c>
    </row>
    <row r="699" spans="1:73" x14ac:dyDescent="0.25">
      <c r="A699" t="s">
        <v>69</v>
      </c>
      <c r="B699" t="s">
        <v>6525</v>
      </c>
      <c r="C699" t="s">
        <v>71</v>
      </c>
      <c r="D699" t="s">
        <v>71</v>
      </c>
      <c r="E699" t="s">
        <v>71</v>
      </c>
      <c r="F699" t="s">
        <v>6525</v>
      </c>
      <c r="G699" t="s">
        <v>71</v>
      </c>
      <c r="H699" t="s">
        <v>71</v>
      </c>
      <c r="I699" t="s">
        <v>6526</v>
      </c>
      <c r="K699" t="s">
        <v>115</v>
      </c>
      <c r="L699" t="s">
        <v>71</v>
      </c>
      <c r="M699" t="s">
        <v>71</v>
      </c>
      <c r="N699" t="s">
        <v>71</v>
      </c>
      <c r="O699" t="s">
        <v>71</v>
      </c>
      <c r="P699" t="s">
        <v>71</v>
      </c>
      <c r="Q699" t="s">
        <v>71</v>
      </c>
      <c r="R699" t="s">
        <v>71</v>
      </c>
      <c r="S699" t="s">
        <v>71</v>
      </c>
      <c r="T699" t="s">
        <v>71</v>
      </c>
      <c r="U699" t="s">
        <v>71</v>
      </c>
      <c r="V699" t="s">
        <v>71</v>
      </c>
      <c r="W699" t="s">
        <v>6527</v>
      </c>
      <c r="X699" t="s">
        <v>71</v>
      </c>
      <c r="Y699" t="s">
        <v>71</v>
      </c>
      <c r="Z699" t="s">
        <v>71</v>
      </c>
      <c r="AA699" t="s">
        <v>71</v>
      </c>
      <c r="AB699" t="s">
        <v>125</v>
      </c>
      <c r="AC699" t="s">
        <v>126</v>
      </c>
      <c r="AD699" t="s">
        <v>71</v>
      </c>
      <c r="AE699" t="s">
        <v>71</v>
      </c>
      <c r="AF699" t="s">
        <v>71</v>
      </c>
      <c r="AG699" t="s">
        <v>71</v>
      </c>
      <c r="AH699" t="s">
        <v>71</v>
      </c>
      <c r="AI699" t="s">
        <v>71</v>
      </c>
      <c r="AJ699" t="s">
        <v>71</v>
      </c>
      <c r="AK699" t="s">
        <v>71</v>
      </c>
      <c r="AL699" t="s">
        <v>71</v>
      </c>
      <c r="AM699" t="s">
        <v>71</v>
      </c>
      <c r="AN699" t="s">
        <v>71</v>
      </c>
      <c r="AO699" t="s">
        <v>71</v>
      </c>
      <c r="AP699" t="s">
        <v>117</v>
      </c>
      <c r="AQ699" t="s">
        <v>71</v>
      </c>
      <c r="AR699" t="s">
        <v>71</v>
      </c>
      <c r="AS699" t="s">
        <v>71</v>
      </c>
      <c r="AT699" t="s">
        <v>71</v>
      </c>
      <c r="AU699" t="s">
        <v>71</v>
      </c>
      <c r="AV699">
        <v>1994</v>
      </c>
      <c r="AW699">
        <v>23</v>
      </c>
      <c r="AX699">
        <v>1</v>
      </c>
      <c r="AY699" t="s">
        <v>71</v>
      </c>
      <c r="AZ699" t="s">
        <v>71</v>
      </c>
      <c r="BA699" t="s">
        <v>71</v>
      </c>
      <c r="BB699" t="s">
        <v>71</v>
      </c>
      <c r="BC699">
        <v>59</v>
      </c>
      <c r="BD699">
        <v>83</v>
      </c>
      <c r="BE699" t="s">
        <v>71</v>
      </c>
      <c r="BF699" t="s">
        <v>6528</v>
      </c>
      <c r="BG699" t="str">
        <f>HYPERLINK("http://dx.doi.org/10.1080/03081079408908030","http://dx.doi.org/10.1080/03081079408908030")</f>
        <v>http://dx.doi.org/10.1080/03081079408908030</v>
      </c>
      <c r="BH699" t="s">
        <v>71</v>
      </c>
      <c r="BI699" t="s">
        <v>71</v>
      </c>
      <c r="BJ699" t="s">
        <v>71</v>
      </c>
      <c r="BK699" t="s">
        <v>71</v>
      </c>
      <c r="BL699" t="s">
        <v>71</v>
      </c>
      <c r="BM699" t="s">
        <v>71</v>
      </c>
      <c r="BN699" t="s">
        <v>71</v>
      </c>
      <c r="BO699" t="s">
        <v>71</v>
      </c>
      <c r="BP699" t="s">
        <v>71</v>
      </c>
      <c r="BQ699" t="s">
        <v>71</v>
      </c>
      <c r="BR699" t="s">
        <v>71</v>
      </c>
      <c r="BS699" t="s">
        <v>71</v>
      </c>
      <c r="BT699" t="s">
        <v>6529</v>
      </c>
      <c r="BU699" t="str">
        <f>HYPERLINK("https%3A%2F%2Fwww.webofscience.com%2Fwos%2Fwoscc%2Ffull-record%2FWOS:A1994RX07800005","View Full Record in Web of Science")</f>
        <v>View Full Record in Web of Science</v>
      </c>
    </row>
    <row r="700" spans="1:73" x14ac:dyDescent="0.25">
      <c r="A700" t="s">
        <v>69</v>
      </c>
      <c r="B700" t="s">
        <v>6530</v>
      </c>
      <c r="C700" t="s">
        <v>71</v>
      </c>
      <c r="D700" t="s">
        <v>71</v>
      </c>
      <c r="E700" t="s">
        <v>71</v>
      </c>
      <c r="F700" t="s">
        <v>6531</v>
      </c>
      <c r="G700" t="s">
        <v>71</v>
      </c>
      <c r="H700" t="s">
        <v>71</v>
      </c>
      <c r="I700" t="s">
        <v>6532</v>
      </c>
      <c r="K700" t="s">
        <v>269</v>
      </c>
      <c r="L700" t="s">
        <v>71</v>
      </c>
      <c r="M700" t="s">
        <v>71</v>
      </c>
      <c r="N700" t="s">
        <v>71</v>
      </c>
      <c r="O700" t="s">
        <v>71</v>
      </c>
      <c r="P700" t="s">
        <v>71</v>
      </c>
      <c r="Q700" t="s">
        <v>71</v>
      </c>
      <c r="R700" t="s">
        <v>71</v>
      </c>
      <c r="S700" t="s">
        <v>71</v>
      </c>
      <c r="T700" t="s">
        <v>71</v>
      </c>
      <c r="U700" t="s">
        <v>71</v>
      </c>
      <c r="V700" t="s">
        <v>71</v>
      </c>
      <c r="W700" t="s">
        <v>6533</v>
      </c>
      <c r="X700" t="s">
        <v>71</v>
      </c>
      <c r="Y700" t="s">
        <v>71</v>
      </c>
      <c r="Z700" t="s">
        <v>71</v>
      </c>
      <c r="AA700" t="s">
        <v>71</v>
      </c>
      <c r="AB700" t="s">
        <v>6534</v>
      </c>
      <c r="AC700" t="s">
        <v>6535</v>
      </c>
      <c r="AD700" t="s">
        <v>71</v>
      </c>
      <c r="AE700" t="s">
        <v>71</v>
      </c>
      <c r="AF700" t="s">
        <v>71</v>
      </c>
      <c r="AG700" t="s">
        <v>71</v>
      </c>
      <c r="AH700" t="s">
        <v>71</v>
      </c>
      <c r="AI700" t="s">
        <v>71</v>
      </c>
      <c r="AJ700" t="s">
        <v>71</v>
      </c>
      <c r="AK700" t="s">
        <v>71</v>
      </c>
      <c r="AL700" t="s">
        <v>71</v>
      </c>
      <c r="AM700" t="s">
        <v>71</v>
      </c>
      <c r="AN700" t="s">
        <v>71</v>
      </c>
      <c r="AO700" t="s">
        <v>71</v>
      </c>
      <c r="AP700" t="s">
        <v>271</v>
      </c>
      <c r="AQ700" t="s">
        <v>71</v>
      </c>
      <c r="AR700" t="s">
        <v>71</v>
      </c>
      <c r="AS700" t="s">
        <v>71</v>
      </c>
      <c r="AT700" t="s">
        <v>71</v>
      </c>
      <c r="AU700" t="s">
        <v>71</v>
      </c>
      <c r="AV700">
        <v>2021</v>
      </c>
      <c r="AW700">
        <v>9</v>
      </c>
      <c r="AX700" t="s">
        <v>71</v>
      </c>
      <c r="AY700" t="s">
        <v>71</v>
      </c>
      <c r="AZ700" t="s">
        <v>71</v>
      </c>
      <c r="BA700" t="s">
        <v>71</v>
      </c>
      <c r="BB700" t="s">
        <v>71</v>
      </c>
      <c r="BC700">
        <v>62195</v>
      </c>
      <c r="BD700">
        <v>62211</v>
      </c>
      <c r="BE700" t="s">
        <v>71</v>
      </c>
      <c r="BF700" t="s">
        <v>6536</v>
      </c>
      <c r="BG700" t="str">
        <f>HYPERLINK("http://dx.doi.org/10.1109/ACCESS.2021.3074245","http://dx.doi.org/10.1109/ACCESS.2021.3074245")</f>
        <v>http://dx.doi.org/10.1109/ACCESS.2021.3074245</v>
      </c>
      <c r="BH700" t="s">
        <v>71</v>
      </c>
      <c r="BI700" t="s">
        <v>71</v>
      </c>
      <c r="BJ700" t="s">
        <v>71</v>
      </c>
      <c r="BK700" t="s">
        <v>71</v>
      </c>
      <c r="BL700" t="s">
        <v>71</v>
      </c>
      <c r="BM700" t="s">
        <v>71</v>
      </c>
      <c r="BN700" t="s">
        <v>71</v>
      </c>
      <c r="BO700" t="s">
        <v>71</v>
      </c>
      <c r="BP700" t="s">
        <v>71</v>
      </c>
      <c r="BQ700" t="s">
        <v>71</v>
      </c>
      <c r="BR700" t="s">
        <v>71</v>
      </c>
      <c r="BS700" t="s">
        <v>71</v>
      </c>
      <c r="BT700" t="s">
        <v>6537</v>
      </c>
      <c r="BU700" t="str">
        <f>HYPERLINK("https%3A%2F%2Fwww.webofscience.com%2Fwos%2Fwoscc%2Ffull-record%2FWOS:000645034600001","View Full Record in Web of Science")</f>
        <v>View Full Record in Web of Science</v>
      </c>
    </row>
    <row r="701" spans="1:73" x14ac:dyDescent="0.25">
      <c r="A701" t="s">
        <v>69</v>
      </c>
      <c r="B701" t="s">
        <v>6538</v>
      </c>
      <c r="C701" t="s">
        <v>71</v>
      </c>
      <c r="D701" t="s">
        <v>71</v>
      </c>
      <c r="E701" t="s">
        <v>71</v>
      </c>
      <c r="F701" t="s">
        <v>6539</v>
      </c>
      <c r="G701" t="s">
        <v>71</v>
      </c>
      <c r="H701" t="s">
        <v>71</v>
      </c>
      <c r="I701" t="s">
        <v>6540</v>
      </c>
      <c r="K701" t="s">
        <v>2308</v>
      </c>
      <c r="L701" t="s">
        <v>71</v>
      </c>
      <c r="M701" t="s">
        <v>71</v>
      </c>
      <c r="N701" t="s">
        <v>71</v>
      </c>
      <c r="O701" t="s">
        <v>71</v>
      </c>
      <c r="P701" t="s">
        <v>71</v>
      </c>
      <c r="Q701" t="s">
        <v>71</v>
      </c>
      <c r="R701" t="s">
        <v>71</v>
      </c>
      <c r="S701" t="s">
        <v>71</v>
      </c>
      <c r="T701" t="s">
        <v>71</v>
      </c>
      <c r="U701" t="s">
        <v>71</v>
      </c>
      <c r="V701" t="s">
        <v>71</v>
      </c>
      <c r="W701" t="s">
        <v>6541</v>
      </c>
      <c r="X701" t="s">
        <v>71</v>
      </c>
      <c r="Y701" t="s">
        <v>71</v>
      </c>
      <c r="Z701" t="s">
        <v>71</v>
      </c>
      <c r="AA701" t="s">
        <v>71</v>
      </c>
      <c r="AB701" t="s">
        <v>6542</v>
      </c>
      <c r="AC701" t="s">
        <v>6543</v>
      </c>
      <c r="AD701" t="s">
        <v>71</v>
      </c>
      <c r="AE701" t="s">
        <v>71</v>
      </c>
      <c r="AF701" t="s">
        <v>71</v>
      </c>
      <c r="AG701" t="s">
        <v>71</v>
      </c>
      <c r="AH701" t="s">
        <v>71</v>
      </c>
      <c r="AI701" t="s">
        <v>71</v>
      </c>
      <c r="AJ701" t="s">
        <v>71</v>
      </c>
      <c r="AK701" t="s">
        <v>71</v>
      </c>
      <c r="AL701" t="s">
        <v>71</v>
      </c>
      <c r="AM701" t="s">
        <v>71</v>
      </c>
      <c r="AN701" t="s">
        <v>71</v>
      </c>
      <c r="AO701" t="s">
        <v>71</v>
      </c>
      <c r="AP701" t="s">
        <v>2312</v>
      </c>
      <c r="AQ701" t="s">
        <v>2313</v>
      </c>
      <c r="AR701" t="s">
        <v>71</v>
      </c>
      <c r="AS701" t="s">
        <v>71</v>
      </c>
      <c r="AT701" t="s">
        <v>71</v>
      </c>
      <c r="AU701" t="s">
        <v>263</v>
      </c>
      <c r="AV701">
        <v>2020</v>
      </c>
      <c r="AW701">
        <v>96</v>
      </c>
      <c r="AX701" t="s">
        <v>71</v>
      </c>
      <c r="AY701" t="s">
        <v>71</v>
      </c>
      <c r="AZ701" t="s">
        <v>71</v>
      </c>
      <c r="BA701" t="s">
        <v>71</v>
      </c>
      <c r="BB701" t="s">
        <v>71</v>
      </c>
      <c r="BC701" t="s">
        <v>71</v>
      </c>
      <c r="BD701" t="s">
        <v>71</v>
      </c>
      <c r="BE701">
        <v>103924</v>
      </c>
      <c r="BF701" t="s">
        <v>6544</v>
      </c>
      <c r="BG701" t="str">
        <f>HYPERLINK("http://dx.doi.org/10.1016/j.engappai.2020.103924","http://dx.doi.org/10.1016/j.engappai.2020.103924")</f>
        <v>http://dx.doi.org/10.1016/j.engappai.2020.103924</v>
      </c>
      <c r="BH701" t="s">
        <v>71</v>
      </c>
      <c r="BI701" t="s">
        <v>71</v>
      </c>
      <c r="BJ701" t="s">
        <v>71</v>
      </c>
      <c r="BK701" t="s">
        <v>71</v>
      </c>
      <c r="BL701" t="s">
        <v>71</v>
      </c>
      <c r="BM701" t="s">
        <v>71</v>
      </c>
      <c r="BN701" t="s">
        <v>71</v>
      </c>
      <c r="BO701" t="s">
        <v>71</v>
      </c>
      <c r="BP701" t="s">
        <v>71</v>
      </c>
      <c r="BQ701" t="s">
        <v>71</v>
      </c>
      <c r="BR701" t="s">
        <v>71</v>
      </c>
      <c r="BS701" t="s">
        <v>71</v>
      </c>
      <c r="BT701" t="s">
        <v>6545</v>
      </c>
      <c r="BU701" t="str">
        <f>HYPERLINK("https%3A%2F%2Fwww.webofscience.com%2Fwos%2Fwoscc%2Ffull-record%2FWOS:000582708400004","View Full Record in Web of Science")</f>
        <v>View Full Record in Web of Science</v>
      </c>
    </row>
    <row r="702" spans="1:73" x14ac:dyDescent="0.25">
      <c r="A702" t="s">
        <v>69</v>
      </c>
      <c r="B702" t="s">
        <v>6546</v>
      </c>
      <c r="C702" t="s">
        <v>71</v>
      </c>
      <c r="D702" t="s">
        <v>71</v>
      </c>
      <c r="E702" t="s">
        <v>71</v>
      </c>
      <c r="F702" t="s">
        <v>6547</v>
      </c>
      <c r="G702" t="s">
        <v>71</v>
      </c>
      <c r="H702" t="s">
        <v>71</v>
      </c>
      <c r="I702" t="s">
        <v>6548</v>
      </c>
      <c r="K702" t="s">
        <v>2629</v>
      </c>
      <c r="L702" t="s">
        <v>71</v>
      </c>
      <c r="M702" t="s">
        <v>71</v>
      </c>
      <c r="N702" t="s">
        <v>71</v>
      </c>
      <c r="O702" t="s">
        <v>71</v>
      </c>
      <c r="P702" t="s">
        <v>71</v>
      </c>
      <c r="Q702" t="s">
        <v>71</v>
      </c>
      <c r="R702" t="s">
        <v>71</v>
      </c>
      <c r="S702" t="s">
        <v>71</v>
      </c>
      <c r="T702" t="s">
        <v>71</v>
      </c>
      <c r="U702" t="s">
        <v>71</v>
      </c>
      <c r="V702" t="s">
        <v>71</v>
      </c>
      <c r="W702" t="s">
        <v>6549</v>
      </c>
      <c r="X702" t="s">
        <v>71</v>
      </c>
      <c r="Y702" t="s">
        <v>71</v>
      </c>
      <c r="Z702" t="s">
        <v>71</v>
      </c>
      <c r="AA702" t="s">
        <v>71</v>
      </c>
      <c r="AB702" t="s">
        <v>6550</v>
      </c>
      <c r="AC702" t="s">
        <v>6551</v>
      </c>
      <c r="AD702" t="s">
        <v>71</v>
      </c>
      <c r="AE702" t="s">
        <v>71</v>
      </c>
      <c r="AF702" t="s">
        <v>71</v>
      </c>
      <c r="AG702" t="s">
        <v>71</v>
      </c>
      <c r="AH702" t="s">
        <v>71</v>
      </c>
      <c r="AI702" t="s">
        <v>71</v>
      </c>
      <c r="AJ702" t="s">
        <v>71</v>
      </c>
      <c r="AK702" t="s">
        <v>71</v>
      </c>
      <c r="AL702" t="s">
        <v>71</v>
      </c>
      <c r="AM702" t="s">
        <v>71</v>
      </c>
      <c r="AN702" t="s">
        <v>71</v>
      </c>
      <c r="AO702" t="s">
        <v>71</v>
      </c>
      <c r="AP702" t="s">
        <v>2633</v>
      </c>
      <c r="AQ702" t="s">
        <v>2634</v>
      </c>
      <c r="AR702" t="s">
        <v>71</v>
      </c>
      <c r="AS702" t="s">
        <v>71</v>
      </c>
      <c r="AT702" t="s">
        <v>71</v>
      </c>
      <c r="AU702" t="s">
        <v>479</v>
      </c>
      <c r="AV702">
        <v>2019</v>
      </c>
      <c r="AW702">
        <v>49</v>
      </c>
      <c r="AX702">
        <v>10</v>
      </c>
      <c r="AY702" t="s">
        <v>71</v>
      </c>
      <c r="AZ702" t="s">
        <v>71</v>
      </c>
      <c r="BA702" t="s">
        <v>71</v>
      </c>
      <c r="BB702" t="s">
        <v>71</v>
      </c>
      <c r="BC702">
        <v>1993</v>
      </c>
      <c r="BD702">
        <v>2004</v>
      </c>
      <c r="BE702" t="s">
        <v>71</v>
      </c>
      <c r="BF702" t="s">
        <v>6552</v>
      </c>
      <c r="BG702" t="str">
        <f>HYPERLINK("http://dx.doi.org/10.1109/TSMC.2018.2875163","http://dx.doi.org/10.1109/TSMC.2018.2875163")</f>
        <v>http://dx.doi.org/10.1109/TSMC.2018.2875163</v>
      </c>
      <c r="BH702" t="s">
        <v>71</v>
      </c>
      <c r="BI702" t="s">
        <v>71</v>
      </c>
      <c r="BJ702" t="s">
        <v>71</v>
      </c>
      <c r="BK702" t="s">
        <v>71</v>
      </c>
      <c r="BL702" t="s">
        <v>71</v>
      </c>
      <c r="BM702" t="s">
        <v>71</v>
      </c>
      <c r="BN702" t="s">
        <v>71</v>
      </c>
      <c r="BO702" t="s">
        <v>71</v>
      </c>
      <c r="BP702" t="s">
        <v>71</v>
      </c>
      <c r="BQ702" t="s">
        <v>71</v>
      </c>
      <c r="BR702" t="s">
        <v>71</v>
      </c>
      <c r="BS702" t="s">
        <v>71</v>
      </c>
      <c r="BT702" t="s">
        <v>6553</v>
      </c>
      <c r="BU702" t="str">
        <f>HYPERLINK("https%3A%2F%2Fwww.webofscience.com%2Fwos%2Fwoscc%2Ffull-record%2FWOS:000487059800007","View Full Record in Web of Science")</f>
        <v>View Full Record in Web of Science</v>
      </c>
    </row>
    <row r="703" spans="1:73" x14ac:dyDescent="0.25">
      <c r="A703" t="s">
        <v>69</v>
      </c>
      <c r="B703" t="s">
        <v>6554</v>
      </c>
      <c r="C703" t="s">
        <v>71</v>
      </c>
      <c r="D703" t="s">
        <v>71</v>
      </c>
      <c r="E703" t="s">
        <v>71</v>
      </c>
      <c r="F703" t="s">
        <v>6555</v>
      </c>
      <c r="G703" t="s">
        <v>71</v>
      </c>
      <c r="H703" t="s">
        <v>71</v>
      </c>
      <c r="I703" t="s">
        <v>6556</v>
      </c>
      <c r="K703" t="s">
        <v>6557</v>
      </c>
      <c r="L703" t="s">
        <v>71</v>
      </c>
      <c r="M703" t="s">
        <v>71</v>
      </c>
      <c r="N703" t="s">
        <v>71</v>
      </c>
      <c r="O703" t="s">
        <v>71</v>
      </c>
      <c r="P703" t="s">
        <v>71</v>
      </c>
      <c r="Q703" t="s">
        <v>71</v>
      </c>
      <c r="R703" t="s">
        <v>71</v>
      </c>
      <c r="S703" t="s">
        <v>71</v>
      </c>
      <c r="T703" t="s">
        <v>71</v>
      </c>
      <c r="U703" t="s">
        <v>71</v>
      </c>
      <c r="V703" t="s">
        <v>71</v>
      </c>
      <c r="W703" t="s">
        <v>6558</v>
      </c>
      <c r="X703" t="s">
        <v>71</v>
      </c>
      <c r="Y703" t="s">
        <v>71</v>
      </c>
      <c r="Z703" t="s">
        <v>71</v>
      </c>
      <c r="AA703" t="s">
        <v>71</v>
      </c>
      <c r="AB703" t="s">
        <v>6559</v>
      </c>
      <c r="AC703" t="s">
        <v>6560</v>
      </c>
      <c r="AD703" t="s">
        <v>71</v>
      </c>
      <c r="AE703" t="s">
        <v>71</v>
      </c>
      <c r="AF703" t="s">
        <v>71</v>
      </c>
      <c r="AG703" t="s">
        <v>71</v>
      </c>
      <c r="AH703" t="s">
        <v>71</v>
      </c>
      <c r="AI703" t="s">
        <v>71</v>
      </c>
      <c r="AJ703" t="s">
        <v>71</v>
      </c>
      <c r="AK703" t="s">
        <v>71</v>
      </c>
      <c r="AL703" t="s">
        <v>71</v>
      </c>
      <c r="AM703" t="s">
        <v>71</v>
      </c>
      <c r="AN703" t="s">
        <v>71</v>
      </c>
      <c r="AO703" t="s">
        <v>71</v>
      </c>
      <c r="AP703" t="s">
        <v>6561</v>
      </c>
      <c r="AQ703" t="s">
        <v>71</v>
      </c>
      <c r="AR703" t="s">
        <v>71</v>
      </c>
      <c r="AS703" t="s">
        <v>71</v>
      </c>
      <c r="AT703" t="s">
        <v>71</v>
      </c>
      <c r="AU703" t="s">
        <v>71</v>
      </c>
      <c r="AV703">
        <v>2010</v>
      </c>
      <c r="AW703">
        <v>20</v>
      </c>
      <c r="AX703">
        <v>7</v>
      </c>
      <c r="AY703" t="s">
        <v>71</v>
      </c>
      <c r="AZ703" t="s">
        <v>71</v>
      </c>
      <c r="BA703" t="s">
        <v>180</v>
      </c>
      <c r="BB703" t="s">
        <v>71</v>
      </c>
      <c r="BC703">
        <v>825</v>
      </c>
      <c r="BD703">
        <v>838</v>
      </c>
      <c r="BE703" t="s">
        <v>71</v>
      </c>
      <c r="BF703" t="s">
        <v>71</v>
      </c>
      <c r="BG703" t="s">
        <v>71</v>
      </c>
      <c r="BH703" t="s">
        <v>71</v>
      </c>
      <c r="BI703" t="s">
        <v>71</v>
      </c>
      <c r="BJ703" t="s">
        <v>71</v>
      </c>
      <c r="BK703" t="s">
        <v>71</v>
      </c>
      <c r="BL703" t="s">
        <v>71</v>
      </c>
      <c r="BM703" t="s">
        <v>71</v>
      </c>
      <c r="BN703" t="s">
        <v>71</v>
      </c>
      <c r="BO703" t="s">
        <v>71</v>
      </c>
      <c r="BP703" t="s">
        <v>71</v>
      </c>
      <c r="BQ703" t="s">
        <v>71</v>
      </c>
      <c r="BR703" t="s">
        <v>71</v>
      </c>
      <c r="BS703" t="s">
        <v>71</v>
      </c>
      <c r="BT703" t="s">
        <v>6562</v>
      </c>
      <c r="BU703" t="str">
        <f>HYPERLINK("https%3A%2F%2Fwww.webofscience.com%2Fwos%2Fwoscc%2Ffull-record%2FWOS:000287783300003","View Full Record in Web of Science")</f>
        <v>View Full Record in Web of Science</v>
      </c>
    </row>
    <row r="704" spans="1:73" x14ac:dyDescent="0.25">
      <c r="A704" t="s">
        <v>69</v>
      </c>
      <c r="B704" t="s">
        <v>6563</v>
      </c>
      <c r="C704" t="s">
        <v>71</v>
      </c>
      <c r="D704" t="s">
        <v>71</v>
      </c>
      <c r="E704" t="s">
        <v>71</v>
      </c>
      <c r="F704" t="s">
        <v>6563</v>
      </c>
      <c r="G704" t="s">
        <v>71</v>
      </c>
      <c r="H704" t="s">
        <v>71</v>
      </c>
      <c r="I704" t="s">
        <v>6564</v>
      </c>
      <c r="K704" t="s">
        <v>233</v>
      </c>
      <c r="L704" t="s">
        <v>71</v>
      </c>
      <c r="M704" t="s">
        <v>71</v>
      </c>
      <c r="N704" t="s">
        <v>71</v>
      </c>
      <c r="O704" t="s">
        <v>71</v>
      </c>
      <c r="P704" t="s">
        <v>71</v>
      </c>
      <c r="Q704" t="s">
        <v>71</v>
      </c>
      <c r="R704" t="s">
        <v>71</v>
      </c>
      <c r="S704" t="s">
        <v>71</v>
      </c>
      <c r="T704" t="s">
        <v>71</v>
      </c>
      <c r="U704" t="s">
        <v>71</v>
      </c>
      <c r="V704" t="s">
        <v>71</v>
      </c>
      <c r="W704" t="s">
        <v>6565</v>
      </c>
      <c r="X704" t="s">
        <v>71</v>
      </c>
      <c r="Y704" t="s">
        <v>71</v>
      </c>
      <c r="Z704" t="s">
        <v>71</v>
      </c>
      <c r="AA704" t="s">
        <v>71</v>
      </c>
      <c r="AB704" t="s">
        <v>71</v>
      </c>
      <c r="AC704" t="s">
        <v>71</v>
      </c>
      <c r="AD704" t="s">
        <v>71</v>
      </c>
      <c r="AE704" t="s">
        <v>71</v>
      </c>
      <c r="AF704" t="s">
        <v>71</v>
      </c>
      <c r="AG704" t="s">
        <v>71</v>
      </c>
      <c r="AH704" t="s">
        <v>71</v>
      </c>
      <c r="AI704" t="s">
        <v>71</v>
      </c>
      <c r="AJ704" t="s">
        <v>71</v>
      </c>
      <c r="AK704" t="s">
        <v>71</v>
      </c>
      <c r="AL704" t="s">
        <v>71</v>
      </c>
      <c r="AM704" t="s">
        <v>71</v>
      </c>
      <c r="AN704" t="s">
        <v>71</v>
      </c>
      <c r="AO704" t="s">
        <v>71</v>
      </c>
      <c r="AP704" t="s">
        <v>237</v>
      </c>
      <c r="AQ704" t="s">
        <v>71</v>
      </c>
      <c r="AR704" t="s">
        <v>71</v>
      </c>
      <c r="AS704" t="s">
        <v>71</v>
      </c>
      <c r="AT704" t="s">
        <v>71</v>
      </c>
      <c r="AU704" t="s">
        <v>129</v>
      </c>
      <c r="AV704">
        <v>2001</v>
      </c>
      <c r="AW704">
        <v>9</v>
      </c>
      <c r="AX704">
        <v>4</v>
      </c>
      <c r="AY704" t="s">
        <v>71</v>
      </c>
      <c r="AZ704" t="s">
        <v>71</v>
      </c>
      <c r="BA704" t="s">
        <v>71</v>
      </c>
      <c r="BB704" t="s">
        <v>71</v>
      </c>
      <c r="BC704">
        <v>483</v>
      </c>
      <c r="BD704">
        <v>496</v>
      </c>
      <c r="BE704" t="s">
        <v>71</v>
      </c>
      <c r="BF704" t="s">
        <v>6566</v>
      </c>
      <c r="BG704" t="str">
        <f>HYPERLINK("http://dx.doi.org/10.1109/91.940962","http://dx.doi.org/10.1109/91.940962")</f>
        <v>http://dx.doi.org/10.1109/91.940962</v>
      </c>
      <c r="BH704" t="s">
        <v>71</v>
      </c>
      <c r="BI704" t="s">
        <v>71</v>
      </c>
      <c r="BJ704" t="s">
        <v>71</v>
      </c>
      <c r="BK704" t="s">
        <v>71</v>
      </c>
      <c r="BL704" t="s">
        <v>71</v>
      </c>
      <c r="BM704" t="s">
        <v>71</v>
      </c>
      <c r="BN704" t="s">
        <v>71</v>
      </c>
      <c r="BO704" t="s">
        <v>71</v>
      </c>
      <c r="BP704" t="s">
        <v>71</v>
      </c>
      <c r="BQ704" t="s">
        <v>71</v>
      </c>
      <c r="BR704" t="s">
        <v>71</v>
      </c>
      <c r="BS704" t="s">
        <v>71</v>
      </c>
      <c r="BT704" t="s">
        <v>6567</v>
      </c>
      <c r="BU704" t="str">
        <f>HYPERLINK("https%3A%2F%2Fwww.webofscience.com%2Fwos%2Fwoscc%2Ffull-record%2FWOS:000170526400002","View Full Record in Web of Science")</f>
        <v>View Full Record in Web of Science</v>
      </c>
    </row>
    <row r="705" spans="1:73" x14ac:dyDescent="0.25">
      <c r="A705" t="s">
        <v>69</v>
      </c>
      <c r="B705" t="s">
        <v>6568</v>
      </c>
      <c r="C705" t="s">
        <v>71</v>
      </c>
      <c r="D705" t="s">
        <v>71</v>
      </c>
      <c r="E705" t="s">
        <v>71</v>
      </c>
      <c r="F705" t="s">
        <v>6569</v>
      </c>
      <c r="G705" t="s">
        <v>71</v>
      </c>
      <c r="H705" t="s">
        <v>71</v>
      </c>
      <c r="I705" t="s">
        <v>6570</v>
      </c>
      <c r="K705" t="s">
        <v>74</v>
      </c>
      <c r="L705" t="s">
        <v>71</v>
      </c>
      <c r="M705" t="s">
        <v>71</v>
      </c>
      <c r="N705" t="s">
        <v>71</v>
      </c>
      <c r="O705" t="s">
        <v>71</v>
      </c>
      <c r="P705" t="s">
        <v>71</v>
      </c>
      <c r="Q705" t="s">
        <v>71</v>
      </c>
      <c r="R705" t="s">
        <v>71</v>
      </c>
      <c r="S705" t="s">
        <v>71</v>
      </c>
      <c r="T705" t="s">
        <v>71</v>
      </c>
      <c r="U705" t="s">
        <v>71</v>
      </c>
      <c r="V705" t="s">
        <v>71</v>
      </c>
      <c r="W705" t="s">
        <v>6571</v>
      </c>
      <c r="X705" t="s">
        <v>71</v>
      </c>
      <c r="Y705" t="s">
        <v>71</v>
      </c>
      <c r="Z705" t="s">
        <v>71</v>
      </c>
      <c r="AA705" t="s">
        <v>71</v>
      </c>
      <c r="AB705" t="s">
        <v>6572</v>
      </c>
      <c r="AC705" t="s">
        <v>6573</v>
      </c>
      <c r="AD705" t="s">
        <v>71</v>
      </c>
      <c r="AE705" t="s">
        <v>71</v>
      </c>
      <c r="AF705" t="s">
        <v>71</v>
      </c>
      <c r="AG705" t="s">
        <v>71</v>
      </c>
      <c r="AH705" t="s">
        <v>71</v>
      </c>
      <c r="AI705" t="s">
        <v>71</v>
      </c>
      <c r="AJ705" t="s">
        <v>71</v>
      </c>
      <c r="AK705" t="s">
        <v>71</v>
      </c>
      <c r="AL705" t="s">
        <v>71</v>
      </c>
      <c r="AM705" t="s">
        <v>71</v>
      </c>
      <c r="AN705" t="s">
        <v>71</v>
      </c>
      <c r="AO705" t="s">
        <v>71</v>
      </c>
      <c r="AP705" t="s">
        <v>77</v>
      </c>
      <c r="AQ705" t="s">
        <v>78</v>
      </c>
      <c r="AR705" t="s">
        <v>71</v>
      </c>
      <c r="AS705" t="s">
        <v>71</v>
      </c>
      <c r="AT705" t="s">
        <v>71</v>
      </c>
      <c r="AU705" t="s">
        <v>960</v>
      </c>
      <c r="AV705">
        <v>2016</v>
      </c>
      <c r="AW705">
        <v>20</v>
      </c>
      <c r="AX705">
        <v>4</v>
      </c>
      <c r="AY705" t="s">
        <v>71</v>
      </c>
      <c r="AZ705" t="s">
        <v>71</v>
      </c>
      <c r="BA705" t="s">
        <v>71</v>
      </c>
      <c r="BB705" t="s">
        <v>71</v>
      </c>
      <c r="BC705">
        <v>1621</v>
      </c>
      <c r="BD705">
        <v>1633</v>
      </c>
      <c r="BE705" t="s">
        <v>71</v>
      </c>
      <c r="BF705" t="s">
        <v>6574</v>
      </c>
      <c r="BG705" t="str">
        <f>HYPERLINK("http://dx.doi.org/10.1007/s00500-015-1609-5","http://dx.doi.org/10.1007/s00500-015-1609-5")</f>
        <v>http://dx.doi.org/10.1007/s00500-015-1609-5</v>
      </c>
      <c r="BH705" t="s">
        <v>71</v>
      </c>
      <c r="BI705" t="s">
        <v>71</v>
      </c>
      <c r="BJ705" t="s">
        <v>71</v>
      </c>
      <c r="BK705" t="s">
        <v>71</v>
      </c>
      <c r="BL705" t="s">
        <v>71</v>
      </c>
      <c r="BM705" t="s">
        <v>71</v>
      </c>
      <c r="BN705" t="s">
        <v>71</v>
      </c>
      <c r="BO705" t="s">
        <v>71</v>
      </c>
      <c r="BP705" t="s">
        <v>71</v>
      </c>
      <c r="BQ705" t="s">
        <v>71</v>
      </c>
      <c r="BR705" t="s">
        <v>71</v>
      </c>
      <c r="BS705" t="s">
        <v>71</v>
      </c>
      <c r="BT705" t="s">
        <v>6575</v>
      </c>
      <c r="BU705" t="str">
        <f>HYPERLINK("https%3A%2F%2Fwww.webofscience.com%2Fwos%2Fwoscc%2Ffull-record%2FWOS:000372299100024","View Full Record in Web of Science")</f>
        <v>View Full Record in Web of Science</v>
      </c>
    </row>
    <row r="706" spans="1:73" x14ac:dyDescent="0.25">
      <c r="A706" t="s">
        <v>69</v>
      </c>
      <c r="B706" t="s">
        <v>6576</v>
      </c>
      <c r="C706" t="s">
        <v>71</v>
      </c>
      <c r="D706" t="s">
        <v>71</v>
      </c>
      <c r="E706" t="s">
        <v>71</v>
      </c>
      <c r="F706" t="s">
        <v>6577</v>
      </c>
      <c r="G706" t="s">
        <v>71</v>
      </c>
      <c r="H706" t="s">
        <v>71</v>
      </c>
      <c r="I706" t="s">
        <v>6578</v>
      </c>
      <c r="K706" t="s">
        <v>3392</v>
      </c>
      <c r="L706" t="s">
        <v>71</v>
      </c>
      <c r="M706" t="s">
        <v>71</v>
      </c>
      <c r="N706" t="s">
        <v>71</v>
      </c>
      <c r="O706" t="s">
        <v>71</v>
      </c>
      <c r="P706" t="s">
        <v>71</v>
      </c>
      <c r="Q706" t="s">
        <v>71</v>
      </c>
      <c r="R706" t="s">
        <v>71</v>
      </c>
      <c r="S706" t="s">
        <v>71</v>
      </c>
      <c r="T706" t="s">
        <v>71</v>
      </c>
      <c r="U706" t="s">
        <v>71</v>
      </c>
      <c r="V706" t="s">
        <v>71</v>
      </c>
      <c r="W706" t="s">
        <v>6579</v>
      </c>
      <c r="X706" t="s">
        <v>71</v>
      </c>
      <c r="Y706" t="s">
        <v>71</v>
      </c>
      <c r="Z706" t="s">
        <v>71</v>
      </c>
      <c r="AA706" t="s">
        <v>71</v>
      </c>
      <c r="AB706" t="s">
        <v>6580</v>
      </c>
      <c r="AC706" t="s">
        <v>6581</v>
      </c>
      <c r="AD706" t="s">
        <v>71</v>
      </c>
      <c r="AE706" t="s">
        <v>71</v>
      </c>
      <c r="AF706" t="s">
        <v>71</v>
      </c>
      <c r="AG706" t="s">
        <v>71</v>
      </c>
      <c r="AH706" t="s">
        <v>71</v>
      </c>
      <c r="AI706" t="s">
        <v>71</v>
      </c>
      <c r="AJ706" t="s">
        <v>71</v>
      </c>
      <c r="AK706" t="s">
        <v>71</v>
      </c>
      <c r="AL706" t="s">
        <v>71</v>
      </c>
      <c r="AM706" t="s">
        <v>71</v>
      </c>
      <c r="AN706" t="s">
        <v>71</v>
      </c>
      <c r="AO706" t="s">
        <v>71</v>
      </c>
      <c r="AP706" t="s">
        <v>3396</v>
      </c>
      <c r="AQ706" t="s">
        <v>3397</v>
      </c>
      <c r="AR706" t="s">
        <v>71</v>
      </c>
      <c r="AS706" t="s">
        <v>71</v>
      </c>
      <c r="AT706" t="s">
        <v>71</v>
      </c>
      <c r="AU706" t="s">
        <v>263</v>
      </c>
      <c r="AV706">
        <v>2009</v>
      </c>
      <c r="AW706">
        <v>13</v>
      </c>
      <c r="AX706">
        <v>6</v>
      </c>
      <c r="AY706" t="s">
        <v>71</v>
      </c>
      <c r="AZ706" t="s">
        <v>71</v>
      </c>
      <c r="BA706" t="s">
        <v>71</v>
      </c>
      <c r="BB706" t="s">
        <v>71</v>
      </c>
      <c r="BC706">
        <v>955</v>
      </c>
      <c r="BD706">
        <v>968</v>
      </c>
      <c r="BE706" t="s">
        <v>71</v>
      </c>
      <c r="BF706" t="s">
        <v>6582</v>
      </c>
      <c r="BG706" t="str">
        <f>HYPERLINK("http://dx.doi.org/10.1109/TITB.2009.2017017","http://dx.doi.org/10.1109/TITB.2009.2017017")</f>
        <v>http://dx.doi.org/10.1109/TITB.2009.2017017</v>
      </c>
      <c r="BH706" t="s">
        <v>71</v>
      </c>
      <c r="BI706" t="s">
        <v>71</v>
      </c>
      <c r="BJ706" t="s">
        <v>71</v>
      </c>
      <c r="BK706" t="s">
        <v>71</v>
      </c>
      <c r="BL706" t="s">
        <v>71</v>
      </c>
      <c r="BM706" t="s">
        <v>71</v>
      </c>
      <c r="BN706" t="s">
        <v>71</v>
      </c>
      <c r="BO706">
        <v>19304490</v>
      </c>
      <c r="BP706" t="s">
        <v>71</v>
      </c>
      <c r="BQ706" t="s">
        <v>71</v>
      </c>
      <c r="BR706" t="s">
        <v>71</v>
      </c>
      <c r="BS706" t="s">
        <v>71</v>
      </c>
      <c r="BT706" t="s">
        <v>6583</v>
      </c>
      <c r="BU706" t="str">
        <f>HYPERLINK("https%3A%2F%2Fwww.webofscience.com%2Fwos%2Fwoscc%2Ffull-record%2FWOS:000271481300013","View Full Record in Web of Science")</f>
        <v>View Full Record in Web of Science</v>
      </c>
    </row>
    <row r="707" spans="1:73" x14ac:dyDescent="0.25">
      <c r="A707" t="s">
        <v>69</v>
      </c>
      <c r="B707" t="s">
        <v>6584</v>
      </c>
      <c r="C707" t="s">
        <v>71</v>
      </c>
      <c r="D707" t="s">
        <v>71</v>
      </c>
      <c r="E707" t="s">
        <v>71</v>
      </c>
      <c r="F707" t="s">
        <v>6584</v>
      </c>
      <c r="G707" t="s">
        <v>71</v>
      </c>
      <c r="H707" t="s">
        <v>71</v>
      </c>
      <c r="I707" t="s">
        <v>6585</v>
      </c>
      <c r="K707" t="s">
        <v>421</v>
      </c>
      <c r="L707" t="s">
        <v>71</v>
      </c>
      <c r="M707" t="s">
        <v>71</v>
      </c>
      <c r="N707" t="s">
        <v>71</v>
      </c>
      <c r="O707" t="s">
        <v>71</v>
      </c>
      <c r="P707" t="s">
        <v>71</v>
      </c>
      <c r="Q707" t="s">
        <v>71</v>
      </c>
      <c r="R707" t="s">
        <v>71</v>
      </c>
      <c r="S707" t="s">
        <v>71</v>
      </c>
      <c r="T707" t="s">
        <v>71</v>
      </c>
      <c r="U707" t="s">
        <v>71</v>
      </c>
      <c r="V707" t="s">
        <v>71</v>
      </c>
      <c r="W707" t="s">
        <v>6586</v>
      </c>
      <c r="X707" t="s">
        <v>71</v>
      </c>
      <c r="Y707" t="s">
        <v>71</v>
      </c>
      <c r="Z707" t="s">
        <v>71</v>
      </c>
      <c r="AA707" t="s">
        <v>71</v>
      </c>
      <c r="AB707" t="s">
        <v>71</v>
      </c>
      <c r="AC707" t="s">
        <v>71</v>
      </c>
      <c r="AD707" t="s">
        <v>71</v>
      </c>
      <c r="AE707" t="s">
        <v>71</v>
      </c>
      <c r="AF707" t="s">
        <v>71</v>
      </c>
      <c r="AG707" t="s">
        <v>71</v>
      </c>
      <c r="AH707" t="s">
        <v>71</v>
      </c>
      <c r="AI707" t="s">
        <v>71</v>
      </c>
      <c r="AJ707" t="s">
        <v>71</v>
      </c>
      <c r="AK707" t="s">
        <v>71</v>
      </c>
      <c r="AL707" t="s">
        <v>71</v>
      </c>
      <c r="AM707" t="s">
        <v>71</v>
      </c>
      <c r="AN707" t="s">
        <v>71</v>
      </c>
      <c r="AO707" t="s">
        <v>71</v>
      </c>
      <c r="AP707" t="s">
        <v>423</v>
      </c>
      <c r="AQ707" t="s">
        <v>71</v>
      </c>
      <c r="AR707" t="s">
        <v>71</v>
      </c>
      <c r="AS707" t="s">
        <v>71</v>
      </c>
      <c r="AT707" t="s">
        <v>71</v>
      </c>
      <c r="AU707" t="s">
        <v>801</v>
      </c>
      <c r="AV707">
        <v>2000</v>
      </c>
      <c r="AW707">
        <v>115</v>
      </c>
      <c r="AX707">
        <v>1</v>
      </c>
      <c r="AY707" t="s">
        <v>71</v>
      </c>
      <c r="AZ707" t="s">
        <v>71</v>
      </c>
      <c r="BA707" t="s">
        <v>71</v>
      </c>
      <c r="BB707" t="s">
        <v>71</v>
      </c>
      <c r="BC707">
        <v>35</v>
      </c>
      <c r="BD707">
        <v>44</v>
      </c>
      <c r="BE707" t="s">
        <v>71</v>
      </c>
      <c r="BF707" t="s">
        <v>6587</v>
      </c>
      <c r="BG707" t="str">
        <f>HYPERLINK("http://dx.doi.org/10.1016/S0165-0114(99)00025-1","http://dx.doi.org/10.1016/S0165-0114(99)00025-1")</f>
        <v>http://dx.doi.org/10.1016/S0165-0114(99)00025-1</v>
      </c>
      <c r="BH707" t="s">
        <v>71</v>
      </c>
      <c r="BI707" t="s">
        <v>71</v>
      </c>
      <c r="BJ707" t="s">
        <v>71</v>
      </c>
      <c r="BK707" t="s">
        <v>71</v>
      </c>
      <c r="BL707" t="s">
        <v>71</v>
      </c>
      <c r="BM707" t="s">
        <v>71</v>
      </c>
      <c r="BN707" t="s">
        <v>71</v>
      </c>
      <c r="BO707" t="s">
        <v>71</v>
      </c>
      <c r="BP707" t="s">
        <v>71</v>
      </c>
      <c r="BQ707" t="s">
        <v>71</v>
      </c>
      <c r="BR707" t="s">
        <v>71</v>
      </c>
      <c r="BS707" t="s">
        <v>71</v>
      </c>
      <c r="BT707" t="s">
        <v>6588</v>
      </c>
      <c r="BU707" t="str">
        <f>HYPERLINK("https%3A%2F%2Fwww.webofscience.com%2Fwos%2Fwoscc%2Ffull-record%2FWOS:000088643600004","View Full Record in Web of Science")</f>
        <v>View Full Record in Web of Science</v>
      </c>
    </row>
    <row r="708" spans="1:73" x14ac:dyDescent="0.25">
      <c r="A708" t="s">
        <v>69</v>
      </c>
      <c r="B708" t="s">
        <v>6589</v>
      </c>
      <c r="C708" t="s">
        <v>71</v>
      </c>
      <c r="D708" t="s">
        <v>71</v>
      </c>
      <c r="E708" t="s">
        <v>71</v>
      </c>
      <c r="F708" t="s">
        <v>6590</v>
      </c>
      <c r="G708" t="s">
        <v>71</v>
      </c>
      <c r="H708" t="s">
        <v>71</v>
      </c>
      <c r="I708" t="s">
        <v>6591</v>
      </c>
      <c r="K708" t="s">
        <v>788</v>
      </c>
      <c r="L708" t="s">
        <v>71</v>
      </c>
      <c r="M708" t="s">
        <v>71</v>
      </c>
      <c r="N708" t="s">
        <v>71</v>
      </c>
      <c r="O708" t="s">
        <v>71</v>
      </c>
      <c r="P708" t="s">
        <v>71</v>
      </c>
      <c r="Q708" t="s">
        <v>71</v>
      </c>
      <c r="R708" t="s">
        <v>71</v>
      </c>
      <c r="S708" t="s">
        <v>71</v>
      </c>
      <c r="T708" t="s">
        <v>71</v>
      </c>
      <c r="U708" t="s">
        <v>71</v>
      </c>
      <c r="V708" t="s">
        <v>71</v>
      </c>
      <c r="W708" t="s">
        <v>6592</v>
      </c>
      <c r="X708" t="s">
        <v>71</v>
      </c>
      <c r="Y708" t="s">
        <v>71</v>
      </c>
      <c r="Z708" t="s">
        <v>71</v>
      </c>
      <c r="AA708" t="s">
        <v>71</v>
      </c>
      <c r="AB708" t="s">
        <v>71</v>
      </c>
      <c r="AC708" t="s">
        <v>71</v>
      </c>
      <c r="AD708" t="s">
        <v>71</v>
      </c>
      <c r="AE708" t="s">
        <v>71</v>
      </c>
      <c r="AF708" t="s">
        <v>71</v>
      </c>
      <c r="AG708" t="s">
        <v>71</v>
      </c>
      <c r="AH708" t="s">
        <v>71</v>
      </c>
      <c r="AI708" t="s">
        <v>71</v>
      </c>
      <c r="AJ708" t="s">
        <v>71</v>
      </c>
      <c r="AK708" t="s">
        <v>71</v>
      </c>
      <c r="AL708" t="s">
        <v>71</v>
      </c>
      <c r="AM708" t="s">
        <v>71</v>
      </c>
      <c r="AN708" t="s">
        <v>71</v>
      </c>
      <c r="AO708" t="s">
        <v>71</v>
      </c>
      <c r="AP708" t="s">
        <v>792</v>
      </c>
      <c r="AQ708" t="s">
        <v>793</v>
      </c>
      <c r="AR708" t="s">
        <v>71</v>
      </c>
      <c r="AS708" t="s">
        <v>71</v>
      </c>
      <c r="AT708" t="s">
        <v>71</v>
      </c>
      <c r="AU708" t="s">
        <v>794</v>
      </c>
      <c r="AV708">
        <v>2020</v>
      </c>
      <c r="AW708">
        <v>5</v>
      </c>
      <c r="AX708">
        <v>1</v>
      </c>
      <c r="AY708" t="s">
        <v>71</v>
      </c>
      <c r="AZ708" t="s">
        <v>71</v>
      </c>
      <c r="BA708" t="s">
        <v>71</v>
      </c>
      <c r="BB708" t="s">
        <v>71</v>
      </c>
      <c r="BC708">
        <v>29</v>
      </c>
      <c r="BD708">
        <v>35</v>
      </c>
      <c r="BE708" t="s">
        <v>71</v>
      </c>
      <c r="BF708" t="s">
        <v>6593</v>
      </c>
      <c r="BG708" t="str">
        <f>HYPERLINK("http://dx.doi.org/10.1007/s41066-018-0135-0","http://dx.doi.org/10.1007/s41066-018-0135-0")</f>
        <v>http://dx.doi.org/10.1007/s41066-018-0135-0</v>
      </c>
      <c r="BH708" t="s">
        <v>71</v>
      </c>
      <c r="BI708" t="s">
        <v>71</v>
      </c>
      <c r="BJ708" t="s">
        <v>71</v>
      </c>
      <c r="BK708" t="s">
        <v>71</v>
      </c>
      <c r="BL708" t="s">
        <v>71</v>
      </c>
      <c r="BM708" t="s">
        <v>71</v>
      </c>
      <c r="BN708" t="s">
        <v>71</v>
      </c>
      <c r="BO708" t="s">
        <v>71</v>
      </c>
      <c r="BP708" t="s">
        <v>71</v>
      </c>
      <c r="BQ708" t="s">
        <v>71</v>
      </c>
      <c r="BR708" t="s">
        <v>71</v>
      </c>
      <c r="BS708" t="s">
        <v>71</v>
      </c>
      <c r="BT708" t="s">
        <v>6594</v>
      </c>
      <c r="BU708" t="str">
        <f>HYPERLINK("https%3A%2F%2Fwww.webofscience.com%2Fwos%2Fwoscc%2Ffull-record%2FWOS:000668984200003","View Full Record in Web of Science")</f>
        <v>View Full Record in Web of Science</v>
      </c>
    </row>
    <row r="709" spans="1:73" x14ac:dyDescent="0.25">
      <c r="A709" t="s">
        <v>69</v>
      </c>
      <c r="B709" t="s">
        <v>6595</v>
      </c>
      <c r="C709" t="s">
        <v>71</v>
      </c>
      <c r="D709" t="s">
        <v>71</v>
      </c>
      <c r="E709" t="s">
        <v>71</v>
      </c>
      <c r="F709" t="s">
        <v>6596</v>
      </c>
      <c r="G709" t="s">
        <v>71</v>
      </c>
      <c r="H709" t="s">
        <v>71</v>
      </c>
      <c r="I709" t="s">
        <v>6597</v>
      </c>
      <c r="K709" t="s">
        <v>194</v>
      </c>
      <c r="L709" t="s">
        <v>71</v>
      </c>
      <c r="M709" t="s">
        <v>71</v>
      </c>
      <c r="N709" t="s">
        <v>71</v>
      </c>
      <c r="O709" t="s">
        <v>71</v>
      </c>
      <c r="P709" t="s">
        <v>71</v>
      </c>
      <c r="Q709" t="s">
        <v>71</v>
      </c>
      <c r="R709" t="s">
        <v>71</v>
      </c>
      <c r="S709" t="s">
        <v>71</v>
      </c>
      <c r="T709" t="s">
        <v>71</v>
      </c>
      <c r="U709" t="s">
        <v>71</v>
      </c>
      <c r="V709" t="s">
        <v>71</v>
      </c>
      <c r="W709" t="s">
        <v>6598</v>
      </c>
      <c r="X709" t="s">
        <v>71</v>
      </c>
      <c r="Y709" t="s">
        <v>71</v>
      </c>
      <c r="Z709" t="s">
        <v>71</v>
      </c>
      <c r="AA709" t="s">
        <v>71</v>
      </c>
      <c r="AB709" t="s">
        <v>6599</v>
      </c>
      <c r="AC709" t="s">
        <v>6600</v>
      </c>
      <c r="AD709" t="s">
        <v>71</v>
      </c>
      <c r="AE709" t="s">
        <v>71</v>
      </c>
      <c r="AF709" t="s">
        <v>71</v>
      </c>
      <c r="AG709" t="s">
        <v>71</v>
      </c>
      <c r="AH709" t="s">
        <v>71</v>
      </c>
      <c r="AI709" t="s">
        <v>71</v>
      </c>
      <c r="AJ709" t="s">
        <v>71</v>
      </c>
      <c r="AK709" t="s">
        <v>71</v>
      </c>
      <c r="AL709" t="s">
        <v>71</v>
      </c>
      <c r="AM709" t="s">
        <v>71</v>
      </c>
      <c r="AN709" t="s">
        <v>71</v>
      </c>
      <c r="AO709" t="s">
        <v>71</v>
      </c>
      <c r="AP709" t="s">
        <v>198</v>
      </c>
      <c r="AQ709" t="s">
        <v>199</v>
      </c>
      <c r="AR709" t="s">
        <v>71</v>
      </c>
      <c r="AS709" t="s">
        <v>71</v>
      </c>
      <c r="AT709" t="s">
        <v>71</v>
      </c>
      <c r="AU709" t="s">
        <v>6601</v>
      </c>
      <c r="AV709">
        <v>2016</v>
      </c>
      <c r="AW709">
        <v>9</v>
      </c>
      <c r="AX709">
        <v>3</v>
      </c>
      <c r="AY709" t="s">
        <v>71</v>
      </c>
      <c r="AZ709" t="s">
        <v>71</v>
      </c>
      <c r="BA709" t="s">
        <v>71</v>
      </c>
      <c r="BB709" t="s">
        <v>71</v>
      </c>
      <c r="BC709">
        <v>450</v>
      </c>
      <c r="BD709">
        <v>467</v>
      </c>
      <c r="BE709" t="s">
        <v>71</v>
      </c>
      <c r="BF709" t="s">
        <v>6602</v>
      </c>
      <c r="BG709" t="str">
        <f>HYPERLINK("http://dx.doi.org/10.1080/18756891.2016.1175811","http://dx.doi.org/10.1080/18756891.2016.1175811")</f>
        <v>http://dx.doi.org/10.1080/18756891.2016.1175811</v>
      </c>
      <c r="BH709" t="s">
        <v>71</v>
      </c>
      <c r="BI709" t="s">
        <v>71</v>
      </c>
      <c r="BJ709" t="s">
        <v>71</v>
      </c>
      <c r="BK709" t="s">
        <v>71</v>
      </c>
      <c r="BL709" t="s">
        <v>71</v>
      </c>
      <c r="BM709" t="s">
        <v>71</v>
      </c>
      <c r="BN709" t="s">
        <v>71</v>
      </c>
      <c r="BO709" t="s">
        <v>71</v>
      </c>
      <c r="BP709" t="s">
        <v>71</v>
      </c>
      <c r="BQ709" t="s">
        <v>71</v>
      </c>
      <c r="BR709" t="s">
        <v>71</v>
      </c>
      <c r="BS709" t="s">
        <v>71</v>
      </c>
      <c r="BT709" t="s">
        <v>6603</v>
      </c>
      <c r="BU709" t="str">
        <f>HYPERLINK("https%3A%2F%2Fwww.webofscience.com%2Fwos%2Fwoscc%2Ffull-record%2FWOS:000373756900004","View Full Record in Web of Science")</f>
        <v>View Full Record in Web of Science</v>
      </c>
    </row>
    <row r="710" spans="1:73" x14ac:dyDescent="0.25">
      <c r="A710" t="s">
        <v>83</v>
      </c>
      <c r="B710" t="s">
        <v>6604</v>
      </c>
      <c r="C710" t="s">
        <v>71</v>
      </c>
      <c r="D710" t="s">
        <v>6605</v>
      </c>
      <c r="E710" t="s">
        <v>71</v>
      </c>
      <c r="F710" t="s">
        <v>6604</v>
      </c>
      <c r="G710" t="s">
        <v>71</v>
      </c>
      <c r="H710" t="s">
        <v>71</v>
      </c>
      <c r="I710" t="s">
        <v>6606</v>
      </c>
      <c r="K710" t="s">
        <v>6607</v>
      </c>
      <c r="L710" t="s">
        <v>71</v>
      </c>
      <c r="M710" t="s">
        <v>71</v>
      </c>
      <c r="N710" t="s">
        <v>71</v>
      </c>
      <c r="O710" t="s">
        <v>71</v>
      </c>
      <c r="P710" t="s">
        <v>6608</v>
      </c>
      <c r="Q710" t="s">
        <v>6609</v>
      </c>
      <c r="R710" t="s">
        <v>4829</v>
      </c>
      <c r="S710" t="s">
        <v>6610</v>
      </c>
      <c r="T710" t="s">
        <v>71</v>
      </c>
      <c r="U710" t="s">
        <v>71</v>
      </c>
      <c r="V710" t="s">
        <v>71</v>
      </c>
      <c r="W710" t="s">
        <v>6611</v>
      </c>
      <c r="X710" t="s">
        <v>71</v>
      </c>
      <c r="Y710" t="s">
        <v>71</v>
      </c>
      <c r="Z710" t="s">
        <v>71</v>
      </c>
      <c r="AA710" t="s">
        <v>71</v>
      </c>
      <c r="AB710" t="s">
        <v>71</v>
      </c>
      <c r="AC710" t="s">
        <v>71</v>
      </c>
      <c r="AD710" t="s">
        <v>71</v>
      </c>
      <c r="AE710" t="s">
        <v>71</v>
      </c>
      <c r="AF710" t="s">
        <v>71</v>
      </c>
      <c r="AG710" t="s">
        <v>71</v>
      </c>
      <c r="AH710" t="s">
        <v>71</v>
      </c>
      <c r="AI710" t="s">
        <v>71</v>
      </c>
      <c r="AJ710" t="s">
        <v>71</v>
      </c>
      <c r="AK710" t="s">
        <v>71</v>
      </c>
      <c r="AL710" t="s">
        <v>71</v>
      </c>
      <c r="AM710" t="s">
        <v>71</v>
      </c>
      <c r="AN710" t="s">
        <v>71</v>
      </c>
      <c r="AO710" t="s">
        <v>71</v>
      </c>
      <c r="AP710" t="s">
        <v>71</v>
      </c>
      <c r="AQ710" t="s">
        <v>71</v>
      </c>
      <c r="AR710" t="s">
        <v>71</v>
      </c>
      <c r="AS710" t="s">
        <v>71</v>
      </c>
      <c r="AT710" t="s">
        <v>71</v>
      </c>
      <c r="AU710" t="s">
        <v>71</v>
      </c>
      <c r="AV710">
        <v>2005</v>
      </c>
      <c r="AW710" t="s">
        <v>71</v>
      </c>
      <c r="AX710" t="s">
        <v>71</v>
      </c>
      <c r="AY710" t="s">
        <v>71</v>
      </c>
      <c r="AZ710" t="s">
        <v>71</v>
      </c>
      <c r="BA710" t="s">
        <v>71</v>
      </c>
      <c r="BB710" t="s">
        <v>71</v>
      </c>
      <c r="BC710">
        <v>245</v>
      </c>
      <c r="BD710">
        <v>251</v>
      </c>
      <c r="BE710" t="s">
        <v>71</v>
      </c>
      <c r="BF710" t="s">
        <v>71</v>
      </c>
      <c r="BG710" t="s">
        <v>71</v>
      </c>
      <c r="BH710" t="s">
        <v>71</v>
      </c>
      <c r="BI710" t="s">
        <v>71</v>
      </c>
      <c r="BJ710" t="s">
        <v>71</v>
      </c>
      <c r="BK710" t="s">
        <v>71</v>
      </c>
      <c r="BL710" t="s">
        <v>71</v>
      </c>
      <c r="BM710" t="s">
        <v>71</v>
      </c>
      <c r="BN710" t="s">
        <v>71</v>
      </c>
      <c r="BO710" t="s">
        <v>71</v>
      </c>
      <c r="BP710" t="s">
        <v>71</v>
      </c>
      <c r="BQ710" t="s">
        <v>71</v>
      </c>
      <c r="BR710" t="s">
        <v>71</v>
      </c>
      <c r="BS710" t="s">
        <v>71</v>
      </c>
      <c r="BT710" t="s">
        <v>6612</v>
      </c>
      <c r="BU710" t="str">
        <f>HYPERLINK("https%3A%2F%2Fwww.webofscience.com%2Fwos%2Fwoscc%2Ffull-record%2FWOS:000236397300034","View Full Record in Web of Science")</f>
        <v>View Full Record in Web of Science</v>
      </c>
    </row>
    <row r="711" spans="1:73" x14ac:dyDescent="0.25">
      <c r="A711" t="s">
        <v>83</v>
      </c>
      <c r="B711" t="s">
        <v>6613</v>
      </c>
      <c r="C711" t="s">
        <v>71</v>
      </c>
      <c r="D711" t="s">
        <v>71</v>
      </c>
      <c r="E711" t="s">
        <v>102</v>
      </c>
      <c r="F711" t="s">
        <v>6614</v>
      </c>
      <c r="G711" t="s">
        <v>71</v>
      </c>
      <c r="H711" t="s">
        <v>71</v>
      </c>
      <c r="I711" t="s">
        <v>6615</v>
      </c>
      <c r="K711" t="s">
        <v>6616</v>
      </c>
      <c r="L711" t="s">
        <v>71</v>
      </c>
      <c r="M711" t="s">
        <v>71</v>
      </c>
      <c r="N711" t="s">
        <v>71</v>
      </c>
      <c r="O711" t="s">
        <v>71</v>
      </c>
      <c r="P711" t="s">
        <v>602</v>
      </c>
      <c r="Q711" t="s">
        <v>6617</v>
      </c>
      <c r="R711" t="s">
        <v>6618</v>
      </c>
      <c r="S711" t="s">
        <v>6619</v>
      </c>
      <c r="T711" t="s">
        <v>6620</v>
      </c>
      <c r="U711" t="s">
        <v>71</v>
      </c>
      <c r="V711" t="s">
        <v>71</v>
      </c>
      <c r="W711" t="s">
        <v>6621</v>
      </c>
      <c r="X711" t="s">
        <v>71</v>
      </c>
      <c r="Y711" t="s">
        <v>71</v>
      </c>
      <c r="Z711" t="s">
        <v>71</v>
      </c>
      <c r="AA711" t="s">
        <v>71</v>
      </c>
      <c r="AB711" t="s">
        <v>6282</v>
      </c>
      <c r="AC711" t="s">
        <v>6283</v>
      </c>
      <c r="AD711" t="s">
        <v>71</v>
      </c>
      <c r="AE711" t="s">
        <v>71</v>
      </c>
      <c r="AF711" t="s">
        <v>71</v>
      </c>
      <c r="AG711" t="s">
        <v>71</v>
      </c>
      <c r="AH711" t="s">
        <v>71</v>
      </c>
      <c r="AI711" t="s">
        <v>71</v>
      </c>
      <c r="AJ711" t="s">
        <v>71</v>
      </c>
      <c r="AK711" t="s">
        <v>71</v>
      </c>
      <c r="AL711" t="s">
        <v>71</v>
      </c>
      <c r="AM711" t="s">
        <v>71</v>
      </c>
      <c r="AN711" t="s">
        <v>71</v>
      </c>
      <c r="AO711" t="s">
        <v>71</v>
      </c>
      <c r="AP711" t="s">
        <v>71</v>
      </c>
      <c r="AQ711" t="s">
        <v>71</v>
      </c>
      <c r="AR711" t="s">
        <v>6622</v>
      </c>
      <c r="AS711" t="s">
        <v>71</v>
      </c>
      <c r="AT711" t="s">
        <v>71</v>
      </c>
      <c r="AU711" t="s">
        <v>71</v>
      </c>
      <c r="AV711">
        <v>2016</v>
      </c>
      <c r="AW711" t="s">
        <v>71</v>
      </c>
      <c r="AX711" t="s">
        <v>71</v>
      </c>
      <c r="AY711" t="s">
        <v>71</v>
      </c>
      <c r="AZ711" t="s">
        <v>71</v>
      </c>
      <c r="BA711" t="s">
        <v>71</v>
      </c>
      <c r="BB711" t="s">
        <v>71</v>
      </c>
      <c r="BC711" t="s">
        <v>71</v>
      </c>
      <c r="BD711" t="s">
        <v>71</v>
      </c>
      <c r="BE711" t="s">
        <v>71</v>
      </c>
      <c r="BF711" t="s">
        <v>71</v>
      </c>
      <c r="BG711" t="s">
        <v>71</v>
      </c>
      <c r="BH711" t="s">
        <v>71</v>
      </c>
      <c r="BI711" t="s">
        <v>71</v>
      </c>
      <c r="BJ711" t="s">
        <v>71</v>
      </c>
      <c r="BK711" t="s">
        <v>71</v>
      </c>
      <c r="BL711" t="s">
        <v>71</v>
      </c>
      <c r="BM711" t="s">
        <v>71</v>
      </c>
      <c r="BN711" t="s">
        <v>71</v>
      </c>
      <c r="BO711" t="s">
        <v>71</v>
      </c>
      <c r="BP711" t="s">
        <v>71</v>
      </c>
      <c r="BQ711" t="s">
        <v>71</v>
      </c>
      <c r="BR711" t="s">
        <v>71</v>
      </c>
      <c r="BS711" t="s">
        <v>71</v>
      </c>
      <c r="BT711" t="s">
        <v>6623</v>
      </c>
      <c r="BU711" t="str">
        <f>HYPERLINK("https%3A%2F%2Fwww.webofscience.com%2Fwos%2Fwoscc%2Ffull-record%2FWOS:000400375500009","View Full Record in Web of Science")</f>
        <v>View Full Record in Web of Science</v>
      </c>
    </row>
    <row r="712" spans="1:73" x14ac:dyDescent="0.25">
      <c r="A712" t="s">
        <v>69</v>
      </c>
      <c r="B712" t="s">
        <v>6624</v>
      </c>
      <c r="C712" t="s">
        <v>71</v>
      </c>
      <c r="D712" t="s">
        <v>71</v>
      </c>
      <c r="E712" t="s">
        <v>71</v>
      </c>
      <c r="F712" t="s">
        <v>6625</v>
      </c>
      <c r="G712" t="s">
        <v>71</v>
      </c>
      <c r="H712" t="s">
        <v>71</v>
      </c>
      <c r="I712" t="s">
        <v>6626</v>
      </c>
      <c r="K712" t="s">
        <v>955</v>
      </c>
      <c r="L712" t="s">
        <v>71</v>
      </c>
      <c r="M712" t="s">
        <v>71</v>
      </c>
      <c r="N712" t="s">
        <v>71</v>
      </c>
      <c r="O712" t="s">
        <v>71</v>
      </c>
      <c r="P712" t="s">
        <v>71</v>
      </c>
      <c r="Q712" t="s">
        <v>71</v>
      </c>
      <c r="R712" t="s">
        <v>71</v>
      </c>
      <c r="S712" t="s">
        <v>71</v>
      </c>
      <c r="T712" t="s">
        <v>71</v>
      </c>
      <c r="U712" t="s">
        <v>71</v>
      </c>
      <c r="V712" t="s">
        <v>71</v>
      </c>
      <c r="W712" t="s">
        <v>6627</v>
      </c>
      <c r="X712" t="s">
        <v>71</v>
      </c>
      <c r="Y712" t="s">
        <v>71</v>
      </c>
      <c r="Z712" t="s">
        <v>71</v>
      </c>
      <c r="AA712" t="s">
        <v>71</v>
      </c>
      <c r="AB712" t="s">
        <v>71</v>
      </c>
      <c r="AC712" t="s">
        <v>71</v>
      </c>
      <c r="AD712" t="s">
        <v>71</v>
      </c>
      <c r="AE712" t="s">
        <v>71</v>
      </c>
      <c r="AF712" t="s">
        <v>71</v>
      </c>
      <c r="AG712" t="s">
        <v>71</v>
      </c>
      <c r="AH712" t="s">
        <v>71</v>
      </c>
      <c r="AI712" t="s">
        <v>71</v>
      </c>
      <c r="AJ712" t="s">
        <v>71</v>
      </c>
      <c r="AK712" t="s">
        <v>71</v>
      </c>
      <c r="AL712" t="s">
        <v>71</v>
      </c>
      <c r="AM712" t="s">
        <v>71</v>
      </c>
      <c r="AN712" t="s">
        <v>71</v>
      </c>
      <c r="AO712" t="s">
        <v>71</v>
      </c>
      <c r="AP712" t="s">
        <v>958</v>
      </c>
      <c r="AQ712" t="s">
        <v>959</v>
      </c>
      <c r="AR712" t="s">
        <v>71</v>
      </c>
      <c r="AS712" t="s">
        <v>71</v>
      </c>
      <c r="AT712" t="s">
        <v>71</v>
      </c>
      <c r="AU712" t="s">
        <v>960</v>
      </c>
      <c r="AV712">
        <v>2015</v>
      </c>
      <c r="AW712">
        <v>43</v>
      </c>
      <c r="AX712">
        <v>4</v>
      </c>
      <c r="AY712" t="s">
        <v>71</v>
      </c>
      <c r="AZ712" t="s">
        <v>71</v>
      </c>
      <c r="BA712" t="s">
        <v>71</v>
      </c>
      <c r="BB712" t="s">
        <v>71</v>
      </c>
      <c r="BC712">
        <v>565</v>
      </c>
      <c r="BD712">
        <v>577</v>
      </c>
      <c r="BE712" t="s">
        <v>71</v>
      </c>
      <c r="BF712" t="s">
        <v>6628</v>
      </c>
      <c r="BG712" t="str">
        <f>HYPERLINK("http://dx.doi.org/10.1007/s10462-013-9393-z","http://dx.doi.org/10.1007/s10462-013-9393-z")</f>
        <v>http://dx.doi.org/10.1007/s10462-013-9393-z</v>
      </c>
      <c r="BH712" t="s">
        <v>71</v>
      </c>
      <c r="BI712" t="s">
        <v>71</v>
      </c>
      <c r="BJ712" t="s">
        <v>71</v>
      </c>
      <c r="BK712" t="s">
        <v>71</v>
      </c>
      <c r="BL712" t="s">
        <v>71</v>
      </c>
      <c r="BM712" t="s">
        <v>71</v>
      </c>
      <c r="BN712" t="s">
        <v>71</v>
      </c>
      <c r="BO712" t="s">
        <v>71</v>
      </c>
      <c r="BP712" t="s">
        <v>71</v>
      </c>
      <c r="BQ712" t="s">
        <v>71</v>
      </c>
      <c r="BR712" t="s">
        <v>71</v>
      </c>
      <c r="BS712" t="s">
        <v>71</v>
      </c>
      <c r="BT712" t="s">
        <v>6629</v>
      </c>
      <c r="BU712" t="str">
        <f>HYPERLINK("https%3A%2F%2Fwww.webofscience.com%2Fwos%2Fwoscc%2Ffull-record%2FWOS:000351112300005","View Full Record in Web of Science")</f>
        <v>View Full Record in Web of Science</v>
      </c>
    </row>
    <row r="713" spans="1:73" x14ac:dyDescent="0.25">
      <c r="A713" t="s">
        <v>83</v>
      </c>
      <c r="B713" t="s">
        <v>6630</v>
      </c>
      <c r="C713" t="s">
        <v>71</v>
      </c>
      <c r="D713" t="s">
        <v>6631</v>
      </c>
      <c r="E713" t="s">
        <v>71</v>
      </c>
      <c r="F713" t="s">
        <v>6632</v>
      </c>
      <c r="G713" t="s">
        <v>71</v>
      </c>
      <c r="H713" t="s">
        <v>71</v>
      </c>
      <c r="I713" t="s">
        <v>6633</v>
      </c>
      <c r="K713" t="s">
        <v>6634</v>
      </c>
      <c r="L713" t="s">
        <v>687</v>
      </c>
      <c r="M713" t="s">
        <v>71</v>
      </c>
      <c r="N713" t="s">
        <v>71</v>
      </c>
      <c r="O713" t="s">
        <v>71</v>
      </c>
      <c r="P713" t="s">
        <v>6635</v>
      </c>
      <c r="Q713" t="s">
        <v>2791</v>
      </c>
      <c r="R713" t="s">
        <v>2792</v>
      </c>
      <c r="S713" t="s">
        <v>71</v>
      </c>
      <c r="T713" t="s">
        <v>71</v>
      </c>
      <c r="U713" t="s">
        <v>71</v>
      </c>
      <c r="V713" t="s">
        <v>71</v>
      </c>
      <c r="W713" t="s">
        <v>6636</v>
      </c>
      <c r="X713" t="s">
        <v>71</v>
      </c>
      <c r="Y713" t="s">
        <v>71</v>
      </c>
      <c r="Z713" t="s">
        <v>71</v>
      </c>
      <c r="AA713" t="s">
        <v>71</v>
      </c>
      <c r="AB713" t="s">
        <v>6637</v>
      </c>
      <c r="AC713" t="s">
        <v>6638</v>
      </c>
      <c r="AD713" t="s">
        <v>71</v>
      </c>
      <c r="AE713" t="s">
        <v>71</v>
      </c>
      <c r="AF713" t="s">
        <v>71</v>
      </c>
      <c r="AG713" t="s">
        <v>71</v>
      </c>
      <c r="AH713" t="s">
        <v>71</v>
      </c>
      <c r="AI713" t="s">
        <v>71</v>
      </c>
      <c r="AJ713" t="s">
        <v>71</v>
      </c>
      <c r="AK713" t="s">
        <v>71</v>
      </c>
      <c r="AL713" t="s">
        <v>71</v>
      </c>
      <c r="AM713" t="s">
        <v>71</v>
      </c>
      <c r="AN713" t="s">
        <v>71</v>
      </c>
      <c r="AO713" t="s">
        <v>71</v>
      </c>
      <c r="AP713" t="s">
        <v>695</v>
      </c>
      <c r="AQ713" t="s">
        <v>1283</v>
      </c>
      <c r="AR713" t="s">
        <v>6639</v>
      </c>
      <c r="AS713" t="s">
        <v>71</v>
      </c>
      <c r="AT713" t="s">
        <v>71</v>
      </c>
      <c r="AU713" t="s">
        <v>71</v>
      </c>
      <c r="AV713">
        <v>2021</v>
      </c>
      <c r="AW713">
        <v>12871</v>
      </c>
      <c r="AX713" t="s">
        <v>71</v>
      </c>
      <c r="AY713" t="s">
        <v>71</v>
      </c>
      <c r="AZ713" t="s">
        <v>71</v>
      </c>
      <c r="BA713" t="s">
        <v>71</v>
      </c>
      <c r="BB713" t="s">
        <v>71</v>
      </c>
      <c r="BC713">
        <v>209</v>
      </c>
      <c r="BD713">
        <v>222</v>
      </c>
      <c r="BE713" t="s">
        <v>71</v>
      </c>
      <c r="BF713" t="s">
        <v>6640</v>
      </c>
      <c r="BG713" t="str">
        <f>HYPERLINK("http://dx.doi.org/10.1007/978-3-030-86967-0_16","http://dx.doi.org/10.1007/978-3-030-86967-0_16")</f>
        <v>http://dx.doi.org/10.1007/978-3-030-86967-0_16</v>
      </c>
      <c r="BH713" t="s">
        <v>71</v>
      </c>
      <c r="BI713" t="s">
        <v>71</v>
      </c>
      <c r="BJ713" t="s">
        <v>71</v>
      </c>
      <c r="BK713" t="s">
        <v>71</v>
      </c>
      <c r="BL713" t="s">
        <v>71</v>
      </c>
      <c r="BM713" t="s">
        <v>71</v>
      </c>
      <c r="BN713" t="s">
        <v>71</v>
      </c>
      <c r="BO713" t="s">
        <v>71</v>
      </c>
      <c r="BP713" t="s">
        <v>71</v>
      </c>
      <c r="BQ713" t="s">
        <v>71</v>
      </c>
      <c r="BR713" t="s">
        <v>71</v>
      </c>
      <c r="BS713" t="s">
        <v>71</v>
      </c>
      <c r="BT713" t="s">
        <v>6641</v>
      </c>
      <c r="BU713" t="str">
        <f>HYPERLINK("https%3A%2F%2Fwww.webofscience.com%2Fwos%2Fwoscc%2Ffull-record%2FWOS:000711830100016","View Full Record in Web of Science")</f>
        <v>View Full Record in Web of Science</v>
      </c>
    </row>
    <row r="714" spans="1:73" x14ac:dyDescent="0.25">
      <c r="A714" t="s">
        <v>83</v>
      </c>
      <c r="B714" t="s">
        <v>6642</v>
      </c>
      <c r="C714" t="s">
        <v>71</v>
      </c>
      <c r="D714" t="s">
        <v>5780</v>
      </c>
      <c r="E714" t="s">
        <v>71</v>
      </c>
      <c r="F714" t="s">
        <v>6643</v>
      </c>
      <c r="G714" t="s">
        <v>71</v>
      </c>
      <c r="H714" t="s">
        <v>71</v>
      </c>
      <c r="I714" t="s">
        <v>6644</v>
      </c>
      <c r="K714" t="s">
        <v>5783</v>
      </c>
      <c r="L714" t="s">
        <v>1179</v>
      </c>
      <c r="M714" t="s">
        <v>71</v>
      </c>
      <c r="N714" t="s">
        <v>71</v>
      </c>
      <c r="O714" t="s">
        <v>71</v>
      </c>
      <c r="P714" t="s">
        <v>5784</v>
      </c>
      <c r="Q714" t="s">
        <v>5785</v>
      </c>
      <c r="R714" t="s">
        <v>5786</v>
      </c>
      <c r="S714" t="s">
        <v>3531</v>
      </c>
      <c r="T714" t="s">
        <v>71</v>
      </c>
      <c r="U714" t="s">
        <v>71</v>
      </c>
      <c r="V714" t="s">
        <v>71</v>
      </c>
      <c r="W714" t="s">
        <v>6645</v>
      </c>
      <c r="X714" t="s">
        <v>71</v>
      </c>
      <c r="Y714" t="s">
        <v>71</v>
      </c>
      <c r="Z714" t="s">
        <v>71</v>
      </c>
      <c r="AA714" t="s">
        <v>71</v>
      </c>
      <c r="AB714" t="s">
        <v>71</v>
      </c>
      <c r="AC714" t="s">
        <v>71</v>
      </c>
      <c r="AD714" t="s">
        <v>71</v>
      </c>
      <c r="AE714" t="s">
        <v>71</v>
      </c>
      <c r="AF714" t="s">
        <v>71</v>
      </c>
      <c r="AG714" t="s">
        <v>71</v>
      </c>
      <c r="AH714" t="s">
        <v>71</v>
      </c>
      <c r="AI714" t="s">
        <v>71</v>
      </c>
      <c r="AJ714" t="s">
        <v>71</v>
      </c>
      <c r="AK714" t="s">
        <v>71</v>
      </c>
      <c r="AL714" t="s">
        <v>71</v>
      </c>
      <c r="AM714" t="s">
        <v>71</v>
      </c>
      <c r="AN714" t="s">
        <v>71</v>
      </c>
      <c r="AO714" t="s">
        <v>71</v>
      </c>
      <c r="AP714" t="s">
        <v>1187</v>
      </c>
      <c r="AQ714" t="s">
        <v>71</v>
      </c>
      <c r="AR714" t="s">
        <v>71</v>
      </c>
      <c r="AS714" t="s">
        <v>71</v>
      </c>
      <c r="AT714" t="s">
        <v>71</v>
      </c>
      <c r="AU714" t="s">
        <v>71</v>
      </c>
      <c r="AV714">
        <v>2021</v>
      </c>
      <c r="AW714">
        <v>192</v>
      </c>
      <c r="AX714" t="s">
        <v>71</v>
      </c>
      <c r="AY714" t="s">
        <v>71</v>
      </c>
      <c r="AZ714" t="s">
        <v>71</v>
      </c>
      <c r="BA714" t="s">
        <v>71</v>
      </c>
      <c r="BB714" t="s">
        <v>71</v>
      </c>
      <c r="BC714">
        <v>80</v>
      </c>
      <c r="BD714">
        <v>89</v>
      </c>
      <c r="BE714" t="s">
        <v>71</v>
      </c>
      <c r="BF714" t="s">
        <v>6646</v>
      </c>
      <c r="BG714" t="str">
        <f>HYPERLINK("http://dx.doi.org/10.1016/j.procs.2021.08.009","http://dx.doi.org/10.1016/j.procs.2021.08.009")</f>
        <v>http://dx.doi.org/10.1016/j.procs.2021.08.009</v>
      </c>
      <c r="BH714" t="s">
        <v>71</v>
      </c>
      <c r="BI714" t="s">
        <v>71</v>
      </c>
      <c r="BJ714" t="s">
        <v>71</v>
      </c>
      <c r="BK714" t="s">
        <v>71</v>
      </c>
      <c r="BL714" t="s">
        <v>71</v>
      </c>
      <c r="BM714" t="s">
        <v>71</v>
      </c>
      <c r="BN714" t="s">
        <v>71</v>
      </c>
      <c r="BO714" t="s">
        <v>71</v>
      </c>
      <c r="BP714" t="s">
        <v>71</v>
      </c>
      <c r="BQ714" t="s">
        <v>71</v>
      </c>
      <c r="BR714" t="s">
        <v>71</v>
      </c>
      <c r="BS714" t="s">
        <v>71</v>
      </c>
      <c r="BT714" t="s">
        <v>6647</v>
      </c>
      <c r="BU714" t="str">
        <f>HYPERLINK("https%3A%2F%2Fwww.webofscience.com%2Fwos%2Fwoscc%2Ffull-record%2FWOS:000720289000008","View Full Record in Web of Science")</f>
        <v>View Full Record in Web of Science</v>
      </c>
    </row>
    <row r="715" spans="1:73" x14ac:dyDescent="0.25">
      <c r="A715" t="s">
        <v>69</v>
      </c>
      <c r="B715" t="s">
        <v>6648</v>
      </c>
      <c r="C715" t="s">
        <v>71</v>
      </c>
      <c r="D715" t="s">
        <v>71</v>
      </c>
      <c r="E715" t="s">
        <v>71</v>
      </c>
      <c r="F715" t="s">
        <v>6648</v>
      </c>
      <c r="G715" t="s">
        <v>71</v>
      </c>
      <c r="H715" t="s">
        <v>71</v>
      </c>
      <c r="I715" t="s">
        <v>6649</v>
      </c>
      <c r="K715" t="s">
        <v>6650</v>
      </c>
      <c r="L715" t="s">
        <v>71</v>
      </c>
      <c r="M715" t="s">
        <v>71</v>
      </c>
      <c r="N715" t="s">
        <v>71</v>
      </c>
      <c r="O715" t="s">
        <v>71</v>
      </c>
      <c r="P715" t="s">
        <v>71</v>
      </c>
      <c r="Q715" t="s">
        <v>71</v>
      </c>
      <c r="R715" t="s">
        <v>71</v>
      </c>
      <c r="S715" t="s">
        <v>71</v>
      </c>
      <c r="T715" t="s">
        <v>71</v>
      </c>
      <c r="U715" t="s">
        <v>71</v>
      </c>
      <c r="V715" t="s">
        <v>71</v>
      </c>
      <c r="W715" t="s">
        <v>6651</v>
      </c>
      <c r="X715" t="s">
        <v>71</v>
      </c>
      <c r="Y715" t="s">
        <v>71</v>
      </c>
      <c r="Z715" t="s">
        <v>71</v>
      </c>
      <c r="AA715" t="s">
        <v>71</v>
      </c>
      <c r="AB715" t="s">
        <v>71</v>
      </c>
      <c r="AC715" t="s">
        <v>1072</v>
      </c>
      <c r="AD715" t="s">
        <v>71</v>
      </c>
      <c r="AE715" t="s">
        <v>71</v>
      </c>
      <c r="AF715" t="s">
        <v>71</v>
      </c>
      <c r="AG715" t="s">
        <v>71</v>
      </c>
      <c r="AH715" t="s">
        <v>71</v>
      </c>
      <c r="AI715" t="s">
        <v>71</v>
      </c>
      <c r="AJ715" t="s">
        <v>71</v>
      </c>
      <c r="AK715" t="s">
        <v>71</v>
      </c>
      <c r="AL715" t="s">
        <v>71</v>
      </c>
      <c r="AM715" t="s">
        <v>71</v>
      </c>
      <c r="AN715" t="s">
        <v>71</v>
      </c>
      <c r="AO715" t="s">
        <v>71</v>
      </c>
      <c r="AP715" t="s">
        <v>6652</v>
      </c>
      <c r="AQ715" t="s">
        <v>6653</v>
      </c>
      <c r="AR715" t="s">
        <v>71</v>
      </c>
      <c r="AS715" t="s">
        <v>71</v>
      </c>
      <c r="AT715" t="s">
        <v>71</v>
      </c>
      <c r="AU715" t="s">
        <v>794</v>
      </c>
      <c r="AV715">
        <v>2002</v>
      </c>
      <c r="AW715">
        <v>13</v>
      </c>
      <c r="AX715">
        <v>1</v>
      </c>
      <c r="AY715" t="s">
        <v>71</v>
      </c>
      <c r="AZ715" t="s">
        <v>71</v>
      </c>
      <c r="BA715" t="s">
        <v>71</v>
      </c>
      <c r="BB715" t="s">
        <v>71</v>
      </c>
      <c r="BC715">
        <v>3</v>
      </c>
      <c r="BD715">
        <v>14</v>
      </c>
      <c r="BE715" t="s">
        <v>71</v>
      </c>
      <c r="BF715" t="s">
        <v>6654</v>
      </c>
      <c r="BG715" t="str">
        <f>HYPERLINK("http://dx.doi.org/10.1109/72.977258","http://dx.doi.org/10.1109/72.977258")</f>
        <v>http://dx.doi.org/10.1109/72.977258</v>
      </c>
      <c r="BH715" t="s">
        <v>71</v>
      </c>
      <c r="BI715" t="s">
        <v>71</v>
      </c>
      <c r="BJ715" t="s">
        <v>71</v>
      </c>
      <c r="BK715" t="s">
        <v>71</v>
      </c>
      <c r="BL715" t="s">
        <v>71</v>
      </c>
      <c r="BM715" t="s">
        <v>71</v>
      </c>
      <c r="BN715" t="s">
        <v>71</v>
      </c>
      <c r="BO715">
        <v>18244404</v>
      </c>
      <c r="BP715" t="s">
        <v>71</v>
      </c>
      <c r="BQ715" t="s">
        <v>71</v>
      </c>
      <c r="BR715" t="s">
        <v>71</v>
      </c>
      <c r="BS715" t="s">
        <v>71</v>
      </c>
      <c r="BT715" t="s">
        <v>6655</v>
      </c>
      <c r="BU715" t="str">
        <f>HYPERLINK("https%3A%2F%2Fwww.webofscience.com%2Fwos%2Fwoscc%2Ffull-record%2FWOS:000173440100002","View Full Record in Web of Science")</f>
        <v>View Full Record in Web of Science</v>
      </c>
    </row>
    <row r="716" spans="1:73" x14ac:dyDescent="0.25">
      <c r="A716" t="s">
        <v>69</v>
      </c>
      <c r="B716" t="s">
        <v>6656</v>
      </c>
      <c r="C716" t="s">
        <v>71</v>
      </c>
      <c r="D716" t="s">
        <v>71</v>
      </c>
      <c r="E716" t="s">
        <v>71</v>
      </c>
      <c r="F716" t="s">
        <v>6657</v>
      </c>
      <c r="G716" t="s">
        <v>71</v>
      </c>
      <c r="H716" t="s">
        <v>71</v>
      </c>
      <c r="I716" t="s">
        <v>6658</v>
      </c>
      <c r="K716" t="s">
        <v>3303</v>
      </c>
      <c r="L716" t="s">
        <v>71</v>
      </c>
      <c r="M716" t="s">
        <v>71</v>
      </c>
      <c r="N716" t="s">
        <v>71</v>
      </c>
      <c r="O716" t="s">
        <v>71</v>
      </c>
      <c r="P716" t="s">
        <v>71</v>
      </c>
      <c r="Q716" t="s">
        <v>71</v>
      </c>
      <c r="R716" t="s">
        <v>71</v>
      </c>
      <c r="S716" t="s">
        <v>71</v>
      </c>
      <c r="T716" t="s">
        <v>71</v>
      </c>
      <c r="U716" t="s">
        <v>71</v>
      </c>
      <c r="V716" t="s">
        <v>71</v>
      </c>
      <c r="W716" t="s">
        <v>6659</v>
      </c>
      <c r="X716" t="s">
        <v>71</v>
      </c>
      <c r="Y716" t="s">
        <v>71</v>
      </c>
      <c r="Z716" t="s">
        <v>71</v>
      </c>
      <c r="AA716" t="s">
        <v>71</v>
      </c>
      <c r="AB716" t="s">
        <v>6660</v>
      </c>
      <c r="AC716" t="s">
        <v>6661</v>
      </c>
      <c r="AD716" t="s">
        <v>71</v>
      </c>
      <c r="AE716" t="s">
        <v>71</v>
      </c>
      <c r="AF716" t="s">
        <v>71</v>
      </c>
      <c r="AG716" t="s">
        <v>71</v>
      </c>
      <c r="AH716" t="s">
        <v>71</v>
      </c>
      <c r="AI716" t="s">
        <v>71</v>
      </c>
      <c r="AJ716" t="s">
        <v>71</v>
      </c>
      <c r="AK716" t="s">
        <v>71</v>
      </c>
      <c r="AL716" t="s">
        <v>71</v>
      </c>
      <c r="AM716" t="s">
        <v>71</v>
      </c>
      <c r="AN716" t="s">
        <v>71</v>
      </c>
      <c r="AO716" t="s">
        <v>71</v>
      </c>
      <c r="AP716" t="s">
        <v>3305</v>
      </c>
      <c r="AQ716" t="s">
        <v>3306</v>
      </c>
      <c r="AR716" t="s">
        <v>71</v>
      </c>
      <c r="AS716" t="s">
        <v>71</v>
      </c>
      <c r="AT716" t="s">
        <v>71</v>
      </c>
      <c r="AU716" t="s">
        <v>6662</v>
      </c>
      <c r="AV716">
        <v>2019</v>
      </c>
      <c r="AW716">
        <v>32</v>
      </c>
      <c r="AX716">
        <v>6</v>
      </c>
      <c r="AY716" t="s">
        <v>71</v>
      </c>
      <c r="AZ716" t="s">
        <v>71</v>
      </c>
      <c r="BA716" t="s">
        <v>71</v>
      </c>
      <c r="BB716" t="s">
        <v>71</v>
      </c>
      <c r="BC716">
        <v>964</v>
      </c>
      <c r="BD716">
        <v>992</v>
      </c>
      <c r="BE716" t="s">
        <v>71</v>
      </c>
      <c r="BF716" t="s">
        <v>6663</v>
      </c>
      <c r="BG716" t="str">
        <f>HYPERLINK("http://dx.doi.org/10.1108/JEIM-10-2018-0236","http://dx.doi.org/10.1108/JEIM-10-2018-0236")</f>
        <v>http://dx.doi.org/10.1108/JEIM-10-2018-0236</v>
      </c>
      <c r="BH716" t="s">
        <v>71</v>
      </c>
      <c r="BI716" t="s">
        <v>71</v>
      </c>
      <c r="BJ716" t="s">
        <v>71</v>
      </c>
      <c r="BK716" t="s">
        <v>71</v>
      </c>
      <c r="BL716" t="s">
        <v>71</v>
      </c>
      <c r="BM716" t="s">
        <v>71</v>
      </c>
      <c r="BN716" t="s">
        <v>71</v>
      </c>
      <c r="BO716" t="s">
        <v>71</v>
      </c>
      <c r="BP716" t="s">
        <v>71</v>
      </c>
      <c r="BQ716" t="s">
        <v>71</v>
      </c>
      <c r="BR716" t="s">
        <v>71</v>
      </c>
      <c r="BS716" t="s">
        <v>71</v>
      </c>
      <c r="BT716" t="s">
        <v>6664</v>
      </c>
      <c r="BU716" t="str">
        <f>HYPERLINK("https%3A%2F%2Fwww.webofscience.com%2Fwos%2Fwoscc%2Ffull-record%2FWOS:000488473800003","View Full Record in Web of Science")</f>
        <v>View Full Record in Web of Science</v>
      </c>
    </row>
    <row r="717" spans="1:73" x14ac:dyDescent="0.25">
      <c r="A717" t="s">
        <v>69</v>
      </c>
      <c r="B717" t="s">
        <v>6665</v>
      </c>
      <c r="C717" t="s">
        <v>71</v>
      </c>
      <c r="D717" t="s">
        <v>71</v>
      </c>
      <c r="E717" t="s">
        <v>71</v>
      </c>
      <c r="F717" t="s">
        <v>6666</v>
      </c>
      <c r="G717" t="s">
        <v>71</v>
      </c>
      <c r="H717" t="s">
        <v>71</v>
      </c>
      <c r="I717" t="s">
        <v>6667</v>
      </c>
      <c r="K717" t="s">
        <v>6668</v>
      </c>
      <c r="L717" t="s">
        <v>71</v>
      </c>
      <c r="M717" t="s">
        <v>71</v>
      </c>
      <c r="N717" t="s">
        <v>71</v>
      </c>
      <c r="O717" t="s">
        <v>71</v>
      </c>
      <c r="P717" t="s">
        <v>71</v>
      </c>
      <c r="Q717" t="s">
        <v>71</v>
      </c>
      <c r="R717" t="s">
        <v>71</v>
      </c>
      <c r="S717" t="s">
        <v>71</v>
      </c>
      <c r="T717" t="s">
        <v>71</v>
      </c>
      <c r="U717" t="s">
        <v>71</v>
      </c>
      <c r="V717" t="s">
        <v>71</v>
      </c>
      <c r="W717" t="s">
        <v>6669</v>
      </c>
      <c r="X717" t="s">
        <v>71</v>
      </c>
      <c r="Y717" t="s">
        <v>71</v>
      </c>
      <c r="Z717" t="s">
        <v>71</v>
      </c>
      <c r="AA717" t="s">
        <v>71</v>
      </c>
      <c r="AB717" t="s">
        <v>6670</v>
      </c>
      <c r="AC717" t="s">
        <v>6671</v>
      </c>
      <c r="AD717" t="s">
        <v>71</v>
      </c>
      <c r="AE717" t="s">
        <v>71</v>
      </c>
      <c r="AF717" t="s">
        <v>71</v>
      </c>
      <c r="AG717" t="s">
        <v>71</v>
      </c>
      <c r="AH717" t="s">
        <v>71</v>
      </c>
      <c r="AI717" t="s">
        <v>71</v>
      </c>
      <c r="AJ717" t="s">
        <v>71</v>
      </c>
      <c r="AK717" t="s">
        <v>71</v>
      </c>
      <c r="AL717" t="s">
        <v>71</v>
      </c>
      <c r="AM717" t="s">
        <v>71</v>
      </c>
      <c r="AN717" t="s">
        <v>71</v>
      </c>
      <c r="AO717" t="s">
        <v>71</v>
      </c>
      <c r="AP717" t="s">
        <v>6672</v>
      </c>
      <c r="AQ717" t="s">
        <v>6673</v>
      </c>
      <c r="AR717" t="s">
        <v>71</v>
      </c>
      <c r="AS717" t="s">
        <v>71</v>
      </c>
      <c r="AT717" t="s">
        <v>71</v>
      </c>
      <c r="AU717" t="s">
        <v>794</v>
      </c>
      <c r="AV717">
        <v>2015</v>
      </c>
      <c r="AW717">
        <v>33</v>
      </c>
      <c r="AX717">
        <v>1</v>
      </c>
      <c r="AY717" t="s">
        <v>71</v>
      </c>
      <c r="AZ717" t="s">
        <v>71</v>
      </c>
      <c r="BA717" t="s">
        <v>71</v>
      </c>
      <c r="BB717" t="s">
        <v>71</v>
      </c>
      <c r="BC717">
        <v>1</v>
      </c>
      <c r="BD717">
        <v>31</v>
      </c>
      <c r="BE717" t="s">
        <v>71</v>
      </c>
      <c r="BF717" t="s">
        <v>6674</v>
      </c>
      <c r="BG717" t="str">
        <f>HYPERLINK("http://dx.doi.org/10.1007/s00354-015-0101-1","http://dx.doi.org/10.1007/s00354-015-0101-1")</f>
        <v>http://dx.doi.org/10.1007/s00354-015-0101-1</v>
      </c>
      <c r="BH717" t="s">
        <v>71</v>
      </c>
      <c r="BI717" t="s">
        <v>71</v>
      </c>
      <c r="BJ717" t="s">
        <v>71</v>
      </c>
      <c r="BK717" t="s">
        <v>71</v>
      </c>
      <c r="BL717" t="s">
        <v>71</v>
      </c>
      <c r="BM717" t="s">
        <v>71</v>
      </c>
      <c r="BN717" t="s">
        <v>71</v>
      </c>
      <c r="BO717" t="s">
        <v>71</v>
      </c>
      <c r="BP717" t="s">
        <v>71</v>
      </c>
      <c r="BQ717" t="s">
        <v>71</v>
      </c>
      <c r="BR717" t="s">
        <v>71</v>
      </c>
      <c r="BS717" t="s">
        <v>71</v>
      </c>
      <c r="BT717" t="s">
        <v>6675</v>
      </c>
      <c r="BU717" t="str">
        <f>HYPERLINK("https%3A%2F%2Fwww.webofscience.com%2Fwos%2Fwoscc%2Ffull-record%2FWOS:000348984300001","View Full Record in Web of Science")</f>
        <v>View Full Record in Web of Science</v>
      </c>
    </row>
    <row r="718" spans="1:73" x14ac:dyDescent="0.25">
      <c r="A718" t="s">
        <v>69</v>
      </c>
      <c r="B718" t="s">
        <v>6676</v>
      </c>
      <c r="C718" t="s">
        <v>71</v>
      </c>
      <c r="D718" t="s">
        <v>71</v>
      </c>
      <c r="E718" t="s">
        <v>71</v>
      </c>
      <c r="F718" t="s">
        <v>6677</v>
      </c>
      <c r="G718" t="s">
        <v>71</v>
      </c>
      <c r="H718" t="s">
        <v>71</v>
      </c>
      <c r="I718" t="s">
        <v>6678</v>
      </c>
      <c r="K718" t="s">
        <v>6679</v>
      </c>
      <c r="L718" t="s">
        <v>71</v>
      </c>
      <c r="M718" t="s">
        <v>71</v>
      </c>
      <c r="N718" t="s">
        <v>71</v>
      </c>
      <c r="O718" t="s">
        <v>71</v>
      </c>
      <c r="P718" t="s">
        <v>6680</v>
      </c>
      <c r="Q718" t="s">
        <v>6681</v>
      </c>
      <c r="R718" t="s">
        <v>6016</v>
      </c>
      <c r="S718" t="s">
        <v>71</v>
      </c>
      <c r="T718" t="s">
        <v>71</v>
      </c>
      <c r="U718" t="s">
        <v>71</v>
      </c>
      <c r="V718" t="s">
        <v>71</v>
      </c>
      <c r="W718" t="s">
        <v>6682</v>
      </c>
      <c r="X718" t="s">
        <v>71</v>
      </c>
      <c r="Y718" t="s">
        <v>71</v>
      </c>
      <c r="Z718" t="s">
        <v>71</v>
      </c>
      <c r="AA718" t="s">
        <v>71</v>
      </c>
      <c r="AB718" t="s">
        <v>71</v>
      </c>
      <c r="AC718" t="s">
        <v>71</v>
      </c>
      <c r="AD718" t="s">
        <v>71</v>
      </c>
      <c r="AE718" t="s">
        <v>71</v>
      </c>
      <c r="AF718" t="s">
        <v>71</v>
      </c>
      <c r="AG718" t="s">
        <v>71</v>
      </c>
      <c r="AH718" t="s">
        <v>71</v>
      </c>
      <c r="AI718" t="s">
        <v>71</v>
      </c>
      <c r="AJ718" t="s">
        <v>71</v>
      </c>
      <c r="AK718" t="s">
        <v>71</v>
      </c>
      <c r="AL718" t="s">
        <v>71</v>
      </c>
      <c r="AM718" t="s">
        <v>71</v>
      </c>
      <c r="AN718" t="s">
        <v>71</v>
      </c>
      <c r="AO718" t="s">
        <v>71</v>
      </c>
      <c r="AP718" t="s">
        <v>6683</v>
      </c>
      <c r="AQ718" t="s">
        <v>6684</v>
      </c>
      <c r="AR718" t="s">
        <v>71</v>
      </c>
      <c r="AS718" t="s">
        <v>71</v>
      </c>
      <c r="AT718" t="s">
        <v>71</v>
      </c>
      <c r="AU718" t="s">
        <v>728</v>
      </c>
      <c r="AV718">
        <v>2009</v>
      </c>
      <c r="AW718">
        <v>24</v>
      </c>
      <c r="AX718">
        <v>12</v>
      </c>
      <c r="AY718" t="s">
        <v>71</v>
      </c>
      <c r="AZ718" t="s">
        <v>71</v>
      </c>
      <c r="BA718" t="s">
        <v>180</v>
      </c>
      <c r="BB718" t="s">
        <v>71</v>
      </c>
      <c r="BC718">
        <v>1381</v>
      </c>
      <c r="BD718">
        <v>1390</v>
      </c>
      <c r="BE718" t="s">
        <v>71</v>
      </c>
      <c r="BF718" t="s">
        <v>6685</v>
      </c>
      <c r="BG718" t="str">
        <f>HYPERLINK("http://dx.doi.org/10.1016/j.envsoft.2009.07.004","http://dx.doi.org/10.1016/j.envsoft.2009.07.004")</f>
        <v>http://dx.doi.org/10.1016/j.envsoft.2009.07.004</v>
      </c>
      <c r="BH718" t="s">
        <v>71</v>
      </c>
      <c r="BI718" t="s">
        <v>71</v>
      </c>
      <c r="BJ718" t="s">
        <v>71</v>
      </c>
      <c r="BK718" t="s">
        <v>71</v>
      </c>
      <c r="BL718" t="s">
        <v>71</v>
      </c>
      <c r="BM718" t="s">
        <v>71</v>
      </c>
      <c r="BN718" t="s">
        <v>71</v>
      </c>
      <c r="BO718" t="s">
        <v>71</v>
      </c>
      <c r="BP718" t="s">
        <v>71</v>
      </c>
      <c r="BQ718" t="s">
        <v>71</v>
      </c>
      <c r="BR718" t="s">
        <v>71</v>
      </c>
      <c r="BS718" t="s">
        <v>71</v>
      </c>
      <c r="BT718" t="s">
        <v>6686</v>
      </c>
      <c r="BU718" t="str">
        <f>HYPERLINK("https%3A%2F%2Fwww.webofscience.com%2Fwos%2Fwoscc%2Ffull-record%2FWOS:000270611200005","View Full Record in Web of Science")</f>
        <v>View Full Record in Web of Science</v>
      </c>
    </row>
    <row r="719" spans="1:73" x14ac:dyDescent="0.25">
      <c r="A719" t="s">
        <v>83</v>
      </c>
      <c r="B719" t="s">
        <v>6687</v>
      </c>
      <c r="C719" t="s">
        <v>71</v>
      </c>
      <c r="D719" t="s">
        <v>6688</v>
      </c>
      <c r="E719" t="s">
        <v>71</v>
      </c>
      <c r="F719" t="s">
        <v>6689</v>
      </c>
      <c r="G719" t="s">
        <v>71</v>
      </c>
      <c r="H719" t="s">
        <v>71</v>
      </c>
      <c r="I719" t="s">
        <v>6690</v>
      </c>
      <c r="K719" t="s">
        <v>6691</v>
      </c>
      <c r="L719" t="s">
        <v>71</v>
      </c>
      <c r="M719" t="s">
        <v>71</v>
      </c>
      <c r="N719" t="s">
        <v>71</v>
      </c>
      <c r="O719" t="s">
        <v>71</v>
      </c>
      <c r="P719" t="s">
        <v>6692</v>
      </c>
      <c r="Q719" t="s">
        <v>6693</v>
      </c>
      <c r="R719" t="s">
        <v>6225</v>
      </c>
      <c r="S719" t="s">
        <v>6694</v>
      </c>
      <c r="T719" t="s">
        <v>71</v>
      </c>
      <c r="U719" t="s">
        <v>71</v>
      </c>
      <c r="V719" t="s">
        <v>71</v>
      </c>
      <c r="W719" t="s">
        <v>6695</v>
      </c>
      <c r="X719" t="s">
        <v>71</v>
      </c>
      <c r="Y719" t="s">
        <v>71</v>
      </c>
      <c r="Z719" t="s">
        <v>71</v>
      </c>
      <c r="AA719" t="s">
        <v>71</v>
      </c>
      <c r="AB719" t="s">
        <v>6696</v>
      </c>
      <c r="AC719" t="s">
        <v>6697</v>
      </c>
      <c r="AD719" t="s">
        <v>71</v>
      </c>
      <c r="AE719" t="s">
        <v>71</v>
      </c>
      <c r="AF719" t="s">
        <v>71</v>
      </c>
      <c r="AG719" t="s">
        <v>71</v>
      </c>
      <c r="AH719" t="s">
        <v>71</v>
      </c>
      <c r="AI719" t="s">
        <v>71</v>
      </c>
      <c r="AJ719" t="s">
        <v>71</v>
      </c>
      <c r="AK719" t="s">
        <v>71</v>
      </c>
      <c r="AL719" t="s">
        <v>71</v>
      </c>
      <c r="AM719" t="s">
        <v>71</v>
      </c>
      <c r="AN719" t="s">
        <v>71</v>
      </c>
      <c r="AO719" t="s">
        <v>71</v>
      </c>
      <c r="AP719" t="s">
        <v>71</v>
      </c>
      <c r="AQ719" t="s">
        <v>71</v>
      </c>
      <c r="AR719" t="s">
        <v>6698</v>
      </c>
      <c r="AS719" t="s">
        <v>71</v>
      </c>
      <c r="AT719" t="s">
        <v>71</v>
      </c>
      <c r="AU719" t="s">
        <v>71</v>
      </c>
      <c r="AV719">
        <v>2012</v>
      </c>
      <c r="AW719" t="s">
        <v>71</v>
      </c>
      <c r="AX719" t="s">
        <v>71</v>
      </c>
      <c r="AY719" t="s">
        <v>71</v>
      </c>
      <c r="AZ719" t="s">
        <v>71</v>
      </c>
      <c r="BA719" t="s">
        <v>71</v>
      </c>
      <c r="BB719" t="s">
        <v>71</v>
      </c>
      <c r="BC719">
        <v>709</v>
      </c>
      <c r="BD719">
        <v>714</v>
      </c>
      <c r="BE719" t="s">
        <v>71</v>
      </c>
      <c r="BF719" t="s">
        <v>71</v>
      </c>
      <c r="BG719" t="s">
        <v>71</v>
      </c>
      <c r="BH719" t="s">
        <v>71</v>
      </c>
      <c r="BI719" t="s">
        <v>71</v>
      </c>
      <c r="BJ719" t="s">
        <v>71</v>
      </c>
      <c r="BK719" t="s">
        <v>71</v>
      </c>
      <c r="BL719" t="s">
        <v>71</v>
      </c>
      <c r="BM719" t="s">
        <v>71</v>
      </c>
      <c r="BN719" t="s">
        <v>71</v>
      </c>
      <c r="BO719" t="s">
        <v>71</v>
      </c>
      <c r="BP719" t="s">
        <v>71</v>
      </c>
      <c r="BQ719" t="s">
        <v>71</v>
      </c>
      <c r="BR719" t="s">
        <v>71</v>
      </c>
      <c r="BS719" t="s">
        <v>71</v>
      </c>
      <c r="BT719" t="s">
        <v>6699</v>
      </c>
      <c r="BU719" t="str">
        <f>HYPERLINK("https%3A%2F%2Fwww.webofscience.com%2Fwos%2Fwoscc%2Ffull-record%2FWOS:000320196400128","View Full Record in Web of Science")</f>
        <v>View Full Record in Web of Science</v>
      </c>
    </row>
    <row r="720" spans="1:73" x14ac:dyDescent="0.25">
      <c r="A720" t="s">
        <v>83</v>
      </c>
      <c r="B720" t="s">
        <v>6700</v>
      </c>
      <c r="C720" t="s">
        <v>71</v>
      </c>
      <c r="D720" t="s">
        <v>71</v>
      </c>
      <c r="E720" t="s">
        <v>102</v>
      </c>
      <c r="F720" t="s">
        <v>6701</v>
      </c>
      <c r="G720" t="s">
        <v>71</v>
      </c>
      <c r="H720" t="s">
        <v>71</v>
      </c>
      <c r="I720" t="s">
        <v>6702</v>
      </c>
      <c r="K720" t="s">
        <v>6703</v>
      </c>
      <c r="L720" t="s">
        <v>71</v>
      </c>
      <c r="M720" t="s">
        <v>71</v>
      </c>
      <c r="N720" t="s">
        <v>71</v>
      </c>
      <c r="O720" t="s">
        <v>71</v>
      </c>
      <c r="P720" t="s">
        <v>6704</v>
      </c>
      <c r="Q720" t="s">
        <v>6705</v>
      </c>
      <c r="R720" t="s">
        <v>5476</v>
      </c>
      <c r="S720" t="s">
        <v>6706</v>
      </c>
      <c r="T720" t="s">
        <v>71</v>
      </c>
      <c r="U720" t="s">
        <v>71</v>
      </c>
      <c r="V720" t="s">
        <v>71</v>
      </c>
      <c r="W720" t="s">
        <v>6707</v>
      </c>
      <c r="X720" t="s">
        <v>71</v>
      </c>
      <c r="Y720" t="s">
        <v>71</v>
      </c>
      <c r="Z720" t="s">
        <v>71</v>
      </c>
      <c r="AA720" t="s">
        <v>71</v>
      </c>
      <c r="AB720" t="s">
        <v>71</v>
      </c>
      <c r="AC720" t="s">
        <v>71</v>
      </c>
      <c r="AD720" t="s">
        <v>71</v>
      </c>
      <c r="AE720" t="s">
        <v>71</v>
      </c>
      <c r="AF720" t="s">
        <v>71</v>
      </c>
      <c r="AG720" t="s">
        <v>71</v>
      </c>
      <c r="AH720" t="s">
        <v>71</v>
      </c>
      <c r="AI720" t="s">
        <v>71</v>
      </c>
      <c r="AJ720" t="s">
        <v>71</v>
      </c>
      <c r="AK720" t="s">
        <v>71</v>
      </c>
      <c r="AL720" t="s">
        <v>71</v>
      </c>
      <c r="AM720" t="s">
        <v>71</v>
      </c>
      <c r="AN720" t="s">
        <v>71</v>
      </c>
      <c r="AO720" t="s">
        <v>71</v>
      </c>
      <c r="AP720" t="s">
        <v>71</v>
      </c>
      <c r="AQ720" t="s">
        <v>71</v>
      </c>
      <c r="AR720" t="s">
        <v>6708</v>
      </c>
      <c r="AS720" t="s">
        <v>71</v>
      </c>
      <c r="AT720" t="s">
        <v>71</v>
      </c>
      <c r="AU720" t="s">
        <v>71</v>
      </c>
      <c r="AV720">
        <v>2021</v>
      </c>
      <c r="AW720" t="s">
        <v>71</v>
      </c>
      <c r="AX720" t="s">
        <v>71</v>
      </c>
      <c r="AY720" t="s">
        <v>71</v>
      </c>
      <c r="AZ720" t="s">
        <v>71</v>
      </c>
      <c r="BA720" t="s">
        <v>71</v>
      </c>
      <c r="BB720" t="s">
        <v>71</v>
      </c>
      <c r="BC720">
        <v>178</v>
      </c>
      <c r="BD720">
        <v>183</v>
      </c>
      <c r="BE720" t="s">
        <v>71</v>
      </c>
      <c r="BF720" t="s">
        <v>6709</v>
      </c>
      <c r="BG720" t="str">
        <f>HYPERLINK("http://dx.doi.org/10.1109/ICID54526.2021.00042","http://dx.doi.org/10.1109/ICID54526.2021.00042")</f>
        <v>http://dx.doi.org/10.1109/ICID54526.2021.00042</v>
      </c>
      <c r="BH720" t="s">
        <v>71</v>
      </c>
      <c r="BI720" t="s">
        <v>71</v>
      </c>
      <c r="BJ720" t="s">
        <v>71</v>
      </c>
      <c r="BK720" t="s">
        <v>71</v>
      </c>
      <c r="BL720" t="s">
        <v>71</v>
      </c>
      <c r="BM720" t="s">
        <v>71</v>
      </c>
      <c r="BN720" t="s">
        <v>71</v>
      </c>
      <c r="BO720" t="s">
        <v>71</v>
      </c>
      <c r="BP720" t="s">
        <v>71</v>
      </c>
      <c r="BQ720" t="s">
        <v>71</v>
      </c>
      <c r="BR720" t="s">
        <v>71</v>
      </c>
      <c r="BS720" t="s">
        <v>71</v>
      </c>
      <c r="BT720" t="s">
        <v>6710</v>
      </c>
      <c r="BU720" t="str">
        <f>HYPERLINK("https%3A%2F%2Fwww.webofscience.com%2Fwos%2Fwoscc%2Ffull-record%2FWOS:000778880700035","View Full Record in Web of Science")</f>
        <v>View Full Record in Web of Science</v>
      </c>
    </row>
    <row r="721" spans="1:73" x14ac:dyDescent="0.25">
      <c r="A721" t="s">
        <v>69</v>
      </c>
      <c r="B721" t="s">
        <v>6711</v>
      </c>
      <c r="C721" t="s">
        <v>71</v>
      </c>
      <c r="D721" t="s">
        <v>71</v>
      </c>
      <c r="E721" t="s">
        <v>71</v>
      </c>
      <c r="F721" t="s">
        <v>6712</v>
      </c>
      <c r="G721" t="s">
        <v>71</v>
      </c>
      <c r="H721" t="s">
        <v>71</v>
      </c>
      <c r="I721" t="s">
        <v>6713</v>
      </c>
      <c r="K721" t="s">
        <v>766</v>
      </c>
      <c r="L721" t="s">
        <v>71</v>
      </c>
      <c r="M721" t="s">
        <v>71</v>
      </c>
      <c r="N721" t="s">
        <v>71</v>
      </c>
      <c r="O721" t="s">
        <v>71</v>
      </c>
      <c r="P721" t="s">
        <v>71</v>
      </c>
      <c r="Q721" t="s">
        <v>71</v>
      </c>
      <c r="R721" t="s">
        <v>71</v>
      </c>
      <c r="S721" t="s">
        <v>71</v>
      </c>
      <c r="T721" t="s">
        <v>71</v>
      </c>
      <c r="U721" t="s">
        <v>71</v>
      </c>
      <c r="V721" t="s">
        <v>71</v>
      </c>
      <c r="W721" t="s">
        <v>6714</v>
      </c>
      <c r="X721" t="s">
        <v>71</v>
      </c>
      <c r="Y721" t="s">
        <v>71</v>
      </c>
      <c r="Z721" t="s">
        <v>71</v>
      </c>
      <c r="AA721" t="s">
        <v>71</v>
      </c>
      <c r="AB721" t="s">
        <v>6715</v>
      </c>
      <c r="AC721" t="s">
        <v>6716</v>
      </c>
      <c r="AD721" t="s">
        <v>71</v>
      </c>
      <c r="AE721" t="s">
        <v>71</v>
      </c>
      <c r="AF721" t="s">
        <v>71</v>
      </c>
      <c r="AG721" t="s">
        <v>71</v>
      </c>
      <c r="AH721" t="s">
        <v>71</v>
      </c>
      <c r="AI721" t="s">
        <v>71</v>
      </c>
      <c r="AJ721" t="s">
        <v>71</v>
      </c>
      <c r="AK721" t="s">
        <v>71</v>
      </c>
      <c r="AL721" t="s">
        <v>71</v>
      </c>
      <c r="AM721" t="s">
        <v>71</v>
      </c>
      <c r="AN721" t="s">
        <v>71</v>
      </c>
      <c r="AO721" t="s">
        <v>71</v>
      </c>
      <c r="AP721" t="s">
        <v>768</v>
      </c>
      <c r="AQ721" t="s">
        <v>769</v>
      </c>
      <c r="AR721" t="s">
        <v>71</v>
      </c>
      <c r="AS721" t="s">
        <v>71</v>
      </c>
      <c r="AT721" t="s">
        <v>71</v>
      </c>
      <c r="AU721" t="s">
        <v>794</v>
      </c>
      <c r="AV721">
        <v>2009</v>
      </c>
      <c r="AW721">
        <v>9</v>
      </c>
      <c r="AX721">
        <v>1</v>
      </c>
      <c r="AY721" t="s">
        <v>71</v>
      </c>
      <c r="AZ721" t="s">
        <v>71</v>
      </c>
      <c r="BA721" t="s">
        <v>71</v>
      </c>
      <c r="BB721" t="s">
        <v>71</v>
      </c>
      <c r="BC721">
        <v>1</v>
      </c>
      <c r="BD721">
        <v>12</v>
      </c>
      <c r="BE721" t="s">
        <v>71</v>
      </c>
      <c r="BF721" t="s">
        <v>6717</v>
      </c>
      <c r="BG721" t="str">
        <f>HYPERLINK("http://dx.doi.org/10.1016/j.asoc.2008.05.006","http://dx.doi.org/10.1016/j.asoc.2008.05.006")</f>
        <v>http://dx.doi.org/10.1016/j.asoc.2008.05.006</v>
      </c>
      <c r="BH721" t="s">
        <v>71</v>
      </c>
      <c r="BI721" t="s">
        <v>71</v>
      </c>
      <c r="BJ721" t="s">
        <v>71</v>
      </c>
      <c r="BK721" t="s">
        <v>71</v>
      </c>
      <c r="BL721" t="s">
        <v>71</v>
      </c>
      <c r="BM721" t="s">
        <v>71</v>
      </c>
      <c r="BN721" t="s">
        <v>71</v>
      </c>
      <c r="BO721" t="s">
        <v>71</v>
      </c>
      <c r="BP721" t="s">
        <v>71</v>
      </c>
      <c r="BQ721" t="s">
        <v>71</v>
      </c>
      <c r="BR721" t="s">
        <v>71</v>
      </c>
      <c r="BS721" t="s">
        <v>71</v>
      </c>
      <c r="BT721" t="s">
        <v>6718</v>
      </c>
      <c r="BU721" t="str">
        <f>HYPERLINK("https%3A%2F%2Fwww.webofscience.com%2Fwos%2Fwoscc%2Ffull-record%2FWOS:000260152400001","View Full Record in Web of Science")</f>
        <v>View Full Record in Web of Science</v>
      </c>
    </row>
    <row r="722" spans="1:73" x14ac:dyDescent="0.25">
      <c r="A722" t="s">
        <v>69</v>
      </c>
      <c r="B722" t="s">
        <v>6719</v>
      </c>
      <c r="C722" t="s">
        <v>71</v>
      </c>
      <c r="D722" t="s">
        <v>71</v>
      </c>
      <c r="E722" t="s">
        <v>71</v>
      </c>
      <c r="F722" t="s">
        <v>6719</v>
      </c>
      <c r="G722" t="s">
        <v>71</v>
      </c>
      <c r="H722" t="s">
        <v>71</v>
      </c>
      <c r="I722" t="s">
        <v>6720</v>
      </c>
      <c r="K722" t="s">
        <v>6721</v>
      </c>
      <c r="L722" t="s">
        <v>71</v>
      </c>
      <c r="M722" t="s">
        <v>71</v>
      </c>
      <c r="N722" t="s">
        <v>71</v>
      </c>
      <c r="O722" t="s">
        <v>71</v>
      </c>
      <c r="P722" t="s">
        <v>71</v>
      </c>
      <c r="Q722" t="s">
        <v>71</v>
      </c>
      <c r="R722" t="s">
        <v>71</v>
      </c>
      <c r="S722" t="s">
        <v>71</v>
      </c>
      <c r="T722" t="s">
        <v>71</v>
      </c>
      <c r="U722" t="s">
        <v>71</v>
      </c>
      <c r="V722" t="s">
        <v>71</v>
      </c>
      <c r="W722" t="s">
        <v>6722</v>
      </c>
      <c r="X722" t="s">
        <v>71</v>
      </c>
      <c r="Y722" t="s">
        <v>71</v>
      </c>
      <c r="Z722" t="s">
        <v>71</v>
      </c>
      <c r="AA722" t="s">
        <v>71</v>
      </c>
      <c r="AB722" t="s">
        <v>3937</v>
      </c>
      <c r="AC722" t="s">
        <v>3938</v>
      </c>
      <c r="AD722" t="s">
        <v>71</v>
      </c>
      <c r="AE722" t="s">
        <v>71</v>
      </c>
      <c r="AF722" t="s">
        <v>71</v>
      </c>
      <c r="AG722" t="s">
        <v>71</v>
      </c>
      <c r="AH722" t="s">
        <v>71</v>
      </c>
      <c r="AI722" t="s">
        <v>71</v>
      </c>
      <c r="AJ722" t="s">
        <v>71</v>
      </c>
      <c r="AK722" t="s">
        <v>71</v>
      </c>
      <c r="AL722" t="s">
        <v>71</v>
      </c>
      <c r="AM722" t="s">
        <v>71</v>
      </c>
      <c r="AN722" t="s">
        <v>71</v>
      </c>
      <c r="AO722" t="s">
        <v>71</v>
      </c>
      <c r="AP722" t="s">
        <v>6723</v>
      </c>
      <c r="AQ722" t="s">
        <v>71</v>
      </c>
      <c r="AR722" t="s">
        <v>71</v>
      </c>
      <c r="AS722" t="s">
        <v>71</v>
      </c>
      <c r="AT722" t="s">
        <v>71</v>
      </c>
      <c r="AU722" t="s">
        <v>728</v>
      </c>
      <c r="AV722">
        <v>2001</v>
      </c>
      <c r="AW722">
        <v>31</v>
      </c>
      <c r="AX722">
        <v>6</v>
      </c>
      <c r="AY722" t="s">
        <v>71</v>
      </c>
      <c r="AZ722" t="s">
        <v>71</v>
      </c>
      <c r="BA722" t="s">
        <v>71</v>
      </c>
      <c r="BB722" t="s">
        <v>71</v>
      </c>
      <c r="BC722">
        <v>930</v>
      </c>
      <c r="BD722">
        <v>937</v>
      </c>
      <c r="BE722" t="s">
        <v>71</v>
      </c>
      <c r="BF722" t="s">
        <v>6724</v>
      </c>
      <c r="BG722" t="str">
        <f>HYPERLINK("http://dx.doi.org/10.1109/3477.969496","http://dx.doi.org/10.1109/3477.969496")</f>
        <v>http://dx.doi.org/10.1109/3477.969496</v>
      </c>
      <c r="BH722" t="s">
        <v>71</v>
      </c>
      <c r="BI722" t="s">
        <v>71</v>
      </c>
      <c r="BJ722" t="s">
        <v>71</v>
      </c>
      <c r="BK722" t="s">
        <v>71</v>
      </c>
      <c r="BL722" t="s">
        <v>71</v>
      </c>
      <c r="BM722" t="s">
        <v>71</v>
      </c>
      <c r="BN722" t="s">
        <v>71</v>
      </c>
      <c r="BO722">
        <v>18244858</v>
      </c>
      <c r="BP722" t="s">
        <v>71</v>
      </c>
      <c r="BQ722" t="s">
        <v>71</v>
      </c>
      <c r="BR722" t="s">
        <v>71</v>
      </c>
      <c r="BS722" t="s">
        <v>71</v>
      </c>
      <c r="BT722" t="s">
        <v>6725</v>
      </c>
      <c r="BU722" t="str">
        <f>HYPERLINK("https%3A%2F%2Fwww.webofscience.com%2Fwos%2Fwoscc%2Ffull-record%2FWOS:000172566600008","View Full Record in Web of Science")</f>
        <v>View Full Record in Web of Science</v>
      </c>
    </row>
    <row r="723" spans="1:73" x14ac:dyDescent="0.25">
      <c r="A723" t="s">
        <v>83</v>
      </c>
      <c r="B723" t="s">
        <v>6726</v>
      </c>
      <c r="C723" t="s">
        <v>71</v>
      </c>
      <c r="D723" t="s">
        <v>71</v>
      </c>
      <c r="E723" t="s">
        <v>102</v>
      </c>
      <c r="F723" t="s">
        <v>6727</v>
      </c>
      <c r="G723" t="s">
        <v>71</v>
      </c>
      <c r="H723" t="s">
        <v>71</v>
      </c>
      <c r="I723" t="s">
        <v>6728</v>
      </c>
      <c r="K723" t="s">
        <v>6729</v>
      </c>
      <c r="L723" t="s">
        <v>6730</v>
      </c>
      <c r="M723" t="s">
        <v>71</v>
      </c>
      <c r="N723" t="s">
        <v>71</v>
      </c>
      <c r="O723" t="s">
        <v>71</v>
      </c>
      <c r="P723" t="s">
        <v>6731</v>
      </c>
      <c r="Q723" t="s">
        <v>6732</v>
      </c>
      <c r="R723" t="s">
        <v>1463</v>
      </c>
      <c r="S723" t="s">
        <v>102</v>
      </c>
      <c r="T723" t="s">
        <v>71</v>
      </c>
      <c r="U723" t="s">
        <v>71</v>
      </c>
      <c r="V723" t="s">
        <v>71</v>
      </c>
      <c r="W723" t="s">
        <v>6733</v>
      </c>
      <c r="X723" t="s">
        <v>71</v>
      </c>
      <c r="Y723" t="s">
        <v>71</v>
      </c>
      <c r="Z723" t="s">
        <v>71</v>
      </c>
      <c r="AA723" t="s">
        <v>71</v>
      </c>
      <c r="AB723" t="s">
        <v>71</v>
      </c>
      <c r="AC723" t="s">
        <v>71</v>
      </c>
      <c r="AD723" t="s">
        <v>71</v>
      </c>
      <c r="AE723" t="s">
        <v>71</v>
      </c>
      <c r="AF723" t="s">
        <v>71</v>
      </c>
      <c r="AG723" t="s">
        <v>71</v>
      </c>
      <c r="AH723" t="s">
        <v>71</v>
      </c>
      <c r="AI723" t="s">
        <v>71</v>
      </c>
      <c r="AJ723" t="s">
        <v>71</v>
      </c>
      <c r="AK723" t="s">
        <v>71</v>
      </c>
      <c r="AL723" t="s">
        <v>71</v>
      </c>
      <c r="AM723" t="s">
        <v>71</v>
      </c>
      <c r="AN723" t="s">
        <v>71</v>
      </c>
      <c r="AO723" t="s">
        <v>71</v>
      </c>
      <c r="AP723" t="s">
        <v>6734</v>
      </c>
      <c r="AQ723" t="s">
        <v>71</v>
      </c>
      <c r="AR723" t="s">
        <v>6735</v>
      </c>
      <c r="AS723" t="s">
        <v>71</v>
      </c>
      <c r="AT723" t="s">
        <v>71</v>
      </c>
      <c r="AU723" t="s">
        <v>71</v>
      </c>
      <c r="AV723">
        <v>2007</v>
      </c>
      <c r="AW723" t="s">
        <v>71</v>
      </c>
      <c r="AX723" t="s">
        <v>71</v>
      </c>
      <c r="AY723" t="s">
        <v>71</v>
      </c>
      <c r="AZ723" t="s">
        <v>71</v>
      </c>
      <c r="BA723" t="s">
        <v>71</v>
      </c>
      <c r="BB723" t="s">
        <v>71</v>
      </c>
      <c r="BC723">
        <v>784</v>
      </c>
      <c r="BD723">
        <v>787</v>
      </c>
      <c r="BE723" t="s">
        <v>71</v>
      </c>
      <c r="BF723" t="s">
        <v>71</v>
      </c>
      <c r="BG723" t="s">
        <v>71</v>
      </c>
      <c r="BH723" t="s">
        <v>71</v>
      </c>
      <c r="BI723" t="s">
        <v>71</v>
      </c>
      <c r="BJ723" t="s">
        <v>71</v>
      </c>
      <c r="BK723" t="s">
        <v>71</v>
      </c>
      <c r="BL723" t="s">
        <v>71</v>
      </c>
      <c r="BM723" t="s">
        <v>71</v>
      </c>
      <c r="BN723" t="s">
        <v>71</v>
      </c>
      <c r="BO723" t="s">
        <v>71</v>
      </c>
      <c r="BP723" t="s">
        <v>71</v>
      </c>
      <c r="BQ723" t="s">
        <v>71</v>
      </c>
      <c r="BR723" t="s">
        <v>71</v>
      </c>
      <c r="BS723" t="s">
        <v>71</v>
      </c>
      <c r="BT723" t="s">
        <v>6736</v>
      </c>
      <c r="BU723" t="str">
        <f>HYPERLINK("https%3A%2F%2Fwww.webofscience.com%2Fwos%2Fwoscc%2Ffull-record%2FWOS:000259117300194","View Full Record in Web of Science")</f>
        <v>View Full Record in Web of Science</v>
      </c>
    </row>
    <row r="724" spans="1:73" x14ac:dyDescent="0.25">
      <c r="A724" t="s">
        <v>83</v>
      </c>
      <c r="B724" t="s">
        <v>6737</v>
      </c>
      <c r="C724" t="s">
        <v>71</v>
      </c>
      <c r="D724" t="s">
        <v>6738</v>
      </c>
      <c r="E724" t="s">
        <v>71</v>
      </c>
      <c r="F724" t="s">
        <v>6739</v>
      </c>
      <c r="G724" t="s">
        <v>71</v>
      </c>
      <c r="H724" t="s">
        <v>71</v>
      </c>
      <c r="I724" t="s">
        <v>6740</v>
      </c>
      <c r="K724" t="s">
        <v>6741</v>
      </c>
      <c r="L724" t="s">
        <v>71</v>
      </c>
      <c r="M724" t="s">
        <v>71</v>
      </c>
      <c r="N724" t="s">
        <v>71</v>
      </c>
      <c r="O724" t="s">
        <v>71</v>
      </c>
      <c r="P724" t="s">
        <v>6742</v>
      </c>
      <c r="Q724" t="s">
        <v>6743</v>
      </c>
      <c r="R724" t="s">
        <v>6744</v>
      </c>
      <c r="S724" t="s">
        <v>6745</v>
      </c>
      <c r="T724" t="s">
        <v>6746</v>
      </c>
      <c r="U724" t="s">
        <v>71</v>
      </c>
      <c r="V724" t="s">
        <v>71</v>
      </c>
      <c r="W724" t="s">
        <v>6747</v>
      </c>
      <c r="X724" t="s">
        <v>71</v>
      </c>
      <c r="Y724" t="s">
        <v>71</v>
      </c>
      <c r="Z724" t="s">
        <v>71</v>
      </c>
      <c r="AA724" t="s">
        <v>71</v>
      </c>
      <c r="AB724" t="s">
        <v>71</v>
      </c>
      <c r="AC724" t="s">
        <v>71</v>
      </c>
      <c r="AD724" t="s">
        <v>71</v>
      </c>
      <c r="AE724" t="s">
        <v>71</v>
      </c>
      <c r="AF724" t="s">
        <v>71</v>
      </c>
      <c r="AG724" t="s">
        <v>71</v>
      </c>
      <c r="AH724" t="s">
        <v>71</v>
      </c>
      <c r="AI724" t="s">
        <v>71</v>
      </c>
      <c r="AJ724" t="s">
        <v>71</v>
      </c>
      <c r="AK724" t="s">
        <v>71</v>
      </c>
      <c r="AL724" t="s">
        <v>71</v>
      </c>
      <c r="AM724" t="s">
        <v>71</v>
      </c>
      <c r="AN724" t="s">
        <v>71</v>
      </c>
      <c r="AO724" t="s">
        <v>71</v>
      </c>
      <c r="AP724" t="s">
        <v>71</v>
      </c>
      <c r="AQ724" t="s">
        <v>71</v>
      </c>
      <c r="AR724" t="s">
        <v>6748</v>
      </c>
      <c r="AS724" t="s">
        <v>71</v>
      </c>
      <c r="AT724" t="s">
        <v>71</v>
      </c>
      <c r="AU724" t="s">
        <v>71</v>
      </c>
      <c r="AV724">
        <v>2020</v>
      </c>
      <c r="AW724" t="s">
        <v>71</v>
      </c>
      <c r="AX724" t="s">
        <v>71</v>
      </c>
      <c r="AY724" t="s">
        <v>71</v>
      </c>
      <c r="AZ724" t="s">
        <v>71</v>
      </c>
      <c r="BA724" t="s">
        <v>71</v>
      </c>
      <c r="BB724" t="s">
        <v>71</v>
      </c>
      <c r="BC724">
        <v>76</v>
      </c>
      <c r="BD724">
        <v>85</v>
      </c>
      <c r="BE724" t="s">
        <v>71</v>
      </c>
      <c r="BF724" t="s">
        <v>71</v>
      </c>
      <c r="BG724" t="s">
        <v>71</v>
      </c>
      <c r="BH724" t="s">
        <v>71</v>
      </c>
      <c r="BI724" t="s">
        <v>71</v>
      </c>
      <c r="BJ724" t="s">
        <v>71</v>
      </c>
      <c r="BK724" t="s">
        <v>71</v>
      </c>
      <c r="BL724" t="s">
        <v>71</v>
      </c>
      <c r="BM724" t="s">
        <v>71</v>
      </c>
      <c r="BN724" t="s">
        <v>71</v>
      </c>
      <c r="BO724" t="s">
        <v>71</v>
      </c>
      <c r="BP724" t="s">
        <v>71</v>
      </c>
      <c r="BQ724" t="s">
        <v>71</v>
      </c>
      <c r="BR724" t="s">
        <v>71</v>
      </c>
      <c r="BS724" t="s">
        <v>71</v>
      </c>
      <c r="BT724" t="s">
        <v>6749</v>
      </c>
      <c r="BU724" t="str">
        <f>HYPERLINK("https%3A%2F%2Fwww.webofscience.com%2Fwos%2Fwoscc%2Ffull-record%2FWOS:000652190900009","View Full Record in Web of Science")</f>
        <v>View Full Record in Web of Science</v>
      </c>
    </row>
    <row r="725" spans="1:73" x14ac:dyDescent="0.25">
      <c r="A725" t="s">
        <v>69</v>
      </c>
      <c r="B725" t="s">
        <v>6750</v>
      </c>
      <c r="C725" t="s">
        <v>71</v>
      </c>
      <c r="D725" t="s">
        <v>71</v>
      </c>
      <c r="E725" t="s">
        <v>71</v>
      </c>
      <c r="F725" t="s">
        <v>6750</v>
      </c>
      <c r="G725" t="s">
        <v>71</v>
      </c>
      <c r="H725" t="s">
        <v>71</v>
      </c>
      <c r="I725" t="s">
        <v>6751</v>
      </c>
      <c r="K725" t="s">
        <v>257</v>
      </c>
      <c r="L725" t="s">
        <v>71</v>
      </c>
      <c r="M725" t="s">
        <v>71</v>
      </c>
      <c r="N725" t="s">
        <v>71</v>
      </c>
      <c r="O725" t="s">
        <v>71</v>
      </c>
      <c r="P725" t="s">
        <v>71</v>
      </c>
      <c r="Q725" t="s">
        <v>71</v>
      </c>
      <c r="R725" t="s">
        <v>71</v>
      </c>
      <c r="S725" t="s">
        <v>71</v>
      </c>
      <c r="T725" t="s">
        <v>71</v>
      </c>
      <c r="U725" t="s">
        <v>71</v>
      </c>
      <c r="V725" t="s">
        <v>71</v>
      </c>
      <c r="W725" t="s">
        <v>6752</v>
      </c>
      <c r="X725" t="s">
        <v>71</v>
      </c>
      <c r="Y725" t="s">
        <v>71</v>
      </c>
      <c r="Z725" t="s">
        <v>71</v>
      </c>
      <c r="AA725" t="s">
        <v>71</v>
      </c>
      <c r="AB725" t="s">
        <v>6753</v>
      </c>
      <c r="AC725" t="s">
        <v>71</v>
      </c>
      <c r="AD725" t="s">
        <v>71</v>
      </c>
      <c r="AE725" t="s">
        <v>71</v>
      </c>
      <c r="AF725" t="s">
        <v>71</v>
      </c>
      <c r="AG725" t="s">
        <v>71</v>
      </c>
      <c r="AH725" t="s">
        <v>71</v>
      </c>
      <c r="AI725" t="s">
        <v>71</v>
      </c>
      <c r="AJ725" t="s">
        <v>71</v>
      </c>
      <c r="AK725" t="s">
        <v>71</v>
      </c>
      <c r="AL725" t="s">
        <v>71</v>
      </c>
      <c r="AM725" t="s">
        <v>71</v>
      </c>
      <c r="AN725" t="s">
        <v>71</v>
      </c>
      <c r="AO725" t="s">
        <v>71</v>
      </c>
      <c r="AP725" t="s">
        <v>261</v>
      </c>
      <c r="AQ725" t="s">
        <v>71</v>
      </c>
      <c r="AR725" t="s">
        <v>71</v>
      </c>
      <c r="AS725" t="s">
        <v>71</v>
      </c>
      <c r="AT725" t="s">
        <v>71</v>
      </c>
      <c r="AU725" t="s">
        <v>479</v>
      </c>
      <c r="AV725">
        <v>1993</v>
      </c>
      <c r="AW725">
        <v>9</v>
      </c>
      <c r="AX725">
        <v>3</v>
      </c>
      <c r="AY725" t="s">
        <v>71</v>
      </c>
      <c r="AZ725" t="s">
        <v>71</v>
      </c>
      <c r="BA725" t="s">
        <v>71</v>
      </c>
      <c r="BB725" t="s">
        <v>71</v>
      </c>
      <c r="BC725">
        <v>197</v>
      </c>
      <c r="BD725">
        <v>225</v>
      </c>
      <c r="BE725" t="s">
        <v>71</v>
      </c>
      <c r="BF725" t="s">
        <v>6754</v>
      </c>
      <c r="BG725" t="str">
        <f>HYPERLINK("http://dx.doi.org/10.1016/0888-613X(93)90010-B","http://dx.doi.org/10.1016/0888-613X(93)90010-B")</f>
        <v>http://dx.doi.org/10.1016/0888-613X(93)90010-B</v>
      </c>
      <c r="BH725" t="s">
        <v>71</v>
      </c>
      <c r="BI725" t="s">
        <v>71</v>
      </c>
      <c r="BJ725" t="s">
        <v>71</v>
      </c>
      <c r="BK725" t="s">
        <v>71</v>
      </c>
      <c r="BL725" t="s">
        <v>71</v>
      </c>
      <c r="BM725" t="s">
        <v>71</v>
      </c>
      <c r="BN725" t="s">
        <v>71</v>
      </c>
      <c r="BO725" t="s">
        <v>71</v>
      </c>
      <c r="BP725" t="s">
        <v>71</v>
      </c>
      <c r="BQ725" t="s">
        <v>71</v>
      </c>
      <c r="BR725" t="s">
        <v>71</v>
      </c>
      <c r="BS725" t="s">
        <v>71</v>
      </c>
      <c r="BT725" t="s">
        <v>6755</v>
      </c>
      <c r="BU725" t="str">
        <f>HYPERLINK("https%3A%2F%2Fwww.webofscience.com%2Fwos%2Fwoscc%2Ffull-record%2FWOS:A1993MA13800003","View Full Record in Web of Science")</f>
        <v>View Full Record in Web of Science</v>
      </c>
    </row>
    <row r="726" spans="1:73" x14ac:dyDescent="0.25">
      <c r="A726" t="s">
        <v>83</v>
      </c>
      <c r="B726" t="s">
        <v>6665</v>
      </c>
      <c r="C726" t="s">
        <v>71</v>
      </c>
      <c r="D726" t="s">
        <v>6756</v>
      </c>
      <c r="E726" t="s">
        <v>71</v>
      </c>
      <c r="F726" t="s">
        <v>6666</v>
      </c>
      <c r="G726" t="s">
        <v>71</v>
      </c>
      <c r="H726" t="s">
        <v>71</v>
      </c>
      <c r="I726" t="s">
        <v>6757</v>
      </c>
      <c r="K726" t="s">
        <v>6758</v>
      </c>
      <c r="L726" t="s">
        <v>71</v>
      </c>
      <c r="M726" t="s">
        <v>71</v>
      </c>
      <c r="N726" t="s">
        <v>71</v>
      </c>
      <c r="O726" t="s">
        <v>71</v>
      </c>
      <c r="P726" t="s">
        <v>6759</v>
      </c>
      <c r="Q726" t="s">
        <v>6760</v>
      </c>
      <c r="R726" t="s">
        <v>6761</v>
      </c>
      <c r="S726" t="s">
        <v>6762</v>
      </c>
      <c r="T726" t="s">
        <v>6763</v>
      </c>
      <c r="U726" t="s">
        <v>71</v>
      </c>
      <c r="V726" t="s">
        <v>71</v>
      </c>
      <c r="W726" t="s">
        <v>6764</v>
      </c>
      <c r="X726" t="s">
        <v>71</v>
      </c>
      <c r="Y726" t="s">
        <v>71</v>
      </c>
      <c r="Z726" t="s">
        <v>71</v>
      </c>
      <c r="AA726" t="s">
        <v>71</v>
      </c>
      <c r="AB726" t="s">
        <v>6670</v>
      </c>
      <c r="AC726" t="s">
        <v>6671</v>
      </c>
      <c r="AD726" t="s">
        <v>71</v>
      </c>
      <c r="AE726" t="s">
        <v>71</v>
      </c>
      <c r="AF726" t="s">
        <v>71</v>
      </c>
      <c r="AG726" t="s">
        <v>71</v>
      </c>
      <c r="AH726" t="s">
        <v>71</v>
      </c>
      <c r="AI726" t="s">
        <v>71</v>
      </c>
      <c r="AJ726" t="s">
        <v>71</v>
      </c>
      <c r="AK726" t="s">
        <v>71</v>
      </c>
      <c r="AL726" t="s">
        <v>71</v>
      </c>
      <c r="AM726" t="s">
        <v>71</v>
      </c>
      <c r="AN726" t="s">
        <v>71</v>
      </c>
      <c r="AO726" t="s">
        <v>71</v>
      </c>
      <c r="AP726" t="s">
        <v>71</v>
      </c>
      <c r="AQ726" t="s">
        <v>71</v>
      </c>
      <c r="AR726" t="s">
        <v>6765</v>
      </c>
      <c r="AS726" t="s">
        <v>71</v>
      </c>
      <c r="AT726" t="s">
        <v>71</v>
      </c>
      <c r="AU726" t="s">
        <v>71</v>
      </c>
      <c r="AV726">
        <v>2014</v>
      </c>
      <c r="AW726" t="s">
        <v>71</v>
      </c>
      <c r="AX726" t="s">
        <v>71</v>
      </c>
      <c r="AY726" t="s">
        <v>71</v>
      </c>
      <c r="AZ726" t="s">
        <v>71</v>
      </c>
      <c r="BA726" t="s">
        <v>71</v>
      </c>
      <c r="BB726" t="s">
        <v>71</v>
      </c>
      <c r="BC726">
        <v>634</v>
      </c>
      <c r="BD726">
        <v>639</v>
      </c>
      <c r="BE726" t="s">
        <v>71</v>
      </c>
      <c r="BF726" t="s">
        <v>71</v>
      </c>
      <c r="BG726" t="s">
        <v>71</v>
      </c>
      <c r="BH726" t="s">
        <v>71</v>
      </c>
      <c r="BI726" t="s">
        <v>71</v>
      </c>
      <c r="BJ726" t="s">
        <v>71</v>
      </c>
      <c r="BK726" t="s">
        <v>71</v>
      </c>
      <c r="BL726" t="s">
        <v>71</v>
      </c>
      <c r="BM726" t="s">
        <v>71</v>
      </c>
      <c r="BN726" t="s">
        <v>71</v>
      </c>
      <c r="BO726" t="s">
        <v>71</v>
      </c>
      <c r="BP726" t="s">
        <v>71</v>
      </c>
      <c r="BQ726" t="s">
        <v>71</v>
      </c>
      <c r="BR726" t="s">
        <v>71</v>
      </c>
      <c r="BS726" t="s">
        <v>71</v>
      </c>
      <c r="BT726" t="s">
        <v>6766</v>
      </c>
      <c r="BU726" t="str">
        <f>HYPERLINK("https%3A%2F%2Fwww.webofscience.com%2Fwos%2Fwoscc%2Ffull-record%2FWOS:000358866300113","View Full Record in Web of Science")</f>
        <v>View Full Record in Web of Science</v>
      </c>
    </row>
    <row r="727" spans="1:73" x14ac:dyDescent="0.25">
      <c r="A727" t="s">
        <v>83</v>
      </c>
      <c r="B727" t="s">
        <v>1251</v>
      </c>
      <c r="C727" t="s">
        <v>71</v>
      </c>
      <c r="D727" t="s">
        <v>71</v>
      </c>
      <c r="E727" t="s">
        <v>102</v>
      </c>
      <c r="F727" t="s">
        <v>1252</v>
      </c>
      <c r="G727" t="s">
        <v>71</v>
      </c>
      <c r="H727" t="s">
        <v>71</v>
      </c>
      <c r="I727" t="s">
        <v>6767</v>
      </c>
      <c r="K727" t="s">
        <v>4665</v>
      </c>
      <c r="L727" t="s">
        <v>71</v>
      </c>
      <c r="M727" t="s">
        <v>71</v>
      </c>
      <c r="N727" t="s">
        <v>71</v>
      </c>
      <c r="O727" t="s">
        <v>71</v>
      </c>
      <c r="P727" t="s">
        <v>277</v>
      </c>
      <c r="Q727" t="s">
        <v>4666</v>
      </c>
      <c r="R727" t="s">
        <v>4667</v>
      </c>
      <c r="S727" t="s">
        <v>280</v>
      </c>
      <c r="T727" t="s">
        <v>71</v>
      </c>
      <c r="U727" t="s">
        <v>71</v>
      </c>
      <c r="V727" t="s">
        <v>71</v>
      </c>
      <c r="W727" t="s">
        <v>6768</v>
      </c>
      <c r="X727" t="s">
        <v>71</v>
      </c>
      <c r="Y727" t="s">
        <v>71</v>
      </c>
      <c r="Z727" t="s">
        <v>71</v>
      </c>
      <c r="AA727" t="s">
        <v>71</v>
      </c>
      <c r="AB727" t="s">
        <v>71</v>
      </c>
      <c r="AC727" t="s">
        <v>71</v>
      </c>
      <c r="AD727" t="s">
        <v>71</v>
      </c>
      <c r="AE727" t="s">
        <v>71</v>
      </c>
      <c r="AF727" t="s">
        <v>71</v>
      </c>
      <c r="AG727" t="s">
        <v>71</v>
      </c>
      <c r="AH727" t="s">
        <v>71</v>
      </c>
      <c r="AI727" t="s">
        <v>71</v>
      </c>
      <c r="AJ727" t="s">
        <v>71</v>
      </c>
      <c r="AK727" t="s">
        <v>71</v>
      </c>
      <c r="AL727" t="s">
        <v>71</v>
      </c>
      <c r="AM727" t="s">
        <v>71</v>
      </c>
      <c r="AN727" t="s">
        <v>71</v>
      </c>
      <c r="AO727" t="s">
        <v>71</v>
      </c>
      <c r="AP727" t="s">
        <v>71</v>
      </c>
      <c r="AQ727" t="s">
        <v>71</v>
      </c>
      <c r="AR727" t="s">
        <v>4669</v>
      </c>
      <c r="AS727" t="s">
        <v>71</v>
      </c>
      <c r="AT727" t="s">
        <v>71</v>
      </c>
      <c r="AU727" t="s">
        <v>71</v>
      </c>
      <c r="AV727">
        <v>2008</v>
      </c>
      <c r="AW727" t="s">
        <v>71</v>
      </c>
      <c r="AX727" t="s">
        <v>71</v>
      </c>
      <c r="AY727" t="s">
        <v>71</v>
      </c>
      <c r="AZ727" t="s">
        <v>71</v>
      </c>
      <c r="BA727" t="s">
        <v>71</v>
      </c>
      <c r="BB727" t="s">
        <v>71</v>
      </c>
      <c r="BC727">
        <v>675</v>
      </c>
      <c r="BD727">
        <v>680</v>
      </c>
      <c r="BE727" t="s">
        <v>71</v>
      </c>
      <c r="BF727" t="s">
        <v>71</v>
      </c>
      <c r="BG727" t="s">
        <v>71</v>
      </c>
      <c r="BH727" t="s">
        <v>71</v>
      </c>
      <c r="BI727" t="s">
        <v>71</v>
      </c>
      <c r="BJ727" t="s">
        <v>71</v>
      </c>
      <c r="BK727" t="s">
        <v>71</v>
      </c>
      <c r="BL727" t="s">
        <v>71</v>
      </c>
      <c r="BM727" t="s">
        <v>71</v>
      </c>
      <c r="BN727" t="s">
        <v>71</v>
      </c>
      <c r="BO727" t="s">
        <v>71</v>
      </c>
      <c r="BP727" t="s">
        <v>71</v>
      </c>
      <c r="BQ727" t="s">
        <v>71</v>
      </c>
      <c r="BR727" t="s">
        <v>71</v>
      </c>
      <c r="BS727" t="s">
        <v>71</v>
      </c>
      <c r="BT727" t="s">
        <v>6769</v>
      </c>
      <c r="BU727" t="str">
        <f>HYPERLINK("https%3A%2F%2Fwww.webofscience.com%2Fwos%2Fwoscc%2Ffull-record%2FWOS:000258322800122","View Full Record in Web of Science")</f>
        <v>View Full Record in Web of Science</v>
      </c>
    </row>
    <row r="728" spans="1:73" x14ac:dyDescent="0.25">
      <c r="A728" t="s">
        <v>83</v>
      </c>
      <c r="B728" t="s">
        <v>6770</v>
      </c>
      <c r="C728" t="s">
        <v>71</v>
      </c>
      <c r="D728" t="s">
        <v>6771</v>
      </c>
      <c r="E728" t="s">
        <v>71</v>
      </c>
      <c r="F728" t="s">
        <v>6772</v>
      </c>
      <c r="G728" t="s">
        <v>71</v>
      </c>
      <c r="H728" t="s">
        <v>71</v>
      </c>
      <c r="I728" t="s">
        <v>6773</v>
      </c>
      <c r="K728" t="s">
        <v>6774</v>
      </c>
      <c r="L728" t="s">
        <v>601</v>
      </c>
      <c r="M728" t="s">
        <v>71</v>
      </c>
      <c r="N728" t="s">
        <v>71</v>
      </c>
      <c r="O728" t="s">
        <v>71</v>
      </c>
      <c r="P728" t="s">
        <v>6775</v>
      </c>
      <c r="Q728" t="s">
        <v>6776</v>
      </c>
      <c r="R728" t="s">
        <v>6777</v>
      </c>
      <c r="S728" t="s">
        <v>71</v>
      </c>
      <c r="T728" t="s">
        <v>6778</v>
      </c>
      <c r="U728" t="s">
        <v>71</v>
      </c>
      <c r="V728" t="s">
        <v>71</v>
      </c>
      <c r="W728" t="s">
        <v>6779</v>
      </c>
      <c r="X728" t="s">
        <v>71</v>
      </c>
      <c r="Y728" t="s">
        <v>71</v>
      </c>
      <c r="Z728" t="s">
        <v>71</v>
      </c>
      <c r="AA728" t="s">
        <v>71</v>
      </c>
      <c r="AB728" t="s">
        <v>6780</v>
      </c>
      <c r="AC728" t="s">
        <v>6781</v>
      </c>
      <c r="AD728" t="s">
        <v>71</v>
      </c>
      <c r="AE728" t="s">
        <v>71</v>
      </c>
      <c r="AF728" t="s">
        <v>71</v>
      </c>
      <c r="AG728" t="s">
        <v>71</v>
      </c>
      <c r="AH728" t="s">
        <v>71</v>
      </c>
      <c r="AI728" t="s">
        <v>71</v>
      </c>
      <c r="AJ728" t="s">
        <v>71</v>
      </c>
      <c r="AK728" t="s">
        <v>71</v>
      </c>
      <c r="AL728" t="s">
        <v>71</v>
      </c>
      <c r="AM728" t="s">
        <v>71</v>
      </c>
      <c r="AN728" t="s">
        <v>71</v>
      </c>
      <c r="AO728" t="s">
        <v>71</v>
      </c>
      <c r="AP728" t="s">
        <v>606</v>
      </c>
      <c r="AQ728" t="s">
        <v>607</v>
      </c>
      <c r="AR728" t="s">
        <v>6782</v>
      </c>
      <c r="AS728" t="s">
        <v>71</v>
      </c>
      <c r="AT728" t="s">
        <v>71</v>
      </c>
      <c r="AU728" t="s">
        <v>71</v>
      </c>
      <c r="AV728">
        <v>2020</v>
      </c>
      <c r="AW728">
        <v>1126</v>
      </c>
      <c r="AX728" t="s">
        <v>71</v>
      </c>
      <c r="AY728" t="s">
        <v>71</v>
      </c>
      <c r="AZ728" t="s">
        <v>71</v>
      </c>
      <c r="BA728" t="s">
        <v>71</v>
      </c>
      <c r="BB728" t="s">
        <v>71</v>
      </c>
      <c r="BC728">
        <v>481</v>
      </c>
      <c r="BD728">
        <v>490</v>
      </c>
      <c r="BE728" t="s">
        <v>71</v>
      </c>
      <c r="BF728" t="s">
        <v>6783</v>
      </c>
      <c r="BG728" t="str">
        <f>HYPERLINK("http://dx.doi.org/10.1007/978-3-030-39162-1_44","http://dx.doi.org/10.1007/978-3-030-39162-1_44")</f>
        <v>http://dx.doi.org/10.1007/978-3-030-39162-1_44</v>
      </c>
      <c r="BH728" t="s">
        <v>71</v>
      </c>
      <c r="BI728" t="s">
        <v>71</v>
      </c>
      <c r="BJ728" t="s">
        <v>71</v>
      </c>
      <c r="BK728" t="s">
        <v>71</v>
      </c>
      <c r="BL728" t="s">
        <v>71</v>
      </c>
      <c r="BM728" t="s">
        <v>71</v>
      </c>
      <c r="BN728" t="s">
        <v>71</v>
      </c>
      <c r="BO728" t="s">
        <v>71</v>
      </c>
      <c r="BP728" t="s">
        <v>71</v>
      </c>
      <c r="BQ728" t="s">
        <v>71</v>
      </c>
      <c r="BR728" t="s">
        <v>71</v>
      </c>
      <c r="BS728" t="s">
        <v>71</v>
      </c>
      <c r="BT728" t="s">
        <v>6784</v>
      </c>
      <c r="BU728" t="str">
        <f>HYPERLINK("https%3A%2F%2Fwww.webofscience.com%2Fwos%2Fwoscc%2Ffull-record%2FWOS:000659202300044","View Full Record in Web of Science")</f>
        <v>View Full Record in Web of Science</v>
      </c>
    </row>
    <row r="729" spans="1:73" x14ac:dyDescent="0.25">
      <c r="A729" t="s">
        <v>69</v>
      </c>
      <c r="B729" t="s">
        <v>6785</v>
      </c>
      <c r="C729" t="s">
        <v>71</v>
      </c>
      <c r="D729" t="s">
        <v>71</v>
      </c>
      <c r="E729" t="s">
        <v>71</v>
      </c>
      <c r="F729" t="s">
        <v>6786</v>
      </c>
      <c r="G729" t="s">
        <v>71</v>
      </c>
      <c r="H729" t="s">
        <v>71</v>
      </c>
      <c r="I729" t="s">
        <v>6787</v>
      </c>
      <c r="K729" t="s">
        <v>3061</v>
      </c>
      <c r="L729" t="s">
        <v>71</v>
      </c>
      <c r="M729" t="s">
        <v>71</v>
      </c>
      <c r="N729" t="s">
        <v>71</v>
      </c>
      <c r="O729" t="s">
        <v>71</v>
      </c>
      <c r="P729" t="s">
        <v>71</v>
      </c>
      <c r="Q729" t="s">
        <v>71</v>
      </c>
      <c r="R729" t="s">
        <v>71</v>
      </c>
      <c r="S729" t="s">
        <v>71</v>
      </c>
      <c r="T729" t="s">
        <v>71</v>
      </c>
      <c r="U729" t="s">
        <v>71</v>
      </c>
      <c r="V729" t="s">
        <v>71</v>
      </c>
      <c r="W729" t="s">
        <v>6788</v>
      </c>
      <c r="X729" t="s">
        <v>71</v>
      </c>
      <c r="Y729" t="s">
        <v>71</v>
      </c>
      <c r="Z729" t="s">
        <v>71</v>
      </c>
      <c r="AA729" t="s">
        <v>71</v>
      </c>
      <c r="AB729" t="s">
        <v>6789</v>
      </c>
      <c r="AC729" t="s">
        <v>6790</v>
      </c>
      <c r="AD729" t="s">
        <v>71</v>
      </c>
      <c r="AE729" t="s">
        <v>71</v>
      </c>
      <c r="AF729" t="s">
        <v>71</v>
      </c>
      <c r="AG729" t="s">
        <v>71</v>
      </c>
      <c r="AH729" t="s">
        <v>71</v>
      </c>
      <c r="AI729" t="s">
        <v>71</v>
      </c>
      <c r="AJ729" t="s">
        <v>71</v>
      </c>
      <c r="AK729" t="s">
        <v>71</v>
      </c>
      <c r="AL729" t="s">
        <v>71</v>
      </c>
      <c r="AM729" t="s">
        <v>71</v>
      </c>
      <c r="AN729" t="s">
        <v>71</v>
      </c>
      <c r="AO729" t="s">
        <v>71</v>
      </c>
      <c r="AP729" t="s">
        <v>3063</v>
      </c>
      <c r="AQ729" t="s">
        <v>6791</v>
      </c>
      <c r="AR729" t="s">
        <v>71</v>
      </c>
      <c r="AS729" t="s">
        <v>71</v>
      </c>
      <c r="AT729" t="s">
        <v>71</v>
      </c>
      <c r="AU729" t="s">
        <v>801</v>
      </c>
      <c r="AV729">
        <v>2013</v>
      </c>
      <c r="AW729">
        <v>27</v>
      </c>
      <c r="AX729">
        <v>10</v>
      </c>
      <c r="AY729" t="s">
        <v>71</v>
      </c>
      <c r="AZ729" t="s">
        <v>71</v>
      </c>
      <c r="BA729" t="s">
        <v>71</v>
      </c>
      <c r="BB729" t="s">
        <v>71</v>
      </c>
      <c r="BC729">
        <v>2077</v>
      </c>
      <c r="BD729">
        <v>2098</v>
      </c>
      <c r="BE729" t="s">
        <v>71</v>
      </c>
      <c r="BF729" t="s">
        <v>6792</v>
      </c>
      <c r="BG729" t="str">
        <f>HYPERLINK("http://dx.doi.org/10.1080/13658816.2013.805760","http://dx.doi.org/10.1080/13658816.2013.805760")</f>
        <v>http://dx.doi.org/10.1080/13658816.2013.805760</v>
      </c>
      <c r="BH729" t="s">
        <v>71</v>
      </c>
      <c r="BI729" t="s">
        <v>71</v>
      </c>
      <c r="BJ729" t="s">
        <v>71</v>
      </c>
      <c r="BK729" t="s">
        <v>71</v>
      </c>
      <c r="BL729" t="s">
        <v>71</v>
      </c>
      <c r="BM729" t="s">
        <v>71</v>
      </c>
      <c r="BN729" t="s">
        <v>71</v>
      </c>
      <c r="BO729" t="s">
        <v>71</v>
      </c>
      <c r="BP729" t="s">
        <v>71</v>
      </c>
      <c r="BQ729" t="s">
        <v>71</v>
      </c>
      <c r="BR729" t="s">
        <v>71</v>
      </c>
      <c r="BS729" t="s">
        <v>71</v>
      </c>
      <c r="BT729" t="s">
        <v>6793</v>
      </c>
      <c r="BU729" t="str">
        <f>HYPERLINK("https%3A%2F%2Fwww.webofscience.com%2Fwos%2Fwoscc%2Ffull-record%2FWOS:000325519900014","View Full Record in Web of Science")</f>
        <v>View Full Record in Web of Science</v>
      </c>
    </row>
    <row r="730" spans="1:73" x14ac:dyDescent="0.25">
      <c r="A730" t="s">
        <v>69</v>
      </c>
      <c r="B730" t="s">
        <v>6794</v>
      </c>
      <c r="C730" t="s">
        <v>71</v>
      </c>
      <c r="D730" t="s">
        <v>71</v>
      </c>
      <c r="E730" t="s">
        <v>71</v>
      </c>
      <c r="F730" t="s">
        <v>6795</v>
      </c>
      <c r="G730" t="s">
        <v>71</v>
      </c>
      <c r="H730" t="s">
        <v>71</v>
      </c>
      <c r="I730" t="s">
        <v>6796</v>
      </c>
      <c r="K730" t="s">
        <v>288</v>
      </c>
      <c r="L730" t="s">
        <v>71</v>
      </c>
      <c r="M730" t="s">
        <v>71</v>
      </c>
      <c r="N730" t="s">
        <v>71</v>
      </c>
      <c r="O730" t="s">
        <v>71</v>
      </c>
      <c r="P730" t="s">
        <v>71</v>
      </c>
      <c r="Q730" t="s">
        <v>71</v>
      </c>
      <c r="R730" t="s">
        <v>71</v>
      </c>
      <c r="S730" t="s">
        <v>71</v>
      </c>
      <c r="T730" t="s">
        <v>71</v>
      </c>
      <c r="U730" t="s">
        <v>71</v>
      </c>
      <c r="V730" t="s">
        <v>71</v>
      </c>
      <c r="W730" t="s">
        <v>6797</v>
      </c>
      <c r="X730" t="s">
        <v>71</v>
      </c>
      <c r="Y730" t="s">
        <v>71</v>
      </c>
      <c r="Z730" t="s">
        <v>71</v>
      </c>
      <c r="AA730" t="s">
        <v>71</v>
      </c>
      <c r="AB730" t="s">
        <v>71</v>
      </c>
      <c r="AC730" t="s">
        <v>71</v>
      </c>
      <c r="AD730" t="s">
        <v>71</v>
      </c>
      <c r="AE730" t="s">
        <v>71</v>
      </c>
      <c r="AF730" t="s">
        <v>71</v>
      </c>
      <c r="AG730" t="s">
        <v>71</v>
      </c>
      <c r="AH730" t="s">
        <v>71</v>
      </c>
      <c r="AI730" t="s">
        <v>71</v>
      </c>
      <c r="AJ730" t="s">
        <v>71</v>
      </c>
      <c r="AK730" t="s">
        <v>71</v>
      </c>
      <c r="AL730" t="s">
        <v>71</v>
      </c>
      <c r="AM730" t="s">
        <v>71</v>
      </c>
      <c r="AN730" t="s">
        <v>71</v>
      </c>
      <c r="AO730" t="s">
        <v>71</v>
      </c>
      <c r="AP730" t="s">
        <v>291</v>
      </c>
      <c r="AQ730" t="s">
        <v>292</v>
      </c>
      <c r="AR730" t="s">
        <v>71</v>
      </c>
      <c r="AS730" t="s">
        <v>71</v>
      </c>
      <c r="AT730" t="s">
        <v>71</v>
      </c>
      <c r="AU730" t="s">
        <v>777</v>
      </c>
      <c r="AV730">
        <v>2022</v>
      </c>
      <c r="AW730">
        <v>193</v>
      </c>
      <c r="AX730" t="s">
        <v>71</v>
      </c>
      <c r="AY730" t="s">
        <v>71</v>
      </c>
      <c r="AZ730" t="s">
        <v>71</v>
      </c>
      <c r="BA730" t="s">
        <v>71</v>
      </c>
      <c r="BB730" t="s">
        <v>71</v>
      </c>
      <c r="BC730" t="s">
        <v>71</v>
      </c>
      <c r="BD730" t="s">
        <v>71</v>
      </c>
      <c r="BE730">
        <v>116452</v>
      </c>
      <c r="BF730" t="s">
        <v>6798</v>
      </c>
      <c r="BG730" t="str">
        <f>HYPERLINK("http://dx.doi.org/10.1016/j.eswa.2021.116452","http://dx.doi.org/10.1016/j.eswa.2021.116452")</f>
        <v>http://dx.doi.org/10.1016/j.eswa.2021.116452</v>
      </c>
      <c r="BH730" t="s">
        <v>71</v>
      </c>
      <c r="BI730" t="s">
        <v>71</v>
      </c>
      <c r="BJ730" t="s">
        <v>71</v>
      </c>
      <c r="BK730" t="s">
        <v>71</v>
      </c>
      <c r="BL730" t="s">
        <v>71</v>
      </c>
      <c r="BM730" t="s">
        <v>71</v>
      </c>
      <c r="BN730" t="s">
        <v>71</v>
      </c>
      <c r="BO730" t="s">
        <v>71</v>
      </c>
      <c r="BP730" t="s">
        <v>71</v>
      </c>
      <c r="BQ730" t="s">
        <v>71</v>
      </c>
      <c r="BR730" t="s">
        <v>71</v>
      </c>
      <c r="BS730" t="s">
        <v>71</v>
      </c>
      <c r="BT730" t="s">
        <v>6799</v>
      </c>
      <c r="BU730" t="str">
        <f>HYPERLINK("https%3A%2F%2Fwww.webofscience.com%2Fwos%2Fwoscc%2Ffull-record%2FWOS:000761920400001","View Full Record in Web of Science")</f>
        <v>View Full Record in Web of Science</v>
      </c>
    </row>
    <row r="731" spans="1:73" x14ac:dyDescent="0.25">
      <c r="A731" t="s">
        <v>69</v>
      </c>
      <c r="B731" t="s">
        <v>6800</v>
      </c>
      <c r="C731" t="s">
        <v>71</v>
      </c>
      <c r="D731" t="s">
        <v>71</v>
      </c>
      <c r="E731" t="s">
        <v>71</v>
      </c>
      <c r="F731" t="s">
        <v>6801</v>
      </c>
      <c r="G731" t="s">
        <v>71</v>
      </c>
      <c r="H731" t="s">
        <v>71</v>
      </c>
      <c r="I731" t="s">
        <v>6802</v>
      </c>
      <c r="K731" t="s">
        <v>563</v>
      </c>
      <c r="L731" t="s">
        <v>71</v>
      </c>
      <c r="M731" t="s">
        <v>71</v>
      </c>
      <c r="N731" t="s">
        <v>71</v>
      </c>
      <c r="O731" t="s">
        <v>71</v>
      </c>
      <c r="P731" t="s">
        <v>71</v>
      </c>
      <c r="Q731" t="s">
        <v>71</v>
      </c>
      <c r="R731" t="s">
        <v>71</v>
      </c>
      <c r="S731" t="s">
        <v>71</v>
      </c>
      <c r="T731" t="s">
        <v>71</v>
      </c>
      <c r="U731" t="s">
        <v>71</v>
      </c>
      <c r="V731" t="s">
        <v>71</v>
      </c>
      <c r="W731" t="s">
        <v>6803</v>
      </c>
      <c r="X731" t="s">
        <v>71</v>
      </c>
      <c r="Y731" t="s">
        <v>71</v>
      </c>
      <c r="Z731" t="s">
        <v>71</v>
      </c>
      <c r="AA731" t="s">
        <v>71</v>
      </c>
      <c r="AB731" t="s">
        <v>6804</v>
      </c>
      <c r="AC731" t="s">
        <v>6805</v>
      </c>
      <c r="AD731" t="s">
        <v>71</v>
      </c>
      <c r="AE731" t="s">
        <v>71</v>
      </c>
      <c r="AF731" t="s">
        <v>71</v>
      </c>
      <c r="AG731" t="s">
        <v>71</v>
      </c>
      <c r="AH731" t="s">
        <v>71</v>
      </c>
      <c r="AI731" t="s">
        <v>71</v>
      </c>
      <c r="AJ731" t="s">
        <v>71</v>
      </c>
      <c r="AK731" t="s">
        <v>71</v>
      </c>
      <c r="AL731" t="s">
        <v>71</v>
      </c>
      <c r="AM731" t="s">
        <v>71</v>
      </c>
      <c r="AN731" t="s">
        <v>71</v>
      </c>
      <c r="AO731" t="s">
        <v>71</v>
      </c>
      <c r="AP731" t="s">
        <v>565</v>
      </c>
      <c r="AQ731" t="s">
        <v>566</v>
      </c>
      <c r="AR731" t="s">
        <v>71</v>
      </c>
      <c r="AS731" t="s">
        <v>71</v>
      </c>
      <c r="AT731" t="s">
        <v>71</v>
      </c>
      <c r="AU731" t="s">
        <v>71</v>
      </c>
      <c r="AV731">
        <v>2016</v>
      </c>
      <c r="AW731">
        <v>27</v>
      </c>
      <c r="AX731" t="s">
        <v>567</v>
      </c>
      <c r="AY731" t="s">
        <v>71</v>
      </c>
      <c r="AZ731" t="s">
        <v>71</v>
      </c>
      <c r="BA731" t="s">
        <v>71</v>
      </c>
      <c r="BB731" t="s">
        <v>71</v>
      </c>
      <c r="BC731">
        <v>595</v>
      </c>
      <c r="BD731">
        <v>623</v>
      </c>
      <c r="BE731" t="s">
        <v>71</v>
      </c>
      <c r="BF731" t="s">
        <v>71</v>
      </c>
      <c r="BG731" t="s">
        <v>71</v>
      </c>
      <c r="BH731" t="s">
        <v>71</v>
      </c>
      <c r="BI731" t="s">
        <v>71</v>
      </c>
      <c r="BJ731" t="s">
        <v>71</v>
      </c>
      <c r="BK731" t="s">
        <v>71</v>
      </c>
      <c r="BL731" t="s">
        <v>71</v>
      </c>
      <c r="BM731" t="s">
        <v>71</v>
      </c>
      <c r="BN731" t="s">
        <v>71</v>
      </c>
      <c r="BO731" t="s">
        <v>71</v>
      </c>
      <c r="BP731" t="s">
        <v>71</v>
      </c>
      <c r="BQ731" t="s">
        <v>71</v>
      </c>
      <c r="BR731" t="s">
        <v>71</v>
      </c>
      <c r="BS731" t="s">
        <v>71</v>
      </c>
      <c r="BT731" t="s">
        <v>6806</v>
      </c>
      <c r="BU731" t="str">
        <f>HYPERLINK("https%3A%2F%2Fwww.webofscience.com%2Fwos%2Fwoscc%2Ffull-record%2FWOS:000398887900007","View Full Record in Web of Science")</f>
        <v>View Full Record in Web of Science</v>
      </c>
    </row>
    <row r="732" spans="1:73" x14ac:dyDescent="0.25">
      <c r="A732" t="s">
        <v>69</v>
      </c>
      <c r="B732" t="s">
        <v>6807</v>
      </c>
      <c r="C732" t="s">
        <v>71</v>
      </c>
      <c r="D732" t="s">
        <v>71</v>
      </c>
      <c r="E732" t="s">
        <v>71</v>
      </c>
      <c r="F732" t="s">
        <v>6808</v>
      </c>
      <c r="G732" t="s">
        <v>71</v>
      </c>
      <c r="H732" t="s">
        <v>71</v>
      </c>
      <c r="I732" t="s">
        <v>6809</v>
      </c>
      <c r="K732" t="s">
        <v>123</v>
      </c>
      <c r="L732" t="s">
        <v>71</v>
      </c>
      <c r="M732" t="s">
        <v>71</v>
      </c>
      <c r="N732" t="s">
        <v>71</v>
      </c>
      <c r="O732" t="s">
        <v>71</v>
      </c>
      <c r="P732" t="s">
        <v>71</v>
      </c>
      <c r="Q732" t="s">
        <v>71</v>
      </c>
      <c r="R732" t="s">
        <v>71</v>
      </c>
      <c r="S732" t="s">
        <v>71</v>
      </c>
      <c r="T732" t="s">
        <v>71</v>
      </c>
      <c r="U732" t="s">
        <v>71</v>
      </c>
      <c r="V732" t="s">
        <v>71</v>
      </c>
      <c r="W732" t="s">
        <v>6810</v>
      </c>
      <c r="X732" t="s">
        <v>71</v>
      </c>
      <c r="Y732" t="s">
        <v>71</v>
      </c>
      <c r="Z732" t="s">
        <v>71</v>
      </c>
      <c r="AA732" t="s">
        <v>71</v>
      </c>
      <c r="AB732" t="s">
        <v>71</v>
      </c>
      <c r="AC732" t="s">
        <v>1072</v>
      </c>
      <c r="AD732" t="s">
        <v>71</v>
      </c>
      <c r="AE732" t="s">
        <v>71</v>
      </c>
      <c r="AF732" t="s">
        <v>71</v>
      </c>
      <c r="AG732" t="s">
        <v>71</v>
      </c>
      <c r="AH732" t="s">
        <v>71</v>
      </c>
      <c r="AI732" t="s">
        <v>71</v>
      </c>
      <c r="AJ732" t="s">
        <v>71</v>
      </c>
      <c r="AK732" t="s">
        <v>71</v>
      </c>
      <c r="AL732" t="s">
        <v>71</v>
      </c>
      <c r="AM732" t="s">
        <v>71</v>
      </c>
      <c r="AN732" t="s">
        <v>71</v>
      </c>
      <c r="AO732" t="s">
        <v>71</v>
      </c>
      <c r="AP732" t="s">
        <v>127</v>
      </c>
      <c r="AQ732" t="s">
        <v>128</v>
      </c>
      <c r="AR732" t="s">
        <v>71</v>
      </c>
      <c r="AS732" t="s">
        <v>71</v>
      </c>
      <c r="AT732" t="s">
        <v>71</v>
      </c>
      <c r="AU732" t="s">
        <v>1595</v>
      </c>
      <c r="AV732">
        <v>2015</v>
      </c>
      <c r="AW732">
        <v>306</v>
      </c>
      <c r="AX732" t="s">
        <v>71</v>
      </c>
      <c r="AY732" t="s">
        <v>71</v>
      </c>
      <c r="AZ732" t="s">
        <v>71</v>
      </c>
      <c r="BA732" t="s">
        <v>71</v>
      </c>
      <c r="BB732" t="s">
        <v>71</v>
      </c>
      <c r="BC732">
        <v>111</v>
      </c>
      <c r="BD732">
        <v>131</v>
      </c>
      <c r="BE732" t="s">
        <v>71</v>
      </c>
      <c r="BF732" t="s">
        <v>6811</v>
      </c>
      <c r="BG732" t="str">
        <f>HYPERLINK("http://dx.doi.org/10.1016/j.ins.2015.02.015","http://dx.doi.org/10.1016/j.ins.2015.02.015")</f>
        <v>http://dx.doi.org/10.1016/j.ins.2015.02.015</v>
      </c>
      <c r="BH732" t="s">
        <v>71</v>
      </c>
      <c r="BI732" t="s">
        <v>71</v>
      </c>
      <c r="BJ732" t="s">
        <v>71</v>
      </c>
      <c r="BK732" t="s">
        <v>71</v>
      </c>
      <c r="BL732" t="s">
        <v>71</v>
      </c>
      <c r="BM732" t="s">
        <v>71</v>
      </c>
      <c r="BN732" t="s">
        <v>71</v>
      </c>
      <c r="BO732" t="s">
        <v>71</v>
      </c>
      <c r="BP732" t="s">
        <v>71</v>
      </c>
      <c r="BQ732" t="s">
        <v>71</v>
      </c>
      <c r="BR732" t="s">
        <v>71</v>
      </c>
      <c r="BS732" t="s">
        <v>71</v>
      </c>
      <c r="BT732" t="s">
        <v>6812</v>
      </c>
      <c r="BU732" t="str">
        <f>HYPERLINK("https%3A%2F%2Fwww.webofscience.com%2Fwos%2Fwoscc%2Ffull-record%2FWOS:000351803800008","View Full Record in Web of Science")</f>
        <v>View Full Record in Web of Science</v>
      </c>
    </row>
    <row r="733" spans="1:73" x14ac:dyDescent="0.25">
      <c r="A733" t="s">
        <v>69</v>
      </c>
      <c r="B733" t="s">
        <v>6813</v>
      </c>
      <c r="C733" t="s">
        <v>71</v>
      </c>
      <c r="D733" t="s">
        <v>71</v>
      </c>
      <c r="E733" t="s">
        <v>71</v>
      </c>
      <c r="F733" t="s">
        <v>6814</v>
      </c>
      <c r="G733" t="s">
        <v>71</v>
      </c>
      <c r="H733" t="s">
        <v>71</v>
      </c>
      <c r="I733" t="s">
        <v>6815</v>
      </c>
      <c r="K733" t="s">
        <v>673</v>
      </c>
      <c r="L733" t="s">
        <v>71</v>
      </c>
      <c r="M733" t="s">
        <v>71</v>
      </c>
      <c r="N733" t="s">
        <v>71</v>
      </c>
      <c r="O733" t="s">
        <v>71</v>
      </c>
      <c r="P733" t="s">
        <v>71</v>
      </c>
      <c r="Q733" t="s">
        <v>71</v>
      </c>
      <c r="R733" t="s">
        <v>71</v>
      </c>
      <c r="S733" t="s">
        <v>71</v>
      </c>
      <c r="T733" t="s">
        <v>71</v>
      </c>
      <c r="U733" t="s">
        <v>71</v>
      </c>
      <c r="V733" t="s">
        <v>71</v>
      </c>
      <c r="W733" t="s">
        <v>6816</v>
      </c>
      <c r="X733" t="s">
        <v>71</v>
      </c>
      <c r="Y733" t="s">
        <v>71</v>
      </c>
      <c r="Z733" t="s">
        <v>71</v>
      </c>
      <c r="AA733" t="s">
        <v>71</v>
      </c>
      <c r="AB733" t="s">
        <v>4389</v>
      </c>
      <c r="AC733" t="s">
        <v>6817</v>
      </c>
      <c r="AD733" t="s">
        <v>71</v>
      </c>
      <c r="AE733" t="s">
        <v>71</v>
      </c>
      <c r="AF733" t="s">
        <v>71</v>
      </c>
      <c r="AG733" t="s">
        <v>71</v>
      </c>
      <c r="AH733" t="s">
        <v>71</v>
      </c>
      <c r="AI733" t="s">
        <v>71</v>
      </c>
      <c r="AJ733" t="s">
        <v>71</v>
      </c>
      <c r="AK733" t="s">
        <v>71</v>
      </c>
      <c r="AL733" t="s">
        <v>71</v>
      </c>
      <c r="AM733" t="s">
        <v>71</v>
      </c>
      <c r="AN733" t="s">
        <v>71</v>
      </c>
      <c r="AO733" t="s">
        <v>71</v>
      </c>
      <c r="AP733" t="s">
        <v>677</v>
      </c>
      <c r="AQ733" t="s">
        <v>678</v>
      </c>
      <c r="AR733" t="s">
        <v>71</v>
      </c>
      <c r="AS733" t="s">
        <v>71</v>
      </c>
      <c r="AT733" t="s">
        <v>71</v>
      </c>
      <c r="AU733" t="s">
        <v>1082</v>
      </c>
      <c r="AV733">
        <v>2015</v>
      </c>
      <c r="AW733">
        <v>80</v>
      </c>
      <c r="AX733" t="s">
        <v>71</v>
      </c>
      <c r="AY733" t="s">
        <v>71</v>
      </c>
      <c r="AZ733" t="s">
        <v>71</v>
      </c>
      <c r="BA733" t="s">
        <v>180</v>
      </c>
      <c r="BB733" t="s">
        <v>71</v>
      </c>
      <c r="BC733">
        <v>14</v>
      </c>
      <c r="BD733">
        <v>23</v>
      </c>
      <c r="BE733" t="s">
        <v>71</v>
      </c>
      <c r="BF733" t="s">
        <v>6818</v>
      </c>
      <c r="BG733" t="str">
        <f>HYPERLINK("http://dx.doi.org/10.1016/j.knosys.2015.01.010","http://dx.doi.org/10.1016/j.knosys.2015.01.010")</f>
        <v>http://dx.doi.org/10.1016/j.knosys.2015.01.010</v>
      </c>
      <c r="BH733" t="s">
        <v>71</v>
      </c>
      <c r="BI733" t="s">
        <v>71</v>
      </c>
      <c r="BJ733" t="s">
        <v>71</v>
      </c>
      <c r="BK733" t="s">
        <v>71</v>
      </c>
      <c r="BL733" t="s">
        <v>71</v>
      </c>
      <c r="BM733" t="s">
        <v>71</v>
      </c>
      <c r="BN733" t="s">
        <v>71</v>
      </c>
      <c r="BO733" t="s">
        <v>71</v>
      </c>
      <c r="BP733" t="s">
        <v>71</v>
      </c>
      <c r="BQ733" t="s">
        <v>71</v>
      </c>
      <c r="BR733" t="s">
        <v>71</v>
      </c>
      <c r="BS733" t="s">
        <v>71</v>
      </c>
      <c r="BT733" t="s">
        <v>6819</v>
      </c>
      <c r="BU733" t="str">
        <f>HYPERLINK("https%3A%2F%2Fwww.webofscience.com%2Fwos%2Fwoscc%2Ffull-record%2FWOS:000353853200003","View Full Record in Web of Science")</f>
        <v>View Full Record in Web of Science</v>
      </c>
    </row>
    <row r="734" spans="1:73" x14ac:dyDescent="0.25">
      <c r="A734" t="s">
        <v>69</v>
      </c>
      <c r="B734" t="s">
        <v>6820</v>
      </c>
      <c r="C734" t="s">
        <v>71</v>
      </c>
      <c r="D734" t="s">
        <v>71</v>
      </c>
      <c r="E734" t="s">
        <v>71</v>
      </c>
      <c r="F734" t="s">
        <v>6821</v>
      </c>
      <c r="G734" t="s">
        <v>71</v>
      </c>
      <c r="H734" t="s">
        <v>71</v>
      </c>
      <c r="I734" t="s">
        <v>6822</v>
      </c>
      <c r="K734" t="s">
        <v>3102</v>
      </c>
      <c r="L734" t="s">
        <v>71</v>
      </c>
      <c r="M734" t="s">
        <v>71</v>
      </c>
      <c r="N734" t="s">
        <v>71</v>
      </c>
      <c r="O734" t="s">
        <v>71</v>
      </c>
      <c r="P734" t="s">
        <v>71</v>
      </c>
      <c r="Q734" t="s">
        <v>71</v>
      </c>
      <c r="R734" t="s">
        <v>71</v>
      </c>
      <c r="S734" t="s">
        <v>71</v>
      </c>
      <c r="T734" t="s">
        <v>71</v>
      </c>
      <c r="U734" t="s">
        <v>71</v>
      </c>
      <c r="V734" t="s">
        <v>71</v>
      </c>
      <c r="W734" t="s">
        <v>6823</v>
      </c>
      <c r="X734" t="s">
        <v>71</v>
      </c>
      <c r="Y734" t="s">
        <v>71</v>
      </c>
      <c r="Z734" t="s">
        <v>71</v>
      </c>
      <c r="AA734" t="s">
        <v>71</v>
      </c>
      <c r="AB734" t="s">
        <v>6824</v>
      </c>
      <c r="AC734" t="s">
        <v>6825</v>
      </c>
      <c r="AD734" t="s">
        <v>71</v>
      </c>
      <c r="AE734" t="s">
        <v>71</v>
      </c>
      <c r="AF734" t="s">
        <v>71</v>
      </c>
      <c r="AG734" t="s">
        <v>71</v>
      </c>
      <c r="AH734" t="s">
        <v>71</v>
      </c>
      <c r="AI734" t="s">
        <v>71</v>
      </c>
      <c r="AJ734" t="s">
        <v>71</v>
      </c>
      <c r="AK734" t="s">
        <v>71</v>
      </c>
      <c r="AL734" t="s">
        <v>71</v>
      </c>
      <c r="AM734" t="s">
        <v>71</v>
      </c>
      <c r="AN734" t="s">
        <v>71</v>
      </c>
      <c r="AO734" t="s">
        <v>71</v>
      </c>
      <c r="AP734" t="s">
        <v>3107</v>
      </c>
      <c r="AQ734" t="s">
        <v>4161</v>
      </c>
      <c r="AR734" t="s">
        <v>71</v>
      </c>
      <c r="AS734" t="s">
        <v>71</v>
      </c>
      <c r="AT734" t="s">
        <v>71</v>
      </c>
      <c r="AU734" t="s">
        <v>960</v>
      </c>
      <c r="AV734">
        <v>2022</v>
      </c>
      <c r="AW734">
        <v>18</v>
      </c>
      <c r="AX734">
        <v>2</v>
      </c>
      <c r="AY734" t="s">
        <v>71</v>
      </c>
      <c r="AZ734" t="s">
        <v>71</v>
      </c>
      <c r="BA734" t="s">
        <v>71</v>
      </c>
      <c r="BB734" t="s">
        <v>71</v>
      </c>
      <c r="BC734">
        <v>607</v>
      </c>
      <c r="BD734">
        <v>619</v>
      </c>
      <c r="BE734" t="s">
        <v>71</v>
      </c>
      <c r="BF734" t="s">
        <v>6826</v>
      </c>
      <c r="BG734" t="str">
        <f>HYPERLINK("http://dx.doi.org/10.24507/ijicic.18.02.607","http://dx.doi.org/10.24507/ijicic.18.02.607")</f>
        <v>http://dx.doi.org/10.24507/ijicic.18.02.607</v>
      </c>
      <c r="BH734" t="s">
        <v>71</v>
      </c>
      <c r="BI734" t="s">
        <v>71</v>
      </c>
      <c r="BJ734" t="s">
        <v>71</v>
      </c>
      <c r="BK734" t="s">
        <v>71</v>
      </c>
      <c r="BL734" t="s">
        <v>71</v>
      </c>
      <c r="BM734" t="s">
        <v>71</v>
      </c>
      <c r="BN734" t="s">
        <v>71</v>
      </c>
      <c r="BO734" t="s">
        <v>71</v>
      </c>
      <c r="BP734" t="s">
        <v>71</v>
      </c>
      <c r="BQ734" t="s">
        <v>71</v>
      </c>
      <c r="BR734" t="s">
        <v>71</v>
      </c>
      <c r="BS734" t="s">
        <v>71</v>
      </c>
      <c r="BT734" t="s">
        <v>6827</v>
      </c>
      <c r="BU734" t="str">
        <f>HYPERLINK("https%3A%2F%2Fwww.webofscience.com%2Fwos%2Fwoscc%2Ffull-record%2FWOS:000762437200018","View Full Record in Web of Science")</f>
        <v>View Full Record in Web of Science</v>
      </c>
    </row>
    <row r="735" spans="1:73" x14ac:dyDescent="0.25">
      <c r="A735" t="s">
        <v>69</v>
      </c>
      <c r="B735" t="s">
        <v>6828</v>
      </c>
      <c r="C735" t="s">
        <v>71</v>
      </c>
      <c r="D735" t="s">
        <v>71</v>
      </c>
      <c r="E735" t="s">
        <v>71</v>
      </c>
      <c r="F735" t="s">
        <v>6829</v>
      </c>
      <c r="G735" t="s">
        <v>71</v>
      </c>
      <c r="H735" t="s">
        <v>71</v>
      </c>
      <c r="I735" t="s">
        <v>6830</v>
      </c>
      <c r="K735" t="s">
        <v>766</v>
      </c>
      <c r="L735" t="s">
        <v>71</v>
      </c>
      <c r="M735" t="s">
        <v>71</v>
      </c>
      <c r="N735" t="s">
        <v>71</v>
      </c>
      <c r="O735" t="s">
        <v>71</v>
      </c>
      <c r="P735" t="s">
        <v>71</v>
      </c>
      <c r="Q735" t="s">
        <v>71</v>
      </c>
      <c r="R735" t="s">
        <v>71</v>
      </c>
      <c r="S735" t="s">
        <v>71</v>
      </c>
      <c r="T735" t="s">
        <v>71</v>
      </c>
      <c r="U735" t="s">
        <v>71</v>
      </c>
      <c r="V735" t="s">
        <v>71</v>
      </c>
      <c r="W735" t="s">
        <v>6831</v>
      </c>
      <c r="X735" t="s">
        <v>71</v>
      </c>
      <c r="Y735" t="s">
        <v>71</v>
      </c>
      <c r="Z735" t="s">
        <v>71</v>
      </c>
      <c r="AA735" t="s">
        <v>71</v>
      </c>
      <c r="AB735" t="s">
        <v>71</v>
      </c>
      <c r="AC735" t="s">
        <v>6832</v>
      </c>
      <c r="AD735" t="s">
        <v>71</v>
      </c>
      <c r="AE735" t="s">
        <v>71</v>
      </c>
      <c r="AF735" t="s">
        <v>71</v>
      </c>
      <c r="AG735" t="s">
        <v>71</v>
      </c>
      <c r="AH735" t="s">
        <v>71</v>
      </c>
      <c r="AI735" t="s">
        <v>71</v>
      </c>
      <c r="AJ735" t="s">
        <v>71</v>
      </c>
      <c r="AK735" t="s">
        <v>71</v>
      </c>
      <c r="AL735" t="s">
        <v>71</v>
      </c>
      <c r="AM735" t="s">
        <v>71</v>
      </c>
      <c r="AN735" t="s">
        <v>71</v>
      </c>
      <c r="AO735" t="s">
        <v>71</v>
      </c>
      <c r="AP735" t="s">
        <v>768</v>
      </c>
      <c r="AQ735" t="s">
        <v>769</v>
      </c>
      <c r="AR735" t="s">
        <v>71</v>
      </c>
      <c r="AS735" t="s">
        <v>71</v>
      </c>
      <c r="AT735" t="s">
        <v>71</v>
      </c>
      <c r="AU735" t="s">
        <v>344</v>
      </c>
      <c r="AV735">
        <v>2014</v>
      </c>
      <c r="AW735">
        <v>19</v>
      </c>
      <c r="AX735" t="s">
        <v>71</v>
      </c>
      <c r="AY735" t="s">
        <v>71</v>
      </c>
      <c r="AZ735" t="s">
        <v>71</v>
      </c>
      <c r="BA735" t="s">
        <v>71</v>
      </c>
      <c r="BB735" t="s">
        <v>71</v>
      </c>
      <c r="BC735">
        <v>147</v>
      </c>
      <c r="BD735">
        <v>160</v>
      </c>
      <c r="BE735" t="s">
        <v>71</v>
      </c>
      <c r="BF735" t="s">
        <v>6833</v>
      </c>
      <c r="BG735" t="str">
        <f>HYPERLINK("http://dx.doi.org/10.1016/j.asoc.2014.02.001","http://dx.doi.org/10.1016/j.asoc.2014.02.001")</f>
        <v>http://dx.doi.org/10.1016/j.asoc.2014.02.001</v>
      </c>
      <c r="BH735" t="s">
        <v>71</v>
      </c>
      <c r="BI735" t="s">
        <v>71</v>
      </c>
      <c r="BJ735" t="s">
        <v>71</v>
      </c>
      <c r="BK735" t="s">
        <v>71</v>
      </c>
      <c r="BL735" t="s">
        <v>71</v>
      </c>
      <c r="BM735" t="s">
        <v>71</v>
      </c>
      <c r="BN735" t="s">
        <v>71</v>
      </c>
      <c r="BO735" t="s">
        <v>71</v>
      </c>
      <c r="BP735" t="s">
        <v>71</v>
      </c>
      <c r="BQ735" t="s">
        <v>71</v>
      </c>
      <c r="BR735" t="s">
        <v>71</v>
      </c>
      <c r="BS735" t="s">
        <v>71</v>
      </c>
      <c r="BT735" t="s">
        <v>6834</v>
      </c>
      <c r="BU735" t="str">
        <f>HYPERLINK("https%3A%2F%2Fwww.webofscience.com%2Fwos%2Fwoscc%2Ffull-record%2FWOS:000334768800015","View Full Record in Web of Science")</f>
        <v>View Full Record in Web of Science</v>
      </c>
    </row>
    <row r="736" spans="1:73" x14ac:dyDescent="0.25">
      <c r="A736" t="s">
        <v>69</v>
      </c>
      <c r="B736" t="s">
        <v>6835</v>
      </c>
      <c r="C736" t="s">
        <v>71</v>
      </c>
      <c r="D736" t="s">
        <v>71</v>
      </c>
      <c r="E736" t="s">
        <v>71</v>
      </c>
      <c r="F736" t="s">
        <v>6836</v>
      </c>
      <c r="G736" t="s">
        <v>71</v>
      </c>
      <c r="H736" t="s">
        <v>71</v>
      </c>
      <c r="I736" t="s">
        <v>6837</v>
      </c>
      <c r="K736" t="s">
        <v>269</v>
      </c>
      <c r="L736" t="s">
        <v>71</v>
      </c>
      <c r="M736" t="s">
        <v>71</v>
      </c>
      <c r="N736" t="s">
        <v>71</v>
      </c>
      <c r="O736" t="s">
        <v>71</v>
      </c>
      <c r="P736" t="s">
        <v>71</v>
      </c>
      <c r="Q736" t="s">
        <v>71</v>
      </c>
      <c r="R736" t="s">
        <v>71</v>
      </c>
      <c r="S736" t="s">
        <v>71</v>
      </c>
      <c r="T736" t="s">
        <v>71</v>
      </c>
      <c r="U736" t="s">
        <v>71</v>
      </c>
      <c r="V736" t="s">
        <v>71</v>
      </c>
      <c r="W736" t="s">
        <v>6838</v>
      </c>
      <c r="X736" t="s">
        <v>71</v>
      </c>
      <c r="Y736" t="s">
        <v>71</v>
      </c>
      <c r="Z736" t="s">
        <v>71</v>
      </c>
      <c r="AA736" t="s">
        <v>71</v>
      </c>
      <c r="AB736" t="s">
        <v>6839</v>
      </c>
      <c r="AC736" t="s">
        <v>6840</v>
      </c>
      <c r="AD736" t="s">
        <v>71</v>
      </c>
      <c r="AE736" t="s">
        <v>71</v>
      </c>
      <c r="AF736" t="s">
        <v>71</v>
      </c>
      <c r="AG736" t="s">
        <v>71</v>
      </c>
      <c r="AH736" t="s">
        <v>71</v>
      </c>
      <c r="AI736" t="s">
        <v>71</v>
      </c>
      <c r="AJ736" t="s">
        <v>71</v>
      </c>
      <c r="AK736" t="s">
        <v>71</v>
      </c>
      <c r="AL736" t="s">
        <v>71</v>
      </c>
      <c r="AM736" t="s">
        <v>71</v>
      </c>
      <c r="AN736" t="s">
        <v>71</v>
      </c>
      <c r="AO736" t="s">
        <v>71</v>
      </c>
      <c r="AP736" t="s">
        <v>271</v>
      </c>
      <c r="AQ736" t="s">
        <v>71</v>
      </c>
      <c r="AR736" t="s">
        <v>71</v>
      </c>
      <c r="AS736" t="s">
        <v>71</v>
      </c>
      <c r="AT736" t="s">
        <v>71</v>
      </c>
      <c r="AU736" t="s">
        <v>71</v>
      </c>
      <c r="AV736">
        <v>2022</v>
      </c>
      <c r="AW736">
        <v>10</v>
      </c>
      <c r="AX736" t="s">
        <v>71</v>
      </c>
      <c r="AY736" t="s">
        <v>71</v>
      </c>
      <c r="AZ736" t="s">
        <v>71</v>
      </c>
      <c r="BA736" t="s">
        <v>71</v>
      </c>
      <c r="BB736" t="s">
        <v>71</v>
      </c>
      <c r="BC736">
        <v>101276</v>
      </c>
      <c r="BD736">
        <v>101291</v>
      </c>
      <c r="BE736" t="s">
        <v>71</v>
      </c>
      <c r="BF736" t="s">
        <v>6841</v>
      </c>
      <c r="BG736" t="str">
        <f>HYPERLINK("http://dx.doi.org/10.1109/ACCESS.2022.3207480","http://dx.doi.org/10.1109/ACCESS.2022.3207480")</f>
        <v>http://dx.doi.org/10.1109/ACCESS.2022.3207480</v>
      </c>
      <c r="BH736" t="s">
        <v>71</v>
      </c>
      <c r="BI736" t="s">
        <v>71</v>
      </c>
      <c r="BJ736" t="s">
        <v>71</v>
      </c>
      <c r="BK736" t="s">
        <v>71</v>
      </c>
      <c r="BL736" t="s">
        <v>71</v>
      </c>
      <c r="BM736" t="s">
        <v>71</v>
      </c>
      <c r="BN736" t="s">
        <v>71</v>
      </c>
      <c r="BO736" t="s">
        <v>71</v>
      </c>
      <c r="BP736" t="s">
        <v>71</v>
      </c>
      <c r="BQ736" t="s">
        <v>71</v>
      </c>
      <c r="BR736" t="s">
        <v>71</v>
      </c>
      <c r="BS736" t="s">
        <v>71</v>
      </c>
      <c r="BT736" t="s">
        <v>6842</v>
      </c>
      <c r="BU736" t="str">
        <f>HYPERLINK("https%3A%2F%2Fwww.webofscience.com%2Fwos%2Fwoscc%2Ffull-record%2FWOS:000862355100001","View Full Record in Web of Science")</f>
        <v>View Full Record in Web of Science</v>
      </c>
    </row>
    <row r="737" spans="1:73" x14ac:dyDescent="0.25">
      <c r="A737" t="s">
        <v>69</v>
      </c>
      <c r="B737" t="s">
        <v>6843</v>
      </c>
      <c r="C737" t="s">
        <v>71</v>
      </c>
      <c r="D737" t="s">
        <v>71</v>
      </c>
      <c r="E737" t="s">
        <v>71</v>
      </c>
      <c r="F737" t="s">
        <v>6844</v>
      </c>
      <c r="G737" t="s">
        <v>71</v>
      </c>
      <c r="H737" t="s">
        <v>71</v>
      </c>
      <c r="I737" t="s">
        <v>6845</v>
      </c>
      <c r="K737" t="s">
        <v>6846</v>
      </c>
      <c r="L737" t="s">
        <v>71</v>
      </c>
      <c r="M737" t="s">
        <v>71</v>
      </c>
      <c r="N737" t="s">
        <v>71</v>
      </c>
      <c r="O737" t="s">
        <v>71</v>
      </c>
      <c r="P737" t="s">
        <v>71</v>
      </c>
      <c r="Q737" t="s">
        <v>71</v>
      </c>
      <c r="R737" t="s">
        <v>71</v>
      </c>
      <c r="S737" t="s">
        <v>71</v>
      </c>
      <c r="T737" t="s">
        <v>71</v>
      </c>
      <c r="U737" t="s">
        <v>71</v>
      </c>
      <c r="V737" t="s">
        <v>71</v>
      </c>
      <c r="W737" t="s">
        <v>6847</v>
      </c>
      <c r="X737" t="s">
        <v>71</v>
      </c>
      <c r="Y737" t="s">
        <v>71</v>
      </c>
      <c r="Z737" t="s">
        <v>71</v>
      </c>
      <c r="AA737" t="s">
        <v>71</v>
      </c>
      <c r="AB737" t="s">
        <v>6848</v>
      </c>
      <c r="AC737" t="s">
        <v>6849</v>
      </c>
      <c r="AD737" t="s">
        <v>71</v>
      </c>
      <c r="AE737" t="s">
        <v>71</v>
      </c>
      <c r="AF737" t="s">
        <v>71</v>
      </c>
      <c r="AG737" t="s">
        <v>71</v>
      </c>
      <c r="AH737" t="s">
        <v>71</v>
      </c>
      <c r="AI737" t="s">
        <v>71</v>
      </c>
      <c r="AJ737" t="s">
        <v>71</v>
      </c>
      <c r="AK737" t="s">
        <v>71</v>
      </c>
      <c r="AL737" t="s">
        <v>71</v>
      </c>
      <c r="AM737" t="s">
        <v>71</v>
      </c>
      <c r="AN737" t="s">
        <v>71</v>
      </c>
      <c r="AO737" t="s">
        <v>71</v>
      </c>
      <c r="AP737" t="s">
        <v>71</v>
      </c>
      <c r="AQ737" t="s">
        <v>6850</v>
      </c>
      <c r="AR737" t="s">
        <v>71</v>
      </c>
      <c r="AS737" t="s">
        <v>71</v>
      </c>
      <c r="AT737" t="s">
        <v>71</v>
      </c>
      <c r="AU737" t="s">
        <v>1454</v>
      </c>
      <c r="AV737">
        <v>2022</v>
      </c>
      <c r="AW737">
        <v>7</v>
      </c>
      <c r="AX737">
        <v>7</v>
      </c>
      <c r="AY737" t="s">
        <v>71</v>
      </c>
      <c r="AZ737" t="s">
        <v>71</v>
      </c>
      <c r="BA737" t="s">
        <v>71</v>
      </c>
      <c r="BB737" t="s">
        <v>71</v>
      </c>
      <c r="BC737" t="s">
        <v>71</v>
      </c>
      <c r="BD737" t="s">
        <v>71</v>
      </c>
      <c r="BE737">
        <v>99</v>
      </c>
      <c r="BF737" t="s">
        <v>6851</v>
      </c>
      <c r="BG737" t="str">
        <f>HYPERLINK("http://dx.doi.org/10.3390/data7070099","http://dx.doi.org/10.3390/data7070099")</f>
        <v>http://dx.doi.org/10.3390/data7070099</v>
      </c>
      <c r="BH737" t="s">
        <v>71</v>
      </c>
      <c r="BI737" t="s">
        <v>71</v>
      </c>
      <c r="BJ737" t="s">
        <v>71</v>
      </c>
      <c r="BK737" t="s">
        <v>71</v>
      </c>
      <c r="BL737" t="s">
        <v>71</v>
      </c>
      <c r="BM737" t="s">
        <v>71</v>
      </c>
      <c r="BN737" t="s">
        <v>71</v>
      </c>
      <c r="BO737" t="s">
        <v>71</v>
      </c>
      <c r="BP737" t="s">
        <v>71</v>
      </c>
      <c r="BQ737" t="s">
        <v>71</v>
      </c>
      <c r="BR737" t="s">
        <v>71</v>
      </c>
      <c r="BS737" t="s">
        <v>71</v>
      </c>
      <c r="BT737" t="s">
        <v>6852</v>
      </c>
      <c r="BU737" t="str">
        <f>HYPERLINK("https%3A%2F%2Fwww.webofscience.com%2Fwos%2Fwoscc%2Ffull-record%2FWOS:000832397100001","View Full Record in Web of Science")</f>
        <v>View Full Record in Web of Science</v>
      </c>
    </row>
    <row r="738" spans="1:73" x14ac:dyDescent="0.25">
      <c r="A738" t="s">
        <v>69</v>
      </c>
      <c r="B738" t="s">
        <v>6853</v>
      </c>
      <c r="C738" t="s">
        <v>71</v>
      </c>
      <c r="D738" t="s">
        <v>71</v>
      </c>
      <c r="E738" t="s">
        <v>71</v>
      </c>
      <c r="F738" t="s">
        <v>6854</v>
      </c>
      <c r="G738" t="s">
        <v>71</v>
      </c>
      <c r="H738" t="s">
        <v>71</v>
      </c>
      <c r="I738" t="s">
        <v>6855</v>
      </c>
      <c r="K738" t="s">
        <v>338</v>
      </c>
      <c r="L738" t="s">
        <v>71</v>
      </c>
      <c r="M738" t="s">
        <v>71</v>
      </c>
      <c r="N738" t="s">
        <v>71</v>
      </c>
      <c r="O738" t="s">
        <v>71</v>
      </c>
      <c r="P738" t="s">
        <v>71</v>
      </c>
      <c r="Q738" t="s">
        <v>71</v>
      </c>
      <c r="R738" t="s">
        <v>71</v>
      </c>
      <c r="S738" t="s">
        <v>71</v>
      </c>
      <c r="T738" t="s">
        <v>71</v>
      </c>
      <c r="U738" t="s">
        <v>71</v>
      </c>
      <c r="V738" t="s">
        <v>71</v>
      </c>
      <c r="W738" t="s">
        <v>6856</v>
      </c>
      <c r="X738" t="s">
        <v>71</v>
      </c>
      <c r="Y738" t="s">
        <v>71</v>
      </c>
      <c r="Z738" t="s">
        <v>71</v>
      </c>
      <c r="AA738" t="s">
        <v>71</v>
      </c>
      <c r="AB738" t="s">
        <v>6857</v>
      </c>
      <c r="AC738" t="s">
        <v>71</v>
      </c>
      <c r="AD738" t="s">
        <v>71</v>
      </c>
      <c r="AE738" t="s">
        <v>71</v>
      </c>
      <c r="AF738" t="s">
        <v>71</v>
      </c>
      <c r="AG738" t="s">
        <v>71</v>
      </c>
      <c r="AH738" t="s">
        <v>71</v>
      </c>
      <c r="AI738" t="s">
        <v>71</v>
      </c>
      <c r="AJ738" t="s">
        <v>71</v>
      </c>
      <c r="AK738" t="s">
        <v>71</v>
      </c>
      <c r="AL738" t="s">
        <v>71</v>
      </c>
      <c r="AM738" t="s">
        <v>71</v>
      </c>
      <c r="AN738" t="s">
        <v>71</v>
      </c>
      <c r="AO738" t="s">
        <v>71</v>
      </c>
      <c r="AP738" t="s">
        <v>342</v>
      </c>
      <c r="AQ738" t="s">
        <v>343</v>
      </c>
      <c r="AR738" t="s">
        <v>71</v>
      </c>
      <c r="AS738" t="s">
        <v>71</v>
      </c>
      <c r="AT738" t="s">
        <v>71</v>
      </c>
      <c r="AU738" t="s">
        <v>960</v>
      </c>
      <c r="AV738">
        <v>2019</v>
      </c>
      <c r="AW738">
        <v>21</v>
      </c>
      <c r="AX738">
        <v>3</v>
      </c>
      <c r="AY738" t="s">
        <v>71</v>
      </c>
      <c r="AZ738" t="s">
        <v>71</v>
      </c>
      <c r="BA738" t="s">
        <v>71</v>
      </c>
      <c r="BB738" t="s">
        <v>71</v>
      </c>
      <c r="BC738">
        <v>963</v>
      </c>
      <c r="BD738">
        <v>977</v>
      </c>
      <c r="BE738" t="s">
        <v>71</v>
      </c>
      <c r="BF738" t="s">
        <v>6858</v>
      </c>
      <c r="BG738" t="str">
        <f>HYPERLINK("http://dx.doi.org/10.1007/s40815-019-00606-0","http://dx.doi.org/10.1007/s40815-019-00606-0")</f>
        <v>http://dx.doi.org/10.1007/s40815-019-00606-0</v>
      </c>
      <c r="BH738" t="s">
        <v>71</v>
      </c>
      <c r="BI738" t="s">
        <v>71</v>
      </c>
      <c r="BJ738" t="s">
        <v>71</v>
      </c>
      <c r="BK738" t="s">
        <v>71</v>
      </c>
      <c r="BL738" t="s">
        <v>71</v>
      </c>
      <c r="BM738" t="s">
        <v>71</v>
      </c>
      <c r="BN738" t="s">
        <v>71</v>
      </c>
      <c r="BO738" t="s">
        <v>71</v>
      </c>
      <c r="BP738" t="s">
        <v>71</v>
      </c>
      <c r="BQ738" t="s">
        <v>71</v>
      </c>
      <c r="BR738" t="s">
        <v>71</v>
      </c>
      <c r="BS738" t="s">
        <v>71</v>
      </c>
      <c r="BT738" t="s">
        <v>6859</v>
      </c>
      <c r="BU738" t="str">
        <f>HYPERLINK("https%3A%2F%2Fwww.webofscience.com%2Fwos%2Fwoscc%2Ffull-record%2FWOS:000463752400022","View Full Record in Web of Science")</f>
        <v>View Full Record in Web of Science</v>
      </c>
    </row>
    <row r="739" spans="1:73" x14ac:dyDescent="0.25">
      <c r="A739" t="s">
        <v>460</v>
      </c>
      <c r="B739" t="s">
        <v>6860</v>
      </c>
      <c r="C739" t="s">
        <v>71</v>
      </c>
      <c r="D739" t="s">
        <v>999</v>
      </c>
      <c r="E739" t="s">
        <v>71</v>
      </c>
      <c r="F739" t="s">
        <v>6861</v>
      </c>
      <c r="G739" t="s">
        <v>71</v>
      </c>
      <c r="H739" t="s">
        <v>71</v>
      </c>
      <c r="I739" t="s">
        <v>6862</v>
      </c>
      <c r="K739" t="s">
        <v>1002</v>
      </c>
      <c r="L739" t="s">
        <v>526</v>
      </c>
      <c r="M739" t="s">
        <v>71</v>
      </c>
      <c r="N739" t="s">
        <v>71</v>
      </c>
      <c r="O739" t="s">
        <v>71</v>
      </c>
      <c r="P739" t="s">
        <v>71</v>
      </c>
      <c r="Q739" t="s">
        <v>71</v>
      </c>
      <c r="R739" t="s">
        <v>71</v>
      </c>
      <c r="S739" t="s">
        <v>71</v>
      </c>
      <c r="T739" t="s">
        <v>71</v>
      </c>
      <c r="U739" t="s">
        <v>71</v>
      </c>
      <c r="V739" t="s">
        <v>71</v>
      </c>
      <c r="W739" t="s">
        <v>6863</v>
      </c>
      <c r="X739" t="s">
        <v>71</v>
      </c>
      <c r="Y739" t="s">
        <v>71</v>
      </c>
      <c r="Z739" t="s">
        <v>71</v>
      </c>
      <c r="AA739" t="s">
        <v>71</v>
      </c>
      <c r="AB739" t="s">
        <v>71</v>
      </c>
      <c r="AC739" t="s">
        <v>71</v>
      </c>
      <c r="AD739" t="s">
        <v>71</v>
      </c>
      <c r="AE739" t="s">
        <v>71</v>
      </c>
      <c r="AF739" t="s">
        <v>71</v>
      </c>
      <c r="AG739" t="s">
        <v>71</v>
      </c>
      <c r="AH739" t="s">
        <v>71</v>
      </c>
      <c r="AI739" t="s">
        <v>71</v>
      </c>
      <c r="AJ739" t="s">
        <v>71</v>
      </c>
      <c r="AK739" t="s">
        <v>71</v>
      </c>
      <c r="AL739" t="s">
        <v>71</v>
      </c>
      <c r="AM739" t="s">
        <v>71</v>
      </c>
      <c r="AN739" t="s">
        <v>71</v>
      </c>
      <c r="AO739" t="s">
        <v>71</v>
      </c>
      <c r="AP739" t="s">
        <v>530</v>
      </c>
      <c r="AQ739" t="s">
        <v>531</v>
      </c>
      <c r="AR739" t="s">
        <v>1006</v>
      </c>
      <c r="AS739" t="s">
        <v>71</v>
      </c>
      <c r="AT739" t="s">
        <v>71</v>
      </c>
      <c r="AU739" t="s">
        <v>71</v>
      </c>
      <c r="AV739">
        <v>2018</v>
      </c>
      <c r="AW739">
        <v>738</v>
      </c>
      <c r="AX739" t="s">
        <v>71</v>
      </c>
      <c r="AY739" t="s">
        <v>71</v>
      </c>
      <c r="AZ739" t="s">
        <v>71</v>
      </c>
      <c r="BA739" t="s">
        <v>71</v>
      </c>
      <c r="BB739" t="s">
        <v>71</v>
      </c>
      <c r="BC739">
        <v>325</v>
      </c>
      <c r="BD739">
        <v>333</v>
      </c>
      <c r="BE739" t="s">
        <v>71</v>
      </c>
      <c r="BF739" t="s">
        <v>6864</v>
      </c>
      <c r="BG739" t="str">
        <f>HYPERLINK("http://dx.doi.org/10.1007/978-3-319-67946-4_14","http://dx.doi.org/10.1007/978-3-319-67946-4_14")</f>
        <v>http://dx.doi.org/10.1007/978-3-319-67946-4_14</v>
      </c>
      <c r="BH739" t="s">
        <v>1008</v>
      </c>
      <c r="BI739" t="s">
        <v>71</v>
      </c>
      <c r="BJ739" t="s">
        <v>71</v>
      </c>
      <c r="BK739" t="s">
        <v>71</v>
      </c>
      <c r="BL739" t="s">
        <v>71</v>
      </c>
      <c r="BM739" t="s">
        <v>71</v>
      </c>
      <c r="BN739" t="s">
        <v>71</v>
      </c>
      <c r="BO739" t="s">
        <v>71</v>
      </c>
      <c r="BP739" t="s">
        <v>71</v>
      </c>
      <c r="BQ739" t="s">
        <v>71</v>
      </c>
      <c r="BR739" t="s">
        <v>71</v>
      </c>
      <c r="BS739" t="s">
        <v>71</v>
      </c>
      <c r="BT739" t="s">
        <v>6865</v>
      </c>
      <c r="BU739" t="str">
        <f>HYPERLINK("https%3A%2F%2Fwww.webofscience.com%2Fwos%2Fwoscc%2Ffull-record%2FWOS:000449987100015","View Full Record in Web of Science")</f>
        <v>View Full Record in Web of Science</v>
      </c>
    </row>
    <row r="740" spans="1:73" x14ac:dyDescent="0.25">
      <c r="A740" t="s">
        <v>69</v>
      </c>
      <c r="B740" t="s">
        <v>6866</v>
      </c>
      <c r="C740" t="s">
        <v>71</v>
      </c>
      <c r="D740" t="s">
        <v>71</v>
      </c>
      <c r="E740" t="s">
        <v>71</v>
      </c>
      <c r="F740" t="s">
        <v>6867</v>
      </c>
      <c r="G740" t="s">
        <v>71</v>
      </c>
      <c r="H740" t="s">
        <v>71</v>
      </c>
      <c r="I740" t="s">
        <v>6868</v>
      </c>
      <c r="K740" t="s">
        <v>6869</v>
      </c>
      <c r="L740" t="s">
        <v>71</v>
      </c>
      <c r="M740" t="s">
        <v>71</v>
      </c>
      <c r="N740" t="s">
        <v>71</v>
      </c>
      <c r="O740" t="s">
        <v>71</v>
      </c>
      <c r="P740" t="s">
        <v>71</v>
      </c>
      <c r="Q740" t="s">
        <v>71</v>
      </c>
      <c r="R740" t="s">
        <v>71</v>
      </c>
      <c r="S740" t="s">
        <v>71</v>
      </c>
      <c r="T740" t="s">
        <v>71</v>
      </c>
      <c r="U740" t="s">
        <v>71</v>
      </c>
      <c r="V740" t="s">
        <v>71</v>
      </c>
      <c r="W740" t="s">
        <v>6870</v>
      </c>
      <c r="X740" t="s">
        <v>71</v>
      </c>
      <c r="Y740" t="s">
        <v>71</v>
      </c>
      <c r="Z740" t="s">
        <v>71</v>
      </c>
      <c r="AA740" t="s">
        <v>71</v>
      </c>
      <c r="AB740" t="s">
        <v>6871</v>
      </c>
      <c r="AC740" t="s">
        <v>6872</v>
      </c>
      <c r="AD740" t="s">
        <v>71</v>
      </c>
      <c r="AE740" t="s">
        <v>71</v>
      </c>
      <c r="AF740" t="s">
        <v>71</v>
      </c>
      <c r="AG740" t="s">
        <v>71</v>
      </c>
      <c r="AH740" t="s">
        <v>71</v>
      </c>
      <c r="AI740" t="s">
        <v>71</v>
      </c>
      <c r="AJ740" t="s">
        <v>71</v>
      </c>
      <c r="AK740" t="s">
        <v>71</v>
      </c>
      <c r="AL740" t="s">
        <v>71</v>
      </c>
      <c r="AM740" t="s">
        <v>71</v>
      </c>
      <c r="AN740" t="s">
        <v>71</v>
      </c>
      <c r="AO740" t="s">
        <v>71</v>
      </c>
      <c r="AP740" t="s">
        <v>6873</v>
      </c>
      <c r="AQ740" t="s">
        <v>6874</v>
      </c>
      <c r="AR740" t="s">
        <v>71</v>
      </c>
      <c r="AS740" t="s">
        <v>71</v>
      </c>
      <c r="AT740" t="s">
        <v>71</v>
      </c>
      <c r="AU740" t="s">
        <v>71</v>
      </c>
      <c r="AV740">
        <v>2006</v>
      </c>
      <c r="AW740">
        <v>13</v>
      </c>
      <c r="AX740">
        <v>3</v>
      </c>
      <c r="AY740" t="s">
        <v>71</v>
      </c>
      <c r="AZ740" t="s">
        <v>71</v>
      </c>
      <c r="BA740" t="s">
        <v>71</v>
      </c>
      <c r="BB740" t="s">
        <v>71</v>
      </c>
      <c r="BC740">
        <v>389</v>
      </c>
      <c r="BD740">
        <v>464</v>
      </c>
      <c r="BE740" t="s">
        <v>71</v>
      </c>
      <c r="BF740" t="s">
        <v>6875</v>
      </c>
      <c r="BG740" t="str">
        <f>HYPERLINK("http://dx.doi.org/10.1007/BF02736398","http://dx.doi.org/10.1007/BF02736398")</f>
        <v>http://dx.doi.org/10.1007/BF02736398</v>
      </c>
      <c r="BH740" t="s">
        <v>71</v>
      </c>
      <c r="BI740" t="s">
        <v>71</v>
      </c>
      <c r="BJ740" t="s">
        <v>71</v>
      </c>
      <c r="BK740" t="s">
        <v>71</v>
      </c>
      <c r="BL740" t="s">
        <v>71</v>
      </c>
      <c r="BM740" t="s">
        <v>71</v>
      </c>
      <c r="BN740" t="s">
        <v>71</v>
      </c>
      <c r="BO740" t="s">
        <v>71</v>
      </c>
      <c r="BP740" t="s">
        <v>71</v>
      </c>
      <c r="BQ740" t="s">
        <v>71</v>
      </c>
      <c r="BR740" t="s">
        <v>71</v>
      </c>
      <c r="BS740" t="s">
        <v>71</v>
      </c>
      <c r="BT740" t="s">
        <v>6876</v>
      </c>
      <c r="BU740" t="str">
        <f>HYPERLINK("https%3A%2F%2Fwww.webofscience.com%2Fwos%2Fwoscc%2Ffull-record%2FWOS:000242195500002","View Full Record in Web of Science")</f>
        <v>View Full Record in Web of Science</v>
      </c>
    </row>
    <row r="741" spans="1:73" x14ac:dyDescent="0.25">
      <c r="A741" t="s">
        <v>83</v>
      </c>
      <c r="B741" t="s">
        <v>6877</v>
      </c>
      <c r="C741" t="s">
        <v>71</v>
      </c>
      <c r="D741" t="s">
        <v>6878</v>
      </c>
      <c r="E741" t="s">
        <v>71</v>
      </c>
      <c r="F741" t="s">
        <v>6879</v>
      </c>
      <c r="G741" t="s">
        <v>71</v>
      </c>
      <c r="H741" t="s">
        <v>71</v>
      </c>
      <c r="I741" t="s">
        <v>6880</v>
      </c>
      <c r="K741" t="s">
        <v>6881</v>
      </c>
      <c r="L741" t="s">
        <v>601</v>
      </c>
      <c r="M741" t="s">
        <v>71</v>
      </c>
      <c r="N741" t="s">
        <v>71</v>
      </c>
      <c r="O741" t="s">
        <v>71</v>
      </c>
      <c r="P741" t="s">
        <v>6882</v>
      </c>
      <c r="Q741" t="s">
        <v>6883</v>
      </c>
      <c r="R741" t="s">
        <v>6884</v>
      </c>
      <c r="S741" t="s">
        <v>71</v>
      </c>
      <c r="T741" t="s">
        <v>71</v>
      </c>
      <c r="U741" t="s">
        <v>71</v>
      </c>
      <c r="V741" t="s">
        <v>71</v>
      </c>
      <c r="W741" t="s">
        <v>6885</v>
      </c>
      <c r="X741" t="s">
        <v>71</v>
      </c>
      <c r="Y741" t="s">
        <v>71</v>
      </c>
      <c r="Z741" t="s">
        <v>71</v>
      </c>
      <c r="AA741" t="s">
        <v>71</v>
      </c>
      <c r="AB741" t="s">
        <v>71</v>
      </c>
      <c r="AC741" t="s">
        <v>71</v>
      </c>
      <c r="AD741" t="s">
        <v>71</v>
      </c>
      <c r="AE741" t="s">
        <v>71</v>
      </c>
      <c r="AF741" t="s">
        <v>71</v>
      </c>
      <c r="AG741" t="s">
        <v>71</v>
      </c>
      <c r="AH741" t="s">
        <v>71</v>
      </c>
      <c r="AI741" t="s">
        <v>71</v>
      </c>
      <c r="AJ741" t="s">
        <v>71</v>
      </c>
      <c r="AK741" t="s">
        <v>71</v>
      </c>
      <c r="AL741" t="s">
        <v>71</v>
      </c>
      <c r="AM741" t="s">
        <v>71</v>
      </c>
      <c r="AN741" t="s">
        <v>71</v>
      </c>
      <c r="AO741" t="s">
        <v>71</v>
      </c>
      <c r="AP741" t="s">
        <v>606</v>
      </c>
      <c r="AQ741" t="s">
        <v>607</v>
      </c>
      <c r="AR741" t="s">
        <v>6886</v>
      </c>
      <c r="AS741" t="s">
        <v>71</v>
      </c>
      <c r="AT741" t="s">
        <v>71</v>
      </c>
      <c r="AU741" t="s">
        <v>71</v>
      </c>
      <c r="AV741">
        <v>2016</v>
      </c>
      <c r="AW741">
        <v>437</v>
      </c>
      <c r="AX741" t="s">
        <v>71</v>
      </c>
      <c r="AY741" t="s">
        <v>71</v>
      </c>
      <c r="AZ741" t="s">
        <v>71</v>
      </c>
      <c r="BA741" t="s">
        <v>71</v>
      </c>
      <c r="BB741" t="s">
        <v>71</v>
      </c>
      <c r="BC741">
        <v>991</v>
      </c>
      <c r="BD741">
        <v>1009</v>
      </c>
      <c r="BE741" t="s">
        <v>71</v>
      </c>
      <c r="BF741" t="s">
        <v>6887</v>
      </c>
      <c r="BG741" t="str">
        <f>HYPERLINK("http://dx.doi.org/10.1007/978-981-10-0451-3_86","http://dx.doi.org/10.1007/978-981-10-0451-3_86")</f>
        <v>http://dx.doi.org/10.1007/978-981-10-0451-3_86</v>
      </c>
      <c r="BH741" t="s">
        <v>71</v>
      </c>
      <c r="BI741" t="s">
        <v>71</v>
      </c>
      <c r="BJ741" t="s">
        <v>71</v>
      </c>
      <c r="BK741" t="s">
        <v>71</v>
      </c>
      <c r="BL741" t="s">
        <v>71</v>
      </c>
      <c r="BM741" t="s">
        <v>71</v>
      </c>
      <c r="BN741" t="s">
        <v>71</v>
      </c>
      <c r="BO741" t="s">
        <v>71</v>
      </c>
      <c r="BP741" t="s">
        <v>71</v>
      </c>
      <c r="BQ741" t="s">
        <v>71</v>
      </c>
      <c r="BR741" t="s">
        <v>71</v>
      </c>
      <c r="BS741" t="s">
        <v>71</v>
      </c>
      <c r="BT741" t="s">
        <v>6888</v>
      </c>
      <c r="BU741" t="str">
        <f>HYPERLINK("https%3A%2F%2Fwww.webofscience.com%2Fwos%2Fwoscc%2Ffull-record%2FWOS:000385787900086","View Full Record in Web of Science")</f>
        <v>View Full Record in Web of Science</v>
      </c>
    </row>
    <row r="742" spans="1:73" x14ac:dyDescent="0.25">
      <c r="A742" t="s">
        <v>83</v>
      </c>
      <c r="B742" t="s">
        <v>6889</v>
      </c>
      <c r="C742" t="s">
        <v>71</v>
      </c>
      <c r="D742" t="s">
        <v>6890</v>
      </c>
      <c r="E742" t="s">
        <v>71</v>
      </c>
      <c r="F742" t="s">
        <v>6891</v>
      </c>
      <c r="G742" t="s">
        <v>71</v>
      </c>
      <c r="H742" t="s">
        <v>71</v>
      </c>
      <c r="I742" t="s">
        <v>6892</v>
      </c>
      <c r="K742" t="s">
        <v>6893</v>
      </c>
      <c r="L742" t="s">
        <v>601</v>
      </c>
      <c r="M742" t="s">
        <v>71</v>
      </c>
      <c r="N742" t="s">
        <v>71</v>
      </c>
      <c r="O742" t="s">
        <v>71</v>
      </c>
      <c r="P742" t="s">
        <v>6894</v>
      </c>
      <c r="Q742" t="s">
        <v>6895</v>
      </c>
      <c r="R742" t="s">
        <v>6896</v>
      </c>
      <c r="S742" t="s">
        <v>6897</v>
      </c>
      <c r="T742" t="s">
        <v>6898</v>
      </c>
      <c r="U742" t="s">
        <v>71</v>
      </c>
      <c r="V742" t="s">
        <v>71</v>
      </c>
      <c r="W742" t="s">
        <v>6899</v>
      </c>
      <c r="X742" t="s">
        <v>71</v>
      </c>
      <c r="Y742" t="s">
        <v>71</v>
      </c>
      <c r="Z742" t="s">
        <v>71</v>
      </c>
      <c r="AA742" t="s">
        <v>71</v>
      </c>
      <c r="AB742" t="s">
        <v>6900</v>
      </c>
      <c r="AC742" t="s">
        <v>6901</v>
      </c>
      <c r="AD742" t="s">
        <v>71</v>
      </c>
      <c r="AE742" t="s">
        <v>71</v>
      </c>
      <c r="AF742" t="s">
        <v>71</v>
      </c>
      <c r="AG742" t="s">
        <v>71</v>
      </c>
      <c r="AH742" t="s">
        <v>71</v>
      </c>
      <c r="AI742" t="s">
        <v>71</v>
      </c>
      <c r="AJ742" t="s">
        <v>71</v>
      </c>
      <c r="AK742" t="s">
        <v>71</v>
      </c>
      <c r="AL742" t="s">
        <v>71</v>
      </c>
      <c r="AM742" t="s">
        <v>71</v>
      </c>
      <c r="AN742" t="s">
        <v>71</v>
      </c>
      <c r="AO742" t="s">
        <v>71</v>
      </c>
      <c r="AP742" t="s">
        <v>606</v>
      </c>
      <c r="AQ742" t="s">
        <v>71</v>
      </c>
      <c r="AR742" t="s">
        <v>6902</v>
      </c>
      <c r="AS742" t="s">
        <v>71</v>
      </c>
      <c r="AT742" t="s">
        <v>71</v>
      </c>
      <c r="AU742" t="s">
        <v>71</v>
      </c>
      <c r="AV742">
        <v>2013</v>
      </c>
      <c r="AW742">
        <v>228</v>
      </c>
      <c r="AX742" t="s">
        <v>71</v>
      </c>
      <c r="AY742" t="s">
        <v>71</v>
      </c>
      <c r="AZ742" t="s">
        <v>71</v>
      </c>
      <c r="BA742" t="s">
        <v>71</v>
      </c>
      <c r="BB742" t="s">
        <v>71</v>
      </c>
      <c r="BC742">
        <v>3</v>
      </c>
      <c r="BD742">
        <v>4</v>
      </c>
      <c r="BE742" t="s">
        <v>71</v>
      </c>
      <c r="BF742" t="s">
        <v>6903</v>
      </c>
      <c r="BG742" t="str">
        <f>HYPERLINK("http://dx.doi.org/10.1007/978-3-642-39165-1_1","http://dx.doi.org/10.1007/978-3-642-39165-1_1")</f>
        <v>http://dx.doi.org/10.1007/978-3-642-39165-1_1</v>
      </c>
      <c r="BH742" t="s">
        <v>71</v>
      </c>
      <c r="BI742" t="s">
        <v>71</v>
      </c>
      <c r="BJ742" t="s">
        <v>71</v>
      </c>
      <c r="BK742" t="s">
        <v>71</v>
      </c>
      <c r="BL742" t="s">
        <v>71</v>
      </c>
      <c r="BM742" t="s">
        <v>71</v>
      </c>
      <c r="BN742" t="s">
        <v>71</v>
      </c>
      <c r="BO742" t="s">
        <v>71</v>
      </c>
      <c r="BP742" t="s">
        <v>71</v>
      </c>
      <c r="BQ742" t="s">
        <v>71</v>
      </c>
      <c r="BR742" t="s">
        <v>71</v>
      </c>
      <c r="BS742" t="s">
        <v>71</v>
      </c>
      <c r="BT742" t="s">
        <v>6904</v>
      </c>
      <c r="BU742" t="str">
        <f>HYPERLINK("https%3A%2F%2Fwww.webofscience.com%2Fwos%2Fwoscc%2Ffull-record%2FWOS:000323292300001","View Full Record in Web of Science")</f>
        <v>View Full Record in Web of Science</v>
      </c>
    </row>
    <row r="743" spans="1:73" x14ac:dyDescent="0.25">
      <c r="A743" t="s">
        <v>69</v>
      </c>
      <c r="B743" t="s">
        <v>6905</v>
      </c>
      <c r="C743" t="s">
        <v>71</v>
      </c>
      <c r="D743" t="s">
        <v>71</v>
      </c>
      <c r="E743" t="s">
        <v>71</v>
      </c>
      <c r="F743" t="s">
        <v>6906</v>
      </c>
      <c r="G743" t="s">
        <v>71</v>
      </c>
      <c r="H743" t="s">
        <v>71</v>
      </c>
      <c r="I743" t="s">
        <v>6907</v>
      </c>
      <c r="K743" t="s">
        <v>3848</v>
      </c>
      <c r="L743" t="s">
        <v>71</v>
      </c>
      <c r="M743" t="s">
        <v>71</v>
      </c>
      <c r="N743" t="s">
        <v>71</v>
      </c>
      <c r="O743" t="s">
        <v>71</v>
      </c>
      <c r="P743" t="s">
        <v>71</v>
      </c>
      <c r="Q743" t="s">
        <v>71</v>
      </c>
      <c r="R743" t="s">
        <v>71</v>
      </c>
      <c r="S743" t="s">
        <v>71</v>
      </c>
      <c r="T743" t="s">
        <v>71</v>
      </c>
      <c r="U743" t="s">
        <v>71</v>
      </c>
      <c r="V743" t="s">
        <v>71</v>
      </c>
      <c r="W743" t="s">
        <v>6908</v>
      </c>
      <c r="X743" t="s">
        <v>71</v>
      </c>
      <c r="Y743" t="s">
        <v>71</v>
      </c>
      <c r="Z743" t="s">
        <v>71</v>
      </c>
      <c r="AA743" t="s">
        <v>71</v>
      </c>
      <c r="AB743" t="s">
        <v>71</v>
      </c>
      <c r="AC743" t="s">
        <v>6909</v>
      </c>
      <c r="AD743" t="s">
        <v>71</v>
      </c>
      <c r="AE743" t="s">
        <v>71</v>
      </c>
      <c r="AF743" t="s">
        <v>71</v>
      </c>
      <c r="AG743" t="s">
        <v>71</v>
      </c>
      <c r="AH743" t="s">
        <v>71</v>
      </c>
      <c r="AI743" t="s">
        <v>71</v>
      </c>
      <c r="AJ743" t="s">
        <v>71</v>
      </c>
      <c r="AK743" t="s">
        <v>71</v>
      </c>
      <c r="AL743" t="s">
        <v>71</v>
      </c>
      <c r="AM743" t="s">
        <v>71</v>
      </c>
      <c r="AN743" t="s">
        <v>71</v>
      </c>
      <c r="AO743" t="s">
        <v>71</v>
      </c>
      <c r="AP743" t="s">
        <v>3851</v>
      </c>
      <c r="AQ743" t="s">
        <v>3852</v>
      </c>
      <c r="AR743" t="s">
        <v>71</v>
      </c>
      <c r="AS743" t="s">
        <v>71</v>
      </c>
      <c r="AT743" t="s">
        <v>71</v>
      </c>
      <c r="AU743" t="s">
        <v>129</v>
      </c>
      <c r="AV743">
        <v>2022</v>
      </c>
      <c r="AW743">
        <v>8</v>
      </c>
      <c r="AX743">
        <v>4</v>
      </c>
      <c r="AY743" t="s">
        <v>71</v>
      </c>
      <c r="AZ743" t="s">
        <v>71</v>
      </c>
      <c r="BA743" t="s">
        <v>71</v>
      </c>
      <c r="BB743" t="s">
        <v>71</v>
      </c>
      <c r="BC743">
        <v>3349</v>
      </c>
      <c r="BD743">
        <v>3362</v>
      </c>
      <c r="BE743" t="s">
        <v>71</v>
      </c>
      <c r="BF743" t="s">
        <v>6910</v>
      </c>
      <c r="BG743" t="str">
        <f>HYPERLINK("http://dx.doi.org/10.1007/s40747-022-00678-w","http://dx.doi.org/10.1007/s40747-022-00678-w")</f>
        <v>http://dx.doi.org/10.1007/s40747-022-00678-w</v>
      </c>
      <c r="BH743" t="s">
        <v>71</v>
      </c>
      <c r="BI743" t="s">
        <v>4744</v>
      </c>
      <c r="BJ743" t="s">
        <v>71</v>
      </c>
      <c r="BK743" t="s">
        <v>71</v>
      </c>
      <c r="BL743" t="s">
        <v>71</v>
      </c>
      <c r="BM743" t="s">
        <v>71</v>
      </c>
      <c r="BN743" t="s">
        <v>71</v>
      </c>
      <c r="BO743" t="s">
        <v>71</v>
      </c>
      <c r="BP743" t="s">
        <v>71</v>
      </c>
      <c r="BQ743" t="s">
        <v>71</v>
      </c>
      <c r="BR743" t="s">
        <v>71</v>
      </c>
      <c r="BS743" t="s">
        <v>71</v>
      </c>
      <c r="BT743" t="s">
        <v>6911</v>
      </c>
      <c r="BU743" t="str">
        <f>HYPERLINK("https%3A%2F%2Fwww.webofscience.com%2Fwos%2Fwoscc%2Ffull-record%2FWOS:000758076200003","View Full Record in Web of Science")</f>
        <v>View Full Record in Web of Science</v>
      </c>
    </row>
    <row r="744" spans="1:73" x14ac:dyDescent="0.25">
      <c r="A744" t="s">
        <v>83</v>
      </c>
      <c r="B744" t="s">
        <v>6912</v>
      </c>
      <c r="C744" t="s">
        <v>71</v>
      </c>
      <c r="D744" t="s">
        <v>71</v>
      </c>
      <c r="E744" t="s">
        <v>102</v>
      </c>
      <c r="F744" t="s">
        <v>6913</v>
      </c>
      <c r="G744" t="s">
        <v>71</v>
      </c>
      <c r="H744" t="s">
        <v>71</v>
      </c>
      <c r="I744" t="s">
        <v>6914</v>
      </c>
      <c r="K744" t="s">
        <v>6915</v>
      </c>
      <c r="L744" t="s">
        <v>71</v>
      </c>
      <c r="M744" t="s">
        <v>71</v>
      </c>
      <c r="N744" t="s">
        <v>71</v>
      </c>
      <c r="O744" t="s">
        <v>71</v>
      </c>
      <c r="P744" t="s">
        <v>6916</v>
      </c>
      <c r="Q744" t="s">
        <v>6917</v>
      </c>
      <c r="R744" t="s">
        <v>6918</v>
      </c>
      <c r="S744" t="s">
        <v>6919</v>
      </c>
      <c r="T744" t="s">
        <v>71</v>
      </c>
      <c r="U744" t="s">
        <v>71</v>
      </c>
      <c r="V744" t="s">
        <v>71</v>
      </c>
      <c r="W744" t="s">
        <v>6920</v>
      </c>
      <c r="X744" t="s">
        <v>71</v>
      </c>
      <c r="Y744" t="s">
        <v>71</v>
      </c>
      <c r="Z744" t="s">
        <v>71</v>
      </c>
      <c r="AA744" t="s">
        <v>71</v>
      </c>
      <c r="AB744" t="s">
        <v>6921</v>
      </c>
      <c r="AC744" t="s">
        <v>6922</v>
      </c>
      <c r="AD744" t="s">
        <v>71</v>
      </c>
      <c r="AE744" t="s">
        <v>71</v>
      </c>
      <c r="AF744" t="s">
        <v>71</v>
      </c>
      <c r="AG744" t="s">
        <v>71</v>
      </c>
      <c r="AH744" t="s">
        <v>71</v>
      </c>
      <c r="AI744" t="s">
        <v>71</v>
      </c>
      <c r="AJ744" t="s">
        <v>71</v>
      </c>
      <c r="AK744" t="s">
        <v>71</v>
      </c>
      <c r="AL744" t="s">
        <v>71</v>
      </c>
      <c r="AM744" t="s">
        <v>71</v>
      </c>
      <c r="AN744" t="s">
        <v>71</v>
      </c>
      <c r="AO744" t="s">
        <v>71</v>
      </c>
      <c r="AP744" t="s">
        <v>71</v>
      </c>
      <c r="AQ744" t="s">
        <v>71</v>
      </c>
      <c r="AR744" t="s">
        <v>6923</v>
      </c>
      <c r="AS744" t="s">
        <v>71</v>
      </c>
      <c r="AT744" t="s">
        <v>71</v>
      </c>
      <c r="AU744" t="s">
        <v>71</v>
      </c>
      <c r="AV744">
        <v>2013</v>
      </c>
      <c r="AW744" t="s">
        <v>71</v>
      </c>
      <c r="AX744" t="s">
        <v>71</v>
      </c>
      <c r="AY744" t="s">
        <v>71</v>
      </c>
      <c r="AZ744" t="s">
        <v>71</v>
      </c>
      <c r="BA744" t="s">
        <v>71</v>
      </c>
      <c r="BB744" t="s">
        <v>71</v>
      </c>
      <c r="BC744" t="s">
        <v>71</v>
      </c>
      <c r="BD744" t="s">
        <v>71</v>
      </c>
      <c r="BE744" t="s">
        <v>71</v>
      </c>
      <c r="BF744" t="s">
        <v>71</v>
      </c>
      <c r="BG744" t="s">
        <v>71</v>
      </c>
      <c r="BH744" t="s">
        <v>71</v>
      </c>
      <c r="BI744" t="s">
        <v>71</v>
      </c>
      <c r="BJ744" t="s">
        <v>71</v>
      </c>
      <c r="BK744" t="s">
        <v>71</v>
      </c>
      <c r="BL744" t="s">
        <v>71</v>
      </c>
      <c r="BM744" t="s">
        <v>71</v>
      </c>
      <c r="BN744" t="s">
        <v>71</v>
      </c>
      <c r="BO744" t="s">
        <v>71</v>
      </c>
      <c r="BP744" t="s">
        <v>71</v>
      </c>
      <c r="BQ744" t="s">
        <v>71</v>
      </c>
      <c r="BR744" t="s">
        <v>71</v>
      </c>
      <c r="BS744" t="s">
        <v>71</v>
      </c>
      <c r="BT744" t="s">
        <v>6924</v>
      </c>
      <c r="BU744" t="str">
        <f>HYPERLINK("https%3A%2F%2Fwww.webofscience.com%2Fwos%2Fwoscc%2Ffull-record%2FWOS:000335007500046","View Full Record in Web of Science")</f>
        <v>View Full Record in Web of Science</v>
      </c>
    </row>
    <row r="745" spans="1:73" x14ac:dyDescent="0.25">
      <c r="A745" t="s">
        <v>69</v>
      </c>
      <c r="B745" t="s">
        <v>6231</v>
      </c>
      <c r="C745" t="s">
        <v>71</v>
      </c>
      <c r="D745" t="s">
        <v>71</v>
      </c>
      <c r="E745" t="s">
        <v>71</v>
      </c>
      <c r="F745" t="s">
        <v>6232</v>
      </c>
      <c r="G745" t="s">
        <v>71</v>
      </c>
      <c r="H745" t="s">
        <v>71</v>
      </c>
      <c r="I745" t="s">
        <v>6925</v>
      </c>
      <c r="K745" t="s">
        <v>673</v>
      </c>
      <c r="L745" t="s">
        <v>71</v>
      </c>
      <c r="M745" t="s">
        <v>71</v>
      </c>
      <c r="N745" t="s">
        <v>71</v>
      </c>
      <c r="O745" t="s">
        <v>71</v>
      </c>
      <c r="P745" t="s">
        <v>71</v>
      </c>
      <c r="Q745" t="s">
        <v>71</v>
      </c>
      <c r="R745" t="s">
        <v>71</v>
      </c>
      <c r="S745" t="s">
        <v>71</v>
      </c>
      <c r="T745" t="s">
        <v>71</v>
      </c>
      <c r="U745" t="s">
        <v>71</v>
      </c>
      <c r="V745" t="s">
        <v>71</v>
      </c>
      <c r="W745" t="s">
        <v>6926</v>
      </c>
      <c r="X745" t="s">
        <v>71</v>
      </c>
      <c r="Y745" t="s">
        <v>71</v>
      </c>
      <c r="Z745" t="s">
        <v>71</v>
      </c>
      <c r="AA745" t="s">
        <v>71</v>
      </c>
      <c r="AB745" t="s">
        <v>71</v>
      </c>
      <c r="AC745" t="s">
        <v>71</v>
      </c>
      <c r="AD745" t="s">
        <v>71</v>
      </c>
      <c r="AE745" t="s">
        <v>71</v>
      </c>
      <c r="AF745" t="s">
        <v>71</v>
      </c>
      <c r="AG745" t="s">
        <v>71</v>
      </c>
      <c r="AH745" t="s">
        <v>71</v>
      </c>
      <c r="AI745" t="s">
        <v>71</v>
      </c>
      <c r="AJ745" t="s">
        <v>71</v>
      </c>
      <c r="AK745" t="s">
        <v>71</v>
      </c>
      <c r="AL745" t="s">
        <v>71</v>
      </c>
      <c r="AM745" t="s">
        <v>71</v>
      </c>
      <c r="AN745" t="s">
        <v>71</v>
      </c>
      <c r="AO745" t="s">
        <v>71</v>
      </c>
      <c r="AP745" t="s">
        <v>677</v>
      </c>
      <c r="AQ745" t="s">
        <v>678</v>
      </c>
      <c r="AR745" t="s">
        <v>71</v>
      </c>
      <c r="AS745" t="s">
        <v>71</v>
      </c>
      <c r="AT745" t="s">
        <v>71</v>
      </c>
      <c r="AU745" t="s">
        <v>1454</v>
      </c>
      <c r="AV745">
        <v>2011</v>
      </c>
      <c r="AW745">
        <v>24</v>
      </c>
      <c r="AX745">
        <v>5</v>
      </c>
      <c r="AY745" t="s">
        <v>71</v>
      </c>
      <c r="AZ745" t="s">
        <v>71</v>
      </c>
      <c r="BA745" t="s">
        <v>71</v>
      </c>
      <c r="BB745" t="s">
        <v>71</v>
      </c>
      <c r="BC745">
        <v>697</v>
      </c>
      <c r="BD745">
        <v>708</v>
      </c>
      <c r="BE745" t="s">
        <v>71</v>
      </c>
      <c r="BF745" t="s">
        <v>6927</v>
      </c>
      <c r="BG745" t="str">
        <f>HYPERLINK("http://dx.doi.org/10.1016/j.knosys.2011.02.010","http://dx.doi.org/10.1016/j.knosys.2011.02.010")</f>
        <v>http://dx.doi.org/10.1016/j.knosys.2011.02.010</v>
      </c>
      <c r="BH745" t="s">
        <v>71</v>
      </c>
      <c r="BI745" t="s">
        <v>71</v>
      </c>
      <c r="BJ745" t="s">
        <v>71</v>
      </c>
      <c r="BK745" t="s">
        <v>71</v>
      </c>
      <c r="BL745" t="s">
        <v>71</v>
      </c>
      <c r="BM745" t="s">
        <v>71</v>
      </c>
      <c r="BN745" t="s">
        <v>71</v>
      </c>
      <c r="BO745" t="s">
        <v>71</v>
      </c>
      <c r="BP745" t="s">
        <v>71</v>
      </c>
      <c r="BQ745" t="s">
        <v>71</v>
      </c>
      <c r="BR745" t="s">
        <v>71</v>
      </c>
      <c r="BS745" t="s">
        <v>71</v>
      </c>
      <c r="BT745" t="s">
        <v>6928</v>
      </c>
      <c r="BU745" t="str">
        <f>HYPERLINK("https%3A%2F%2Fwww.webofscience.com%2Fwos%2Fwoscc%2Ffull-record%2FWOS:000291073400014","View Full Record in Web of Science")</f>
        <v>View Full Record in Web of Science</v>
      </c>
    </row>
    <row r="746" spans="1:73" x14ac:dyDescent="0.25">
      <c r="A746" t="s">
        <v>83</v>
      </c>
      <c r="B746" t="s">
        <v>6563</v>
      </c>
      <c r="C746" t="s">
        <v>71</v>
      </c>
      <c r="D746" t="s">
        <v>71</v>
      </c>
      <c r="E746" t="s">
        <v>1747</v>
      </c>
      <c r="F746" t="s">
        <v>6563</v>
      </c>
      <c r="G746" t="s">
        <v>71</v>
      </c>
      <c r="H746" t="s">
        <v>71</v>
      </c>
      <c r="I746" t="s">
        <v>6564</v>
      </c>
      <c r="K746" t="s">
        <v>6929</v>
      </c>
      <c r="L746" t="s">
        <v>71</v>
      </c>
      <c r="M746" t="s">
        <v>71</v>
      </c>
      <c r="N746" t="s">
        <v>71</v>
      </c>
      <c r="O746" t="s">
        <v>71</v>
      </c>
      <c r="P746" t="s">
        <v>6930</v>
      </c>
      <c r="Q746" t="s">
        <v>6931</v>
      </c>
      <c r="R746" t="s">
        <v>6932</v>
      </c>
      <c r="S746" t="s">
        <v>6933</v>
      </c>
      <c r="T746" t="s">
        <v>71</v>
      </c>
      <c r="U746" t="s">
        <v>71</v>
      </c>
      <c r="V746" t="s">
        <v>71</v>
      </c>
      <c r="W746" t="s">
        <v>6934</v>
      </c>
      <c r="X746" t="s">
        <v>71</v>
      </c>
      <c r="Y746" t="s">
        <v>71</v>
      </c>
      <c r="Z746" t="s">
        <v>71</v>
      </c>
      <c r="AA746" t="s">
        <v>71</v>
      </c>
      <c r="AB746" t="s">
        <v>71</v>
      </c>
      <c r="AC746" t="s">
        <v>71</v>
      </c>
      <c r="AD746" t="s">
        <v>71</v>
      </c>
      <c r="AE746" t="s">
        <v>71</v>
      </c>
      <c r="AF746" t="s">
        <v>71</v>
      </c>
      <c r="AG746" t="s">
        <v>71</v>
      </c>
      <c r="AH746" t="s">
        <v>71</v>
      </c>
      <c r="AI746" t="s">
        <v>71</v>
      </c>
      <c r="AJ746" t="s">
        <v>71</v>
      </c>
      <c r="AK746" t="s">
        <v>71</v>
      </c>
      <c r="AL746" t="s">
        <v>71</v>
      </c>
      <c r="AM746" t="s">
        <v>71</v>
      </c>
      <c r="AN746" t="s">
        <v>71</v>
      </c>
      <c r="AO746" t="s">
        <v>71</v>
      </c>
      <c r="AP746" t="s">
        <v>71</v>
      </c>
      <c r="AQ746" t="s">
        <v>71</v>
      </c>
      <c r="AR746" t="s">
        <v>6935</v>
      </c>
      <c r="AS746" t="s">
        <v>71</v>
      </c>
      <c r="AT746" t="s">
        <v>71</v>
      </c>
      <c r="AU746" t="s">
        <v>71</v>
      </c>
      <c r="AV746">
        <v>2000</v>
      </c>
      <c r="AW746" t="s">
        <v>71</v>
      </c>
      <c r="AX746" t="s">
        <v>71</v>
      </c>
      <c r="AY746" t="s">
        <v>71</v>
      </c>
      <c r="AZ746" t="s">
        <v>71</v>
      </c>
      <c r="BA746" t="s">
        <v>71</v>
      </c>
      <c r="BB746" t="s">
        <v>71</v>
      </c>
      <c r="BC746">
        <v>647</v>
      </c>
      <c r="BD746">
        <v>652</v>
      </c>
      <c r="BE746" t="s">
        <v>71</v>
      </c>
      <c r="BF746" t="s">
        <v>71</v>
      </c>
      <c r="BG746" t="s">
        <v>71</v>
      </c>
      <c r="BH746" t="s">
        <v>71</v>
      </c>
      <c r="BI746" t="s">
        <v>71</v>
      </c>
      <c r="BJ746" t="s">
        <v>71</v>
      </c>
      <c r="BK746" t="s">
        <v>71</v>
      </c>
      <c r="BL746" t="s">
        <v>71</v>
      </c>
      <c r="BM746" t="s">
        <v>71</v>
      </c>
      <c r="BN746" t="s">
        <v>71</v>
      </c>
      <c r="BO746" t="s">
        <v>71</v>
      </c>
      <c r="BP746" t="s">
        <v>71</v>
      </c>
      <c r="BQ746" t="s">
        <v>71</v>
      </c>
      <c r="BR746" t="s">
        <v>71</v>
      </c>
      <c r="BS746" t="s">
        <v>71</v>
      </c>
      <c r="BT746" t="s">
        <v>6936</v>
      </c>
      <c r="BU746" t="str">
        <f>HYPERLINK("https%3A%2F%2Fwww.webofscience.com%2Fwos%2Fwoscc%2Ffull-record%2FWOS:000088355300112","View Full Record in Web of Science")</f>
        <v>View Full Record in Web of Science</v>
      </c>
    </row>
    <row r="747" spans="1:73" x14ac:dyDescent="0.25">
      <c r="A747" t="s">
        <v>69</v>
      </c>
      <c r="B747" t="s">
        <v>6937</v>
      </c>
      <c r="C747" t="s">
        <v>71</v>
      </c>
      <c r="D747" t="s">
        <v>71</v>
      </c>
      <c r="E747" t="s">
        <v>71</v>
      </c>
      <c r="F747" t="s">
        <v>6938</v>
      </c>
      <c r="G747" t="s">
        <v>71</v>
      </c>
      <c r="H747" t="s">
        <v>71</v>
      </c>
      <c r="I747" t="s">
        <v>6939</v>
      </c>
      <c r="K747" t="s">
        <v>6940</v>
      </c>
      <c r="L747" t="s">
        <v>71</v>
      </c>
      <c r="M747" t="s">
        <v>71</v>
      </c>
      <c r="N747" t="s">
        <v>71</v>
      </c>
      <c r="O747" t="s">
        <v>71</v>
      </c>
      <c r="P747" t="s">
        <v>71</v>
      </c>
      <c r="Q747" t="s">
        <v>71</v>
      </c>
      <c r="R747" t="s">
        <v>71</v>
      </c>
      <c r="S747" t="s">
        <v>71</v>
      </c>
      <c r="T747" t="s">
        <v>71</v>
      </c>
      <c r="U747" t="s">
        <v>71</v>
      </c>
      <c r="V747" t="s">
        <v>71</v>
      </c>
      <c r="W747" t="s">
        <v>6941</v>
      </c>
      <c r="X747" t="s">
        <v>71</v>
      </c>
      <c r="Y747" t="s">
        <v>71</v>
      </c>
      <c r="Z747" t="s">
        <v>71</v>
      </c>
      <c r="AA747" t="s">
        <v>71</v>
      </c>
      <c r="AB747" t="s">
        <v>71</v>
      </c>
      <c r="AC747" t="s">
        <v>71</v>
      </c>
      <c r="AD747" t="s">
        <v>71</v>
      </c>
      <c r="AE747" t="s">
        <v>71</v>
      </c>
      <c r="AF747" t="s">
        <v>71</v>
      </c>
      <c r="AG747" t="s">
        <v>71</v>
      </c>
      <c r="AH747" t="s">
        <v>71</v>
      </c>
      <c r="AI747" t="s">
        <v>71</v>
      </c>
      <c r="AJ747" t="s">
        <v>71</v>
      </c>
      <c r="AK747" t="s">
        <v>71</v>
      </c>
      <c r="AL747" t="s">
        <v>71</v>
      </c>
      <c r="AM747" t="s">
        <v>71</v>
      </c>
      <c r="AN747" t="s">
        <v>71</v>
      </c>
      <c r="AO747" t="s">
        <v>71</v>
      </c>
      <c r="AP747" t="s">
        <v>6942</v>
      </c>
      <c r="AQ747" t="s">
        <v>6943</v>
      </c>
      <c r="AR747" t="s">
        <v>71</v>
      </c>
      <c r="AS747" t="s">
        <v>71</v>
      </c>
      <c r="AT747" t="s">
        <v>71</v>
      </c>
      <c r="AU747" t="s">
        <v>1363</v>
      </c>
      <c r="AV747">
        <v>2021</v>
      </c>
      <c r="AW747">
        <v>33</v>
      </c>
      <c r="AX747">
        <v>5</v>
      </c>
      <c r="AY747" t="s">
        <v>71</v>
      </c>
      <c r="AZ747" t="s">
        <v>71</v>
      </c>
      <c r="BA747" t="s">
        <v>71</v>
      </c>
      <c r="BB747" t="s">
        <v>71</v>
      </c>
      <c r="BC747">
        <v>25</v>
      </c>
      <c r="BD747">
        <v>41</v>
      </c>
      <c r="BE747" t="s">
        <v>71</v>
      </c>
      <c r="BF747" t="s">
        <v>6944</v>
      </c>
      <c r="BG747" t="str">
        <f>HYPERLINK("http://dx.doi.org/10.4018/JOEUC.20210901.oa2","http://dx.doi.org/10.4018/JOEUC.20210901.oa2")</f>
        <v>http://dx.doi.org/10.4018/JOEUC.20210901.oa2</v>
      </c>
      <c r="BH747" t="s">
        <v>71</v>
      </c>
      <c r="BI747" t="s">
        <v>71</v>
      </c>
      <c r="BJ747" t="s">
        <v>71</v>
      </c>
      <c r="BK747" t="s">
        <v>71</v>
      </c>
      <c r="BL747" t="s">
        <v>71</v>
      </c>
      <c r="BM747" t="s">
        <v>71</v>
      </c>
      <c r="BN747" t="s">
        <v>71</v>
      </c>
      <c r="BO747" t="s">
        <v>71</v>
      </c>
      <c r="BP747" t="s">
        <v>71</v>
      </c>
      <c r="BQ747" t="s">
        <v>71</v>
      </c>
      <c r="BR747" t="s">
        <v>71</v>
      </c>
      <c r="BS747" t="s">
        <v>71</v>
      </c>
      <c r="BT747" t="s">
        <v>6945</v>
      </c>
      <c r="BU747" t="str">
        <f>HYPERLINK("https%3A%2F%2Fwww.webofscience.com%2Fwos%2Fwoscc%2Ffull-record%2FWOS:000678156000002","View Full Record in Web of Science")</f>
        <v>View Full Record in Web of Science</v>
      </c>
    </row>
    <row r="748" spans="1:73" x14ac:dyDescent="0.25">
      <c r="A748" t="s">
        <v>69</v>
      </c>
      <c r="B748" t="s">
        <v>6946</v>
      </c>
      <c r="C748" t="s">
        <v>71</v>
      </c>
      <c r="D748" t="s">
        <v>71</v>
      </c>
      <c r="E748" t="s">
        <v>71</v>
      </c>
      <c r="F748" t="s">
        <v>6947</v>
      </c>
      <c r="G748" t="s">
        <v>71</v>
      </c>
      <c r="H748" t="s">
        <v>71</v>
      </c>
      <c r="I748" t="s">
        <v>6948</v>
      </c>
      <c r="K748" t="s">
        <v>257</v>
      </c>
      <c r="L748" t="s">
        <v>71</v>
      </c>
      <c r="M748" t="s">
        <v>71</v>
      </c>
      <c r="N748" t="s">
        <v>71</v>
      </c>
      <c r="O748" t="s">
        <v>71</v>
      </c>
      <c r="P748" t="s">
        <v>71</v>
      </c>
      <c r="Q748" t="s">
        <v>71</v>
      </c>
      <c r="R748" t="s">
        <v>71</v>
      </c>
      <c r="S748" t="s">
        <v>71</v>
      </c>
      <c r="T748" t="s">
        <v>71</v>
      </c>
      <c r="U748" t="s">
        <v>71</v>
      </c>
      <c r="V748" t="s">
        <v>71</v>
      </c>
      <c r="W748" t="s">
        <v>6949</v>
      </c>
      <c r="X748" t="s">
        <v>71</v>
      </c>
      <c r="Y748" t="s">
        <v>71</v>
      </c>
      <c r="Z748" t="s">
        <v>71</v>
      </c>
      <c r="AA748" t="s">
        <v>71</v>
      </c>
      <c r="AB748" t="s">
        <v>71</v>
      </c>
      <c r="AC748" t="s">
        <v>71</v>
      </c>
      <c r="AD748" t="s">
        <v>71</v>
      </c>
      <c r="AE748" t="s">
        <v>71</v>
      </c>
      <c r="AF748" t="s">
        <v>71</v>
      </c>
      <c r="AG748" t="s">
        <v>71</v>
      </c>
      <c r="AH748" t="s">
        <v>71</v>
      </c>
      <c r="AI748" t="s">
        <v>71</v>
      </c>
      <c r="AJ748" t="s">
        <v>71</v>
      </c>
      <c r="AK748" t="s">
        <v>71</v>
      </c>
      <c r="AL748" t="s">
        <v>71</v>
      </c>
      <c r="AM748" t="s">
        <v>71</v>
      </c>
      <c r="AN748" t="s">
        <v>71</v>
      </c>
      <c r="AO748" t="s">
        <v>71</v>
      </c>
      <c r="AP748" t="s">
        <v>261</v>
      </c>
      <c r="AQ748" t="s">
        <v>262</v>
      </c>
      <c r="AR748" t="s">
        <v>71</v>
      </c>
      <c r="AS748" t="s">
        <v>71</v>
      </c>
      <c r="AT748" t="s">
        <v>71</v>
      </c>
      <c r="AU748" t="s">
        <v>344</v>
      </c>
      <c r="AV748">
        <v>2017</v>
      </c>
      <c r="AW748">
        <v>85</v>
      </c>
      <c r="AX748" t="s">
        <v>71</v>
      </c>
      <c r="AY748" t="s">
        <v>71</v>
      </c>
      <c r="AZ748" t="s">
        <v>71</v>
      </c>
      <c r="BA748" t="s">
        <v>71</v>
      </c>
      <c r="BB748" t="s">
        <v>71</v>
      </c>
      <c r="BC748">
        <v>36</v>
      </c>
      <c r="BD748">
        <v>58</v>
      </c>
      <c r="BE748" t="s">
        <v>71</v>
      </c>
      <c r="BF748" t="s">
        <v>6950</v>
      </c>
      <c r="BG748" t="str">
        <f>HYPERLINK("http://dx.doi.org/10.1016/j.ijar.2017.03.002","http://dx.doi.org/10.1016/j.ijar.2017.03.002")</f>
        <v>http://dx.doi.org/10.1016/j.ijar.2017.03.002</v>
      </c>
      <c r="BH748" t="s">
        <v>71</v>
      </c>
      <c r="BI748" t="s">
        <v>71</v>
      </c>
      <c r="BJ748" t="s">
        <v>71</v>
      </c>
      <c r="BK748" t="s">
        <v>71</v>
      </c>
      <c r="BL748" t="s">
        <v>71</v>
      </c>
      <c r="BM748" t="s">
        <v>71</v>
      </c>
      <c r="BN748" t="s">
        <v>71</v>
      </c>
      <c r="BO748" t="s">
        <v>71</v>
      </c>
      <c r="BP748" t="s">
        <v>71</v>
      </c>
      <c r="BQ748" t="s">
        <v>71</v>
      </c>
      <c r="BR748" t="s">
        <v>71</v>
      </c>
      <c r="BS748" t="s">
        <v>71</v>
      </c>
      <c r="BT748" t="s">
        <v>6951</v>
      </c>
      <c r="BU748" t="str">
        <f>HYPERLINK("https%3A%2F%2Fwww.webofscience.com%2Fwos%2Fwoscc%2Ffull-record%2FWOS:000401396400003","View Full Record in Web of Science")</f>
        <v>View Full Record in Web of Science</v>
      </c>
    </row>
    <row r="749" spans="1:73" x14ac:dyDescent="0.25">
      <c r="A749" t="s">
        <v>69</v>
      </c>
      <c r="B749" t="s">
        <v>6952</v>
      </c>
      <c r="C749" t="s">
        <v>71</v>
      </c>
      <c r="D749" t="s">
        <v>71</v>
      </c>
      <c r="E749" t="s">
        <v>71</v>
      </c>
      <c r="F749" t="s">
        <v>6953</v>
      </c>
      <c r="G749" t="s">
        <v>71</v>
      </c>
      <c r="H749" t="s">
        <v>71</v>
      </c>
      <c r="I749" t="s">
        <v>6954</v>
      </c>
      <c r="K749" t="s">
        <v>6955</v>
      </c>
      <c r="L749" t="s">
        <v>71</v>
      </c>
      <c r="M749" t="s">
        <v>71</v>
      </c>
      <c r="N749" t="s">
        <v>71</v>
      </c>
      <c r="O749" t="s">
        <v>71</v>
      </c>
      <c r="P749" t="s">
        <v>71</v>
      </c>
      <c r="Q749" t="s">
        <v>71</v>
      </c>
      <c r="R749" t="s">
        <v>71</v>
      </c>
      <c r="S749" t="s">
        <v>71</v>
      </c>
      <c r="T749" t="s">
        <v>71</v>
      </c>
      <c r="U749" t="s">
        <v>71</v>
      </c>
      <c r="V749" t="s">
        <v>71</v>
      </c>
      <c r="W749" t="s">
        <v>6956</v>
      </c>
      <c r="X749" t="s">
        <v>71</v>
      </c>
      <c r="Y749" t="s">
        <v>71</v>
      </c>
      <c r="Z749" t="s">
        <v>71</v>
      </c>
      <c r="AA749" t="s">
        <v>71</v>
      </c>
      <c r="AB749" t="s">
        <v>6957</v>
      </c>
      <c r="AC749" t="s">
        <v>6958</v>
      </c>
      <c r="AD749" t="s">
        <v>71</v>
      </c>
      <c r="AE749" t="s">
        <v>71</v>
      </c>
      <c r="AF749" t="s">
        <v>71</v>
      </c>
      <c r="AG749" t="s">
        <v>71</v>
      </c>
      <c r="AH749" t="s">
        <v>71</v>
      </c>
      <c r="AI749" t="s">
        <v>71</v>
      </c>
      <c r="AJ749" t="s">
        <v>71</v>
      </c>
      <c r="AK749" t="s">
        <v>71</v>
      </c>
      <c r="AL749" t="s">
        <v>71</v>
      </c>
      <c r="AM749" t="s">
        <v>71</v>
      </c>
      <c r="AN749" t="s">
        <v>71</v>
      </c>
      <c r="AO749" t="s">
        <v>71</v>
      </c>
      <c r="AP749" t="s">
        <v>6959</v>
      </c>
      <c r="AQ749" t="s">
        <v>6960</v>
      </c>
      <c r="AR749" t="s">
        <v>71</v>
      </c>
      <c r="AS749" t="s">
        <v>71</v>
      </c>
      <c r="AT749" t="s">
        <v>71</v>
      </c>
      <c r="AU749" t="s">
        <v>129</v>
      </c>
      <c r="AV749">
        <v>2021</v>
      </c>
      <c r="AW749">
        <v>126</v>
      </c>
      <c r="AX749">
        <v>8</v>
      </c>
      <c r="AY749" t="s">
        <v>71</v>
      </c>
      <c r="AZ749" t="s">
        <v>71</v>
      </c>
      <c r="BA749" t="s">
        <v>71</v>
      </c>
      <c r="BB749" t="s">
        <v>71</v>
      </c>
      <c r="BC749">
        <v>6349</v>
      </c>
      <c r="BD749">
        <v>6382</v>
      </c>
      <c r="BE749" t="s">
        <v>71</v>
      </c>
      <c r="BF749" t="s">
        <v>6961</v>
      </c>
      <c r="BG749" t="str">
        <f>HYPERLINK("http://dx.doi.org/10.1007/s11192-021-04012-y","http://dx.doi.org/10.1007/s11192-021-04012-y")</f>
        <v>http://dx.doi.org/10.1007/s11192-021-04012-y</v>
      </c>
      <c r="BH749" t="s">
        <v>71</v>
      </c>
      <c r="BI749" t="s">
        <v>2045</v>
      </c>
      <c r="BJ749" t="s">
        <v>71</v>
      </c>
      <c r="BK749" t="s">
        <v>71</v>
      </c>
      <c r="BL749" t="s">
        <v>71</v>
      </c>
      <c r="BM749" t="s">
        <v>71</v>
      </c>
      <c r="BN749" t="s">
        <v>71</v>
      </c>
      <c r="BO749" t="s">
        <v>71</v>
      </c>
      <c r="BP749" t="s">
        <v>71</v>
      </c>
      <c r="BQ749" t="s">
        <v>71</v>
      </c>
      <c r="BR749" t="s">
        <v>71</v>
      </c>
      <c r="BS749" t="s">
        <v>71</v>
      </c>
      <c r="BT749" t="s">
        <v>6962</v>
      </c>
      <c r="BU749" t="str">
        <f>HYPERLINK("https%3A%2F%2Fwww.webofscience.com%2Fwos%2Fwoscc%2Ffull-record%2FWOS:000664849500018","View Full Record in Web of Science")</f>
        <v>View Full Record in Web of Science</v>
      </c>
    </row>
    <row r="750" spans="1:73" x14ac:dyDescent="0.25">
      <c r="A750" t="s">
        <v>69</v>
      </c>
      <c r="B750" t="s">
        <v>6963</v>
      </c>
      <c r="C750" t="s">
        <v>71</v>
      </c>
      <c r="D750" t="s">
        <v>71</v>
      </c>
      <c r="E750" t="s">
        <v>71</v>
      </c>
      <c r="F750" t="s">
        <v>6964</v>
      </c>
      <c r="G750" t="s">
        <v>71</v>
      </c>
      <c r="H750" t="s">
        <v>71</v>
      </c>
      <c r="I750" t="s">
        <v>6965</v>
      </c>
      <c r="K750" t="s">
        <v>3331</v>
      </c>
      <c r="L750" t="s">
        <v>71</v>
      </c>
      <c r="M750" t="s">
        <v>71</v>
      </c>
      <c r="N750" t="s">
        <v>71</v>
      </c>
      <c r="O750" t="s">
        <v>71</v>
      </c>
      <c r="P750" t="s">
        <v>71</v>
      </c>
      <c r="Q750" t="s">
        <v>71</v>
      </c>
      <c r="R750" t="s">
        <v>71</v>
      </c>
      <c r="S750" t="s">
        <v>71</v>
      </c>
      <c r="T750" t="s">
        <v>71</v>
      </c>
      <c r="U750" t="s">
        <v>71</v>
      </c>
      <c r="V750" t="s">
        <v>71</v>
      </c>
      <c r="W750" t="s">
        <v>6966</v>
      </c>
      <c r="X750" t="s">
        <v>71</v>
      </c>
      <c r="Y750" t="s">
        <v>71</v>
      </c>
      <c r="Z750" t="s">
        <v>71</v>
      </c>
      <c r="AA750" t="s">
        <v>71</v>
      </c>
      <c r="AB750" t="s">
        <v>6967</v>
      </c>
      <c r="AC750" t="s">
        <v>6968</v>
      </c>
      <c r="AD750" t="s">
        <v>71</v>
      </c>
      <c r="AE750" t="s">
        <v>71</v>
      </c>
      <c r="AF750" t="s">
        <v>71</v>
      </c>
      <c r="AG750" t="s">
        <v>71</v>
      </c>
      <c r="AH750" t="s">
        <v>71</v>
      </c>
      <c r="AI750" t="s">
        <v>71</v>
      </c>
      <c r="AJ750" t="s">
        <v>71</v>
      </c>
      <c r="AK750" t="s">
        <v>71</v>
      </c>
      <c r="AL750" t="s">
        <v>71</v>
      </c>
      <c r="AM750" t="s">
        <v>71</v>
      </c>
      <c r="AN750" t="s">
        <v>71</v>
      </c>
      <c r="AO750" t="s">
        <v>71</v>
      </c>
      <c r="AP750" t="s">
        <v>3334</v>
      </c>
      <c r="AQ750" t="s">
        <v>3335</v>
      </c>
      <c r="AR750" t="s">
        <v>71</v>
      </c>
      <c r="AS750" t="s">
        <v>71</v>
      </c>
      <c r="AT750" t="s">
        <v>71</v>
      </c>
      <c r="AU750" t="s">
        <v>263</v>
      </c>
      <c r="AV750">
        <v>2017</v>
      </c>
      <c r="AW750">
        <v>113</v>
      </c>
      <c r="AX750" t="s">
        <v>71</v>
      </c>
      <c r="AY750" t="s">
        <v>71</v>
      </c>
      <c r="AZ750" t="s">
        <v>71</v>
      </c>
      <c r="BA750" t="s">
        <v>71</v>
      </c>
      <c r="BB750" t="s">
        <v>71</v>
      </c>
      <c r="BC750">
        <v>333</v>
      </c>
      <c r="BD750">
        <v>346</v>
      </c>
      <c r="BE750" t="s">
        <v>71</v>
      </c>
      <c r="BF750" t="s">
        <v>6969</v>
      </c>
      <c r="BG750" t="str">
        <f>HYPERLINK("http://dx.doi.org/10.1016/j.cie.2017.09.022","http://dx.doi.org/10.1016/j.cie.2017.09.022")</f>
        <v>http://dx.doi.org/10.1016/j.cie.2017.09.022</v>
      </c>
      <c r="BH750" t="s">
        <v>71</v>
      </c>
      <c r="BI750" t="s">
        <v>71</v>
      </c>
      <c r="BJ750" t="s">
        <v>71</v>
      </c>
      <c r="BK750" t="s">
        <v>71</v>
      </c>
      <c r="BL750" t="s">
        <v>71</v>
      </c>
      <c r="BM750" t="s">
        <v>71</v>
      </c>
      <c r="BN750" t="s">
        <v>71</v>
      </c>
      <c r="BO750" t="s">
        <v>71</v>
      </c>
      <c r="BP750" t="s">
        <v>71</v>
      </c>
      <c r="BQ750" t="s">
        <v>71</v>
      </c>
      <c r="BR750" t="s">
        <v>71</v>
      </c>
      <c r="BS750" t="s">
        <v>71</v>
      </c>
      <c r="BT750" t="s">
        <v>6970</v>
      </c>
      <c r="BU750" t="str">
        <f>HYPERLINK("https%3A%2F%2Fwww.webofscience.com%2Fwos%2Fwoscc%2Ffull-record%2FWOS:000418207900025","View Full Record in Web of Science")</f>
        <v>View Full Record in Web of Science</v>
      </c>
    </row>
    <row r="751" spans="1:73" x14ac:dyDescent="0.25">
      <c r="A751" t="s">
        <v>83</v>
      </c>
      <c r="B751" t="s">
        <v>6971</v>
      </c>
      <c r="C751" t="s">
        <v>71</v>
      </c>
      <c r="D751" t="s">
        <v>6972</v>
      </c>
      <c r="E751" t="s">
        <v>71</v>
      </c>
      <c r="F751" t="s">
        <v>6973</v>
      </c>
      <c r="G751" t="s">
        <v>71</v>
      </c>
      <c r="H751" t="s">
        <v>71</v>
      </c>
      <c r="I751" t="s">
        <v>6974</v>
      </c>
      <c r="K751" t="s">
        <v>6975</v>
      </c>
      <c r="L751" t="s">
        <v>71</v>
      </c>
      <c r="M751" t="s">
        <v>71</v>
      </c>
      <c r="N751" t="s">
        <v>71</v>
      </c>
      <c r="O751" t="s">
        <v>71</v>
      </c>
      <c r="P751" t="s">
        <v>6976</v>
      </c>
      <c r="Q751" t="s">
        <v>6977</v>
      </c>
      <c r="R751" t="s">
        <v>3295</v>
      </c>
      <c r="S751" t="s">
        <v>6978</v>
      </c>
      <c r="T751" t="s">
        <v>71</v>
      </c>
      <c r="U751" t="s">
        <v>71</v>
      </c>
      <c r="V751" t="s">
        <v>71</v>
      </c>
      <c r="W751" t="s">
        <v>6979</v>
      </c>
      <c r="X751" t="s">
        <v>71</v>
      </c>
      <c r="Y751" t="s">
        <v>71</v>
      </c>
      <c r="Z751" t="s">
        <v>71</v>
      </c>
      <c r="AA751" t="s">
        <v>71</v>
      </c>
      <c r="AB751" t="s">
        <v>6980</v>
      </c>
      <c r="AC751" t="s">
        <v>6981</v>
      </c>
      <c r="AD751" t="s">
        <v>71</v>
      </c>
      <c r="AE751" t="s">
        <v>71</v>
      </c>
      <c r="AF751" t="s">
        <v>71</v>
      </c>
      <c r="AG751" t="s">
        <v>71</v>
      </c>
      <c r="AH751" t="s">
        <v>71</v>
      </c>
      <c r="AI751" t="s">
        <v>71</v>
      </c>
      <c r="AJ751" t="s">
        <v>71</v>
      </c>
      <c r="AK751" t="s">
        <v>71</v>
      </c>
      <c r="AL751" t="s">
        <v>71</v>
      </c>
      <c r="AM751" t="s">
        <v>71</v>
      </c>
      <c r="AN751" t="s">
        <v>71</v>
      </c>
      <c r="AO751" t="s">
        <v>71</v>
      </c>
      <c r="AP751" t="s">
        <v>71</v>
      </c>
      <c r="AQ751" t="s">
        <v>71</v>
      </c>
      <c r="AR751" t="s">
        <v>6982</v>
      </c>
      <c r="AS751" t="s">
        <v>71</v>
      </c>
      <c r="AT751" t="s">
        <v>71</v>
      </c>
      <c r="AU751" t="s">
        <v>71</v>
      </c>
      <c r="AV751">
        <v>2007</v>
      </c>
      <c r="AW751" t="s">
        <v>71</v>
      </c>
      <c r="AX751" t="s">
        <v>71</v>
      </c>
      <c r="AY751" t="s">
        <v>71</v>
      </c>
      <c r="AZ751" t="s">
        <v>71</v>
      </c>
      <c r="BA751" t="s">
        <v>71</v>
      </c>
      <c r="BB751" t="s">
        <v>71</v>
      </c>
      <c r="BC751">
        <v>184</v>
      </c>
      <c r="BD751" t="s">
        <v>99</v>
      </c>
      <c r="BE751" t="s">
        <v>71</v>
      </c>
      <c r="BF751" t="s">
        <v>71</v>
      </c>
      <c r="BG751" t="s">
        <v>71</v>
      </c>
      <c r="BH751" t="s">
        <v>71</v>
      </c>
      <c r="BI751" t="s">
        <v>71</v>
      </c>
      <c r="BJ751" t="s">
        <v>71</v>
      </c>
      <c r="BK751" t="s">
        <v>71</v>
      </c>
      <c r="BL751" t="s">
        <v>71</v>
      </c>
      <c r="BM751" t="s">
        <v>71</v>
      </c>
      <c r="BN751" t="s">
        <v>71</v>
      </c>
      <c r="BO751" t="s">
        <v>71</v>
      </c>
      <c r="BP751" t="s">
        <v>71</v>
      </c>
      <c r="BQ751" t="s">
        <v>71</v>
      </c>
      <c r="BR751" t="s">
        <v>71</v>
      </c>
      <c r="BS751" t="s">
        <v>71</v>
      </c>
      <c r="BT751" t="s">
        <v>6983</v>
      </c>
      <c r="BU751" t="str">
        <f>HYPERLINK("https%3A%2F%2Fwww.webofscience.com%2Fwos%2Fwoscc%2Ffull-record%2FWOS:000250107900027","View Full Record in Web of Science")</f>
        <v>View Full Record in Web of Science</v>
      </c>
    </row>
    <row r="752" spans="1:73" x14ac:dyDescent="0.25">
      <c r="A752" t="s">
        <v>69</v>
      </c>
      <c r="B752" t="s">
        <v>6984</v>
      </c>
      <c r="C752" t="s">
        <v>71</v>
      </c>
      <c r="D752" t="s">
        <v>71</v>
      </c>
      <c r="E752" t="s">
        <v>71</v>
      </c>
      <c r="F752" t="s">
        <v>6985</v>
      </c>
      <c r="G752" t="s">
        <v>71</v>
      </c>
      <c r="H752" t="s">
        <v>71</v>
      </c>
      <c r="I752" t="s">
        <v>6986</v>
      </c>
      <c r="K752" t="s">
        <v>4707</v>
      </c>
      <c r="L752" t="s">
        <v>71</v>
      </c>
      <c r="M752" t="s">
        <v>71</v>
      </c>
      <c r="N752" t="s">
        <v>71</v>
      </c>
      <c r="O752" t="s">
        <v>71</v>
      </c>
      <c r="P752" t="s">
        <v>71</v>
      </c>
      <c r="Q752" t="s">
        <v>71</v>
      </c>
      <c r="R752" t="s">
        <v>71</v>
      </c>
      <c r="S752" t="s">
        <v>71</v>
      </c>
      <c r="T752" t="s">
        <v>71</v>
      </c>
      <c r="U752" t="s">
        <v>71</v>
      </c>
      <c r="V752" t="s">
        <v>71</v>
      </c>
      <c r="W752" t="s">
        <v>6987</v>
      </c>
      <c r="X752" t="s">
        <v>71</v>
      </c>
      <c r="Y752" t="s">
        <v>71</v>
      </c>
      <c r="Z752" t="s">
        <v>71</v>
      </c>
      <c r="AA752" t="s">
        <v>71</v>
      </c>
      <c r="AB752" t="s">
        <v>6988</v>
      </c>
      <c r="AC752" t="s">
        <v>6989</v>
      </c>
      <c r="AD752" t="s">
        <v>71</v>
      </c>
      <c r="AE752" t="s">
        <v>71</v>
      </c>
      <c r="AF752" t="s">
        <v>71</v>
      </c>
      <c r="AG752" t="s">
        <v>71</v>
      </c>
      <c r="AH752" t="s">
        <v>71</v>
      </c>
      <c r="AI752" t="s">
        <v>71</v>
      </c>
      <c r="AJ752" t="s">
        <v>71</v>
      </c>
      <c r="AK752" t="s">
        <v>71</v>
      </c>
      <c r="AL752" t="s">
        <v>71</v>
      </c>
      <c r="AM752" t="s">
        <v>71</v>
      </c>
      <c r="AN752" t="s">
        <v>71</v>
      </c>
      <c r="AO752" t="s">
        <v>71</v>
      </c>
      <c r="AP752" t="s">
        <v>4709</v>
      </c>
      <c r="AQ752" t="s">
        <v>4710</v>
      </c>
      <c r="AR752" t="s">
        <v>71</v>
      </c>
      <c r="AS752" t="s">
        <v>71</v>
      </c>
      <c r="AT752" t="s">
        <v>71</v>
      </c>
      <c r="AU752" t="s">
        <v>1363</v>
      </c>
      <c r="AV752">
        <v>2021</v>
      </c>
      <c r="AW752">
        <v>49</v>
      </c>
      <c r="AX752" t="s">
        <v>71</v>
      </c>
      <c r="AY752" t="s">
        <v>71</v>
      </c>
      <c r="AZ752" t="s">
        <v>71</v>
      </c>
      <c r="BA752" t="s">
        <v>71</v>
      </c>
      <c r="BB752" t="s">
        <v>71</v>
      </c>
      <c r="BC752" t="s">
        <v>71</v>
      </c>
      <c r="BD752" t="s">
        <v>71</v>
      </c>
      <c r="BE752">
        <v>101086</v>
      </c>
      <c r="BF752" t="s">
        <v>6990</v>
      </c>
      <c r="BG752" t="str">
        <f>HYPERLINK("http://dx.doi.org/10.1016/j.elerap.2021.101086","http://dx.doi.org/10.1016/j.elerap.2021.101086")</f>
        <v>http://dx.doi.org/10.1016/j.elerap.2021.101086</v>
      </c>
      <c r="BH752" t="s">
        <v>71</v>
      </c>
      <c r="BI752" t="s">
        <v>3223</v>
      </c>
      <c r="BJ752" t="s">
        <v>71</v>
      </c>
      <c r="BK752" t="s">
        <v>71</v>
      </c>
      <c r="BL752" t="s">
        <v>71</v>
      </c>
      <c r="BM752" t="s">
        <v>71</v>
      </c>
      <c r="BN752" t="s">
        <v>71</v>
      </c>
      <c r="BO752" t="s">
        <v>71</v>
      </c>
      <c r="BP752" t="s">
        <v>71</v>
      </c>
      <c r="BQ752" t="s">
        <v>71</v>
      </c>
      <c r="BR752" t="s">
        <v>71</v>
      </c>
      <c r="BS752" t="s">
        <v>71</v>
      </c>
      <c r="BT752" t="s">
        <v>6991</v>
      </c>
      <c r="BU752" t="str">
        <f>HYPERLINK("https%3A%2F%2Fwww.webofscience.com%2Fwos%2Fwoscc%2Ffull-record%2FWOS:000697662300008","View Full Record in Web of Science")</f>
        <v>View Full Record in Web of Science</v>
      </c>
    </row>
    <row r="753" spans="1:73" x14ac:dyDescent="0.25">
      <c r="A753" t="s">
        <v>460</v>
      </c>
      <c r="B753" t="s">
        <v>6992</v>
      </c>
      <c r="C753" t="s">
        <v>71</v>
      </c>
      <c r="D753" t="s">
        <v>2394</v>
      </c>
      <c r="E753" t="s">
        <v>71</v>
      </c>
      <c r="F753" t="s">
        <v>6993</v>
      </c>
      <c r="G753" t="s">
        <v>71</v>
      </c>
      <c r="H753" t="s">
        <v>71</v>
      </c>
      <c r="I753" t="s">
        <v>6994</v>
      </c>
      <c r="K753" t="s">
        <v>2397</v>
      </c>
      <c r="L753" t="s">
        <v>466</v>
      </c>
      <c r="M753" t="s">
        <v>71</v>
      </c>
      <c r="N753" t="s">
        <v>71</v>
      </c>
      <c r="O753" t="s">
        <v>71</v>
      </c>
      <c r="P753" t="s">
        <v>71</v>
      </c>
      <c r="Q753" t="s">
        <v>71</v>
      </c>
      <c r="R753" t="s">
        <v>71</v>
      </c>
      <c r="S753" t="s">
        <v>71</v>
      </c>
      <c r="T753" t="s">
        <v>71</v>
      </c>
      <c r="U753" t="s">
        <v>71</v>
      </c>
      <c r="V753" t="s">
        <v>71</v>
      </c>
      <c r="W753" t="s">
        <v>6995</v>
      </c>
      <c r="X753" t="s">
        <v>71</v>
      </c>
      <c r="Y753" t="s">
        <v>71</v>
      </c>
      <c r="Z753" t="s">
        <v>71</v>
      </c>
      <c r="AA753" t="s">
        <v>71</v>
      </c>
      <c r="AB753" t="s">
        <v>71</v>
      </c>
      <c r="AC753" t="s">
        <v>71</v>
      </c>
      <c r="AD753" t="s">
        <v>71</v>
      </c>
      <c r="AE753" t="s">
        <v>71</v>
      </c>
      <c r="AF753" t="s">
        <v>71</v>
      </c>
      <c r="AG753" t="s">
        <v>71</v>
      </c>
      <c r="AH753" t="s">
        <v>71</v>
      </c>
      <c r="AI753" t="s">
        <v>71</v>
      </c>
      <c r="AJ753" t="s">
        <v>71</v>
      </c>
      <c r="AK753" t="s">
        <v>71</v>
      </c>
      <c r="AL753" t="s">
        <v>71</v>
      </c>
      <c r="AM753" t="s">
        <v>71</v>
      </c>
      <c r="AN753" t="s">
        <v>71</v>
      </c>
      <c r="AO753" t="s">
        <v>71</v>
      </c>
      <c r="AP753" t="s">
        <v>468</v>
      </c>
      <c r="AQ753" t="s">
        <v>71</v>
      </c>
      <c r="AR753" t="s">
        <v>2401</v>
      </c>
      <c r="AS753" t="s">
        <v>71</v>
      </c>
      <c r="AT753" t="s">
        <v>71</v>
      </c>
      <c r="AU753" t="s">
        <v>71</v>
      </c>
      <c r="AV753">
        <v>2014</v>
      </c>
      <c r="AW753">
        <v>309</v>
      </c>
      <c r="AX753" t="s">
        <v>71</v>
      </c>
      <c r="AY753" t="s">
        <v>71</v>
      </c>
      <c r="AZ753" t="s">
        <v>71</v>
      </c>
      <c r="BA753" t="s">
        <v>71</v>
      </c>
      <c r="BB753" t="s">
        <v>71</v>
      </c>
      <c r="BC753">
        <v>47</v>
      </c>
      <c r="BD753">
        <v>59</v>
      </c>
      <c r="BE753" t="s">
        <v>71</v>
      </c>
      <c r="BF753" t="s">
        <v>6996</v>
      </c>
      <c r="BG753" t="str">
        <f>HYPERLINK("http://dx.doi.org/10.1007/978-3-642-41372-8_2","http://dx.doi.org/10.1007/978-3-642-41372-8_2")</f>
        <v>http://dx.doi.org/10.1007/978-3-642-41372-8_2</v>
      </c>
      <c r="BH753" t="s">
        <v>2403</v>
      </c>
      <c r="BI753" t="s">
        <v>71</v>
      </c>
      <c r="BJ753" t="s">
        <v>71</v>
      </c>
      <c r="BK753" t="s">
        <v>71</v>
      </c>
      <c r="BL753" t="s">
        <v>71</v>
      </c>
      <c r="BM753" t="s">
        <v>71</v>
      </c>
      <c r="BN753" t="s">
        <v>71</v>
      </c>
      <c r="BO753" t="s">
        <v>71</v>
      </c>
      <c r="BP753" t="s">
        <v>71</v>
      </c>
      <c r="BQ753" t="s">
        <v>71</v>
      </c>
      <c r="BR753" t="s">
        <v>71</v>
      </c>
      <c r="BS753" t="s">
        <v>71</v>
      </c>
      <c r="BT753" t="s">
        <v>6997</v>
      </c>
      <c r="BU753" t="str">
        <f>HYPERLINK("https%3A%2F%2Fwww.webofscience.com%2Fwos%2Fwoscc%2Ffull-record%2FWOS:000343011500003","View Full Record in Web of Science")</f>
        <v>View Full Record in Web of Science</v>
      </c>
    </row>
    <row r="754" spans="1:73" x14ac:dyDescent="0.25">
      <c r="A754" t="s">
        <v>69</v>
      </c>
      <c r="B754" t="s">
        <v>6998</v>
      </c>
      <c r="C754" t="s">
        <v>71</v>
      </c>
      <c r="D754" t="s">
        <v>71</v>
      </c>
      <c r="E754" t="s">
        <v>71</v>
      </c>
      <c r="F754" t="s">
        <v>6998</v>
      </c>
      <c r="G754" t="s">
        <v>71</v>
      </c>
      <c r="H754" t="s">
        <v>71</v>
      </c>
      <c r="I754" t="s">
        <v>6999</v>
      </c>
      <c r="K754" t="s">
        <v>6721</v>
      </c>
      <c r="L754" t="s">
        <v>71</v>
      </c>
      <c r="M754" t="s">
        <v>71</v>
      </c>
      <c r="N754" t="s">
        <v>71</v>
      </c>
      <c r="O754" t="s">
        <v>71</v>
      </c>
      <c r="P754" t="s">
        <v>71</v>
      </c>
      <c r="Q754" t="s">
        <v>71</v>
      </c>
      <c r="R754" t="s">
        <v>71</v>
      </c>
      <c r="S754" t="s">
        <v>71</v>
      </c>
      <c r="T754" t="s">
        <v>71</v>
      </c>
      <c r="U754" t="s">
        <v>71</v>
      </c>
      <c r="V754" t="s">
        <v>71</v>
      </c>
      <c r="W754" t="s">
        <v>7000</v>
      </c>
      <c r="X754" t="s">
        <v>71</v>
      </c>
      <c r="Y754" t="s">
        <v>71</v>
      </c>
      <c r="Z754" t="s">
        <v>71</v>
      </c>
      <c r="AA754" t="s">
        <v>71</v>
      </c>
      <c r="AB754" t="s">
        <v>71</v>
      </c>
      <c r="AC754" t="s">
        <v>7001</v>
      </c>
      <c r="AD754" t="s">
        <v>71</v>
      </c>
      <c r="AE754" t="s">
        <v>71</v>
      </c>
      <c r="AF754" t="s">
        <v>71</v>
      </c>
      <c r="AG754" t="s">
        <v>71</v>
      </c>
      <c r="AH754" t="s">
        <v>71</v>
      </c>
      <c r="AI754" t="s">
        <v>71</v>
      </c>
      <c r="AJ754" t="s">
        <v>71</v>
      </c>
      <c r="AK754" t="s">
        <v>71</v>
      </c>
      <c r="AL754" t="s">
        <v>71</v>
      </c>
      <c r="AM754" t="s">
        <v>71</v>
      </c>
      <c r="AN754" t="s">
        <v>71</v>
      </c>
      <c r="AO754" t="s">
        <v>71</v>
      </c>
      <c r="AP754" t="s">
        <v>6723</v>
      </c>
      <c r="AQ754" t="s">
        <v>7002</v>
      </c>
      <c r="AR754" t="s">
        <v>71</v>
      </c>
      <c r="AS754" t="s">
        <v>71</v>
      </c>
      <c r="AT754" t="s">
        <v>71</v>
      </c>
      <c r="AU754" t="s">
        <v>344</v>
      </c>
      <c r="AV754">
        <v>2004</v>
      </c>
      <c r="AW754">
        <v>34</v>
      </c>
      <c r="AX754">
        <v>3</v>
      </c>
      <c r="AY754" t="s">
        <v>71</v>
      </c>
      <c r="AZ754" t="s">
        <v>71</v>
      </c>
      <c r="BA754" t="s">
        <v>71</v>
      </c>
      <c r="BB754" t="s">
        <v>71</v>
      </c>
      <c r="BC754">
        <v>1618</v>
      </c>
      <c r="BD754">
        <v>1626</v>
      </c>
      <c r="BE754" t="s">
        <v>71</v>
      </c>
      <c r="BF754" t="s">
        <v>7003</v>
      </c>
      <c r="BG754" t="str">
        <f>HYPERLINK("http://dx.doi.org/10.1109/TSMCB.2004.826829","http://dx.doi.org/10.1109/TSMCB.2004.826829")</f>
        <v>http://dx.doi.org/10.1109/TSMCB.2004.826829</v>
      </c>
      <c r="BH754" t="s">
        <v>71</v>
      </c>
      <c r="BI754" t="s">
        <v>71</v>
      </c>
      <c r="BJ754" t="s">
        <v>71</v>
      </c>
      <c r="BK754" t="s">
        <v>71</v>
      </c>
      <c r="BL754" t="s">
        <v>71</v>
      </c>
      <c r="BM754" t="s">
        <v>71</v>
      </c>
      <c r="BN754" t="s">
        <v>71</v>
      </c>
      <c r="BO754">
        <v>15484932</v>
      </c>
      <c r="BP754" t="s">
        <v>71</v>
      </c>
      <c r="BQ754" t="s">
        <v>71</v>
      </c>
      <c r="BR754" t="s">
        <v>71</v>
      </c>
      <c r="BS754" t="s">
        <v>71</v>
      </c>
      <c r="BT754" t="s">
        <v>7004</v>
      </c>
      <c r="BU754" t="str">
        <f>HYPERLINK("https%3A%2F%2Fwww.webofscience.com%2Fwos%2Fwoscc%2Ffull-record%2FWOS:000221578100029","View Full Record in Web of Science")</f>
        <v>View Full Record in Web of Science</v>
      </c>
    </row>
    <row r="755" spans="1:73" x14ac:dyDescent="0.25">
      <c r="A755" t="s">
        <v>69</v>
      </c>
      <c r="B755" t="s">
        <v>3225</v>
      </c>
      <c r="C755" t="s">
        <v>71</v>
      </c>
      <c r="D755" t="s">
        <v>71</v>
      </c>
      <c r="E755" t="s">
        <v>71</v>
      </c>
      <c r="F755" t="s">
        <v>3225</v>
      </c>
      <c r="G755" t="s">
        <v>71</v>
      </c>
      <c r="H755" t="s">
        <v>71</v>
      </c>
      <c r="I755" t="s">
        <v>7005</v>
      </c>
      <c r="K755" t="s">
        <v>421</v>
      </c>
      <c r="L755" t="s">
        <v>71</v>
      </c>
      <c r="M755" t="s">
        <v>71</v>
      </c>
      <c r="N755" t="s">
        <v>71</v>
      </c>
      <c r="O755" t="s">
        <v>71</v>
      </c>
      <c r="P755" t="s">
        <v>71</v>
      </c>
      <c r="Q755" t="s">
        <v>71</v>
      </c>
      <c r="R755" t="s">
        <v>71</v>
      </c>
      <c r="S755" t="s">
        <v>71</v>
      </c>
      <c r="T755" t="s">
        <v>71</v>
      </c>
      <c r="U755" t="s">
        <v>71</v>
      </c>
      <c r="V755" t="s">
        <v>71</v>
      </c>
      <c r="W755" t="s">
        <v>7006</v>
      </c>
      <c r="X755" t="s">
        <v>71</v>
      </c>
      <c r="Y755" t="s">
        <v>71</v>
      </c>
      <c r="Z755" t="s">
        <v>71</v>
      </c>
      <c r="AA755" t="s">
        <v>71</v>
      </c>
      <c r="AB755" t="s">
        <v>71</v>
      </c>
      <c r="AC755" t="s">
        <v>71</v>
      </c>
      <c r="AD755" t="s">
        <v>71</v>
      </c>
      <c r="AE755" t="s">
        <v>71</v>
      </c>
      <c r="AF755" t="s">
        <v>71</v>
      </c>
      <c r="AG755" t="s">
        <v>71</v>
      </c>
      <c r="AH755" t="s">
        <v>71</v>
      </c>
      <c r="AI755" t="s">
        <v>71</v>
      </c>
      <c r="AJ755" t="s">
        <v>71</v>
      </c>
      <c r="AK755" t="s">
        <v>71</v>
      </c>
      <c r="AL755" t="s">
        <v>71</v>
      </c>
      <c r="AM755" t="s">
        <v>71</v>
      </c>
      <c r="AN755" t="s">
        <v>71</v>
      </c>
      <c r="AO755" t="s">
        <v>71</v>
      </c>
      <c r="AP755" t="s">
        <v>423</v>
      </c>
      <c r="AQ755" t="s">
        <v>71</v>
      </c>
      <c r="AR755" t="s">
        <v>71</v>
      </c>
      <c r="AS755" t="s">
        <v>71</v>
      </c>
      <c r="AT755" t="s">
        <v>71</v>
      </c>
      <c r="AU755" t="s">
        <v>7007</v>
      </c>
      <c r="AV755">
        <v>1996</v>
      </c>
      <c r="AW755">
        <v>84</v>
      </c>
      <c r="AX755">
        <v>2</v>
      </c>
      <c r="AY755" t="s">
        <v>71</v>
      </c>
      <c r="AZ755" t="s">
        <v>71</v>
      </c>
      <c r="BA755" t="s">
        <v>71</v>
      </c>
      <c r="BB755" t="s">
        <v>71</v>
      </c>
      <c r="BC755">
        <v>169</v>
      </c>
      <c r="BD755">
        <v>185</v>
      </c>
      <c r="BE755" t="s">
        <v>71</v>
      </c>
      <c r="BF755" t="s">
        <v>7008</v>
      </c>
      <c r="BG755" t="str">
        <f>HYPERLINK("http://dx.doi.org/10.1016/0165-0114(96)00066-8","http://dx.doi.org/10.1016/0165-0114(96)00066-8")</f>
        <v>http://dx.doi.org/10.1016/0165-0114(96)00066-8</v>
      </c>
      <c r="BH755" t="s">
        <v>71</v>
      </c>
      <c r="BI755" t="s">
        <v>71</v>
      </c>
      <c r="BJ755" t="s">
        <v>71</v>
      </c>
      <c r="BK755" t="s">
        <v>71</v>
      </c>
      <c r="BL755" t="s">
        <v>71</v>
      </c>
      <c r="BM755" t="s">
        <v>71</v>
      </c>
      <c r="BN755" t="s">
        <v>71</v>
      </c>
      <c r="BO755" t="s">
        <v>71</v>
      </c>
      <c r="BP755" t="s">
        <v>71</v>
      </c>
      <c r="BQ755" t="s">
        <v>71</v>
      </c>
      <c r="BR755" t="s">
        <v>71</v>
      </c>
      <c r="BS755" t="s">
        <v>71</v>
      </c>
      <c r="BT755" t="s">
        <v>7009</v>
      </c>
      <c r="BU755" t="str">
        <f>HYPERLINK("https%3A%2F%2Fwww.webofscience.com%2Fwos%2Fwoscc%2Ffull-record%2FWOS:A1996VR31900008","View Full Record in Web of Science")</f>
        <v>View Full Record in Web of Science</v>
      </c>
    </row>
    <row r="756" spans="1:73" x14ac:dyDescent="0.25">
      <c r="A756" t="s">
        <v>83</v>
      </c>
      <c r="B756" t="s">
        <v>7010</v>
      </c>
      <c r="C756" t="s">
        <v>71</v>
      </c>
      <c r="D756" t="s">
        <v>7011</v>
      </c>
      <c r="E756" t="s">
        <v>71</v>
      </c>
      <c r="F756" t="s">
        <v>7012</v>
      </c>
      <c r="G756" t="s">
        <v>71</v>
      </c>
      <c r="H756" t="s">
        <v>71</v>
      </c>
      <c r="I756" t="s">
        <v>7013</v>
      </c>
      <c r="K756" t="s">
        <v>7014</v>
      </c>
      <c r="L756" t="s">
        <v>601</v>
      </c>
      <c r="M756" t="s">
        <v>71</v>
      </c>
      <c r="N756" t="s">
        <v>71</v>
      </c>
      <c r="O756" t="s">
        <v>71</v>
      </c>
      <c r="P756" t="s">
        <v>7015</v>
      </c>
      <c r="Q756" t="s">
        <v>7016</v>
      </c>
      <c r="R756" t="s">
        <v>7017</v>
      </c>
      <c r="S756" t="s">
        <v>7018</v>
      </c>
      <c r="T756" t="s">
        <v>71</v>
      </c>
      <c r="U756" t="s">
        <v>71</v>
      </c>
      <c r="V756" t="s">
        <v>71</v>
      </c>
      <c r="W756" t="s">
        <v>7019</v>
      </c>
      <c r="X756" t="s">
        <v>71</v>
      </c>
      <c r="Y756" t="s">
        <v>71</v>
      </c>
      <c r="Z756" t="s">
        <v>71</v>
      </c>
      <c r="AA756" t="s">
        <v>71</v>
      </c>
      <c r="AB756" t="s">
        <v>7020</v>
      </c>
      <c r="AC756" t="s">
        <v>7021</v>
      </c>
      <c r="AD756" t="s">
        <v>71</v>
      </c>
      <c r="AE756" t="s">
        <v>71</v>
      </c>
      <c r="AF756" t="s">
        <v>71</v>
      </c>
      <c r="AG756" t="s">
        <v>71</v>
      </c>
      <c r="AH756" t="s">
        <v>71</v>
      </c>
      <c r="AI756" t="s">
        <v>71</v>
      </c>
      <c r="AJ756" t="s">
        <v>71</v>
      </c>
      <c r="AK756" t="s">
        <v>71</v>
      </c>
      <c r="AL756" t="s">
        <v>71</v>
      </c>
      <c r="AM756" t="s">
        <v>71</v>
      </c>
      <c r="AN756" t="s">
        <v>71</v>
      </c>
      <c r="AO756" t="s">
        <v>71</v>
      </c>
      <c r="AP756" t="s">
        <v>606</v>
      </c>
      <c r="AQ756" t="s">
        <v>71</v>
      </c>
      <c r="AR756" t="s">
        <v>7022</v>
      </c>
      <c r="AS756" t="s">
        <v>71</v>
      </c>
      <c r="AT756" t="s">
        <v>71</v>
      </c>
      <c r="AU756" t="s">
        <v>71</v>
      </c>
      <c r="AV756">
        <v>2017</v>
      </c>
      <c r="AW756">
        <v>574</v>
      </c>
      <c r="AX756" t="s">
        <v>71</v>
      </c>
      <c r="AY756" t="s">
        <v>71</v>
      </c>
      <c r="AZ756" t="s">
        <v>71</v>
      </c>
      <c r="BA756" t="s">
        <v>71</v>
      </c>
      <c r="BB756" t="s">
        <v>71</v>
      </c>
      <c r="BC756">
        <v>131</v>
      </c>
      <c r="BD756">
        <v>140</v>
      </c>
      <c r="BE756" t="s">
        <v>71</v>
      </c>
      <c r="BF756" t="s">
        <v>7023</v>
      </c>
      <c r="BG756" t="str">
        <f>HYPERLINK("http://dx.doi.org/10.1007/978-3-319-57264-2_13","http://dx.doi.org/10.1007/978-3-319-57264-2_13")</f>
        <v>http://dx.doi.org/10.1007/978-3-319-57264-2_13</v>
      </c>
      <c r="BH756" t="s">
        <v>71</v>
      </c>
      <c r="BI756" t="s">
        <v>71</v>
      </c>
      <c r="BJ756" t="s">
        <v>71</v>
      </c>
      <c r="BK756" t="s">
        <v>71</v>
      </c>
      <c r="BL756" t="s">
        <v>71</v>
      </c>
      <c r="BM756" t="s">
        <v>71</v>
      </c>
      <c r="BN756" t="s">
        <v>71</v>
      </c>
      <c r="BO756" t="s">
        <v>71</v>
      </c>
      <c r="BP756" t="s">
        <v>71</v>
      </c>
      <c r="BQ756" t="s">
        <v>71</v>
      </c>
      <c r="BR756" t="s">
        <v>71</v>
      </c>
      <c r="BS756" t="s">
        <v>71</v>
      </c>
      <c r="BT756" t="s">
        <v>7024</v>
      </c>
      <c r="BU756" t="str">
        <f>HYPERLINK("https%3A%2F%2Fwww.webofscience.com%2Fwos%2Fwoscc%2Ffull-record%2FWOS:000405339200013","View Full Record in Web of Science")</f>
        <v>View Full Record in Web of Science</v>
      </c>
    </row>
    <row r="757" spans="1:73" x14ac:dyDescent="0.25">
      <c r="A757" t="s">
        <v>69</v>
      </c>
      <c r="B757" t="s">
        <v>7025</v>
      </c>
      <c r="C757" t="s">
        <v>71</v>
      </c>
      <c r="D757" t="s">
        <v>71</v>
      </c>
      <c r="E757" t="s">
        <v>71</v>
      </c>
      <c r="F757" t="s">
        <v>7026</v>
      </c>
      <c r="G757" t="s">
        <v>71</v>
      </c>
      <c r="H757" t="s">
        <v>71</v>
      </c>
      <c r="I757" t="s">
        <v>7027</v>
      </c>
      <c r="K757" t="s">
        <v>288</v>
      </c>
      <c r="L757" t="s">
        <v>71</v>
      </c>
      <c r="M757" t="s">
        <v>71</v>
      </c>
      <c r="N757" t="s">
        <v>71</v>
      </c>
      <c r="O757" t="s">
        <v>71</v>
      </c>
      <c r="P757" t="s">
        <v>71</v>
      </c>
      <c r="Q757" t="s">
        <v>71</v>
      </c>
      <c r="R757" t="s">
        <v>71</v>
      </c>
      <c r="S757" t="s">
        <v>71</v>
      </c>
      <c r="T757" t="s">
        <v>71</v>
      </c>
      <c r="U757" t="s">
        <v>71</v>
      </c>
      <c r="V757" t="s">
        <v>71</v>
      </c>
      <c r="W757" t="s">
        <v>7028</v>
      </c>
      <c r="X757" t="s">
        <v>71</v>
      </c>
      <c r="Y757" t="s">
        <v>71</v>
      </c>
      <c r="Z757" t="s">
        <v>71</v>
      </c>
      <c r="AA757" t="s">
        <v>71</v>
      </c>
      <c r="AB757" t="s">
        <v>71</v>
      </c>
      <c r="AC757" t="s">
        <v>71</v>
      </c>
      <c r="AD757" t="s">
        <v>71</v>
      </c>
      <c r="AE757" t="s">
        <v>71</v>
      </c>
      <c r="AF757" t="s">
        <v>71</v>
      </c>
      <c r="AG757" t="s">
        <v>71</v>
      </c>
      <c r="AH757" t="s">
        <v>71</v>
      </c>
      <c r="AI757" t="s">
        <v>71</v>
      </c>
      <c r="AJ757" t="s">
        <v>71</v>
      </c>
      <c r="AK757" t="s">
        <v>71</v>
      </c>
      <c r="AL757" t="s">
        <v>71</v>
      </c>
      <c r="AM757" t="s">
        <v>71</v>
      </c>
      <c r="AN757" t="s">
        <v>71</v>
      </c>
      <c r="AO757" t="s">
        <v>71</v>
      </c>
      <c r="AP757" t="s">
        <v>291</v>
      </c>
      <c r="AQ757" t="s">
        <v>292</v>
      </c>
      <c r="AR757" t="s">
        <v>71</v>
      </c>
      <c r="AS757" t="s">
        <v>71</v>
      </c>
      <c r="AT757" t="s">
        <v>71</v>
      </c>
      <c r="AU757" t="s">
        <v>770</v>
      </c>
      <c r="AV757">
        <v>2011</v>
      </c>
      <c r="AW757">
        <v>38</v>
      </c>
      <c r="AX757">
        <v>3</v>
      </c>
      <c r="AY757" t="s">
        <v>71</v>
      </c>
      <c r="AZ757" t="s">
        <v>71</v>
      </c>
      <c r="BA757" t="s">
        <v>71</v>
      </c>
      <c r="BB757" t="s">
        <v>71</v>
      </c>
      <c r="BC757">
        <v>1304</v>
      </c>
      <c r="BD757">
        <v>1312</v>
      </c>
      <c r="BE757" t="s">
        <v>71</v>
      </c>
      <c r="BF757" t="s">
        <v>7029</v>
      </c>
      <c r="BG757" t="str">
        <f>HYPERLINK("http://dx.doi.org/10.1016/j.eswa.2010.07.003","http://dx.doi.org/10.1016/j.eswa.2010.07.003")</f>
        <v>http://dx.doi.org/10.1016/j.eswa.2010.07.003</v>
      </c>
      <c r="BH757" t="s">
        <v>71</v>
      </c>
      <c r="BI757" t="s">
        <v>71</v>
      </c>
      <c r="BJ757" t="s">
        <v>71</v>
      </c>
      <c r="BK757" t="s">
        <v>71</v>
      </c>
      <c r="BL757" t="s">
        <v>71</v>
      </c>
      <c r="BM757" t="s">
        <v>71</v>
      </c>
      <c r="BN757" t="s">
        <v>71</v>
      </c>
      <c r="BO757" t="s">
        <v>71</v>
      </c>
      <c r="BP757" t="s">
        <v>71</v>
      </c>
      <c r="BQ757" t="s">
        <v>71</v>
      </c>
      <c r="BR757" t="s">
        <v>71</v>
      </c>
      <c r="BS757" t="s">
        <v>71</v>
      </c>
      <c r="BT757" t="s">
        <v>7030</v>
      </c>
      <c r="BU757" t="str">
        <f>HYPERLINK("https%3A%2F%2Fwww.webofscience.com%2Fwos%2Fwoscc%2Ffull-record%2FWOS:000284863200005","View Full Record in Web of Science")</f>
        <v>View Full Record in Web of Science</v>
      </c>
    </row>
    <row r="758" spans="1:73" x14ac:dyDescent="0.25">
      <c r="A758" t="s">
        <v>69</v>
      </c>
      <c r="B758" t="s">
        <v>7031</v>
      </c>
      <c r="C758" t="s">
        <v>71</v>
      </c>
      <c r="D758" t="s">
        <v>71</v>
      </c>
      <c r="E758" t="s">
        <v>71</v>
      </c>
      <c r="F758" t="s">
        <v>7032</v>
      </c>
      <c r="G758" t="s">
        <v>71</v>
      </c>
      <c r="H758" t="s">
        <v>71</v>
      </c>
      <c r="I758" t="s">
        <v>7033</v>
      </c>
      <c r="K758" t="s">
        <v>257</v>
      </c>
      <c r="L758" t="s">
        <v>71</v>
      </c>
      <c r="M758" t="s">
        <v>71</v>
      </c>
      <c r="N758" t="s">
        <v>71</v>
      </c>
      <c r="O758" t="s">
        <v>71</v>
      </c>
      <c r="P758" t="s">
        <v>71</v>
      </c>
      <c r="Q758" t="s">
        <v>71</v>
      </c>
      <c r="R758" t="s">
        <v>71</v>
      </c>
      <c r="S758" t="s">
        <v>71</v>
      </c>
      <c r="T758" t="s">
        <v>71</v>
      </c>
      <c r="U758" t="s">
        <v>71</v>
      </c>
      <c r="V758" t="s">
        <v>71</v>
      </c>
      <c r="W758" t="s">
        <v>7034</v>
      </c>
      <c r="X758" t="s">
        <v>71</v>
      </c>
      <c r="Y758" t="s">
        <v>71</v>
      </c>
      <c r="Z758" t="s">
        <v>71</v>
      </c>
      <c r="AA758" t="s">
        <v>71</v>
      </c>
      <c r="AB758" t="s">
        <v>71</v>
      </c>
      <c r="AC758" t="s">
        <v>7035</v>
      </c>
      <c r="AD758" t="s">
        <v>71</v>
      </c>
      <c r="AE758" t="s">
        <v>71</v>
      </c>
      <c r="AF758" t="s">
        <v>71</v>
      </c>
      <c r="AG758" t="s">
        <v>71</v>
      </c>
      <c r="AH758" t="s">
        <v>71</v>
      </c>
      <c r="AI758" t="s">
        <v>71</v>
      </c>
      <c r="AJ758" t="s">
        <v>71</v>
      </c>
      <c r="AK758" t="s">
        <v>71</v>
      </c>
      <c r="AL758" t="s">
        <v>71</v>
      </c>
      <c r="AM758" t="s">
        <v>71</v>
      </c>
      <c r="AN758" t="s">
        <v>71</v>
      </c>
      <c r="AO758" t="s">
        <v>71</v>
      </c>
      <c r="AP758" t="s">
        <v>261</v>
      </c>
      <c r="AQ758" t="s">
        <v>262</v>
      </c>
      <c r="AR758" t="s">
        <v>71</v>
      </c>
      <c r="AS758" t="s">
        <v>71</v>
      </c>
      <c r="AT758" t="s">
        <v>71</v>
      </c>
      <c r="AU758" t="s">
        <v>960</v>
      </c>
      <c r="AV758">
        <v>2022</v>
      </c>
      <c r="AW758">
        <v>143</v>
      </c>
      <c r="AX758" t="s">
        <v>71</v>
      </c>
      <c r="AY758" t="s">
        <v>71</v>
      </c>
      <c r="AZ758" t="s">
        <v>71</v>
      </c>
      <c r="BA758" t="s">
        <v>71</v>
      </c>
      <c r="BB758" t="s">
        <v>71</v>
      </c>
      <c r="BC758">
        <v>192</v>
      </c>
      <c r="BD758">
        <v>215</v>
      </c>
      <c r="BE758" t="s">
        <v>71</v>
      </c>
      <c r="BF758" t="s">
        <v>7036</v>
      </c>
      <c r="BG758" t="str">
        <f>HYPERLINK("http://dx.doi.org/10.1016/j.ijar.2022.01.011","http://dx.doi.org/10.1016/j.ijar.2022.01.011")</f>
        <v>http://dx.doi.org/10.1016/j.ijar.2022.01.011</v>
      </c>
      <c r="BH758" t="s">
        <v>71</v>
      </c>
      <c r="BI758" t="s">
        <v>71</v>
      </c>
      <c r="BJ758" t="s">
        <v>71</v>
      </c>
      <c r="BK758" t="s">
        <v>71</v>
      </c>
      <c r="BL758" t="s">
        <v>71</v>
      </c>
      <c r="BM758" t="s">
        <v>71</v>
      </c>
      <c r="BN758" t="s">
        <v>71</v>
      </c>
      <c r="BO758" t="s">
        <v>71</v>
      </c>
      <c r="BP758" t="s">
        <v>71</v>
      </c>
      <c r="BQ758" t="s">
        <v>71</v>
      </c>
      <c r="BR758" t="s">
        <v>71</v>
      </c>
      <c r="BS758" t="s">
        <v>71</v>
      </c>
      <c r="BT758" t="s">
        <v>7037</v>
      </c>
      <c r="BU758" t="str">
        <f>HYPERLINK("https%3A%2F%2Fwww.webofscience.com%2Fwos%2Fwoscc%2Ffull-record%2FWOS:000782661000010","View Full Record in Web of Science")</f>
        <v>View Full Record in Web of Science</v>
      </c>
    </row>
    <row r="759" spans="1:73" x14ac:dyDescent="0.25">
      <c r="A759" t="s">
        <v>83</v>
      </c>
      <c r="B759" t="s">
        <v>7038</v>
      </c>
      <c r="C759" t="s">
        <v>71</v>
      </c>
      <c r="D759" t="s">
        <v>71</v>
      </c>
      <c r="E759" t="s">
        <v>102</v>
      </c>
      <c r="F759" t="s">
        <v>7039</v>
      </c>
      <c r="G759" t="s">
        <v>71</v>
      </c>
      <c r="H759" t="s">
        <v>71</v>
      </c>
      <c r="I759" t="s">
        <v>7040</v>
      </c>
      <c r="K759" t="s">
        <v>1461</v>
      </c>
      <c r="L759" t="s">
        <v>817</v>
      </c>
      <c r="M759" t="s">
        <v>71</v>
      </c>
      <c r="N759" t="s">
        <v>71</v>
      </c>
      <c r="O759" t="s">
        <v>71</v>
      </c>
      <c r="P759" t="s">
        <v>817</v>
      </c>
      <c r="Q759" t="s">
        <v>1462</v>
      </c>
      <c r="R759" t="s">
        <v>1463</v>
      </c>
      <c r="S759" t="s">
        <v>102</v>
      </c>
      <c r="T759" t="s">
        <v>71</v>
      </c>
      <c r="U759" t="s">
        <v>71</v>
      </c>
      <c r="V759" t="s">
        <v>71</v>
      </c>
      <c r="W759" t="s">
        <v>7041</v>
      </c>
      <c r="X759" t="s">
        <v>71</v>
      </c>
      <c r="Y759" t="s">
        <v>71</v>
      </c>
      <c r="Z759" t="s">
        <v>71</v>
      </c>
      <c r="AA759" t="s">
        <v>71</v>
      </c>
      <c r="AB759" t="s">
        <v>71</v>
      </c>
      <c r="AC759" t="s">
        <v>7042</v>
      </c>
      <c r="AD759" t="s">
        <v>71</v>
      </c>
      <c r="AE759" t="s">
        <v>71</v>
      </c>
      <c r="AF759" t="s">
        <v>71</v>
      </c>
      <c r="AG759" t="s">
        <v>71</v>
      </c>
      <c r="AH759" t="s">
        <v>71</v>
      </c>
      <c r="AI759" t="s">
        <v>71</v>
      </c>
      <c r="AJ759" t="s">
        <v>71</v>
      </c>
      <c r="AK759" t="s">
        <v>71</v>
      </c>
      <c r="AL759" t="s">
        <v>71</v>
      </c>
      <c r="AM759" t="s">
        <v>71</v>
      </c>
      <c r="AN759" t="s">
        <v>71</v>
      </c>
      <c r="AO759" t="s">
        <v>71</v>
      </c>
      <c r="AP759" t="s">
        <v>824</v>
      </c>
      <c r="AQ759" t="s">
        <v>71</v>
      </c>
      <c r="AR759" t="s">
        <v>1466</v>
      </c>
      <c r="AS759" t="s">
        <v>71</v>
      </c>
      <c r="AT759" t="s">
        <v>71</v>
      </c>
      <c r="AU759" t="s">
        <v>71</v>
      </c>
      <c r="AV759">
        <v>2006</v>
      </c>
      <c r="AW759" t="s">
        <v>71</v>
      </c>
      <c r="AX759" t="s">
        <v>71</v>
      </c>
      <c r="AY759" t="s">
        <v>71</v>
      </c>
      <c r="AZ759" t="s">
        <v>71</v>
      </c>
      <c r="BA759" t="s">
        <v>71</v>
      </c>
      <c r="BB759" t="s">
        <v>71</v>
      </c>
      <c r="BC759">
        <v>1599</v>
      </c>
      <c r="BD759">
        <v>1603</v>
      </c>
      <c r="BE759" t="s">
        <v>71</v>
      </c>
      <c r="BF759" t="s">
        <v>7043</v>
      </c>
      <c r="BG759" t="str">
        <f>HYPERLINK("http://dx.doi.org/10.1109/FUZZY.2006.1681921","http://dx.doi.org/10.1109/FUZZY.2006.1681921")</f>
        <v>http://dx.doi.org/10.1109/FUZZY.2006.1681921</v>
      </c>
      <c r="BH759" t="s">
        <v>71</v>
      </c>
      <c r="BI759" t="s">
        <v>71</v>
      </c>
      <c r="BJ759" t="s">
        <v>71</v>
      </c>
      <c r="BK759" t="s">
        <v>71</v>
      </c>
      <c r="BL759" t="s">
        <v>71</v>
      </c>
      <c r="BM759" t="s">
        <v>71</v>
      </c>
      <c r="BN759" t="s">
        <v>71</v>
      </c>
      <c r="BO759" t="s">
        <v>71</v>
      </c>
      <c r="BP759" t="s">
        <v>71</v>
      </c>
      <c r="BQ759" t="s">
        <v>71</v>
      </c>
      <c r="BR759" t="s">
        <v>71</v>
      </c>
      <c r="BS759" t="s">
        <v>71</v>
      </c>
      <c r="BT759" t="s">
        <v>7044</v>
      </c>
      <c r="BU759" t="str">
        <f>HYPERLINK("https%3A%2F%2Fwww.webofscience.com%2Fwos%2Fwoscc%2Ffull-record%2FWOS:000244063603021","View Full Record in Web of Science")</f>
        <v>View Full Record in Web of Science</v>
      </c>
    </row>
    <row r="760" spans="1:73" x14ac:dyDescent="0.25">
      <c r="A760" t="s">
        <v>69</v>
      </c>
      <c r="B760" t="s">
        <v>7045</v>
      </c>
      <c r="C760" t="s">
        <v>71</v>
      </c>
      <c r="D760" t="s">
        <v>71</v>
      </c>
      <c r="E760" t="s">
        <v>71</v>
      </c>
      <c r="F760" t="s">
        <v>7046</v>
      </c>
      <c r="G760" t="s">
        <v>71</v>
      </c>
      <c r="H760" t="s">
        <v>71</v>
      </c>
      <c r="I760" t="s">
        <v>7047</v>
      </c>
      <c r="K760" t="s">
        <v>174</v>
      </c>
      <c r="L760" t="s">
        <v>71</v>
      </c>
      <c r="M760" t="s">
        <v>71</v>
      </c>
      <c r="N760" t="s">
        <v>71</v>
      </c>
      <c r="O760" t="s">
        <v>71</v>
      </c>
      <c r="P760" t="s">
        <v>71</v>
      </c>
      <c r="Q760" t="s">
        <v>71</v>
      </c>
      <c r="R760" t="s">
        <v>71</v>
      </c>
      <c r="S760" t="s">
        <v>71</v>
      </c>
      <c r="T760" t="s">
        <v>71</v>
      </c>
      <c r="U760" t="s">
        <v>71</v>
      </c>
      <c r="V760" t="s">
        <v>71</v>
      </c>
      <c r="W760" t="s">
        <v>7048</v>
      </c>
      <c r="X760" t="s">
        <v>71</v>
      </c>
      <c r="Y760" t="s">
        <v>71</v>
      </c>
      <c r="Z760" t="s">
        <v>71</v>
      </c>
      <c r="AA760" t="s">
        <v>71</v>
      </c>
      <c r="AB760" t="s">
        <v>7049</v>
      </c>
      <c r="AC760" t="s">
        <v>7050</v>
      </c>
      <c r="AD760" t="s">
        <v>71</v>
      </c>
      <c r="AE760" t="s">
        <v>71</v>
      </c>
      <c r="AF760" t="s">
        <v>71</v>
      </c>
      <c r="AG760" t="s">
        <v>71</v>
      </c>
      <c r="AH760" t="s">
        <v>71</v>
      </c>
      <c r="AI760" t="s">
        <v>71</v>
      </c>
      <c r="AJ760" t="s">
        <v>71</v>
      </c>
      <c r="AK760" t="s">
        <v>71</v>
      </c>
      <c r="AL760" t="s">
        <v>71</v>
      </c>
      <c r="AM760" t="s">
        <v>71</v>
      </c>
      <c r="AN760" t="s">
        <v>71</v>
      </c>
      <c r="AO760" t="s">
        <v>71</v>
      </c>
      <c r="AP760" t="s">
        <v>178</v>
      </c>
      <c r="AQ760" t="s">
        <v>179</v>
      </c>
      <c r="AR760" t="s">
        <v>71</v>
      </c>
      <c r="AS760" t="s">
        <v>71</v>
      </c>
      <c r="AT760" t="s">
        <v>71</v>
      </c>
      <c r="AU760" t="s">
        <v>71</v>
      </c>
      <c r="AV760">
        <v>2017</v>
      </c>
      <c r="AW760">
        <v>32</v>
      </c>
      <c r="AX760">
        <v>6</v>
      </c>
      <c r="AY760" t="s">
        <v>71</v>
      </c>
      <c r="AZ760" t="s">
        <v>71</v>
      </c>
      <c r="BA760" t="s">
        <v>71</v>
      </c>
      <c r="BB760" t="s">
        <v>71</v>
      </c>
      <c r="BC760">
        <v>4173</v>
      </c>
      <c r="BD760">
        <v>4182</v>
      </c>
      <c r="BE760" t="s">
        <v>71</v>
      </c>
      <c r="BF760" t="s">
        <v>7051</v>
      </c>
      <c r="BG760" t="str">
        <f>HYPERLINK("http://dx.doi.org/10.3233/JIFS-161320","http://dx.doi.org/10.3233/JIFS-161320")</f>
        <v>http://dx.doi.org/10.3233/JIFS-161320</v>
      </c>
      <c r="BH760" t="s">
        <v>71</v>
      </c>
      <c r="BI760" t="s">
        <v>71</v>
      </c>
      <c r="BJ760" t="s">
        <v>71</v>
      </c>
      <c r="BK760" t="s">
        <v>71</v>
      </c>
      <c r="BL760" t="s">
        <v>71</v>
      </c>
      <c r="BM760" t="s">
        <v>71</v>
      </c>
      <c r="BN760" t="s">
        <v>71</v>
      </c>
      <c r="BO760" t="s">
        <v>71</v>
      </c>
      <c r="BP760" t="s">
        <v>71</v>
      </c>
      <c r="BQ760" t="s">
        <v>71</v>
      </c>
      <c r="BR760" t="s">
        <v>71</v>
      </c>
      <c r="BS760" t="s">
        <v>71</v>
      </c>
      <c r="BT760" t="s">
        <v>7052</v>
      </c>
      <c r="BU760" t="str">
        <f>HYPERLINK("https%3A%2F%2Fwww.webofscience.com%2Fwos%2Fwoscc%2Ffull-record%2FWOS:000402175100030","View Full Record in Web of Science")</f>
        <v>View Full Record in Web of Science</v>
      </c>
    </row>
    <row r="761" spans="1:73" x14ac:dyDescent="0.25">
      <c r="A761" t="s">
        <v>2847</v>
      </c>
      <c r="B761" t="s">
        <v>7053</v>
      </c>
      <c r="C761" t="s">
        <v>7054</v>
      </c>
      <c r="D761" t="s">
        <v>71</v>
      </c>
      <c r="E761" t="s">
        <v>71</v>
      </c>
      <c r="F761" t="s">
        <v>7055</v>
      </c>
      <c r="G761" t="s">
        <v>7054</v>
      </c>
      <c r="H761" t="s">
        <v>71</v>
      </c>
      <c r="I761" t="s">
        <v>7056</v>
      </c>
      <c r="K761" t="s">
        <v>7057</v>
      </c>
      <c r="L761" t="s">
        <v>7058</v>
      </c>
      <c r="M761" t="s">
        <v>71</v>
      </c>
      <c r="N761" t="s">
        <v>71</v>
      </c>
      <c r="O761" t="s">
        <v>71</v>
      </c>
      <c r="P761" t="s">
        <v>71</v>
      </c>
      <c r="Q761" t="s">
        <v>71</v>
      </c>
      <c r="R761" t="s">
        <v>71</v>
      </c>
      <c r="S761" t="s">
        <v>71</v>
      </c>
      <c r="T761" t="s">
        <v>71</v>
      </c>
      <c r="U761" t="s">
        <v>71</v>
      </c>
      <c r="V761" t="s">
        <v>71</v>
      </c>
      <c r="W761" t="s">
        <v>3285</v>
      </c>
      <c r="X761" t="s">
        <v>71</v>
      </c>
      <c r="Y761" t="s">
        <v>71</v>
      </c>
      <c r="Z761" t="s">
        <v>71</v>
      </c>
      <c r="AA761" t="s">
        <v>71</v>
      </c>
      <c r="AB761" t="s">
        <v>71</v>
      </c>
      <c r="AC761" t="s">
        <v>71</v>
      </c>
      <c r="AD761" t="s">
        <v>71</v>
      </c>
      <c r="AE761" t="s">
        <v>71</v>
      </c>
      <c r="AF761" t="s">
        <v>71</v>
      </c>
      <c r="AG761" t="s">
        <v>71</v>
      </c>
      <c r="AH761" t="s">
        <v>71</v>
      </c>
      <c r="AI761" t="s">
        <v>71</v>
      </c>
      <c r="AJ761" t="s">
        <v>71</v>
      </c>
      <c r="AK761" t="s">
        <v>71</v>
      </c>
      <c r="AL761" t="s">
        <v>71</v>
      </c>
      <c r="AM761" t="s">
        <v>71</v>
      </c>
      <c r="AN761" t="s">
        <v>71</v>
      </c>
      <c r="AO761" t="s">
        <v>71</v>
      </c>
      <c r="AP761" t="s">
        <v>71</v>
      </c>
      <c r="AQ761" t="s">
        <v>71</v>
      </c>
      <c r="AR761" t="s">
        <v>7059</v>
      </c>
      <c r="AS761" t="s">
        <v>71</v>
      </c>
      <c r="AT761" t="s">
        <v>71</v>
      </c>
      <c r="AU761" t="s">
        <v>71</v>
      </c>
      <c r="AV761">
        <v>2017</v>
      </c>
      <c r="AW761" t="s">
        <v>71</v>
      </c>
      <c r="AX761" t="s">
        <v>71</v>
      </c>
      <c r="AY761" t="s">
        <v>71</v>
      </c>
      <c r="AZ761" t="s">
        <v>71</v>
      </c>
      <c r="BA761" t="s">
        <v>71</v>
      </c>
      <c r="BB761" t="s">
        <v>71</v>
      </c>
      <c r="BC761">
        <v>12</v>
      </c>
      <c r="BD761">
        <v>21</v>
      </c>
      <c r="BE761" t="s">
        <v>71</v>
      </c>
      <c r="BF761" t="s">
        <v>7060</v>
      </c>
      <c r="BG761" t="str">
        <f>HYPERLINK("http://dx.doi.org/10.4018/978-1-5225-1877-8.ch002","http://dx.doi.org/10.4018/978-1-5225-1877-8.ch002")</f>
        <v>http://dx.doi.org/10.4018/978-1-5225-1877-8.ch002</v>
      </c>
      <c r="BH761" t="s">
        <v>71</v>
      </c>
      <c r="BI761" t="s">
        <v>71</v>
      </c>
      <c r="BJ761" t="s">
        <v>71</v>
      </c>
      <c r="BK761" t="s">
        <v>71</v>
      </c>
      <c r="BL761" t="s">
        <v>71</v>
      </c>
      <c r="BM761" t="s">
        <v>71</v>
      </c>
      <c r="BN761" t="s">
        <v>71</v>
      </c>
      <c r="BO761" t="s">
        <v>71</v>
      </c>
      <c r="BP761" t="s">
        <v>71</v>
      </c>
      <c r="BQ761" t="s">
        <v>71</v>
      </c>
      <c r="BR761" t="s">
        <v>71</v>
      </c>
      <c r="BS761" t="s">
        <v>71</v>
      </c>
      <c r="BT761" t="s">
        <v>7061</v>
      </c>
      <c r="BU761" t="str">
        <f>HYPERLINK("https%3A%2F%2Fwww.webofscience.com%2Fwos%2Fwoscc%2Ffull-record%2FWOS:000411503800003","View Full Record in Web of Science")</f>
        <v>View Full Record in Web of Science</v>
      </c>
    </row>
    <row r="762" spans="1:73" x14ac:dyDescent="0.25">
      <c r="A762" t="s">
        <v>69</v>
      </c>
      <c r="B762" t="s">
        <v>7062</v>
      </c>
      <c r="C762" t="s">
        <v>71</v>
      </c>
      <c r="D762" t="s">
        <v>71</v>
      </c>
      <c r="E762" t="s">
        <v>71</v>
      </c>
      <c r="F762" t="s">
        <v>7063</v>
      </c>
      <c r="G762" t="s">
        <v>71</v>
      </c>
      <c r="H762" t="s">
        <v>71</v>
      </c>
      <c r="I762" t="s">
        <v>7064</v>
      </c>
      <c r="K762" t="s">
        <v>3372</v>
      </c>
      <c r="L762" t="s">
        <v>71</v>
      </c>
      <c r="M762" t="s">
        <v>71</v>
      </c>
      <c r="N762" t="s">
        <v>71</v>
      </c>
      <c r="O762" t="s">
        <v>71</v>
      </c>
      <c r="P762" t="s">
        <v>71</v>
      </c>
      <c r="Q762" t="s">
        <v>71</v>
      </c>
      <c r="R762" t="s">
        <v>71</v>
      </c>
      <c r="S762" t="s">
        <v>71</v>
      </c>
      <c r="T762" t="s">
        <v>71</v>
      </c>
      <c r="U762" t="s">
        <v>71</v>
      </c>
      <c r="V762" t="s">
        <v>71</v>
      </c>
      <c r="W762" t="s">
        <v>7065</v>
      </c>
      <c r="X762" t="s">
        <v>71</v>
      </c>
      <c r="Y762" t="s">
        <v>71</v>
      </c>
      <c r="Z762" t="s">
        <v>71</v>
      </c>
      <c r="AA762" t="s">
        <v>71</v>
      </c>
      <c r="AB762" t="s">
        <v>7066</v>
      </c>
      <c r="AC762" t="s">
        <v>7067</v>
      </c>
      <c r="AD762" t="s">
        <v>71</v>
      </c>
      <c r="AE762" t="s">
        <v>71</v>
      </c>
      <c r="AF762" t="s">
        <v>71</v>
      </c>
      <c r="AG762" t="s">
        <v>71</v>
      </c>
      <c r="AH762" t="s">
        <v>71</v>
      </c>
      <c r="AI762" t="s">
        <v>71</v>
      </c>
      <c r="AJ762" t="s">
        <v>71</v>
      </c>
      <c r="AK762" t="s">
        <v>71</v>
      </c>
      <c r="AL762" t="s">
        <v>71</v>
      </c>
      <c r="AM762" t="s">
        <v>71</v>
      </c>
      <c r="AN762" t="s">
        <v>71</v>
      </c>
      <c r="AO762" t="s">
        <v>71</v>
      </c>
      <c r="AP762" t="s">
        <v>3376</v>
      </c>
      <c r="AQ762" t="s">
        <v>3377</v>
      </c>
      <c r="AR762" t="s">
        <v>71</v>
      </c>
      <c r="AS762" t="s">
        <v>71</v>
      </c>
      <c r="AT762" t="s">
        <v>71</v>
      </c>
      <c r="AU762" t="s">
        <v>1082</v>
      </c>
      <c r="AV762">
        <v>2016</v>
      </c>
      <c r="AW762">
        <v>15</v>
      </c>
      <c r="AX762">
        <v>3</v>
      </c>
      <c r="AY762" t="s">
        <v>71</v>
      </c>
      <c r="AZ762" t="s">
        <v>71</v>
      </c>
      <c r="BA762" t="s">
        <v>71</v>
      </c>
      <c r="BB762" t="s">
        <v>71</v>
      </c>
      <c r="BC762">
        <v>645</v>
      </c>
      <c r="BD762">
        <v>682</v>
      </c>
      <c r="BE762" t="s">
        <v>71</v>
      </c>
      <c r="BF762" t="s">
        <v>7068</v>
      </c>
      <c r="BG762" t="str">
        <f>HYPERLINK("http://dx.doi.org/10.1142/S0219622016300019","http://dx.doi.org/10.1142/S0219622016300019")</f>
        <v>http://dx.doi.org/10.1142/S0219622016300019</v>
      </c>
      <c r="BH762" t="s">
        <v>71</v>
      </c>
      <c r="BI762" t="s">
        <v>71</v>
      </c>
      <c r="BJ762" t="s">
        <v>71</v>
      </c>
      <c r="BK762" t="s">
        <v>71</v>
      </c>
      <c r="BL762" t="s">
        <v>71</v>
      </c>
      <c r="BM762" t="s">
        <v>71</v>
      </c>
      <c r="BN762" t="s">
        <v>71</v>
      </c>
      <c r="BO762" t="s">
        <v>71</v>
      </c>
      <c r="BP762" t="s">
        <v>71</v>
      </c>
      <c r="BQ762" t="s">
        <v>71</v>
      </c>
      <c r="BR762" t="s">
        <v>71</v>
      </c>
      <c r="BS762" t="s">
        <v>71</v>
      </c>
      <c r="BT762" t="s">
        <v>7069</v>
      </c>
      <c r="BU762" t="str">
        <f>HYPERLINK("https%3A%2F%2Fwww.webofscience.com%2Fwos%2Fwoscc%2Ffull-record%2FWOS:000376866900007","View Full Record in Web of Science")</f>
        <v>View Full Record in Web of Science</v>
      </c>
    </row>
    <row r="763" spans="1:73" x14ac:dyDescent="0.25">
      <c r="A763" t="s">
        <v>69</v>
      </c>
      <c r="B763" t="s">
        <v>7070</v>
      </c>
      <c r="C763" t="s">
        <v>71</v>
      </c>
      <c r="D763" t="s">
        <v>71</v>
      </c>
      <c r="E763" t="s">
        <v>71</v>
      </c>
      <c r="F763" t="s">
        <v>7071</v>
      </c>
      <c r="G763" t="s">
        <v>71</v>
      </c>
      <c r="H763" t="s">
        <v>71</v>
      </c>
      <c r="I763" t="s">
        <v>7072</v>
      </c>
      <c r="K763" t="s">
        <v>3102</v>
      </c>
      <c r="L763" t="s">
        <v>71</v>
      </c>
      <c r="M763" t="s">
        <v>71</v>
      </c>
      <c r="N763" t="s">
        <v>71</v>
      </c>
      <c r="O763" t="s">
        <v>71</v>
      </c>
      <c r="P763" t="s">
        <v>71</v>
      </c>
      <c r="Q763" t="s">
        <v>71</v>
      </c>
      <c r="R763" t="s">
        <v>71</v>
      </c>
      <c r="S763" t="s">
        <v>71</v>
      </c>
      <c r="T763" t="s">
        <v>71</v>
      </c>
      <c r="U763" t="s">
        <v>71</v>
      </c>
      <c r="V763" t="s">
        <v>71</v>
      </c>
      <c r="W763" t="s">
        <v>7073</v>
      </c>
      <c r="X763" t="s">
        <v>71</v>
      </c>
      <c r="Y763" t="s">
        <v>71</v>
      </c>
      <c r="Z763" t="s">
        <v>71</v>
      </c>
      <c r="AA763" t="s">
        <v>71</v>
      </c>
      <c r="AB763" t="s">
        <v>71</v>
      </c>
      <c r="AC763" t="s">
        <v>71</v>
      </c>
      <c r="AD763" t="s">
        <v>71</v>
      </c>
      <c r="AE763" t="s">
        <v>71</v>
      </c>
      <c r="AF763" t="s">
        <v>71</v>
      </c>
      <c r="AG763" t="s">
        <v>71</v>
      </c>
      <c r="AH763" t="s">
        <v>71</v>
      </c>
      <c r="AI763" t="s">
        <v>71</v>
      </c>
      <c r="AJ763" t="s">
        <v>71</v>
      </c>
      <c r="AK763" t="s">
        <v>71</v>
      </c>
      <c r="AL763" t="s">
        <v>71</v>
      </c>
      <c r="AM763" t="s">
        <v>71</v>
      </c>
      <c r="AN763" t="s">
        <v>71</v>
      </c>
      <c r="AO763" t="s">
        <v>71</v>
      </c>
      <c r="AP763" t="s">
        <v>3107</v>
      </c>
      <c r="AQ763" t="s">
        <v>71</v>
      </c>
      <c r="AR763" t="s">
        <v>71</v>
      </c>
      <c r="AS763" t="s">
        <v>71</v>
      </c>
      <c r="AT763" t="s">
        <v>71</v>
      </c>
      <c r="AU763" t="s">
        <v>960</v>
      </c>
      <c r="AV763">
        <v>2009</v>
      </c>
      <c r="AW763">
        <v>5</v>
      </c>
      <c r="AX763">
        <v>4</v>
      </c>
      <c r="AY763" t="s">
        <v>71</v>
      </c>
      <c r="AZ763" t="s">
        <v>71</v>
      </c>
      <c r="BA763" t="s">
        <v>71</v>
      </c>
      <c r="BB763" t="s">
        <v>71</v>
      </c>
      <c r="BC763">
        <v>1055</v>
      </c>
      <c r="BD763">
        <v>1068</v>
      </c>
      <c r="BE763" t="s">
        <v>71</v>
      </c>
      <c r="BF763" t="s">
        <v>71</v>
      </c>
      <c r="BG763" t="s">
        <v>71</v>
      </c>
      <c r="BH763" t="s">
        <v>71</v>
      </c>
      <c r="BI763" t="s">
        <v>71</v>
      </c>
      <c r="BJ763" t="s">
        <v>71</v>
      </c>
      <c r="BK763" t="s">
        <v>71</v>
      </c>
      <c r="BL763" t="s">
        <v>71</v>
      </c>
      <c r="BM763" t="s">
        <v>71</v>
      </c>
      <c r="BN763" t="s">
        <v>71</v>
      </c>
      <c r="BO763" t="s">
        <v>71</v>
      </c>
      <c r="BP763" t="s">
        <v>71</v>
      </c>
      <c r="BQ763" t="s">
        <v>71</v>
      </c>
      <c r="BR763" t="s">
        <v>71</v>
      </c>
      <c r="BS763" t="s">
        <v>71</v>
      </c>
      <c r="BT763" t="s">
        <v>7074</v>
      </c>
      <c r="BU763" t="str">
        <f>HYPERLINK("https%3A%2F%2Fwww.webofscience.com%2Fwos%2Fwoscc%2Ffull-record%2FWOS:000265260800022","View Full Record in Web of Science")</f>
        <v>View Full Record in Web of Science</v>
      </c>
    </row>
    <row r="764" spans="1:73" x14ac:dyDescent="0.25">
      <c r="A764" t="s">
        <v>69</v>
      </c>
      <c r="B764" t="s">
        <v>7075</v>
      </c>
      <c r="C764" t="s">
        <v>71</v>
      </c>
      <c r="D764" t="s">
        <v>71</v>
      </c>
      <c r="E764" t="s">
        <v>71</v>
      </c>
      <c r="F764" t="s">
        <v>7076</v>
      </c>
      <c r="G764" t="s">
        <v>71</v>
      </c>
      <c r="H764" t="s">
        <v>71</v>
      </c>
      <c r="I764" t="s">
        <v>7077</v>
      </c>
      <c r="K764" t="s">
        <v>421</v>
      </c>
      <c r="L764" t="s">
        <v>71</v>
      </c>
      <c r="M764" t="s">
        <v>71</v>
      </c>
      <c r="N764" t="s">
        <v>71</v>
      </c>
      <c r="O764" t="s">
        <v>71</v>
      </c>
      <c r="P764" t="s">
        <v>71</v>
      </c>
      <c r="Q764" t="s">
        <v>71</v>
      </c>
      <c r="R764" t="s">
        <v>71</v>
      </c>
      <c r="S764" t="s">
        <v>71</v>
      </c>
      <c r="T764" t="s">
        <v>71</v>
      </c>
      <c r="U764" t="s">
        <v>71</v>
      </c>
      <c r="V764" t="s">
        <v>71</v>
      </c>
      <c r="W764" t="s">
        <v>7078</v>
      </c>
      <c r="X764" t="s">
        <v>71</v>
      </c>
      <c r="Y764" t="s">
        <v>71</v>
      </c>
      <c r="Z764" t="s">
        <v>71</v>
      </c>
      <c r="AA764" t="s">
        <v>71</v>
      </c>
      <c r="AB764" t="s">
        <v>71</v>
      </c>
      <c r="AC764" t="s">
        <v>71</v>
      </c>
      <c r="AD764" t="s">
        <v>71</v>
      </c>
      <c r="AE764" t="s">
        <v>71</v>
      </c>
      <c r="AF764" t="s">
        <v>71</v>
      </c>
      <c r="AG764" t="s">
        <v>71</v>
      </c>
      <c r="AH764" t="s">
        <v>71</v>
      </c>
      <c r="AI764" t="s">
        <v>71</v>
      </c>
      <c r="AJ764" t="s">
        <v>71</v>
      </c>
      <c r="AK764" t="s">
        <v>71</v>
      </c>
      <c r="AL764" t="s">
        <v>71</v>
      </c>
      <c r="AM764" t="s">
        <v>71</v>
      </c>
      <c r="AN764" t="s">
        <v>71</v>
      </c>
      <c r="AO764" t="s">
        <v>71</v>
      </c>
      <c r="AP764" t="s">
        <v>423</v>
      </c>
      <c r="AQ764" t="s">
        <v>715</v>
      </c>
      <c r="AR764" t="s">
        <v>71</v>
      </c>
      <c r="AS764" t="s">
        <v>71</v>
      </c>
      <c r="AT764" t="s">
        <v>71</v>
      </c>
      <c r="AU764" t="s">
        <v>7079</v>
      </c>
      <c r="AV764">
        <v>2022</v>
      </c>
      <c r="AW764">
        <v>434</v>
      </c>
      <c r="AX764" t="s">
        <v>71</v>
      </c>
      <c r="AY764" t="s">
        <v>71</v>
      </c>
      <c r="AZ764" t="s">
        <v>71</v>
      </c>
      <c r="BA764" t="s">
        <v>180</v>
      </c>
      <c r="BB764" t="s">
        <v>71</v>
      </c>
      <c r="BC764">
        <v>73</v>
      </c>
      <c r="BD764">
        <v>87</v>
      </c>
      <c r="BE764" t="s">
        <v>71</v>
      </c>
      <c r="BF764" t="s">
        <v>7080</v>
      </c>
      <c r="BG764" t="str">
        <f>HYPERLINK("http://dx.doi.org/10.1016/j.fss.2021.04.010","http://dx.doi.org/10.1016/j.fss.2021.04.010")</f>
        <v>http://dx.doi.org/10.1016/j.fss.2021.04.010</v>
      </c>
      <c r="BH764" t="s">
        <v>71</v>
      </c>
      <c r="BI764" t="s">
        <v>71</v>
      </c>
      <c r="BJ764" t="s">
        <v>71</v>
      </c>
      <c r="BK764" t="s">
        <v>71</v>
      </c>
      <c r="BL764" t="s">
        <v>71</v>
      </c>
      <c r="BM764" t="s">
        <v>71</v>
      </c>
      <c r="BN764" t="s">
        <v>71</v>
      </c>
      <c r="BO764" t="s">
        <v>71</v>
      </c>
      <c r="BP764" t="s">
        <v>71</v>
      </c>
      <c r="BQ764" t="s">
        <v>71</v>
      </c>
      <c r="BR764" t="s">
        <v>71</v>
      </c>
      <c r="BS764" t="s">
        <v>71</v>
      </c>
      <c r="BT764" t="s">
        <v>7081</v>
      </c>
      <c r="BU764" t="str">
        <f>HYPERLINK("https%3A%2F%2Fwww.webofscience.com%2Fwos%2Fwoscc%2Ffull-record%2FWOS:000768028600004","View Full Record in Web of Science")</f>
        <v>View Full Record in Web of Science</v>
      </c>
    </row>
    <row r="765" spans="1:73" x14ac:dyDescent="0.25">
      <c r="A765" t="s">
        <v>69</v>
      </c>
      <c r="B765" t="s">
        <v>7082</v>
      </c>
      <c r="C765" t="s">
        <v>71</v>
      </c>
      <c r="D765" t="s">
        <v>71</v>
      </c>
      <c r="E765" t="s">
        <v>71</v>
      </c>
      <c r="F765" t="s">
        <v>7083</v>
      </c>
      <c r="G765" t="s">
        <v>71</v>
      </c>
      <c r="H765" t="s">
        <v>71</v>
      </c>
      <c r="I765" t="s">
        <v>7084</v>
      </c>
      <c r="K765" t="s">
        <v>421</v>
      </c>
      <c r="L765" t="s">
        <v>71</v>
      </c>
      <c r="M765" t="s">
        <v>71</v>
      </c>
      <c r="N765" t="s">
        <v>71</v>
      </c>
      <c r="O765" t="s">
        <v>71</v>
      </c>
      <c r="P765" t="s">
        <v>71</v>
      </c>
      <c r="Q765" t="s">
        <v>71</v>
      </c>
      <c r="R765" t="s">
        <v>71</v>
      </c>
      <c r="S765" t="s">
        <v>71</v>
      </c>
      <c r="T765" t="s">
        <v>71</v>
      </c>
      <c r="U765" t="s">
        <v>71</v>
      </c>
      <c r="V765" t="s">
        <v>71</v>
      </c>
      <c r="W765" t="s">
        <v>7085</v>
      </c>
      <c r="X765" t="s">
        <v>71</v>
      </c>
      <c r="Y765" t="s">
        <v>71</v>
      </c>
      <c r="Z765" t="s">
        <v>71</v>
      </c>
      <c r="AA765" t="s">
        <v>71</v>
      </c>
      <c r="AB765" t="s">
        <v>7086</v>
      </c>
      <c r="AC765" t="s">
        <v>7087</v>
      </c>
      <c r="AD765" t="s">
        <v>71</v>
      </c>
      <c r="AE765" t="s">
        <v>71</v>
      </c>
      <c r="AF765" t="s">
        <v>71</v>
      </c>
      <c r="AG765" t="s">
        <v>71</v>
      </c>
      <c r="AH765" t="s">
        <v>71</v>
      </c>
      <c r="AI765" t="s">
        <v>71</v>
      </c>
      <c r="AJ765" t="s">
        <v>71</v>
      </c>
      <c r="AK765" t="s">
        <v>71</v>
      </c>
      <c r="AL765" t="s">
        <v>71</v>
      </c>
      <c r="AM765" t="s">
        <v>71</v>
      </c>
      <c r="AN765" t="s">
        <v>71</v>
      </c>
      <c r="AO765" t="s">
        <v>71</v>
      </c>
      <c r="AP765" t="s">
        <v>423</v>
      </c>
      <c r="AQ765" t="s">
        <v>715</v>
      </c>
      <c r="AR765" t="s">
        <v>71</v>
      </c>
      <c r="AS765" t="s">
        <v>71</v>
      </c>
      <c r="AT765" t="s">
        <v>71</v>
      </c>
      <c r="AU765" t="s">
        <v>1392</v>
      </c>
      <c r="AV765">
        <v>2012</v>
      </c>
      <c r="AW765">
        <v>208</v>
      </c>
      <c r="AX765" t="s">
        <v>71</v>
      </c>
      <c r="AY765" t="s">
        <v>71</v>
      </c>
      <c r="AZ765" t="s">
        <v>71</v>
      </c>
      <c r="BA765" t="s">
        <v>71</v>
      </c>
      <c r="BB765" t="s">
        <v>71</v>
      </c>
      <c r="BC765">
        <v>111</v>
      </c>
      <c r="BD765">
        <v>128</v>
      </c>
      <c r="BE765" t="s">
        <v>71</v>
      </c>
      <c r="BF765" t="s">
        <v>7088</v>
      </c>
      <c r="BG765" t="str">
        <f>HYPERLINK("http://dx.doi.org/10.1016/j.fss.2012.05.010","http://dx.doi.org/10.1016/j.fss.2012.05.010")</f>
        <v>http://dx.doi.org/10.1016/j.fss.2012.05.010</v>
      </c>
      <c r="BH765" t="s">
        <v>71</v>
      </c>
      <c r="BI765" t="s">
        <v>71</v>
      </c>
      <c r="BJ765" t="s">
        <v>71</v>
      </c>
      <c r="BK765" t="s">
        <v>71</v>
      </c>
      <c r="BL765" t="s">
        <v>71</v>
      </c>
      <c r="BM765" t="s">
        <v>71</v>
      </c>
      <c r="BN765" t="s">
        <v>71</v>
      </c>
      <c r="BO765" t="s">
        <v>71</v>
      </c>
      <c r="BP765" t="s">
        <v>71</v>
      </c>
      <c r="BQ765" t="s">
        <v>71</v>
      </c>
      <c r="BR765" t="s">
        <v>71</v>
      </c>
      <c r="BS765" t="s">
        <v>71</v>
      </c>
      <c r="BT765" t="s">
        <v>7089</v>
      </c>
      <c r="BU765" t="str">
        <f>HYPERLINK("https%3A%2F%2Fwww.webofscience.com%2Fwos%2Fwoscc%2Ffull-record%2FWOS:000309803300007","View Full Record in Web of Science")</f>
        <v>View Full Record in Web of Science</v>
      </c>
    </row>
    <row r="766" spans="1:73" x14ac:dyDescent="0.25">
      <c r="A766" t="s">
        <v>460</v>
      </c>
      <c r="B766" t="s">
        <v>7090</v>
      </c>
      <c r="C766" t="s">
        <v>71</v>
      </c>
      <c r="D766" t="s">
        <v>7091</v>
      </c>
      <c r="E766" t="s">
        <v>71</v>
      </c>
      <c r="F766" t="s">
        <v>7092</v>
      </c>
      <c r="G766" t="s">
        <v>71</v>
      </c>
      <c r="H766" t="s">
        <v>71</v>
      </c>
      <c r="I766" t="s">
        <v>7093</v>
      </c>
      <c r="K766" t="s">
        <v>7094</v>
      </c>
      <c r="L766" t="s">
        <v>526</v>
      </c>
      <c r="M766" t="s">
        <v>71</v>
      </c>
      <c r="N766" t="s">
        <v>71</v>
      </c>
      <c r="O766" t="s">
        <v>71</v>
      </c>
      <c r="P766" t="s">
        <v>71</v>
      </c>
      <c r="Q766" t="s">
        <v>71</v>
      </c>
      <c r="R766" t="s">
        <v>71</v>
      </c>
      <c r="S766" t="s">
        <v>71</v>
      </c>
      <c r="T766" t="s">
        <v>71</v>
      </c>
      <c r="U766" t="s">
        <v>71</v>
      </c>
      <c r="V766" t="s">
        <v>71</v>
      </c>
      <c r="W766" t="s">
        <v>7095</v>
      </c>
      <c r="X766" t="s">
        <v>71</v>
      </c>
      <c r="Y766" t="s">
        <v>71</v>
      </c>
      <c r="Z766" t="s">
        <v>71</v>
      </c>
      <c r="AA766" t="s">
        <v>71</v>
      </c>
      <c r="AB766" t="s">
        <v>7096</v>
      </c>
      <c r="AC766" t="s">
        <v>7097</v>
      </c>
      <c r="AD766" t="s">
        <v>71</v>
      </c>
      <c r="AE766" t="s">
        <v>71</v>
      </c>
      <c r="AF766" t="s">
        <v>71</v>
      </c>
      <c r="AG766" t="s">
        <v>71</v>
      </c>
      <c r="AH766" t="s">
        <v>71</v>
      </c>
      <c r="AI766" t="s">
        <v>71</v>
      </c>
      <c r="AJ766" t="s">
        <v>71</v>
      </c>
      <c r="AK766" t="s">
        <v>71</v>
      </c>
      <c r="AL766" t="s">
        <v>71</v>
      </c>
      <c r="AM766" t="s">
        <v>71</v>
      </c>
      <c r="AN766" t="s">
        <v>71</v>
      </c>
      <c r="AO766" t="s">
        <v>71</v>
      </c>
      <c r="AP766" t="s">
        <v>530</v>
      </c>
      <c r="AQ766" t="s">
        <v>71</v>
      </c>
      <c r="AR766" t="s">
        <v>7098</v>
      </c>
      <c r="AS766" t="s">
        <v>71</v>
      </c>
      <c r="AT766" t="s">
        <v>71</v>
      </c>
      <c r="AU766" t="s">
        <v>71</v>
      </c>
      <c r="AV766">
        <v>2017</v>
      </c>
      <c r="AW766">
        <v>671</v>
      </c>
      <c r="AX766" t="s">
        <v>71</v>
      </c>
      <c r="AY766" t="s">
        <v>71</v>
      </c>
      <c r="AZ766" t="s">
        <v>71</v>
      </c>
      <c r="BA766" t="s">
        <v>71</v>
      </c>
      <c r="BB766" t="s">
        <v>71</v>
      </c>
      <c r="BC766">
        <v>307</v>
      </c>
      <c r="BD766">
        <v>321</v>
      </c>
      <c r="BE766" t="s">
        <v>71</v>
      </c>
      <c r="BF766" t="s">
        <v>7099</v>
      </c>
      <c r="BG766" t="str">
        <f>HYPERLINK("http://dx.doi.org/10.1007/978-3-319-47557-8_18","http://dx.doi.org/10.1007/978-3-319-47557-8_18")</f>
        <v>http://dx.doi.org/10.1007/978-3-319-47557-8_18</v>
      </c>
      <c r="BH766" t="s">
        <v>7100</v>
      </c>
      <c r="BI766" t="s">
        <v>71</v>
      </c>
      <c r="BJ766" t="s">
        <v>71</v>
      </c>
      <c r="BK766" t="s">
        <v>71</v>
      </c>
      <c r="BL766" t="s">
        <v>71</v>
      </c>
      <c r="BM766" t="s">
        <v>71</v>
      </c>
      <c r="BN766" t="s">
        <v>71</v>
      </c>
      <c r="BO766" t="s">
        <v>71</v>
      </c>
      <c r="BP766" t="s">
        <v>71</v>
      </c>
      <c r="BQ766" t="s">
        <v>71</v>
      </c>
      <c r="BR766" t="s">
        <v>71</v>
      </c>
      <c r="BS766" t="s">
        <v>71</v>
      </c>
      <c r="BT766" t="s">
        <v>7101</v>
      </c>
      <c r="BU766" t="str">
        <f>HYPERLINK("https%3A%2F%2Fwww.webofscience.com%2Fwos%2Fwoscc%2Ffull-record%2FWOS:000413720000019","View Full Record in Web of Science")</f>
        <v>View Full Record in Web of Science</v>
      </c>
    </row>
    <row r="767" spans="1:73" x14ac:dyDescent="0.25">
      <c r="A767" t="s">
        <v>83</v>
      </c>
      <c r="B767" t="s">
        <v>7102</v>
      </c>
      <c r="C767" t="s">
        <v>71</v>
      </c>
      <c r="D767" t="s">
        <v>7103</v>
      </c>
      <c r="E767" t="s">
        <v>71</v>
      </c>
      <c r="F767" t="s">
        <v>7104</v>
      </c>
      <c r="G767" t="s">
        <v>71</v>
      </c>
      <c r="H767" t="s">
        <v>71</v>
      </c>
      <c r="I767" t="s">
        <v>7105</v>
      </c>
      <c r="K767" t="s">
        <v>7106</v>
      </c>
      <c r="L767" t="s">
        <v>71</v>
      </c>
      <c r="M767" t="s">
        <v>71</v>
      </c>
      <c r="N767" t="s">
        <v>71</v>
      </c>
      <c r="O767" t="s">
        <v>71</v>
      </c>
      <c r="P767" t="s">
        <v>7107</v>
      </c>
      <c r="Q767" t="s">
        <v>7108</v>
      </c>
      <c r="R767" t="s">
        <v>4035</v>
      </c>
      <c r="S767" t="s">
        <v>7109</v>
      </c>
      <c r="T767" t="s">
        <v>71</v>
      </c>
      <c r="U767" t="s">
        <v>71</v>
      </c>
      <c r="V767" t="s">
        <v>71</v>
      </c>
      <c r="W767" t="s">
        <v>7110</v>
      </c>
      <c r="X767" t="s">
        <v>71</v>
      </c>
      <c r="Y767" t="s">
        <v>71</v>
      </c>
      <c r="Z767" t="s">
        <v>71</v>
      </c>
      <c r="AA767" t="s">
        <v>71</v>
      </c>
      <c r="AB767" t="s">
        <v>7111</v>
      </c>
      <c r="AC767" t="s">
        <v>71</v>
      </c>
      <c r="AD767" t="s">
        <v>71</v>
      </c>
      <c r="AE767" t="s">
        <v>71</v>
      </c>
      <c r="AF767" t="s">
        <v>71</v>
      </c>
      <c r="AG767" t="s">
        <v>71</v>
      </c>
      <c r="AH767" t="s">
        <v>71</v>
      </c>
      <c r="AI767" t="s">
        <v>71</v>
      </c>
      <c r="AJ767" t="s">
        <v>71</v>
      </c>
      <c r="AK767" t="s">
        <v>71</v>
      </c>
      <c r="AL767" t="s">
        <v>71</v>
      </c>
      <c r="AM767" t="s">
        <v>71</v>
      </c>
      <c r="AN767" t="s">
        <v>71</v>
      </c>
      <c r="AO767" t="s">
        <v>71</v>
      </c>
      <c r="AP767" t="s">
        <v>71</v>
      </c>
      <c r="AQ767" t="s">
        <v>71</v>
      </c>
      <c r="AR767" t="s">
        <v>7112</v>
      </c>
      <c r="AS767" t="s">
        <v>71</v>
      </c>
      <c r="AT767" t="s">
        <v>71</v>
      </c>
      <c r="AU767" t="s">
        <v>71</v>
      </c>
      <c r="AV767">
        <v>2010</v>
      </c>
      <c r="AW767" t="s">
        <v>71</v>
      </c>
      <c r="AX767" t="s">
        <v>71</v>
      </c>
      <c r="AY767" t="s">
        <v>71</v>
      </c>
      <c r="AZ767" t="s">
        <v>71</v>
      </c>
      <c r="BA767" t="s">
        <v>71</v>
      </c>
      <c r="BB767" t="s">
        <v>71</v>
      </c>
      <c r="BC767">
        <v>572</v>
      </c>
      <c r="BD767">
        <v>575</v>
      </c>
      <c r="BE767" t="s">
        <v>71</v>
      </c>
      <c r="BF767" t="s">
        <v>71</v>
      </c>
      <c r="BG767" t="s">
        <v>71</v>
      </c>
      <c r="BH767" t="s">
        <v>71</v>
      </c>
      <c r="BI767" t="s">
        <v>71</v>
      </c>
      <c r="BJ767" t="s">
        <v>71</v>
      </c>
      <c r="BK767" t="s">
        <v>71</v>
      </c>
      <c r="BL767" t="s">
        <v>71</v>
      </c>
      <c r="BM767" t="s">
        <v>71</v>
      </c>
      <c r="BN767" t="s">
        <v>71</v>
      </c>
      <c r="BO767" t="s">
        <v>71</v>
      </c>
      <c r="BP767" t="s">
        <v>71</v>
      </c>
      <c r="BQ767" t="s">
        <v>71</v>
      </c>
      <c r="BR767" t="s">
        <v>71</v>
      </c>
      <c r="BS767" t="s">
        <v>71</v>
      </c>
      <c r="BT767" t="s">
        <v>7113</v>
      </c>
      <c r="BU767" t="str">
        <f>HYPERLINK("https%3A%2F%2Fwww.webofscience.com%2Fwos%2Fwoscc%2Ffull-record%2FWOS:000295798000140","View Full Record in Web of Science")</f>
        <v>View Full Record in Web of Science</v>
      </c>
    </row>
    <row r="768" spans="1:73" x14ac:dyDescent="0.25">
      <c r="A768" t="s">
        <v>69</v>
      </c>
      <c r="B768" t="s">
        <v>7114</v>
      </c>
      <c r="C768" t="s">
        <v>71</v>
      </c>
      <c r="D768" t="s">
        <v>71</v>
      </c>
      <c r="E768" t="s">
        <v>71</v>
      </c>
      <c r="F768" t="s">
        <v>7115</v>
      </c>
      <c r="G768" t="s">
        <v>71</v>
      </c>
      <c r="H768" t="s">
        <v>71</v>
      </c>
      <c r="I768" t="s">
        <v>7116</v>
      </c>
      <c r="K768" t="s">
        <v>3372</v>
      </c>
      <c r="L768" t="s">
        <v>71</v>
      </c>
      <c r="M768" t="s">
        <v>71</v>
      </c>
      <c r="N768" t="s">
        <v>71</v>
      </c>
      <c r="O768" t="s">
        <v>71</v>
      </c>
      <c r="P768" t="s">
        <v>71</v>
      </c>
      <c r="Q768" t="s">
        <v>71</v>
      </c>
      <c r="R768" t="s">
        <v>71</v>
      </c>
      <c r="S768" t="s">
        <v>71</v>
      </c>
      <c r="T768" t="s">
        <v>71</v>
      </c>
      <c r="U768" t="s">
        <v>71</v>
      </c>
      <c r="V768" t="s">
        <v>71</v>
      </c>
      <c r="W768" t="s">
        <v>7117</v>
      </c>
      <c r="X768" t="s">
        <v>71</v>
      </c>
      <c r="Y768" t="s">
        <v>71</v>
      </c>
      <c r="Z768" t="s">
        <v>71</v>
      </c>
      <c r="AA768" t="s">
        <v>71</v>
      </c>
      <c r="AB768" t="s">
        <v>7118</v>
      </c>
      <c r="AC768" t="s">
        <v>7119</v>
      </c>
      <c r="AD768" t="s">
        <v>71</v>
      </c>
      <c r="AE768" t="s">
        <v>71</v>
      </c>
      <c r="AF768" t="s">
        <v>71</v>
      </c>
      <c r="AG768" t="s">
        <v>71</v>
      </c>
      <c r="AH768" t="s">
        <v>71</v>
      </c>
      <c r="AI768" t="s">
        <v>71</v>
      </c>
      <c r="AJ768" t="s">
        <v>71</v>
      </c>
      <c r="AK768" t="s">
        <v>71</v>
      </c>
      <c r="AL768" t="s">
        <v>71</v>
      </c>
      <c r="AM768" t="s">
        <v>71</v>
      </c>
      <c r="AN768" t="s">
        <v>71</v>
      </c>
      <c r="AO768" t="s">
        <v>71</v>
      </c>
      <c r="AP768" t="s">
        <v>3376</v>
      </c>
      <c r="AQ768" t="s">
        <v>3377</v>
      </c>
      <c r="AR768" t="s">
        <v>71</v>
      </c>
      <c r="AS768" t="s">
        <v>71</v>
      </c>
      <c r="AT768" t="s">
        <v>71</v>
      </c>
      <c r="AU768" t="s">
        <v>71</v>
      </c>
      <c r="AV768" t="s">
        <v>71</v>
      </c>
      <c r="AW768" t="s">
        <v>71</v>
      </c>
      <c r="AX768" t="s">
        <v>71</v>
      </c>
      <c r="AY768" t="s">
        <v>71</v>
      </c>
      <c r="AZ768" t="s">
        <v>71</v>
      </c>
      <c r="BA768" t="s">
        <v>71</v>
      </c>
      <c r="BB768" t="s">
        <v>71</v>
      </c>
      <c r="BC768" t="s">
        <v>71</v>
      </c>
      <c r="BD768" t="s">
        <v>71</v>
      </c>
      <c r="BE768" t="s">
        <v>71</v>
      </c>
      <c r="BF768" t="s">
        <v>7120</v>
      </c>
      <c r="BG768" t="str">
        <f>HYPERLINK("http://dx.doi.org/10.1142/S0219622022500341","http://dx.doi.org/10.1142/S0219622022500341")</f>
        <v>http://dx.doi.org/10.1142/S0219622022500341</v>
      </c>
      <c r="BH768" t="s">
        <v>71</v>
      </c>
      <c r="BI768" t="s">
        <v>81</v>
      </c>
      <c r="BJ768" t="s">
        <v>71</v>
      </c>
      <c r="BK768" t="s">
        <v>71</v>
      </c>
      <c r="BL768" t="s">
        <v>71</v>
      </c>
      <c r="BM768" t="s">
        <v>71</v>
      </c>
      <c r="BN768" t="s">
        <v>71</v>
      </c>
      <c r="BO768" t="s">
        <v>71</v>
      </c>
      <c r="BP768" t="s">
        <v>71</v>
      </c>
      <c r="BQ768" t="s">
        <v>71</v>
      </c>
      <c r="BR768" t="s">
        <v>71</v>
      </c>
      <c r="BS768" t="s">
        <v>71</v>
      </c>
      <c r="BT768" t="s">
        <v>7121</v>
      </c>
      <c r="BU768" t="str">
        <f>HYPERLINK("https%3A%2F%2Fwww.webofscience.com%2Fwos%2Fwoscc%2Ffull-record%2FWOS:000848613700001","View Full Record in Web of Science")</f>
        <v>View Full Record in Web of Science</v>
      </c>
    </row>
    <row r="769" spans="1:73" x14ac:dyDescent="0.25">
      <c r="A769" t="s">
        <v>83</v>
      </c>
      <c r="B769" t="s">
        <v>7122</v>
      </c>
      <c r="C769" t="s">
        <v>71</v>
      </c>
      <c r="D769" t="s">
        <v>7123</v>
      </c>
      <c r="E769" t="s">
        <v>71</v>
      </c>
      <c r="F769" t="s">
        <v>7124</v>
      </c>
      <c r="G769" t="s">
        <v>71</v>
      </c>
      <c r="H769" t="s">
        <v>71</v>
      </c>
      <c r="I769" t="s">
        <v>7125</v>
      </c>
      <c r="K769" t="s">
        <v>7126</v>
      </c>
      <c r="L769" t="s">
        <v>1280</v>
      </c>
      <c r="M769" t="s">
        <v>71</v>
      </c>
      <c r="N769" t="s">
        <v>71</v>
      </c>
      <c r="O769" t="s">
        <v>71</v>
      </c>
      <c r="P769" t="s">
        <v>7127</v>
      </c>
      <c r="Q769" t="s">
        <v>7128</v>
      </c>
      <c r="R769" t="s">
        <v>7129</v>
      </c>
      <c r="S769" t="s">
        <v>7130</v>
      </c>
      <c r="T769" t="s">
        <v>71</v>
      </c>
      <c r="U769" t="s">
        <v>71</v>
      </c>
      <c r="V769" t="s">
        <v>71</v>
      </c>
      <c r="W769" t="s">
        <v>7131</v>
      </c>
      <c r="X769" t="s">
        <v>71</v>
      </c>
      <c r="Y769" t="s">
        <v>71</v>
      </c>
      <c r="Z769" t="s">
        <v>71</v>
      </c>
      <c r="AA769" t="s">
        <v>71</v>
      </c>
      <c r="AB769" t="s">
        <v>7132</v>
      </c>
      <c r="AC769" t="s">
        <v>7133</v>
      </c>
      <c r="AD769" t="s">
        <v>71</v>
      </c>
      <c r="AE769" t="s">
        <v>71</v>
      </c>
      <c r="AF769" t="s">
        <v>71</v>
      </c>
      <c r="AG769" t="s">
        <v>71</v>
      </c>
      <c r="AH769" t="s">
        <v>71</v>
      </c>
      <c r="AI769" t="s">
        <v>71</v>
      </c>
      <c r="AJ769" t="s">
        <v>71</v>
      </c>
      <c r="AK769" t="s">
        <v>71</v>
      </c>
      <c r="AL769" t="s">
        <v>71</v>
      </c>
      <c r="AM769" t="s">
        <v>71</v>
      </c>
      <c r="AN769" t="s">
        <v>71</v>
      </c>
      <c r="AO769" t="s">
        <v>71</v>
      </c>
      <c r="AP769" t="s">
        <v>695</v>
      </c>
      <c r="AQ769" t="s">
        <v>1283</v>
      </c>
      <c r="AR769" t="s">
        <v>7134</v>
      </c>
      <c r="AS769" t="s">
        <v>71</v>
      </c>
      <c r="AT769" t="s">
        <v>71</v>
      </c>
      <c r="AU769" t="s">
        <v>71</v>
      </c>
      <c r="AV769">
        <v>2007</v>
      </c>
      <c r="AW769">
        <v>4669</v>
      </c>
      <c r="AX769" t="s">
        <v>71</v>
      </c>
      <c r="AY769" t="s">
        <v>71</v>
      </c>
      <c r="AZ769" t="s">
        <v>71</v>
      </c>
      <c r="BA769" t="s">
        <v>71</v>
      </c>
      <c r="BB769" t="s">
        <v>71</v>
      </c>
      <c r="BC769">
        <v>69</v>
      </c>
      <c r="BD769">
        <v>79</v>
      </c>
      <c r="BE769" t="s">
        <v>71</v>
      </c>
      <c r="BF769" t="s">
        <v>71</v>
      </c>
      <c r="BG769" t="s">
        <v>71</v>
      </c>
      <c r="BH769" t="s">
        <v>71</v>
      </c>
      <c r="BI769" t="s">
        <v>71</v>
      </c>
      <c r="BJ769" t="s">
        <v>71</v>
      </c>
      <c r="BK769" t="s">
        <v>71</v>
      </c>
      <c r="BL769" t="s">
        <v>71</v>
      </c>
      <c r="BM769" t="s">
        <v>71</v>
      </c>
      <c r="BN769" t="s">
        <v>71</v>
      </c>
      <c r="BO769" t="s">
        <v>71</v>
      </c>
      <c r="BP769" t="s">
        <v>71</v>
      </c>
      <c r="BQ769" t="s">
        <v>71</v>
      </c>
      <c r="BR769" t="s">
        <v>71</v>
      </c>
      <c r="BS769" t="s">
        <v>71</v>
      </c>
      <c r="BT769" t="s">
        <v>7135</v>
      </c>
      <c r="BU769" t="str">
        <f>HYPERLINK("https%3A%2F%2Fwww.webofscience.com%2Fwos%2Fwoscc%2Ffull-record%2FWOS:000249783400008","View Full Record in Web of Science")</f>
        <v>View Full Record in Web of Science</v>
      </c>
    </row>
    <row r="770" spans="1:73" x14ac:dyDescent="0.25">
      <c r="A770" t="s">
        <v>69</v>
      </c>
      <c r="B770" t="s">
        <v>7136</v>
      </c>
      <c r="C770" t="s">
        <v>71</v>
      </c>
      <c r="D770" t="s">
        <v>71</v>
      </c>
      <c r="E770" t="s">
        <v>71</v>
      </c>
      <c r="F770" t="s">
        <v>7137</v>
      </c>
      <c r="G770" t="s">
        <v>71</v>
      </c>
      <c r="H770" t="s">
        <v>71</v>
      </c>
      <c r="I770" t="s">
        <v>7138</v>
      </c>
      <c r="K770" t="s">
        <v>837</v>
      </c>
      <c r="L770" t="s">
        <v>71</v>
      </c>
      <c r="M770" t="s">
        <v>71</v>
      </c>
      <c r="N770" t="s">
        <v>71</v>
      </c>
      <c r="O770" t="s">
        <v>71</v>
      </c>
      <c r="P770" t="s">
        <v>71</v>
      </c>
      <c r="Q770" t="s">
        <v>71</v>
      </c>
      <c r="R770" t="s">
        <v>71</v>
      </c>
      <c r="S770" t="s">
        <v>71</v>
      </c>
      <c r="T770" t="s">
        <v>71</v>
      </c>
      <c r="U770" t="s">
        <v>71</v>
      </c>
      <c r="V770" t="s">
        <v>71</v>
      </c>
      <c r="W770" t="s">
        <v>7139</v>
      </c>
      <c r="X770" t="s">
        <v>71</v>
      </c>
      <c r="Y770" t="s">
        <v>71</v>
      </c>
      <c r="Z770" t="s">
        <v>71</v>
      </c>
      <c r="AA770" t="s">
        <v>71</v>
      </c>
      <c r="AB770" t="s">
        <v>71</v>
      </c>
      <c r="AC770" t="s">
        <v>71</v>
      </c>
      <c r="AD770" t="s">
        <v>71</v>
      </c>
      <c r="AE770" t="s">
        <v>71</v>
      </c>
      <c r="AF770" t="s">
        <v>71</v>
      </c>
      <c r="AG770" t="s">
        <v>71</v>
      </c>
      <c r="AH770" t="s">
        <v>71</v>
      </c>
      <c r="AI770" t="s">
        <v>71</v>
      </c>
      <c r="AJ770" t="s">
        <v>71</v>
      </c>
      <c r="AK770" t="s">
        <v>71</v>
      </c>
      <c r="AL770" t="s">
        <v>71</v>
      </c>
      <c r="AM770" t="s">
        <v>71</v>
      </c>
      <c r="AN770" t="s">
        <v>71</v>
      </c>
      <c r="AO770" t="s">
        <v>71</v>
      </c>
      <c r="AP770" t="s">
        <v>839</v>
      </c>
      <c r="AQ770" t="s">
        <v>1399</v>
      </c>
      <c r="AR770" t="s">
        <v>71</v>
      </c>
      <c r="AS770" t="s">
        <v>71</v>
      </c>
      <c r="AT770" t="s">
        <v>71</v>
      </c>
      <c r="AU770" t="s">
        <v>239</v>
      </c>
      <c r="AV770">
        <v>2021</v>
      </c>
      <c r="AW770">
        <v>36</v>
      </c>
      <c r="AX770">
        <v>2</v>
      </c>
      <c r="AY770" t="s">
        <v>71</v>
      </c>
      <c r="AZ770" t="s">
        <v>71</v>
      </c>
      <c r="BA770" t="s">
        <v>71</v>
      </c>
      <c r="BB770" t="s">
        <v>71</v>
      </c>
      <c r="BC770">
        <v>832</v>
      </c>
      <c r="BD770">
        <v>865</v>
      </c>
      <c r="BE770" t="s">
        <v>71</v>
      </c>
      <c r="BF770" t="s">
        <v>7140</v>
      </c>
      <c r="BG770" t="str">
        <f>HYPERLINK("http://dx.doi.org/10.1002/int.22323","http://dx.doi.org/10.1002/int.22323")</f>
        <v>http://dx.doi.org/10.1002/int.22323</v>
      </c>
      <c r="BH770" t="s">
        <v>71</v>
      </c>
      <c r="BI770" t="s">
        <v>3479</v>
      </c>
      <c r="BJ770" t="s">
        <v>71</v>
      </c>
      <c r="BK770" t="s">
        <v>71</v>
      </c>
      <c r="BL770" t="s">
        <v>71</v>
      </c>
      <c r="BM770" t="s">
        <v>71</v>
      </c>
      <c r="BN770" t="s">
        <v>71</v>
      </c>
      <c r="BO770" t="s">
        <v>71</v>
      </c>
      <c r="BP770" t="s">
        <v>71</v>
      </c>
      <c r="BQ770" t="s">
        <v>71</v>
      </c>
      <c r="BR770" t="s">
        <v>71</v>
      </c>
      <c r="BS770" t="s">
        <v>71</v>
      </c>
      <c r="BT770" t="s">
        <v>7141</v>
      </c>
      <c r="BU770" t="str">
        <f>HYPERLINK("https%3A%2F%2Fwww.webofscience.com%2Fwos%2Fwoscc%2Ffull-record%2FWOS:000583862700001","View Full Record in Web of Science")</f>
        <v>View Full Record in Web of Science</v>
      </c>
    </row>
    <row r="771" spans="1:73" x14ac:dyDescent="0.25">
      <c r="A771" t="s">
        <v>83</v>
      </c>
      <c r="B771" t="s">
        <v>7142</v>
      </c>
      <c r="C771" t="s">
        <v>71</v>
      </c>
      <c r="D771" t="s">
        <v>7143</v>
      </c>
      <c r="E771" t="s">
        <v>71</v>
      </c>
      <c r="F771" t="s">
        <v>7144</v>
      </c>
      <c r="G771" t="s">
        <v>71</v>
      </c>
      <c r="H771" t="s">
        <v>71</v>
      </c>
      <c r="I771" t="s">
        <v>7145</v>
      </c>
      <c r="K771" t="s">
        <v>7146</v>
      </c>
      <c r="L771" t="s">
        <v>466</v>
      </c>
      <c r="M771" t="s">
        <v>71</v>
      </c>
      <c r="N771" t="s">
        <v>71</v>
      </c>
      <c r="O771" t="s">
        <v>71</v>
      </c>
      <c r="P771" t="s">
        <v>7147</v>
      </c>
      <c r="Q771" t="s">
        <v>7148</v>
      </c>
      <c r="R771" t="s">
        <v>7149</v>
      </c>
      <c r="S771" t="s">
        <v>71</v>
      </c>
      <c r="T771" t="s">
        <v>71</v>
      </c>
      <c r="U771" t="s">
        <v>71</v>
      </c>
      <c r="V771" t="s">
        <v>71</v>
      </c>
      <c r="W771" t="s">
        <v>7150</v>
      </c>
      <c r="X771" t="s">
        <v>71</v>
      </c>
      <c r="Y771" t="s">
        <v>71</v>
      </c>
      <c r="Z771" t="s">
        <v>71</v>
      </c>
      <c r="AA771" t="s">
        <v>71</v>
      </c>
      <c r="AB771" t="s">
        <v>71</v>
      </c>
      <c r="AC771" t="s">
        <v>71</v>
      </c>
      <c r="AD771" t="s">
        <v>71</v>
      </c>
      <c r="AE771" t="s">
        <v>71</v>
      </c>
      <c r="AF771" t="s">
        <v>71</v>
      </c>
      <c r="AG771" t="s">
        <v>71</v>
      </c>
      <c r="AH771" t="s">
        <v>71</v>
      </c>
      <c r="AI771" t="s">
        <v>71</v>
      </c>
      <c r="AJ771" t="s">
        <v>71</v>
      </c>
      <c r="AK771" t="s">
        <v>71</v>
      </c>
      <c r="AL771" t="s">
        <v>71</v>
      </c>
      <c r="AM771" t="s">
        <v>71</v>
      </c>
      <c r="AN771" t="s">
        <v>71</v>
      </c>
      <c r="AO771" t="s">
        <v>71</v>
      </c>
      <c r="AP771" t="s">
        <v>468</v>
      </c>
      <c r="AQ771" t="s">
        <v>71</v>
      </c>
      <c r="AR771" t="s">
        <v>7151</v>
      </c>
      <c r="AS771" t="s">
        <v>71</v>
      </c>
      <c r="AT771" t="s">
        <v>71</v>
      </c>
      <c r="AU771" t="s">
        <v>71</v>
      </c>
      <c r="AV771">
        <v>2018</v>
      </c>
      <c r="AW771">
        <v>361</v>
      </c>
      <c r="AX771" t="s">
        <v>71</v>
      </c>
      <c r="AY771" t="s">
        <v>71</v>
      </c>
      <c r="AZ771" t="s">
        <v>71</v>
      </c>
      <c r="BA771" t="s">
        <v>71</v>
      </c>
      <c r="BB771" t="s">
        <v>71</v>
      </c>
      <c r="BC771">
        <v>537</v>
      </c>
      <c r="BD771">
        <v>547</v>
      </c>
      <c r="BE771" t="s">
        <v>71</v>
      </c>
      <c r="BF771" t="s">
        <v>7152</v>
      </c>
      <c r="BG771" t="str">
        <f>HYPERLINK("http://dx.doi.org/10.1007/978-3-319-75408-6_41","http://dx.doi.org/10.1007/978-3-319-75408-6_41")</f>
        <v>http://dx.doi.org/10.1007/978-3-319-75408-6_41</v>
      </c>
      <c r="BH771" t="s">
        <v>71</v>
      </c>
      <c r="BI771" t="s">
        <v>71</v>
      </c>
      <c r="BJ771" t="s">
        <v>71</v>
      </c>
      <c r="BK771" t="s">
        <v>71</v>
      </c>
      <c r="BL771" t="s">
        <v>71</v>
      </c>
      <c r="BM771" t="s">
        <v>71</v>
      </c>
      <c r="BN771" t="s">
        <v>71</v>
      </c>
      <c r="BO771" t="s">
        <v>71</v>
      </c>
      <c r="BP771" t="s">
        <v>71</v>
      </c>
      <c r="BQ771" t="s">
        <v>71</v>
      </c>
      <c r="BR771" t="s">
        <v>71</v>
      </c>
      <c r="BS771" t="s">
        <v>71</v>
      </c>
      <c r="BT771" t="s">
        <v>7153</v>
      </c>
      <c r="BU771" t="str">
        <f>HYPERLINK("https%3A%2F%2Fwww.webofscience.com%2Fwos%2Fwoscc%2Ffull-record%2FWOS:000554414500041","View Full Record in Web of Science")</f>
        <v>View Full Record in Web of Science</v>
      </c>
    </row>
    <row r="772" spans="1:73" x14ac:dyDescent="0.25">
      <c r="A772" t="s">
        <v>69</v>
      </c>
      <c r="B772" t="s">
        <v>7154</v>
      </c>
      <c r="C772" t="s">
        <v>71</v>
      </c>
      <c r="D772" t="s">
        <v>71</v>
      </c>
      <c r="E772" t="s">
        <v>71</v>
      </c>
      <c r="F772" t="s">
        <v>7155</v>
      </c>
      <c r="G772" t="s">
        <v>71</v>
      </c>
      <c r="H772" t="s">
        <v>71</v>
      </c>
      <c r="I772" t="s">
        <v>7156</v>
      </c>
      <c r="K772" t="s">
        <v>7157</v>
      </c>
      <c r="L772" t="s">
        <v>71</v>
      </c>
      <c r="M772" t="s">
        <v>71</v>
      </c>
      <c r="N772" t="s">
        <v>71</v>
      </c>
      <c r="O772" t="s">
        <v>71</v>
      </c>
      <c r="P772" t="s">
        <v>71</v>
      </c>
      <c r="Q772" t="s">
        <v>71</v>
      </c>
      <c r="R772" t="s">
        <v>71</v>
      </c>
      <c r="S772" t="s">
        <v>71</v>
      </c>
      <c r="T772" t="s">
        <v>71</v>
      </c>
      <c r="U772" t="s">
        <v>71</v>
      </c>
      <c r="V772" t="s">
        <v>71</v>
      </c>
      <c r="W772" t="s">
        <v>7158</v>
      </c>
      <c r="X772" t="s">
        <v>71</v>
      </c>
      <c r="Y772" t="s">
        <v>71</v>
      </c>
      <c r="Z772" t="s">
        <v>71</v>
      </c>
      <c r="AA772" t="s">
        <v>71</v>
      </c>
      <c r="AB772" t="s">
        <v>71</v>
      </c>
      <c r="AC772" t="s">
        <v>7159</v>
      </c>
      <c r="AD772" t="s">
        <v>71</v>
      </c>
      <c r="AE772" t="s">
        <v>71</v>
      </c>
      <c r="AF772" t="s">
        <v>71</v>
      </c>
      <c r="AG772" t="s">
        <v>71</v>
      </c>
      <c r="AH772" t="s">
        <v>71</v>
      </c>
      <c r="AI772" t="s">
        <v>71</v>
      </c>
      <c r="AJ772" t="s">
        <v>71</v>
      </c>
      <c r="AK772" t="s">
        <v>71</v>
      </c>
      <c r="AL772" t="s">
        <v>71</v>
      </c>
      <c r="AM772" t="s">
        <v>71</v>
      </c>
      <c r="AN772" t="s">
        <v>71</v>
      </c>
      <c r="AO772" t="s">
        <v>71</v>
      </c>
      <c r="AP772" t="s">
        <v>7160</v>
      </c>
      <c r="AQ772" t="s">
        <v>7161</v>
      </c>
      <c r="AR772" t="s">
        <v>71</v>
      </c>
      <c r="AS772" t="s">
        <v>71</v>
      </c>
      <c r="AT772" t="s">
        <v>71</v>
      </c>
      <c r="AU772" t="s">
        <v>960</v>
      </c>
      <c r="AV772">
        <v>2020</v>
      </c>
      <c r="AW772">
        <v>6</v>
      </c>
      <c r="AX772">
        <v>2</v>
      </c>
      <c r="AY772" t="s">
        <v>71</v>
      </c>
      <c r="AZ772" t="s">
        <v>71</v>
      </c>
      <c r="BA772" t="s">
        <v>71</v>
      </c>
      <c r="BB772" t="s">
        <v>71</v>
      </c>
      <c r="BC772">
        <v>6</v>
      </c>
      <c r="BD772">
        <v>9</v>
      </c>
      <c r="BE772" t="s">
        <v>71</v>
      </c>
      <c r="BF772" t="s">
        <v>7162</v>
      </c>
      <c r="BG772" t="str">
        <f>HYPERLINK("http://dx.doi.org/10.1109/MSMC.2020.2965319","http://dx.doi.org/10.1109/MSMC.2020.2965319")</f>
        <v>http://dx.doi.org/10.1109/MSMC.2020.2965319</v>
      </c>
      <c r="BH772" t="s">
        <v>71</v>
      </c>
      <c r="BI772" t="s">
        <v>71</v>
      </c>
      <c r="BJ772" t="s">
        <v>71</v>
      </c>
      <c r="BK772" t="s">
        <v>71</v>
      </c>
      <c r="BL772" t="s">
        <v>71</v>
      </c>
      <c r="BM772" t="s">
        <v>71</v>
      </c>
      <c r="BN772" t="s">
        <v>71</v>
      </c>
      <c r="BO772" t="s">
        <v>71</v>
      </c>
      <c r="BP772" t="s">
        <v>71</v>
      </c>
      <c r="BQ772" t="s">
        <v>71</v>
      </c>
      <c r="BR772" t="s">
        <v>71</v>
      </c>
      <c r="BS772" t="s">
        <v>71</v>
      </c>
      <c r="BT772" t="s">
        <v>7163</v>
      </c>
      <c r="BU772" t="str">
        <f>HYPERLINK("https%3A%2F%2Fwww.webofscience.com%2Fwos%2Fwoscc%2Ffull-record%2FWOS:000528940200002","View Full Record in Web of Science")</f>
        <v>View Full Record in Web of Science</v>
      </c>
    </row>
    <row r="773" spans="1:73" x14ac:dyDescent="0.25">
      <c r="A773" t="s">
        <v>83</v>
      </c>
      <c r="B773" t="s">
        <v>7164</v>
      </c>
      <c r="C773" t="s">
        <v>71</v>
      </c>
      <c r="D773" t="s">
        <v>71</v>
      </c>
      <c r="E773" t="s">
        <v>102</v>
      </c>
      <c r="F773" t="s">
        <v>7165</v>
      </c>
      <c r="G773" t="s">
        <v>71</v>
      </c>
      <c r="H773" t="s">
        <v>71</v>
      </c>
      <c r="I773" t="s">
        <v>7166</v>
      </c>
      <c r="K773" t="s">
        <v>2354</v>
      </c>
      <c r="L773" t="s">
        <v>1782</v>
      </c>
      <c r="M773" t="s">
        <v>71</v>
      </c>
      <c r="N773" t="s">
        <v>71</v>
      </c>
      <c r="O773" t="s">
        <v>71</v>
      </c>
      <c r="P773" t="s">
        <v>817</v>
      </c>
      <c r="Q773" t="s">
        <v>2355</v>
      </c>
      <c r="R773" t="s">
        <v>1292</v>
      </c>
      <c r="S773" t="s">
        <v>102</v>
      </c>
      <c r="T773" t="s">
        <v>71</v>
      </c>
      <c r="U773" t="s">
        <v>71</v>
      </c>
      <c r="V773" t="s">
        <v>71</v>
      </c>
      <c r="W773" t="s">
        <v>7167</v>
      </c>
      <c r="X773" t="s">
        <v>71</v>
      </c>
      <c r="Y773" t="s">
        <v>71</v>
      </c>
      <c r="Z773" t="s">
        <v>71</v>
      </c>
      <c r="AA773" t="s">
        <v>71</v>
      </c>
      <c r="AB773" t="s">
        <v>7168</v>
      </c>
      <c r="AC773" t="s">
        <v>7169</v>
      </c>
      <c r="AD773" t="s">
        <v>71</v>
      </c>
      <c r="AE773" t="s">
        <v>71</v>
      </c>
      <c r="AF773" t="s">
        <v>71</v>
      </c>
      <c r="AG773" t="s">
        <v>71</v>
      </c>
      <c r="AH773" t="s">
        <v>71</v>
      </c>
      <c r="AI773" t="s">
        <v>71</v>
      </c>
      <c r="AJ773" t="s">
        <v>71</v>
      </c>
      <c r="AK773" t="s">
        <v>71</v>
      </c>
      <c r="AL773" t="s">
        <v>71</v>
      </c>
      <c r="AM773" t="s">
        <v>71</v>
      </c>
      <c r="AN773" t="s">
        <v>71</v>
      </c>
      <c r="AO773" t="s">
        <v>71</v>
      </c>
      <c r="AP773" t="s">
        <v>1788</v>
      </c>
      <c r="AQ773" t="s">
        <v>71</v>
      </c>
      <c r="AR773" t="s">
        <v>2357</v>
      </c>
      <c r="AS773" t="s">
        <v>71</v>
      </c>
      <c r="AT773" t="s">
        <v>71</v>
      </c>
      <c r="AU773" t="s">
        <v>71</v>
      </c>
      <c r="AV773">
        <v>2014</v>
      </c>
      <c r="AW773" t="s">
        <v>71</v>
      </c>
      <c r="AX773" t="s">
        <v>71</v>
      </c>
      <c r="AY773" t="s">
        <v>71</v>
      </c>
      <c r="AZ773" t="s">
        <v>71</v>
      </c>
      <c r="BA773" t="s">
        <v>71</v>
      </c>
      <c r="BB773" t="s">
        <v>71</v>
      </c>
      <c r="BC773">
        <v>1843</v>
      </c>
      <c r="BD773">
        <v>1850</v>
      </c>
      <c r="BE773" t="s">
        <v>71</v>
      </c>
      <c r="BF773" t="s">
        <v>71</v>
      </c>
      <c r="BG773" t="s">
        <v>71</v>
      </c>
      <c r="BH773" t="s">
        <v>71</v>
      </c>
      <c r="BI773" t="s">
        <v>71</v>
      </c>
      <c r="BJ773" t="s">
        <v>71</v>
      </c>
      <c r="BK773" t="s">
        <v>71</v>
      </c>
      <c r="BL773" t="s">
        <v>71</v>
      </c>
      <c r="BM773" t="s">
        <v>71</v>
      </c>
      <c r="BN773" t="s">
        <v>71</v>
      </c>
      <c r="BO773" t="s">
        <v>71</v>
      </c>
      <c r="BP773" t="s">
        <v>71</v>
      </c>
      <c r="BQ773" t="s">
        <v>71</v>
      </c>
      <c r="BR773" t="s">
        <v>71</v>
      </c>
      <c r="BS773" t="s">
        <v>71</v>
      </c>
      <c r="BT773" t="s">
        <v>7170</v>
      </c>
      <c r="BU773" t="str">
        <f>HYPERLINK("https%3A%2F%2Fwww.webofscience.com%2Fwos%2Fwoscc%2Ffull-record%2FWOS:000350793500266","View Full Record in Web of Science")</f>
        <v>View Full Record in Web of Science</v>
      </c>
    </row>
    <row r="774" spans="1:73" x14ac:dyDescent="0.25">
      <c r="A774" t="s">
        <v>69</v>
      </c>
      <c r="B774" t="s">
        <v>7171</v>
      </c>
      <c r="C774" t="s">
        <v>71</v>
      </c>
      <c r="D774" t="s">
        <v>71</v>
      </c>
      <c r="E774" t="s">
        <v>71</v>
      </c>
      <c r="F774" t="s">
        <v>7172</v>
      </c>
      <c r="G774" t="s">
        <v>71</v>
      </c>
      <c r="H774" t="s">
        <v>71</v>
      </c>
      <c r="I774" t="s">
        <v>7173</v>
      </c>
      <c r="K774" t="s">
        <v>1565</v>
      </c>
      <c r="L774" t="s">
        <v>71</v>
      </c>
      <c r="M774" t="s">
        <v>71</v>
      </c>
      <c r="N774" t="s">
        <v>71</v>
      </c>
      <c r="O774" t="s">
        <v>71</v>
      </c>
      <c r="P774" t="s">
        <v>71</v>
      </c>
      <c r="Q774" t="s">
        <v>71</v>
      </c>
      <c r="R774" t="s">
        <v>71</v>
      </c>
      <c r="S774" t="s">
        <v>71</v>
      </c>
      <c r="T774" t="s">
        <v>71</v>
      </c>
      <c r="U774" t="s">
        <v>71</v>
      </c>
      <c r="V774" t="s">
        <v>71</v>
      </c>
      <c r="W774" t="s">
        <v>7174</v>
      </c>
      <c r="X774" t="s">
        <v>71</v>
      </c>
      <c r="Y774" t="s">
        <v>71</v>
      </c>
      <c r="Z774" t="s">
        <v>71</v>
      </c>
      <c r="AA774" t="s">
        <v>71</v>
      </c>
      <c r="AB774" t="s">
        <v>7175</v>
      </c>
      <c r="AC774" t="s">
        <v>7176</v>
      </c>
      <c r="AD774" t="s">
        <v>71</v>
      </c>
      <c r="AE774" t="s">
        <v>71</v>
      </c>
      <c r="AF774" t="s">
        <v>71</v>
      </c>
      <c r="AG774" t="s">
        <v>71</v>
      </c>
      <c r="AH774" t="s">
        <v>71</v>
      </c>
      <c r="AI774" t="s">
        <v>71</v>
      </c>
      <c r="AJ774" t="s">
        <v>71</v>
      </c>
      <c r="AK774" t="s">
        <v>71</v>
      </c>
      <c r="AL774" t="s">
        <v>71</v>
      </c>
      <c r="AM774" t="s">
        <v>71</v>
      </c>
      <c r="AN774" t="s">
        <v>71</v>
      </c>
      <c r="AO774" t="s">
        <v>71</v>
      </c>
      <c r="AP774" t="s">
        <v>1569</v>
      </c>
      <c r="AQ774" t="s">
        <v>1570</v>
      </c>
      <c r="AR774" t="s">
        <v>71</v>
      </c>
      <c r="AS774" t="s">
        <v>71</v>
      </c>
      <c r="AT774" t="s">
        <v>71</v>
      </c>
      <c r="AU774" t="s">
        <v>239</v>
      </c>
      <c r="AV774">
        <v>2020</v>
      </c>
      <c r="AW774">
        <v>115</v>
      </c>
      <c r="AX774" t="s">
        <v>71</v>
      </c>
      <c r="AY774" t="s">
        <v>71</v>
      </c>
      <c r="AZ774" t="s">
        <v>71</v>
      </c>
      <c r="BA774" t="s">
        <v>71</v>
      </c>
      <c r="BB774" t="s">
        <v>71</v>
      </c>
      <c r="BC774" t="s">
        <v>71</v>
      </c>
      <c r="BD774" t="s">
        <v>71</v>
      </c>
      <c r="BE774">
        <v>103117</v>
      </c>
      <c r="BF774" t="s">
        <v>7177</v>
      </c>
      <c r="BG774" t="str">
        <f>HYPERLINK("http://dx.doi.org/10.1016/j.compind.2019.07.007","http://dx.doi.org/10.1016/j.compind.2019.07.007")</f>
        <v>http://dx.doi.org/10.1016/j.compind.2019.07.007</v>
      </c>
      <c r="BH774" t="s">
        <v>71</v>
      </c>
      <c r="BI774" t="s">
        <v>71</v>
      </c>
      <c r="BJ774" t="s">
        <v>71</v>
      </c>
      <c r="BK774" t="s">
        <v>71</v>
      </c>
      <c r="BL774" t="s">
        <v>71</v>
      </c>
      <c r="BM774" t="s">
        <v>71</v>
      </c>
      <c r="BN774" t="s">
        <v>71</v>
      </c>
      <c r="BO774" t="s">
        <v>71</v>
      </c>
      <c r="BP774" t="s">
        <v>71</v>
      </c>
      <c r="BQ774" t="s">
        <v>71</v>
      </c>
      <c r="BR774" t="s">
        <v>71</v>
      </c>
      <c r="BS774" t="s">
        <v>71</v>
      </c>
      <c r="BT774" t="s">
        <v>7178</v>
      </c>
      <c r="BU774" t="str">
        <f>HYPERLINK("https%3A%2F%2Fwww.webofscience.com%2Fwos%2Fwoscc%2Ffull-record%2FWOS:000515211100004","View Full Record in Web of Science")</f>
        <v>View Full Record in Web of Science</v>
      </c>
    </row>
    <row r="775" spans="1:73" x14ac:dyDescent="0.25">
      <c r="A775" t="s">
        <v>69</v>
      </c>
      <c r="B775" t="s">
        <v>7179</v>
      </c>
      <c r="C775" t="s">
        <v>71</v>
      </c>
      <c r="D775" t="s">
        <v>71</v>
      </c>
      <c r="E775" t="s">
        <v>71</v>
      </c>
      <c r="F775" t="s">
        <v>7180</v>
      </c>
      <c r="G775" t="s">
        <v>71</v>
      </c>
      <c r="H775" t="s">
        <v>71</v>
      </c>
      <c r="I775" t="s">
        <v>7181</v>
      </c>
      <c r="K775" t="s">
        <v>1358</v>
      </c>
      <c r="L775" t="s">
        <v>71</v>
      </c>
      <c r="M775" t="s">
        <v>71</v>
      </c>
      <c r="N775" t="s">
        <v>71</v>
      </c>
      <c r="O775" t="s">
        <v>71</v>
      </c>
      <c r="P775" t="s">
        <v>71</v>
      </c>
      <c r="Q775" t="s">
        <v>71</v>
      </c>
      <c r="R775" t="s">
        <v>71</v>
      </c>
      <c r="S775" t="s">
        <v>71</v>
      </c>
      <c r="T775" t="s">
        <v>71</v>
      </c>
      <c r="U775" t="s">
        <v>71</v>
      </c>
      <c r="V775" t="s">
        <v>71</v>
      </c>
      <c r="W775" t="s">
        <v>7182</v>
      </c>
      <c r="X775" t="s">
        <v>71</v>
      </c>
      <c r="Y775" t="s">
        <v>71</v>
      </c>
      <c r="Z775" t="s">
        <v>71</v>
      </c>
      <c r="AA775" t="s">
        <v>71</v>
      </c>
      <c r="AB775" t="s">
        <v>71</v>
      </c>
      <c r="AC775" t="s">
        <v>7183</v>
      </c>
      <c r="AD775" t="s">
        <v>71</v>
      </c>
      <c r="AE775" t="s">
        <v>71</v>
      </c>
      <c r="AF775" t="s">
        <v>71</v>
      </c>
      <c r="AG775" t="s">
        <v>71</v>
      </c>
      <c r="AH775" t="s">
        <v>71</v>
      </c>
      <c r="AI775" t="s">
        <v>71</v>
      </c>
      <c r="AJ775" t="s">
        <v>71</v>
      </c>
      <c r="AK775" t="s">
        <v>71</v>
      </c>
      <c r="AL775" t="s">
        <v>71</v>
      </c>
      <c r="AM775" t="s">
        <v>71</v>
      </c>
      <c r="AN775" t="s">
        <v>71</v>
      </c>
      <c r="AO775" t="s">
        <v>71</v>
      </c>
      <c r="AP775" t="s">
        <v>1361</v>
      </c>
      <c r="AQ775" t="s">
        <v>1362</v>
      </c>
      <c r="AR775" t="s">
        <v>71</v>
      </c>
      <c r="AS775" t="s">
        <v>71</v>
      </c>
      <c r="AT775" t="s">
        <v>71</v>
      </c>
      <c r="AU775" t="s">
        <v>1082</v>
      </c>
      <c r="AV775">
        <v>2021</v>
      </c>
      <c r="AW775">
        <v>11</v>
      </c>
      <c r="AX775">
        <v>3</v>
      </c>
      <c r="AY775" t="s">
        <v>71</v>
      </c>
      <c r="AZ775" t="s">
        <v>71</v>
      </c>
      <c r="BA775" t="s">
        <v>71</v>
      </c>
      <c r="BB775" t="s">
        <v>71</v>
      </c>
      <c r="BC775" t="s">
        <v>71</v>
      </c>
      <c r="BD775" t="s">
        <v>71</v>
      </c>
      <c r="BE775" t="s">
        <v>7184</v>
      </c>
      <c r="BF775" t="s">
        <v>7185</v>
      </c>
      <c r="BG775" t="str">
        <f>HYPERLINK("http://dx.doi.org/10.1002/widm.1402","http://dx.doi.org/10.1002/widm.1402")</f>
        <v>http://dx.doi.org/10.1002/widm.1402</v>
      </c>
      <c r="BH775" t="s">
        <v>71</v>
      </c>
      <c r="BI775" t="s">
        <v>2125</v>
      </c>
      <c r="BJ775" t="s">
        <v>71</v>
      </c>
      <c r="BK775" t="s">
        <v>71</v>
      </c>
      <c r="BL775" t="s">
        <v>71</v>
      </c>
      <c r="BM775" t="s">
        <v>71</v>
      </c>
      <c r="BN775" t="s">
        <v>71</v>
      </c>
      <c r="BO775" t="s">
        <v>71</v>
      </c>
      <c r="BP775" t="s">
        <v>71</v>
      </c>
      <c r="BQ775" t="s">
        <v>71</v>
      </c>
      <c r="BR775" t="s">
        <v>71</v>
      </c>
      <c r="BS775" t="s">
        <v>71</v>
      </c>
      <c r="BT775" t="s">
        <v>7186</v>
      </c>
      <c r="BU775" t="str">
        <f>HYPERLINK("https%3A%2F%2Fwww.webofscience.com%2Fwos%2Fwoscc%2Ffull-record%2FWOS:000608423400001","View Full Record in Web of Science")</f>
        <v>View Full Record in Web of Science</v>
      </c>
    </row>
    <row r="776" spans="1:73" x14ac:dyDescent="0.25">
      <c r="A776" t="s">
        <v>69</v>
      </c>
      <c r="B776" t="s">
        <v>7187</v>
      </c>
      <c r="C776" t="s">
        <v>71</v>
      </c>
      <c r="D776" t="s">
        <v>71</v>
      </c>
      <c r="E776" t="s">
        <v>71</v>
      </c>
      <c r="F776" t="s">
        <v>7188</v>
      </c>
      <c r="G776" t="s">
        <v>71</v>
      </c>
      <c r="H776" t="s">
        <v>71</v>
      </c>
      <c r="I776" t="s">
        <v>7189</v>
      </c>
      <c r="K776" t="s">
        <v>7190</v>
      </c>
      <c r="L776" t="s">
        <v>71</v>
      </c>
      <c r="M776" t="s">
        <v>71</v>
      </c>
      <c r="N776" t="s">
        <v>71</v>
      </c>
      <c r="O776" t="s">
        <v>71</v>
      </c>
      <c r="P776" t="s">
        <v>7191</v>
      </c>
      <c r="Q776" t="s">
        <v>7192</v>
      </c>
      <c r="R776" t="s">
        <v>7193</v>
      </c>
      <c r="S776" t="s">
        <v>7194</v>
      </c>
      <c r="T776" t="s">
        <v>7195</v>
      </c>
      <c r="U776" t="s">
        <v>71</v>
      </c>
      <c r="V776" t="s">
        <v>71</v>
      </c>
      <c r="W776" t="s">
        <v>7196</v>
      </c>
      <c r="X776" t="s">
        <v>71</v>
      </c>
      <c r="Y776" t="s">
        <v>71</v>
      </c>
      <c r="Z776" t="s">
        <v>71</v>
      </c>
      <c r="AA776" t="s">
        <v>71</v>
      </c>
      <c r="AB776" t="s">
        <v>71</v>
      </c>
      <c r="AC776" t="s">
        <v>7197</v>
      </c>
      <c r="AD776" t="s">
        <v>71</v>
      </c>
      <c r="AE776" t="s">
        <v>71</v>
      </c>
      <c r="AF776" t="s">
        <v>71</v>
      </c>
      <c r="AG776" t="s">
        <v>71</v>
      </c>
      <c r="AH776" t="s">
        <v>71</v>
      </c>
      <c r="AI776" t="s">
        <v>71</v>
      </c>
      <c r="AJ776" t="s">
        <v>71</v>
      </c>
      <c r="AK776" t="s">
        <v>71</v>
      </c>
      <c r="AL776" t="s">
        <v>71</v>
      </c>
      <c r="AM776" t="s">
        <v>71</v>
      </c>
      <c r="AN776" t="s">
        <v>71</v>
      </c>
      <c r="AO776" t="s">
        <v>71</v>
      </c>
      <c r="AP776" t="s">
        <v>7198</v>
      </c>
      <c r="AQ776" t="s">
        <v>7199</v>
      </c>
      <c r="AR776" t="s">
        <v>71</v>
      </c>
      <c r="AS776" t="s">
        <v>71</v>
      </c>
      <c r="AT776" t="s">
        <v>71</v>
      </c>
      <c r="AU776" t="s">
        <v>71</v>
      </c>
      <c r="AV776">
        <v>2018</v>
      </c>
      <c r="AW776">
        <v>19</v>
      </c>
      <c r="AX776">
        <v>2</v>
      </c>
      <c r="AY776" t="s">
        <v>71</v>
      </c>
      <c r="AZ776" t="s">
        <v>71</v>
      </c>
      <c r="BA776" t="s">
        <v>71</v>
      </c>
      <c r="BB776" t="s">
        <v>71</v>
      </c>
      <c r="BC776">
        <v>539</v>
      </c>
      <c r="BD776">
        <v>553</v>
      </c>
      <c r="BE776" t="s">
        <v>71</v>
      </c>
      <c r="BF776" t="s">
        <v>7200</v>
      </c>
      <c r="BG776" t="str">
        <f>HYPERLINK("http://dx.doi.org/10.3966/160792642018031902022","http://dx.doi.org/10.3966/160792642018031902022")</f>
        <v>http://dx.doi.org/10.3966/160792642018031902022</v>
      </c>
      <c r="BH776" t="s">
        <v>71</v>
      </c>
      <c r="BI776" t="s">
        <v>71</v>
      </c>
      <c r="BJ776" t="s">
        <v>71</v>
      </c>
      <c r="BK776" t="s">
        <v>71</v>
      </c>
      <c r="BL776" t="s">
        <v>71</v>
      </c>
      <c r="BM776" t="s">
        <v>71</v>
      </c>
      <c r="BN776" t="s">
        <v>71</v>
      </c>
      <c r="BO776" t="s">
        <v>71</v>
      </c>
      <c r="BP776" t="s">
        <v>71</v>
      </c>
      <c r="BQ776" t="s">
        <v>71</v>
      </c>
      <c r="BR776" t="s">
        <v>71</v>
      </c>
      <c r="BS776" t="s">
        <v>71</v>
      </c>
      <c r="BT776" t="s">
        <v>7201</v>
      </c>
      <c r="BU776" t="str">
        <f>HYPERLINK("https%3A%2F%2Fwww.webofscience.com%2Fwos%2Fwoscc%2Ffull-record%2FWOS:000430282100023","View Full Record in Web of Science")</f>
        <v>View Full Record in Web of Science</v>
      </c>
    </row>
    <row r="777" spans="1:73" x14ac:dyDescent="0.25">
      <c r="A777" t="s">
        <v>83</v>
      </c>
      <c r="B777" t="s">
        <v>7202</v>
      </c>
      <c r="C777" t="s">
        <v>71</v>
      </c>
      <c r="D777" t="s">
        <v>4128</v>
      </c>
      <c r="E777" t="s">
        <v>71</v>
      </c>
      <c r="F777" t="s">
        <v>7202</v>
      </c>
      <c r="G777" t="s">
        <v>71</v>
      </c>
      <c r="H777" t="s">
        <v>71</v>
      </c>
      <c r="I777" t="s">
        <v>7203</v>
      </c>
      <c r="K777" t="s">
        <v>4130</v>
      </c>
      <c r="L777" t="s">
        <v>71</v>
      </c>
      <c r="M777" t="s">
        <v>71</v>
      </c>
      <c r="N777" t="s">
        <v>71</v>
      </c>
      <c r="O777" t="s">
        <v>71</v>
      </c>
      <c r="P777" t="s">
        <v>4131</v>
      </c>
      <c r="Q777" t="s">
        <v>4132</v>
      </c>
      <c r="R777" t="s">
        <v>4133</v>
      </c>
      <c r="S777" t="s">
        <v>4134</v>
      </c>
      <c r="T777" t="s">
        <v>71</v>
      </c>
      <c r="U777" t="s">
        <v>71</v>
      </c>
      <c r="V777" t="s">
        <v>71</v>
      </c>
      <c r="W777" t="s">
        <v>7204</v>
      </c>
      <c r="X777" t="s">
        <v>71</v>
      </c>
      <c r="Y777" t="s">
        <v>71</v>
      </c>
      <c r="Z777" t="s">
        <v>71</v>
      </c>
      <c r="AA777" t="s">
        <v>71</v>
      </c>
      <c r="AB777" t="s">
        <v>7205</v>
      </c>
      <c r="AC777" t="s">
        <v>7206</v>
      </c>
      <c r="AD777" t="s">
        <v>71</v>
      </c>
      <c r="AE777" t="s">
        <v>71</v>
      </c>
      <c r="AF777" t="s">
        <v>71</v>
      </c>
      <c r="AG777" t="s">
        <v>71</v>
      </c>
      <c r="AH777" t="s">
        <v>71</v>
      </c>
      <c r="AI777" t="s">
        <v>71</v>
      </c>
      <c r="AJ777" t="s">
        <v>71</v>
      </c>
      <c r="AK777" t="s">
        <v>71</v>
      </c>
      <c r="AL777" t="s">
        <v>71</v>
      </c>
      <c r="AM777" t="s">
        <v>71</v>
      </c>
      <c r="AN777" t="s">
        <v>71</v>
      </c>
      <c r="AO777" t="s">
        <v>71</v>
      </c>
      <c r="AP777" t="s">
        <v>71</v>
      </c>
      <c r="AQ777" t="s">
        <v>71</v>
      </c>
      <c r="AR777" t="s">
        <v>4138</v>
      </c>
      <c r="AS777" t="s">
        <v>71</v>
      </c>
      <c r="AT777" t="s">
        <v>71</v>
      </c>
      <c r="AU777" t="s">
        <v>71</v>
      </c>
      <c r="AV777">
        <v>2001</v>
      </c>
      <c r="AW777" t="s">
        <v>71</v>
      </c>
      <c r="AX777" t="s">
        <v>71</v>
      </c>
      <c r="AY777" t="s">
        <v>71</v>
      </c>
      <c r="AZ777" t="s">
        <v>71</v>
      </c>
      <c r="BA777" t="s">
        <v>71</v>
      </c>
      <c r="BB777" t="s">
        <v>71</v>
      </c>
      <c r="BC777">
        <v>2046</v>
      </c>
      <c r="BD777">
        <v>2049</v>
      </c>
      <c r="BE777" t="s">
        <v>71</v>
      </c>
      <c r="BF777" t="s">
        <v>71</v>
      </c>
      <c r="BG777" t="s">
        <v>71</v>
      </c>
      <c r="BH777" t="s">
        <v>71</v>
      </c>
      <c r="BI777" t="s">
        <v>71</v>
      </c>
      <c r="BJ777" t="s">
        <v>71</v>
      </c>
      <c r="BK777" t="s">
        <v>71</v>
      </c>
      <c r="BL777" t="s">
        <v>71</v>
      </c>
      <c r="BM777" t="s">
        <v>71</v>
      </c>
      <c r="BN777" t="s">
        <v>71</v>
      </c>
      <c r="BO777" t="s">
        <v>71</v>
      </c>
      <c r="BP777" t="s">
        <v>71</v>
      </c>
      <c r="BQ777" t="s">
        <v>71</v>
      </c>
      <c r="BR777" t="s">
        <v>71</v>
      </c>
      <c r="BS777" t="s">
        <v>71</v>
      </c>
      <c r="BT777" t="s">
        <v>7207</v>
      </c>
      <c r="BU777" t="str">
        <f>HYPERLINK("https%3A%2F%2Fwww.webofscience.com%2Fwos%2Fwoscc%2Ffull-record%2FWOS:000173245100361","View Full Record in Web of Science")</f>
        <v>View Full Record in Web of Science</v>
      </c>
    </row>
    <row r="778" spans="1:73" x14ac:dyDescent="0.25">
      <c r="A778" t="s">
        <v>69</v>
      </c>
      <c r="B778" t="s">
        <v>7208</v>
      </c>
      <c r="C778" t="s">
        <v>71</v>
      </c>
      <c r="D778" t="s">
        <v>71</v>
      </c>
      <c r="E778" t="s">
        <v>71</v>
      </c>
      <c r="F778" t="s">
        <v>7209</v>
      </c>
      <c r="G778" t="s">
        <v>71</v>
      </c>
      <c r="H778" t="s">
        <v>71</v>
      </c>
      <c r="I778" t="s">
        <v>7210</v>
      </c>
      <c r="K778" t="s">
        <v>766</v>
      </c>
      <c r="L778" t="s">
        <v>71</v>
      </c>
      <c r="M778" t="s">
        <v>71</v>
      </c>
      <c r="N778" t="s">
        <v>71</v>
      </c>
      <c r="O778" t="s">
        <v>71</v>
      </c>
      <c r="P778" t="s">
        <v>71</v>
      </c>
      <c r="Q778" t="s">
        <v>71</v>
      </c>
      <c r="R778" t="s">
        <v>71</v>
      </c>
      <c r="S778" t="s">
        <v>71</v>
      </c>
      <c r="T778" t="s">
        <v>71</v>
      </c>
      <c r="U778" t="s">
        <v>71</v>
      </c>
      <c r="V778" t="s">
        <v>71</v>
      </c>
      <c r="W778" t="s">
        <v>7211</v>
      </c>
      <c r="X778" t="s">
        <v>71</v>
      </c>
      <c r="Y778" t="s">
        <v>71</v>
      </c>
      <c r="Z778" t="s">
        <v>71</v>
      </c>
      <c r="AA778" t="s">
        <v>71</v>
      </c>
      <c r="AB778" t="s">
        <v>7212</v>
      </c>
      <c r="AC778" t="s">
        <v>7213</v>
      </c>
      <c r="AD778" t="s">
        <v>71</v>
      </c>
      <c r="AE778" t="s">
        <v>71</v>
      </c>
      <c r="AF778" t="s">
        <v>71</v>
      </c>
      <c r="AG778" t="s">
        <v>71</v>
      </c>
      <c r="AH778" t="s">
        <v>71</v>
      </c>
      <c r="AI778" t="s">
        <v>71</v>
      </c>
      <c r="AJ778" t="s">
        <v>71</v>
      </c>
      <c r="AK778" t="s">
        <v>71</v>
      </c>
      <c r="AL778" t="s">
        <v>71</v>
      </c>
      <c r="AM778" t="s">
        <v>71</v>
      </c>
      <c r="AN778" t="s">
        <v>71</v>
      </c>
      <c r="AO778" t="s">
        <v>71</v>
      </c>
      <c r="AP778" t="s">
        <v>768</v>
      </c>
      <c r="AQ778" t="s">
        <v>769</v>
      </c>
      <c r="AR778" t="s">
        <v>71</v>
      </c>
      <c r="AS778" t="s">
        <v>71</v>
      </c>
      <c r="AT778" t="s">
        <v>71</v>
      </c>
      <c r="AU778" t="s">
        <v>129</v>
      </c>
      <c r="AV778">
        <v>2014</v>
      </c>
      <c r="AW778">
        <v>21</v>
      </c>
      <c r="AX778" t="s">
        <v>71</v>
      </c>
      <c r="AY778" t="s">
        <v>71</v>
      </c>
      <c r="AZ778" t="s">
        <v>71</v>
      </c>
      <c r="BA778" t="s">
        <v>71</v>
      </c>
      <c r="BB778" t="s">
        <v>71</v>
      </c>
      <c r="BC778">
        <v>38</v>
      </c>
      <c r="BD778">
        <v>56</v>
      </c>
      <c r="BE778" t="s">
        <v>71</v>
      </c>
      <c r="BF778" t="s">
        <v>7214</v>
      </c>
      <c r="BG778" t="str">
        <f>HYPERLINK("http://dx.doi.org/10.1016/j.asoc.2014.02.012","http://dx.doi.org/10.1016/j.asoc.2014.02.012")</f>
        <v>http://dx.doi.org/10.1016/j.asoc.2014.02.012</v>
      </c>
      <c r="BH778" t="s">
        <v>71</v>
      </c>
      <c r="BI778" t="s">
        <v>71</v>
      </c>
      <c r="BJ778" t="s">
        <v>71</v>
      </c>
      <c r="BK778" t="s">
        <v>71</v>
      </c>
      <c r="BL778" t="s">
        <v>71</v>
      </c>
      <c r="BM778" t="s">
        <v>71</v>
      </c>
      <c r="BN778" t="s">
        <v>71</v>
      </c>
      <c r="BO778" t="s">
        <v>71</v>
      </c>
      <c r="BP778" t="s">
        <v>71</v>
      </c>
      <c r="BQ778" t="s">
        <v>71</v>
      </c>
      <c r="BR778" t="s">
        <v>71</v>
      </c>
      <c r="BS778" t="s">
        <v>71</v>
      </c>
      <c r="BT778" t="s">
        <v>7215</v>
      </c>
      <c r="BU778" t="str">
        <f>HYPERLINK("https%3A%2F%2Fwww.webofscience.com%2Fwos%2Fwoscc%2Ffull-record%2FWOS:000336411500004","View Full Record in Web of Science")</f>
        <v>View Full Record in Web of Science</v>
      </c>
    </row>
    <row r="779" spans="1:73" x14ac:dyDescent="0.25">
      <c r="A779" t="s">
        <v>69</v>
      </c>
      <c r="B779" t="s">
        <v>7216</v>
      </c>
      <c r="C779" t="s">
        <v>71</v>
      </c>
      <c r="D779" t="s">
        <v>71</v>
      </c>
      <c r="E779" t="s">
        <v>71</v>
      </c>
      <c r="F779" t="s">
        <v>7217</v>
      </c>
      <c r="G779" t="s">
        <v>71</v>
      </c>
      <c r="H779" t="s">
        <v>71</v>
      </c>
      <c r="I779" t="s">
        <v>7218</v>
      </c>
      <c r="K779" t="s">
        <v>288</v>
      </c>
      <c r="L779" t="s">
        <v>71</v>
      </c>
      <c r="M779" t="s">
        <v>71</v>
      </c>
      <c r="N779" t="s">
        <v>71</v>
      </c>
      <c r="O779" t="s">
        <v>71</v>
      </c>
      <c r="P779" t="s">
        <v>71</v>
      </c>
      <c r="Q779" t="s">
        <v>71</v>
      </c>
      <c r="R779" t="s">
        <v>71</v>
      </c>
      <c r="S779" t="s">
        <v>71</v>
      </c>
      <c r="T779" t="s">
        <v>71</v>
      </c>
      <c r="U779" t="s">
        <v>71</v>
      </c>
      <c r="V779" t="s">
        <v>71</v>
      </c>
      <c r="W779" t="s">
        <v>7219</v>
      </c>
      <c r="X779" t="s">
        <v>71</v>
      </c>
      <c r="Y779" t="s">
        <v>71</v>
      </c>
      <c r="Z779" t="s">
        <v>71</v>
      </c>
      <c r="AA779" t="s">
        <v>71</v>
      </c>
      <c r="AB779" t="s">
        <v>7220</v>
      </c>
      <c r="AC779" t="s">
        <v>7221</v>
      </c>
      <c r="AD779" t="s">
        <v>71</v>
      </c>
      <c r="AE779" t="s">
        <v>71</v>
      </c>
      <c r="AF779" t="s">
        <v>71</v>
      </c>
      <c r="AG779" t="s">
        <v>71</v>
      </c>
      <c r="AH779" t="s">
        <v>71</v>
      </c>
      <c r="AI779" t="s">
        <v>71</v>
      </c>
      <c r="AJ779" t="s">
        <v>71</v>
      </c>
      <c r="AK779" t="s">
        <v>71</v>
      </c>
      <c r="AL779" t="s">
        <v>71</v>
      </c>
      <c r="AM779" t="s">
        <v>71</v>
      </c>
      <c r="AN779" t="s">
        <v>71</v>
      </c>
      <c r="AO779" t="s">
        <v>71</v>
      </c>
      <c r="AP779" t="s">
        <v>291</v>
      </c>
      <c r="AQ779" t="s">
        <v>292</v>
      </c>
      <c r="AR779" t="s">
        <v>71</v>
      </c>
      <c r="AS779" t="s">
        <v>71</v>
      </c>
      <c r="AT779" t="s">
        <v>71</v>
      </c>
      <c r="AU779" t="s">
        <v>4397</v>
      </c>
      <c r="AV779">
        <v>2022</v>
      </c>
      <c r="AW779">
        <v>196</v>
      </c>
      <c r="AX779" t="s">
        <v>71</v>
      </c>
      <c r="AY779" t="s">
        <v>71</v>
      </c>
      <c r="AZ779" t="s">
        <v>71</v>
      </c>
      <c r="BA779" t="s">
        <v>71</v>
      </c>
      <c r="BB779" t="s">
        <v>71</v>
      </c>
      <c r="BC779" t="s">
        <v>71</v>
      </c>
      <c r="BD779" t="s">
        <v>71</v>
      </c>
      <c r="BE779">
        <v>116663</v>
      </c>
      <c r="BF779" t="s">
        <v>7222</v>
      </c>
      <c r="BG779" t="str">
        <f>HYPERLINK("http://dx.doi.org/10.1016/j.eswa.2022.116663","http://dx.doi.org/10.1016/j.eswa.2022.116663")</f>
        <v>http://dx.doi.org/10.1016/j.eswa.2022.116663</v>
      </c>
      <c r="BH779" t="s">
        <v>71</v>
      </c>
      <c r="BI779" t="s">
        <v>71</v>
      </c>
      <c r="BJ779" t="s">
        <v>71</v>
      </c>
      <c r="BK779" t="s">
        <v>71</v>
      </c>
      <c r="BL779" t="s">
        <v>71</v>
      </c>
      <c r="BM779" t="s">
        <v>71</v>
      </c>
      <c r="BN779" t="s">
        <v>71</v>
      </c>
      <c r="BO779" t="s">
        <v>71</v>
      </c>
      <c r="BP779" t="s">
        <v>71</v>
      </c>
      <c r="BQ779" t="s">
        <v>71</v>
      </c>
      <c r="BR779" t="s">
        <v>71</v>
      </c>
      <c r="BS779" t="s">
        <v>71</v>
      </c>
      <c r="BT779" t="s">
        <v>7223</v>
      </c>
      <c r="BU779" t="str">
        <f>HYPERLINK("https%3A%2F%2Fwww.webofscience.com%2Fwos%2Fwoscc%2Ffull-record%2FWOS:000761946900004","View Full Record in Web of Science")</f>
        <v>View Full Record in Web of Science</v>
      </c>
    </row>
    <row r="780" spans="1:73" x14ac:dyDescent="0.25">
      <c r="A780" t="s">
        <v>69</v>
      </c>
      <c r="B780" t="s">
        <v>7224</v>
      </c>
      <c r="C780" t="s">
        <v>71</v>
      </c>
      <c r="D780" t="s">
        <v>71</v>
      </c>
      <c r="E780" t="s">
        <v>71</v>
      </c>
      <c r="F780" t="s">
        <v>7225</v>
      </c>
      <c r="G780" t="s">
        <v>71</v>
      </c>
      <c r="H780" t="s">
        <v>71</v>
      </c>
      <c r="I780" t="s">
        <v>7226</v>
      </c>
      <c r="K780" t="s">
        <v>3372</v>
      </c>
      <c r="L780" t="s">
        <v>71</v>
      </c>
      <c r="M780" t="s">
        <v>71</v>
      </c>
      <c r="N780" t="s">
        <v>71</v>
      </c>
      <c r="O780" t="s">
        <v>71</v>
      </c>
      <c r="P780" t="s">
        <v>71</v>
      </c>
      <c r="Q780" t="s">
        <v>71</v>
      </c>
      <c r="R780" t="s">
        <v>71</v>
      </c>
      <c r="S780" t="s">
        <v>71</v>
      </c>
      <c r="T780" t="s">
        <v>71</v>
      </c>
      <c r="U780" t="s">
        <v>71</v>
      </c>
      <c r="V780" t="s">
        <v>71</v>
      </c>
      <c r="W780" t="s">
        <v>7227</v>
      </c>
      <c r="X780" t="s">
        <v>71</v>
      </c>
      <c r="Y780" t="s">
        <v>71</v>
      </c>
      <c r="Z780" t="s">
        <v>71</v>
      </c>
      <c r="AA780" t="s">
        <v>71</v>
      </c>
      <c r="AB780" t="s">
        <v>7228</v>
      </c>
      <c r="AC780" t="s">
        <v>7229</v>
      </c>
      <c r="AD780" t="s">
        <v>71</v>
      </c>
      <c r="AE780" t="s">
        <v>71</v>
      </c>
      <c r="AF780" t="s">
        <v>71</v>
      </c>
      <c r="AG780" t="s">
        <v>71</v>
      </c>
      <c r="AH780" t="s">
        <v>71</v>
      </c>
      <c r="AI780" t="s">
        <v>71</v>
      </c>
      <c r="AJ780" t="s">
        <v>71</v>
      </c>
      <c r="AK780" t="s">
        <v>71</v>
      </c>
      <c r="AL780" t="s">
        <v>71</v>
      </c>
      <c r="AM780" t="s">
        <v>71</v>
      </c>
      <c r="AN780" t="s">
        <v>71</v>
      </c>
      <c r="AO780" t="s">
        <v>71</v>
      </c>
      <c r="AP780" t="s">
        <v>3376</v>
      </c>
      <c r="AQ780" t="s">
        <v>3377</v>
      </c>
      <c r="AR780" t="s">
        <v>71</v>
      </c>
      <c r="AS780" t="s">
        <v>71</v>
      </c>
      <c r="AT780" t="s">
        <v>71</v>
      </c>
      <c r="AU780" t="s">
        <v>129</v>
      </c>
      <c r="AV780">
        <v>2020</v>
      </c>
      <c r="AW780">
        <v>19</v>
      </c>
      <c r="AX780">
        <v>5</v>
      </c>
      <c r="AY780" t="s">
        <v>71</v>
      </c>
      <c r="AZ780" t="s">
        <v>71</v>
      </c>
      <c r="BA780" t="s">
        <v>71</v>
      </c>
      <c r="BB780" t="s">
        <v>71</v>
      </c>
      <c r="BC780">
        <v>1353</v>
      </c>
      <c r="BD780">
        <v>1387</v>
      </c>
      <c r="BE780" t="s">
        <v>71</v>
      </c>
      <c r="BF780" t="s">
        <v>7230</v>
      </c>
      <c r="BG780" t="str">
        <f>HYPERLINK("http://dx.doi.org/10.1142/S0219622020500303","http://dx.doi.org/10.1142/S0219622020500303")</f>
        <v>http://dx.doi.org/10.1142/S0219622020500303</v>
      </c>
      <c r="BH780" t="s">
        <v>71</v>
      </c>
      <c r="BI780" t="s">
        <v>71</v>
      </c>
      <c r="BJ780" t="s">
        <v>71</v>
      </c>
      <c r="BK780" t="s">
        <v>71</v>
      </c>
      <c r="BL780" t="s">
        <v>71</v>
      </c>
      <c r="BM780" t="s">
        <v>71</v>
      </c>
      <c r="BN780" t="s">
        <v>71</v>
      </c>
      <c r="BO780" t="s">
        <v>71</v>
      </c>
      <c r="BP780" t="s">
        <v>71</v>
      </c>
      <c r="BQ780" t="s">
        <v>71</v>
      </c>
      <c r="BR780" t="s">
        <v>71</v>
      </c>
      <c r="BS780" t="s">
        <v>71</v>
      </c>
      <c r="BT780" t="s">
        <v>7231</v>
      </c>
      <c r="BU780" t="str">
        <f>HYPERLINK("https%3A%2F%2Fwww.webofscience.com%2Fwos%2Fwoscc%2Ffull-record%2FWOS:000572829700008","View Full Record in Web of Science")</f>
        <v>View Full Record in Web of Science</v>
      </c>
    </row>
    <row r="781" spans="1:73" x14ac:dyDescent="0.25">
      <c r="A781" t="s">
        <v>69</v>
      </c>
      <c r="B781" t="s">
        <v>7232</v>
      </c>
      <c r="C781" t="s">
        <v>71</v>
      </c>
      <c r="D781" t="s">
        <v>71</v>
      </c>
      <c r="E781" t="s">
        <v>71</v>
      </c>
      <c r="F781" t="s">
        <v>7233</v>
      </c>
      <c r="G781" t="s">
        <v>71</v>
      </c>
      <c r="H781" t="s">
        <v>71</v>
      </c>
      <c r="I781" t="s">
        <v>7234</v>
      </c>
      <c r="K781" t="s">
        <v>174</v>
      </c>
      <c r="L781" t="s">
        <v>71</v>
      </c>
      <c r="M781" t="s">
        <v>71</v>
      </c>
      <c r="N781" t="s">
        <v>71</v>
      </c>
      <c r="O781" t="s">
        <v>71</v>
      </c>
      <c r="P781" t="s">
        <v>71</v>
      </c>
      <c r="Q781" t="s">
        <v>71</v>
      </c>
      <c r="R781" t="s">
        <v>71</v>
      </c>
      <c r="S781" t="s">
        <v>71</v>
      </c>
      <c r="T781" t="s">
        <v>71</v>
      </c>
      <c r="U781" t="s">
        <v>71</v>
      </c>
      <c r="V781" t="s">
        <v>71</v>
      </c>
      <c r="W781" t="s">
        <v>7235</v>
      </c>
      <c r="X781" t="s">
        <v>71</v>
      </c>
      <c r="Y781" t="s">
        <v>71</v>
      </c>
      <c r="Z781" t="s">
        <v>71</v>
      </c>
      <c r="AA781" t="s">
        <v>71</v>
      </c>
      <c r="AB781" t="s">
        <v>71</v>
      </c>
      <c r="AC781" t="s">
        <v>71</v>
      </c>
      <c r="AD781" t="s">
        <v>71</v>
      </c>
      <c r="AE781" t="s">
        <v>71</v>
      </c>
      <c r="AF781" t="s">
        <v>71</v>
      </c>
      <c r="AG781" t="s">
        <v>71</v>
      </c>
      <c r="AH781" t="s">
        <v>71</v>
      </c>
      <c r="AI781" t="s">
        <v>71</v>
      </c>
      <c r="AJ781" t="s">
        <v>71</v>
      </c>
      <c r="AK781" t="s">
        <v>71</v>
      </c>
      <c r="AL781" t="s">
        <v>71</v>
      </c>
      <c r="AM781" t="s">
        <v>71</v>
      </c>
      <c r="AN781" t="s">
        <v>71</v>
      </c>
      <c r="AO781" t="s">
        <v>71</v>
      </c>
      <c r="AP781" t="s">
        <v>178</v>
      </c>
      <c r="AQ781" t="s">
        <v>179</v>
      </c>
      <c r="AR781" t="s">
        <v>71</v>
      </c>
      <c r="AS781" t="s">
        <v>71</v>
      </c>
      <c r="AT781" t="s">
        <v>71</v>
      </c>
      <c r="AU781" t="s">
        <v>71</v>
      </c>
      <c r="AV781">
        <v>2017</v>
      </c>
      <c r="AW781">
        <v>33</v>
      </c>
      <c r="AX781">
        <v>4</v>
      </c>
      <c r="AY781" t="s">
        <v>71</v>
      </c>
      <c r="AZ781" t="s">
        <v>71</v>
      </c>
      <c r="BA781" t="s">
        <v>71</v>
      </c>
      <c r="BB781" t="s">
        <v>71</v>
      </c>
      <c r="BC781">
        <v>2523</v>
      </c>
      <c r="BD781">
        <v>2531</v>
      </c>
      <c r="BE781" t="s">
        <v>71</v>
      </c>
      <c r="BF781" t="s">
        <v>7236</v>
      </c>
      <c r="BG781" t="str">
        <f>HYPERLINK("http://dx.doi.org/10.3233/JIFS-17740","http://dx.doi.org/10.3233/JIFS-17740")</f>
        <v>http://dx.doi.org/10.3233/JIFS-17740</v>
      </c>
      <c r="BH781" t="s">
        <v>71</v>
      </c>
      <c r="BI781" t="s">
        <v>71</v>
      </c>
      <c r="BJ781" t="s">
        <v>71</v>
      </c>
      <c r="BK781" t="s">
        <v>71</v>
      </c>
      <c r="BL781" t="s">
        <v>71</v>
      </c>
      <c r="BM781" t="s">
        <v>71</v>
      </c>
      <c r="BN781" t="s">
        <v>71</v>
      </c>
      <c r="BO781" t="s">
        <v>71</v>
      </c>
      <c r="BP781" t="s">
        <v>71</v>
      </c>
      <c r="BQ781" t="s">
        <v>71</v>
      </c>
      <c r="BR781" t="s">
        <v>71</v>
      </c>
      <c r="BS781" t="s">
        <v>71</v>
      </c>
      <c r="BT781" t="s">
        <v>7237</v>
      </c>
      <c r="BU781" t="str">
        <f>HYPERLINK("https%3A%2F%2Fwww.webofscience.com%2Fwos%2Fwoscc%2Ffull-record%2FWOS:000411449700044","View Full Record in Web of Science")</f>
        <v>View Full Record in Web of Science</v>
      </c>
    </row>
    <row r="782" spans="1:73" x14ac:dyDescent="0.25">
      <c r="A782" t="s">
        <v>69</v>
      </c>
      <c r="B782" t="s">
        <v>7238</v>
      </c>
      <c r="C782" t="s">
        <v>71</v>
      </c>
      <c r="D782" t="s">
        <v>71</v>
      </c>
      <c r="E782" t="s">
        <v>71</v>
      </c>
      <c r="F782" t="s">
        <v>7239</v>
      </c>
      <c r="G782" t="s">
        <v>71</v>
      </c>
      <c r="H782" t="s">
        <v>71</v>
      </c>
      <c r="I782" t="s">
        <v>7240</v>
      </c>
      <c r="K782" t="s">
        <v>338</v>
      </c>
      <c r="L782" t="s">
        <v>71</v>
      </c>
      <c r="M782" t="s">
        <v>71</v>
      </c>
      <c r="N782" t="s">
        <v>71</v>
      </c>
      <c r="O782" t="s">
        <v>71</v>
      </c>
      <c r="P782" t="s">
        <v>71</v>
      </c>
      <c r="Q782" t="s">
        <v>71</v>
      </c>
      <c r="R782" t="s">
        <v>71</v>
      </c>
      <c r="S782" t="s">
        <v>71</v>
      </c>
      <c r="T782" t="s">
        <v>71</v>
      </c>
      <c r="U782" t="s">
        <v>71</v>
      </c>
      <c r="V782" t="s">
        <v>71</v>
      </c>
      <c r="W782" t="s">
        <v>7241</v>
      </c>
      <c r="X782" t="s">
        <v>71</v>
      </c>
      <c r="Y782" t="s">
        <v>71</v>
      </c>
      <c r="Z782" t="s">
        <v>71</v>
      </c>
      <c r="AA782" t="s">
        <v>71</v>
      </c>
      <c r="AB782" t="s">
        <v>4771</v>
      </c>
      <c r="AC782" t="s">
        <v>7242</v>
      </c>
      <c r="AD782" t="s">
        <v>71</v>
      </c>
      <c r="AE782" t="s">
        <v>71</v>
      </c>
      <c r="AF782" t="s">
        <v>71</v>
      </c>
      <c r="AG782" t="s">
        <v>71</v>
      </c>
      <c r="AH782" t="s">
        <v>71</v>
      </c>
      <c r="AI782" t="s">
        <v>71</v>
      </c>
      <c r="AJ782" t="s">
        <v>71</v>
      </c>
      <c r="AK782" t="s">
        <v>71</v>
      </c>
      <c r="AL782" t="s">
        <v>71</v>
      </c>
      <c r="AM782" t="s">
        <v>71</v>
      </c>
      <c r="AN782" t="s">
        <v>71</v>
      </c>
      <c r="AO782" t="s">
        <v>71</v>
      </c>
      <c r="AP782" t="s">
        <v>342</v>
      </c>
      <c r="AQ782" t="s">
        <v>343</v>
      </c>
      <c r="AR782" t="s">
        <v>71</v>
      </c>
      <c r="AS782" t="s">
        <v>71</v>
      </c>
      <c r="AT782" t="s">
        <v>71</v>
      </c>
      <c r="AU782" t="s">
        <v>794</v>
      </c>
      <c r="AV782">
        <v>2018</v>
      </c>
      <c r="AW782">
        <v>20</v>
      </c>
      <c r="AX782">
        <v>1</v>
      </c>
      <c r="AY782" t="s">
        <v>71</v>
      </c>
      <c r="AZ782" t="s">
        <v>71</v>
      </c>
      <c r="BA782" t="s">
        <v>71</v>
      </c>
      <c r="BB782" t="s">
        <v>71</v>
      </c>
      <c r="BC782">
        <v>45</v>
      </c>
      <c r="BD782">
        <v>61</v>
      </c>
      <c r="BE782" t="s">
        <v>71</v>
      </c>
      <c r="BF782" t="s">
        <v>7243</v>
      </c>
      <c r="BG782" t="str">
        <f>HYPERLINK("http://dx.doi.org/10.1007/s40815-017-0335-9","http://dx.doi.org/10.1007/s40815-017-0335-9")</f>
        <v>http://dx.doi.org/10.1007/s40815-017-0335-9</v>
      </c>
      <c r="BH782" t="s">
        <v>71</v>
      </c>
      <c r="BI782" t="s">
        <v>71</v>
      </c>
      <c r="BJ782" t="s">
        <v>71</v>
      </c>
      <c r="BK782" t="s">
        <v>71</v>
      </c>
      <c r="BL782" t="s">
        <v>71</v>
      </c>
      <c r="BM782" t="s">
        <v>71</v>
      </c>
      <c r="BN782" t="s">
        <v>71</v>
      </c>
      <c r="BO782" t="s">
        <v>71</v>
      </c>
      <c r="BP782" t="s">
        <v>71</v>
      </c>
      <c r="BQ782" t="s">
        <v>71</v>
      </c>
      <c r="BR782" t="s">
        <v>71</v>
      </c>
      <c r="BS782" t="s">
        <v>71</v>
      </c>
      <c r="BT782" t="s">
        <v>7244</v>
      </c>
      <c r="BU782" t="str">
        <f>HYPERLINK("https%3A%2F%2Fwww.webofscience.com%2Fwos%2Fwoscc%2Ffull-record%2FWOS:000426038800004","View Full Record in Web of Science")</f>
        <v>View Full Record in Web of Science</v>
      </c>
    </row>
    <row r="783" spans="1:73" x14ac:dyDescent="0.25">
      <c r="A783" t="s">
        <v>83</v>
      </c>
      <c r="B783" t="s">
        <v>7245</v>
      </c>
      <c r="C783" t="s">
        <v>71</v>
      </c>
      <c r="D783" t="s">
        <v>7246</v>
      </c>
      <c r="E783" t="s">
        <v>71</v>
      </c>
      <c r="F783" t="s">
        <v>7247</v>
      </c>
      <c r="G783" t="s">
        <v>71</v>
      </c>
      <c r="H783" t="s">
        <v>71</v>
      </c>
      <c r="I783" t="s">
        <v>7248</v>
      </c>
      <c r="K783" t="s">
        <v>7249</v>
      </c>
      <c r="L783" t="s">
        <v>1280</v>
      </c>
      <c r="M783" t="s">
        <v>71</v>
      </c>
      <c r="N783" t="s">
        <v>71</v>
      </c>
      <c r="O783" t="s">
        <v>71</v>
      </c>
      <c r="P783" t="s">
        <v>7250</v>
      </c>
      <c r="Q783" t="s">
        <v>7251</v>
      </c>
      <c r="R783" t="s">
        <v>7252</v>
      </c>
      <c r="S783" t="s">
        <v>71</v>
      </c>
      <c r="T783" t="s">
        <v>71</v>
      </c>
      <c r="U783" t="s">
        <v>71</v>
      </c>
      <c r="V783" t="s">
        <v>71</v>
      </c>
      <c r="W783" t="s">
        <v>7253</v>
      </c>
      <c r="X783" t="s">
        <v>71</v>
      </c>
      <c r="Y783" t="s">
        <v>71</v>
      </c>
      <c r="Z783" t="s">
        <v>71</v>
      </c>
      <c r="AA783" t="s">
        <v>71</v>
      </c>
      <c r="AB783" t="s">
        <v>7254</v>
      </c>
      <c r="AC783" t="s">
        <v>71</v>
      </c>
      <c r="AD783" t="s">
        <v>71</v>
      </c>
      <c r="AE783" t="s">
        <v>71</v>
      </c>
      <c r="AF783" t="s">
        <v>71</v>
      </c>
      <c r="AG783" t="s">
        <v>71</v>
      </c>
      <c r="AH783" t="s">
        <v>71</v>
      </c>
      <c r="AI783" t="s">
        <v>71</v>
      </c>
      <c r="AJ783" t="s">
        <v>71</v>
      </c>
      <c r="AK783" t="s">
        <v>71</v>
      </c>
      <c r="AL783" t="s">
        <v>71</v>
      </c>
      <c r="AM783" t="s">
        <v>71</v>
      </c>
      <c r="AN783" t="s">
        <v>71</v>
      </c>
      <c r="AO783" t="s">
        <v>71</v>
      </c>
      <c r="AP783" t="s">
        <v>695</v>
      </c>
      <c r="AQ783" t="s">
        <v>1283</v>
      </c>
      <c r="AR783" t="s">
        <v>7255</v>
      </c>
      <c r="AS783" t="s">
        <v>71</v>
      </c>
      <c r="AT783" t="s">
        <v>71</v>
      </c>
      <c r="AU783" t="s">
        <v>71</v>
      </c>
      <c r="AV783">
        <v>2021</v>
      </c>
      <c r="AW783">
        <v>12955</v>
      </c>
      <c r="AX783" t="s">
        <v>71</v>
      </c>
      <c r="AY783" t="s">
        <v>71</v>
      </c>
      <c r="AZ783" t="s">
        <v>71</v>
      </c>
      <c r="BA783" t="s">
        <v>71</v>
      </c>
      <c r="BB783" t="s">
        <v>71</v>
      </c>
      <c r="BC783">
        <v>504</v>
      </c>
      <c r="BD783">
        <v>516</v>
      </c>
      <c r="BE783" t="s">
        <v>71</v>
      </c>
      <c r="BF783" t="s">
        <v>7256</v>
      </c>
      <c r="BG783" t="str">
        <f>HYPERLINK("http://dx.doi.org/10.1007/978-3-030-87007-2_36","http://dx.doi.org/10.1007/978-3-030-87007-2_36")</f>
        <v>http://dx.doi.org/10.1007/978-3-030-87007-2_36</v>
      </c>
      <c r="BH783" t="s">
        <v>71</v>
      </c>
      <c r="BI783" t="s">
        <v>71</v>
      </c>
      <c r="BJ783" t="s">
        <v>71</v>
      </c>
      <c r="BK783" t="s">
        <v>71</v>
      </c>
      <c r="BL783" t="s">
        <v>71</v>
      </c>
      <c r="BM783" t="s">
        <v>71</v>
      </c>
      <c r="BN783" t="s">
        <v>71</v>
      </c>
      <c r="BO783" t="s">
        <v>71</v>
      </c>
      <c r="BP783" t="s">
        <v>71</v>
      </c>
      <c r="BQ783" t="s">
        <v>71</v>
      </c>
      <c r="BR783" t="s">
        <v>71</v>
      </c>
      <c r="BS783" t="s">
        <v>71</v>
      </c>
      <c r="BT783" t="s">
        <v>7257</v>
      </c>
      <c r="BU783" t="str">
        <f>HYPERLINK("https%3A%2F%2Fwww.webofscience.com%2Fwos%2Fwoscc%2Ffull-record%2FWOS:000722429500036","View Full Record in Web of Science")</f>
        <v>View Full Record in Web of Science</v>
      </c>
    </row>
    <row r="784" spans="1:73" x14ac:dyDescent="0.25">
      <c r="A784" t="s">
        <v>69</v>
      </c>
      <c r="B784" t="s">
        <v>7258</v>
      </c>
      <c r="C784" t="s">
        <v>71</v>
      </c>
      <c r="D784" t="s">
        <v>71</v>
      </c>
      <c r="E784" t="s">
        <v>71</v>
      </c>
      <c r="F784" t="s">
        <v>7259</v>
      </c>
      <c r="G784" t="s">
        <v>71</v>
      </c>
      <c r="H784" t="s">
        <v>71</v>
      </c>
      <c r="I784" t="s">
        <v>7260</v>
      </c>
      <c r="K784" t="s">
        <v>766</v>
      </c>
      <c r="L784" t="s">
        <v>71</v>
      </c>
      <c r="M784" t="s">
        <v>71</v>
      </c>
      <c r="N784" t="s">
        <v>71</v>
      </c>
      <c r="O784" t="s">
        <v>71</v>
      </c>
      <c r="P784" t="s">
        <v>71</v>
      </c>
      <c r="Q784" t="s">
        <v>71</v>
      </c>
      <c r="R784" t="s">
        <v>71</v>
      </c>
      <c r="S784" t="s">
        <v>71</v>
      </c>
      <c r="T784" t="s">
        <v>71</v>
      </c>
      <c r="U784" t="s">
        <v>71</v>
      </c>
      <c r="V784" t="s">
        <v>71</v>
      </c>
      <c r="W784" t="s">
        <v>7261</v>
      </c>
      <c r="X784" t="s">
        <v>71</v>
      </c>
      <c r="Y784" t="s">
        <v>71</v>
      </c>
      <c r="Z784" t="s">
        <v>71</v>
      </c>
      <c r="AA784" t="s">
        <v>71</v>
      </c>
      <c r="AB784" t="s">
        <v>7262</v>
      </c>
      <c r="AC784" t="s">
        <v>7263</v>
      </c>
      <c r="AD784" t="s">
        <v>71</v>
      </c>
      <c r="AE784" t="s">
        <v>71</v>
      </c>
      <c r="AF784" t="s">
        <v>71</v>
      </c>
      <c r="AG784" t="s">
        <v>71</v>
      </c>
      <c r="AH784" t="s">
        <v>71</v>
      </c>
      <c r="AI784" t="s">
        <v>71</v>
      </c>
      <c r="AJ784" t="s">
        <v>71</v>
      </c>
      <c r="AK784" t="s">
        <v>71</v>
      </c>
      <c r="AL784" t="s">
        <v>71</v>
      </c>
      <c r="AM784" t="s">
        <v>71</v>
      </c>
      <c r="AN784" t="s">
        <v>71</v>
      </c>
      <c r="AO784" t="s">
        <v>71</v>
      </c>
      <c r="AP784" t="s">
        <v>768</v>
      </c>
      <c r="AQ784" t="s">
        <v>769</v>
      </c>
      <c r="AR784" t="s">
        <v>71</v>
      </c>
      <c r="AS784" t="s">
        <v>71</v>
      </c>
      <c r="AT784" t="s">
        <v>71</v>
      </c>
      <c r="AU784" t="s">
        <v>1082</v>
      </c>
      <c r="AV784">
        <v>2018</v>
      </c>
      <c r="AW784">
        <v>66</v>
      </c>
      <c r="AX784" t="s">
        <v>71</v>
      </c>
      <c r="AY784" t="s">
        <v>71</v>
      </c>
      <c r="AZ784" t="s">
        <v>71</v>
      </c>
      <c r="BA784" t="s">
        <v>71</v>
      </c>
      <c r="BB784" t="s">
        <v>71</v>
      </c>
      <c r="BC784">
        <v>292</v>
      </c>
      <c r="BD784">
        <v>296</v>
      </c>
      <c r="BE784" t="s">
        <v>71</v>
      </c>
      <c r="BF784" t="s">
        <v>7264</v>
      </c>
      <c r="BG784" t="str">
        <f>HYPERLINK("http://dx.doi.org/10.1016/j.asoc.2018.02.035","http://dx.doi.org/10.1016/j.asoc.2018.02.035")</f>
        <v>http://dx.doi.org/10.1016/j.asoc.2018.02.035</v>
      </c>
      <c r="BH784" t="s">
        <v>71</v>
      </c>
      <c r="BI784" t="s">
        <v>71</v>
      </c>
      <c r="BJ784" t="s">
        <v>71</v>
      </c>
      <c r="BK784" t="s">
        <v>71</v>
      </c>
      <c r="BL784" t="s">
        <v>71</v>
      </c>
      <c r="BM784" t="s">
        <v>71</v>
      </c>
      <c r="BN784" t="s">
        <v>71</v>
      </c>
      <c r="BO784" t="s">
        <v>71</v>
      </c>
      <c r="BP784" t="s">
        <v>71</v>
      </c>
      <c r="BQ784" t="s">
        <v>71</v>
      </c>
      <c r="BR784" t="s">
        <v>71</v>
      </c>
      <c r="BS784" t="s">
        <v>71</v>
      </c>
      <c r="BT784" t="s">
        <v>7265</v>
      </c>
      <c r="BU784" t="str">
        <f>HYPERLINK("https%3A%2F%2Fwww.webofscience.com%2Fwos%2Fwoscc%2Ffull-record%2FWOS:000430162100020","View Full Record in Web of Science")</f>
        <v>View Full Record in Web of Science</v>
      </c>
    </row>
    <row r="785" spans="1:73" x14ac:dyDescent="0.25">
      <c r="A785" t="s">
        <v>69</v>
      </c>
      <c r="B785" t="s">
        <v>7266</v>
      </c>
      <c r="C785" t="s">
        <v>71</v>
      </c>
      <c r="D785" t="s">
        <v>71</v>
      </c>
      <c r="E785" t="s">
        <v>71</v>
      </c>
      <c r="F785" t="s">
        <v>7267</v>
      </c>
      <c r="G785" t="s">
        <v>71</v>
      </c>
      <c r="H785" t="s">
        <v>71</v>
      </c>
      <c r="I785" t="s">
        <v>7268</v>
      </c>
      <c r="K785" t="s">
        <v>123</v>
      </c>
      <c r="L785" t="s">
        <v>71</v>
      </c>
      <c r="M785" t="s">
        <v>71</v>
      </c>
      <c r="N785" t="s">
        <v>71</v>
      </c>
      <c r="O785" t="s">
        <v>71</v>
      </c>
      <c r="P785" t="s">
        <v>71</v>
      </c>
      <c r="Q785" t="s">
        <v>71</v>
      </c>
      <c r="R785" t="s">
        <v>71</v>
      </c>
      <c r="S785" t="s">
        <v>71</v>
      </c>
      <c r="T785" t="s">
        <v>71</v>
      </c>
      <c r="U785" t="s">
        <v>71</v>
      </c>
      <c r="V785" t="s">
        <v>71</v>
      </c>
      <c r="W785" t="s">
        <v>7269</v>
      </c>
      <c r="X785" t="s">
        <v>71</v>
      </c>
      <c r="Y785" t="s">
        <v>71</v>
      </c>
      <c r="Z785" t="s">
        <v>71</v>
      </c>
      <c r="AA785" t="s">
        <v>71</v>
      </c>
      <c r="AB785" t="s">
        <v>71</v>
      </c>
      <c r="AC785" t="s">
        <v>7270</v>
      </c>
      <c r="AD785" t="s">
        <v>71</v>
      </c>
      <c r="AE785" t="s">
        <v>71</v>
      </c>
      <c r="AF785" t="s">
        <v>71</v>
      </c>
      <c r="AG785" t="s">
        <v>71</v>
      </c>
      <c r="AH785" t="s">
        <v>71</v>
      </c>
      <c r="AI785" t="s">
        <v>71</v>
      </c>
      <c r="AJ785" t="s">
        <v>71</v>
      </c>
      <c r="AK785" t="s">
        <v>71</v>
      </c>
      <c r="AL785" t="s">
        <v>71</v>
      </c>
      <c r="AM785" t="s">
        <v>71</v>
      </c>
      <c r="AN785" t="s">
        <v>71</v>
      </c>
      <c r="AO785" t="s">
        <v>71</v>
      </c>
      <c r="AP785" t="s">
        <v>127</v>
      </c>
      <c r="AQ785" t="s">
        <v>128</v>
      </c>
      <c r="AR785" t="s">
        <v>71</v>
      </c>
      <c r="AS785" t="s">
        <v>71</v>
      </c>
      <c r="AT785" t="s">
        <v>71</v>
      </c>
      <c r="AU785" t="s">
        <v>129</v>
      </c>
      <c r="AV785">
        <v>2021</v>
      </c>
      <c r="AW785">
        <v>566</v>
      </c>
      <c r="AX785" t="s">
        <v>71</v>
      </c>
      <c r="AY785" t="s">
        <v>71</v>
      </c>
      <c r="AZ785" t="s">
        <v>71</v>
      </c>
      <c r="BA785" t="s">
        <v>71</v>
      </c>
      <c r="BB785" t="s">
        <v>71</v>
      </c>
      <c r="BC785">
        <v>38</v>
      </c>
      <c r="BD785">
        <v>56</v>
      </c>
      <c r="BE785" t="s">
        <v>71</v>
      </c>
      <c r="BF785" t="s">
        <v>7271</v>
      </c>
      <c r="BG785" t="str">
        <f>HYPERLINK("http://dx.doi.org/10.1016/j.ins.2021.02.042","http://dx.doi.org/10.1016/j.ins.2021.02.042")</f>
        <v>http://dx.doi.org/10.1016/j.ins.2021.02.042</v>
      </c>
      <c r="BH785" t="s">
        <v>71</v>
      </c>
      <c r="BI785" t="s">
        <v>1067</v>
      </c>
      <c r="BJ785" t="s">
        <v>71</v>
      </c>
      <c r="BK785" t="s">
        <v>71</v>
      </c>
      <c r="BL785" t="s">
        <v>71</v>
      </c>
      <c r="BM785" t="s">
        <v>71</v>
      </c>
      <c r="BN785" t="s">
        <v>71</v>
      </c>
      <c r="BO785" t="s">
        <v>71</v>
      </c>
      <c r="BP785" t="s">
        <v>71</v>
      </c>
      <c r="BQ785" t="s">
        <v>71</v>
      </c>
      <c r="BR785" t="s">
        <v>71</v>
      </c>
      <c r="BS785" t="s">
        <v>71</v>
      </c>
      <c r="BT785" t="s">
        <v>7272</v>
      </c>
      <c r="BU785" t="str">
        <f>HYPERLINK("https%3A%2F%2Fwww.webofscience.com%2Fwos%2Fwoscc%2Ffull-record%2FWOS:000656939300003","View Full Record in Web of Science")</f>
        <v>View Full Record in Web of Science</v>
      </c>
    </row>
    <row r="786" spans="1:73" x14ac:dyDescent="0.25">
      <c r="A786" t="s">
        <v>69</v>
      </c>
      <c r="B786" t="s">
        <v>7273</v>
      </c>
      <c r="C786" t="s">
        <v>71</v>
      </c>
      <c r="D786" t="s">
        <v>71</v>
      </c>
      <c r="E786" t="s">
        <v>71</v>
      </c>
      <c r="F786" t="s">
        <v>7274</v>
      </c>
      <c r="G786" t="s">
        <v>71</v>
      </c>
      <c r="H786" t="s">
        <v>71</v>
      </c>
      <c r="I786" t="s">
        <v>7275</v>
      </c>
      <c r="K786" t="s">
        <v>4707</v>
      </c>
      <c r="L786" t="s">
        <v>71</v>
      </c>
      <c r="M786" t="s">
        <v>71</v>
      </c>
      <c r="N786" t="s">
        <v>71</v>
      </c>
      <c r="O786" t="s">
        <v>71</v>
      </c>
      <c r="P786" t="s">
        <v>71</v>
      </c>
      <c r="Q786" t="s">
        <v>71</v>
      </c>
      <c r="R786" t="s">
        <v>71</v>
      </c>
      <c r="S786" t="s">
        <v>71</v>
      </c>
      <c r="T786" t="s">
        <v>71</v>
      </c>
      <c r="U786" t="s">
        <v>71</v>
      </c>
      <c r="V786" t="s">
        <v>71</v>
      </c>
      <c r="W786" t="s">
        <v>7276</v>
      </c>
      <c r="X786" t="s">
        <v>71</v>
      </c>
      <c r="Y786" t="s">
        <v>71</v>
      </c>
      <c r="Z786" t="s">
        <v>71</v>
      </c>
      <c r="AA786" t="s">
        <v>71</v>
      </c>
      <c r="AB786" t="s">
        <v>7277</v>
      </c>
      <c r="AC786" t="s">
        <v>7278</v>
      </c>
      <c r="AD786" t="s">
        <v>71</v>
      </c>
      <c r="AE786" t="s">
        <v>71</v>
      </c>
      <c r="AF786" t="s">
        <v>71</v>
      </c>
      <c r="AG786" t="s">
        <v>71</v>
      </c>
      <c r="AH786" t="s">
        <v>71</v>
      </c>
      <c r="AI786" t="s">
        <v>71</v>
      </c>
      <c r="AJ786" t="s">
        <v>71</v>
      </c>
      <c r="AK786" t="s">
        <v>71</v>
      </c>
      <c r="AL786" t="s">
        <v>71</v>
      </c>
      <c r="AM786" t="s">
        <v>71</v>
      </c>
      <c r="AN786" t="s">
        <v>71</v>
      </c>
      <c r="AO786" t="s">
        <v>71</v>
      </c>
      <c r="AP786" t="s">
        <v>4709</v>
      </c>
      <c r="AQ786" t="s">
        <v>4710</v>
      </c>
      <c r="AR786" t="s">
        <v>71</v>
      </c>
      <c r="AS786" t="s">
        <v>71</v>
      </c>
      <c r="AT786" t="s">
        <v>71</v>
      </c>
      <c r="AU786" t="s">
        <v>1363</v>
      </c>
      <c r="AV786">
        <v>2016</v>
      </c>
      <c r="AW786">
        <v>19</v>
      </c>
      <c r="AX786" t="s">
        <v>71</v>
      </c>
      <c r="AY786" t="s">
        <v>71</v>
      </c>
      <c r="AZ786" t="s">
        <v>71</v>
      </c>
      <c r="BA786" t="s">
        <v>71</v>
      </c>
      <c r="BB786" t="s">
        <v>71</v>
      </c>
      <c r="BC786">
        <v>44</v>
      </c>
      <c r="BD786">
        <v>55</v>
      </c>
      <c r="BE786" t="s">
        <v>71</v>
      </c>
      <c r="BF786" t="s">
        <v>7279</v>
      </c>
      <c r="BG786" t="str">
        <f>HYPERLINK("http://dx.doi.org/10.1016/j.elerap.2016.08.001","http://dx.doi.org/10.1016/j.elerap.2016.08.001")</f>
        <v>http://dx.doi.org/10.1016/j.elerap.2016.08.001</v>
      </c>
      <c r="BH786" t="s">
        <v>71</v>
      </c>
      <c r="BI786" t="s">
        <v>71</v>
      </c>
      <c r="BJ786" t="s">
        <v>71</v>
      </c>
      <c r="BK786" t="s">
        <v>71</v>
      </c>
      <c r="BL786" t="s">
        <v>71</v>
      </c>
      <c r="BM786" t="s">
        <v>71</v>
      </c>
      <c r="BN786" t="s">
        <v>71</v>
      </c>
      <c r="BO786" t="s">
        <v>71</v>
      </c>
      <c r="BP786" t="s">
        <v>71</v>
      </c>
      <c r="BQ786" t="s">
        <v>71</v>
      </c>
      <c r="BR786" t="s">
        <v>71</v>
      </c>
      <c r="BS786" t="s">
        <v>71</v>
      </c>
      <c r="BT786" t="s">
        <v>7280</v>
      </c>
      <c r="BU786" t="str">
        <f>HYPERLINK("https%3A%2F%2Fwww.webofscience.com%2Fwos%2Fwoscc%2Ffull-record%2FWOS:000389518800004","View Full Record in Web of Science")</f>
        <v>View Full Record in Web of Science</v>
      </c>
    </row>
    <row r="787" spans="1:73" x14ac:dyDescent="0.25">
      <c r="A787" t="s">
        <v>83</v>
      </c>
      <c r="B787" t="s">
        <v>751</v>
      </c>
      <c r="C787" t="s">
        <v>71</v>
      </c>
      <c r="D787" t="s">
        <v>7281</v>
      </c>
      <c r="E787" t="s">
        <v>71</v>
      </c>
      <c r="F787" t="s">
        <v>7282</v>
      </c>
      <c r="G787" t="s">
        <v>71</v>
      </c>
      <c r="H787" t="s">
        <v>71</v>
      </c>
      <c r="I787" t="s">
        <v>7283</v>
      </c>
      <c r="K787" t="s">
        <v>7284</v>
      </c>
      <c r="L787" t="s">
        <v>71</v>
      </c>
      <c r="M787" t="s">
        <v>71</v>
      </c>
      <c r="N787" t="s">
        <v>71</v>
      </c>
      <c r="O787" t="s">
        <v>71</v>
      </c>
      <c r="P787" t="s">
        <v>7285</v>
      </c>
      <c r="Q787" t="s">
        <v>7286</v>
      </c>
      <c r="R787" t="s">
        <v>7287</v>
      </c>
      <c r="S787" t="s">
        <v>7288</v>
      </c>
      <c r="T787" t="s">
        <v>71</v>
      </c>
      <c r="U787" t="s">
        <v>71</v>
      </c>
      <c r="V787" t="s">
        <v>71</v>
      </c>
      <c r="W787" t="s">
        <v>7289</v>
      </c>
      <c r="X787" t="s">
        <v>71</v>
      </c>
      <c r="Y787" t="s">
        <v>71</v>
      </c>
      <c r="Z787" t="s">
        <v>71</v>
      </c>
      <c r="AA787" t="s">
        <v>71</v>
      </c>
      <c r="AB787" t="s">
        <v>71</v>
      </c>
      <c r="AC787" t="s">
        <v>71</v>
      </c>
      <c r="AD787" t="s">
        <v>71</v>
      </c>
      <c r="AE787" t="s">
        <v>71</v>
      </c>
      <c r="AF787" t="s">
        <v>71</v>
      </c>
      <c r="AG787" t="s">
        <v>71</v>
      </c>
      <c r="AH787" t="s">
        <v>71</v>
      </c>
      <c r="AI787" t="s">
        <v>71</v>
      </c>
      <c r="AJ787" t="s">
        <v>71</v>
      </c>
      <c r="AK787" t="s">
        <v>71</v>
      </c>
      <c r="AL787" t="s">
        <v>71</v>
      </c>
      <c r="AM787" t="s">
        <v>71</v>
      </c>
      <c r="AN787" t="s">
        <v>71</v>
      </c>
      <c r="AO787" t="s">
        <v>71</v>
      </c>
      <c r="AP787" t="s">
        <v>71</v>
      </c>
      <c r="AQ787" t="s">
        <v>71</v>
      </c>
      <c r="AR787" t="s">
        <v>7290</v>
      </c>
      <c r="AS787" t="s">
        <v>71</v>
      </c>
      <c r="AT787" t="s">
        <v>71</v>
      </c>
      <c r="AU787" t="s">
        <v>71</v>
      </c>
      <c r="AV787">
        <v>2006</v>
      </c>
      <c r="AW787" t="s">
        <v>71</v>
      </c>
      <c r="AX787" t="s">
        <v>71</v>
      </c>
      <c r="AY787" t="s">
        <v>71</v>
      </c>
      <c r="AZ787" t="s">
        <v>71</v>
      </c>
      <c r="BA787" t="s">
        <v>71</v>
      </c>
      <c r="BB787" t="s">
        <v>71</v>
      </c>
      <c r="BC787">
        <v>206</v>
      </c>
      <c r="BD787">
        <v>211</v>
      </c>
      <c r="BE787" t="s">
        <v>71</v>
      </c>
      <c r="BF787" t="s">
        <v>71</v>
      </c>
      <c r="BG787" t="s">
        <v>71</v>
      </c>
      <c r="BH787" t="s">
        <v>71</v>
      </c>
      <c r="BI787" t="s">
        <v>71</v>
      </c>
      <c r="BJ787" t="s">
        <v>71</v>
      </c>
      <c r="BK787" t="s">
        <v>71</v>
      </c>
      <c r="BL787" t="s">
        <v>71</v>
      </c>
      <c r="BM787" t="s">
        <v>71</v>
      </c>
      <c r="BN787" t="s">
        <v>71</v>
      </c>
      <c r="BO787" t="s">
        <v>71</v>
      </c>
      <c r="BP787" t="s">
        <v>71</v>
      </c>
      <c r="BQ787" t="s">
        <v>71</v>
      </c>
      <c r="BR787" t="s">
        <v>71</v>
      </c>
      <c r="BS787" t="s">
        <v>71</v>
      </c>
      <c r="BT787" t="s">
        <v>7291</v>
      </c>
      <c r="BU787" t="str">
        <f>HYPERLINK("https%3A%2F%2Fwww.webofscience.com%2Fwos%2Fwoscc%2Ffull-record%2FWOS:000251937800039","View Full Record in Web of Science")</f>
        <v>View Full Record in Web of Science</v>
      </c>
    </row>
    <row r="788" spans="1:73" x14ac:dyDescent="0.25">
      <c r="A788" t="s">
        <v>69</v>
      </c>
      <c r="B788" t="s">
        <v>7292</v>
      </c>
      <c r="C788" t="s">
        <v>71</v>
      </c>
      <c r="D788" t="s">
        <v>71</v>
      </c>
      <c r="E788" t="s">
        <v>71</v>
      </c>
      <c r="F788" t="s">
        <v>7293</v>
      </c>
      <c r="G788" t="s">
        <v>71</v>
      </c>
      <c r="H788" t="s">
        <v>71</v>
      </c>
      <c r="I788" t="s">
        <v>7294</v>
      </c>
      <c r="K788" t="s">
        <v>1028</v>
      </c>
      <c r="L788" t="s">
        <v>71</v>
      </c>
      <c r="M788" t="s">
        <v>71</v>
      </c>
      <c r="N788" t="s">
        <v>71</v>
      </c>
      <c r="O788" t="s">
        <v>71</v>
      </c>
      <c r="P788" t="s">
        <v>71</v>
      </c>
      <c r="Q788" t="s">
        <v>71</v>
      </c>
      <c r="R788" t="s">
        <v>71</v>
      </c>
      <c r="S788" t="s">
        <v>71</v>
      </c>
      <c r="T788" t="s">
        <v>71</v>
      </c>
      <c r="U788" t="s">
        <v>71</v>
      </c>
      <c r="V788" t="s">
        <v>71</v>
      </c>
      <c r="W788" t="s">
        <v>7295</v>
      </c>
      <c r="X788" t="s">
        <v>71</v>
      </c>
      <c r="Y788" t="s">
        <v>71</v>
      </c>
      <c r="Z788" t="s">
        <v>71</v>
      </c>
      <c r="AA788" t="s">
        <v>71</v>
      </c>
      <c r="AB788" t="s">
        <v>7296</v>
      </c>
      <c r="AC788" t="s">
        <v>7297</v>
      </c>
      <c r="AD788" t="s">
        <v>71</v>
      </c>
      <c r="AE788" t="s">
        <v>71</v>
      </c>
      <c r="AF788" t="s">
        <v>71</v>
      </c>
      <c r="AG788" t="s">
        <v>71</v>
      </c>
      <c r="AH788" t="s">
        <v>71</v>
      </c>
      <c r="AI788" t="s">
        <v>71</v>
      </c>
      <c r="AJ788" t="s">
        <v>71</v>
      </c>
      <c r="AK788" t="s">
        <v>71</v>
      </c>
      <c r="AL788" t="s">
        <v>71</v>
      </c>
      <c r="AM788" t="s">
        <v>71</v>
      </c>
      <c r="AN788" t="s">
        <v>71</v>
      </c>
      <c r="AO788" t="s">
        <v>71</v>
      </c>
      <c r="AP788" t="s">
        <v>1030</v>
      </c>
      <c r="AQ788" t="s">
        <v>1031</v>
      </c>
      <c r="AR788" t="s">
        <v>71</v>
      </c>
      <c r="AS788" t="s">
        <v>71</v>
      </c>
      <c r="AT788" t="s">
        <v>71</v>
      </c>
      <c r="AU788" t="s">
        <v>79</v>
      </c>
      <c r="AV788">
        <v>2022</v>
      </c>
      <c r="AW788">
        <v>52</v>
      </c>
      <c r="AX788">
        <v>12</v>
      </c>
      <c r="AY788" t="s">
        <v>71</v>
      </c>
      <c r="AZ788" t="s">
        <v>71</v>
      </c>
      <c r="BA788" t="s">
        <v>71</v>
      </c>
      <c r="BB788" t="s">
        <v>71</v>
      </c>
      <c r="BC788">
        <v>13689</v>
      </c>
      <c r="BD788">
        <v>13713</v>
      </c>
      <c r="BE788" t="s">
        <v>71</v>
      </c>
      <c r="BF788" t="s">
        <v>7298</v>
      </c>
      <c r="BG788" t="str">
        <f>HYPERLINK("http://dx.doi.org/10.1007/s10489-021-02909-y","http://dx.doi.org/10.1007/s10489-021-02909-y")</f>
        <v>http://dx.doi.org/10.1007/s10489-021-02909-y</v>
      </c>
      <c r="BH788" t="s">
        <v>71</v>
      </c>
      <c r="BI788" t="s">
        <v>1054</v>
      </c>
      <c r="BJ788" t="s">
        <v>71</v>
      </c>
      <c r="BK788" t="s">
        <v>71</v>
      </c>
      <c r="BL788" t="s">
        <v>71</v>
      </c>
      <c r="BM788" t="s">
        <v>71</v>
      </c>
      <c r="BN788" t="s">
        <v>71</v>
      </c>
      <c r="BO788">
        <v>35002080</v>
      </c>
      <c r="BP788" t="s">
        <v>71</v>
      </c>
      <c r="BQ788" t="s">
        <v>71</v>
      </c>
      <c r="BR788" t="s">
        <v>71</v>
      </c>
      <c r="BS788" t="s">
        <v>71</v>
      </c>
      <c r="BT788" t="s">
        <v>7299</v>
      </c>
      <c r="BU788" t="str">
        <f>HYPERLINK("https%3A%2F%2Fwww.webofscience.com%2Fwos%2Fwoscc%2Ffull-record%2FWOS:000738553600001","View Full Record in Web of Science")</f>
        <v>View Full Record in Web of Science</v>
      </c>
    </row>
    <row r="789" spans="1:73" x14ac:dyDescent="0.25">
      <c r="A789" t="s">
        <v>83</v>
      </c>
      <c r="B789" t="s">
        <v>4400</v>
      </c>
      <c r="C789" t="s">
        <v>71</v>
      </c>
      <c r="D789" t="s">
        <v>7300</v>
      </c>
      <c r="E789" t="s">
        <v>71</v>
      </c>
      <c r="F789" t="s">
        <v>4401</v>
      </c>
      <c r="G789" t="s">
        <v>71</v>
      </c>
      <c r="H789" t="s">
        <v>71</v>
      </c>
      <c r="I789" t="s">
        <v>7301</v>
      </c>
      <c r="K789" t="s">
        <v>7302</v>
      </c>
      <c r="L789" t="s">
        <v>3895</v>
      </c>
      <c r="M789" t="s">
        <v>71</v>
      </c>
      <c r="N789" t="s">
        <v>71</v>
      </c>
      <c r="O789" t="s">
        <v>71</v>
      </c>
      <c r="P789" t="s">
        <v>7303</v>
      </c>
      <c r="Q789" t="s">
        <v>7304</v>
      </c>
      <c r="R789" t="s">
        <v>5611</v>
      </c>
      <c r="S789" t="s">
        <v>71</v>
      </c>
      <c r="T789" t="s">
        <v>71</v>
      </c>
      <c r="U789" t="s">
        <v>71</v>
      </c>
      <c r="V789" t="s">
        <v>71</v>
      </c>
      <c r="W789" t="s">
        <v>7305</v>
      </c>
      <c r="X789" t="s">
        <v>71</v>
      </c>
      <c r="Y789" t="s">
        <v>71</v>
      </c>
      <c r="Z789" t="s">
        <v>71</v>
      </c>
      <c r="AA789" t="s">
        <v>71</v>
      </c>
      <c r="AB789" t="s">
        <v>71</v>
      </c>
      <c r="AC789" t="s">
        <v>71</v>
      </c>
      <c r="AD789" t="s">
        <v>71</v>
      </c>
      <c r="AE789" t="s">
        <v>71</v>
      </c>
      <c r="AF789" t="s">
        <v>71</v>
      </c>
      <c r="AG789" t="s">
        <v>71</v>
      </c>
      <c r="AH789" t="s">
        <v>71</v>
      </c>
      <c r="AI789" t="s">
        <v>71</v>
      </c>
      <c r="AJ789" t="s">
        <v>71</v>
      </c>
      <c r="AK789" t="s">
        <v>71</v>
      </c>
      <c r="AL789" t="s">
        <v>71</v>
      </c>
      <c r="AM789" t="s">
        <v>71</v>
      </c>
      <c r="AN789" t="s">
        <v>71</v>
      </c>
      <c r="AO789" t="s">
        <v>71</v>
      </c>
      <c r="AP789" t="s">
        <v>3900</v>
      </c>
      <c r="AQ789" t="s">
        <v>71</v>
      </c>
      <c r="AR789" t="s">
        <v>71</v>
      </c>
      <c r="AS789" t="s">
        <v>71</v>
      </c>
      <c r="AT789" t="s">
        <v>71</v>
      </c>
      <c r="AU789" t="s">
        <v>71</v>
      </c>
      <c r="AV789">
        <v>2005</v>
      </c>
      <c r="AW789">
        <v>4</v>
      </c>
      <c r="AX789" t="s">
        <v>71</v>
      </c>
      <c r="AY789" t="s">
        <v>71</v>
      </c>
      <c r="AZ789" t="s">
        <v>71</v>
      </c>
      <c r="BA789" t="s">
        <v>71</v>
      </c>
      <c r="BB789" t="s">
        <v>71</v>
      </c>
      <c r="BC789">
        <v>212</v>
      </c>
      <c r="BD789">
        <v>213</v>
      </c>
      <c r="BE789" t="s">
        <v>71</v>
      </c>
      <c r="BF789" t="s">
        <v>71</v>
      </c>
      <c r="BG789" t="s">
        <v>71</v>
      </c>
      <c r="BH789" t="s">
        <v>71</v>
      </c>
      <c r="BI789" t="s">
        <v>71</v>
      </c>
      <c r="BJ789" t="s">
        <v>71</v>
      </c>
      <c r="BK789" t="s">
        <v>71</v>
      </c>
      <c r="BL789" t="s">
        <v>71</v>
      </c>
      <c r="BM789" t="s">
        <v>71</v>
      </c>
      <c r="BN789" t="s">
        <v>71</v>
      </c>
      <c r="BO789" t="s">
        <v>71</v>
      </c>
      <c r="BP789" t="s">
        <v>71</v>
      </c>
      <c r="BQ789" t="s">
        <v>71</v>
      </c>
      <c r="BR789" t="s">
        <v>71</v>
      </c>
      <c r="BS789" t="s">
        <v>71</v>
      </c>
      <c r="BT789" t="s">
        <v>7306</v>
      </c>
      <c r="BU789" t="str">
        <f>HYPERLINK("https%3A%2F%2Fwww.webofscience.com%2Fwos%2Fwoscc%2Ffull-record%2FWOS:000237308600043","View Full Record in Web of Science")</f>
        <v>View Full Record in Web of Science</v>
      </c>
    </row>
    <row r="790" spans="1:73" x14ac:dyDescent="0.25">
      <c r="A790" t="s">
        <v>69</v>
      </c>
      <c r="B790" t="s">
        <v>7307</v>
      </c>
      <c r="C790" t="s">
        <v>71</v>
      </c>
      <c r="D790" t="s">
        <v>71</v>
      </c>
      <c r="E790" t="s">
        <v>71</v>
      </c>
      <c r="F790" t="s">
        <v>7308</v>
      </c>
      <c r="G790" t="s">
        <v>71</v>
      </c>
      <c r="H790" t="s">
        <v>71</v>
      </c>
      <c r="I790" t="s">
        <v>7309</v>
      </c>
      <c r="K790" t="s">
        <v>2308</v>
      </c>
      <c r="L790" t="s">
        <v>71</v>
      </c>
      <c r="M790" t="s">
        <v>71</v>
      </c>
      <c r="N790" t="s">
        <v>71</v>
      </c>
      <c r="O790" t="s">
        <v>71</v>
      </c>
      <c r="P790" t="s">
        <v>71</v>
      </c>
      <c r="Q790" t="s">
        <v>71</v>
      </c>
      <c r="R790" t="s">
        <v>71</v>
      </c>
      <c r="S790" t="s">
        <v>71</v>
      </c>
      <c r="T790" t="s">
        <v>71</v>
      </c>
      <c r="U790" t="s">
        <v>71</v>
      </c>
      <c r="V790" t="s">
        <v>71</v>
      </c>
      <c r="W790" t="s">
        <v>7310</v>
      </c>
      <c r="X790" t="s">
        <v>71</v>
      </c>
      <c r="Y790" t="s">
        <v>71</v>
      </c>
      <c r="Z790" t="s">
        <v>71</v>
      </c>
      <c r="AA790" t="s">
        <v>71</v>
      </c>
      <c r="AB790" t="s">
        <v>7311</v>
      </c>
      <c r="AC790" t="s">
        <v>7312</v>
      </c>
      <c r="AD790" t="s">
        <v>71</v>
      </c>
      <c r="AE790" t="s">
        <v>71</v>
      </c>
      <c r="AF790" t="s">
        <v>71</v>
      </c>
      <c r="AG790" t="s">
        <v>71</v>
      </c>
      <c r="AH790" t="s">
        <v>71</v>
      </c>
      <c r="AI790" t="s">
        <v>71</v>
      </c>
      <c r="AJ790" t="s">
        <v>71</v>
      </c>
      <c r="AK790" t="s">
        <v>71</v>
      </c>
      <c r="AL790" t="s">
        <v>71</v>
      </c>
      <c r="AM790" t="s">
        <v>71</v>
      </c>
      <c r="AN790" t="s">
        <v>71</v>
      </c>
      <c r="AO790" t="s">
        <v>71</v>
      </c>
      <c r="AP790" t="s">
        <v>2312</v>
      </c>
      <c r="AQ790" t="s">
        <v>2313</v>
      </c>
      <c r="AR790" t="s">
        <v>71</v>
      </c>
      <c r="AS790" t="s">
        <v>71</v>
      </c>
      <c r="AT790" t="s">
        <v>71</v>
      </c>
      <c r="AU790" t="s">
        <v>479</v>
      </c>
      <c r="AV790">
        <v>2020</v>
      </c>
      <c r="AW790">
        <v>95</v>
      </c>
      <c r="AX790" t="s">
        <v>71</v>
      </c>
      <c r="AY790" t="s">
        <v>71</v>
      </c>
      <c r="AZ790" t="s">
        <v>71</v>
      </c>
      <c r="BA790" t="s">
        <v>71</v>
      </c>
      <c r="BB790" t="s">
        <v>71</v>
      </c>
      <c r="BC790" t="s">
        <v>71</v>
      </c>
      <c r="BD790" t="s">
        <v>71</v>
      </c>
      <c r="BE790">
        <v>103916</v>
      </c>
      <c r="BF790" t="s">
        <v>7313</v>
      </c>
      <c r="BG790" t="str">
        <f>HYPERLINK("http://dx.doi.org/10.1016/j.engappai.2020.103916","http://dx.doi.org/10.1016/j.engappai.2020.103916")</f>
        <v>http://dx.doi.org/10.1016/j.engappai.2020.103916</v>
      </c>
      <c r="BH790" t="s">
        <v>71</v>
      </c>
      <c r="BI790" t="s">
        <v>71</v>
      </c>
      <c r="BJ790" t="s">
        <v>71</v>
      </c>
      <c r="BK790" t="s">
        <v>71</v>
      </c>
      <c r="BL790" t="s">
        <v>71</v>
      </c>
      <c r="BM790" t="s">
        <v>71</v>
      </c>
      <c r="BN790" t="s">
        <v>71</v>
      </c>
      <c r="BO790" t="s">
        <v>71</v>
      </c>
      <c r="BP790" t="s">
        <v>71</v>
      </c>
      <c r="BQ790" t="s">
        <v>71</v>
      </c>
      <c r="BR790" t="s">
        <v>71</v>
      </c>
      <c r="BS790" t="s">
        <v>71</v>
      </c>
      <c r="BT790" t="s">
        <v>7314</v>
      </c>
      <c r="BU790" t="str">
        <f>HYPERLINK("https%3A%2F%2Fwww.webofscience.com%2Fwos%2Fwoscc%2Ffull-record%2FWOS:000569874100006","View Full Record in Web of Science")</f>
        <v>View Full Record in Web of Science</v>
      </c>
    </row>
    <row r="791" spans="1:73" x14ac:dyDescent="0.25">
      <c r="A791" t="s">
        <v>83</v>
      </c>
      <c r="B791" t="s">
        <v>7315</v>
      </c>
      <c r="C791" t="s">
        <v>71</v>
      </c>
      <c r="D791" t="s">
        <v>71</v>
      </c>
      <c r="E791" t="s">
        <v>5769</v>
      </c>
      <c r="F791" t="s">
        <v>7316</v>
      </c>
      <c r="G791" t="s">
        <v>71</v>
      </c>
      <c r="H791" t="s">
        <v>71</v>
      </c>
      <c r="I791" t="s">
        <v>7317</v>
      </c>
      <c r="K791" t="s">
        <v>7318</v>
      </c>
      <c r="L791" t="s">
        <v>71</v>
      </c>
      <c r="M791" t="s">
        <v>71</v>
      </c>
      <c r="N791" t="s">
        <v>71</v>
      </c>
      <c r="O791" t="s">
        <v>71</v>
      </c>
      <c r="P791" t="s">
        <v>7319</v>
      </c>
      <c r="Q791" t="s">
        <v>7320</v>
      </c>
      <c r="R791" t="s">
        <v>604</v>
      </c>
      <c r="S791" t="s">
        <v>5769</v>
      </c>
      <c r="T791" t="s">
        <v>71</v>
      </c>
      <c r="U791" t="s">
        <v>71</v>
      </c>
      <c r="V791" t="s">
        <v>71</v>
      </c>
      <c r="W791" t="s">
        <v>7321</v>
      </c>
      <c r="X791" t="s">
        <v>71</v>
      </c>
      <c r="Y791" t="s">
        <v>71</v>
      </c>
      <c r="Z791" t="s">
        <v>71</v>
      </c>
      <c r="AA791" t="s">
        <v>71</v>
      </c>
      <c r="AB791" t="s">
        <v>7322</v>
      </c>
      <c r="AC791" t="s">
        <v>71</v>
      </c>
      <c r="AD791" t="s">
        <v>71</v>
      </c>
      <c r="AE791" t="s">
        <v>71</v>
      </c>
      <c r="AF791" t="s">
        <v>71</v>
      </c>
      <c r="AG791" t="s">
        <v>71</v>
      </c>
      <c r="AH791" t="s">
        <v>71</v>
      </c>
      <c r="AI791" t="s">
        <v>71</v>
      </c>
      <c r="AJ791" t="s">
        <v>71</v>
      </c>
      <c r="AK791" t="s">
        <v>71</v>
      </c>
      <c r="AL791" t="s">
        <v>71</v>
      </c>
      <c r="AM791" t="s">
        <v>71</v>
      </c>
      <c r="AN791" t="s">
        <v>71</v>
      </c>
      <c r="AO791" t="s">
        <v>71</v>
      </c>
      <c r="AP791" t="s">
        <v>71</v>
      </c>
      <c r="AQ791" t="s">
        <v>71</v>
      </c>
      <c r="AR791" t="s">
        <v>7323</v>
      </c>
      <c r="AS791" t="s">
        <v>71</v>
      </c>
      <c r="AT791" t="s">
        <v>71</v>
      </c>
      <c r="AU791" t="s">
        <v>71</v>
      </c>
      <c r="AV791">
        <v>2019</v>
      </c>
      <c r="AW791" t="s">
        <v>71</v>
      </c>
      <c r="AX791" t="s">
        <v>71</v>
      </c>
      <c r="AY791" t="s">
        <v>71</v>
      </c>
      <c r="AZ791" t="s">
        <v>71</v>
      </c>
      <c r="BA791" t="s">
        <v>71</v>
      </c>
      <c r="BB791" t="s">
        <v>71</v>
      </c>
      <c r="BC791" t="s">
        <v>71</v>
      </c>
      <c r="BD791" t="s">
        <v>71</v>
      </c>
      <c r="BE791" t="s">
        <v>71</v>
      </c>
      <c r="BF791" t="s">
        <v>71</v>
      </c>
      <c r="BG791" t="s">
        <v>71</v>
      </c>
      <c r="BH791" t="s">
        <v>71</v>
      </c>
      <c r="BI791" t="s">
        <v>71</v>
      </c>
      <c r="BJ791" t="s">
        <v>71</v>
      </c>
      <c r="BK791" t="s">
        <v>71</v>
      </c>
      <c r="BL791" t="s">
        <v>71</v>
      </c>
      <c r="BM791" t="s">
        <v>71</v>
      </c>
      <c r="BN791" t="s">
        <v>71</v>
      </c>
      <c r="BO791" t="s">
        <v>71</v>
      </c>
      <c r="BP791" t="s">
        <v>71</v>
      </c>
      <c r="BQ791" t="s">
        <v>71</v>
      </c>
      <c r="BR791" t="s">
        <v>71</v>
      </c>
      <c r="BS791" t="s">
        <v>71</v>
      </c>
      <c r="BT791" t="s">
        <v>7324</v>
      </c>
      <c r="BU791" t="str">
        <f>HYPERLINK("https%3A%2F%2Fwww.webofscience.com%2Fwos%2Fwoscc%2Ffull-record%2FWOS:000712432700115","View Full Record in Web of Science")</f>
        <v>View Full Record in Web of Science</v>
      </c>
    </row>
    <row r="792" spans="1:73" x14ac:dyDescent="0.25">
      <c r="A792" t="s">
        <v>83</v>
      </c>
      <c r="B792" t="s">
        <v>7325</v>
      </c>
      <c r="C792" t="s">
        <v>71</v>
      </c>
      <c r="D792" t="s">
        <v>7326</v>
      </c>
      <c r="E792" t="s">
        <v>71</v>
      </c>
      <c r="F792" t="s">
        <v>7327</v>
      </c>
      <c r="G792" t="s">
        <v>71</v>
      </c>
      <c r="H792" t="s">
        <v>71</v>
      </c>
      <c r="I792" t="s">
        <v>7328</v>
      </c>
      <c r="K792" t="s">
        <v>7329</v>
      </c>
      <c r="L792" t="s">
        <v>1280</v>
      </c>
      <c r="M792" t="s">
        <v>71</v>
      </c>
      <c r="N792" t="s">
        <v>71</v>
      </c>
      <c r="O792" t="s">
        <v>71</v>
      </c>
      <c r="P792" t="s">
        <v>7330</v>
      </c>
      <c r="Q792" t="s">
        <v>7331</v>
      </c>
      <c r="R792" t="s">
        <v>7332</v>
      </c>
      <c r="S792" t="s">
        <v>7333</v>
      </c>
      <c r="T792" t="s">
        <v>71</v>
      </c>
      <c r="U792" t="s">
        <v>71</v>
      </c>
      <c r="V792" t="s">
        <v>71</v>
      </c>
      <c r="W792" t="s">
        <v>7334</v>
      </c>
      <c r="X792" t="s">
        <v>71</v>
      </c>
      <c r="Y792" t="s">
        <v>71</v>
      </c>
      <c r="Z792" t="s">
        <v>71</v>
      </c>
      <c r="AA792" t="s">
        <v>71</v>
      </c>
      <c r="AB792" t="s">
        <v>7322</v>
      </c>
      <c r="AC792" t="s">
        <v>7335</v>
      </c>
      <c r="AD792" t="s">
        <v>71</v>
      </c>
      <c r="AE792" t="s">
        <v>71</v>
      </c>
      <c r="AF792" t="s">
        <v>71</v>
      </c>
      <c r="AG792" t="s">
        <v>71</v>
      </c>
      <c r="AH792" t="s">
        <v>71</v>
      </c>
      <c r="AI792" t="s">
        <v>71</v>
      </c>
      <c r="AJ792" t="s">
        <v>71</v>
      </c>
      <c r="AK792" t="s">
        <v>71</v>
      </c>
      <c r="AL792" t="s">
        <v>71</v>
      </c>
      <c r="AM792" t="s">
        <v>71</v>
      </c>
      <c r="AN792" t="s">
        <v>71</v>
      </c>
      <c r="AO792" t="s">
        <v>71</v>
      </c>
      <c r="AP792" t="s">
        <v>695</v>
      </c>
      <c r="AQ792" t="s">
        <v>1283</v>
      </c>
      <c r="AR792" t="s">
        <v>7336</v>
      </c>
      <c r="AS792" t="s">
        <v>71</v>
      </c>
      <c r="AT792" t="s">
        <v>71</v>
      </c>
      <c r="AU792" t="s">
        <v>71</v>
      </c>
      <c r="AV792">
        <v>2018</v>
      </c>
      <c r="AW792">
        <v>11080</v>
      </c>
      <c r="AX792" t="s">
        <v>71</v>
      </c>
      <c r="AY792" t="s">
        <v>71</v>
      </c>
      <c r="AZ792" t="s">
        <v>71</v>
      </c>
      <c r="BA792" t="s">
        <v>71</v>
      </c>
      <c r="BB792" t="s">
        <v>71</v>
      </c>
      <c r="BC792">
        <v>426</v>
      </c>
      <c r="BD792">
        <v>441</v>
      </c>
      <c r="BE792" t="s">
        <v>71</v>
      </c>
      <c r="BF792" t="s">
        <v>7337</v>
      </c>
      <c r="BG792" t="str">
        <f>HYPERLINK("http://dx.doi.org/10.1007/978-3-319-98648-7_25","http://dx.doi.org/10.1007/978-3-319-98648-7_25")</f>
        <v>http://dx.doi.org/10.1007/978-3-319-98648-7_25</v>
      </c>
      <c r="BH792" t="s">
        <v>71</v>
      </c>
      <c r="BI792" t="s">
        <v>71</v>
      </c>
      <c r="BJ792" t="s">
        <v>71</v>
      </c>
      <c r="BK792" t="s">
        <v>71</v>
      </c>
      <c r="BL792" t="s">
        <v>71</v>
      </c>
      <c r="BM792" t="s">
        <v>71</v>
      </c>
      <c r="BN792" t="s">
        <v>71</v>
      </c>
      <c r="BO792" t="s">
        <v>71</v>
      </c>
      <c r="BP792" t="s">
        <v>71</v>
      </c>
      <c r="BQ792" t="s">
        <v>71</v>
      </c>
      <c r="BR792" t="s">
        <v>71</v>
      </c>
      <c r="BS792" t="s">
        <v>71</v>
      </c>
      <c r="BT792" t="s">
        <v>7338</v>
      </c>
      <c r="BU792" t="str">
        <f>HYPERLINK("https%3A%2F%2Fwww.webofscience.com%2Fwos%2Fwoscc%2Ffull-record%2FWOS:000724119800025","View Full Record in Web of Science")</f>
        <v>View Full Record in Web of Science</v>
      </c>
    </row>
    <row r="793" spans="1:73" x14ac:dyDescent="0.25">
      <c r="A793" t="s">
        <v>69</v>
      </c>
      <c r="B793" t="s">
        <v>7339</v>
      </c>
      <c r="C793" t="s">
        <v>71</v>
      </c>
      <c r="D793" t="s">
        <v>71</v>
      </c>
      <c r="E793" t="s">
        <v>71</v>
      </c>
      <c r="F793" t="s">
        <v>7340</v>
      </c>
      <c r="G793" t="s">
        <v>71</v>
      </c>
      <c r="H793" t="s">
        <v>71</v>
      </c>
      <c r="I793" t="s">
        <v>7341</v>
      </c>
      <c r="K793" t="s">
        <v>288</v>
      </c>
      <c r="L793" t="s">
        <v>71</v>
      </c>
      <c r="M793" t="s">
        <v>71</v>
      </c>
      <c r="N793" t="s">
        <v>71</v>
      </c>
      <c r="O793" t="s">
        <v>71</v>
      </c>
      <c r="P793" t="s">
        <v>71</v>
      </c>
      <c r="Q793" t="s">
        <v>71</v>
      </c>
      <c r="R793" t="s">
        <v>71</v>
      </c>
      <c r="S793" t="s">
        <v>71</v>
      </c>
      <c r="T793" t="s">
        <v>71</v>
      </c>
      <c r="U793" t="s">
        <v>71</v>
      </c>
      <c r="V793" t="s">
        <v>71</v>
      </c>
      <c r="W793" t="s">
        <v>7342</v>
      </c>
      <c r="X793" t="s">
        <v>71</v>
      </c>
      <c r="Y793" t="s">
        <v>71</v>
      </c>
      <c r="Z793" t="s">
        <v>71</v>
      </c>
      <c r="AA793" t="s">
        <v>71</v>
      </c>
      <c r="AB793" t="s">
        <v>7343</v>
      </c>
      <c r="AC793" t="s">
        <v>7344</v>
      </c>
      <c r="AD793" t="s">
        <v>71</v>
      </c>
      <c r="AE793" t="s">
        <v>71</v>
      </c>
      <c r="AF793" t="s">
        <v>71</v>
      </c>
      <c r="AG793" t="s">
        <v>71</v>
      </c>
      <c r="AH793" t="s">
        <v>71</v>
      </c>
      <c r="AI793" t="s">
        <v>71</v>
      </c>
      <c r="AJ793" t="s">
        <v>71</v>
      </c>
      <c r="AK793" t="s">
        <v>71</v>
      </c>
      <c r="AL793" t="s">
        <v>71</v>
      </c>
      <c r="AM793" t="s">
        <v>71</v>
      </c>
      <c r="AN793" t="s">
        <v>71</v>
      </c>
      <c r="AO793" t="s">
        <v>71</v>
      </c>
      <c r="AP793" t="s">
        <v>291</v>
      </c>
      <c r="AQ793" t="s">
        <v>292</v>
      </c>
      <c r="AR793" t="s">
        <v>71</v>
      </c>
      <c r="AS793" t="s">
        <v>71</v>
      </c>
      <c r="AT793" t="s">
        <v>71</v>
      </c>
      <c r="AU793" t="s">
        <v>2182</v>
      </c>
      <c r="AV793">
        <v>2018</v>
      </c>
      <c r="AW793">
        <v>103</v>
      </c>
      <c r="AX793" t="s">
        <v>71</v>
      </c>
      <c r="AY793" t="s">
        <v>71</v>
      </c>
      <c r="AZ793" t="s">
        <v>71</v>
      </c>
      <c r="BA793" t="s">
        <v>71</v>
      </c>
      <c r="BB793" t="s">
        <v>71</v>
      </c>
      <c r="BC793">
        <v>133</v>
      </c>
      <c r="BD793">
        <v>145</v>
      </c>
      <c r="BE793" t="s">
        <v>71</v>
      </c>
      <c r="BF793" t="s">
        <v>7345</v>
      </c>
      <c r="BG793" t="str">
        <f>HYPERLINK("http://dx.doi.org/10.1016/j.eswa.2018.03.003","http://dx.doi.org/10.1016/j.eswa.2018.03.003")</f>
        <v>http://dx.doi.org/10.1016/j.eswa.2018.03.003</v>
      </c>
      <c r="BH793" t="s">
        <v>71</v>
      </c>
      <c r="BI793" t="s">
        <v>71</v>
      </c>
      <c r="BJ793" t="s">
        <v>71</v>
      </c>
      <c r="BK793" t="s">
        <v>71</v>
      </c>
      <c r="BL793" t="s">
        <v>71</v>
      </c>
      <c r="BM793" t="s">
        <v>71</v>
      </c>
      <c r="BN793" t="s">
        <v>71</v>
      </c>
      <c r="BO793" t="s">
        <v>71</v>
      </c>
      <c r="BP793" t="s">
        <v>71</v>
      </c>
      <c r="BQ793" t="s">
        <v>71</v>
      </c>
      <c r="BR793" t="s">
        <v>71</v>
      </c>
      <c r="BS793" t="s">
        <v>71</v>
      </c>
      <c r="BT793" t="s">
        <v>7346</v>
      </c>
      <c r="BU793" t="str">
        <f>HYPERLINK("https%3A%2F%2Fwww.webofscience.com%2Fwos%2Fwoscc%2Ffull-record%2FWOS:000430521200011","View Full Record in Web of Science")</f>
        <v>View Full Record in Web of Science</v>
      </c>
    </row>
    <row r="794" spans="1:73" x14ac:dyDescent="0.25">
      <c r="A794" t="s">
        <v>69</v>
      </c>
      <c r="B794" t="s">
        <v>7347</v>
      </c>
      <c r="C794" t="s">
        <v>71</v>
      </c>
      <c r="D794" t="s">
        <v>71</v>
      </c>
      <c r="E794" t="s">
        <v>71</v>
      </c>
      <c r="F794" t="s">
        <v>7348</v>
      </c>
      <c r="G794" t="s">
        <v>71</v>
      </c>
      <c r="H794" t="s">
        <v>71</v>
      </c>
      <c r="I794" t="s">
        <v>7349</v>
      </c>
      <c r="K794" t="s">
        <v>338</v>
      </c>
      <c r="L794" t="s">
        <v>71</v>
      </c>
      <c r="M794" t="s">
        <v>71</v>
      </c>
      <c r="N794" t="s">
        <v>71</v>
      </c>
      <c r="O794" t="s">
        <v>71</v>
      </c>
      <c r="P794" t="s">
        <v>71</v>
      </c>
      <c r="Q794" t="s">
        <v>71</v>
      </c>
      <c r="R794" t="s">
        <v>71</v>
      </c>
      <c r="S794" t="s">
        <v>71</v>
      </c>
      <c r="T794" t="s">
        <v>71</v>
      </c>
      <c r="U794" t="s">
        <v>71</v>
      </c>
      <c r="V794" t="s">
        <v>71</v>
      </c>
      <c r="W794" t="s">
        <v>7350</v>
      </c>
      <c r="X794" t="s">
        <v>71</v>
      </c>
      <c r="Y794" t="s">
        <v>71</v>
      </c>
      <c r="Z794" t="s">
        <v>71</v>
      </c>
      <c r="AA794" t="s">
        <v>71</v>
      </c>
      <c r="AB794" t="s">
        <v>7351</v>
      </c>
      <c r="AC794" t="s">
        <v>7352</v>
      </c>
      <c r="AD794" t="s">
        <v>71</v>
      </c>
      <c r="AE794" t="s">
        <v>71</v>
      </c>
      <c r="AF794" t="s">
        <v>71</v>
      </c>
      <c r="AG794" t="s">
        <v>71</v>
      </c>
      <c r="AH794" t="s">
        <v>71</v>
      </c>
      <c r="AI794" t="s">
        <v>71</v>
      </c>
      <c r="AJ794" t="s">
        <v>71</v>
      </c>
      <c r="AK794" t="s">
        <v>71</v>
      </c>
      <c r="AL794" t="s">
        <v>71</v>
      </c>
      <c r="AM794" t="s">
        <v>71</v>
      </c>
      <c r="AN794" t="s">
        <v>71</v>
      </c>
      <c r="AO794" t="s">
        <v>71</v>
      </c>
      <c r="AP794" t="s">
        <v>342</v>
      </c>
      <c r="AQ794" t="s">
        <v>343</v>
      </c>
      <c r="AR794" t="s">
        <v>71</v>
      </c>
      <c r="AS794" t="s">
        <v>71</v>
      </c>
      <c r="AT794" t="s">
        <v>71</v>
      </c>
      <c r="AU794" t="s">
        <v>344</v>
      </c>
      <c r="AV794">
        <v>2016</v>
      </c>
      <c r="AW794">
        <v>18</v>
      </c>
      <c r="AX794">
        <v>3</v>
      </c>
      <c r="AY794" t="s">
        <v>71</v>
      </c>
      <c r="AZ794" t="s">
        <v>71</v>
      </c>
      <c r="BA794" t="s">
        <v>71</v>
      </c>
      <c r="BB794" t="s">
        <v>71</v>
      </c>
      <c r="BC794">
        <v>523</v>
      </c>
      <c r="BD794">
        <v>536</v>
      </c>
      <c r="BE794" t="s">
        <v>71</v>
      </c>
      <c r="BF794" t="s">
        <v>7353</v>
      </c>
      <c r="BG794" t="str">
        <f>HYPERLINK("http://dx.doi.org/10.1007/s40815-015-0067-7","http://dx.doi.org/10.1007/s40815-015-0067-7")</f>
        <v>http://dx.doi.org/10.1007/s40815-015-0067-7</v>
      </c>
      <c r="BH794" t="s">
        <v>71</v>
      </c>
      <c r="BI794" t="s">
        <v>71</v>
      </c>
      <c r="BJ794" t="s">
        <v>71</v>
      </c>
      <c r="BK794" t="s">
        <v>71</v>
      </c>
      <c r="BL794" t="s">
        <v>71</v>
      </c>
      <c r="BM794" t="s">
        <v>71</v>
      </c>
      <c r="BN794" t="s">
        <v>71</v>
      </c>
      <c r="BO794" t="s">
        <v>71</v>
      </c>
      <c r="BP794" t="s">
        <v>71</v>
      </c>
      <c r="BQ794" t="s">
        <v>71</v>
      </c>
      <c r="BR794" t="s">
        <v>71</v>
      </c>
      <c r="BS794" t="s">
        <v>71</v>
      </c>
      <c r="BT794" t="s">
        <v>7354</v>
      </c>
      <c r="BU794" t="str">
        <f>HYPERLINK("https%3A%2F%2Fwww.webofscience.com%2Fwos%2Fwoscc%2Ffull-record%2FWOS:000378230300015","View Full Record in Web of Science")</f>
        <v>View Full Record in Web of Science</v>
      </c>
    </row>
    <row r="795" spans="1:73" x14ac:dyDescent="0.25">
      <c r="A795" t="s">
        <v>83</v>
      </c>
      <c r="B795" t="s">
        <v>7355</v>
      </c>
      <c r="C795" t="s">
        <v>71</v>
      </c>
      <c r="D795" t="s">
        <v>7356</v>
      </c>
      <c r="E795" t="s">
        <v>71</v>
      </c>
      <c r="F795" t="s">
        <v>7357</v>
      </c>
      <c r="G795" t="s">
        <v>71</v>
      </c>
      <c r="H795" t="s">
        <v>71</v>
      </c>
      <c r="I795" t="s">
        <v>7358</v>
      </c>
      <c r="K795" t="s">
        <v>7359</v>
      </c>
      <c r="L795" t="s">
        <v>687</v>
      </c>
      <c r="M795" t="s">
        <v>71</v>
      </c>
      <c r="N795" t="s">
        <v>71</v>
      </c>
      <c r="O795" t="s">
        <v>71</v>
      </c>
      <c r="P795" t="s">
        <v>7360</v>
      </c>
      <c r="Q795" t="s">
        <v>7361</v>
      </c>
      <c r="R795" t="s">
        <v>7362</v>
      </c>
      <c r="S795" t="s">
        <v>71</v>
      </c>
      <c r="T795" t="s">
        <v>7363</v>
      </c>
      <c r="U795" t="s">
        <v>71</v>
      </c>
      <c r="V795" t="s">
        <v>71</v>
      </c>
      <c r="W795" t="s">
        <v>7364</v>
      </c>
      <c r="X795" t="s">
        <v>71</v>
      </c>
      <c r="Y795" t="s">
        <v>71</v>
      </c>
      <c r="Z795" t="s">
        <v>71</v>
      </c>
      <c r="AA795" t="s">
        <v>71</v>
      </c>
      <c r="AB795" t="s">
        <v>7365</v>
      </c>
      <c r="AC795" t="s">
        <v>7366</v>
      </c>
      <c r="AD795" t="s">
        <v>71</v>
      </c>
      <c r="AE795" t="s">
        <v>71</v>
      </c>
      <c r="AF795" t="s">
        <v>71</v>
      </c>
      <c r="AG795" t="s">
        <v>71</v>
      </c>
      <c r="AH795" t="s">
        <v>71</v>
      </c>
      <c r="AI795" t="s">
        <v>71</v>
      </c>
      <c r="AJ795" t="s">
        <v>71</v>
      </c>
      <c r="AK795" t="s">
        <v>71</v>
      </c>
      <c r="AL795" t="s">
        <v>71</v>
      </c>
      <c r="AM795" t="s">
        <v>71</v>
      </c>
      <c r="AN795" t="s">
        <v>71</v>
      </c>
      <c r="AO795" t="s">
        <v>71</v>
      </c>
      <c r="AP795" t="s">
        <v>695</v>
      </c>
      <c r="AQ795" t="s">
        <v>1283</v>
      </c>
      <c r="AR795" t="s">
        <v>7367</v>
      </c>
      <c r="AS795" t="s">
        <v>71</v>
      </c>
      <c r="AT795" t="s">
        <v>71</v>
      </c>
      <c r="AU795" t="s">
        <v>71</v>
      </c>
      <c r="AV795">
        <v>2010</v>
      </c>
      <c r="AW795">
        <v>6077</v>
      </c>
      <c r="AX795" t="s">
        <v>71</v>
      </c>
      <c r="AY795" t="s">
        <v>71</v>
      </c>
      <c r="AZ795" t="s">
        <v>71</v>
      </c>
      <c r="BA795" t="s">
        <v>71</v>
      </c>
      <c r="BB795" t="s">
        <v>71</v>
      </c>
      <c r="BC795">
        <v>45</v>
      </c>
      <c r="BD795" t="s">
        <v>99</v>
      </c>
      <c r="BE795" t="s">
        <v>71</v>
      </c>
      <c r="BF795" t="s">
        <v>71</v>
      </c>
      <c r="BG795" t="s">
        <v>71</v>
      </c>
      <c r="BH795" t="s">
        <v>71</v>
      </c>
      <c r="BI795" t="s">
        <v>71</v>
      </c>
      <c r="BJ795" t="s">
        <v>71</v>
      </c>
      <c r="BK795" t="s">
        <v>71</v>
      </c>
      <c r="BL795" t="s">
        <v>71</v>
      </c>
      <c r="BM795" t="s">
        <v>71</v>
      </c>
      <c r="BN795" t="s">
        <v>71</v>
      </c>
      <c r="BO795" t="s">
        <v>71</v>
      </c>
      <c r="BP795" t="s">
        <v>71</v>
      </c>
      <c r="BQ795" t="s">
        <v>71</v>
      </c>
      <c r="BR795" t="s">
        <v>71</v>
      </c>
      <c r="BS795" t="s">
        <v>71</v>
      </c>
      <c r="BT795" t="s">
        <v>7368</v>
      </c>
      <c r="BU795" t="str">
        <f>HYPERLINK("https%3A%2F%2Fwww.webofscience.com%2Fwos%2Fwoscc%2Ffull-record%2FWOS:000286905700006","View Full Record in Web of Science")</f>
        <v>View Full Record in Web of Science</v>
      </c>
    </row>
    <row r="796" spans="1:73" x14ac:dyDescent="0.25">
      <c r="A796" t="s">
        <v>83</v>
      </c>
      <c r="B796" t="s">
        <v>7369</v>
      </c>
      <c r="C796" t="s">
        <v>71</v>
      </c>
      <c r="D796" t="s">
        <v>71</v>
      </c>
      <c r="E796" t="s">
        <v>102</v>
      </c>
      <c r="F796" t="s">
        <v>7370</v>
      </c>
      <c r="G796" t="s">
        <v>71</v>
      </c>
      <c r="H796" t="s">
        <v>71</v>
      </c>
      <c r="I796" t="s">
        <v>7371</v>
      </c>
      <c r="K796" t="s">
        <v>1781</v>
      </c>
      <c r="L796" t="s">
        <v>1782</v>
      </c>
      <c r="M796" t="s">
        <v>71</v>
      </c>
      <c r="N796" t="s">
        <v>71</v>
      </c>
      <c r="O796" t="s">
        <v>71</v>
      </c>
      <c r="P796" t="s">
        <v>1783</v>
      </c>
      <c r="Q796" t="s">
        <v>1784</v>
      </c>
      <c r="R796" t="s">
        <v>1785</v>
      </c>
      <c r="S796" t="s">
        <v>1786</v>
      </c>
      <c r="T796" t="s">
        <v>71</v>
      </c>
      <c r="U796" t="s">
        <v>71</v>
      </c>
      <c r="V796" t="s">
        <v>71</v>
      </c>
      <c r="W796" t="s">
        <v>7372</v>
      </c>
      <c r="X796" t="s">
        <v>71</v>
      </c>
      <c r="Y796" t="s">
        <v>71</v>
      </c>
      <c r="Z796" t="s">
        <v>71</v>
      </c>
      <c r="AA796" t="s">
        <v>71</v>
      </c>
      <c r="AB796" t="s">
        <v>71</v>
      </c>
      <c r="AC796" t="s">
        <v>71</v>
      </c>
      <c r="AD796" t="s">
        <v>71</v>
      </c>
      <c r="AE796" t="s">
        <v>71</v>
      </c>
      <c r="AF796" t="s">
        <v>71</v>
      </c>
      <c r="AG796" t="s">
        <v>71</v>
      </c>
      <c r="AH796" t="s">
        <v>71</v>
      </c>
      <c r="AI796" t="s">
        <v>71</v>
      </c>
      <c r="AJ796" t="s">
        <v>71</v>
      </c>
      <c r="AK796" t="s">
        <v>71</v>
      </c>
      <c r="AL796" t="s">
        <v>71</v>
      </c>
      <c r="AM796" t="s">
        <v>71</v>
      </c>
      <c r="AN796" t="s">
        <v>71</v>
      </c>
      <c r="AO796" t="s">
        <v>71</v>
      </c>
      <c r="AP796" t="s">
        <v>1788</v>
      </c>
      <c r="AQ796" t="s">
        <v>71</v>
      </c>
      <c r="AR796" t="s">
        <v>1789</v>
      </c>
      <c r="AS796" t="s">
        <v>71</v>
      </c>
      <c r="AT796" t="s">
        <v>71</v>
      </c>
      <c r="AU796" t="s">
        <v>71</v>
      </c>
      <c r="AV796">
        <v>2022</v>
      </c>
      <c r="AW796" t="s">
        <v>71</v>
      </c>
      <c r="AX796" t="s">
        <v>71</v>
      </c>
      <c r="AY796" t="s">
        <v>71</v>
      </c>
      <c r="AZ796" t="s">
        <v>71</v>
      </c>
      <c r="BA796" t="s">
        <v>71</v>
      </c>
      <c r="BB796" t="s">
        <v>71</v>
      </c>
      <c r="BC796" t="s">
        <v>71</v>
      </c>
      <c r="BD796" t="s">
        <v>71</v>
      </c>
      <c r="BE796" t="s">
        <v>71</v>
      </c>
      <c r="BF796" t="s">
        <v>7373</v>
      </c>
      <c r="BG796" t="str">
        <f>HYPERLINK("http://dx.doi.org/10.1109/FUZZ-IEEE55066.2022.9882802","http://dx.doi.org/10.1109/FUZZ-IEEE55066.2022.9882802")</f>
        <v>http://dx.doi.org/10.1109/FUZZ-IEEE55066.2022.9882802</v>
      </c>
      <c r="BH796" t="s">
        <v>71</v>
      </c>
      <c r="BI796" t="s">
        <v>71</v>
      </c>
      <c r="BJ796" t="s">
        <v>71</v>
      </c>
      <c r="BK796" t="s">
        <v>71</v>
      </c>
      <c r="BL796" t="s">
        <v>71</v>
      </c>
      <c r="BM796" t="s">
        <v>71</v>
      </c>
      <c r="BN796" t="s">
        <v>71</v>
      </c>
      <c r="BO796" t="s">
        <v>71</v>
      </c>
      <c r="BP796" t="s">
        <v>71</v>
      </c>
      <c r="BQ796" t="s">
        <v>71</v>
      </c>
      <c r="BR796" t="s">
        <v>71</v>
      </c>
      <c r="BS796" t="s">
        <v>71</v>
      </c>
      <c r="BT796" t="s">
        <v>7374</v>
      </c>
      <c r="BU796" t="str">
        <f>HYPERLINK("https%3A%2F%2Fwww.webofscience.com%2Fwos%2Fwoscc%2Ffull-record%2FWOS:000861288500123","View Full Record in Web of Science")</f>
        <v>View Full Record in Web of Science</v>
      </c>
    </row>
    <row r="797" spans="1:73" x14ac:dyDescent="0.25">
      <c r="A797" t="s">
        <v>69</v>
      </c>
      <c r="B797" t="s">
        <v>7375</v>
      </c>
      <c r="C797" t="s">
        <v>71</v>
      </c>
      <c r="D797" t="s">
        <v>71</v>
      </c>
      <c r="E797" t="s">
        <v>71</v>
      </c>
      <c r="F797" t="s">
        <v>7376</v>
      </c>
      <c r="G797" t="s">
        <v>71</v>
      </c>
      <c r="H797" t="s">
        <v>71</v>
      </c>
      <c r="I797" t="s">
        <v>7377</v>
      </c>
      <c r="K797" t="s">
        <v>766</v>
      </c>
      <c r="L797" t="s">
        <v>71</v>
      </c>
      <c r="M797" t="s">
        <v>71</v>
      </c>
      <c r="N797" t="s">
        <v>71</v>
      </c>
      <c r="O797" t="s">
        <v>71</v>
      </c>
      <c r="P797" t="s">
        <v>71</v>
      </c>
      <c r="Q797" t="s">
        <v>71</v>
      </c>
      <c r="R797" t="s">
        <v>71</v>
      </c>
      <c r="S797" t="s">
        <v>71</v>
      </c>
      <c r="T797" t="s">
        <v>71</v>
      </c>
      <c r="U797" t="s">
        <v>71</v>
      </c>
      <c r="V797" t="s">
        <v>71</v>
      </c>
      <c r="W797" t="s">
        <v>7378</v>
      </c>
      <c r="X797" t="s">
        <v>71</v>
      </c>
      <c r="Y797" t="s">
        <v>71</v>
      </c>
      <c r="Z797" t="s">
        <v>71</v>
      </c>
      <c r="AA797" t="s">
        <v>71</v>
      </c>
      <c r="AB797" t="s">
        <v>7379</v>
      </c>
      <c r="AC797" t="s">
        <v>1474</v>
      </c>
      <c r="AD797" t="s">
        <v>71</v>
      </c>
      <c r="AE797" t="s">
        <v>71</v>
      </c>
      <c r="AF797" t="s">
        <v>71</v>
      </c>
      <c r="AG797" t="s">
        <v>71</v>
      </c>
      <c r="AH797" t="s">
        <v>71</v>
      </c>
      <c r="AI797" t="s">
        <v>71</v>
      </c>
      <c r="AJ797" t="s">
        <v>71</v>
      </c>
      <c r="AK797" t="s">
        <v>71</v>
      </c>
      <c r="AL797" t="s">
        <v>71</v>
      </c>
      <c r="AM797" t="s">
        <v>71</v>
      </c>
      <c r="AN797" t="s">
        <v>71</v>
      </c>
      <c r="AO797" t="s">
        <v>71</v>
      </c>
      <c r="AP797" t="s">
        <v>768</v>
      </c>
      <c r="AQ797" t="s">
        <v>769</v>
      </c>
      <c r="AR797" t="s">
        <v>71</v>
      </c>
      <c r="AS797" t="s">
        <v>71</v>
      </c>
      <c r="AT797" t="s">
        <v>71</v>
      </c>
      <c r="AU797" t="s">
        <v>79</v>
      </c>
      <c r="AV797">
        <v>2016</v>
      </c>
      <c r="AW797">
        <v>46</v>
      </c>
      <c r="AX797" t="s">
        <v>71</v>
      </c>
      <c r="AY797" t="s">
        <v>71</v>
      </c>
      <c r="AZ797" t="s">
        <v>71</v>
      </c>
      <c r="BA797" t="s">
        <v>71</v>
      </c>
      <c r="BB797" t="s">
        <v>71</v>
      </c>
      <c r="BC797">
        <v>953</v>
      </c>
      <c r="BD797">
        <v>966</v>
      </c>
      <c r="BE797" t="s">
        <v>71</v>
      </c>
      <c r="BF797" t="s">
        <v>7380</v>
      </c>
      <c r="BG797" t="str">
        <f>HYPERLINK("http://dx.doi.org/10.1016/j.asoc.2015.11.007","http://dx.doi.org/10.1016/j.asoc.2015.11.007")</f>
        <v>http://dx.doi.org/10.1016/j.asoc.2015.11.007</v>
      </c>
      <c r="BH797" t="s">
        <v>71</v>
      </c>
      <c r="BI797" t="s">
        <v>71</v>
      </c>
      <c r="BJ797" t="s">
        <v>71</v>
      </c>
      <c r="BK797" t="s">
        <v>71</v>
      </c>
      <c r="BL797" t="s">
        <v>71</v>
      </c>
      <c r="BM797" t="s">
        <v>71</v>
      </c>
      <c r="BN797" t="s">
        <v>71</v>
      </c>
      <c r="BO797" t="s">
        <v>71</v>
      </c>
      <c r="BP797" t="s">
        <v>71</v>
      </c>
      <c r="BQ797" t="s">
        <v>71</v>
      </c>
      <c r="BR797" t="s">
        <v>71</v>
      </c>
      <c r="BS797" t="s">
        <v>71</v>
      </c>
      <c r="BT797" t="s">
        <v>7381</v>
      </c>
      <c r="BU797" t="str">
        <f>HYPERLINK("https%3A%2F%2Fwww.webofscience.com%2Fwos%2Fwoscc%2Ffull-record%2FWOS:000377999900067","View Full Record in Web of Science")</f>
        <v>View Full Record in Web of Science</v>
      </c>
    </row>
    <row r="798" spans="1:73" x14ac:dyDescent="0.25">
      <c r="A798" t="s">
        <v>69</v>
      </c>
      <c r="B798" t="s">
        <v>7382</v>
      </c>
      <c r="C798" t="s">
        <v>71</v>
      </c>
      <c r="D798" t="s">
        <v>71</v>
      </c>
      <c r="E798" t="s">
        <v>71</v>
      </c>
      <c r="F798" t="s">
        <v>7383</v>
      </c>
      <c r="G798" t="s">
        <v>71</v>
      </c>
      <c r="H798" t="s">
        <v>71</v>
      </c>
      <c r="I798" t="s">
        <v>7384</v>
      </c>
      <c r="K798" t="s">
        <v>288</v>
      </c>
      <c r="L798" t="s">
        <v>71</v>
      </c>
      <c r="M798" t="s">
        <v>71</v>
      </c>
      <c r="N798" t="s">
        <v>71</v>
      </c>
      <c r="O798" t="s">
        <v>71</v>
      </c>
      <c r="P798" t="s">
        <v>71</v>
      </c>
      <c r="Q798" t="s">
        <v>71</v>
      </c>
      <c r="R798" t="s">
        <v>71</v>
      </c>
      <c r="S798" t="s">
        <v>71</v>
      </c>
      <c r="T798" t="s">
        <v>71</v>
      </c>
      <c r="U798" t="s">
        <v>71</v>
      </c>
      <c r="V798" t="s">
        <v>71</v>
      </c>
      <c r="W798" t="s">
        <v>7385</v>
      </c>
      <c r="X798" t="s">
        <v>71</v>
      </c>
      <c r="Y798" t="s">
        <v>71</v>
      </c>
      <c r="Z798" t="s">
        <v>71</v>
      </c>
      <c r="AA798" t="s">
        <v>71</v>
      </c>
      <c r="AB798" t="s">
        <v>7386</v>
      </c>
      <c r="AC798" t="s">
        <v>7387</v>
      </c>
      <c r="AD798" t="s">
        <v>71</v>
      </c>
      <c r="AE798" t="s">
        <v>71</v>
      </c>
      <c r="AF798" t="s">
        <v>71</v>
      </c>
      <c r="AG798" t="s">
        <v>71</v>
      </c>
      <c r="AH798" t="s">
        <v>71</v>
      </c>
      <c r="AI798" t="s">
        <v>71</v>
      </c>
      <c r="AJ798" t="s">
        <v>71</v>
      </c>
      <c r="AK798" t="s">
        <v>71</v>
      </c>
      <c r="AL798" t="s">
        <v>71</v>
      </c>
      <c r="AM798" t="s">
        <v>71</v>
      </c>
      <c r="AN798" t="s">
        <v>71</v>
      </c>
      <c r="AO798" t="s">
        <v>71</v>
      </c>
      <c r="AP798" t="s">
        <v>291</v>
      </c>
      <c r="AQ798" t="s">
        <v>292</v>
      </c>
      <c r="AR798" t="s">
        <v>71</v>
      </c>
      <c r="AS798" t="s">
        <v>71</v>
      </c>
      <c r="AT798" t="s">
        <v>71</v>
      </c>
      <c r="AU798" t="s">
        <v>7388</v>
      </c>
      <c r="AV798">
        <v>2011</v>
      </c>
      <c r="AW798">
        <v>38</v>
      </c>
      <c r="AX798">
        <v>12</v>
      </c>
      <c r="AY798" t="s">
        <v>71</v>
      </c>
      <c r="AZ798" t="s">
        <v>71</v>
      </c>
      <c r="BA798" t="s">
        <v>71</v>
      </c>
      <c r="BB798" t="s">
        <v>71</v>
      </c>
      <c r="BC798">
        <v>14523</v>
      </c>
      <c r="BD798">
        <v>14534</v>
      </c>
      <c r="BE798" t="s">
        <v>71</v>
      </c>
      <c r="BF798" t="s">
        <v>7389</v>
      </c>
      <c r="BG798" t="str">
        <f>HYPERLINK("http://dx.doi.org/10.1016/j.eswa.2011.05.032","http://dx.doi.org/10.1016/j.eswa.2011.05.032")</f>
        <v>http://dx.doi.org/10.1016/j.eswa.2011.05.032</v>
      </c>
      <c r="BH798" t="s">
        <v>71</v>
      </c>
      <c r="BI798" t="s">
        <v>71</v>
      </c>
      <c r="BJ798" t="s">
        <v>71</v>
      </c>
      <c r="BK798" t="s">
        <v>71</v>
      </c>
      <c r="BL798" t="s">
        <v>71</v>
      </c>
      <c r="BM798" t="s">
        <v>71</v>
      </c>
      <c r="BN798" t="s">
        <v>71</v>
      </c>
      <c r="BO798" t="s">
        <v>71</v>
      </c>
      <c r="BP798" t="s">
        <v>71</v>
      </c>
      <c r="BQ798" t="s">
        <v>71</v>
      </c>
      <c r="BR798" t="s">
        <v>71</v>
      </c>
      <c r="BS798" t="s">
        <v>71</v>
      </c>
      <c r="BT798" t="s">
        <v>7390</v>
      </c>
      <c r="BU798" t="str">
        <f>HYPERLINK("https%3A%2F%2Fwww.webofscience.com%2Fwos%2Fwoscc%2Ffull-record%2FWOS:000295193400017","View Full Record in Web of Science")</f>
        <v>View Full Record in Web of Science</v>
      </c>
    </row>
    <row r="799" spans="1:73" x14ac:dyDescent="0.25">
      <c r="A799" t="s">
        <v>69</v>
      </c>
      <c r="B799" t="s">
        <v>7391</v>
      </c>
      <c r="C799" t="s">
        <v>71</v>
      </c>
      <c r="D799" t="s">
        <v>71</v>
      </c>
      <c r="E799" t="s">
        <v>71</v>
      </c>
      <c r="F799" t="s">
        <v>7392</v>
      </c>
      <c r="G799" t="s">
        <v>71</v>
      </c>
      <c r="H799" t="s">
        <v>71</v>
      </c>
      <c r="I799" t="s">
        <v>7393</v>
      </c>
      <c r="K799" t="s">
        <v>7394</v>
      </c>
      <c r="L799" t="s">
        <v>71</v>
      </c>
      <c r="M799" t="s">
        <v>71</v>
      </c>
      <c r="N799" t="s">
        <v>71</v>
      </c>
      <c r="O799" t="s">
        <v>71</v>
      </c>
      <c r="P799" t="s">
        <v>71</v>
      </c>
      <c r="Q799" t="s">
        <v>71</v>
      </c>
      <c r="R799" t="s">
        <v>71</v>
      </c>
      <c r="S799" t="s">
        <v>71</v>
      </c>
      <c r="T799" t="s">
        <v>71</v>
      </c>
      <c r="U799" t="s">
        <v>71</v>
      </c>
      <c r="V799" t="s">
        <v>71</v>
      </c>
      <c r="W799" t="s">
        <v>7395</v>
      </c>
      <c r="X799" t="s">
        <v>71</v>
      </c>
      <c r="Y799" t="s">
        <v>71</v>
      </c>
      <c r="Z799" t="s">
        <v>71</v>
      </c>
      <c r="AA799" t="s">
        <v>71</v>
      </c>
      <c r="AB799" t="s">
        <v>7396</v>
      </c>
      <c r="AC799" t="s">
        <v>71</v>
      </c>
      <c r="AD799" t="s">
        <v>71</v>
      </c>
      <c r="AE799" t="s">
        <v>71</v>
      </c>
      <c r="AF799" t="s">
        <v>71</v>
      </c>
      <c r="AG799" t="s">
        <v>71</v>
      </c>
      <c r="AH799" t="s">
        <v>71</v>
      </c>
      <c r="AI799" t="s">
        <v>71</v>
      </c>
      <c r="AJ799" t="s">
        <v>71</v>
      </c>
      <c r="AK799" t="s">
        <v>71</v>
      </c>
      <c r="AL799" t="s">
        <v>71</v>
      </c>
      <c r="AM799" t="s">
        <v>71</v>
      </c>
      <c r="AN799" t="s">
        <v>71</v>
      </c>
      <c r="AO799" t="s">
        <v>71</v>
      </c>
      <c r="AP799" t="s">
        <v>7397</v>
      </c>
      <c r="AQ799" t="s">
        <v>7398</v>
      </c>
      <c r="AR799" t="s">
        <v>71</v>
      </c>
      <c r="AS799" t="s">
        <v>71</v>
      </c>
      <c r="AT799" t="s">
        <v>71</v>
      </c>
      <c r="AU799" t="s">
        <v>960</v>
      </c>
      <c r="AV799">
        <v>2015</v>
      </c>
      <c r="AW799">
        <v>25</v>
      </c>
      <c r="AX799">
        <v>3</v>
      </c>
      <c r="AY799" t="s">
        <v>71</v>
      </c>
      <c r="AZ799" t="s">
        <v>71</v>
      </c>
      <c r="BA799" t="s">
        <v>71</v>
      </c>
      <c r="BB799" t="s">
        <v>71</v>
      </c>
      <c r="BC799">
        <v>493</v>
      </c>
      <c r="BD799">
        <v>511</v>
      </c>
      <c r="BE799" t="s">
        <v>71</v>
      </c>
      <c r="BF799" t="s">
        <v>7399</v>
      </c>
      <c r="BG799" t="str">
        <f>HYPERLINK("http://dx.doi.org/10.1142/S0218194015400185","http://dx.doi.org/10.1142/S0218194015400185")</f>
        <v>http://dx.doi.org/10.1142/S0218194015400185</v>
      </c>
      <c r="BH799" t="s">
        <v>71</v>
      </c>
      <c r="BI799" t="s">
        <v>71</v>
      </c>
      <c r="BJ799" t="s">
        <v>71</v>
      </c>
      <c r="BK799" t="s">
        <v>71</v>
      </c>
      <c r="BL799" t="s">
        <v>71</v>
      </c>
      <c r="BM799" t="s">
        <v>71</v>
      </c>
      <c r="BN799" t="s">
        <v>71</v>
      </c>
      <c r="BO799" t="s">
        <v>71</v>
      </c>
      <c r="BP799" t="s">
        <v>71</v>
      </c>
      <c r="BQ799" t="s">
        <v>71</v>
      </c>
      <c r="BR799" t="s">
        <v>71</v>
      </c>
      <c r="BS799" t="s">
        <v>71</v>
      </c>
      <c r="BT799" t="s">
        <v>7400</v>
      </c>
      <c r="BU799" t="str">
        <f>HYPERLINK("https%3A%2F%2Fwww.webofscience.com%2Fwos%2Fwoscc%2Ffull-record%2FWOS:000359322900005","View Full Record in Web of Science")</f>
        <v>View Full Record in Web of Science</v>
      </c>
    </row>
    <row r="800" spans="1:73" x14ac:dyDescent="0.25">
      <c r="A800" t="s">
        <v>69</v>
      </c>
      <c r="B800" t="s">
        <v>7401</v>
      </c>
      <c r="C800" t="s">
        <v>71</v>
      </c>
      <c r="D800" t="s">
        <v>71</v>
      </c>
      <c r="E800" t="s">
        <v>71</v>
      </c>
      <c r="F800" t="s">
        <v>7402</v>
      </c>
      <c r="G800" t="s">
        <v>71</v>
      </c>
      <c r="H800" t="s">
        <v>71</v>
      </c>
      <c r="I800" t="s">
        <v>7403</v>
      </c>
      <c r="K800" t="s">
        <v>7404</v>
      </c>
      <c r="L800" t="s">
        <v>71</v>
      </c>
      <c r="M800" t="s">
        <v>71</v>
      </c>
      <c r="N800" t="s">
        <v>71</v>
      </c>
      <c r="O800" t="s">
        <v>71</v>
      </c>
      <c r="P800" t="s">
        <v>71</v>
      </c>
      <c r="Q800" t="s">
        <v>71</v>
      </c>
      <c r="R800" t="s">
        <v>71</v>
      </c>
      <c r="S800" t="s">
        <v>71</v>
      </c>
      <c r="T800" t="s">
        <v>71</v>
      </c>
      <c r="U800" t="s">
        <v>71</v>
      </c>
      <c r="V800" t="s">
        <v>71</v>
      </c>
      <c r="W800" t="s">
        <v>7405</v>
      </c>
      <c r="X800" t="s">
        <v>71</v>
      </c>
      <c r="Y800" t="s">
        <v>71</v>
      </c>
      <c r="Z800" t="s">
        <v>71</v>
      </c>
      <c r="AA800" t="s">
        <v>71</v>
      </c>
      <c r="AB800" t="s">
        <v>71</v>
      </c>
      <c r="AC800" t="s">
        <v>7406</v>
      </c>
      <c r="AD800" t="s">
        <v>71</v>
      </c>
      <c r="AE800" t="s">
        <v>71</v>
      </c>
      <c r="AF800" t="s">
        <v>71</v>
      </c>
      <c r="AG800" t="s">
        <v>71</v>
      </c>
      <c r="AH800" t="s">
        <v>71</v>
      </c>
      <c r="AI800" t="s">
        <v>71</v>
      </c>
      <c r="AJ800" t="s">
        <v>71</v>
      </c>
      <c r="AK800" t="s">
        <v>71</v>
      </c>
      <c r="AL800" t="s">
        <v>71</v>
      </c>
      <c r="AM800" t="s">
        <v>71</v>
      </c>
      <c r="AN800" t="s">
        <v>71</v>
      </c>
      <c r="AO800" t="s">
        <v>71</v>
      </c>
      <c r="AP800" t="s">
        <v>7407</v>
      </c>
      <c r="AQ800" t="s">
        <v>7408</v>
      </c>
      <c r="AR800" t="s">
        <v>71</v>
      </c>
      <c r="AS800" t="s">
        <v>71</v>
      </c>
      <c r="AT800" t="s">
        <v>71</v>
      </c>
      <c r="AU800" t="s">
        <v>71</v>
      </c>
      <c r="AV800">
        <v>2008</v>
      </c>
      <c r="AW800">
        <v>2</v>
      </c>
      <c r="AX800">
        <v>3</v>
      </c>
      <c r="AY800" t="s">
        <v>71</v>
      </c>
      <c r="AZ800" t="s">
        <v>71</v>
      </c>
      <c r="BA800" t="s">
        <v>71</v>
      </c>
      <c r="BB800" t="s">
        <v>71</v>
      </c>
      <c r="BC800">
        <v>287</v>
      </c>
      <c r="BD800">
        <v>308</v>
      </c>
      <c r="BE800" t="s">
        <v>71</v>
      </c>
      <c r="BF800" t="s">
        <v>7409</v>
      </c>
      <c r="BG800" t="str">
        <f>HYPERLINK("http://dx.doi.org/10.1080/17517570802302341","http://dx.doi.org/10.1080/17517570802302341")</f>
        <v>http://dx.doi.org/10.1080/17517570802302341</v>
      </c>
      <c r="BH800" t="s">
        <v>71</v>
      </c>
      <c r="BI800" t="s">
        <v>71</v>
      </c>
      <c r="BJ800" t="s">
        <v>71</v>
      </c>
      <c r="BK800" t="s">
        <v>71</v>
      </c>
      <c r="BL800" t="s">
        <v>71</v>
      </c>
      <c r="BM800" t="s">
        <v>71</v>
      </c>
      <c r="BN800" t="s">
        <v>71</v>
      </c>
      <c r="BO800" t="s">
        <v>71</v>
      </c>
      <c r="BP800" t="s">
        <v>71</v>
      </c>
      <c r="BQ800" t="s">
        <v>71</v>
      </c>
      <c r="BR800" t="s">
        <v>71</v>
      </c>
      <c r="BS800" t="s">
        <v>71</v>
      </c>
      <c r="BT800" t="s">
        <v>7410</v>
      </c>
      <c r="BU800" t="str">
        <f>HYPERLINK("https%3A%2F%2Fwww.webofscience.com%2Fwos%2Fwoscc%2Ffull-record%2FWOS:000207471000004","View Full Record in Web of Science")</f>
        <v>View Full Record in Web of Science</v>
      </c>
    </row>
    <row r="801" spans="1:73" x14ac:dyDescent="0.25">
      <c r="A801" t="s">
        <v>69</v>
      </c>
      <c r="B801" t="s">
        <v>7411</v>
      </c>
      <c r="C801" t="s">
        <v>71</v>
      </c>
      <c r="D801" t="s">
        <v>71</v>
      </c>
      <c r="E801" t="s">
        <v>71</v>
      </c>
      <c r="F801" t="s">
        <v>7412</v>
      </c>
      <c r="G801" t="s">
        <v>71</v>
      </c>
      <c r="H801" t="s">
        <v>71</v>
      </c>
      <c r="I801" t="s">
        <v>7413</v>
      </c>
      <c r="K801" t="s">
        <v>7414</v>
      </c>
      <c r="L801" t="s">
        <v>71</v>
      </c>
      <c r="M801" t="s">
        <v>71</v>
      </c>
      <c r="N801" t="s">
        <v>71</v>
      </c>
      <c r="O801" t="s">
        <v>71</v>
      </c>
      <c r="P801" t="s">
        <v>71</v>
      </c>
      <c r="Q801" t="s">
        <v>71</v>
      </c>
      <c r="R801" t="s">
        <v>71</v>
      </c>
      <c r="S801" t="s">
        <v>71</v>
      </c>
      <c r="T801" t="s">
        <v>71</v>
      </c>
      <c r="U801" t="s">
        <v>71</v>
      </c>
      <c r="V801" t="s">
        <v>71</v>
      </c>
      <c r="W801" t="s">
        <v>7415</v>
      </c>
      <c r="X801" t="s">
        <v>71</v>
      </c>
      <c r="Y801" t="s">
        <v>71</v>
      </c>
      <c r="Z801" t="s">
        <v>71</v>
      </c>
      <c r="AA801" t="s">
        <v>71</v>
      </c>
      <c r="AB801" t="s">
        <v>71</v>
      </c>
      <c r="AC801" t="s">
        <v>7416</v>
      </c>
      <c r="AD801" t="s">
        <v>71</v>
      </c>
      <c r="AE801" t="s">
        <v>71</v>
      </c>
      <c r="AF801" t="s">
        <v>71</v>
      </c>
      <c r="AG801" t="s">
        <v>71</v>
      </c>
      <c r="AH801" t="s">
        <v>71</v>
      </c>
      <c r="AI801" t="s">
        <v>71</v>
      </c>
      <c r="AJ801" t="s">
        <v>71</v>
      </c>
      <c r="AK801" t="s">
        <v>71</v>
      </c>
      <c r="AL801" t="s">
        <v>71</v>
      </c>
      <c r="AM801" t="s">
        <v>71</v>
      </c>
      <c r="AN801" t="s">
        <v>71</v>
      </c>
      <c r="AO801" t="s">
        <v>71</v>
      </c>
      <c r="AP801" t="s">
        <v>7417</v>
      </c>
      <c r="AQ801" t="s">
        <v>71</v>
      </c>
      <c r="AR801" t="s">
        <v>71</v>
      </c>
      <c r="AS801" t="s">
        <v>71</v>
      </c>
      <c r="AT801" t="s">
        <v>71</v>
      </c>
      <c r="AU801" t="s">
        <v>71</v>
      </c>
      <c r="AV801" t="s">
        <v>71</v>
      </c>
      <c r="AW801" t="s">
        <v>71</v>
      </c>
      <c r="AX801" t="s">
        <v>71</v>
      </c>
      <c r="AY801" t="s">
        <v>71</v>
      </c>
      <c r="AZ801" t="s">
        <v>71</v>
      </c>
      <c r="BA801" t="s">
        <v>71</v>
      </c>
      <c r="BB801" t="s">
        <v>71</v>
      </c>
      <c r="BC801" t="s">
        <v>71</v>
      </c>
      <c r="BD801" t="s">
        <v>71</v>
      </c>
      <c r="BE801" t="s">
        <v>71</v>
      </c>
      <c r="BF801" t="s">
        <v>7418</v>
      </c>
      <c r="BG801" t="str">
        <f>HYPERLINK("http://dx.doi.org/10.1109/TCSS.2021.3137306","http://dx.doi.org/10.1109/TCSS.2021.3137306")</f>
        <v>http://dx.doi.org/10.1109/TCSS.2021.3137306</v>
      </c>
      <c r="BH801" t="s">
        <v>71</v>
      </c>
      <c r="BI801" t="s">
        <v>1054</v>
      </c>
      <c r="BJ801" t="s">
        <v>71</v>
      </c>
      <c r="BK801" t="s">
        <v>71</v>
      </c>
      <c r="BL801" t="s">
        <v>71</v>
      </c>
      <c r="BM801" t="s">
        <v>71</v>
      </c>
      <c r="BN801" t="s">
        <v>71</v>
      </c>
      <c r="BO801" t="s">
        <v>71</v>
      </c>
      <c r="BP801" t="s">
        <v>71</v>
      </c>
      <c r="BQ801" t="s">
        <v>71</v>
      </c>
      <c r="BR801" t="s">
        <v>71</v>
      </c>
      <c r="BS801" t="s">
        <v>71</v>
      </c>
      <c r="BT801" t="s">
        <v>7419</v>
      </c>
      <c r="BU801" t="str">
        <f>HYPERLINK("https%3A%2F%2Fwww.webofscience.com%2Fwos%2Fwoscc%2Ffull-record%2FWOS:000742702100001","View Full Record in Web of Science")</f>
        <v>View Full Record in Web of Science</v>
      </c>
    </row>
    <row r="802" spans="1:73" x14ac:dyDescent="0.25">
      <c r="A802" t="s">
        <v>69</v>
      </c>
      <c r="B802" t="s">
        <v>7420</v>
      </c>
      <c r="C802" t="s">
        <v>71</v>
      </c>
      <c r="D802" t="s">
        <v>71</v>
      </c>
      <c r="E802" t="s">
        <v>71</v>
      </c>
      <c r="F802" t="s">
        <v>7421</v>
      </c>
      <c r="G802" t="s">
        <v>71</v>
      </c>
      <c r="H802" t="s">
        <v>71</v>
      </c>
      <c r="I802" t="s">
        <v>7422</v>
      </c>
      <c r="K802" t="s">
        <v>1556</v>
      </c>
      <c r="L802" t="s">
        <v>71</v>
      </c>
      <c r="M802" t="s">
        <v>71</v>
      </c>
      <c r="N802" t="s">
        <v>71</v>
      </c>
      <c r="O802" t="s">
        <v>71</v>
      </c>
      <c r="P802" t="s">
        <v>71</v>
      </c>
      <c r="Q802" t="s">
        <v>71</v>
      </c>
      <c r="R802" t="s">
        <v>71</v>
      </c>
      <c r="S802" t="s">
        <v>71</v>
      </c>
      <c r="T802" t="s">
        <v>71</v>
      </c>
      <c r="U802" t="s">
        <v>71</v>
      </c>
      <c r="V802" t="s">
        <v>71</v>
      </c>
      <c r="W802" t="s">
        <v>7423</v>
      </c>
      <c r="X802" t="s">
        <v>71</v>
      </c>
      <c r="Y802" t="s">
        <v>71</v>
      </c>
      <c r="Z802" t="s">
        <v>71</v>
      </c>
      <c r="AA802" t="s">
        <v>71</v>
      </c>
      <c r="AB802" t="s">
        <v>71</v>
      </c>
      <c r="AC802" t="s">
        <v>71</v>
      </c>
      <c r="AD802" t="s">
        <v>71</v>
      </c>
      <c r="AE802" t="s">
        <v>71</v>
      </c>
      <c r="AF802" t="s">
        <v>71</v>
      </c>
      <c r="AG802" t="s">
        <v>71</v>
      </c>
      <c r="AH802" t="s">
        <v>71</v>
      </c>
      <c r="AI802" t="s">
        <v>71</v>
      </c>
      <c r="AJ802" t="s">
        <v>71</v>
      </c>
      <c r="AK802" t="s">
        <v>71</v>
      </c>
      <c r="AL802" t="s">
        <v>71</v>
      </c>
      <c r="AM802" t="s">
        <v>71</v>
      </c>
      <c r="AN802" t="s">
        <v>71</v>
      </c>
      <c r="AO802" t="s">
        <v>71</v>
      </c>
      <c r="AP802" t="s">
        <v>1558</v>
      </c>
      <c r="AQ802" t="s">
        <v>1559</v>
      </c>
      <c r="AR802" t="s">
        <v>71</v>
      </c>
      <c r="AS802" t="s">
        <v>71</v>
      </c>
      <c r="AT802" t="s">
        <v>71</v>
      </c>
      <c r="AU802" t="s">
        <v>263</v>
      </c>
      <c r="AV802">
        <v>2019</v>
      </c>
      <c r="AW802">
        <v>78</v>
      </c>
      <c r="AX802">
        <v>21</v>
      </c>
      <c r="AY802" t="s">
        <v>71</v>
      </c>
      <c r="AZ802" t="s">
        <v>71</v>
      </c>
      <c r="BA802" t="s">
        <v>71</v>
      </c>
      <c r="BB802" t="s">
        <v>71</v>
      </c>
      <c r="BC802">
        <v>29937</v>
      </c>
      <c r="BD802">
        <v>29951</v>
      </c>
      <c r="BE802" t="s">
        <v>71</v>
      </c>
      <c r="BF802" t="s">
        <v>7424</v>
      </c>
      <c r="BG802" t="str">
        <f>HYPERLINK("http://dx.doi.org/10.1007/s11042-018-6710-1","http://dx.doi.org/10.1007/s11042-018-6710-1")</f>
        <v>http://dx.doi.org/10.1007/s11042-018-6710-1</v>
      </c>
      <c r="BH802" t="s">
        <v>71</v>
      </c>
      <c r="BI802" t="s">
        <v>71</v>
      </c>
      <c r="BJ802" t="s">
        <v>71</v>
      </c>
      <c r="BK802" t="s">
        <v>71</v>
      </c>
      <c r="BL802" t="s">
        <v>71</v>
      </c>
      <c r="BM802" t="s">
        <v>71</v>
      </c>
      <c r="BN802" t="s">
        <v>71</v>
      </c>
      <c r="BO802" t="s">
        <v>71</v>
      </c>
      <c r="BP802" t="s">
        <v>71</v>
      </c>
      <c r="BQ802" t="s">
        <v>71</v>
      </c>
      <c r="BR802" t="s">
        <v>71</v>
      </c>
      <c r="BS802" t="s">
        <v>71</v>
      </c>
      <c r="BT802" t="s">
        <v>7425</v>
      </c>
      <c r="BU802" t="str">
        <f>HYPERLINK("https%3A%2F%2Fwww.webofscience.com%2Fwos%2Fwoscc%2Ffull-record%2FWOS:000499485200017","View Full Record in Web of Science")</f>
        <v>View Full Record in Web of Science</v>
      </c>
    </row>
    <row r="803" spans="1:73" x14ac:dyDescent="0.25">
      <c r="A803" t="s">
        <v>69</v>
      </c>
      <c r="B803" t="s">
        <v>7426</v>
      </c>
      <c r="C803" t="s">
        <v>71</v>
      </c>
      <c r="D803" t="s">
        <v>71</v>
      </c>
      <c r="E803" t="s">
        <v>71</v>
      </c>
      <c r="F803" t="s">
        <v>7427</v>
      </c>
      <c r="G803" t="s">
        <v>71</v>
      </c>
      <c r="H803" t="s">
        <v>71</v>
      </c>
      <c r="I803" t="s">
        <v>7428</v>
      </c>
      <c r="K803" t="s">
        <v>74</v>
      </c>
      <c r="L803" t="s">
        <v>71</v>
      </c>
      <c r="M803" t="s">
        <v>71</v>
      </c>
      <c r="N803" t="s">
        <v>71</v>
      </c>
      <c r="O803" t="s">
        <v>71</v>
      </c>
      <c r="P803" t="s">
        <v>71</v>
      </c>
      <c r="Q803" t="s">
        <v>71</v>
      </c>
      <c r="R803" t="s">
        <v>71</v>
      </c>
      <c r="S803" t="s">
        <v>71</v>
      </c>
      <c r="T803" t="s">
        <v>71</v>
      </c>
      <c r="U803" t="s">
        <v>71</v>
      </c>
      <c r="V803" t="s">
        <v>71</v>
      </c>
      <c r="W803" t="s">
        <v>7429</v>
      </c>
      <c r="X803" t="s">
        <v>71</v>
      </c>
      <c r="Y803" t="s">
        <v>71</v>
      </c>
      <c r="Z803" t="s">
        <v>71</v>
      </c>
      <c r="AA803" t="s">
        <v>71</v>
      </c>
      <c r="AB803" t="s">
        <v>71</v>
      </c>
      <c r="AC803" t="s">
        <v>71</v>
      </c>
      <c r="AD803" t="s">
        <v>71</v>
      </c>
      <c r="AE803" t="s">
        <v>71</v>
      </c>
      <c r="AF803" t="s">
        <v>71</v>
      </c>
      <c r="AG803" t="s">
        <v>71</v>
      </c>
      <c r="AH803" t="s">
        <v>71</v>
      </c>
      <c r="AI803" t="s">
        <v>71</v>
      </c>
      <c r="AJ803" t="s">
        <v>71</v>
      </c>
      <c r="AK803" t="s">
        <v>71</v>
      </c>
      <c r="AL803" t="s">
        <v>71</v>
      </c>
      <c r="AM803" t="s">
        <v>71</v>
      </c>
      <c r="AN803" t="s">
        <v>71</v>
      </c>
      <c r="AO803" t="s">
        <v>71</v>
      </c>
      <c r="AP803" t="s">
        <v>77</v>
      </c>
      <c r="AQ803" t="s">
        <v>78</v>
      </c>
      <c r="AR803" t="s">
        <v>71</v>
      </c>
      <c r="AS803" t="s">
        <v>71</v>
      </c>
      <c r="AT803" t="s">
        <v>71</v>
      </c>
      <c r="AU803" t="s">
        <v>239</v>
      </c>
      <c r="AV803">
        <v>2017</v>
      </c>
      <c r="AW803">
        <v>21</v>
      </c>
      <c r="AX803">
        <v>4</v>
      </c>
      <c r="AY803" t="s">
        <v>71</v>
      </c>
      <c r="AZ803" t="s">
        <v>71</v>
      </c>
      <c r="BA803" t="s">
        <v>71</v>
      </c>
      <c r="BB803" t="s">
        <v>71</v>
      </c>
      <c r="BC803">
        <v>935</v>
      </c>
      <c r="BD803">
        <v>947</v>
      </c>
      <c r="BE803" t="s">
        <v>71</v>
      </c>
      <c r="BF803" t="s">
        <v>7430</v>
      </c>
      <c r="BG803" t="str">
        <f>HYPERLINK("http://dx.doi.org/10.1007/s00500-015-1823-1","http://dx.doi.org/10.1007/s00500-015-1823-1")</f>
        <v>http://dx.doi.org/10.1007/s00500-015-1823-1</v>
      </c>
      <c r="BH803" t="s">
        <v>71</v>
      </c>
      <c r="BI803" t="s">
        <v>71</v>
      </c>
      <c r="BJ803" t="s">
        <v>71</v>
      </c>
      <c r="BK803" t="s">
        <v>71</v>
      </c>
      <c r="BL803" t="s">
        <v>71</v>
      </c>
      <c r="BM803" t="s">
        <v>71</v>
      </c>
      <c r="BN803" t="s">
        <v>71</v>
      </c>
      <c r="BO803" t="s">
        <v>71</v>
      </c>
      <c r="BP803" t="s">
        <v>71</v>
      </c>
      <c r="BQ803" t="s">
        <v>71</v>
      </c>
      <c r="BR803" t="s">
        <v>71</v>
      </c>
      <c r="BS803" t="s">
        <v>71</v>
      </c>
      <c r="BT803" t="s">
        <v>7431</v>
      </c>
      <c r="BU803" t="str">
        <f>HYPERLINK("https%3A%2F%2Fwww.webofscience.com%2Fwos%2Fwoscc%2Ffull-record%2FWOS:000394316900008","View Full Record in Web of Science")</f>
        <v>View Full Record in Web of Science</v>
      </c>
    </row>
    <row r="804" spans="1:73" x14ac:dyDescent="0.25">
      <c r="A804" t="s">
        <v>69</v>
      </c>
      <c r="B804" t="s">
        <v>7432</v>
      </c>
      <c r="C804" t="s">
        <v>71</v>
      </c>
      <c r="D804" t="s">
        <v>71</v>
      </c>
      <c r="E804" t="s">
        <v>71</v>
      </c>
      <c r="F804" t="s">
        <v>7432</v>
      </c>
      <c r="G804" t="s">
        <v>71</v>
      </c>
      <c r="H804" t="s">
        <v>71</v>
      </c>
      <c r="I804" t="s">
        <v>7433</v>
      </c>
      <c r="K804" t="s">
        <v>2308</v>
      </c>
      <c r="L804" t="s">
        <v>71</v>
      </c>
      <c r="M804" t="s">
        <v>71</v>
      </c>
      <c r="N804" t="s">
        <v>71</v>
      </c>
      <c r="O804" t="s">
        <v>71</v>
      </c>
      <c r="P804" t="s">
        <v>71</v>
      </c>
      <c r="Q804" t="s">
        <v>71</v>
      </c>
      <c r="R804" t="s">
        <v>71</v>
      </c>
      <c r="S804" t="s">
        <v>71</v>
      </c>
      <c r="T804" t="s">
        <v>71</v>
      </c>
      <c r="U804" t="s">
        <v>71</v>
      </c>
      <c r="V804" t="s">
        <v>71</v>
      </c>
      <c r="W804" t="s">
        <v>7434</v>
      </c>
      <c r="X804" t="s">
        <v>71</v>
      </c>
      <c r="Y804" t="s">
        <v>71</v>
      </c>
      <c r="Z804" t="s">
        <v>71</v>
      </c>
      <c r="AA804" t="s">
        <v>71</v>
      </c>
      <c r="AB804" t="s">
        <v>7435</v>
      </c>
      <c r="AC804" t="s">
        <v>7436</v>
      </c>
      <c r="AD804" t="s">
        <v>71</v>
      </c>
      <c r="AE804" t="s">
        <v>71</v>
      </c>
      <c r="AF804" t="s">
        <v>71</v>
      </c>
      <c r="AG804" t="s">
        <v>71</v>
      </c>
      <c r="AH804" t="s">
        <v>71</v>
      </c>
      <c r="AI804" t="s">
        <v>71</v>
      </c>
      <c r="AJ804" t="s">
        <v>71</v>
      </c>
      <c r="AK804" t="s">
        <v>71</v>
      </c>
      <c r="AL804" t="s">
        <v>71</v>
      </c>
      <c r="AM804" t="s">
        <v>71</v>
      </c>
      <c r="AN804" t="s">
        <v>71</v>
      </c>
      <c r="AO804" t="s">
        <v>71</v>
      </c>
      <c r="AP804" t="s">
        <v>2312</v>
      </c>
      <c r="AQ804" t="s">
        <v>71</v>
      </c>
      <c r="AR804" t="s">
        <v>71</v>
      </c>
      <c r="AS804" t="s">
        <v>71</v>
      </c>
      <c r="AT804" t="s">
        <v>71</v>
      </c>
      <c r="AU804" t="s">
        <v>728</v>
      </c>
      <c r="AV804">
        <v>2002</v>
      </c>
      <c r="AW804">
        <v>15</v>
      </c>
      <c r="AX804">
        <v>6</v>
      </c>
      <c r="AY804" t="s">
        <v>71</v>
      </c>
      <c r="AZ804" t="s">
        <v>71</v>
      </c>
      <c r="BA804" t="s">
        <v>71</v>
      </c>
      <c r="BB804" t="s">
        <v>71</v>
      </c>
      <c r="BC804">
        <v>511</v>
      </c>
      <c r="BD804">
        <v>527</v>
      </c>
      <c r="BE804" t="s">
        <v>71</v>
      </c>
      <c r="BF804" t="s">
        <v>7437</v>
      </c>
      <c r="BG804" t="str">
        <f>HYPERLINK("http://dx.doi.org/10.1016/S0952-1976(03)00005-8","http://dx.doi.org/10.1016/S0952-1976(03)00005-8")</f>
        <v>http://dx.doi.org/10.1016/S0952-1976(03)00005-8</v>
      </c>
      <c r="BH804" t="s">
        <v>71</v>
      </c>
      <c r="BI804" t="s">
        <v>71</v>
      </c>
      <c r="BJ804" t="s">
        <v>71</v>
      </c>
      <c r="BK804" t="s">
        <v>71</v>
      </c>
      <c r="BL804" t="s">
        <v>71</v>
      </c>
      <c r="BM804" t="s">
        <v>71</v>
      </c>
      <c r="BN804" t="s">
        <v>71</v>
      </c>
      <c r="BO804" t="s">
        <v>71</v>
      </c>
      <c r="BP804" t="s">
        <v>71</v>
      </c>
      <c r="BQ804" t="s">
        <v>71</v>
      </c>
      <c r="BR804" t="s">
        <v>71</v>
      </c>
      <c r="BS804" t="s">
        <v>71</v>
      </c>
      <c r="BT804" t="s">
        <v>7438</v>
      </c>
      <c r="BU804" t="str">
        <f>HYPERLINK("https%3A%2F%2Fwww.webofscience.com%2Fwos%2Fwoscc%2Ffull-record%2FWOS:000182964700001","View Full Record in Web of Science")</f>
        <v>View Full Record in Web of Science</v>
      </c>
    </row>
    <row r="805" spans="1:73" x14ac:dyDescent="0.25">
      <c r="A805" t="s">
        <v>83</v>
      </c>
      <c r="B805" t="s">
        <v>2078</v>
      </c>
      <c r="C805" t="s">
        <v>71</v>
      </c>
      <c r="D805" t="s">
        <v>71</v>
      </c>
      <c r="E805" t="s">
        <v>102</v>
      </c>
      <c r="F805" t="s">
        <v>2079</v>
      </c>
      <c r="G805" t="s">
        <v>71</v>
      </c>
      <c r="H805" t="s">
        <v>71</v>
      </c>
      <c r="I805" t="s">
        <v>7439</v>
      </c>
      <c r="K805" t="s">
        <v>2896</v>
      </c>
      <c r="L805" t="s">
        <v>1782</v>
      </c>
      <c r="M805" t="s">
        <v>71</v>
      </c>
      <c r="N805" t="s">
        <v>71</v>
      </c>
      <c r="O805" t="s">
        <v>71</v>
      </c>
      <c r="P805" t="s">
        <v>2897</v>
      </c>
      <c r="Q805" t="s">
        <v>2200</v>
      </c>
      <c r="R805" t="s">
        <v>1463</v>
      </c>
      <c r="S805" t="s">
        <v>2898</v>
      </c>
      <c r="T805" t="s">
        <v>71</v>
      </c>
      <c r="U805" t="s">
        <v>71</v>
      </c>
      <c r="V805" t="s">
        <v>71</v>
      </c>
      <c r="W805" t="s">
        <v>7440</v>
      </c>
      <c r="X805" t="s">
        <v>71</v>
      </c>
      <c r="Y805" t="s">
        <v>71</v>
      </c>
      <c r="Z805" t="s">
        <v>71</v>
      </c>
      <c r="AA805" t="s">
        <v>71</v>
      </c>
      <c r="AB805" t="s">
        <v>7441</v>
      </c>
      <c r="AC805" t="s">
        <v>7442</v>
      </c>
      <c r="AD805" t="s">
        <v>71</v>
      </c>
      <c r="AE805" t="s">
        <v>71</v>
      </c>
      <c r="AF805" t="s">
        <v>71</v>
      </c>
      <c r="AG805" t="s">
        <v>71</v>
      </c>
      <c r="AH805" t="s">
        <v>71</v>
      </c>
      <c r="AI805" t="s">
        <v>71</v>
      </c>
      <c r="AJ805" t="s">
        <v>71</v>
      </c>
      <c r="AK805" t="s">
        <v>71</v>
      </c>
      <c r="AL805" t="s">
        <v>71</v>
      </c>
      <c r="AM805" t="s">
        <v>71</v>
      </c>
      <c r="AN805" t="s">
        <v>71</v>
      </c>
      <c r="AO805" t="s">
        <v>71</v>
      </c>
      <c r="AP805" t="s">
        <v>1788</v>
      </c>
      <c r="AQ805" t="s">
        <v>71</v>
      </c>
      <c r="AR805" t="s">
        <v>2900</v>
      </c>
      <c r="AS805" t="s">
        <v>71</v>
      </c>
      <c r="AT805" t="s">
        <v>71</v>
      </c>
      <c r="AU805" t="s">
        <v>71</v>
      </c>
      <c r="AV805">
        <v>2016</v>
      </c>
      <c r="AW805" t="s">
        <v>71</v>
      </c>
      <c r="AX805" t="s">
        <v>71</v>
      </c>
      <c r="AY805" t="s">
        <v>71</v>
      </c>
      <c r="AZ805" t="s">
        <v>71</v>
      </c>
      <c r="BA805" t="s">
        <v>71</v>
      </c>
      <c r="BB805" t="s">
        <v>71</v>
      </c>
      <c r="BC805">
        <v>2157</v>
      </c>
      <c r="BD805">
        <v>2164</v>
      </c>
      <c r="BE805" t="s">
        <v>71</v>
      </c>
      <c r="BF805" t="s">
        <v>71</v>
      </c>
      <c r="BG805" t="s">
        <v>71</v>
      </c>
      <c r="BH805" t="s">
        <v>71</v>
      </c>
      <c r="BI805" t="s">
        <v>71</v>
      </c>
      <c r="BJ805" t="s">
        <v>71</v>
      </c>
      <c r="BK805" t="s">
        <v>71</v>
      </c>
      <c r="BL805" t="s">
        <v>71</v>
      </c>
      <c r="BM805" t="s">
        <v>71</v>
      </c>
      <c r="BN805" t="s">
        <v>71</v>
      </c>
      <c r="BO805" t="s">
        <v>71</v>
      </c>
      <c r="BP805" t="s">
        <v>71</v>
      </c>
      <c r="BQ805" t="s">
        <v>71</v>
      </c>
      <c r="BR805" t="s">
        <v>71</v>
      </c>
      <c r="BS805" t="s">
        <v>71</v>
      </c>
      <c r="BT805" t="s">
        <v>7443</v>
      </c>
      <c r="BU805" t="str">
        <f>HYPERLINK("https%3A%2F%2Fwww.webofscience.com%2Fwos%2Fwoscc%2Ffull-record%2FWOS:000392150700300","View Full Record in Web of Science")</f>
        <v>View Full Record in Web of Science</v>
      </c>
    </row>
    <row r="806" spans="1:73" x14ac:dyDescent="0.25">
      <c r="A806" t="s">
        <v>69</v>
      </c>
      <c r="B806" t="s">
        <v>6568</v>
      </c>
      <c r="C806" t="s">
        <v>71</v>
      </c>
      <c r="D806" t="s">
        <v>71</v>
      </c>
      <c r="E806" t="s">
        <v>71</v>
      </c>
      <c r="F806" t="s">
        <v>6569</v>
      </c>
      <c r="G806" t="s">
        <v>71</v>
      </c>
      <c r="H806" t="s">
        <v>71</v>
      </c>
      <c r="I806" t="s">
        <v>7444</v>
      </c>
      <c r="K806" t="s">
        <v>123</v>
      </c>
      <c r="L806" t="s">
        <v>71</v>
      </c>
      <c r="M806" t="s">
        <v>71</v>
      </c>
      <c r="N806" t="s">
        <v>71</v>
      </c>
      <c r="O806" t="s">
        <v>71</v>
      </c>
      <c r="P806" t="s">
        <v>71</v>
      </c>
      <c r="Q806" t="s">
        <v>71</v>
      </c>
      <c r="R806" t="s">
        <v>71</v>
      </c>
      <c r="S806" t="s">
        <v>71</v>
      </c>
      <c r="T806" t="s">
        <v>71</v>
      </c>
      <c r="U806" t="s">
        <v>71</v>
      </c>
      <c r="V806" t="s">
        <v>71</v>
      </c>
      <c r="W806" t="s">
        <v>7445</v>
      </c>
      <c r="X806" t="s">
        <v>71</v>
      </c>
      <c r="Y806" t="s">
        <v>71</v>
      </c>
      <c r="Z806" t="s">
        <v>71</v>
      </c>
      <c r="AA806" t="s">
        <v>71</v>
      </c>
      <c r="AB806" t="s">
        <v>7446</v>
      </c>
      <c r="AC806" t="s">
        <v>7447</v>
      </c>
      <c r="AD806" t="s">
        <v>71</v>
      </c>
      <c r="AE806" t="s">
        <v>71</v>
      </c>
      <c r="AF806" t="s">
        <v>71</v>
      </c>
      <c r="AG806" t="s">
        <v>71</v>
      </c>
      <c r="AH806" t="s">
        <v>71</v>
      </c>
      <c r="AI806" t="s">
        <v>71</v>
      </c>
      <c r="AJ806" t="s">
        <v>71</v>
      </c>
      <c r="AK806" t="s">
        <v>71</v>
      </c>
      <c r="AL806" t="s">
        <v>71</v>
      </c>
      <c r="AM806" t="s">
        <v>71</v>
      </c>
      <c r="AN806" t="s">
        <v>71</v>
      </c>
      <c r="AO806" t="s">
        <v>71</v>
      </c>
      <c r="AP806" t="s">
        <v>127</v>
      </c>
      <c r="AQ806" t="s">
        <v>128</v>
      </c>
      <c r="AR806" t="s">
        <v>71</v>
      </c>
      <c r="AS806" t="s">
        <v>71</v>
      </c>
      <c r="AT806" t="s">
        <v>71</v>
      </c>
      <c r="AU806" t="s">
        <v>7448</v>
      </c>
      <c r="AV806">
        <v>2014</v>
      </c>
      <c r="AW806">
        <v>288</v>
      </c>
      <c r="AX806" t="s">
        <v>71</v>
      </c>
      <c r="AY806" t="s">
        <v>71</v>
      </c>
      <c r="AZ806" t="s">
        <v>71</v>
      </c>
      <c r="BA806" t="s">
        <v>71</v>
      </c>
      <c r="BB806" t="s">
        <v>71</v>
      </c>
      <c r="BC806">
        <v>55</v>
      </c>
      <c r="BD806">
        <v>72</v>
      </c>
      <c r="BE806" t="s">
        <v>71</v>
      </c>
      <c r="BF806" t="s">
        <v>7449</v>
      </c>
      <c r="BG806" t="str">
        <f>HYPERLINK("http://dx.doi.org/10.1016/j.ins.2014.07.034","http://dx.doi.org/10.1016/j.ins.2014.07.034")</f>
        <v>http://dx.doi.org/10.1016/j.ins.2014.07.034</v>
      </c>
      <c r="BH806" t="s">
        <v>71</v>
      </c>
      <c r="BI806" t="s">
        <v>71</v>
      </c>
      <c r="BJ806" t="s">
        <v>71</v>
      </c>
      <c r="BK806" t="s">
        <v>71</v>
      </c>
      <c r="BL806" t="s">
        <v>71</v>
      </c>
      <c r="BM806" t="s">
        <v>71</v>
      </c>
      <c r="BN806" t="s">
        <v>71</v>
      </c>
      <c r="BO806" t="s">
        <v>71</v>
      </c>
      <c r="BP806" t="s">
        <v>71</v>
      </c>
      <c r="BQ806" t="s">
        <v>71</v>
      </c>
      <c r="BR806" t="s">
        <v>71</v>
      </c>
      <c r="BS806" t="s">
        <v>71</v>
      </c>
      <c r="BT806" t="s">
        <v>7450</v>
      </c>
      <c r="BU806" t="str">
        <f>HYPERLINK("https%3A%2F%2Fwww.webofscience.com%2Fwos%2Fwoscc%2Ffull-record%2FWOS:000343345500006","View Full Record in Web of Science")</f>
        <v>View Full Record in Web of Science</v>
      </c>
    </row>
    <row r="807" spans="1:73" x14ac:dyDescent="0.25">
      <c r="A807" t="s">
        <v>69</v>
      </c>
      <c r="B807" t="s">
        <v>7451</v>
      </c>
      <c r="C807" t="s">
        <v>71</v>
      </c>
      <c r="D807" t="s">
        <v>71</v>
      </c>
      <c r="E807" t="s">
        <v>71</v>
      </c>
      <c r="F807" t="s">
        <v>7452</v>
      </c>
      <c r="G807" t="s">
        <v>71</v>
      </c>
      <c r="H807" t="s">
        <v>71</v>
      </c>
      <c r="I807" t="s">
        <v>7453</v>
      </c>
      <c r="K807" t="s">
        <v>766</v>
      </c>
      <c r="L807" t="s">
        <v>71</v>
      </c>
      <c r="M807" t="s">
        <v>71</v>
      </c>
      <c r="N807" t="s">
        <v>71</v>
      </c>
      <c r="O807" t="s">
        <v>71</v>
      </c>
      <c r="P807" t="s">
        <v>71</v>
      </c>
      <c r="Q807" t="s">
        <v>71</v>
      </c>
      <c r="R807" t="s">
        <v>71</v>
      </c>
      <c r="S807" t="s">
        <v>71</v>
      </c>
      <c r="T807" t="s">
        <v>71</v>
      </c>
      <c r="U807" t="s">
        <v>71</v>
      </c>
      <c r="V807" t="s">
        <v>71</v>
      </c>
      <c r="W807" t="s">
        <v>7454</v>
      </c>
      <c r="X807" t="s">
        <v>71</v>
      </c>
      <c r="Y807" t="s">
        <v>71</v>
      </c>
      <c r="Z807" t="s">
        <v>71</v>
      </c>
      <c r="AA807" t="s">
        <v>71</v>
      </c>
      <c r="AB807" t="s">
        <v>71</v>
      </c>
      <c r="AC807" t="s">
        <v>71</v>
      </c>
      <c r="AD807" t="s">
        <v>71</v>
      </c>
      <c r="AE807" t="s">
        <v>71</v>
      </c>
      <c r="AF807" t="s">
        <v>71</v>
      </c>
      <c r="AG807" t="s">
        <v>71</v>
      </c>
      <c r="AH807" t="s">
        <v>71</v>
      </c>
      <c r="AI807" t="s">
        <v>71</v>
      </c>
      <c r="AJ807" t="s">
        <v>71</v>
      </c>
      <c r="AK807" t="s">
        <v>71</v>
      </c>
      <c r="AL807" t="s">
        <v>71</v>
      </c>
      <c r="AM807" t="s">
        <v>71</v>
      </c>
      <c r="AN807" t="s">
        <v>71</v>
      </c>
      <c r="AO807" t="s">
        <v>71</v>
      </c>
      <c r="AP807" t="s">
        <v>768</v>
      </c>
      <c r="AQ807" t="s">
        <v>769</v>
      </c>
      <c r="AR807" t="s">
        <v>71</v>
      </c>
      <c r="AS807" t="s">
        <v>71</v>
      </c>
      <c r="AT807" t="s">
        <v>71</v>
      </c>
      <c r="AU807" t="s">
        <v>239</v>
      </c>
      <c r="AV807">
        <v>2015</v>
      </c>
      <c r="AW807">
        <v>27</v>
      </c>
      <c r="AX807" t="s">
        <v>71</v>
      </c>
      <c r="AY807" t="s">
        <v>71</v>
      </c>
      <c r="AZ807" t="s">
        <v>71</v>
      </c>
      <c r="BA807" t="s">
        <v>71</v>
      </c>
      <c r="BB807" t="s">
        <v>71</v>
      </c>
      <c r="BC807">
        <v>610</v>
      </c>
      <c r="BD807">
        <v>613</v>
      </c>
      <c r="BE807" t="s">
        <v>71</v>
      </c>
      <c r="BF807" t="s">
        <v>7455</v>
      </c>
      <c r="BG807" t="str">
        <f>HYPERLINK("http://dx.doi.org/10.1016/j.asoc.2014.04.040","http://dx.doi.org/10.1016/j.asoc.2014.04.040")</f>
        <v>http://dx.doi.org/10.1016/j.asoc.2014.04.040</v>
      </c>
      <c r="BH807" t="s">
        <v>71</v>
      </c>
      <c r="BI807" t="s">
        <v>71</v>
      </c>
      <c r="BJ807" t="s">
        <v>71</v>
      </c>
      <c r="BK807" t="s">
        <v>71</v>
      </c>
      <c r="BL807" t="s">
        <v>71</v>
      </c>
      <c r="BM807" t="s">
        <v>71</v>
      </c>
      <c r="BN807" t="s">
        <v>71</v>
      </c>
      <c r="BO807" t="s">
        <v>71</v>
      </c>
      <c r="BP807" t="s">
        <v>71</v>
      </c>
      <c r="BQ807" t="s">
        <v>71</v>
      </c>
      <c r="BR807" t="s">
        <v>71</v>
      </c>
      <c r="BS807" t="s">
        <v>71</v>
      </c>
      <c r="BT807" t="s">
        <v>7456</v>
      </c>
      <c r="BU807" t="str">
        <f>HYPERLINK("https%3A%2F%2Fwww.webofscience.com%2Fwos%2Fwoscc%2Ffull-record%2FWOS:000346856600052","View Full Record in Web of Science")</f>
        <v>View Full Record in Web of Science</v>
      </c>
    </row>
    <row r="808" spans="1:73" x14ac:dyDescent="0.25">
      <c r="A808" t="s">
        <v>69</v>
      </c>
      <c r="B808" t="s">
        <v>2023</v>
      </c>
      <c r="C808" t="s">
        <v>71</v>
      </c>
      <c r="D808" t="s">
        <v>71</v>
      </c>
      <c r="E808" t="s">
        <v>71</v>
      </c>
      <c r="F808" t="s">
        <v>2025</v>
      </c>
      <c r="G808" t="s">
        <v>71</v>
      </c>
      <c r="H808" t="s">
        <v>71</v>
      </c>
      <c r="I808" t="s">
        <v>7457</v>
      </c>
      <c r="K808" t="s">
        <v>1028</v>
      </c>
      <c r="L808" t="s">
        <v>71</v>
      </c>
      <c r="M808" t="s">
        <v>71</v>
      </c>
      <c r="N808" t="s">
        <v>71</v>
      </c>
      <c r="O808" t="s">
        <v>71</v>
      </c>
      <c r="P808" t="s">
        <v>71</v>
      </c>
      <c r="Q808" t="s">
        <v>71</v>
      </c>
      <c r="R808" t="s">
        <v>71</v>
      </c>
      <c r="S808" t="s">
        <v>71</v>
      </c>
      <c r="T808" t="s">
        <v>71</v>
      </c>
      <c r="U808" t="s">
        <v>71</v>
      </c>
      <c r="V808" t="s">
        <v>71</v>
      </c>
      <c r="W808" t="s">
        <v>7458</v>
      </c>
      <c r="X808" t="s">
        <v>71</v>
      </c>
      <c r="Y808" t="s">
        <v>71</v>
      </c>
      <c r="Z808" t="s">
        <v>71</v>
      </c>
      <c r="AA808" t="s">
        <v>71</v>
      </c>
      <c r="AB808" t="s">
        <v>2203</v>
      </c>
      <c r="AC808" t="s">
        <v>2204</v>
      </c>
      <c r="AD808" t="s">
        <v>71</v>
      </c>
      <c r="AE808" t="s">
        <v>71</v>
      </c>
      <c r="AF808" t="s">
        <v>71</v>
      </c>
      <c r="AG808" t="s">
        <v>71</v>
      </c>
      <c r="AH808" t="s">
        <v>71</v>
      </c>
      <c r="AI808" t="s">
        <v>71</v>
      </c>
      <c r="AJ808" t="s">
        <v>71</v>
      </c>
      <c r="AK808" t="s">
        <v>71</v>
      </c>
      <c r="AL808" t="s">
        <v>71</v>
      </c>
      <c r="AM808" t="s">
        <v>71</v>
      </c>
      <c r="AN808" t="s">
        <v>71</v>
      </c>
      <c r="AO808" t="s">
        <v>71</v>
      </c>
      <c r="AP808" t="s">
        <v>1030</v>
      </c>
      <c r="AQ808" t="s">
        <v>1031</v>
      </c>
      <c r="AR808" t="s">
        <v>71</v>
      </c>
      <c r="AS808" t="s">
        <v>71</v>
      </c>
      <c r="AT808" t="s">
        <v>71</v>
      </c>
      <c r="AU808" t="s">
        <v>1082</v>
      </c>
      <c r="AV808">
        <v>2018</v>
      </c>
      <c r="AW808">
        <v>48</v>
      </c>
      <c r="AX808">
        <v>5</v>
      </c>
      <c r="AY808" t="s">
        <v>71</v>
      </c>
      <c r="AZ808" t="s">
        <v>71</v>
      </c>
      <c r="BA808" t="s">
        <v>180</v>
      </c>
      <c r="BB808" t="s">
        <v>71</v>
      </c>
      <c r="BC808">
        <v>1176</v>
      </c>
      <c r="BD808">
        <v>1188</v>
      </c>
      <c r="BE808" t="s">
        <v>71</v>
      </c>
      <c r="BF808" t="s">
        <v>7459</v>
      </c>
      <c r="BG808" t="str">
        <f>HYPERLINK("http://dx.doi.org/10.1007/s10489-017-0966-4","http://dx.doi.org/10.1007/s10489-017-0966-4")</f>
        <v>http://dx.doi.org/10.1007/s10489-017-0966-4</v>
      </c>
      <c r="BH808" t="s">
        <v>71</v>
      </c>
      <c r="BI808" t="s">
        <v>71</v>
      </c>
      <c r="BJ808" t="s">
        <v>71</v>
      </c>
      <c r="BK808" t="s">
        <v>71</v>
      </c>
      <c r="BL808" t="s">
        <v>71</v>
      </c>
      <c r="BM808" t="s">
        <v>71</v>
      </c>
      <c r="BN808" t="s">
        <v>71</v>
      </c>
      <c r="BO808" t="s">
        <v>71</v>
      </c>
      <c r="BP808" t="s">
        <v>71</v>
      </c>
      <c r="BQ808" t="s">
        <v>71</v>
      </c>
      <c r="BR808" t="s">
        <v>71</v>
      </c>
      <c r="BS808" t="s">
        <v>71</v>
      </c>
      <c r="BT808" t="s">
        <v>7460</v>
      </c>
      <c r="BU808" t="str">
        <f>HYPERLINK("https%3A%2F%2Fwww.webofscience.com%2Fwos%2Fwoscc%2Ffull-record%2FWOS:000429401100008","View Full Record in Web of Science")</f>
        <v>View Full Record in Web of Science</v>
      </c>
    </row>
    <row r="809" spans="1:73" x14ac:dyDescent="0.25">
      <c r="A809" t="s">
        <v>69</v>
      </c>
      <c r="B809" t="s">
        <v>7461</v>
      </c>
      <c r="C809" t="s">
        <v>71</v>
      </c>
      <c r="D809" t="s">
        <v>71</v>
      </c>
      <c r="E809" t="s">
        <v>71</v>
      </c>
      <c r="F809" t="s">
        <v>7462</v>
      </c>
      <c r="G809" t="s">
        <v>71</v>
      </c>
      <c r="H809" t="s">
        <v>71</v>
      </c>
      <c r="I809" t="s">
        <v>7463</v>
      </c>
      <c r="K809" t="s">
        <v>6679</v>
      </c>
      <c r="L809" t="s">
        <v>71</v>
      </c>
      <c r="M809" t="s">
        <v>71</v>
      </c>
      <c r="N809" t="s">
        <v>71</v>
      </c>
      <c r="O809" t="s">
        <v>71</v>
      </c>
      <c r="P809" t="s">
        <v>71</v>
      </c>
      <c r="Q809" t="s">
        <v>71</v>
      </c>
      <c r="R809" t="s">
        <v>71</v>
      </c>
      <c r="S809" t="s">
        <v>71</v>
      </c>
      <c r="T809" t="s">
        <v>71</v>
      </c>
      <c r="U809" t="s">
        <v>71</v>
      </c>
      <c r="V809" t="s">
        <v>71</v>
      </c>
      <c r="W809" t="s">
        <v>7464</v>
      </c>
      <c r="X809" t="s">
        <v>71</v>
      </c>
      <c r="Y809" t="s">
        <v>71</v>
      </c>
      <c r="Z809" t="s">
        <v>71</v>
      </c>
      <c r="AA809" t="s">
        <v>71</v>
      </c>
      <c r="AB809" t="s">
        <v>7465</v>
      </c>
      <c r="AC809" t="s">
        <v>7466</v>
      </c>
      <c r="AD809" t="s">
        <v>71</v>
      </c>
      <c r="AE809" t="s">
        <v>71</v>
      </c>
      <c r="AF809" t="s">
        <v>71</v>
      </c>
      <c r="AG809" t="s">
        <v>71</v>
      </c>
      <c r="AH809" t="s">
        <v>71</v>
      </c>
      <c r="AI809" t="s">
        <v>71</v>
      </c>
      <c r="AJ809" t="s">
        <v>71</v>
      </c>
      <c r="AK809" t="s">
        <v>71</v>
      </c>
      <c r="AL809" t="s">
        <v>71</v>
      </c>
      <c r="AM809" t="s">
        <v>71</v>
      </c>
      <c r="AN809" t="s">
        <v>71</v>
      </c>
      <c r="AO809" t="s">
        <v>71</v>
      </c>
      <c r="AP809" t="s">
        <v>6683</v>
      </c>
      <c r="AQ809" t="s">
        <v>6684</v>
      </c>
      <c r="AR809" t="s">
        <v>71</v>
      </c>
      <c r="AS809" t="s">
        <v>71</v>
      </c>
      <c r="AT809" t="s">
        <v>71</v>
      </c>
      <c r="AU809" t="s">
        <v>129</v>
      </c>
      <c r="AV809">
        <v>2016</v>
      </c>
      <c r="AW809">
        <v>82</v>
      </c>
      <c r="AX809" t="s">
        <v>71</v>
      </c>
      <c r="AY809" t="s">
        <v>71</v>
      </c>
      <c r="AZ809" t="s">
        <v>71</v>
      </c>
      <c r="BA809" t="s">
        <v>71</v>
      </c>
      <c r="BB809" t="s">
        <v>71</v>
      </c>
      <c r="BC809">
        <v>174</v>
      </c>
      <c r="BD809">
        <v>182</v>
      </c>
      <c r="BE809" t="s">
        <v>71</v>
      </c>
      <c r="BF809" t="s">
        <v>7467</v>
      </c>
      <c r="BG809" t="str">
        <f>HYPERLINK("http://dx.doi.org/10.1016/j.envsoft.2016.04.017","http://dx.doi.org/10.1016/j.envsoft.2016.04.017")</f>
        <v>http://dx.doi.org/10.1016/j.envsoft.2016.04.017</v>
      </c>
      <c r="BH809" t="s">
        <v>71</v>
      </c>
      <c r="BI809" t="s">
        <v>71</v>
      </c>
      <c r="BJ809" t="s">
        <v>71</v>
      </c>
      <c r="BK809" t="s">
        <v>71</v>
      </c>
      <c r="BL809" t="s">
        <v>71</v>
      </c>
      <c r="BM809" t="s">
        <v>71</v>
      </c>
      <c r="BN809" t="s">
        <v>71</v>
      </c>
      <c r="BO809" t="s">
        <v>71</v>
      </c>
      <c r="BP809" t="s">
        <v>71</v>
      </c>
      <c r="BQ809" t="s">
        <v>71</v>
      </c>
      <c r="BR809" t="s">
        <v>71</v>
      </c>
      <c r="BS809" t="s">
        <v>71</v>
      </c>
      <c r="BT809" t="s">
        <v>7468</v>
      </c>
      <c r="BU809" t="str">
        <f>HYPERLINK("https%3A%2F%2Fwww.webofscience.com%2Fwos%2Fwoscc%2Ffull-record%2FWOS:000378954000014","View Full Record in Web of Science")</f>
        <v>View Full Record in Web of Science</v>
      </c>
    </row>
    <row r="810" spans="1:73" x14ac:dyDescent="0.25">
      <c r="A810" t="s">
        <v>69</v>
      </c>
      <c r="B810" t="s">
        <v>7469</v>
      </c>
      <c r="C810" t="s">
        <v>71</v>
      </c>
      <c r="D810" t="s">
        <v>71</v>
      </c>
      <c r="E810" t="s">
        <v>71</v>
      </c>
      <c r="F810" t="s">
        <v>7470</v>
      </c>
      <c r="G810" t="s">
        <v>71</v>
      </c>
      <c r="H810" t="s">
        <v>71</v>
      </c>
      <c r="I810" t="s">
        <v>7471</v>
      </c>
      <c r="K810" t="s">
        <v>3848</v>
      </c>
      <c r="L810" t="s">
        <v>71</v>
      </c>
      <c r="M810" t="s">
        <v>71</v>
      </c>
      <c r="N810" t="s">
        <v>71</v>
      </c>
      <c r="O810" t="s">
        <v>71</v>
      </c>
      <c r="P810" t="s">
        <v>71</v>
      </c>
      <c r="Q810" t="s">
        <v>71</v>
      </c>
      <c r="R810" t="s">
        <v>71</v>
      </c>
      <c r="S810" t="s">
        <v>71</v>
      </c>
      <c r="T810" t="s">
        <v>71</v>
      </c>
      <c r="U810" t="s">
        <v>71</v>
      </c>
      <c r="V810" t="s">
        <v>71</v>
      </c>
      <c r="W810" t="s">
        <v>7472</v>
      </c>
      <c r="X810" t="s">
        <v>71</v>
      </c>
      <c r="Y810" t="s">
        <v>71</v>
      </c>
      <c r="Z810" t="s">
        <v>71</v>
      </c>
      <c r="AA810" t="s">
        <v>71</v>
      </c>
      <c r="AB810" t="s">
        <v>7473</v>
      </c>
      <c r="AC810" t="s">
        <v>7474</v>
      </c>
      <c r="AD810" t="s">
        <v>71</v>
      </c>
      <c r="AE810" t="s">
        <v>71</v>
      </c>
      <c r="AF810" t="s">
        <v>71</v>
      </c>
      <c r="AG810" t="s">
        <v>71</v>
      </c>
      <c r="AH810" t="s">
        <v>71</v>
      </c>
      <c r="AI810" t="s">
        <v>71</v>
      </c>
      <c r="AJ810" t="s">
        <v>71</v>
      </c>
      <c r="AK810" t="s">
        <v>71</v>
      </c>
      <c r="AL810" t="s">
        <v>71</v>
      </c>
      <c r="AM810" t="s">
        <v>71</v>
      </c>
      <c r="AN810" t="s">
        <v>71</v>
      </c>
      <c r="AO810" t="s">
        <v>71</v>
      </c>
      <c r="AP810" t="s">
        <v>3851</v>
      </c>
      <c r="AQ810" t="s">
        <v>3852</v>
      </c>
      <c r="AR810" t="s">
        <v>71</v>
      </c>
      <c r="AS810" t="s">
        <v>71</v>
      </c>
      <c r="AT810" t="s">
        <v>71</v>
      </c>
      <c r="AU810" t="s">
        <v>71</v>
      </c>
      <c r="AV810" t="s">
        <v>71</v>
      </c>
      <c r="AW810" t="s">
        <v>71</v>
      </c>
      <c r="AX810" t="s">
        <v>71</v>
      </c>
      <c r="AY810" t="s">
        <v>71</v>
      </c>
      <c r="AZ810" t="s">
        <v>71</v>
      </c>
      <c r="BA810" t="s">
        <v>71</v>
      </c>
      <c r="BB810" t="s">
        <v>71</v>
      </c>
      <c r="BC810" t="s">
        <v>71</v>
      </c>
      <c r="BD810" t="s">
        <v>71</v>
      </c>
      <c r="BE810" t="s">
        <v>71</v>
      </c>
      <c r="BF810" t="s">
        <v>7475</v>
      </c>
      <c r="BG810" t="str">
        <f>HYPERLINK("http://dx.doi.org/10.1007/s40747-021-00317-w","http://dx.doi.org/10.1007/s40747-021-00317-w")</f>
        <v>http://dx.doi.org/10.1007/s40747-021-00317-w</v>
      </c>
      <c r="BH810" t="s">
        <v>71</v>
      </c>
      <c r="BI810" t="s">
        <v>1067</v>
      </c>
      <c r="BJ810" t="s">
        <v>71</v>
      </c>
      <c r="BK810" t="s">
        <v>71</v>
      </c>
      <c r="BL810" t="s">
        <v>71</v>
      </c>
      <c r="BM810" t="s">
        <v>71</v>
      </c>
      <c r="BN810" t="s">
        <v>71</v>
      </c>
      <c r="BO810" t="s">
        <v>71</v>
      </c>
      <c r="BP810" t="s">
        <v>71</v>
      </c>
      <c r="BQ810" t="s">
        <v>71</v>
      </c>
      <c r="BR810" t="s">
        <v>71</v>
      </c>
      <c r="BS810" t="s">
        <v>71</v>
      </c>
      <c r="BT810" t="s">
        <v>7476</v>
      </c>
      <c r="BU810" t="str">
        <f>HYPERLINK("https%3A%2F%2Fwww.webofscience.com%2Fwos%2Fwoscc%2Ffull-record%2FWOS:000629881600003","View Full Record in Web of Science")</f>
        <v>View Full Record in Web of Science</v>
      </c>
    </row>
    <row r="811" spans="1:73" x14ac:dyDescent="0.25">
      <c r="A811" t="s">
        <v>69</v>
      </c>
      <c r="B811" t="s">
        <v>7477</v>
      </c>
      <c r="C811" t="s">
        <v>71</v>
      </c>
      <c r="D811" t="s">
        <v>71</v>
      </c>
      <c r="E811" t="s">
        <v>71</v>
      </c>
      <c r="F811" t="s">
        <v>7478</v>
      </c>
      <c r="G811" t="s">
        <v>71</v>
      </c>
      <c r="H811" t="s">
        <v>71</v>
      </c>
      <c r="I811" t="s">
        <v>7479</v>
      </c>
      <c r="K811" t="s">
        <v>269</v>
      </c>
      <c r="L811" t="s">
        <v>71</v>
      </c>
      <c r="M811" t="s">
        <v>71</v>
      </c>
      <c r="N811" t="s">
        <v>71</v>
      </c>
      <c r="O811" t="s">
        <v>71</v>
      </c>
      <c r="P811" t="s">
        <v>71</v>
      </c>
      <c r="Q811" t="s">
        <v>71</v>
      </c>
      <c r="R811" t="s">
        <v>71</v>
      </c>
      <c r="S811" t="s">
        <v>71</v>
      </c>
      <c r="T811" t="s">
        <v>71</v>
      </c>
      <c r="U811" t="s">
        <v>71</v>
      </c>
      <c r="V811" t="s">
        <v>71</v>
      </c>
      <c r="W811" t="s">
        <v>7480</v>
      </c>
      <c r="X811" t="s">
        <v>71</v>
      </c>
      <c r="Y811" t="s">
        <v>71</v>
      </c>
      <c r="Z811" t="s">
        <v>71</v>
      </c>
      <c r="AA811" t="s">
        <v>71</v>
      </c>
      <c r="AB811" t="s">
        <v>71</v>
      </c>
      <c r="AC811" t="s">
        <v>7481</v>
      </c>
      <c r="AD811" t="s">
        <v>71</v>
      </c>
      <c r="AE811" t="s">
        <v>71</v>
      </c>
      <c r="AF811" t="s">
        <v>71</v>
      </c>
      <c r="AG811" t="s">
        <v>71</v>
      </c>
      <c r="AH811" t="s">
        <v>71</v>
      </c>
      <c r="AI811" t="s">
        <v>71</v>
      </c>
      <c r="AJ811" t="s">
        <v>71</v>
      </c>
      <c r="AK811" t="s">
        <v>71</v>
      </c>
      <c r="AL811" t="s">
        <v>71</v>
      </c>
      <c r="AM811" t="s">
        <v>71</v>
      </c>
      <c r="AN811" t="s">
        <v>71</v>
      </c>
      <c r="AO811" t="s">
        <v>71</v>
      </c>
      <c r="AP811" t="s">
        <v>271</v>
      </c>
      <c r="AQ811" t="s">
        <v>71</v>
      </c>
      <c r="AR811" t="s">
        <v>71</v>
      </c>
      <c r="AS811" t="s">
        <v>71</v>
      </c>
      <c r="AT811" t="s">
        <v>71</v>
      </c>
      <c r="AU811" t="s">
        <v>71</v>
      </c>
      <c r="AV811">
        <v>2020</v>
      </c>
      <c r="AW811">
        <v>8</v>
      </c>
      <c r="AX811" t="s">
        <v>71</v>
      </c>
      <c r="AY811" t="s">
        <v>71</v>
      </c>
      <c r="AZ811" t="s">
        <v>71</v>
      </c>
      <c r="BA811" t="s">
        <v>71</v>
      </c>
      <c r="BB811" t="s">
        <v>71</v>
      </c>
      <c r="BC811">
        <v>145422</v>
      </c>
      <c r="BD811">
        <v>145434</v>
      </c>
      <c r="BE811" t="s">
        <v>71</v>
      </c>
      <c r="BF811" t="s">
        <v>7482</v>
      </c>
      <c r="BG811" t="str">
        <f>HYPERLINK("http://dx.doi.org/10.1109/ACCESS.2020.3014849","http://dx.doi.org/10.1109/ACCESS.2020.3014849")</f>
        <v>http://dx.doi.org/10.1109/ACCESS.2020.3014849</v>
      </c>
      <c r="BH811" t="s">
        <v>71</v>
      </c>
      <c r="BI811" t="s">
        <v>71</v>
      </c>
      <c r="BJ811" t="s">
        <v>71</v>
      </c>
      <c r="BK811" t="s">
        <v>71</v>
      </c>
      <c r="BL811" t="s">
        <v>71</v>
      </c>
      <c r="BM811" t="s">
        <v>71</v>
      </c>
      <c r="BN811" t="s">
        <v>71</v>
      </c>
      <c r="BO811" t="s">
        <v>71</v>
      </c>
      <c r="BP811" t="s">
        <v>71</v>
      </c>
      <c r="BQ811" t="s">
        <v>71</v>
      </c>
      <c r="BR811" t="s">
        <v>71</v>
      </c>
      <c r="BS811" t="s">
        <v>71</v>
      </c>
      <c r="BT811" t="s">
        <v>7483</v>
      </c>
      <c r="BU811" t="str">
        <f>HYPERLINK("https%3A%2F%2Fwww.webofscience.com%2Fwos%2Fwoscc%2Ffull-record%2FWOS:000560335100001","View Full Record in Web of Science")</f>
        <v>View Full Record in Web of Science</v>
      </c>
    </row>
    <row r="812" spans="1:73" x14ac:dyDescent="0.25">
      <c r="A812" t="s">
        <v>69</v>
      </c>
      <c r="B812" t="s">
        <v>7484</v>
      </c>
      <c r="C812" t="s">
        <v>71</v>
      </c>
      <c r="D812" t="s">
        <v>71</v>
      </c>
      <c r="E812" t="s">
        <v>71</v>
      </c>
      <c r="F812" t="s">
        <v>7485</v>
      </c>
      <c r="G812" t="s">
        <v>71</v>
      </c>
      <c r="H812" t="s">
        <v>71</v>
      </c>
      <c r="I812" t="s">
        <v>7486</v>
      </c>
      <c r="K812" t="s">
        <v>3303</v>
      </c>
      <c r="L812" t="s">
        <v>71</v>
      </c>
      <c r="M812" t="s">
        <v>71</v>
      </c>
      <c r="N812" t="s">
        <v>71</v>
      </c>
      <c r="O812" t="s">
        <v>71</v>
      </c>
      <c r="P812" t="s">
        <v>71</v>
      </c>
      <c r="Q812" t="s">
        <v>71</v>
      </c>
      <c r="R812" t="s">
        <v>71</v>
      </c>
      <c r="S812" t="s">
        <v>71</v>
      </c>
      <c r="T812" t="s">
        <v>71</v>
      </c>
      <c r="U812" t="s">
        <v>71</v>
      </c>
      <c r="V812" t="s">
        <v>71</v>
      </c>
      <c r="W812" t="s">
        <v>7487</v>
      </c>
      <c r="X812" t="s">
        <v>71</v>
      </c>
      <c r="Y812" t="s">
        <v>71</v>
      </c>
      <c r="Z812" t="s">
        <v>71</v>
      </c>
      <c r="AA812" t="s">
        <v>71</v>
      </c>
      <c r="AB812" t="s">
        <v>7488</v>
      </c>
      <c r="AC812" t="s">
        <v>7489</v>
      </c>
      <c r="AD812" t="s">
        <v>71</v>
      </c>
      <c r="AE812" t="s">
        <v>71</v>
      </c>
      <c r="AF812" t="s">
        <v>71</v>
      </c>
      <c r="AG812" t="s">
        <v>71</v>
      </c>
      <c r="AH812" t="s">
        <v>71</v>
      </c>
      <c r="AI812" t="s">
        <v>71</v>
      </c>
      <c r="AJ812" t="s">
        <v>71</v>
      </c>
      <c r="AK812" t="s">
        <v>71</v>
      </c>
      <c r="AL812" t="s">
        <v>71</v>
      </c>
      <c r="AM812" t="s">
        <v>71</v>
      </c>
      <c r="AN812" t="s">
        <v>71</v>
      </c>
      <c r="AO812" t="s">
        <v>71</v>
      </c>
      <c r="AP812" t="s">
        <v>3305</v>
      </c>
      <c r="AQ812" t="s">
        <v>3306</v>
      </c>
      <c r="AR812" t="s">
        <v>71</v>
      </c>
      <c r="AS812" t="s">
        <v>71</v>
      </c>
      <c r="AT812" t="s">
        <v>71</v>
      </c>
      <c r="AU812" t="s">
        <v>3635</v>
      </c>
      <c r="AV812">
        <v>2022</v>
      </c>
      <c r="AW812">
        <v>35</v>
      </c>
      <c r="AX812" t="s">
        <v>3636</v>
      </c>
      <c r="AY812" t="s">
        <v>71</v>
      </c>
      <c r="AZ812" t="s">
        <v>71</v>
      </c>
      <c r="BA812" t="s">
        <v>180</v>
      </c>
      <c r="BB812" t="s">
        <v>71</v>
      </c>
      <c r="BC812">
        <v>955</v>
      </c>
      <c r="BD812">
        <v>987</v>
      </c>
      <c r="BE812" t="s">
        <v>71</v>
      </c>
      <c r="BF812" t="s">
        <v>7490</v>
      </c>
      <c r="BG812" t="str">
        <f>HYPERLINK("http://dx.doi.org/10.1108/JEIM-02-2021-0066","http://dx.doi.org/10.1108/JEIM-02-2021-0066")</f>
        <v>http://dx.doi.org/10.1108/JEIM-02-2021-0066</v>
      </c>
      <c r="BH812" t="s">
        <v>71</v>
      </c>
      <c r="BI812" t="s">
        <v>7491</v>
      </c>
      <c r="BJ812" t="s">
        <v>71</v>
      </c>
      <c r="BK812" t="s">
        <v>71</v>
      </c>
      <c r="BL812" t="s">
        <v>71</v>
      </c>
      <c r="BM812" t="s">
        <v>71</v>
      </c>
      <c r="BN812" t="s">
        <v>71</v>
      </c>
      <c r="BO812" t="s">
        <v>71</v>
      </c>
      <c r="BP812" t="s">
        <v>71</v>
      </c>
      <c r="BQ812" t="s">
        <v>71</v>
      </c>
      <c r="BR812" t="s">
        <v>71</v>
      </c>
      <c r="BS812" t="s">
        <v>71</v>
      </c>
      <c r="BT812" t="s">
        <v>7492</v>
      </c>
      <c r="BU812" t="str">
        <f>HYPERLINK("https%3A%2F%2Fwww.webofscience.com%2Fwos%2Fwoscc%2Ffull-record%2FWOS:000651881000001","View Full Record in Web of Science")</f>
        <v>View Full Record in Web of Science</v>
      </c>
    </row>
    <row r="813" spans="1:73" x14ac:dyDescent="0.25">
      <c r="A813" t="s">
        <v>69</v>
      </c>
      <c r="B813" t="s">
        <v>7493</v>
      </c>
      <c r="C813" t="s">
        <v>71</v>
      </c>
      <c r="D813" t="s">
        <v>71</v>
      </c>
      <c r="E813" t="s">
        <v>71</v>
      </c>
      <c r="F813" t="s">
        <v>7494</v>
      </c>
      <c r="G813" t="s">
        <v>71</v>
      </c>
      <c r="H813" t="s">
        <v>71</v>
      </c>
      <c r="I813" t="s">
        <v>7495</v>
      </c>
      <c r="K813" t="s">
        <v>7496</v>
      </c>
      <c r="L813" t="s">
        <v>71</v>
      </c>
      <c r="M813" t="s">
        <v>71</v>
      </c>
      <c r="N813" t="s">
        <v>71</v>
      </c>
      <c r="O813" t="s">
        <v>71</v>
      </c>
      <c r="P813" t="s">
        <v>71</v>
      </c>
      <c r="Q813" t="s">
        <v>71</v>
      </c>
      <c r="R813" t="s">
        <v>71</v>
      </c>
      <c r="S813" t="s">
        <v>71</v>
      </c>
      <c r="T813" t="s">
        <v>71</v>
      </c>
      <c r="U813" t="s">
        <v>71</v>
      </c>
      <c r="V813" t="s">
        <v>71</v>
      </c>
      <c r="W813" t="s">
        <v>7497</v>
      </c>
      <c r="X813" t="s">
        <v>71</v>
      </c>
      <c r="Y813" t="s">
        <v>71</v>
      </c>
      <c r="Z813" t="s">
        <v>71</v>
      </c>
      <c r="AA813" t="s">
        <v>71</v>
      </c>
      <c r="AB813" t="s">
        <v>71</v>
      </c>
      <c r="AC813" t="s">
        <v>71</v>
      </c>
      <c r="AD813" t="s">
        <v>71</v>
      </c>
      <c r="AE813" t="s">
        <v>71</v>
      </c>
      <c r="AF813" t="s">
        <v>71</v>
      </c>
      <c r="AG813" t="s">
        <v>71</v>
      </c>
      <c r="AH813" t="s">
        <v>71</v>
      </c>
      <c r="AI813" t="s">
        <v>71</v>
      </c>
      <c r="AJ813" t="s">
        <v>71</v>
      </c>
      <c r="AK813" t="s">
        <v>71</v>
      </c>
      <c r="AL813" t="s">
        <v>71</v>
      </c>
      <c r="AM813" t="s">
        <v>71</v>
      </c>
      <c r="AN813" t="s">
        <v>71</v>
      </c>
      <c r="AO813" t="s">
        <v>71</v>
      </c>
      <c r="AP813" t="s">
        <v>7498</v>
      </c>
      <c r="AQ813" t="s">
        <v>7499</v>
      </c>
      <c r="AR813" t="s">
        <v>71</v>
      </c>
      <c r="AS813" t="s">
        <v>71</v>
      </c>
      <c r="AT813" t="s">
        <v>71</v>
      </c>
      <c r="AU813" t="s">
        <v>239</v>
      </c>
      <c r="AV813">
        <v>2019</v>
      </c>
      <c r="AW813">
        <v>14</v>
      </c>
      <c r="AX813">
        <v>1</v>
      </c>
      <c r="AY813" t="s">
        <v>71</v>
      </c>
      <c r="AZ813" t="s">
        <v>71</v>
      </c>
      <c r="BA813" t="s">
        <v>71</v>
      </c>
      <c r="BB813" t="s">
        <v>71</v>
      </c>
      <c r="BC813">
        <v>45</v>
      </c>
      <c r="BD813">
        <v>55</v>
      </c>
      <c r="BE813" t="s">
        <v>71</v>
      </c>
      <c r="BF813" t="s">
        <v>7500</v>
      </c>
      <c r="BG813" t="str">
        <f>HYPERLINK("http://dx.doi.org/10.1109/MCI.2018.2881643","http://dx.doi.org/10.1109/MCI.2018.2881643")</f>
        <v>http://dx.doi.org/10.1109/MCI.2018.2881643</v>
      </c>
      <c r="BH813" t="s">
        <v>71</v>
      </c>
      <c r="BI813" t="s">
        <v>71</v>
      </c>
      <c r="BJ813" t="s">
        <v>71</v>
      </c>
      <c r="BK813" t="s">
        <v>71</v>
      </c>
      <c r="BL813" t="s">
        <v>71</v>
      </c>
      <c r="BM813" t="s">
        <v>71</v>
      </c>
      <c r="BN813" t="s">
        <v>71</v>
      </c>
      <c r="BO813" t="s">
        <v>71</v>
      </c>
      <c r="BP813" t="s">
        <v>71</v>
      </c>
      <c r="BQ813" t="s">
        <v>71</v>
      </c>
      <c r="BR813" t="s">
        <v>71</v>
      </c>
      <c r="BS813" t="s">
        <v>71</v>
      </c>
      <c r="BT813" t="s">
        <v>7501</v>
      </c>
      <c r="BU813" t="str">
        <f>HYPERLINK("https%3A%2F%2Fwww.webofscience.com%2Fwos%2Fwoscc%2Ffull-record%2FWOS:000456164000004","View Full Record in Web of Science")</f>
        <v>View Full Record in Web of Science</v>
      </c>
    </row>
    <row r="814" spans="1:73" x14ac:dyDescent="0.25">
      <c r="A814" t="s">
        <v>83</v>
      </c>
      <c r="B814" t="s">
        <v>7502</v>
      </c>
      <c r="C814" t="s">
        <v>71</v>
      </c>
      <c r="D814" t="s">
        <v>7503</v>
      </c>
      <c r="E814" t="s">
        <v>71</v>
      </c>
      <c r="F814" t="s">
        <v>7504</v>
      </c>
      <c r="G814" t="s">
        <v>71</v>
      </c>
      <c r="H814" t="s">
        <v>71</v>
      </c>
      <c r="I814" t="s">
        <v>7505</v>
      </c>
      <c r="K814" t="s">
        <v>7506</v>
      </c>
      <c r="L814" t="s">
        <v>71</v>
      </c>
      <c r="M814" t="s">
        <v>71</v>
      </c>
      <c r="N814" t="s">
        <v>71</v>
      </c>
      <c r="O814" t="s">
        <v>71</v>
      </c>
      <c r="P814" t="s">
        <v>7507</v>
      </c>
      <c r="Q814" t="s">
        <v>7508</v>
      </c>
      <c r="R814" t="s">
        <v>7509</v>
      </c>
      <c r="S814" t="s">
        <v>71</v>
      </c>
      <c r="T814" t="s">
        <v>71</v>
      </c>
      <c r="U814" t="s">
        <v>71</v>
      </c>
      <c r="V814" t="s">
        <v>71</v>
      </c>
      <c r="W814" t="s">
        <v>7510</v>
      </c>
      <c r="X814" t="s">
        <v>71</v>
      </c>
      <c r="Y814" t="s">
        <v>71</v>
      </c>
      <c r="Z814" t="s">
        <v>71</v>
      </c>
      <c r="AA814" t="s">
        <v>71</v>
      </c>
      <c r="AB814" t="s">
        <v>7511</v>
      </c>
      <c r="AC814" t="s">
        <v>7512</v>
      </c>
      <c r="AD814" t="s">
        <v>71</v>
      </c>
      <c r="AE814" t="s">
        <v>71</v>
      </c>
      <c r="AF814" t="s">
        <v>71</v>
      </c>
      <c r="AG814" t="s">
        <v>71</v>
      </c>
      <c r="AH814" t="s">
        <v>71</v>
      </c>
      <c r="AI814" t="s">
        <v>71</v>
      </c>
      <c r="AJ814" t="s">
        <v>71</v>
      </c>
      <c r="AK814" t="s">
        <v>71</v>
      </c>
      <c r="AL814" t="s">
        <v>71</v>
      </c>
      <c r="AM814" t="s">
        <v>71</v>
      </c>
      <c r="AN814" t="s">
        <v>71</v>
      </c>
      <c r="AO814" t="s">
        <v>71</v>
      </c>
      <c r="AP814" t="s">
        <v>71</v>
      </c>
      <c r="AQ814" t="s">
        <v>71</v>
      </c>
      <c r="AR814" t="s">
        <v>7513</v>
      </c>
      <c r="AS814" t="s">
        <v>71</v>
      </c>
      <c r="AT814" t="s">
        <v>71</v>
      </c>
      <c r="AU814" t="s">
        <v>71</v>
      </c>
      <c r="AV814">
        <v>2015</v>
      </c>
      <c r="AW814" t="s">
        <v>71</v>
      </c>
      <c r="AX814" t="s">
        <v>71</v>
      </c>
      <c r="AY814" t="s">
        <v>71</v>
      </c>
      <c r="AZ814" t="s">
        <v>71</v>
      </c>
      <c r="BA814" t="s">
        <v>71</v>
      </c>
      <c r="BB814" t="s">
        <v>71</v>
      </c>
      <c r="BC814">
        <v>372</v>
      </c>
      <c r="BD814">
        <v>379</v>
      </c>
      <c r="BE814" t="s">
        <v>71</v>
      </c>
      <c r="BF814" t="s">
        <v>7514</v>
      </c>
      <c r="BG814" t="str">
        <f>HYPERLINK("http://dx.doi.org/10.1109/3PGCIC.2015.38","http://dx.doi.org/10.1109/3PGCIC.2015.38")</f>
        <v>http://dx.doi.org/10.1109/3PGCIC.2015.38</v>
      </c>
      <c r="BH814" t="s">
        <v>71</v>
      </c>
      <c r="BI814" t="s">
        <v>71</v>
      </c>
      <c r="BJ814" t="s">
        <v>71</v>
      </c>
      <c r="BK814" t="s">
        <v>71</v>
      </c>
      <c r="BL814" t="s">
        <v>71</v>
      </c>
      <c r="BM814" t="s">
        <v>71</v>
      </c>
      <c r="BN814" t="s">
        <v>71</v>
      </c>
      <c r="BO814" t="s">
        <v>71</v>
      </c>
      <c r="BP814" t="s">
        <v>71</v>
      </c>
      <c r="BQ814" t="s">
        <v>71</v>
      </c>
      <c r="BR814" t="s">
        <v>71</v>
      </c>
      <c r="BS814" t="s">
        <v>71</v>
      </c>
      <c r="BT814" t="s">
        <v>7515</v>
      </c>
      <c r="BU814" t="str">
        <f>HYPERLINK("https%3A%2F%2Fwww.webofscience.com%2Fwos%2Fwoscc%2Ffull-record%2FWOS:000380398500058","View Full Record in Web of Science")</f>
        <v>View Full Record in Web of Science</v>
      </c>
    </row>
    <row r="815" spans="1:73" x14ac:dyDescent="0.25">
      <c r="A815" t="s">
        <v>69</v>
      </c>
      <c r="B815" t="s">
        <v>7516</v>
      </c>
      <c r="C815" t="s">
        <v>71</v>
      </c>
      <c r="D815" t="s">
        <v>71</v>
      </c>
      <c r="E815" t="s">
        <v>71</v>
      </c>
      <c r="F815" t="s">
        <v>7517</v>
      </c>
      <c r="G815" t="s">
        <v>71</v>
      </c>
      <c r="H815" t="s">
        <v>71</v>
      </c>
      <c r="I815" t="s">
        <v>7518</v>
      </c>
      <c r="K815" t="s">
        <v>2428</v>
      </c>
      <c r="L815" t="s">
        <v>71</v>
      </c>
      <c r="M815" t="s">
        <v>71</v>
      </c>
      <c r="N815" t="s">
        <v>71</v>
      </c>
      <c r="O815" t="s">
        <v>71</v>
      </c>
      <c r="P815" t="s">
        <v>7519</v>
      </c>
      <c r="Q815" t="s">
        <v>7520</v>
      </c>
      <c r="R815" t="s">
        <v>7521</v>
      </c>
      <c r="S815" t="s">
        <v>7522</v>
      </c>
      <c r="T815" t="s">
        <v>7523</v>
      </c>
      <c r="U815" t="s">
        <v>71</v>
      </c>
      <c r="V815" t="s">
        <v>71</v>
      </c>
      <c r="W815" t="s">
        <v>7524</v>
      </c>
      <c r="X815" t="s">
        <v>71</v>
      </c>
      <c r="Y815" t="s">
        <v>71</v>
      </c>
      <c r="Z815" t="s">
        <v>71</v>
      </c>
      <c r="AA815" t="s">
        <v>71</v>
      </c>
      <c r="AB815" t="s">
        <v>71</v>
      </c>
      <c r="AC815" t="s">
        <v>71</v>
      </c>
      <c r="AD815" t="s">
        <v>71</v>
      </c>
      <c r="AE815" t="s">
        <v>71</v>
      </c>
      <c r="AF815" t="s">
        <v>71</v>
      </c>
      <c r="AG815" t="s">
        <v>71</v>
      </c>
      <c r="AH815" t="s">
        <v>71</v>
      </c>
      <c r="AI815" t="s">
        <v>71</v>
      </c>
      <c r="AJ815" t="s">
        <v>71</v>
      </c>
      <c r="AK815" t="s">
        <v>71</v>
      </c>
      <c r="AL815" t="s">
        <v>71</v>
      </c>
      <c r="AM815" t="s">
        <v>71</v>
      </c>
      <c r="AN815" t="s">
        <v>71</v>
      </c>
      <c r="AO815" t="s">
        <v>71</v>
      </c>
      <c r="AP815" t="s">
        <v>2430</v>
      </c>
      <c r="AQ815" t="s">
        <v>2431</v>
      </c>
      <c r="AR815" t="s">
        <v>71</v>
      </c>
      <c r="AS815" t="s">
        <v>71</v>
      </c>
      <c r="AT815" t="s">
        <v>71</v>
      </c>
      <c r="AU815" t="s">
        <v>7525</v>
      </c>
      <c r="AV815">
        <v>2019</v>
      </c>
      <c r="AW815">
        <v>328</v>
      </c>
      <c r="AX815" t="s">
        <v>71</v>
      </c>
      <c r="AY815" t="s">
        <v>71</v>
      </c>
      <c r="AZ815" t="s">
        <v>71</v>
      </c>
      <c r="BA815" t="s">
        <v>180</v>
      </c>
      <c r="BB815" t="s">
        <v>71</v>
      </c>
      <c r="BC815">
        <v>5</v>
      </c>
      <c r="BD815">
        <v>15</v>
      </c>
      <c r="BE815" t="s">
        <v>71</v>
      </c>
      <c r="BF815" t="s">
        <v>7526</v>
      </c>
      <c r="BG815" t="str">
        <f>HYPERLINK("http://dx.doi.org/10.1016/j.neucom.2018.02.100","http://dx.doi.org/10.1016/j.neucom.2018.02.100")</f>
        <v>http://dx.doi.org/10.1016/j.neucom.2018.02.100</v>
      </c>
      <c r="BH815" t="s">
        <v>71</v>
      </c>
      <c r="BI815" t="s">
        <v>71</v>
      </c>
      <c r="BJ815" t="s">
        <v>71</v>
      </c>
      <c r="BK815" t="s">
        <v>71</v>
      </c>
      <c r="BL815" t="s">
        <v>71</v>
      </c>
      <c r="BM815" t="s">
        <v>71</v>
      </c>
      <c r="BN815" t="s">
        <v>71</v>
      </c>
      <c r="BO815" t="s">
        <v>71</v>
      </c>
      <c r="BP815" t="s">
        <v>71</v>
      </c>
      <c r="BQ815" t="s">
        <v>71</v>
      </c>
      <c r="BR815" t="s">
        <v>71</v>
      </c>
      <c r="BS815" t="s">
        <v>71</v>
      </c>
      <c r="BT815" t="s">
        <v>7527</v>
      </c>
      <c r="BU815" t="str">
        <f>HYPERLINK("https%3A%2F%2Fwww.webofscience.com%2Fwos%2Fwoscc%2Ffull-record%2FWOS:000458065600002","View Full Record in Web of Science")</f>
        <v>View Full Record in Web of Science</v>
      </c>
    </row>
    <row r="816" spans="1:73" x14ac:dyDescent="0.25">
      <c r="A816" t="s">
        <v>69</v>
      </c>
      <c r="B816" t="s">
        <v>7528</v>
      </c>
      <c r="C816" t="s">
        <v>71</v>
      </c>
      <c r="D816" t="s">
        <v>71</v>
      </c>
      <c r="E816" t="s">
        <v>71</v>
      </c>
      <c r="F816" t="s">
        <v>7529</v>
      </c>
      <c r="G816" t="s">
        <v>71</v>
      </c>
      <c r="H816" t="s">
        <v>71</v>
      </c>
      <c r="I816" t="s">
        <v>7530</v>
      </c>
      <c r="K816" t="s">
        <v>3009</v>
      </c>
      <c r="L816" t="s">
        <v>71</v>
      </c>
      <c r="M816" t="s">
        <v>71</v>
      </c>
      <c r="N816" t="s">
        <v>71</v>
      </c>
      <c r="O816" t="s">
        <v>71</v>
      </c>
      <c r="P816" t="s">
        <v>71</v>
      </c>
      <c r="Q816" t="s">
        <v>71</v>
      </c>
      <c r="R816" t="s">
        <v>71</v>
      </c>
      <c r="S816" t="s">
        <v>71</v>
      </c>
      <c r="T816" t="s">
        <v>71</v>
      </c>
      <c r="U816" t="s">
        <v>71</v>
      </c>
      <c r="V816" t="s">
        <v>71</v>
      </c>
      <c r="W816" t="s">
        <v>7531</v>
      </c>
      <c r="X816" t="s">
        <v>71</v>
      </c>
      <c r="Y816" t="s">
        <v>71</v>
      </c>
      <c r="Z816" t="s">
        <v>71</v>
      </c>
      <c r="AA816" t="s">
        <v>71</v>
      </c>
      <c r="AB816" t="s">
        <v>71</v>
      </c>
      <c r="AC816" t="s">
        <v>7532</v>
      </c>
      <c r="AD816" t="s">
        <v>71</v>
      </c>
      <c r="AE816" t="s">
        <v>71</v>
      </c>
      <c r="AF816" t="s">
        <v>71</v>
      </c>
      <c r="AG816" t="s">
        <v>71</v>
      </c>
      <c r="AH816" t="s">
        <v>71</v>
      </c>
      <c r="AI816" t="s">
        <v>71</v>
      </c>
      <c r="AJ816" t="s">
        <v>71</v>
      </c>
      <c r="AK816" t="s">
        <v>71</v>
      </c>
      <c r="AL816" t="s">
        <v>71</v>
      </c>
      <c r="AM816" t="s">
        <v>71</v>
      </c>
      <c r="AN816" t="s">
        <v>71</v>
      </c>
      <c r="AO816" t="s">
        <v>71</v>
      </c>
      <c r="AP816" t="s">
        <v>3011</v>
      </c>
      <c r="AQ816" t="s">
        <v>3012</v>
      </c>
      <c r="AR816" t="s">
        <v>71</v>
      </c>
      <c r="AS816" t="s">
        <v>71</v>
      </c>
      <c r="AT816" t="s">
        <v>71</v>
      </c>
      <c r="AU816" t="s">
        <v>7533</v>
      </c>
      <c r="AV816">
        <v>2015</v>
      </c>
      <c r="AW816">
        <v>28</v>
      </c>
      <c r="AX816">
        <v>10</v>
      </c>
      <c r="AY816" t="s">
        <v>71</v>
      </c>
      <c r="AZ816" t="s">
        <v>71</v>
      </c>
      <c r="BA816" t="s">
        <v>71</v>
      </c>
      <c r="BB816" t="s">
        <v>71</v>
      </c>
      <c r="BC816">
        <v>1063</v>
      </c>
      <c r="BD816">
        <v>1076</v>
      </c>
      <c r="BE816" t="s">
        <v>71</v>
      </c>
      <c r="BF816" t="s">
        <v>7534</v>
      </c>
      <c r="BG816" t="str">
        <f>HYPERLINK("http://dx.doi.org/10.1080/0951192X.2014.959058","http://dx.doi.org/10.1080/0951192X.2014.959058")</f>
        <v>http://dx.doi.org/10.1080/0951192X.2014.959058</v>
      </c>
      <c r="BH816" t="s">
        <v>71</v>
      </c>
      <c r="BI816" t="s">
        <v>71</v>
      </c>
      <c r="BJ816" t="s">
        <v>71</v>
      </c>
      <c r="BK816" t="s">
        <v>71</v>
      </c>
      <c r="BL816" t="s">
        <v>71</v>
      </c>
      <c r="BM816" t="s">
        <v>71</v>
      </c>
      <c r="BN816" t="s">
        <v>71</v>
      </c>
      <c r="BO816" t="s">
        <v>71</v>
      </c>
      <c r="BP816" t="s">
        <v>71</v>
      </c>
      <c r="BQ816" t="s">
        <v>71</v>
      </c>
      <c r="BR816" t="s">
        <v>71</v>
      </c>
      <c r="BS816" t="s">
        <v>71</v>
      </c>
      <c r="BT816" t="s">
        <v>7535</v>
      </c>
      <c r="BU816" t="str">
        <f>HYPERLINK("https%3A%2F%2Fwww.webofscience.com%2Fwos%2Fwoscc%2Ffull-record%2FWOS:000359744300004","View Full Record in Web of Science")</f>
        <v>View Full Record in Web of Science</v>
      </c>
    </row>
    <row r="817" spans="1:73" x14ac:dyDescent="0.25">
      <c r="A817" t="s">
        <v>69</v>
      </c>
      <c r="B817" t="s">
        <v>7536</v>
      </c>
      <c r="C817" t="s">
        <v>71</v>
      </c>
      <c r="D817" t="s">
        <v>71</v>
      </c>
      <c r="E817" t="s">
        <v>71</v>
      </c>
      <c r="F817" t="s">
        <v>7537</v>
      </c>
      <c r="G817" t="s">
        <v>71</v>
      </c>
      <c r="H817" t="s">
        <v>71</v>
      </c>
      <c r="I817" t="s">
        <v>7538</v>
      </c>
      <c r="K817" t="s">
        <v>7539</v>
      </c>
      <c r="L817" t="s">
        <v>71</v>
      </c>
      <c r="M817" t="s">
        <v>71</v>
      </c>
      <c r="N817" t="s">
        <v>71</v>
      </c>
      <c r="O817" t="s">
        <v>71</v>
      </c>
      <c r="P817" t="s">
        <v>71</v>
      </c>
      <c r="Q817" t="s">
        <v>71</v>
      </c>
      <c r="R817" t="s">
        <v>71</v>
      </c>
      <c r="S817" t="s">
        <v>71</v>
      </c>
      <c r="T817" t="s">
        <v>71</v>
      </c>
      <c r="U817" t="s">
        <v>71</v>
      </c>
      <c r="V817" t="s">
        <v>71</v>
      </c>
      <c r="W817" t="s">
        <v>7540</v>
      </c>
      <c r="X817" t="s">
        <v>71</v>
      </c>
      <c r="Y817" t="s">
        <v>71</v>
      </c>
      <c r="Z817" t="s">
        <v>71</v>
      </c>
      <c r="AA817" t="s">
        <v>71</v>
      </c>
      <c r="AB817" t="s">
        <v>71</v>
      </c>
      <c r="AC817" t="s">
        <v>71</v>
      </c>
      <c r="AD817" t="s">
        <v>71</v>
      </c>
      <c r="AE817" t="s">
        <v>71</v>
      </c>
      <c r="AF817" t="s">
        <v>71</v>
      </c>
      <c r="AG817" t="s">
        <v>71</v>
      </c>
      <c r="AH817" t="s">
        <v>71</v>
      </c>
      <c r="AI817" t="s">
        <v>71</v>
      </c>
      <c r="AJ817" t="s">
        <v>71</v>
      </c>
      <c r="AK817" t="s">
        <v>71</v>
      </c>
      <c r="AL817" t="s">
        <v>71</v>
      </c>
      <c r="AM817" t="s">
        <v>71</v>
      </c>
      <c r="AN817" t="s">
        <v>71</v>
      </c>
      <c r="AO817" t="s">
        <v>71</v>
      </c>
      <c r="AP817" t="s">
        <v>7541</v>
      </c>
      <c r="AQ817" t="s">
        <v>7542</v>
      </c>
      <c r="AR817" t="s">
        <v>71</v>
      </c>
      <c r="AS817" t="s">
        <v>71</v>
      </c>
      <c r="AT817" t="s">
        <v>71</v>
      </c>
      <c r="AU817" t="s">
        <v>794</v>
      </c>
      <c r="AV817">
        <v>2022</v>
      </c>
      <c r="AW817">
        <v>152</v>
      </c>
      <c r="AX817" t="s">
        <v>71</v>
      </c>
      <c r="AY817" t="s">
        <v>71</v>
      </c>
      <c r="AZ817" t="s">
        <v>71</v>
      </c>
      <c r="BA817" t="s">
        <v>71</v>
      </c>
      <c r="BB817" t="s">
        <v>71</v>
      </c>
      <c r="BC817" t="s">
        <v>71</v>
      </c>
      <c r="BD817" t="s">
        <v>71</v>
      </c>
      <c r="BE817">
        <v>113634</v>
      </c>
      <c r="BF817" t="s">
        <v>7543</v>
      </c>
      <c r="BG817" t="str">
        <f>HYPERLINK("http://dx.doi.org/10.1016/j.dss.2021.113634","http://dx.doi.org/10.1016/j.dss.2021.113634")</f>
        <v>http://dx.doi.org/10.1016/j.dss.2021.113634</v>
      </c>
      <c r="BH817" t="s">
        <v>71</v>
      </c>
      <c r="BI817" t="s">
        <v>7544</v>
      </c>
      <c r="BJ817" t="s">
        <v>71</v>
      </c>
      <c r="BK817" t="s">
        <v>71</v>
      </c>
      <c r="BL817" t="s">
        <v>71</v>
      </c>
      <c r="BM817" t="s">
        <v>71</v>
      </c>
      <c r="BN817" t="s">
        <v>71</v>
      </c>
      <c r="BO817" t="s">
        <v>71</v>
      </c>
      <c r="BP817" t="s">
        <v>71</v>
      </c>
      <c r="BQ817" t="s">
        <v>71</v>
      </c>
      <c r="BR817" t="s">
        <v>71</v>
      </c>
      <c r="BS817" t="s">
        <v>71</v>
      </c>
      <c r="BT817" t="s">
        <v>7545</v>
      </c>
      <c r="BU817" t="str">
        <f>HYPERLINK("https%3A%2F%2Fwww.webofscience.com%2Fwos%2Fwoscc%2Ffull-record%2FWOS:000721384600007","View Full Record in Web of Science")</f>
        <v>View Full Record in Web of Science</v>
      </c>
    </row>
    <row r="818" spans="1:73" x14ac:dyDescent="0.25">
      <c r="A818" t="s">
        <v>69</v>
      </c>
      <c r="B818" t="s">
        <v>7546</v>
      </c>
      <c r="C818" t="s">
        <v>71</v>
      </c>
      <c r="D818" t="s">
        <v>71</v>
      </c>
      <c r="E818" t="s">
        <v>71</v>
      </c>
      <c r="F818" t="s">
        <v>7547</v>
      </c>
      <c r="G818" t="s">
        <v>71</v>
      </c>
      <c r="H818" t="s">
        <v>71</v>
      </c>
      <c r="I818" t="s">
        <v>7548</v>
      </c>
      <c r="K818" t="s">
        <v>338</v>
      </c>
      <c r="L818" t="s">
        <v>71</v>
      </c>
      <c r="M818" t="s">
        <v>71</v>
      </c>
      <c r="N818" t="s">
        <v>71</v>
      </c>
      <c r="O818" t="s">
        <v>71</v>
      </c>
      <c r="P818" t="s">
        <v>71</v>
      </c>
      <c r="Q818" t="s">
        <v>71</v>
      </c>
      <c r="R818" t="s">
        <v>71</v>
      </c>
      <c r="S818" t="s">
        <v>71</v>
      </c>
      <c r="T818" t="s">
        <v>71</v>
      </c>
      <c r="U818" t="s">
        <v>71</v>
      </c>
      <c r="V818" t="s">
        <v>71</v>
      </c>
      <c r="W818" t="s">
        <v>7549</v>
      </c>
      <c r="X818" t="s">
        <v>71</v>
      </c>
      <c r="Y818" t="s">
        <v>71</v>
      </c>
      <c r="Z818" t="s">
        <v>71</v>
      </c>
      <c r="AA818" t="s">
        <v>71</v>
      </c>
      <c r="AB818" t="s">
        <v>71</v>
      </c>
      <c r="AC818" t="s">
        <v>71</v>
      </c>
      <c r="AD818" t="s">
        <v>71</v>
      </c>
      <c r="AE818" t="s">
        <v>71</v>
      </c>
      <c r="AF818" t="s">
        <v>71</v>
      </c>
      <c r="AG818" t="s">
        <v>71</v>
      </c>
      <c r="AH818" t="s">
        <v>71</v>
      </c>
      <c r="AI818" t="s">
        <v>71</v>
      </c>
      <c r="AJ818" t="s">
        <v>71</v>
      </c>
      <c r="AK818" t="s">
        <v>71</v>
      </c>
      <c r="AL818" t="s">
        <v>71</v>
      </c>
      <c r="AM818" t="s">
        <v>71</v>
      </c>
      <c r="AN818" t="s">
        <v>71</v>
      </c>
      <c r="AO818" t="s">
        <v>71</v>
      </c>
      <c r="AP818" t="s">
        <v>342</v>
      </c>
      <c r="AQ818" t="s">
        <v>343</v>
      </c>
      <c r="AR818" t="s">
        <v>71</v>
      </c>
      <c r="AS818" t="s">
        <v>71</v>
      </c>
      <c r="AT818" t="s">
        <v>71</v>
      </c>
      <c r="AU818" t="s">
        <v>960</v>
      </c>
      <c r="AV818">
        <v>2022</v>
      </c>
      <c r="AW818">
        <v>24</v>
      </c>
      <c r="AX818">
        <v>3</v>
      </c>
      <c r="AY818" t="s">
        <v>71</v>
      </c>
      <c r="AZ818" t="s">
        <v>71</v>
      </c>
      <c r="BA818" t="s">
        <v>71</v>
      </c>
      <c r="BB818" t="s">
        <v>71</v>
      </c>
      <c r="BC818">
        <v>1253</v>
      </c>
      <c r="BD818">
        <v>1274</v>
      </c>
      <c r="BE818" t="s">
        <v>71</v>
      </c>
      <c r="BF818" t="s">
        <v>7550</v>
      </c>
      <c r="BG818" t="str">
        <f>HYPERLINK("http://dx.doi.org/10.1007/s40815-021-01148-0","http://dx.doi.org/10.1007/s40815-021-01148-0")</f>
        <v>http://dx.doi.org/10.1007/s40815-021-01148-0</v>
      </c>
      <c r="BH818" t="s">
        <v>71</v>
      </c>
      <c r="BI818" t="s">
        <v>4262</v>
      </c>
      <c r="BJ818" t="s">
        <v>71</v>
      </c>
      <c r="BK818" t="s">
        <v>71</v>
      </c>
      <c r="BL818" t="s">
        <v>71</v>
      </c>
      <c r="BM818" t="s">
        <v>71</v>
      </c>
      <c r="BN818" t="s">
        <v>71</v>
      </c>
      <c r="BO818" t="s">
        <v>71</v>
      </c>
      <c r="BP818" t="s">
        <v>71</v>
      </c>
      <c r="BQ818" t="s">
        <v>71</v>
      </c>
      <c r="BR818" t="s">
        <v>71</v>
      </c>
      <c r="BS818" t="s">
        <v>71</v>
      </c>
      <c r="BT818" t="s">
        <v>7551</v>
      </c>
      <c r="BU818" t="str">
        <f>HYPERLINK("https%3A%2F%2Fwww.webofscience.com%2Fwos%2Fwoscc%2Ffull-record%2FWOS:000687106000013","View Full Record in Web of Science")</f>
        <v>View Full Record in Web of Science</v>
      </c>
    </row>
    <row r="819" spans="1:73" x14ac:dyDescent="0.25">
      <c r="A819" t="s">
        <v>69</v>
      </c>
      <c r="B819" t="s">
        <v>7552</v>
      </c>
      <c r="C819" t="s">
        <v>71</v>
      </c>
      <c r="D819" t="s">
        <v>71</v>
      </c>
      <c r="E819" t="s">
        <v>71</v>
      </c>
      <c r="F819" t="s">
        <v>7552</v>
      </c>
      <c r="G819" t="s">
        <v>71</v>
      </c>
      <c r="H819" t="s">
        <v>71</v>
      </c>
      <c r="I819" t="s">
        <v>7553</v>
      </c>
      <c r="K819" t="s">
        <v>3061</v>
      </c>
      <c r="L819" t="s">
        <v>71</v>
      </c>
      <c r="M819" t="s">
        <v>71</v>
      </c>
      <c r="N819" t="s">
        <v>71</v>
      </c>
      <c r="O819" t="s">
        <v>71</v>
      </c>
      <c r="P819" t="s">
        <v>71</v>
      </c>
      <c r="Q819" t="s">
        <v>71</v>
      </c>
      <c r="R819" t="s">
        <v>71</v>
      </c>
      <c r="S819" t="s">
        <v>71</v>
      </c>
      <c r="T819" t="s">
        <v>71</v>
      </c>
      <c r="U819" t="s">
        <v>71</v>
      </c>
      <c r="V819" t="s">
        <v>71</v>
      </c>
      <c r="W819" t="s">
        <v>7554</v>
      </c>
      <c r="X819" t="s">
        <v>71</v>
      </c>
      <c r="Y819" t="s">
        <v>71</v>
      </c>
      <c r="Z819" t="s">
        <v>71</v>
      </c>
      <c r="AA819" t="s">
        <v>71</v>
      </c>
      <c r="AB819" t="s">
        <v>3445</v>
      </c>
      <c r="AC819" t="s">
        <v>3446</v>
      </c>
      <c r="AD819" t="s">
        <v>71</v>
      </c>
      <c r="AE819" t="s">
        <v>71</v>
      </c>
      <c r="AF819" t="s">
        <v>71</v>
      </c>
      <c r="AG819" t="s">
        <v>71</v>
      </c>
      <c r="AH819" t="s">
        <v>71</v>
      </c>
      <c r="AI819" t="s">
        <v>71</v>
      </c>
      <c r="AJ819" t="s">
        <v>71</v>
      </c>
      <c r="AK819" t="s">
        <v>71</v>
      </c>
      <c r="AL819" t="s">
        <v>71</v>
      </c>
      <c r="AM819" t="s">
        <v>71</v>
      </c>
      <c r="AN819" t="s">
        <v>71</v>
      </c>
      <c r="AO819" t="s">
        <v>71</v>
      </c>
      <c r="AP819" t="s">
        <v>3063</v>
      </c>
      <c r="AQ819" t="s">
        <v>6791</v>
      </c>
      <c r="AR819" t="s">
        <v>71</v>
      </c>
      <c r="AS819" t="s">
        <v>71</v>
      </c>
      <c r="AT819" t="s">
        <v>71</v>
      </c>
      <c r="AU819" t="s">
        <v>129</v>
      </c>
      <c r="AV819">
        <v>2005</v>
      </c>
      <c r="AW819">
        <v>19</v>
      </c>
      <c r="AX819">
        <v>7</v>
      </c>
      <c r="AY819" t="s">
        <v>71</v>
      </c>
      <c r="AZ819" t="s">
        <v>71</v>
      </c>
      <c r="BA819" t="s">
        <v>71</v>
      </c>
      <c r="BB819" t="s">
        <v>71</v>
      </c>
      <c r="BC819">
        <v>831</v>
      </c>
      <c r="BD819">
        <v>857</v>
      </c>
      <c r="BE819" t="s">
        <v>71</v>
      </c>
      <c r="BF819" t="s">
        <v>7555</v>
      </c>
      <c r="BG819" t="str">
        <f>HYPERLINK("http://dx.doi.org/10.1080/13658810500106729","http://dx.doi.org/10.1080/13658810500106729")</f>
        <v>http://dx.doi.org/10.1080/13658810500106729</v>
      </c>
      <c r="BH819" t="s">
        <v>71</v>
      </c>
      <c r="BI819" t="s">
        <v>71</v>
      </c>
      <c r="BJ819" t="s">
        <v>71</v>
      </c>
      <c r="BK819" t="s">
        <v>71</v>
      </c>
      <c r="BL819" t="s">
        <v>71</v>
      </c>
      <c r="BM819" t="s">
        <v>71</v>
      </c>
      <c r="BN819" t="s">
        <v>71</v>
      </c>
      <c r="BO819" t="s">
        <v>71</v>
      </c>
      <c r="BP819" t="s">
        <v>71</v>
      </c>
      <c r="BQ819" t="s">
        <v>71</v>
      </c>
      <c r="BR819" t="s">
        <v>71</v>
      </c>
      <c r="BS819" t="s">
        <v>71</v>
      </c>
      <c r="BT819" t="s">
        <v>7556</v>
      </c>
      <c r="BU819" t="str">
        <f>HYPERLINK("https%3A%2F%2Fwww.webofscience.com%2Fwos%2Fwoscc%2Ffull-record%2FWOS:000232224700005","View Full Record in Web of Science")</f>
        <v>View Full Record in Web of Science</v>
      </c>
    </row>
    <row r="820" spans="1:73" x14ac:dyDescent="0.25">
      <c r="A820" t="s">
        <v>69</v>
      </c>
      <c r="B820" t="s">
        <v>7557</v>
      </c>
      <c r="C820" t="s">
        <v>71</v>
      </c>
      <c r="D820" t="s">
        <v>71</v>
      </c>
      <c r="E820" t="s">
        <v>71</v>
      </c>
      <c r="F820" t="s">
        <v>7558</v>
      </c>
      <c r="G820" t="s">
        <v>71</v>
      </c>
      <c r="H820" t="s">
        <v>71</v>
      </c>
      <c r="I820" t="s">
        <v>7559</v>
      </c>
      <c r="K820" t="s">
        <v>269</v>
      </c>
      <c r="L820" t="s">
        <v>71</v>
      </c>
      <c r="M820" t="s">
        <v>71</v>
      </c>
      <c r="N820" t="s">
        <v>71</v>
      </c>
      <c r="O820" t="s">
        <v>71</v>
      </c>
      <c r="P820" t="s">
        <v>71</v>
      </c>
      <c r="Q820" t="s">
        <v>71</v>
      </c>
      <c r="R820" t="s">
        <v>71</v>
      </c>
      <c r="S820" t="s">
        <v>71</v>
      </c>
      <c r="T820" t="s">
        <v>71</v>
      </c>
      <c r="U820" t="s">
        <v>71</v>
      </c>
      <c r="V820" t="s">
        <v>71</v>
      </c>
      <c r="W820" t="s">
        <v>7560</v>
      </c>
      <c r="X820" t="s">
        <v>71</v>
      </c>
      <c r="Y820" t="s">
        <v>71</v>
      </c>
      <c r="Z820" t="s">
        <v>71</v>
      </c>
      <c r="AA820" t="s">
        <v>71</v>
      </c>
      <c r="AB820" t="s">
        <v>71</v>
      </c>
      <c r="AC820" t="s">
        <v>7561</v>
      </c>
      <c r="AD820" t="s">
        <v>71</v>
      </c>
      <c r="AE820" t="s">
        <v>71</v>
      </c>
      <c r="AF820" t="s">
        <v>71</v>
      </c>
      <c r="AG820" t="s">
        <v>71</v>
      </c>
      <c r="AH820" t="s">
        <v>71</v>
      </c>
      <c r="AI820" t="s">
        <v>71</v>
      </c>
      <c r="AJ820" t="s">
        <v>71</v>
      </c>
      <c r="AK820" t="s">
        <v>71</v>
      </c>
      <c r="AL820" t="s">
        <v>71</v>
      </c>
      <c r="AM820" t="s">
        <v>71</v>
      </c>
      <c r="AN820" t="s">
        <v>71</v>
      </c>
      <c r="AO820" t="s">
        <v>71</v>
      </c>
      <c r="AP820" t="s">
        <v>271</v>
      </c>
      <c r="AQ820" t="s">
        <v>71</v>
      </c>
      <c r="AR820" t="s">
        <v>71</v>
      </c>
      <c r="AS820" t="s">
        <v>71</v>
      </c>
      <c r="AT820" t="s">
        <v>71</v>
      </c>
      <c r="AU820" t="s">
        <v>71</v>
      </c>
      <c r="AV820">
        <v>2022</v>
      </c>
      <c r="AW820">
        <v>10</v>
      </c>
      <c r="AX820" t="s">
        <v>71</v>
      </c>
      <c r="AY820" t="s">
        <v>71</v>
      </c>
      <c r="AZ820" t="s">
        <v>71</v>
      </c>
      <c r="BA820" t="s">
        <v>71</v>
      </c>
      <c r="BB820" t="s">
        <v>71</v>
      </c>
      <c r="BC820">
        <v>13379</v>
      </c>
      <c r="BD820">
        <v>13399</v>
      </c>
      <c r="BE820" t="s">
        <v>71</v>
      </c>
      <c r="BF820" t="s">
        <v>7562</v>
      </c>
      <c r="BG820" t="str">
        <f>HYPERLINK("http://dx.doi.org/10.1109/ACCESS.2022.3146366","http://dx.doi.org/10.1109/ACCESS.2022.3146366")</f>
        <v>http://dx.doi.org/10.1109/ACCESS.2022.3146366</v>
      </c>
      <c r="BH820" t="s">
        <v>71</v>
      </c>
      <c r="BI820" t="s">
        <v>71</v>
      </c>
      <c r="BJ820" t="s">
        <v>71</v>
      </c>
      <c r="BK820" t="s">
        <v>71</v>
      </c>
      <c r="BL820" t="s">
        <v>71</v>
      </c>
      <c r="BM820" t="s">
        <v>71</v>
      </c>
      <c r="BN820" t="s">
        <v>71</v>
      </c>
      <c r="BO820" t="s">
        <v>71</v>
      </c>
      <c r="BP820" t="s">
        <v>71</v>
      </c>
      <c r="BQ820" t="s">
        <v>71</v>
      </c>
      <c r="BR820" t="s">
        <v>71</v>
      </c>
      <c r="BS820" t="s">
        <v>71</v>
      </c>
      <c r="BT820" t="s">
        <v>7563</v>
      </c>
      <c r="BU820" t="str">
        <f>HYPERLINK("https%3A%2F%2Fwww.webofscience.com%2Fwos%2Fwoscc%2Ffull-record%2FWOS:000751369800001","View Full Record in Web of Science")</f>
        <v>View Full Record in Web of Science</v>
      </c>
    </row>
    <row r="821" spans="1:73" x14ac:dyDescent="0.25">
      <c r="A821" t="s">
        <v>69</v>
      </c>
      <c r="B821" t="s">
        <v>7564</v>
      </c>
      <c r="C821" t="s">
        <v>71</v>
      </c>
      <c r="D821" t="s">
        <v>71</v>
      </c>
      <c r="E821" t="s">
        <v>71</v>
      </c>
      <c r="F821" t="s">
        <v>7565</v>
      </c>
      <c r="G821" t="s">
        <v>71</v>
      </c>
      <c r="H821" t="s">
        <v>71</v>
      </c>
      <c r="I821" t="s">
        <v>7566</v>
      </c>
      <c r="K821" t="s">
        <v>3848</v>
      </c>
      <c r="L821" t="s">
        <v>71</v>
      </c>
      <c r="M821" t="s">
        <v>71</v>
      </c>
      <c r="N821" t="s">
        <v>71</v>
      </c>
      <c r="O821" t="s">
        <v>71</v>
      </c>
      <c r="P821" t="s">
        <v>71</v>
      </c>
      <c r="Q821" t="s">
        <v>71</v>
      </c>
      <c r="R821" t="s">
        <v>71</v>
      </c>
      <c r="S821" t="s">
        <v>71</v>
      </c>
      <c r="T821" t="s">
        <v>71</v>
      </c>
      <c r="U821" t="s">
        <v>71</v>
      </c>
      <c r="V821" t="s">
        <v>71</v>
      </c>
      <c r="W821" t="s">
        <v>7567</v>
      </c>
      <c r="X821" t="s">
        <v>71</v>
      </c>
      <c r="Y821" t="s">
        <v>71</v>
      </c>
      <c r="Z821" t="s">
        <v>71</v>
      </c>
      <c r="AA821" t="s">
        <v>71</v>
      </c>
      <c r="AB821" t="s">
        <v>3473</v>
      </c>
      <c r="AC821" t="s">
        <v>7568</v>
      </c>
      <c r="AD821" t="s">
        <v>71</v>
      </c>
      <c r="AE821" t="s">
        <v>71</v>
      </c>
      <c r="AF821" t="s">
        <v>71</v>
      </c>
      <c r="AG821" t="s">
        <v>71</v>
      </c>
      <c r="AH821" t="s">
        <v>71</v>
      </c>
      <c r="AI821" t="s">
        <v>71</v>
      </c>
      <c r="AJ821" t="s">
        <v>71</v>
      </c>
      <c r="AK821" t="s">
        <v>71</v>
      </c>
      <c r="AL821" t="s">
        <v>71</v>
      </c>
      <c r="AM821" t="s">
        <v>71</v>
      </c>
      <c r="AN821" t="s">
        <v>71</v>
      </c>
      <c r="AO821" t="s">
        <v>71</v>
      </c>
      <c r="AP821" t="s">
        <v>3851</v>
      </c>
      <c r="AQ821" t="s">
        <v>3852</v>
      </c>
      <c r="AR821" t="s">
        <v>71</v>
      </c>
      <c r="AS821" t="s">
        <v>71</v>
      </c>
      <c r="AT821" t="s">
        <v>71</v>
      </c>
      <c r="AU821" t="s">
        <v>71</v>
      </c>
      <c r="AV821" t="s">
        <v>71</v>
      </c>
      <c r="AW821" t="s">
        <v>71</v>
      </c>
      <c r="AX821" t="s">
        <v>71</v>
      </c>
      <c r="AY821" t="s">
        <v>71</v>
      </c>
      <c r="AZ821" t="s">
        <v>71</v>
      </c>
      <c r="BA821" t="s">
        <v>71</v>
      </c>
      <c r="BB821" t="s">
        <v>71</v>
      </c>
      <c r="BC821" t="s">
        <v>71</v>
      </c>
      <c r="BD821" t="s">
        <v>71</v>
      </c>
      <c r="BE821" t="s">
        <v>71</v>
      </c>
      <c r="BF821" t="s">
        <v>7569</v>
      </c>
      <c r="BG821" t="str">
        <f>HYPERLINK("http://dx.doi.org/10.1007/s40747-022-00778-7","http://dx.doi.org/10.1007/s40747-022-00778-7")</f>
        <v>http://dx.doi.org/10.1007/s40747-022-00778-7</v>
      </c>
      <c r="BH821" t="s">
        <v>71</v>
      </c>
      <c r="BI821" t="s">
        <v>7570</v>
      </c>
      <c r="BJ821" t="s">
        <v>71</v>
      </c>
      <c r="BK821" t="s">
        <v>71</v>
      </c>
      <c r="BL821" t="s">
        <v>71</v>
      </c>
      <c r="BM821" t="s">
        <v>71</v>
      </c>
      <c r="BN821" t="s">
        <v>71</v>
      </c>
      <c r="BO821">
        <v>35729964</v>
      </c>
      <c r="BP821" t="s">
        <v>71</v>
      </c>
      <c r="BQ821" t="s">
        <v>71</v>
      </c>
      <c r="BR821" t="s">
        <v>71</v>
      </c>
      <c r="BS821" t="s">
        <v>71</v>
      </c>
      <c r="BT821" t="s">
        <v>7571</v>
      </c>
      <c r="BU821" t="str">
        <f>HYPERLINK("https%3A%2F%2Fwww.webofscience.com%2Fwos%2Fwoscc%2Ffull-record%2FWOS:000812454700002","View Full Record in Web of Science")</f>
        <v>View Full Record in Web of Science</v>
      </c>
    </row>
    <row r="822" spans="1:73" x14ac:dyDescent="0.25">
      <c r="A822" t="s">
        <v>69</v>
      </c>
      <c r="B822" t="s">
        <v>7572</v>
      </c>
      <c r="C822" t="s">
        <v>71</v>
      </c>
      <c r="D822" t="s">
        <v>71</v>
      </c>
      <c r="E822" t="s">
        <v>71</v>
      </c>
      <c r="F822" t="s">
        <v>7573</v>
      </c>
      <c r="G822" t="s">
        <v>71</v>
      </c>
      <c r="H822" t="s">
        <v>71</v>
      </c>
      <c r="I822" t="s">
        <v>7574</v>
      </c>
      <c r="K822" t="s">
        <v>673</v>
      </c>
      <c r="L822" t="s">
        <v>71</v>
      </c>
      <c r="M822" t="s">
        <v>71</v>
      </c>
      <c r="N822" t="s">
        <v>71</v>
      </c>
      <c r="O822" t="s">
        <v>71</v>
      </c>
      <c r="P822" t="s">
        <v>71</v>
      </c>
      <c r="Q822" t="s">
        <v>71</v>
      </c>
      <c r="R822" t="s">
        <v>71</v>
      </c>
      <c r="S822" t="s">
        <v>71</v>
      </c>
      <c r="T822" t="s">
        <v>71</v>
      </c>
      <c r="U822" t="s">
        <v>71</v>
      </c>
      <c r="V822" t="s">
        <v>71</v>
      </c>
      <c r="W822" t="s">
        <v>7575</v>
      </c>
      <c r="X822" t="s">
        <v>71</v>
      </c>
      <c r="Y822" t="s">
        <v>71</v>
      </c>
      <c r="Z822" t="s">
        <v>71</v>
      </c>
      <c r="AA822" t="s">
        <v>71</v>
      </c>
      <c r="AB822" t="s">
        <v>7576</v>
      </c>
      <c r="AC822" t="s">
        <v>7577</v>
      </c>
      <c r="AD822" t="s">
        <v>71</v>
      </c>
      <c r="AE822" t="s">
        <v>71</v>
      </c>
      <c r="AF822" t="s">
        <v>71</v>
      </c>
      <c r="AG822" t="s">
        <v>71</v>
      </c>
      <c r="AH822" t="s">
        <v>71</v>
      </c>
      <c r="AI822" t="s">
        <v>71</v>
      </c>
      <c r="AJ822" t="s">
        <v>71</v>
      </c>
      <c r="AK822" t="s">
        <v>71</v>
      </c>
      <c r="AL822" t="s">
        <v>71</v>
      </c>
      <c r="AM822" t="s">
        <v>71</v>
      </c>
      <c r="AN822" t="s">
        <v>71</v>
      </c>
      <c r="AO822" t="s">
        <v>71</v>
      </c>
      <c r="AP822" t="s">
        <v>677</v>
      </c>
      <c r="AQ822" t="s">
        <v>678</v>
      </c>
      <c r="AR822" t="s">
        <v>71</v>
      </c>
      <c r="AS822" t="s">
        <v>71</v>
      </c>
      <c r="AT822" t="s">
        <v>71</v>
      </c>
      <c r="AU822" t="s">
        <v>679</v>
      </c>
      <c r="AV822">
        <v>2020</v>
      </c>
      <c r="AW822">
        <v>189</v>
      </c>
      <c r="AX822" t="s">
        <v>71</v>
      </c>
      <c r="AY822" t="s">
        <v>71</v>
      </c>
      <c r="AZ822" t="s">
        <v>71</v>
      </c>
      <c r="BA822" t="s">
        <v>71</v>
      </c>
      <c r="BB822" t="s">
        <v>71</v>
      </c>
      <c r="BC822" t="s">
        <v>71</v>
      </c>
      <c r="BD822" t="s">
        <v>71</v>
      </c>
      <c r="BE822">
        <v>105131</v>
      </c>
      <c r="BF822" t="s">
        <v>7578</v>
      </c>
      <c r="BG822" t="str">
        <f>HYPERLINK("http://dx.doi.org/10.1016/j.knosys.2019.105131","http://dx.doi.org/10.1016/j.knosys.2019.105131")</f>
        <v>http://dx.doi.org/10.1016/j.knosys.2019.105131</v>
      </c>
      <c r="BH822" t="s">
        <v>71</v>
      </c>
      <c r="BI822" t="s">
        <v>71</v>
      </c>
      <c r="BJ822" t="s">
        <v>71</v>
      </c>
      <c r="BK822" t="s">
        <v>71</v>
      </c>
      <c r="BL822" t="s">
        <v>71</v>
      </c>
      <c r="BM822" t="s">
        <v>71</v>
      </c>
      <c r="BN822" t="s">
        <v>71</v>
      </c>
      <c r="BO822" t="s">
        <v>71</v>
      </c>
      <c r="BP822" t="s">
        <v>71</v>
      </c>
      <c r="BQ822" t="s">
        <v>71</v>
      </c>
      <c r="BR822" t="s">
        <v>71</v>
      </c>
      <c r="BS822" t="s">
        <v>71</v>
      </c>
      <c r="BT822" t="s">
        <v>7579</v>
      </c>
      <c r="BU822" t="str">
        <f>HYPERLINK("https%3A%2F%2Fwww.webofscience.com%2Fwos%2Fwoscc%2Ffull-record%2FWOS:000510955100015","View Full Record in Web of Science")</f>
        <v>View Full Record in Web of Science</v>
      </c>
    </row>
    <row r="823" spans="1:73" x14ac:dyDescent="0.25">
      <c r="A823" t="s">
        <v>69</v>
      </c>
      <c r="B823" t="s">
        <v>7580</v>
      </c>
      <c r="C823" t="s">
        <v>71</v>
      </c>
      <c r="D823" t="s">
        <v>71</v>
      </c>
      <c r="E823" t="s">
        <v>71</v>
      </c>
      <c r="F823" t="s">
        <v>7581</v>
      </c>
      <c r="G823" t="s">
        <v>71</v>
      </c>
      <c r="H823" t="s">
        <v>71</v>
      </c>
      <c r="I823" t="s">
        <v>7582</v>
      </c>
      <c r="K823" t="s">
        <v>7583</v>
      </c>
      <c r="L823" t="s">
        <v>71</v>
      </c>
      <c r="M823" t="s">
        <v>71</v>
      </c>
      <c r="N823" t="s">
        <v>71</v>
      </c>
      <c r="O823" t="s">
        <v>71</v>
      </c>
      <c r="P823" t="s">
        <v>71</v>
      </c>
      <c r="Q823" t="s">
        <v>71</v>
      </c>
      <c r="R823" t="s">
        <v>71</v>
      </c>
      <c r="S823" t="s">
        <v>71</v>
      </c>
      <c r="T823" t="s">
        <v>71</v>
      </c>
      <c r="U823" t="s">
        <v>71</v>
      </c>
      <c r="V823" t="s">
        <v>71</v>
      </c>
      <c r="W823" t="s">
        <v>7584</v>
      </c>
      <c r="X823" t="s">
        <v>71</v>
      </c>
      <c r="Y823" t="s">
        <v>71</v>
      </c>
      <c r="Z823" t="s">
        <v>71</v>
      </c>
      <c r="AA823" t="s">
        <v>71</v>
      </c>
      <c r="AB823" t="s">
        <v>7585</v>
      </c>
      <c r="AC823" t="s">
        <v>7586</v>
      </c>
      <c r="AD823" t="s">
        <v>71</v>
      </c>
      <c r="AE823" t="s">
        <v>71</v>
      </c>
      <c r="AF823" t="s">
        <v>71</v>
      </c>
      <c r="AG823" t="s">
        <v>71</v>
      </c>
      <c r="AH823" t="s">
        <v>71</v>
      </c>
      <c r="AI823" t="s">
        <v>71</v>
      </c>
      <c r="AJ823" t="s">
        <v>71</v>
      </c>
      <c r="AK823" t="s">
        <v>71</v>
      </c>
      <c r="AL823" t="s">
        <v>71</v>
      </c>
      <c r="AM823" t="s">
        <v>71</v>
      </c>
      <c r="AN823" t="s">
        <v>71</v>
      </c>
      <c r="AO823" t="s">
        <v>71</v>
      </c>
      <c r="AP823" t="s">
        <v>7587</v>
      </c>
      <c r="AQ823" t="s">
        <v>7588</v>
      </c>
      <c r="AR823" t="s">
        <v>71</v>
      </c>
      <c r="AS823" t="s">
        <v>71</v>
      </c>
      <c r="AT823" t="s">
        <v>71</v>
      </c>
      <c r="AU823" t="s">
        <v>728</v>
      </c>
      <c r="AV823">
        <v>2016</v>
      </c>
      <c r="AW823">
        <v>5</v>
      </c>
      <c r="AX823">
        <v>4</v>
      </c>
      <c r="AY823" t="s">
        <v>71</v>
      </c>
      <c r="AZ823" t="s">
        <v>71</v>
      </c>
      <c r="BA823" t="s">
        <v>71</v>
      </c>
      <c r="BB823" t="s">
        <v>71</v>
      </c>
      <c r="BC823">
        <v>263</v>
      </c>
      <c r="BD823">
        <v>275</v>
      </c>
      <c r="BE823" t="s">
        <v>71</v>
      </c>
      <c r="BF823" t="s">
        <v>7589</v>
      </c>
      <c r="BG823" t="str">
        <f>HYPERLINK("http://dx.doi.org/10.1049/iet-bmt.2015.0035","http://dx.doi.org/10.1049/iet-bmt.2015.0035")</f>
        <v>http://dx.doi.org/10.1049/iet-bmt.2015.0035</v>
      </c>
      <c r="BH823" t="s">
        <v>71</v>
      </c>
      <c r="BI823" t="s">
        <v>71</v>
      </c>
      <c r="BJ823" t="s">
        <v>71</v>
      </c>
      <c r="BK823" t="s">
        <v>71</v>
      </c>
      <c r="BL823" t="s">
        <v>71</v>
      </c>
      <c r="BM823" t="s">
        <v>71</v>
      </c>
      <c r="BN823" t="s">
        <v>71</v>
      </c>
      <c r="BO823" t="s">
        <v>71</v>
      </c>
      <c r="BP823" t="s">
        <v>71</v>
      </c>
      <c r="BQ823" t="s">
        <v>71</v>
      </c>
      <c r="BR823" t="s">
        <v>71</v>
      </c>
      <c r="BS823" t="s">
        <v>71</v>
      </c>
      <c r="BT823" t="s">
        <v>7590</v>
      </c>
      <c r="BU823" t="str">
        <f>HYPERLINK("https%3A%2F%2Fwww.webofscience.com%2Fwos%2Fwoscc%2Ffull-record%2FWOS:000388727100001","View Full Record in Web of Science")</f>
        <v>View Full Record in Web of Science</v>
      </c>
    </row>
    <row r="824" spans="1:73" x14ac:dyDescent="0.25">
      <c r="A824" t="s">
        <v>69</v>
      </c>
      <c r="B824" t="s">
        <v>7591</v>
      </c>
      <c r="C824" t="s">
        <v>71</v>
      </c>
      <c r="D824" t="s">
        <v>71</v>
      </c>
      <c r="E824" t="s">
        <v>71</v>
      </c>
      <c r="F824" t="s">
        <v>7592</v>
      </c>
      <c r="G824" t="s">
        <v>71</v>
      </c>
      <c r="H824" t="s">
        <v>71</v>
      </c>
      <c r="I824" t="s">
        <v>7593</v>
      </c>
      <c r="K824" t="s">
        <v>7594</v>
      </c>
      <c r="L824" t="s">
        <v>71</v>
      </c>
      <c r="M824" t="s">
        <v>71</v>
      </c>
      <c r="N824" t="s">
        <v>71</v>
      </c>
      <c r="O824" t="s">
        <v>71</v>
      </c>
      <c r="P824" t="s">
        <v>71</v>
      </c>
      <c r="Q824" t="s">
        <v>71</v>
      </c>
      <c r="R824" t="s">
        <v>71</v>
      </c>
      <c r="S824" t="s">
        <v>71</v>
      </c>
      <c r="T824" t="s">
        <v>71</v>
      </c>
      <c r="U824" t="s">
        <v>71</v>
      </c>
      <c r="V824" t="s">
        <v>71</v>
      </c>
      <c r="W824" t="s">
        <v>7595</v>
      </c>
      <c r="X824" t="s">
        <v>71</v>
      </c>
      <c r="Y824" t="s">
        <v>71</v>
      </c>
      <c r="Z824" t="s">
        <v>71</v>
      </c>
      <c r="AA824" t="s">
        <v>71</v>
      </c>
      <c r="AB824" t="s">
        <v>7596</v>
      </c>
      <c r="AC824" t="s">
        <v>71</v>
      </c>
      <c r="AD824" t="s">
        <v>71</v>
      </c>
      <c r="AE824" t="s">
        <v>71</v>
      </c>
      <c r="AF824" t="s">
        <v>71</v>
      </c>
      <c r="AG824" t="s">
        <v>71</v>
      </c>
      <c r="AH824" t="s">
        <v>71</v>
      </c>
      <c r="AI824" t="s">
        <v>71</v>
      </c>
      <c r="AJ824" t="s">
        <v>71</v>
      </c>
      <c r="AK824" t="s">
        <v>71</v>
      </c>
      <c r="AL824" t="s">
        <v>71</v>
      </c>
      <c r="AM824" t="s">
        <v>71</v>
      </c>
      <c r="AN824" t="s">
        <v>71</v>
      </c>
      <c r="AO824" t="s">
        <v>71</v>
      </c>
      <c r="AP824" t="s">
        <v>7597</v>
      </c>
      <c r="AQ824" t="s">
        <v>7598</v>
      </c>
      <c r="AR824" t="s">
        <v>71</v>
      </c>
      <c r="AS824" t="s">
        <v>71</v>
      </c>
      <c r="AT824" t="s">
        <v>71</v>
      </c>
      <c r="AU824" t="s">
        <v>728</v>
      </c>
      <c r="AV824">
        <v>2020</v>
      </c>
      <c r="AW824">
        <v>64</v>
      </c>
      <c r="AX824" t="s">
        <v>71</v>
      </c>
      <c r="AY824" t="s">
        <v>71</v>
      </c>
      <c r="AZ824" t="s">
        <v>71</v>
      </c>
      <c r="BA824" t="s">
        <v>71</v>
      </c>
      <c r="BB824" t="s">
        <v>71</v>
      </c>
      <c r="BC824">
        <v>37</v>
      </c>
      <c r="BD824">
        <v>56</v>
      </c>
      <c r="BE824" t="s">
        <v>71</v>
      </c>
      <c r="BF824" t="s">
        <v>7599</v>
      </c>
      <c r="BG824" t="str">
        <f>HYPERLINK("http://dx.doi.org/10.1016/j.cogsys.2020.05.001","http://dx.doi.org/10.1016/j.cogsys.2020.05.001")</f>
        <v>http://dx.doi.org/10.1016/j.cogsys.2020.05.001</v>
      </c>
      <c r="BH824" t="s">
        <v>71</v>
      </c>
      <c r="BI824" t="s">
        <v>71</v>
      </c>
      <c r="BJ824" t="s">
        <v>71</v>
      </c>
      <c r="BK824" t="s">
        <v>71</v>
      </c>
      <c r="BL824" t="s">
        <v>71</v>
      </c>
      <c r="BM824" t="s">
        <v>71</v>
      </c>
      <c r="BN824" t="s">
        <v>71</v>
      </c>
      <c r="BO824" t="s">
        <v>71</v>
      </c>
      <c r="BP824" t="s">
        <v>71</v>
      </c>
      <c r="BQ824" t="s">
        <v>71</v>
      </c>
      <c r="BR824" t="s">
        <v>71</v>
      </c>
      <c r="BS824" t="s">
        <v>71</v>
      </c>
      <c r="BT824" t="s">
        <v>7600</v>
      </c>
      <c r="BU824" t="str">
        <f>HYPERLINK("https%3A%2F%2Fwww.webofscience.com%2Fwos%2Fwoscc%2Ffull-record%2FWOS:000576692900004","View Full Record in Web of Science")</f>
        <v>View Full Record in Web of Science</v>
      </c>
    </row>
    <row r="825" spans="1:73" x14ac:dyDescent="0.25">
      <c r="A825" t="s">
        <v>69</v>
      </c>
      <c r="B825" t="s">
        <v>7601</v>
      </c>
      <c r="C825" t="s">
        <v>71</v>
      </c>
      <c r="D825" t="s">
        <v>71</v>
      </c>
      <c r="E825" t="s">
        <v>71</v>
      </c>
      <c r="F825" t="s">
        <v>7602</v>
      </c>
      <c r="G825" t="s">
        <v>71</v>
      </c>
      <c r="H825" t="s">
        <v>71</v>
      </c>
      <c r="I825" t="s">
        <v>7603</v>
      </c>
      <c r="K825" t="s">
        <v>673</v>
      </c>
      <c r="L825" t="s">
        <v>71</v>
      </c>
      <c r="M825" t="s">
        <v>71</v>
      </c>
      <c r="N825" t="s">
        <v>71</v>
      </c>
      <c r="O825" t="s">
        <v>71</v>
      </c>
      <c r="P825" t="s">
        <v>71</v>
      </c>
      <c r="Q825" t="s">
        <v>71</v>
      </c>
      <c r="R825" t="s">
        <v>71</v>
      </c>
      <c r="S825" t="s">
        <v>71</v>
      </c>
      <c r="T825" t="s">
        <v>71</v>
      </c>
      <c r="U825" t="s">
        <v>71</v>
      </c>
      <c r="V825" t="s">
        <v>71</v>
      </c>
      <c r="W825" t="s">
        <v>7604</v>
      </c>
      <c r="X825" t="s">
        <v>71</v>
      </c>
      <c r="Y825" t="s">
        <v>71</v>
      </c>
      <c r="Z825" t="s">
        <v>71</v>
      </c>
      <c r="AA825" t="s">
        <v>71</v>
      </c>
      <c r="AB825" t="s">
        <v>2341</v>
      </c>
      <c r="AC825" t="s">
        <v>2342</v>
      </c>
      <c r="AD825" t="s">
        <v>71</v>
      </c>
      <c r="AE825" t="s">
        <v>71</v>
      </c>
      <c r="AF825" t="s">
        <v>71</v>
      </c>
      <c r="AG825" t="s">
        <v>71</v>
      </c>
      <c r="AH825" t="s">
        <v>71</v>
      </c>
      <c r="AI825" t="s">
        <v>71</v>
      </c>
      <c r="AJ825" t="s">
        <v>71</v>
      </c>
      <c r="AK825" t="s">
        <v>71</v>
      </c>
      <c r="AL825" t="s">
        <v>71</v>
      </c>
      <c r="AM825" t="s">
        <v>71</v>
      </c>
      <c r="AN825" t="s">
        <v>71</v>
      </c>
      <c r="AO825" t="s">
        <v>71</v>
      </c>
      <c r="AP825" t="s">
        <v>677</v>
      </c>
      <c r="AQ825" t="s">
        <v>678</v>
      </c>
      <c r="AR825" t="s">
        <v>71</v>
      </c>
      <c r="AS825" t="s">
        <v>71</v>
      </c>
      <c r="AT825" t="s">
        <v>71</v>
      </c>
      <c r="AU825" t="s">
        <v>794</v>
      </c>
      <c r="AV825">
        <v>2016</v>
      </c>
      <c r="AW825">
        <v>91</v>
      </c>
      <c r="AX825" t="s">
        <v>71</v>
      </c>
      <c r="AY825" t="s">
        <v>71</v>
      </c>
      <c r="AZ825" t="s">
        <v>71</v>
      </c>
      <c r="BA825" t="s">
        <v>71</v>
      </c>
      <c r="BB825" t="s">
        <v>71</v>
      </c>
      <c r="BC825">
        <v>62</v>
      </c>
      <c r="BD825">
        <v>70</v>
      </c>
      <c r="BE825" t="s">
        <v>71</v>
      </c>
      <c r="BF825" t="s">
        <v>7605</v>
      </c>
      <c r="BG825" t="str">
        <f>HYPERLINK("http://dx.doi.org/10.1016/j.knosys.2015.07.025","http://dx.doi.org/10.1016/j.knosys.2015.07.025")</f>
        <v>http://dx.doi.org/10.1016/j.knosys.2015.07.025</v>
      </c>
      <c r="BH825" t="s">
        <v>71</v>
      </c>
      <c r="BI825" t="s">
        <v>71</v>
      </c>
      <c r="BJ825" t="s">
        <v>71</v>
      </c>
      <c r="BK825" t="s">
        <v>71</v>
      </c>
      <c r="BL825" t="s">
        <v>71</v>
      </c>
      <c r="BM825" t="s">
        <v>71</v>
      </c>
      <c r="BN825" t="s">
        <v>71</v>
      </c>
      <c r="BO825" t="s">
        <v>71</v>
      </c>
      <c r="BP825" t="s">
        <v>71</v>
      </c>
      <c r="BQ825" t="s">
        <v>71</v>
      </c>
      <c r="BR825" t="s">
        <v>71</v>
      </c>
      <c r="BS825" t="s">
        <v>71</v>
      </c>
      <c r="BT825" t="s">
        <v>7606</v>
      </c>
      <c r="BU825" t="str">
        <f>HYPERLINK("https%3A%2F%2Fwww.webofscience.com%2Fwos%2Fwoscc%2Ffull-record%2FWOS:000367120000006","View Full Record in Web of Science")</f>
        <v>View Full Record in Web of Science</v>
      </c>
    </row>
    <row r="826" spans="1:73" x14ac:dyDescent="0.25">
      <c r="A826" t="s">
        <v>69</v>
      </c>
      <c r="B826" t="s">
        <v>7607</v>
      </c>
      <c r="C826" t="s">
        <v>71</v>
      </c>
      <c r="D826" t="s">
        <v>71</v>
      </c>
      <c r="E826" t="s">
        <v>71</v>
      </c>
      <c r="F826" t="s">
        <v>7608</v>
      </c>
      <c r="G826" t="s">
        <v>71</v>
      </c>
      <c r="H826" t="s">
        <v>71</v>
      </c>
      <c r="I826" t="s">
        <v>7609</v>
      </c>
      <c r="K826" t="s">
        <v>766</v>
      </c>
      <c r="L826" t="s">
        <v>71</v>
      </c>
      <c r="M826" t="s">
        <v>71</v>
      </c>
      <c r="N826" t="s">
        <v>71</v>
      </c>
      <c r="O826" t="s">
        <v>71</v>
      </c>
      <c r="P826" t="s">
        <v>71</v>
      </c>
      <c r="Q826" t="s">
        <v>71</v>
      </c>
      <c r="R826" t="s">
        <v>71</v>
      </c>
      <c r="S826" t="s">
        <v>71</v>
      </c>
      <c r="T826" t="s">
        <v>71</v>
      </c>
      <c r="U826" t="s">
        <v>71</v>
      </c>
      <c r="V826" t="s">
        <v>71</v>
      </c>
      <c r="W826" t="s">
        <v>7610</v>
      </c>
      <c r="X826" t="s">
        <v>71</v>
      </c>
      <c r="Y826" t="s">
        <v>71</v>
      </c>
      <c r="Z826" t="s">
        <v>71</v>
      </c>
      <c r="AA826" t="s">
        <v>71</v>
      </c>
      <c r="AB826" t="s">
        <v>7611</v>
      </c>
      <c r="AC826" t="s">
        <v>7612</v>
      </c>
      <c r="AD826" t="s">
        <v>71</v>
      </c>
      <c r="AE826" t="s">
        <v>71</v>
      </c>
      <c r="AF826" t="s">
        <v>71</v>
      </c>
      <c r="AG826" t="s">
        <v>71</v>
      </c>
      <c r="AH826" t="s">
        <v>71</v>
      </c>
      <c r="AI826" t="s">
        <v>71</v>
      </c>
      <c r="AJ826" t="s">
        <v>71</v>
      </c>
      <c r="AK826" t="s">
        <v>71</v>
      </c>
      <c r="AL826" t="s">
        <v>71</v>
      </c>
      <c r="AM826" t="s">
        <v>71</v>
      </c>
      <c r="AN826" t="s">
        <v>71</v>
      </c>
      <c r="AO826" t="s">
        <v>71</v>
      </c>
      <c r="AP826" t="s">
        <v>768</v>
      </c>
      <c r="AQ826" t="s">
        <v>769</v>
      </c>
      <c r="AR826" t="s">
        <v>71</v>
      </c>
      <c r="AS826" t="s">
        <v>71</v>
      </c>
      <c r="AT826" t="s">
        <v>71</v>
      </c>
      <c r="AU826" t="s">
        <v>79</v>
      </c>
      <c r="AV826">
        <v>2014</v>
      </c>
      <c r="AW826">
        <v>22</v>
      </c>
      <c r="AX826" t="s">
        <v>71</v>
      </c>
      <c r="AY826" t="s">
        <v>71</v>
      </c>
      <c r="AZ826" t="s">
        <v>71</v>
      </c>
      <c r="BA826" t="s">
        <v>71</v>
      </c>
      <c r="BB826" t="s">
        <v>71</v>
      </c>
      <c r="BC826">
        <v>638</v>
      </c>
      <c r="BD826">
        <v>651</v>
      </c>
      <c r="BE826" t="s">
        <v>71</v>
      </c>
      <c r="BF826" t="s">
        <v>7613</v>
      </c>
      <c r="BG826" t="str">
        <f>HYPERLINK("http://dx.doi.org/10.1016/j.asoc.2014.05.019","http://dx.doi.org/10.1016/j.asoc.2014.05.019")</f>
        <v>http://dx.doi.org/10.1016/j.asoc.2014.05.019</v>
      </c>
      <c r="BH826" t="s">
        <v>71</v>
      </c>
      <c r="BI826" t="s">
        <v>71</v>
      </c>
      <c r="BJ826" t="s">
        <v>71</v>
      </c>
      <c r="BK826" t="s">
        <v>71</v>
      </c>
      <c r="BL826" t="s">
        <v>71</v>
      </c>
      <c r="BM826" t="s">
        <v>71</v>
      </c>
      <c r="BN826" t="s">
        <v>71</v>
      </c>
      <c r="BO826" t="s">
        <v>71</v>
      </c>
      <c r="BP826" t="s">
        <v>71</v>
      </c>
      <c r="BQ826" t="s">
        <v>71</v>
      </c>
      <c r="BR826" t="s">
        <v>71</v>
      </c>
      <c r="BS826" t="s">
        <v>71</v>
      </c>
      <c r="BT826" t="s">
        <v>7614</v>
      </c>
      <c r="BU826" t="str">
        <f>HYPERLINK("https%3A%2F%2Fwww.webofscience.com%2Fwos%2Fwoscc%2Ffull-record%2FWOS:000338706600053","View Full Record in Web of Science")</f>
        <v>View Full Record in Web of Science</v>
      </c>
    </row>
    <row r="827" spans="1:73" x14ac:dyDescent="0.25">
      <c r="A827" t="s">
        <v>69</v>
      </c>
      <c r="B827" t="s">
        <v>7615</v>
      </c>
      <c r="C827" t="s">
        <v>71</v>
      </c>
      <c r="D827" t="s">
        <v>71</v>
      </c>
      <c r="E827" t="s">
        <v>71</v>
      </c>
      <c r="F827" t="s">
        <v>7616</v>
      </c>
      <c r="G827" t="s">
        <v>71</v>
      </c>
      <c r="H827" t="s">
        <v>71</v>
      </c>
      <c r="I827" t="s">
        <v>7617</v>
      </c>
      <c r="K827" t="s">
        <v>288</v>
      </c>
      <c r="L827" t="s">
        <v>71</v>
      </c>
      <c r="M827" t="s">
        <v>71</v>
      </c>
      <c r="N827" t="s">
        <v>71</v>
      </c>
      <c r="O827" t="s">
        <v>71</v>
      </c>
      <c r="P827" t="s">
        <v>71</v>
      </c>
      <c r="Q827" t="s">
        <v>71</v>
      </c>
      <c r="R827" t="s">
        <v>71</v>
      </c>
      <c r="S827" t="s">
        <v>71</v>
      </c>
      <c r="T827" t="s">
        <v>71</v>
      </c>
      <c r="U827" t="s">
        <v>71</v>
      </c>
      <c r="V827" t="s">
        <v>71</v>
      </c>
      <c r="W827" t="s">
        <v>7618</v>
      </c>
      <c r="X827" t="s">
        <v>71</v>
      </c>
      <c r="Y827" t="s">
        <v>71</v>
      </c>
      <c r="Z827" t="s">
        <v>71</v>
      </c>
      <c r="AA827" t="s">
        <v>71</v>
      </c>
      <c r="AB827" t="s">
        <v>7619</v>
      </c>
      <c r="AC827" t="s">
        <v>7620</v>
      </c>
      <c r="AD827" t="s">
        <v>71</v>
      </c>
      <c r="AE827" t="s">
        <v>71</v>
      </c>
      <c r="AF827" t="s">
        <v>71</v>
      </c>
      <c r="AG827" t="s">
        <v>71</v>
      </c>
      <c r="AH827" t="s">
        <v>71</v>
      </c>
      <c r="AI827" t="s">
        <v>71</v>
      </c>
      <c r="AJ827" t="s">
        <v>71</v>
      </c>
      <c r="AK827" t="s">
        <v>71</v>
      </c>
      <c r="AL827" t="s">
        <v>71</v>
      </c>
      <c r="AM827" t="s">
        <v>71</v>
      </c>
      <c r="AN827" t="s">
        <v>71</v>
      </c>
      <c r="AO827" t="s">
        <v>71</v>
      </c>
      <c r="AP827" t="s">
        <v>291</v>
      </c>
      <c r="AQ827" t="s">
        <v>71</v>
      </c>
      <c r="AR827" t="s">
        <v>71</v>
      </c>
      <c r="AS827" t="s">
        <v>71</v>
      </c>
      <c r="AT827" t="s">
        <v>71</v>
      </c>
      <c r="AU827" t="s">
        <v>479</v>
      </c>
      <c r="AV827">
        <v>2009</v>
      </c>
      <c r="AW827">
        <v>36</v>
      </c>
      <c r="AX827">
        <v>8</v>
      </c>
      <c r="AY827" t="s">
        <v>71</v>
      </c>
      <c r="AZ827" t="s">
        <v>71</v>
      </c>
      <c r="BA827" t="s">
        <v>71</v>
      </c>
      <c r="BB827" t="s">
        <v>71</v>
      </c>
      <c r="BC827">
        <v>10883</v>
      </c>
      <c r="BD827">
        <v>10889</v>
      </c>
      <c r="BE827" t="s">
        <v>71</v>
      </c>
      <c r="BF827" t="s">
        <v>7621</v>
      </c>
      <c r="BG827" t="str">
        <f>HYPERLINK("http://dx.doi.org/10.1016/j.eswa.2009.02.020","http://dx.doi.org/10.1016/j.eswa.2009.02.020")</f>
        <v>http://dx.doi.org/10.1016/j.eswa.2009.02.020</v>
      </c>
      <c r="BH827" t="s">
        <v>71</v>
      </c>
      <c r="BI827" t="s">
        <v>71</v>
      </c>
      <c r="BJ827" t="s">
        <v>71</v>
      </c>
      <c r="BK827" t="s">
        <v>71</v>
      </c>
      <c r="BL827" t="s">
        <v>71</v>
      </c>
      <c r="BM827" t="s">
        <v>71</v>
      </c>
      <c r="BN827" t="s">
        <v>71</v>
      </c>
      <c r="BO827" t="s">
        <v>71</v>
      </c>
      <c r="BP827" t="s">
        <v>71</v>
      </c>
      <c r="BQ827" t="s">
        <v>71</v>
      </c>
      <c r="BR827" t="s">
        <v>71</v>
      </c>
      <c r="BS827" t="s">
        <v>71</v>
      </c>
      <c r="BT827" t="s">
        <v>7622</v>
      </c>
      <c r="BU827" t="str">
        <f>HYPERLINK("https%3A%2F%2Fwww.webofscience.com%2Fwos%2Fwoscc%2Ffull-record%2FWOS:000267179500011","View Full Record in Web of Science")</f>
        <v>View Full Record in Web of Science</v>
      </c>
    </row>
    <row r="828" spans="1:73" x14ac:dyDescent="0.25">
      <c r="A828" t="s">
        <v>69</v>
      </c>
      <c r="B828" t="s">
        <v>7070</v>
      </c>
      <c r="C828" t="s">
        <v>71</v>
      </c>
      <c r="D828" t="s">
        <v>71</v>
      </c>
      <c r="E828" t="s">
        <v>71</v>
      </c>
      <c r="F828" t="s">
        <v>7071</v>
      </c>
      <c r="G828" t="s">
        <v>71</v>
      </c>
      <c r="H828" t="s">
        <v>71</v>
      </c>
      <c r="I828" t="s">
        <v>7623</v>
      </c>
      <c r="K828" t="s">
        <v>3102</v>
      </c>
      <c r="L828" t="s">
        <v>71</v>
      </c>
      <c r="M828" t="s">
        <v>71</v>
      </c>
      <c r="N828" t="s">
        <v>71</v>
      </c>
      <c r="O828" t="s">
        <v>71</v>
      </c>
      <c r="P828" t="s">
        <v>71</v>
      </c>
      <c r="Q828" t="s">
        <v>71</v>
      </c>
      <c r="R828" t="s">
        <v>71</v>
      </c>
      <c r="S828" t="s">
        <v>71</v>
      </c>
      <c r="T828" t="s">
        <v>71</v>
      </c>
      <c r="U828" t="s">
        <v>71</v>
      </c>
      <c r="V828" t="s">
        <v>71</v>
      </c>
      <c r="W828" t="s">
        <v>7624</v>
      </c>
      <c r="X828" t="s">
        <v>71</v>
      </c>
      <c r="Y828" t="s">
        <v>71</v>
      </c>
      <c r="Z828" t="s">
        <v>71</v>
      </c>
      <c r="AA828" t="s">
        <v>71</v>
      </c>
      <c r="AB828" t="s">
        <v>71</v>
      </c>
      <c r="AC828" t="s">
        <v>71</v>
      </c>
      <c r="AD828" t="s">
        <v>71</v>
      </c>
      <c r="AE828" t="s">
        <v>71</v>
      </c>
      <c r="AF828" t="s">
        <v>71</v>
      </c>
      <c r="AG828" t="s">
        <v>71</v>
      </c>
      <c r="AH828" t="s">
        <v>71</v>
      </c>
      <c r="AI828" t="s">
        <v>71</v>
      </c>
      <c r="AJ828" t="s">
        <v>71</v>
      </c>
      <c r="AK828" t="s">
        <v>71</v>
      </c>
      <c r="AL828" t="s">
        <v>71</v>
      </c>
      <c r="AM828" t="s">
        <v>71</v>
      </c>
      <c r="AN828" t="s">
        <v>71</v>
      </c>
      <c r="AO828" t="s">
        <v>71</v>
      </c>
      <c r="AP828" t="s">
        <v>3107</v>
      </c>
      <c r="AQ828" t="s">
        <v>4161</v>
      </c>
      <c r="AR828" t="s">
        <v>71</v>
      </c>
      <c r="AS828" t="s">
        <v>71</v>
      </c>
      <c r="AT828" t="s">
        <v>71</v>
      </c>
      <c r="AU828" t="s">
        <v>263</v>
      </c>
      <c r="AV828">
        <v>2009</v>
      </c>
      <c r="AW828">
        <v>5</v>
      </c>
      <c r="AX828" t="s">
        <v>7625</v>
      </c>
      <c r="AY828" t="s">
        <v>71</v>
      </c>
      <c r="AZ828" t="s">
        <v>71</v>
      </c>
      <c r="BA828" t="s">
        <v>71</v>
      </c>
      <c r="BB828" t="s">
        <v>71</v>
      </c>
      <c r="BC828">
        <v>3779</v>
      </c>
      <c r="BD828">
        <v>3796</v>
      </c>
      <c r="BE828" t="s">
        <v>71</v>
      </c>
      <c r="BF828" t="s">
        <v>71</v>
      </c>
      <c r="BG828" t="s">
        <v>71</v>
      </c>
      <c r="BH828" t="s">
        <v>71</v>
      </c>
      <c r="BI828" t="s">
        <v>71</v>
      </c>
      <c r="BJ828" t="s">
        <v>71</v>
      </c>
      <c r="BK828" t="s">
        <v>71</v>
      </c>
      <c r="BL828" t="s">
        <v>71</v>
      </c>
      <c r="BM828" t="s">
        <v>71</v>
      </c>
      <c r="BN828" t="s">
        <v>71</v>
      </c>
      <c r="BO828" t="s">
        <v>71</v>
      </c>
      <c r="BP828" t="s">
        <v>71</v>
      </c>
      <c r="BQ828" t="s">
        <v>71</v>
      </c>
      <c r="BR828" t="s">
        <v>71</v>
      </c>
      <c r="BS828" t="s">
        <v>71</v>
      </c>
      <c r="BT828" t="s">
        <v>7626</v>
      </c>
      <c r="BU828" t="str">
        <f>HYPERLINK("https%3A%2F%2Fwww.webofscience.com%2Fwos%2Fwoscc%2Ffull-record%2FWOS:000271918900015","View Full Record in Web of Science")</f>
        <v>View Full Record in Web of Science</v>
      </c>
    </row>
    <row r="829" spans="1:73" x14ac:dyDescent="0.25">
      <c r="A829" t="s">
        <v>69</v>
      </c>
      <c r="B829" t="s">
        <v>7627</v>
      </c>
      <c r="C829" t="s">
        <v>71</v>
      </c>
      <c r="D829" t="s">
        <v>71</v>
      </c>
      <c r="E829" t="s">
        <v>71</v>
      </c>
      <c r="F829" t="s">
        <v>7627</v>
      </c>
      <c r="G829" t="s">
        <v>71</v>
      </c>
      <c r="H829" t="s">
        <v>71</v>
      </c>
      <c r="I829" t="s">
        <v>7628</v>
      </c>
      <c r="K829" t="s">
        <v>7629</v>
      </c>
      <c r="L829" t="s">
        <v>71</v>
      </c>
      <c r="M829" t="s">
        <v>71</v>
      </c>
      <c r="N829" t="s">
        <v>71</v>
      </c>
      <c r="O829" t="s">
        <v>71</v>
      </c>
      <c r="P829" t="s">
        <v>71</v>
      </c>
      <c r="Q829" t="s">
        <v>71</v>
      </c>
      <c r="R829" t="s">
        <v>71</v>
      </c>
      <c r="S829" t="s">
        <v>71</v>
      </c>
      <c r="T829" t="s">
        <v>71</v>
      </c>
      <c r="U829" t="s">
        <v>71</v>
      </c>
      <c r="V829" t="s">
        <v>71</v>
      </c>
      <c r="W829" t="s">
        <v>7630</v>
      </c>
      <c r="X829" t="s">
        <v>71</v>
      </c>
      <c r="Y829" t="s">
        <v>71</v>
      </c>
      <c r="Z829" t="s">
        <v>71</v>
      </c>
      <c r="AA829" t="s">
        <v>71</v>
      </c>
      <c r="AB829" t="s">
        <v>7631</v>
      </c>
      <c r="AC829" t="s">
        <v>7632</v>
      </c>
      <c r="AD829" t="s">
        <v>71</v>
      </c>
      <c r="AE829" t="s">
        <v>71</v>
      </c>
      <c r="AF829" t="s">
        <v>71</v>
      </c>
      <c r="AG829" t="s">
        <v>71</v>
      </c>
      <c r="AH829" t="s">
        <v>71</v>
      </c>
      <c r="AI829" t="s">
        <v>71</v>
      </c>
      <c r="AJ829" t="s">
        <v>71</v>
      </c>
      <c r="AK829" t="s">
        <v>71</v>
      </c>
      <c r="AL829" t="s">
        <v>71</v>
      </c>
      <c r="AM829" t="s">
        <v>71</v>
      </c>
      <c r="AN829" t="s">
        <v>71</v>
      </c>
      <c r="AO829" t="s">
        <v>71</v>
      </c>
      <c r="AP829" t="s">
        <v>7633</v>
      </c>
      <c r="AQ829" t="s">
        <v>7634</v>
      </c>
      <c r="AR829" t="s">
        <v>71</v>
      </c>
      <c r="AS829" t="s">
        <v>71</v>
      </c>
      <c r="AT829" t="s">
        <v>71</v>
      </c>
      <c r="AU829" t="s">
        <v>3013</v>
      </c>
      <c r="AV829">
        <v>2003</v>
      </c>
      <c r="AW829">
        <v>16</v>
      </c>
      <c r="AX829" t="s">
        <v>1823</v>
      </c>
      <c r="AY829" t="s">
        <v>71</v>
      </c>
      <c r="AZ829" t="s">
        <v>71</v>
      </c>
      <c r="BA829" t="s">
        <v>71</v>
      </c>
      <c r="BB829" t="s">
        <v>71</v>
      </c>
      <c r="BC829">
        <v>297</v>
      </c>
      <c r="BD829">
        <v>319</v>
      </c>
      <c r="BE829" t="s">
        <v>71</v>
      </c>
      <c r="BF829" t="s">
        <v>7635</v>
      </c>
      <c r="BG829" t="str">
        <f>HYPERLINK("http://dx.doi.org/10.1016/S0893-6080(03)00028-5","http://dx.doi.org/10.1016/S0893-6080(03)00028-5")</f>
        <v>http://dx.doi.org/10.1016/S0893-6080(03)00028-5</v>
      </c>
      <c r="BH829" t="s">
        <v>71</v>
      </c>
      <c r="BI829" t="s">
        <v>71</v>
      </c>
      <c r="BJ829" t="s">
        <v>71</v>
      </c>
      <c r="BK829" t="s">
        <v>71</v>
      </c>
      <c r="BL829" t="s">
        <v>71</v>
      </c>
      <c r="BM829" t="s">
        <v>71</v>
      </c>
      <c r="BN829" t="s">
        <v>71</v>
      </c>
      <c r="BO829">
        <v>12672427</v>
      </c>
      <c r="BP829" t="s">
        <v>71</v>
      </c>
      <c r="BQ829" t="s">
        <v>71</v>
      </c>
      <c r="BR829" t="s">
        <v>71</v>
      </c>
      <c r="BS829" t="s">
        <v>71</v>
      </c>
      <c r="BT829" t="s">
        <v>7636</v>
      </c>
      <c r="BU829" t="str">
        <f>HYPERLINK("https%3A%2F%2Fwww.webofscience.com%2Fwos%2Fwoscc%2Ffull-record%2FWOS:000182354300002","View Full Record in Web of Science")</f>
        <v>View Full Record in Web of Science</v>
      </c>
    </row>
    <row r="830" spans="1:73" x14ac:dyDescent="0.25">
      <c r="A830" t="s">
        <v>69</v>
      </c>
      <c r="B830" t="s">
        <v>7637</v>
      </c>
      <c r="C830" t="s">
        <v>71</v>
      </c>
      <c r="D830" t="s">
        <v>71</v>
      </c>
      <c r="E830" t="s">
        <v>71</v>
      </c>
      <c r="F830" t="s">
        <v>7637</v>
      </c>
      <c r="G830" t="s">
        <v>71</v>
      </c>
      <c r="H830" t="s">
        <v>71</v>
      </c>
      <c r="I830" t="s">
        <v>7638</v>
      </c>
      <c r="K830" t="s">
        <v>6721</v>
      </c>
      <c r="L830" t="s">
        <v>71</v>
      </c>
      <c r="M830" t="s">
        <v>71</v>
      </c>
      <c r="N830" t="s">
        <v>71</v>
      </c>
      <c r="O830" t="s">
        <v>71</v>
      </c>
      <c r="P830" t="s">
        <v>71</v>
      </c>
      <c r="Q830" t="s">
        <v>71</v>
      </c>
      <c r="R830" t="s">
        <v>71</v>
      </c>
      <c r="S830" t="s">
        <v>71</v>
      </c>
      <c r="T830" t="s">
        <v>71</v>
      </c>
      <c r="U830" t="s">
        <v>71</v>
      </c>
      <c r="V830" t="s">
        <v>71</v>
      </c>
      <c r="W830" t="s">
        <v>7639</v>
      </c>
      <c r="X830" t="s">
        <v>71</v>
      </c>
      <c r="Y830" t="s">
        <v>71</v>
      </c>
      <c r="Z830" t="s">
        <v>71</v>
      </c>
      <c r="AA830" t="s">
        <v>71</v>
      </c>
      <c r="AB830" t="s">
        <v>7640</v>
      </c>
      <c r="AC830" t="s">
        <v>7641</v>
      </c>
      <c r="AD830" t="s">
        <v>71</v>
      </c>
      <c r="AE830" t="s">
        <v>71</v>
      </c>
      <c r="AF830" t="s">
        <v>71</v>
      </c>
      <c r="AG830" t="s">
        <v>71</v>
      </c>
      <c r="AH830" t="s">
        <v>71</v>
      </c>
      <c r="AI830" t="s">
        <v>71</v>
      </c>
      <c r="AJ830" t="s">
        <v>71</v>
      </c>
      <c r="AK830" t="s">
        <v>71</v>
      </c>
      <c r="AL830" t="s">
        <v>71</v>
      </c>
      <c r="AM830" t="s">
        <v>71</v>
      </c>
      <c r="AN830" t="s">
        <v>71</v>
      </c>
      <c r="AO830" t="s">
        <v>71</v>
      </c>
      <c r="AP830" t="s">
        <v>6723</v>
      </c>
      <c r="AQ830" t="s">
        <v>71</v>
      </c>
      <c r="AR830" t="s">
        <v>71</v>
      </c>
      <c r="AS830" t="s">
        <v>71</v>
      </c>
      <c r="AT830" t="s">
        <v>71</v>
      </c>
      <c r="AU830" t="s">
        <v>728</v>
      </c>
      <c r="AV830">
        <v>1999</v>
      </c>
      <c r="AW830">
        <v>29</v>
      </c>
      <c r="AX830">
        <v>6</v>
      </c>
      <c r="AY830" t="s">
        <v>71</v>
      </c>
      <c r="AZ830" t="s">
        <v>71</v>
      </c>
      <c r="BA830" t="s">
        <v>71</v>
      </c>
      <c r="BB830" t="s">
        <v>71</v>
      </c>
      <c r="BC830">
        <v>786</v>
      </c>
      <c r="BD830">
        <v>801</v>
      </c>
      <c r="BE830" t="s">
        <v>71</v>
      </c>
      <c r="BF830" t="s">
        <v>7642</v>
      </c>
      <c r="BG830" t="str">
        <f>HYPERLINK("http://dx.doi.org/10.1109/3477.809033","http://dx.doi.org/10.1109/3477.809033")</f>
        <v>http://dx.doi.org/10.1109/3477.809033</v>
      </c>
      <c r="BH830" t="s">
        <v>71</v>
      </c>
      <c r="BI830" t="s">
        <v>71</v>
      </c>
      <c r="BJ830" t="s">
        <v>71</v>
      </c>
      <c r="BK830" t="s">
        <v>71</v>
      </c>
      <c r="BL830" t="s">
        <v>71</v>
      </c>
      <c r="BM830" t="s">
        <v>71</v>
      </c>
      <c r="BN830" t="s">
        <v>71</v>
      </c>
      <c r="BO830">
        <v>18252358</v>
      </c>
      <c r="BP830" t="s">
        <v>71</v>
      </c>
      <c r="BQ830" t="s">
        <v>71</v>
      </c>
      <c r="BR830" t="s">
        <v>71</v>
      </c>
      <c r="BS830" t="s">
        <v>71</v>
      </c>
      <c r="BT830" t="s">
        <v>7643</v>
      </c>
      <c r="BU830" t="str">
        <f>HYPERLINK("https%3A%2F%2Fwww.webofscience.com%2Fwos%2Fwoscc%2Ffull-record%2FWOS:000084159500012","View Full Record in Web of Science")</f>
        <v>View Full Record in Web of Science</v>
      </c>
    </row>
    <row r="831" spans="1:73" x14ac:dyDescent="0.25">
      <c r="A831" t="s">
        <v>2847</v>
      </c>
      <c r="B831" t="s">
        <v>7644</v>
      </c>
      <c r="C831" t="s">
        <v>71</v>
      </c>
      <c r="D831" t="s">
        <v>4551</v>
      </c>
      <c r="E831" t="s">
        <v>71</v>
      </c>
      <c r="F831" t="s">
        <v>7645</v>
      </c>
      <c r="G831" t="s">
        <v>71</v>
      </c>
      <c r="H831" t="s">
        <v>71</v>
      </c>
      <c r="I831" t="s">
        <v>7646</v>
      </c>
      <c r="K831" t="s">
        <v>4554</v>
      </c>
      <c r="L831" t="s">
        <v>71</v>
      </c>
      <c r="M831" t="s">
        <v>71</v>
      </c>
      <c r="N831" t="s">
        <v>71</v>
      </c>
      <c r="O831" t="s">
        <v>71</v>
      </c>
      <c r="P831" t="s">
        <v>71</v>
      </c>
      <c r="Q831" t="s">
        <v>71</v>
      </c>
      <c r="R831" t="s">
        <v>71</v>
      </c>
      <c r="S831" t="s">
        <v>71</v>
      </c>
      <c r="T831" t="s">
        <v>71</v>
      </c>
      <c r="U831" t="s">
        <v>71</v>
      </c>
      <c r="V831" t="s">
        <v>71</v>
      </c>
      <c r="W831" t="s">
        <v>7647</v>
      </c>
      <c r="X831" t="s">
        <v>71</v>
      </c>
      <c r="Y831" t="s">
        <v>71</v>
      </c>
      <c r="Z831" t="s">
        <v>71</v>
      </c>
      <c r="AA831" t="s">
        <v>71</v>
      </c>
      <c r="AB831" t="s">
        <v>1538</v>
      </c>
      <c r="AC831" t="s">
        <v>1539</v>
      </c>
      <c r="AD831" t="s">
        <v>71</v>
      </c>
      <c r="AE831" t="s">
        <v>71</v>
      </c>
      <c r="AF831" t="s">
        <v>71</v>
      </c>
      <c r="AG831" t="s">
        <v>71</v>
      </c>
      <c r="AH831" t="s">
        <v>71</v>
      </c>
      <c r="AI831" t="s">
        <v>71</v>
      </c>
      <c r="AJ831" t="s">
        <v>71</v>
      </c>
      <c r="AK831" t="s">
        <v>71</v>
      </c>
      <c r="AL831" t="s">
        <v>71</v>
      </c>
      <c r="AM831" t="s">
        <v>71</v>
      </c>
      <c r="AN831" t="s">
        <v>71</v>
      </c>
      <c r="AO831" t="s">
        <v>71</v>
      </c>
      <c r="AP831" t="s">
        <v>71</v>
      </c>
      <c r="AQ831" t="s">
        <v>71</v>
      </c>
      <c r="AR831" t="s">
        <v>4558</v>
      </c>
      <c r="AS831" t="s">
        <v>71</v>
      </c>
      <c r="AT831" t="s">
        <v>71</v>
      </c>
      <c r="AU831" t="s">
        <v>71</v>
      </c>
      <c r="AV831">
        <v>2015</v>
      </c>
      <c r="AW831" t="s">
        <v>71</v>
      </c>
      <c r="AX831" t="s">
        <v>71</v>
      </c>
      <c r="AY831" t="s">
        <v>71</v>
      </c>
      <c r="AZ831" t="s">
        <v>71</v>
      </c>
      <c r="BA831" t="s">
        <v>71</v>
      </c>
      <c r="BB831" t="s">
        <v>71</v>
      </c>
      <c r="BC831">
        <v>425</v>
      </c>
      <c r="BD831">
        <v>451</v>
      </c>
      <c r="BE831" t="s">
        <v>71</v>
      </c>
      <c r="BF831" t="s">
        <v>71</v>
      </c>
      <c r="BG831" t="s">
        <v>71</v>
      </c>
      <c r="BH831" t="s">
        <v>4559</v>
      </c>
      <c r="BI831" t="s">
        <v>71</v>
      </c>
      <c r="BJ831" t="s">
        <v>71</v>
      </c>
      <c r="BK831" t="s">
        <v>71</v>
      </c>
      <c r="BL831" t="s">
        <v>71</v>
      </c>
      <c r="BM831" t="s">
        <v>71</v>
      </c>
      <c r="BN831" t="s">
        <v>71</v>
      </c>
      <c r="BO831" t="s">
        <v>71</v>
      </c>
      <c r="BP831" t="s">
        <v>71</v>
      </c>
      <c r="BQ831" t="s">
        <v>71</v>
      </c>
      <c r="BR831" t="s">
        <v>71</v>
      </c>
      <c r="BS831" t="s">
        <v>71</v>
      </c>
      <c r="BT831" t="s">
        <v>7648</v>
      </c>
      <c r="BU831" t="str">
        <f>HYPERLINK("https%3A%2F%2Fwww.webofscience.com%2Fwos%2Fwoscc%2Ffull-record%2FWOS:000400029000027","View Full Record in Web of Science")</f>
        <v>View Full Record in Web of Science</v>
      </c>
    </row>
    <row r="832" spans="1:73" x14ac:dyDescent="0.25">
      <c r="A832" t="s">
        <v>69</v>
      </c>
      <c r="B832" t="s">
        <v>7649</v>
      </c>
      <c r="C832" t="s">
        <v>71</v>
      </c>
      <c r="D832" t="s">
        <v>71</v>
      </c>
      <c r="E832" t="s">
        <v>71</v>
      </c>
      <c r="F832" t="s">
        <v>7650</v>
      </c>
      <c r="G832" t="s">
        <v>71</v>
      </c>
      <c r="H832" t="s">
        <v>71</v>
      </c>
      <c r="I832" t="s">
        <v>7651</v>
      </c>
      <c r="K832" t="s">
        <v>7652</v>
      </c>
      <c r="L832" t="s">
        <v>71</v>
      </c>
      <c r="M832" t="s">
        <v>71</v>
      </c>
      <c r="N832" t="s">
        <v>71</v>
      </c>
      <c r="O832" t="s">
        <v>71</v>
      </c>
      <c r="P832" t="s">
        <v>71</v>
      </c>
      <c r="Q832" t="s">
        <v>71</v>
      </c>
      <c r="R832" t="s">
        <v>71</v>
      </c>
      <c r="S832" t="s">
        <v>71</v>
      </c>
      <c r="T832" t="s">
        <v>71</v>
      </c>
      <c r="U832" t="s">
        <v>71</v>
      </c>
      <c r="V832" t="s">
        <v>71</v>
      </c>
      <c r="W832" t="s">
        <v>7653</v>
      </c>
      <c r="X832" t="s">
        <v>71</v>
      </c>
      <c r="Y832" t="s">
        <v>71</v>
      </c>
      <c r="Z832" t="s">
        <v>71</v>
      </c>
      <c r="AA832" t="s">
        <v>71</v>
      </c>
      <c r="AB832" t="s">
        <v>7654</v>
      </c>
      <c r="AC832" t="s">
        <v>7655</v>
      </c>
      <c r="AD832" t="s">
        <v>71</v>
      </c>
      <c r="AE832" t="s">
        <v>71</v>
      </c>
      <c r="AF832" t="s">
        <v>71</v>
      </c>
      <c r="AG832" t="s">
        <v>71</v>
      </c>
      <c r="AH832" t="s">
        <v>71</v>
      </c>
      <c r="AI832" t="s">
        <v>71</v>
      </c>
      <c r="AJ832" t="s">
        <v>71</v>
      </c>
      <c r="AK832" t="s">
        <v>71</v>
      </c>
      <c r="AL832" t="s">
        <v>71</v>
      </c>
      <c r="AM832" t="s">
        <v>71</v>
      </c>
      <c r="AN832" t="s">
        <v>71</v>
      </c>
      <c r="AO832" t="s">
        <v>71</v>
      </c>
      <c r="AP832" t="s">
        <v>7656</v>
      </c>
      <c r="AQ832" t="s">
        <v>7657</v>
      </c>
      <c r="AR832" t="s">
        <v>71</v>
      </c>
      <c r="AS832" t="s">
        <v>71</v>
      </c>
      <c r="AT832" t="s">
        <v>71</v>
      </c>
      <c r="AU832" t="s">
        <v>1454</v>
      </c>
      <c r="AV832">
        <v>2015</v>
      </c>
      <c r="AW832">
        <v>97</v>
      </c>
      <c r="AX832">
        <v>7</v>
      </c>
      <c r="AY832" t="s">
        <v>71</v>
      </c>
      <c r="AZ832" t="s">
        <v>71</v>
      </c>
      <c r="BA832" t="s">
        <v>180</v>
      </c>
      <c r="BB832" t="s">
        <v>71</v>
      </c>
      <c r="BC832">
        <v>667</v>
      </c>
      <c r="BD832">
        <v>690</v>
      </c>
      <c r="BE832" t="s">
        <v>71</v>
      </c>
      <c r="BF832" t="s">
        <v>7658</v>
      </c>
      <c r="BG832" t="str">
        <f>HYPERLINK("http://dx.doi.org/10.1007/s00607-015-0448-7","http://dx.doi.org/10.1007/s00607-015-0448-7")</f>
        <v>http://dx.doi.org/10.1007/s00607-015-0448-7</v>
      </c>
      <c r="BH832" t="s">
        <v>71</v>
      </c>
      <c r="BI832" t="s">
        <v>71</v>
      </c>
      <c r="BJ832" t="s">
        <v>71</v>
      </c>
      <c r="BK832" t="s">
        <v>71</v>
      </c>
      <c r="BL832" t="s">
        <v>71</v>
      </c>
      <c r="BM832" t="s">
        <v>71</v>
      </c>
      <c r="BN832" t="s">
        <v>71</v>
      </c>
      <c r="BO832" t="s">
        <v>71</v>
      </c>
      <c r="BP832" t="s">
        <v>71</v>
      </c>
      <c r="BQ832" t="s">
        <v>71</v>
      </c>
      <c r="BR832" t="s">
        <v>71</v>
      </c>
      <c r="BS832" t="s">
        <v>71</v>
      </c>
      <c r="BT832" t="s">
        <v>7659</v>
      </c>
      <c r="BU832" t="str">
        <f>HYPERLINK("https%3A%2F%2Fwww.webofscience.com%2Fwos%2Fwoscc%2Ffull-record%2FWOS:000356943700002","View Full Record in Web of Science")</f>
        <v>View Full Record in Web of Science</v>
      </c>
    </row>
    <row r="833" spans="1:73" x14ac:dyDescent="0.25">
      <c r="A833" t="s">
        <v>83</v>
      </c>
      <c r="B833" t="s">
        <v>7660</v>
      </c>
      <c r="C833" t="s">
        <v>71</v>
      </c>
      <c r="D833" t="s">
        <v>71</v>
      </c>
      <c r="E833" t="s">
        <v>1747</v>
      </c>
      <c r="F833" t="s">
        <v>7660</v>
      </c>
      <c r="G833" t="s">
        <v>71</v>
      </c>
      <c r="H833" t="s">
        <v>71</v>
      </c>
      <c r="I833" t="s">
        <v>7661</v>
      </c>
      <c r="K833" t="s">
        <v>1749</v>
      </c>
      <c r="L833" t="s">
        <v>71</v>
      </c>
      <c r="M833" t="s">
        <v>71</v>
      </c>
      <c r="N833" t="s">
        <v>71</v>
      </c>
      <c r="O833" t="s">
        <v>71</v>
      </c>
      <c r="P833" t="s">
        <v>817</v>
      </c>
      <c r="Q833" t="s">
        <v>1750</v>
      </c>
      <c r="R833" t="s">
        <v>1751</v>
      </c>
      <c r="S833" t="s">
        <v>1752</v>
      </c>
      <c r="T833" t="s">
        <v>71</v>
      </c>
      <c r="U833" t="s">
        <v>71</v>
      </c>
      <c r="V833" t="s">
        <v>71</v>
      </c>
      <c r="W833" t="s">
        <v>7662</v>
      </c>
      <c r="X833" t="s">
        <v>71</v>
      </c>
      <c r="Y833" t="s">
        <v>71</v>
      </c>
      <c r="Z833" t="s">
        <v>71</v>
      </c>
      <c r="AA833" t="s">
        <v>71</v>
      </c>
      <c r="AB833" t="s">
        <v>7663</v>
      </c>
      <c r="AC833" t="s">
        <v>7664</v>
      </c>
      <c r="AD833" t="s">
        <v>71</v>
      </c>
      <c r="AE833" t="s">
        <v>71</v>
      </c>
      <c r="AF833" t="s">
        <v>71</v>
      </c>
      <c r="AG833" t="s">
        <v>71</v>
      </c>
      <c r="AH833" t="s">
        <v>71</v>
      </c>
      <c r="AI833" t="s">
        <v>71</v>
      </c>
      <c r="AJ833" t="s">
        <v>71</v>
      </c>
      <c r="AK833" t="s">
        <v>71</v>
      </c>
      <c r="AL833" t="s">
        <v>71</v>
      </c>
      <c r="AM833" t="s">
        <v>71</v>
      </c>
      <c r="AN833" t="s">
        <v>71</v>
      </c>
      <c r="AO833" t="s">
        <v>71</v>
      </c>
      <c r="AP833" t="s">
        <v>71</v>
      </c>
      <c r="AQ833" t="s">
        <v>71</v>
      </c>
      <c r="AR833" t="s">
        <v>1756</v>
      </c>
      <c r="AS833" t="s">
        <v>71</v>
      </c>
      <c r="AT833" t="s">
        <v>71</v>
      </c>
      <c r="AU833" t="s">
        <v>71</v>
      </c>
      <c r="AV833">
        <v>2002</v>
      </c>
      <c r="AW833" t="s">
        <v>71</v>
      </c>
      <c r="AX833" t="s">
        <v>71</v>
      </c>
      <c r="AY833" t="s">
        <v>71</v>
      </c>
      <c r="AZ833" t="s">
        <v>71</v>
      </c>
      <c r="BA833" t="s">
        <v>71</v>
      </c>
      <c r="BB833" t="s">
        <v>71</v>
      </c>
      <c r="BC833">
        <v>1216</v>
      </c>
      <c r="BD833">
        <v>1221</v>
      </c>
      <c r="BE833" t="s">
        <v>71</v>
      </c>
      <c r="BF833" t="s">
        <v>71</v>
      </c>
      <c r="BG833" t="s">
        <v>71</v>
      </c>
      <c r="BH833" t="s">
        <v>71</v>
      </c>
      <c r="BI833" t="s">
        <v>71</v>
      </c>
      <c r="BJ833" t="s">
        <v>71</v>
      </c>
      <c r="BK833" t="s">
        <v>71</v>
      </c>
      <c r="BL833" t="s">
        <v>71</v>
      </c>
      <c r="BM833" t="s">
        <v>71</v>
      </c>
      <c r="BN833" t="s">
        <v>71</v>
      </c>
      <c r="BO833" t="s">
        <v>71</v>
      </c>
      <c r="BP833" t="s">
        <v>71</v>
      </c>
      <c r="BQ833" t="s">
        <v>71</v>
      </c>
      <c r="BR833" t="s">
        <v>71</v>
      </c>
      <c r="BS833" t="s">
        <v>71</v>
      </c>
      <c r="BT833" t="s">
        <v>7665</v>
      </c>
      <c r="BU833" t="str">
        <f>HYPERLINK("https%3A%2F%2Fwww.webofscience.com%2Fwos%2Fwoscc%2Ffull-record%2FWOS:000177476600213","View Full Record in Web of Science")</f>
        <v>View Full Record in Web of Science</v>
      </c>
    </row>
    <row r="834" spans="1:73" x14ac:dyDescent="0.25">
      <c r="A834" t="s">
        <v>69</v>
      </c>
      <c r="B834" t="s">
        <v>7666</v>
      </c>
      <c r="C834" t="s">
        <v>71</v>
      </c>
      <c r="D834" t="s">
        <v>71</v>
      </c>
      <c r="E834" t="s">
        <v>71</v>
      </c>
      <c r="F834" t="s">
        <v>7667</v>
      </c>
      <c r="G834" t="s">
        <v>71</v>
      </c>
      <c r="H834" t="s">
        <v>71</v>
      </c>
      <c r="I834" t="s">
        <v>7668</v>
      </c>
      <c r="K834" t="s">
        <v>510</v>
      </c>
      <c r="L834" t="s">
        <v>71</v>
      </c>
      <c r="M834" t="s">
        <v>71</v>
      </c>
      <c r="N834" t="s">
        <v>71</v>
      </c>
      <c r="O834" t="s">
        <v>71</v>
      </c>
      <c r="P834" t="s">
        <v>71</v>
      </c>
      <c r="Q834" t="s">
        <v>71</v>
      </c>
      <c r="R834" t="s">
        <v>71</v>
      </c>
      <c r="S834" t="s">
        <v>71</v>
      </c>
      <c r="T834" t="s">
        <v>71</v>
      </c>
      <c r="U834" t="s">
        <v>71</v>
      </c>
      <c r="V834" t="s">
        <v>71</v>
      </c>
      <c r="W834" t="s">
        <v>7669</v>
      </c>
      <c r="X834" t="s">
        <v>71</v>
      </c>
      <c r="Y834" t="s">
        <v>71</v>
      </c>
      <c r="Z834" t="s">
        <v>71</v>
      </c>
      <c r="AA834" t="s">
        <v>71</v>
      </c>
      <c r="AB834" t="s">
        <v>71</v>
      </c>
      <c r="AC834" t="s">
        <v>71</v>
      </c>
      <c r="AD834" t="s">
        <v>71</v>
      </c>
      <c r="AE834" t="s">
        <v>71</v>
      </c>
      <c r="AF834" t="s">
        <v>71</v>
      </c>
      <c r="AG834" t="s">
        <v>71</v>
      </c>
      <c r="AH834" t="s">
        <v>71</v>
      </c>
      <c r="AI834" t="s">
        <v>71</v>
      </c>
      <c r="AJ834" t="s">
        <v>71</v>
      </c>
      <c r="AK834" t="s">
        <v>71</v>
      </c>
      <c r="AL834" t="s">
        <v>71</v>
      </c>
      <c r="AM834" t="s">
        <v>71</v>
      </c>
      <c r="AN834" t="s">
        <v>71</v>
      </c>
      <c r="AO834" t="s">
        <v>71</v>
      </c>
      <c r="AP834" t="s">
        <v>512</v>
      </c>
      <c r="AQ834" t="s">
        <v>513</v>
      </c>
      <c r="AR834" t="s">
        <v>71</v>
      </c>
      <c r="AS834" t="s">
        <v>71</v>
      </c>
      <c r="AT834" t="s">
        <v>71</v>
      </c>
      <c r="AU834" t="s">
        <v>7670</v>
      </c>
      <c r="AV834">
        <v>2022</v>
      </c>
      <c r="AW834">
        <v>51</v>
      </c>
      <c r="AX834">
        <v>1</v>
      </c>
      <c r="AY834" t="s">
        <v>71</v>
      </c>
      <c r="AZ834" t="s">
        <v>71</v>
      </c>
      <c r="BA834" t="s">
        <v>71</v>
      </c>
      <c r="BB834" t="s">
        <v>71</v>
      </c>
      <c r="BC834">
        <v>423</v>
      </c>
      <c r="BD834">
        <v>441</v>
      </c>
      <c r="BE834" t="s">
        <v>71</v>
      </c>
      <c r="BF834" t="s">
        <v>7671</v>
      </c>
      <c r="BG834" t="str">
        <f>HYPERLINK("http://dx.doi.org/10.1108/K-10-2020-0684","http://dx.doi.org/10.1108/K-10-2020-0684")</f>
        <v>http://dx.doi.org/10.1108/K-10-2020-0684</v>
      </c>
      <c r="BH834" t="s">
        <v>71</v>
      </c>
      <c r="BI834" t="s">
        <v>1067</v>
      </c>
      <c r="BJ834" t="s">
        <v>71</v>
      </c>
      <c r="BK834" t="s">
        <v>71</v>
      </c>
      <c r="BL834" t="s">
        <v>71</v>
      </c>
      <c r="BM834" t="s">
        <v>71</v>
      </c>
      <c r="BN834" t="s">
        <v>71</v>
      </c>
      <c r="BO834" t="s">
        <v>71</v>
      </c>
      <c r="BP834" t="s">
        <v>71</v>
      </c>
      <c r="BQ834" t="s">
        <v>71</v>
      </c>
      <c r="BR834" t="s">
        <v>71</v>
      </c>
      <c r="BS834" t="s">
        <v>71</v>
      </c>
      <c r="BT834" t="s">
        <v>7672</v>
      </c>
      <c r="BU834" t="str">
        <f>HYPERLINK("https%3A%2F%2Fwww.webofscience.com%2Fwos%2Fwoscc%2Ffull-record%2FWOS:000627890000001","View Full Record in Web of Science")</f>
        <v>View Full Record in Web of Science</v>
      </c>
    </row>
    <row r="835" spans="1:73" x14ac:dyDescent="0.25">
      <c r="A835" t="s">
        <v>69</v>
      </c>
      <c r="B835" t="s">
        <v>7673</v>
      </c>
      <c r="C835" t="s">
        <v>71</v>
      </c>
      <c r="D835" t="s">
        <v>71</v>
      </c>
      <c r="E835" t="s">
        <v>71</v>
      </c>
      <c r="F835" t="s">
        <v>7674</v>
      </c>
      <c r="G835" t="s">
        <v>71</v>
      </c>
      <c r="H835" t="s">
        <v>71</v>
      </c>
      <c r="I835" t="s">
        <v>7675</v>
      </c>
      <c r="K835" t="s">
        <v>7676</v>
      </c>
      <c r="L835" t="s">
        <v>71</v>
      </c>
      <c r="M835" t="s">
        <v>71</v>
      </c>
      <c r="N835" t="s">
        <v>71</v>
      </c>
      <c r="O835" t="s">
        <v>71</v>
      </c>
      <c r="P835" t="s">
        <v>71</v>
      </c>
      <c r="Q835" t="s">
        <v>71</v>
      </c>
      <c r="R835" t="s">
        <v>71</v>
      </c>
      <c r="S835" t="s">
        <v>71</v>
      </c>
      <c r="T835" t="s">
        <v>71</v>
      </c>
      <c r="U835" t="s">
        <v>71</v>
      </c>
      <c r="V835" t="s">
        <v>71</v>
      </c>
      <c r="W835" t="s">
        <v>7677</v>
      </c>
      <c r="X835" t="s">
        <v>71</v>
      </c>
      <c r="Y835" t="s">
        <v>71</v>
      </c>
      <c r="Z835" t="s">
        <v>71</v>
      </c>
      <c r="AA835" t="s">
        <v>71</v>
      </c>
      <c r="AB835" t="s">
        <v>7678</v>
      </c>
      <c r="AC835" t="s">
        <v>7679</v>
      </c>
      <c r="AD835" t="s">
        <v>71</v>
      </c>
      <c r="AE835" t="s">
        <v>71</v>
      </c>
      <c r="AF835" t="s">
        <v>71</v>
      </c>
      <c r="AG835" t="s">
        <v>71</v>
      </c>
      <c r="AH835" t="s">
        <v>71</v>
      </c>
      <c r="AI835" t="s">
        <v>71</v>
      </c>
      <c r="AJ835" t="s">
        <v>71</v>
      </c>
      <c r="AK835" t="s">
        <v>71</v>
      </c>
      <c r="AL835" t="s">
        <v>71</v>
      </c>
      <c r="AM835" t="s">
        <v>71</v>
      </c>
      <c r="AN835" t="s">
        <v>71</v>
      </c>
      <c r="AO835" t="s">
        <v>71</v>
      </c>
      <c r="AP835" t="s">
        <v>7680</v>
      </c>
      <c r="AQ835" t="s">
        <v>7681</v>
      </c>
      <c r="AR835" t="s">
        <v>71</v>
      </c>
      <c r="AS835" t="s">
        <v>71</v>
      </c>
      <c r="AT835" t="s">
        <v>71</v>
      </c>
      <c r="AU835" t="s">
        <v>479</v>
      </c>
      <c r="AV835">
        <v>2017</v>
      </c>
      <c r="AW835">
        <v>68</v>
      </c>
      <c r="AX835">
        <v>10</v>
      </c>
      <c r="AY835" t="s">
        <v>71</v>
      </c>
      <c r="AZ835" t="s">
        <v>71</v>
      </c>
      <c r="BA835" t="s">
        <v>71</v>
      </c>
      <c r="BB835" t="s">
        <v>71</v>
      </c>
      <c r="BC835">
        <v>2425</v>
      </c>
      <c r="BD835">
        <v>2438</v>
      </c>
      <c r="BE835" t="s">
        <v>71</v>
      </c>
      <c r="BF835" t="s">
        <v>7682</v>
      </c>
      <c r="BG835" t="str">
        <f>HYPERLINK("http://dx.doi.org/10.1002/asi.23878","http://dx.doi.org/10.1002/asi.23878")</f>
        <v>http://dx.doi.org/10.1002/asi.23878</v>
      </c>
      <c r="BH835" t="s">
        <v>71</v>
      </c>
      <c r="BI835" t="s">
        <v>71</v>
      </c>
      <c r="BJ835" t="s">
        <v>71</v>
      </c>
      <c r="BK835" t="s">
        <v>71</v>
      </c>
      <c r="BL835" t="s">
        <v>71</v>
      </c>
      <c r="BM835" t="s">
        <v>71</v>
      </c>
      <c r="BN835" t="s">
        <v>71</v>
      </c>
      <c r="BO835" t="s">
        <v>71</v>
      </c>
      <c r="BP835" t="s">
        <v>71</v>
      </c>
      <c r="BQ835" t="s">
        <v>71</v>
      </c>
      <c r="BR835" t="s">
        <v>71</v>
      </c>
      <c r="BS835" t="s">
        <v>71</v>
      </c>
      <c r="BT835" t="s">
        <v>7683</v>
      </c>
      <c r="BU835" t="str">
        <f>HYPERLINK("https%3A%2F%2Fwww.webofscience.com%2Fwos%2Fwoscc%2Ffull-record%2FWOS:000411000300010","View Full Record in Web of Science")</f>
        <v>View Full Record in Web of Science</v>
      </c>
    </row>
    <row r="836" spans="1:73" x14ac:dyDescent="0.25">
      <c r="A836" t="s">
        <v>69</v>
      </c>
      <c r="B836" t="s">
        <v>7684</v>
      </c>
      <c r="C836" t="s">
        <v>71</v>
      </c>
      <c r="D836" t="s">
        <v>71</v>
      </c>
      <c r="E836" t="s">
        <v>71</v>
      </c>
      <c r="F836" t="s">
        <v>7685</v>
      </c>
      <c r="G836" t="s">
        <v>71</v>
      </c>
      <c r="H836" t="s">
        <v>71</v>
      </c>
      <c r="I836" t="s">
        <v>7686</v>
      </c>
      <c r="K836" t="s">
        <v>123</v>
      </c>
      <c r="L836" t="s">
        <v>71</v>
      </c>
      <c r="M836" t="s">
        <v>71</v>
      </c>
      <c r="N836" t="s">
        <v>71</v>
      </c>
      <c r="O836" t="s">
        <v>71</v>
      </c>
      <c r="P836" t="s">
        <v>71</v>
      </c>
      <c r="Q836" t="s">
        <v>71</v>
      </c>
      <c r="R836" t="s">
        <v>71</v>
      </c>
      <c r="S836" t="s">
        <v>71</v>
      </c>
      <c r="T836" t="s">
        <v>71</v>
      </c>
      <c r="U836" t="s">
        <v>71</v>
      </c>
      <c r="V836" t="s">
        <v>71</v>
      </c>
      <c r="W836" t="s">
        <v>7687</v>
      </c>
      <c r="X836" t="s">
        <v>71</v>
      </c>
      <c r="Y836" t="s">
        <v>71</v>
      </c>
      <c r="Z836" t="s">
        <v>71</v>
      </c>
      <c r="AA836" t="s">
        <v>71</v>
      </c>
      <c r="AB836" t="s">
        <v>7688</v>
      </c>
      <c r="AC836" t="s">
        <v>7689</v>
      </c>
      <c r="AD836" t="s">
        <v>71</v>
      </c>
      <c r="AE836" t="s">
        <v>71</v>
      </c>
      <c r="AF836" t="s">
        <v>71</v>
      </c>
      <c r="AG836" t="s">
        <v>71</v>
      </c>
      <c r="AH836" t="s">
        <v>71</v>
      </c>
      <c r="AI836" t="s">
        <v>71</v>
      </c>
      <c r="AJ836" t="s">
        <v>71</v>
      </c>
      <c r="AK836" t="s">
        <v>71</v>
      </c>
      <c r="AL836" t="s">
        <v>71</v>
      </c>
      <c r="AM836" t="s">
        <v>71</v>
      </c>
      <c r="AN836" t="s">
        <v>71</v>
      </c>
      <c r="AO836" t="s">
        <v>71</v>
      </c>
      <c r="AP836" t="s">
        <v>127</v>
      </c>
      <c r="AQ836" t="s">
        <v>128</v>
      </c>
      <c r="AR836" t="s">
        <v>71</v>
      </c>
      <c r="AS836" t="s">
        <v>71</v>
      </c>
      <c r="AT836" t="s">
        <v>71</v>
      </c>
      <c r="AU836" t="s">
        <v>777</v>
      </c>
      <c r="AV836">
        <v>2015</v>
      </c>
      <c r="AW836">
        <v>302</v>
      </c>
      <c r="AX836" t="s">
        <v>71</v>
      </c>
      <c r="AY836" t="s">
        <v>71</v>
      </c>
      <c r="AZ836" t="s">
        <v>71</v>
      </c>
      <c r="BA836" t="s">
        <v>71</v>
      </c>
      <c r="BB836" t="s">
        <v>71</v>
      </c>
      <c r="BC836">
        <v>14</v>
      </c>
      <c r="BD836">
        <v>32</v>
      </c>
      <c r="BE836" t="s">
        <v>71</v>
      </c>
      <c r="BF836" t="s">
        <v>7690</v>
      </c>
      <c r="BG836" t="str">
        <f>HYPERLINK("http://dx.doi.org/10.1016/j.ins.2014.12.061","http://dx.doi.org/10.1016/j.ins.2014.12.061")</f>
        <v>http://dx.doi.org/10.1016/j.ins.2014.12.061</v>
      </c>
      <c r="BH836" t="s">
        <v>71</v>
      </c>
      <c r="BI836" t="s">
        <v>71</v>
      </c>
      <c r="BJ836" t="s">
        <v>71</v>
      </c>
      <c r="BK836" t="s">
        <v>71</v>
      </c>
      <c r="BL836" t="s">
        <v>71</v>
      </c>
      <c r="BM836" t="s">
        <v>71</v>
      </c>
      <c r="BN836" t="s">
        <v>71</v>
      </c>
      <c r="BO836" t="s">
        <v>71</v>
      </c>
      <c r="BP836" t="s">
        <v>71</v>
      </c>
      <c r="BQ836" t="s">
        <v>71</v>
      </c>
      <c r="BR836" t="s">
        <v>71</v>
      </c>
      <c r="BS836" t="s">
        <v>71</v>
      </c>
      <c r="BT836" t="s">
        <v>7691</v>
      </c>
      <c r="BU836" t="str">
        <f>HYPERLINK("https%3A%2F%2Fwww.webofscience.com%2Fwos%2Fwoscc%2Ffull-record%2FWOS:000350924000002","View Full Record in Web of Science")</f>
        <v>View Full Record in Web of Science</v>
      </c>
    </row>
    <row r="837" spans="1:73" x14ac:dyDescent="0.25">
      <c r="A837" t="s">
        <v>69</v>
      </c>
      <c r="B837" t="s">
        <v>7692</v>
      </c>
      <c r="C837" t="s">
        <v>71</v>
      </c>
      <c r="D837" t="s">
        <v>71</v>
      </c>
      <c r="E837" t="s">
        <v>71</v>
      </c>
      <c r="F837" t="s">
        <v>7692</v>
      </c>
      <c r="G837" t="s">
        <v>71</v>
      </c>
      <c r="H837" t="s">
        <v>71</v>
      </c>
      <c r="I837" t="s">
        <v>7693</v>
      </c>
      <c r="K837" t="s">
        <v>421</v>
      </c>
      <c r="L837" t="s">
        <v>71</v>
      </c>
      <c r="M837" t="s">
        <v>71</v>
      </c>
      <c r="N837" t="s">
        <v>71</v>
      </c>
      <c r="O837" t="s">
        <v>71</v>
      </c>
      <c r="P837" t="s">
        <v>7694</v>
      </c>
      <c r="Q837" t="s">
        <v>7695</v>
      </c>
      <c r="R837" t="s">
        <v>7696</v>
      </c>
      <c r="S837" t="s">
        <v>71</v>
      </c>
      <c r="T837" t="s">
        <v>71</v>
      </c>
      <c r="U837" t="s">
        <v>71</v>
      </c>
      <c r="V837" t="s">
        <v>71</v>
      </c>
      <c r="W837" t="s">
        <v>7697</v>
      </c>
      <c r="X837" t="s">
        <v>71</v>
      </c>
      <c r="Y837" t="s">
        <v>71</v>
      </c>
      <c r="Z837" t="s">
        <v>71</v>
      </c>
      <c r="AA837" t="s">
        <v>71</v>
      </c>
      <c r="AB837" t="s">
        <v>7698</v>
      </c>
      <c r="AC837" t="s">
        <v>7699</v>
      </c>
      <c r="AD837" t="s">
        <v>71</v>
      </c>
      <c r="AE837" t="s">
        <v>71</v>
      </c>
      <c r="AF837" t="s">
        <v>71</v>
      </c>
      <c r="AG837" t="s">
        <v>71</v>
      </c>
      <c r="AH837" t="s">
        <v>71</v>
      </c>
      <c r="AI837" t="s">
        <v>71</v>
      </c>
      <c r="AJ837" t="s">
        <v>71</v>
      </c>
      <c r="AK837" t="s">
        <v>71</v>
      </c>
      <c r="AL837" t="s">
        <v>71</v>
      </c>
      <c r="AM837" t="s">
        <v>71</v>
      </c>
      <c r="AN837" t="s">
        <v>71</v>
      </c>
      <c r="AO837" t="s">
        <v>71</v>
      </c>
      <c r="AP837" t="s">
        <v>423</v>
      </c>
      <c r="AQ837" t="s">
        <v>71</v>
      </c>
      <c r="AR837" t="s">
        <v>71</v>
      </c>
      <c r="AS837" t="s">
        <v>71</v>
      </c>
      <c r="AT837" t="s">
        <v>71</v>
      </c>
      <c r="AU837" t="s">
        <v>293</v>
      </c>
      <c r="AV837">
        <v>2006</v>
      </c>
      <c r="AW837">
        <v>157</v>
      </c>
      <c r="AX837">
        <v>5</v>
      </c>
      <c r="AY837" t="s">
        <v>71</v>
      </c>
      <c r="AZ837" t="s">
        <v>71</v>
      </c>
      <c r="BA837" t="s">
        <v>71</v>
      </c>
      <c r="BB837" t="s">
        <v>71</v>
      </c>
      <c r="BC837">
        <v>622</v>
      </c>
      <c r="BD837">
        <v>627</v>
      </c>
      <c r="BE837" t="s">
        <v>71</v>
      </c>
      <c r="BF837" t="s">
        <v>7700</v>
      </c>
      <c r="BG837" t="str">
        <f>HYPERLINK("http://dx.doi.org/10.1016/j.fss.2005.10.007","http://dx.doi.org/10.1016/j.fss.2005.10.007")</f>
        <v>http://dx.doi.org/10.1016/j.fss.2005.10.007</v>
      </c>
      <c r="BH837" t="s">
        <v>71</v>
      </c>
      <c r="BI837" t="s">
        <v>71</v>
      </c>
      <c r="BJ837" t="s">
        <v>71</v>
      </c>
      <c r="BK837" t="s">
        <v>71</v>
      </c>
      <c r="BL837" t="s">
        <v>71</v>
      </c>
      <c r="BM837" t="s">
        <v>71</v>
      </c>
      <c r="BN837" t="s">
        <v>71</v>
      </c>
      <c r="BO837" t="s">
        <v>71</v>
      </c>
      <c r="BP837" t="s">
        <v>71</v>
      </c>
      <c r="BQ837" t="s">
        <v>71</v>
      </c>
      <c r="BR837" t="s">
        <v>71</v>
      </c>
      <c r="BS837" t="s">
        <v>71</v>
      </c>
      <c r="BT837" t="s">
        <v>7701</v>
      </c>
      <c r="BU837" t="str">
        <f>HYPERLINK("https%3A%2F%2Fwww.webofscience.com%2Fwos%2Fwoscc%2Ffull-record%2FWOS:000235649700006","View Full Record in Web of Science")</f>
        <v>View Full Record in Web of Science</v>
      </c>
    </row>
    <row r="838" spans="1:73" x14ac:dyDescent="0.25">
      <c r="A838" t="s">
        <v>69</v>
      </c>
      <c r="B838" t="s">
        <v>7702</v>
      </c>
      <c r="C838" t="s">
        <v>71</v>
      </c>
      <c r="D838" t="s">
        <v>71</v>
      </c>
      <c r="E838" t="s">
        <v>71</v>
      </c>
      <c r="F838" t="s">
        <v>7703</v>
      </c>
      <c r="G838" t="s">
        <v>71</v>
      </c>
      <c r="H838" t="s">
        <v>71</v>
      </c>
      <c r="I838" t="s">
        <v>7704</v>
      </c>
      <c r="K838" t="s">
        <v>1556</v>
      </c>
      <c r="L838" t="s">
        <v>71</v>
      </c>
      <c r="M838" t="s">
        <v>71</v>
      </c>
      <c r="N838" t="s">
        <v>71</v>
      </c>
      <c r="O838" t="s">
        <v>71</v>
      </c>
      <c r="P838" t="s">
        <v>71</v>
      </c>
      <c r="Q838" t="s">
        <v>71</v>
      </c>
      <c r="R838" t="s">
        <v>71</v>
      </c>
      <c r="S838" t="s">
        <v>71</v>
      </c>
      <c r="T838" t="s">
        <v>71</v>
      </c>
      <c r="U838" t="s">
        <v>71</v>
      </c>
      <c r="V838" t="s">
        <v>71</v>
      </c>
      <c r="W838" t="s">
        <v>7705</v>
      </c>
      <c r="X838" t="s">
        <v>71</v>
      </c>
      <c r="Y838" t="s">
        <v>71</v>
      </c>
      <c r="Z838" t="s">
        <v>71</v>
      </c>
      <c r="AA838" t="s">
        <v>71</v>
      </c>
      <c r="AB838" t="s">
        <v>7706</v>
      </c>
      <c r="AC838" t="s">
        <v>7707</v>
      </c>
      <c r="AD838" t="s">
        <v>71</v>
      </c>
      <c r="AE838" t="s">
        <v>71</v>
      </c>
      <c r="AF838" t="s">
        <v>71</v>
      </c>
      <c r="AG838" t="s">
        <v>71</v>
      </c>
      <c r="AH838" t="s">
        <v>71</v>
      </c>
      <c r="AI838" t="s">
        <v>71</v>
      </c>
      <c r="AJ838" t="s">
        <v>71</v>
      </c>
      <c r="AK838" t="s">
        <v>71</v>
      </c>
      <c r="AL838" t="s">
        <v>71</v>
      </c>
      <c r="AM838" t="s">
        <v>71</v>
      </c>
      <c r="AN838" t="s">
        <v>71</v>
      </c>
      <c r="AO838" t="s">
        <v>71</v>
      </c>
      <c r="AP838" t="s">
        <v>1558</v>
      </c>
      <c r="AQ838" t="s">
        <v>1559</v>
      </c>
      <c r="AR838" t="s">
        <v>71</v>
      </c>
      <c r="AS838" t="s">
        <v>71</v>
      </c>
      <c r="AT838" t="s">
        <v>71</v>
      </c>
      <c r="AU838" t="s">
        <v>71</v>
      </c>
      <c r="AV838" t="s">
        <v>71</v>
      </c>
      <c r="AW838" t="s">
        <v>71</v>
      </c>
      <c r="AX838" t="s">
        <v>71</v>
      </c>
      <c r="AY838" t="s">
        <v>71</v>
      </c>
      <c r="AZ838" t="s">
        <v>71</v>
      </c>
      <c r="BA838" t="s">
        <v>71</v>
      </c>
      <c r="BB838" t="s">
        <v>71</v>
      </c>
      <c r="BC838" t="s">
        <v>71</v>
      </c>
      <c r="BD838" t="s">
        <v>71</v>
      </c>
      <c r="BE838" t="s">
        <v>71</v>
      </c>
      <c r="BF838" t="s">
        <v>7708</v>
      </c>
      <c r="BG838" t="str">
        <f>HYPERLINK("http://dx.doi.org/10.1007/s11042-022-13776-1","http://dx.doi.org/10.1007/s11042-022-13776-1")</f>
        <v>http://dx.doi.org/10.1007/s11042-022-13776-1</v>
      </c>
      <c r="BH838" t="s">
        <v>71</v>
      </c>
      <c r="BI838" t="s">
        <v>7709</v>
      </c>
      <c r="BJ838" t="s">
        <v>71</v>
      </c>
      <c r="BK838" t="s">
        <v>71</v>
      </c>
      <c r="BL838" t="s">
        <v>71</v>
      </c>
      <c r="BM838" t="s">
        <v>71</v>
      </c>
      <c r="BN838" t="s">
        <v>71</v>
      </c>
      <c r="BO838" t="s">
        <v>71</v>
      </c>
      <c r="BP838" t="s">
        <v>71</v>
      </c>
      <c r="BQ838" t="s">
        <v>71</v>
      </c>
      <c r="BR838" t="s">
        <v>71</v>
      </c>
      <c r="BS838" t="s">
        <v>71</v>
      </c>
      <c r="BT838" t="s">
        <v>7710</v>
      </c>
      <c r="BU838" t="str">
        <f>HYPERLINK("https%3A%2F%2Fwww.webofscience.com%2Fwos%2Fwoscc%2Ffull-record%2FWOS:000859771500003","View Full Record in Web of Science")</f>
        <v>View Full Record in Web of Science</v>
      </c>
    </row>
    <row r="839" spans="1:73" x14ac:dyDescent="0.25">
      <c r="A839" t="s">
        <v>83</v>
      </c>
      <c r="B839" t="s">
        <v>7711</v>
      </c>
      <c r="C839" t="s">
        <v>71</v>
      </c>
      <c r="D839" t="s">
        <v>71</v>
      </c>
      <c r="E839" t="s">
        <v>102</v>
      </c>
      <c r="F839" t="s">
        <v>7712</v>
      </c>
      <c r="G839" t="s">
        <v>71</v>
      </c>
      <c r="H839" t="s">
        <v>71</v>
      </c>
      <c r="I839" t="s">
        <v>7713</v>
      </c>
      <c r="K839" t="s">
        <v>1781</v>
      </c>
      <c r="L839" t="s">
        <v>1782</v>
      </c>
      <c r="M839" t="s">
        <v>71</v>
      </c>
      <c r="N839" t="s">
        <v>71</v>
      </c>
      <c r="O839" t="s">
        <v>71</v>
      </c>
      <c r="P839" t="s">
        <v>1783</v>
      </c>
      <c r="Q839" t="s">
        <v>1784</v>
      </c>
      <c r="R839" t="s">
        <v>1785</v>
      </c>
      <c r="S839" t="s">
        <v>1786</v>
      </c>
      <c r="T839" t="s">
        <v>71</v>
      </c>
      <c r="U839" t="s">
        <v>71</v>
      </c>
      <c r="V839" t="s">
        <v>71</v>
      </c>
      <c r="W839" t="s">
        <v>7714</v>
      </c>
      <c r="X839" t="s">
        <v>71</v>
      </c>
      <c r="Y839" t="s">
        <v>71</v>
      </c>
      <c r="Z839" t="s">
        <v>71</v>
      </c>
      <c r="AA839" t="s">
        <v>71</v>
      </c>
      <c r="AB839" t="s">
        <v>71</v>
      </c>
      <c r="AC839" t="s">
        <v>7715</v>
      </c>
      <c r="AD839" t="s">
        <v>71</v>
      </c>
      <c r="AE839" t="s">
        <v>71</v>
      </c>
      <c r="AF839" t="s">
        <v>71</v>
      </c>
      <c r="AG839" t="s">
        <v>71</v>
      </c>
      <c r="AH839" t="s">
        <v>71</v>
      </c>
      <c r="AI839" t="s">
        <v>71</v>
      </c>
      <c r="AJ839" t="s">
        <v>71</v>
      </c>
      <c r="AK839" t="s">
        <v>71</v>
      </c>
      <c r="AL839" t="s">
        <v>71</v>
      </c>
      <c r="AM839" t="s">
        <v>71</v>
      </c>
      <c r="AN839" t="s">
        <v>71</v>
      </c>
      <c r="AO839" t="s">
        <v>71</v>
      </c>
      <c r="AP839" t="s">
        <v>1788</v>
      </c>
      <c r="AQ839" t="s">
        <v>71</v>
      </c>
      <c r="AR839" t="s">
        <v>1789</v>
      </c>
      <c r="AS839" t="s">
        <v>71</v>
      </c>
      <c r="AT839" t="s">
        <v>71</v>
      </c>
      <c r="AU839" t="s">
        <v>71</v>
      </c>
      <c r="AV839">
        <v>2022</v>
      </c>
      <c r="AW839" t="s">
        <v>71</v>
      </c>
      <c r="AX839" t="s">
        <v>71</v>
      </c>
      <c r="AY839" t="s">
        <v>71</v>
      </c>
      <c r="AZ839" t="s">
        <v>71</v>
      </c>
      <c r="BA839" t="s">
        <v>71</v>
      </c>
      <c r="BB839" t="s">
        <v>71</v>
      </c>
      <c r="BC839" t="s">
        <v>71</v>
      </c>
      <c r="BD839" t="s">
        <v>71</v>
      </c>
      <c r="BE839" t="s">
        <v>71</v>
      </c>
      <c r="BF839" t="s">
        <v>7716</v>
      </c>
      <c r="BG839" t="str">
        <f>HYPERLINK("http://dx.doi.org/10.1109/FUZZ-IEEE55066.2022.9882579","http://dx.doi.org/10.1109/FUZZ-IEEE55066.2022.9882579")</f>
        <v>http://dx.doi.org/10.1109/FUZZ-IEEE55066.2022.9882579</v>
      </c>
      <c r="BH839" t="s">
        <v>71</v>
      </c>
      <c r="BI839" t="s">
        <v>71</v>
      </c>
      <c r="BJ839" t="s">
        <v>71</v>
      </c>
      <c r="BK839" t="s">
        <v>71</v>
      </c>
      <c r="BL839" t="s">
        <v>71</v>
      </c>
      <c r="BM839" t="s">
        <v>71</v>
      </c>
      <c r="BN839" t="s">
        <v>71</v>
      </c>
      <c r="BO839" t="s">
        <v>71</v>
      </c>
      <c r="BP839" t="s">
        <v>71</v>
      </c>
      <c r="BQ839" t="s">
        <v>71</v>
      </c>
      <c r="BR839" t="s">
        <v>71</v>
      </c>
      <c r="BS839" t="s">
        <v>71</v>
      </c>
      <c r="BT839" t="s">
        <v>7717</v>
      </c>
      <c r="BU839" t="str">
        <f>HYPERLINK("https%3A%2F%2Fwww.webofscience.com%2Fwos%2Fwoscc%2Ffull-record%2FWOS:000861288500020","View Full Record in Web of Science")</f>
        <v>View Full Record in Web of Science</v>
      </c>
    </row>
    <row r="840" spans="1:73" x14ac:dyDescent="0.25">
      <c r="A840" t="s">
        <v>69</v>
      </c>
      <c r="B840" t="s">
        <v>7718</v>
      </c>
      <c r="C840" t="s">
        <v>71</v>
      </c>
      <c r="D840" t="s">
        <v>71</v>
      </c>
      <c r="E840" t="s">
        <v>71</v>
      </c>
      <c r="F840" t="s">
        <v>7719</v>
      </c>
      <c r="G840" t="s">
        <v>71</v>
      </c>
      <c r="H840" t="s">
        <v>71</v>
      </c>
      <c r="I840" t="s">
        <v>7720</v>
      </c>
      <c r="K840" t="s">
        <v>174</v>
      </c>
      <c r="L840" t="s">
        <v>71</v>
      </c>
      <c r="M840" t="s">
        <v>71</v>
      </c>
      <c r="N840" t="s">
        <v>71</v>
      </c>
      <c r="O840" t="s">
        <v>71</v>
      </c>
      <c r="P840" t="s">
        <v>71</v>
      </c>
      <c r="Q840" t="s">
        <v>71</v>
      </c>
      <c r="R840" t="s">
        <v>71</v>
      </c>
      <c r="S840" t="s">
        <v>71</v>
      </c>
      <c r="T840" t="s">
        <v>71</v>
      </c>
      <c r="U840" t="s">
        <v>71</v>
      </c>
      <c r="V840" t="s">
        <v>71</v>
      </c>
      <c r="W840" t="s">
        <v>7721</v>
      </c>
      <c r="X840" t="s">
        <v>71</v>
      </c>
      <c r="Y840" t="s">
        <v>71</v>
      </c>
      <c r="Z840" t="s">
        <v>71</v>
      </c>
      <c r="AA840" t="s">
        <v>71</v>
      </c>
      <c r="AB840" t="s">
        <v>7722</v>
      </c>
      <c r="AC840" t="s">
        <v>71</v>
      </c>
      <c r="AD840" t="s">
        <v>71</v>
      </c>
      <c r="AE840" t="s">
        <v>71</v>
      </c>
      <c r="AF840" t="s">
        <v>71</v>
      </c>
      <c r="AG840" t="s">
        <v>71</v>
      </c>
      <c r="AH840" t="s">
        <v>71</v>
      </c>
      <c r="AI840" t="s">
        <v>71</v>
      </c>
      <c r="AJ840" t="s">
        <v>71</v>
      </c>
      <c r="AK840" t="s">
        <v>71</v>
      </c>
      <c r="AL840" t="s">
        <v>71</v>
      </c>
      <c r="AM840" t="s">
        <v>71</v>
      </c>
      <c r="AN840" t="s">
        <v>71</v>
      </c>
      <c r="AO840" t="s">
        <v>71</v>
      </c>
      <c r="AP840" t="s">
        <v>178</v>
      </c>
      <c r="AQ840" t="s">
        <v>179</v>
      </c>
      <c r="AR840" t="s">
        <v>71</v>
      </c>
      <c r="AS840" t="s">
        <v>71</v>
      </c>
      <c r="AT840" t="s">
        <v>71</v>
      </c>
      <c r="AU840" t="s">
        <v>71</v>
      </c>
      <c r="AV840">
        <v>2022</v>
      </c>
      <c r="AW840">
        <v>42</v>
      </c>
      <c r="AX840">
        <v>6</v>
      </c>
      <c r="AY840" t="s">
        <v>71</v>
      </c>
      <c r="AZ840" t="s">
        <v>71</v>
      </c>
      <c r="BA840" t="s">
        <v>71</v>
      </c>
      <c r="BB840" t="s">
        <v>71</v>
      </c>
      <c r="BC840">
        <v>5753</v>
      </c>
      <c r="BD840">
        <v>5771</v>
      </c>
      <c r="BE840" t="s">
        <v>71</v>
      </c>
      <c r="BF840" t="s">
        <v>7723</v>
      </c>
      <c r="BG840" t="str">
        <f>HYPERLINK("http://dx.doi.org/10.3233/JIFS-212207","http://dx.doi.org/10.3233/JIFS-212207")</f>
        <v>http://dx.doi.org/10.3233/JIFS-212207</v>
      </c>
      <c r="BH840" t="s">
        <v>71</v>
      </c>
      <c r="BI840" t="s">
        <v>71</v>
      </c>
      <c r="BJ840" t="s">
        <v>71</v>
      </c>
      <c r="BK840" t="s">
        <v>71</v>
      </c>
      <c r="BL840" t="s">
        <v>71</v>
      </c>
      <c r="BM840" t="s">
        <v>71</v>
      </c>
      <c r="BN840" t="s">
        <v>71</v>
      </c>
      <c r="BO840" t="s">
        <v>71</v>
      </c>
      <c r="BP840" t="s">
        <v>71</v>
      </c>
      <c r="BQ840" t="s">
        <v>71</v>
      </c>
      <c r="BR840" t="s">
        <v>71</v>
      </c>
      <c r="BS840" t="s">
        <v>71</v>
      </c>
      <c r="BT840" t="s">
        <v>7724</v>
      </c>
      <c r="BU840" t="str">
        <f>HYPERLINK("https%3A%2F%2Fwww.webofscience.com%2Fwos%2Fwoscc%2Ffull-record%2FWOS:000790690300065","View Full Record in Web of Science")</f>
        <v>View Full Record in Web of Science</v>
      </c>
    </row>
    <row r="841" spans="1:73" x14ac:dyDescent="0.25">
      <c r="A841" t="s">
        <v>69</v>
      </c>
      <c r="B841" t="s">
        <v>7725</v>
      </c>
      <c r="C841" t="s">
        <v>71</v>
      </c>
      <c r="D841" t="s">
        <v>71</v>
      </c>
      <c r="E841" t="s">
        <v>71</v>
      </c>
      <c r="F841" t="s">
        <v>7726</v>
      </c>
      <c r="G841" t="s">
        <v>71</v>
      </c>
      <c r="H841" t="s">
        <v>71</v>
      </c>
      <c r="I841" t="s">
        <v>7727</v>
      </c>
      <c r="K841" t="s">
        <v>7728</v>
      </c>
      <c r="L841" t="s">
        <v>71</v>
      </c>
      <c r="M841" t="s">
        <v>71</v>
      </c>
      <c r="N841" t="s">
        <v>71</v>
      </c>
      <c r="O841" t="s">
        <v>71</v>
      </c>
      <c r="P841" t="s">
        <v>71</v>
      </c>
      <c r="Q841" t="s">
        <v>71</v>
      </c>
      <c r="R841" t="s">
        <v>71</v>
      </c>
      <c r="S841" t="s">
        <v>71</v>
      </c>
      <c r="T841" t="s">
        <v>71</v>
      </c>
      <c r="U841" t="s">
        <v>71</v>
      </c>
      <c r="V841" t="s">
        <v>71</v>
      </c>
      <c r="W841" t="s">
        <v>7729</v>
      </c>
      <c r="X841" t="s">
        <v>71</v>
      </c>
      <c r="Y841" t="s">
        <v>71</v>
      </c>
      <c r="Z841" t="s">
        <v>71</v>
      </c>
      <c r="AA841" t="s">
        <v>71</v>
      </c>
      <c r="AB841" t="s">
        <v>71</v>
      </c>
      <c r="AC841" t="s">
        <v>71</v>
      </c>
      <c r="AD841" t="s">
        <v>71</v>
      </c>
      <c r="AE841" t="s">
        <v>71</v>
      </c>
      <c r="AF841" t="s">
        <v>71</v>
      </c>
      <c r="AG841" t="s">
        <v>71</v>
      </c>
      <c r="AH841" t="s">
        <v>71</v>
      </c>
      <c r="AI841" t="s">
        <v>71</v>
      </c>
      <c r="AJ841" t="s">
        <v>71</v>
      </c>
      <c r="AK841" t="s">
        <v>71</v>
      </c>
      <c r="AL841" t="s">
        <v>71</v>
      </c>
      <c r="AM841" t="s">
        <v>71</v>
      </c>
      <c r="AN841" t="s">
        <v>71</v>
      </c>
      <c r="AO841" t="s">
        <v>71</v>
      </c>
      <c r="AP841" t="s">
        <v>7730</v>
      </c>
      <c r="AQ841" t="s">
        <v>7731</v>
      </c>
      <c r="AR841" t="s">
        <v>71</v>
      </c>
      <c r="AS841" t="s">
        <v>71</v>
      </c>
      <c r="AT841" t="s">
        <v>71</v>
      </c>
      <c r="AU841" t="s">
        <v>1454</v>
      </c>
      <c r="AV841">
        <v>2020</v>
      </c>
      <c r="AW841">
        <v>70</v>
      </c>
      <c r="AX841" t="s">
        <v>71</v>
      </c>
      <c r="AY841" t="s">
        <v>71</v>
      </c>
      <c r="AZ841" t="s">
        <v>71</v>
      </c>
      <c r="BA841" t="s">
        <v>71</v>
      </c>
      <c r="BB841" t="s">
        <v>71</v>
      </c>
      <c r="BC841" t="s">
        <v>71</v>
      </c>
      <c r="BD841" t="s">
        <v>71</v>
      </c>
      <c r="BE841">
        <v>102739</v>
      </c>
      <c r="BF841" t="s">
        <v>7732</v>
      </c>
      <c r="BG841" t="str">
        <f>HYPERLINK("http://dx.doi.org/10.1016/j.jvcir.2019.102739","http://dx.doi.org/10.1016/j.jvcir.2019.102739")</f>
        <v>http://dx.doi.org/10.1016/j.jvcir.2019.102739</v>
      </c>
      <c r="BH841" t="s">
        <v>71</v>
      </c>
      <c r="BI841" t="s">
        <v>71</v>
      </c>
      <c r="BJ841" t="s">
        <v>71</v>
      </c>
      <c r="BK841" t="s">
        <v>71</v>
      </c>
      <c r="BL841" t="s">
        <v>71</v>
      </c>
      <c r="BM841" t="s">
        <v>71</v>
      </c>
      <c r="BN841" t="s">
        <v>71</v>
      </c>
      <c r="BO841" t="s">
        <v>71</v>
      </c>
      <c r="BP841" t="s">
        <v>71</v>
      </c>
      <c r="BQ841" t="s">
        <v>71</v>
      </c>
      <c r="BR841" t="s">
        <v>71</v>
      </c>
      <c r="BS841" t="s">
        <v>71</v>
      </c>
      <c r="BT841" t="s">
        <v>7733</v>
      </c>
      <c r="BU841" t="str">
        <f>HYPERLINK("https%3A%2F%2Fwww.webofscience.com%2Fwos%2Fwoscc%2Ffull-record%2FWOS:000551640900003","View Full Record in Web of Science")</f>
        <v>View Full Record in Web of Science</v>
      </c>
    </row>
    <row r="842" spans="1:73" x14ac:dyDescent="0.25">
      <c r="A842" t="s">
        <v>69</v>
      </c>
      <c r="B842" t="s">
        <v>7734</v>
      </c>
      <c r="C842" t="s">
        <v>71</v>
      </c>
      <c r="D842" t="s">
        <v>71</v>
      </c>
      <c r="E842" t="s">
        <v>71</v>
      </c>
      <c r="F842" t="s">
        <v>7735</v>
      </c>
      <c r="G842" t="s">
        <v>71</v>
      </c>
      <c r="H842" t="s">
        <v>71</v>
      </c>
      <c r="I842" t="s">
        <v>7736</v>
      </c>
      <c r="K842" t="s">
        <v>955</v>
      </c>
      <c r="L842" t="s">
        <v>71</v>
      </c>
      <c r="M842" t="s">
        <v>71</v>
      </c>
      <c r="N842" t="s">
        <v>71</v>
      </c>
      <c r="O842" t="s">
        <v>71</v>
      </c>
      <c r="P842" t="s">
        <v>71</v>
      </c>
      <c r="Q842" t="s">
        <v>71</v>
      </c>
      <c r="R842" t="s">
        <v>71</v>
      </c>
      <c r="S842" t="s">
        <v>71</v>
      </c>
      <c r="T842" t="s">
        <v>71</v>
      </c>
      <c r="U842" t="s">
        <v>71</v>
      </c>
      <c r="V842" t="s">
        <v>71</v>
      </c>
      <c r="W842" t="s">
        <v>7737</v>
      </c>
      <c r="X842" t="s">
        <v>71</v>
      </c>
      <c r="Y842" t="s">
        <v>71</v>
      </c>
      <c r="Z842" t="s">
        <v>71</v>
      </c>
      <c r="AA842" t="s">
        <v>71</v>
      </c>
      <c r="AB842" t="s">
        <v>7738</v>
      </c>
      <c r="AC842" t="s">
        <v>7739</v>
      </c>
      <c r="AD842" t="s">
        <v>71</v>
      </c>
      <c r="AE842" t="s">
        <v>71</v>
      </c>
      <c r="AF842" t="s">
        <v>71</v>
      </c>
      <c r="AG842" t="s">
        <v>71</v>
      </c>
      <c r="AH842" t="s">
        <v>71</v>
      </c>
      <c r="AI842" t="s">
        <v>71</v>
      </c>
      <c r="AJ842" t="s">
        <v>71</v>
      </c>
      <c r="AK842" t="s">
        <v>71</v>
      </c>
      <c r="AL842" t="s">
        <v>71</v>
      </c>
      <c r="AM842" t="s">
        <v>71</v>
      </c>
      <c r="AN842" t="s">
        <v>71</v>
      </c>
      <c r="AO842" t="s">
        <v>71</v>
      </c>
      <c r="AP842" t="s">
        <v>958</v>
      </c>
      <c r="AQ842" t="s">
        <v>959</v>
      </c>
      <c r="AR842" t="s">
        <v>71</v>
      </c>
      <c r="AS842" t="s">
        <v>71</v>
      </c>
      <c r="AT842" t="s">
        <v>71</v>
      </c>
      <c r="AU842" t="s">
        <v>344</v>
      </c>
      <c r="AV842">
        <v>2020</v>
      </c>
      <c r="AW842">
        <v>53</v>
      </c>
      <c r="AX842">
        <v>5</v>
      </c>
      <c r="AY842" t="s">
        <v>71</v>
      </c>
      <c r="AZ842" t="s">
        <v>71</v>
      </c>
      <c r="BA842" t="s">
        <v>71</v>
      </c>
      <c r="BB842" t="s">
        <v>71</v>
      </c>
      <c r="BC842">
        <v>3201</v>
      </c>
      <c r="BD842">
        <v>3230</v>
      </c>
      <c r="BE842" t="s">
        <v>71</v>
      </c>
      <c r="BF842" t="s">
        <v>7740</v>
      </c>
      <c r="BG842" t="str">
        <f>HYPERLINK("http://dx.doi.org/10.1007/s10462-019-09760-1","http://dx.doi.org/10.1007/s10462-019-09760-1")</f>
        <v>http://dx.doi.org/10.1007/s10462-019-09760-1</v>
      </c>
      <c r="BH842" t="s">
        <v>71</v>
      </c>
      <c r="BI842" t="s">
        <v>71</v>
      </c>
      <c r="BJ842" t="s">
        <v>71</v>
      </c>
      <c r="BK842" t="s">
        <v>71</v>
      </c>
      <c r="BL842" t="s">
        <v>71</v>
      </c>
      <c r="BM842" t="s">
        <v>71</v>
      </c>
      <c r="BN842" t="s">
        <v>71</v>
      </c>
      <c r="BO842" t="s">
        <v>71</v>
      </c>
      <c r="BP842" t="s">
        <v>71</v>
      </c>
      <c r="BQ842" t="s">
        <v>71</v>
      </c>
      <c r="BR842" t="s">
        <v>71</v>
      </c>
      <c r="BS842" t="s">
        <v>71</v>
      </c>
      <c r="BT842" t="s">
        <v>7741</v>
      </c>
      <c r="BU842" t="str">
        <f>HYPERLINK("https%3A%2F%2Fwww.webofscience.com%2Fwos%2Fwoscc%2Ffull-record%2FWOS:000534130800004","View Full Record in Web of Science")</f>
        <v>View Full Record in Web of Science</v>
      </c>
    </row>
    <row r="843" spans="1:73" x14ac:dyDescent="0.25">
      <c r="A843" t="s">
        <v>69</v>
      </c>
      <c r="B843" t="s">
        <v>7742</v>
      </c>
      <c r="C843" t="s">
        <v>71</v>
      </c>
      <c r="D843" t="s">
        <v>71</v>
      </c>
      <c r="E843" t="s">
        <v>71</v>
      </c>
      <c r="F843" t="s">
        <v>7743</v>
      </c>
      <c r="G843" t="s">
        <v>71</v>
      </c>
      <c r="H843" t="s">
        <v>71</v>
      </c>
      <c r="I843" t="s">
        <v>7744</v>
      </c>
      <c r="K843" t="s">
        <v>3061</v>
      </c>
      <c r="L843" t="s">
        <v>71</v>
      </c>
      <c r="M843" t="s">
        <v>71</v>
      </c>
      <c r="N843" t="s">
        <v>71</v>
      </c>
      <c r="O843" t="s">
        <v>71</v>
      </c>
      <c r="P843" t="s">
        <v>71</v>
      </c>
      <c r="Q843" t="s">
        <v>71</v>
      </c>
      <c r="R843" t="s">
        <v>71</v>
      </c>
      <c r="S843" t="s">
        <v>71</v>
      </c>
      <c r="T843" t="s">
        <v>71</v>
      </c>
      <c r="U843" t="s">
        <v>71</v>
      </c>
      <c r="V843" t="s">
        <v>71</v>
      </c>
      <c r="W843" t="s">
        <v>7745</v>
      </c>
      <c r="X843" t="s">
        <v>71</v>
      </c>
      <c r="Y843" t="s">
        <v>71</v>
      </c>
      <c r="Z843" t="s">
        <v>71</v>
      </c>
      <c r="AA843" t="s">
        <v>71</v>
      </c>
      <c r="AB843" t="s">
        <v>71</v>
      </c>
      <c r="AC843" t="s">
        <v>71</v>
      </c>
      <c r="AD843" t="s">
        <v>71</v>
      </c>
      <c r="AE843" t="s">
        <v>71</v>
      </c>
      <c r="AF843" t="s">
        <v>71</v>
      </c>
      <c r="AG843" t="s">
        <v>71</v>
      </c>
      <c r="AH843" t="s">
        <v>71</v>
      </c>
      <c r="AI843" t="s">
        <v>71</v>
      </c>
      <c r="AJ843" t="s">
        <v>71</v>
      </c>
      <c r="AK843" t="s">
        <v>71</v>
      </c>
      <c r="AL843" t="s">
        <v>71</v>
      </c>
      <c r="AM843" t="s">
        <v>71</v>
      </c>
      <c r="AN843" t="s">
        <v>71</v>
      </c>
      <c r="AO843" t="s">
        <v>71</v>
      </c>
      <c r="AP843" t="s">
        <v>3063</v>
      </c>
      <c r="AQ843" t="s">
        <v>6791</v>
      </c>
      <c r="AR843" t="s">
        <v>71</v>
      </c>
      <c r="AS843" t="s">
        <v>71</v>
      </c>
      <c r="AT843" t="s">
        <v>71</v>
      </c>
      <c r="AU843" t="s">
        <v>6601</v>
      </c>
      <c r="AV843">
        <v>2020</v>
      </c>
      <c r="AW843">
        <v>34</v>
      </c>
      <c r="AX843">
        <v>5</v>
      </c>
      <c r="AY843" t="s">
        <v>71</v>
      </c>
      <c r="AZ843" t="s">
        <v>71</v>
      </c>
      <c r="BA843" t="s">
        <v>71</v>
      </c>
      <c r="BB843" t="s">
        <v>71</v>
      </c>
      <c r="BC843">
        <v>866</v>
      </c>
      <c r="BD843">
        <v>898</v>
      </c>
      <c r="BE843" t="s">
        <v>71</v>
      </c>
      <c r="BF843" t="s">
        <v>7746</v>
      </c>
      <c r="BG843" t="str">
        <f>HYPERLINK("http://dx.doi.org/10.1080/13658816.2019.1684499","http://dx.doi.org/10.1080/13658816.2019.1684499")</f>
        <v>http://dx.doi.org/10.1080/13658816.2019.1684499</v>
      </c>
      <c r="BH843" t="s">
        <v>71</v>
      </c>
      <c r="BI843" t="s">
        <v>6067</v>
      </c>
      <c r="BJ843" t="s">
        <v>71</v>
      </c>
      <c r="BK843" t="s">
        <v>71</v>
      </c>
      <c r="BL843" t="s">
        <v>71</v>
      </c>
      <c r="BM843" t="s">
        <v>71</v>
      </c>
      <c r="BN843" t="s">
        <v>71</v>
      </c>
      <c r="BO843" t="s">
        <v>71</v>
      </c>
      <c r="BP843" t="s">
        <v>71</v>
      </c>
      <c r="BQ843" t="s">
        <v>71</v>
      </c>
      <c r="BR843" t="s">
        <v>71</v>
      </c>
      <c r="BS843" t="s">
        <v>71</v>
      </c>
      <c r="BT843" t="s">
        <v>7747</v>
      </c>
      <c r="BU843" t="str">
        <f>HYPERLINK("https%3A%2F%2Fwww.webofscience.com%2Fwos%2Fwoscc%2Ffull-record%2FWOS:000494595000001","View Full Record in Web of Science")</f>
        <v>View Full Record in Web of Science</v>
      </c>
    </row>
    <row r="844" spans="1:73" x14ac:dyDescent="0.25">
      <c r="A844" t="s">
        <v>83</v>
      </c>
      <c r="B844" t="s">
        <v>6259</v>
      </c>
      <c r="C844" t="s">
        <v>71</v>
      </c>
      <c r="D844" t="s">
        <v>71</v>
      </c>
      <c r="E844" t="s">
        <v>1747</v>
      </c>
      <c r="F844" t="s">
        <v>6259</v>
      </c>
      <c r="G844" t="s">
        <v>71</v>
      </c>
      <c r="H844" t="s">
        <v>71</v>
      </c>
      <c r="I844" t="s">
        <v>7748</v>
      </c>
      <c r="K844" t="s">
        <v>7749</v>
      </c>
      <c r="L844" t="s">
        <v>7750</v>
      </c>
      <c r="M844" t="s">
        <v>71</v>
      </c>
      <c r="N844" t="s">
        <v>71</v>
      </c>
      <c r="O844" t="s">
        <v>71</v>
      </c>
      <c r="P844" t="s">
        <v>7751</v>
      </c>
      <c r="Q844" t="s">
        <v>7752</v>
      </c>
      <c r="R844" t="s">
        <v>7753</v>
      </c>
      <c r="S844" t="s">
        <v>7754</v>
      </c>
      <c r="T844" t="s">
        <v>71</v>
      </c>
      <c r="U844" t="s">
        <v>71</v>
      </c>
      <c r="V844" t="s">
        <v>71</v>
      </c>
      <c r="W844" t="s">
        <v>7755</v>
      </c>
      <c r="X844" t="s">
        <v>71</v>
      </c>
      <c r="Y844" t="s">
        <v>71</v>
      </c>
      <c r="Z844" t="s">
        <v>71</v>
      </c>
      <c r="AA844" t="s">
        <v>71</v>
      </c>
      <c r="AB844" t="s">
        <v>71</v>
      </c>
      <c r="AC844" t="s">
        <v>71</v>
      </c>
      <c r="AD844" t="s">
        <v>71</v>
      </c>
      <c r="AE844" t="s">
        <v>71</v>
      </c>
      <c r="AF844" t="s">
        <v>71</v>
      </c>
      <c r="AG844" t="s">
        <v>71</v>
      </c>
      <c r="AH844" t="s">
        <v>71</v>
      </c>
      <c r="AI844" t="s">
        <v>71</v>
      </c>
      <c r="AJ844" t="s">
        <v>71</v>
      </c>
      <c r="AK844" t="s">
        <v>71</v>
      </c>
      <c r="AL844" t="s">
        <v>71</v>
      </c>
      <c r="AM844" t="s">
        <v>71</v>
      </c>
      <c r="AN844" t="s">
        <v>71</v>
      </c>
      <c r="AO844" t="s">
        <v>71</v>
      </c>
      <c r="AP844" t="s">
        <v>7756</v>
      </c>
      <c r="AQ844" t="s">
        <v>71</v>
      </c>
      <c r="AR844" t="s">
        <v>7757</v>
      </c>
      <c r="AS844" t="s">
        <v>71</v>
      </c>
      <c r="AT844" t="s">
        <v>71</v>
      </c>
      <c r="AU844" t="s">
        <v>71</v>
      </c>
      <c r="AV844">
        <v>1998</v>
      </c>
      <c r="AW844" t="s">
        <v>71</v>
      </c>
      <c r="AX844" t="s">
        <v>71</v>
      </c>
      <c r="AY844" t="s">
        <v>71</v>
      </c>
      <c r="AZ844" t="s">
        <v>71</v>
      </c>
      <c r="BA844" t="s">
        <v>71</v>
      </c>
      <c r="BB844" t="s">
        <v>71</v>
      </c>
      <c r="BC844">
        <v>245</v>
      </c>
      <c r="BD844">
        <v>250</v>
      </c>
      <c r="BE844" t="s">
        <v>71</v>
      </c>
      <c r="BF844" t="s">
        <v>71</v>
      </c>
      <c r="BG844" t="s">
        <v>71</v>
      </c>
      <c r="BH844" t="s">
        <v>71</v>
      </c>
      <c r="BI844" t="s">
        <v>71</v>
      </c>
      <c r="BJ844" t="s">
        <v>71</v>
      </c>
      <c r="BK844" t="s">
        <v>71</v>
      </c>
      <c r="BL844" t="s">
        <v>71</v>
      </c>
      <c r="BM844" t="s">
        <v>71</v>
      </c>
      <c r="BN844" t="s">
        <v>71</v>
      </c>
      <c r="BO844" t="s">
        <v>71</v>
      </c>
      <c r="BP844" t="s">
        <v>71</v>
      </c>
      <c r="BQ844" t="s">
        <v>71</v>
      </c>
      <c r="BR844" t="s">
        <v>71</v>
      </c>
      <c r="BS844" t="s">
        <v>71</v>
      </c>
      <c r="BT844" t="s">
        <v>7758</v>
      </c>
      <c r="BU844" t="str">
        <f>HYPERLINK("https%3A%2F%2Fwww.webofscience.com%2Fwos%2Fwoscc%2Ffull-record%2FWOS:000079708900047","View Full Record in Web of Science")</f>
        <v>View Full Record in Web of Science</v>
      </c>
    </row>
    <row r="845" spans="1:73" x14ac:dyDescent="0.25">
      <c r="A845" t="s">
        <v>69</v>
      </c>
      <c r="B845" t="s">
        <v>7759</v>
      </c>
      <c r="C845" t="s">
        <v>71</v>
      </c>
      <c r="D845" t="s">
        <v>71</v>
      </c>
      <c r="E845" t="s">
        <v>71</v>
      </c>
      <c r="F845" t="s">
        <v>7759</v>
      </c>
      <c r="G845" t="s">
        <v>71</v>
      </c>
      <c r="H845" t="s">
        <v>71</v>
      </c>
      <c r="I845" t="s">
        <v>7760</v>
      </c>
      <c r="K845" t="s">
        <v>115</v>
      </c>
      <c r="L845" t="s">
        <v>71</v>
      </c>
      <c r="M845" t="s">
        <v>71</v>
      </c>
      <c r="N845" t="s">
        <v>71</v>
      </c>
      <c r="O845" t="s">
        <v>71</v>
      </c>
      <c r="P845" t="s">
        <v>71</v>
      </c>
      <c r="Q845" t="s">
        <v>71</v>
      </c>
      <c r="R845" t="s">
        <v>71</v>
      </c>
      <c r="S845" t="s">
        <v>71</v>
      </c>
      <c r="T845" t="s">
        <v>71</v>
      </c>
      <c r="U845" t="s">
        <v>71</v>
      </c>
      <c r="V845" t="s">
        <v>71</v>
      </c>
      <c r="W845" t="s">
        <v>7761</v>
      </c>
      <c r="X845" t="s">
        <v>71</v>
      </c>
      <c r="Y845" t="s">
        <v>71</v>
      </c>
      <c r="Z845" t="s">
        <v>71</v>
      </c>
      <c r="AA845" t="s">
        <v>71</v>
      </c>
      <c r="AB845" t="s">
        <v>1538</v>
      </c>
      <c r="AC845" t="s">
        <v>1539</v>
      </c>
      <c r="AD845" t="s">
        <v>71</v>
      </c>
      <c r="AE845" t="s">
        <v>71</v>
      </c>
      <c r="AF845" t="s">
        <v>71</v>
      </c>
      <c r="AG845" t="s">
        <v>71</v>
      </c>
      <c r="AH845" t="s">
        <v>71</v>
      </c>
      <c r="AI845" t="s">
        <v>71</v>
      </c>
      <c r="AJ845" t="s">
        <v>71</v>
      </c>
      <c r="AK845" t="s">
        <v>71</v>
      </c>
      <c r="AL845" t="s">
        <v>71</v>
      </c>
      <c r="AM845" t="s">
        <v>71</v>
      </c>
      <c r="AN845" t="s">
        <v>71</v>
      </c>
      <c r="AO845" t="s">
        <v>71</v>
      </c>
      <c r="AP845" t="s">
        <v>117</v>
      </c>
      <c r="AQ845" t="s">
        <v>118</v>
      </c>
      <c r="AR845" t="s">
        <v>71</v>
      </c>
      <c r="AS845" t="s">
        <v>71</v>
      </c>
      <c r="AT845" t="s">
        <v>71</v>
      </c>
      <c r="AU845" t="s">
        <v>71</v>
      </c>
      <c r="AV845">
        <v>2002</v>
      </c>
      <c r="AW845">
        <v>31</v>
      </c>
      <c r="AX845">
        <v>4</v>
      </c>
      <c r="AY845" t="s">
        <v>71</v>
      </c>
      <c r="AZ845" t="s">
        <v>71</v>
      </c>
      <c r="BA845" t="s">
        <v>71</v>
      </c>
      <c r="BB845" t="s">
        <v>71</v>
      </c>
      <c r="BC845">
        <v>405</v>
      </c>
      <c r="BD845">
        <v>430</v>
      </c>
      <c r="BE845" t="s">
        <v>71</v>
      </c>
      <c r="BF845" t="s">
        <v>7762</v>
      </c>
      <c r="BG845" t="str">
        <f>HYPERLINK("http://dx.doi.org/10.1080/0308107021000013626","http://dx.doi.org/10.1080/0308107021000013626")</f>
        <v>http://dx.doi.org/10.1080/0308107021000013626</v>
      </c>
      <c r="BH845" t="s">
        <v>71</v>
      </c>
      <c r="BI845" t="s">
        <v>71</v>
      </c>
      <c r="BJ845" t="s">
        <v>71</v>
      </c>
      <c r="BK845" t="s">
        <v>71</v>
      </c>
      <c r="BL845" t="s">
        <v>71</v>
      </c>
      <c r="BM845" t="s">
        <v>71</v>
      </c>
      <c r="BN845" t="s">
        <v>71</v>
      </c>
      <c r="BO845" t="s">
        <v>71</v>
      </c>
      <c r="BP845" t="s">
        <v>71</v>
      </c>
      <c r="BQ845" t="s">
        <v>71</v>
      </c>
      <c r="BR845" t="s">
        <v>71</v>
      </c>
      <c r="BS845" t="s">
        <v>71</v>
      </c>
      <c r="BT845" t="s">
        <v>7763</v>
      </c>
      <c r="BU845" t="str">
        <f>HYPERLINK("https%3A%2F%2Fwww.webofscience.com%2Fwos%2Fwoscc%2Ffull-record%2FWOS:000177312500006","View Full Record in Web of Science")</f>
        <v>View Full Record in Web of Science</v>
      </c>
    </row>
    <row r="846" spans="1:73" x14ac:dyDescent="0.25">
      <c r="A846" t="s">
        <v>69</v>
      </c>
      <c r="B846" t="s">
        <v>7764</v>
      </c>
      <c r="C846" t="s">
        <v>71</v>
      </c>
      <c r="D846" t="s">
        <v>71</v>
      </c>
      <c r="E846" t="s">
        <v>71</v>
      </c>
      <c r="F846" t="s">
        <v>7765</v>
      </c>
      <c r="G846" t="s">
        <v>71</v>
      </c>
      <c r="H846" t="s">
        <v>71</v>
      </c>
      <c r="I846" t="s">
        <v>7766</v>
      </c>
      <c r="K846" t="s">
        <v>174</v>
      </c>
      <c r="L846" t="s">
        <v>71</v>
      </c>
      <c r="M846" t="s">
        <v>71</v>
      </c>
      <c r="N846" t="s">
        <v>71</v>
      </c>
      <c r="O846" t="s">
        <v>71</v>
      </c>
      <c r="P846" t="s">
        <v>71</v>
      </c>
      <c r="Q846" t="s">
        <v>71</v>
      </c>
      <c r="R846" t="s">
        <v>71</v>
      </c>
      <c r="S846" t="s">
        <v>71</v>
      </c>
      <c r="T846" t="s">
        <v>71</v>
      </c>
      <c r="U846" t="s">
        <v>71</v>
      </c>
      <c r="V846" t="s">
        <v>71</v>
      </c>
      <c r="W846" t="s">
        <v>7767</v>
      </c>
      <c r="X846" t="s">
        <v>71</v>
      </c>
      <c r="Y846" t="s">
        <v>71</v>
      </c>
      <c r="Z846" t="s">
        <v>71</v>
      </c>
      <c r="AA846" t="s">
        <v>71</v>
      </c>
      <c r="AB846" t="s">
        <v>71</v>
      </c>
      <c r="AC846" t="s">
        <v>71</v>
      </c>
      <c r="AD846" t="s">
        <v>71</v>
      </c>
      <c r="AE846" t="s">
        <v>71</v>
      </c>
      <c r="AF846" t="s">
        <v>71</v>
      </c>
      <c r="AG846" t="s">
        <v>71</v>
      </c>
      <c r="AH846" t="s">
        <v>71</v>
      </c>
      <c r="AI846" t="s">
        <v>71</v>
      </c>
      <c r="AJ846" t="s">
        <v>71</v>
      </c>
      <c r="AK846" t="s">
        <v>71</v>
      </c>
      <c r="AL846" t="s">
        <v>71</v>
      </c>
      <c r="AM846" t="s">
        <v>71</v>
      </c>
      <c r="AN846" t="s">
        <v>71</v>
      </c>
      <c r="AO846" t="s">
        <v>71</v>
      </c>
      <c r="AP846" t="s">
        <v>178</v>
      </c>
      <c r="AQ846" t="s">
        <v>179</v>
      </c>
      <c r="AR846" t="s">
        <v>71</v>
      </c>
      <c r="AS846" t="s">
        <v>71</v>
      </c>
      <c r="AT846" t="s">
        <v>71</v>
      </c>
      <c r="AU846" t="s">
        <v>71</v>
      </c>
      <c r="AV846">
        <v>2022</v>
      </c>
      <c r="AW846">
        <v>42</v>
      </c>
      <c r="AX846">
        <v>3</v>
      </c>
      <c r="AY846" t="s">
        <v>71</v>
      </c>
      <c r="AZ846" t="s">
        <v>71</v>
      </c>
      <c r="BA846" t="s">
        <v>71</v>
      </c>
      <c r="BB846" t="s">
        <v>71</v>
      </c>
      <c r="BC846">
        <v>1723</v>
      </c>
      <c r="BD846">
        <v>1735</v>
      </c>
      <c r="BE846" t="s">
        <v>71</v>
      </c>
      <c r="BF846" t="s">
        <v>7768</v>
      </c>
      <c r="BG846" t="str">
        <f>HYPERLINK("http://dx.doi.org/10.3233/JIFS-211171","http://dx.doi.org/10.3233/JIFS-211171")</f>
        <v>http://dx.doi.org/10.3233/JIFS-211171</v>
      </c>
      <c r="BH846" t="s">
        <v>71</v>
      </c>
      <c r="BI846" t="s">
        <v>71</v>
      </c>
      <c r="BJ846" t="s">
        <v>71</v>
      </c>
      <c r="BK846" t="s">
        <v>71</v>
      </c>
      <c r="BL846" t="s">
        <v>71</v>
      </c>
      <c r="BM846" t="s">
        <v>71</v>
      </c>
      <c r="BN846" t="s">
        <v>71</v>
      </c>
      <c r="BO846" t="s">
        <v>71</v>
      </c>
      <c r="BP846" t="s">
        <v>71</v>
      </c>
      <c r="BQ846" t="s">
        <v>71</v>
      </c>
      <c r="BR846" t="s">
        <v>71</v>
      </c>
      <c r="BS846" t="s">
        <v>71</v>
      </c>
      <c r="BT846" t="s">
        <v>7769</v>
      </c>
      <c r="BU846" t="str">
        <f>HYPERLINK("https%3A%2F%2Fwww.webofscience.com%2Fwos%2Fwoscc%2Ffull-record%2FWOS:000752849700028","View Full Record in Web of Science")</f>
        <v>View Full Record in Web of Science</v>
      </c>
    </row>
    <row r="847" spans="1:73" x14ac:dyDescent="0.25">
      <c r="A847" t="s">
        <v>69</v>
      </c>
      <c r="B847" t="s">
        <v>7770</v>
      </c>
      <c r="C847" t="s">
        <v>71</v>
      </c>
      <c r="D847" t="s">
        <v>71</v>
      </c>
      <c r="E847" t="s">
        <v>71</v>
      </c>
      <c r="F847" t="s">
        <v>7771</v>
      </c>
      <c r="G847" t="s">
        <v>71</v>
      </c>
      <c r="H847" t="s">
        <v>71</v>
      </c>
      <c r="I847" t="s">
        <v>7772</v>
      </c>
      <c r="K847" t="s">
        <v>288</v>
      </c>
      <c r="L847" t="s">
        <v>71</v>
      </c>
      <c r="M847" t="s">
        <v>71</v>
      </c>
      <c r="N847" t="s">
        <v>71</v>
      </c>
      <c r="O847" t="s">
        <v>71</v>
      </c>
      <c r="P847" t="s">
        <v>71</v>
      </c>
      <c r="Q847" t="s">
        <v>71</v>
      </c>
      <c r="R847" t="s">
        <v>71</v>
      </c>
      <c r="S847" t="s">
        <v>71</v>
      </c>
      <c r="T847" t="s">
        <v>71</v>
      </c>
      <c r="U847" t="s">
        <v>71</v>
      </c>
      <c r="V847" t="s">
        <v>71</v>
      </c>
      <c r="W847" t="s">
        <v>7773</v>
      </c>
      <c r="X847" t="s">
        <v>71</v>
      </c>
      <c r="Y847" t="s">
        <v>71</v>
      </c>
      <c r="Z847" t="s">
        <v>71</v>
      </c>
      <c r="AA847" t="s">
        <v>71</v>
      </c>
      <c r="AB847" t="s">
        <v>7774</v>
      </c>
      <c r="AC847" t="s">
        <v>7775</v>
      </c>
      <c r="AD847" t="s">
        <v>71</v>
      </c>
      <c r="AE847" t="s">
        <v>71</v>
      </c>
      <c r="AF847" t="s">
        <v>71</v>
      </c>
      <c r="AG847" t="s">
        <v>71</v>
      </c>
      <c r="AH847" t="s">
        <v>71</v>
      </c>
      <c r="AI847" t="s">
        <v>71</v>
      </c>
      <c r="AJ847" t="s">
        <v>71</v>
      </c>
      <c r="AK847" t="s">
        <v>71</v>
      </c>
      <c r="AL847" t="s">
        <v>71</v>
      </c>
      <c r="AM847" t="s">
        <v>71</v>
      </c>
      <c r="AN847" t="s">
        <v>71</v>
      </c>
      <c r="AO847" t="s">
        <v>71</v>
      </c>
      <c r="AP847" t="s">
        <v>291</v>
      </c>
      <c r="AQ847" t="s">
        <v>292</v>
      </c>
      <c r="AR847" t="s">
        <v>71</v>
      </c>
      <c r="AS847" t="s">
        <v>71</v>
      </c>
      <c r="AT847" t="s">
        <v>71</v>
      </c>
      <c r="AU847" t="s">
        <v>1549</v>
      </c>
      <c r="AV847">
        <v>2015</v>
      </c>
      <c r="AW847">
        <v>42</v>
      </c>
      <c r="AX847">
        <v>21</v>
      </c>
      <c r="AY847" t="s">
        <v>71</v>
      </c>
      <c r="AZ847" t="s">
        <v>71</v>
      </c>
      <c r="BA847" t="s">
        <v>71</v>
      </c>
      <c r="BB847" t="s">
        <v>71</v>
      </c>
      <c r="BC847">
        <v>7530</v>
      </c>
      <c r="BD847">
        <v>7540</v>
      </c>
      <c r="BE847" t="s">
        <v>71</v>
      </c>
      <c r="BF847" t="s">
        <v>7776</v>
      </c>
      <c r="BG847" t="str">
        <f>HYPERLINK("http://dx.doi.org/10.1016/j.eswa.2015.05.029","http://dx.doi.org/10.1016/j.eswa.2015.05.029")</f>
        <v>http://dx.doi.org/10.1016/j.eswa.2015.05.029</v>
      </c>
      <c r="BH847" t="s">
        <v>71</v>
      </c>
      <c r="BI847" t="s">
        <v>71</v>
      </c>
      <c r="BJ847" t="s">
        <v>71</v>
      </c>
      <c r="BK847" t="s">
        <v>71</v>
      </c>
      <c r="BL847" t="s">
        <v>71</v>
      </c>
      <c r="BM847" t="s">
        <v>71</v>
      </c>
      <c r="BN847" t="s">
        <v>71</v>
      </c>
      <c r="BO847" t="s">
        <v>71</v>
      </c>
      <c r="BP847" t="s">
        <v>71</v>
      </c>
      <c r="BQ847" t="s">
        <v>71</v>
      </c>
      <c r="BR847" t="s">
        <v>71</v>
      </c>
      <c r="BS847" t="s">
        <v>71</v>
      </c>
      <c r="BT847" t="s">
        <v>7777</v>
      </c>
      <c r="BU847" t="str">
        <f>HYPERLINK("https%3A%2F%2Fwww.webofscience.com%2Fwos%2Fwoscc%2Ffull-record%2FWOS:000360772500021","View Full Record in Web of Science")</f>
        <v>View Full Record in Web of Science</v>
      </c>
    </row>
    <row r="848" spans="1:73" x14ac:dyDescent="0.25">
      <c r="A848" t="s">
        <v>69</v>
      </c>
      <c r="B848" t="s">
        <v>7778</v>
      </c>
      <c r="C848" t="s">
        <v>71</v>
      </c>
      <c r="D848" t="s">
        <v>71</v>
      </c>
      <c r="E848" t="s">
        <v>71</v>
      </c>
      <c r="F848" t="s">
        <v>7779</v>
      </c>
      <c r="G848" t="s">
        <v>71</v>
      </c>
      <c r="H848" t="s">
        <v>71</v>
      </c>
      <c r="I848" t="s">
        <v>7780</v>
      </c>
      <c r="K848" t="s">
        <v>2428</v>
      </c>
      <c r="L848" t="s">
        <v>71</v>
      </c>
      <c r="M848" t="s">
        <v>71</v>
      </c>
      <c r="N848" t="s">
        <v>71</v>
      </c>
      <c r="O848" t="s">
        <v>71</v>
      </c>
      <c r="P848" t="s">
        <v>71</v>
      </c>
      <c r="Q848" t="s">
        <v>71</v>
      </c>
      <c r="R848" t="s">
        <v>71</v>
      </c>
      <c r="S848" t="s">
        <v>71</v>
      </c>
      <c r="T848" t="s">
        <v>71</v>
      </c>
      <c r="U848" t="s">
        <v>71</v>
      </c>
      <c r="V848" t="s">
        <v>71</v>
      </c>
      <c r="W848" t="s">
        <v>7781</v>
      </c>
      <c r="X848" t="s">
        <v>71</v>
      </c>
      <c r="Y848" t="s">
        <v>71</v>
      </c>
      <c r="Z848" t="s">
        <v>71</v>
      </c>
      <c r="AA848" t="s">
        <v>71</v>
      </c>
      <c r="AB848" t="s">
        <v>71</v>
      </c>
      <c r="AC848" t="s">
        <v>71</v>
      </c>
      <c r="AD848" t="s">
        <v>71</v>
      </c>
      <c r="AE848" t="s">
        <v>71</v>
      </c>
      <c r="AF848" t="s">
        <v>71</v>
      </c>
      <c r="AG848" t="s">
        <v>71</v>
      </c>
      <c r="AH848" t="s">
        <v>71</v>
      </c>
      <c r="AI848" t="s">
        <v>71</v>
      </c>
      <c r="AJ848" t="s">
        <v>71</v>
      </c>
      <c r="AK848" t="s">
        <v>71</v>
      </c>
      <c r="AL848" t="s">
        <v>71</v>
      </c>
      <c r="AM848" t="s">
        <v>71</v>
      </c>
      <c r="AN848" t="s">
        <v>71</v>
      </c>
      <c r="AO848" t="s">
        <v>71</v>
      </c>
      <c r="AP848" t="s">
        <v>2430</v>
      </c>
      <c r="AQ848" t="s">
        <v>2431</v>
      </c>
      <c r="AR848" t="s">
        <v>71</v>
      </c>
      <c r="AS848" t="s">
        <v>71</v>
      </c>
      <c r="AT848" t="s">
        <v>71</v>
      </c>
      <c r="AU848" t="s">
        <v>7782</v>
      </c>
      <c r="AV848">
        <v>2014</v>
      </c>
      <c r="AW848">
        <v>131</v>
      </c>
      <c r="AX848" t="s">
        <v>71</v>
      </c>
      <c r="AY848" t="s">
        <v>71</v>
      </c>
      <c r="AZ848" t="s">
        <v>71</v>
      </c>
      <c r="BA848" t="s">
        <v>71</v>
      </c>
      <c r="BB848" t="s">
        <v>71</v>
      </c>
      <c r="BC848">
        <v>312</v>
      </c>
      <c r="BD848">
        <v>322</v>
      </c>
      <c r="BE848" t="s">
        <v>71</v>
      </c>
      <c r="BF848" t="s">
        <v>7783</v>
      </c>
      <c r="BG848" t="str">
        <f>HYPERLINK("http://dx.doi.org/10.1016/j.neucom.2013.10.011","http://dx.doi.org/10.1016/j.neucom.2013.10.011")</f>
        <v>http://dx.doi.org/10.1016/j.neucom.2013.10.011</v>
      </c>
      <c r="BH848" t="s">
        <v>71</v>
      </c>
      <c r="BI848" t="s">
        <v>71</v>
      </c>
      <c r="BJ848" t="s">
        <v>71</v>
      </c>
      <c r="BK848" t="s">
        <v>71</v>
      </c>
      <c r="BL848" t="s">
        <v>71</v>
      </c>
      <c r="BM848" t="s">
        <v>71</v>
      </c>
      <c r="BN848" t="s">
        <v>71</v>
      </c>
      <c r="BO848" t="s">
        <v>71</v>
      </c>
      <c r="BP848" t="s">
        <v>71</v>
      </c>
      <c r="BQ848" t="s">
        <v>71</v>
      </c>
      <c r="BR848" t="s">
        <v>71</v>
      </c>
      <c r="BS848" t="s">
        <v>71</v>
      </c>
      <c r="BT848" t="s">
        <v>7784</v>
      </c>
      <c r="BU848" t="str">
        <f>HYPERLINK("https%3A%2F%2Fwww.webofscience.com%2Fwos%2Fwoscc%2Ffull-record%2FWOS:000332805700032","View Full Record in Web of Science")</f>
        <v>View Full Record in Web of Science</v>
      </c>
    </row>
    <row r="849" spans="1:73" x14ac:dyDescent="0.25">
      <c r="A849" t="s">
        <v>69</v>
      </c>
      <c r="B849" t="s">
        <v>7785</v>
      </c>
      <c r="C849" t="s">
        <v>71</v>
      </c>
      <c r="D849" t="s">
        <v>71</v>
      </c>
      <c r="E849" t="s">
        <v>71</v>
      </c>
      <c r="F849" t="s">
        <v>7786</v>
      </c>
      <c r="G849" t="s">
        <v>71</v>
      </c>
      <c r="H849" t="s">
        <v>71</v>
      </c>
      <c r="I849" t="s">
        <v>7787</v>
      </c>
      <c r="K849" t="s">
        <v>4493</v>
      </c>
      <c r="L849" t="s">
        <v>71</v>
      </c>
      <c r="M849" t="s">
        <v>71</v>
      </c>
      <c r="N849" t="s">
        <v>71</v>
      </c>
      <c r="O849" t="s">
        <v>71</v>
      </c>
      <c r="P849" t="s">
        <v>71</v>
      </c>
      <c r="Q849" t="s">
        <v>71</v>
      </c>
      <c r="R849" t="s">
        <v>71</v>
      </c>
      <c r="S849" t="s">
        <v>71</v>
      </c>
      <c r="T849" t="s">
        <v>71</v>
      </c>
      <c r="U849" t="s">
        <v>71</v>
      </c>
      <c r="V849" t="s">
        <v>71</v>
      </c>
      <c r="W849" t="s">
        <v>7788</v>
      </c>
      <c r="X849" t="s">
        <v>71</v>
      </c>
      <c r="Y849" t="s">
        <v>71</v>
      </c>
      <c r="Z849" t="s">
        <v>71</v>
      </c>
      <c r="AA849" t="s">
        <v>71</v>
      </c>
      <c r="AB849" t="s">
        <v>71</v>
      </c>
      <c r="AC849" t="s">
        <v>71</v>
      </c>
      <c r="AD849" t="s">
        <v>71</v>
      </c>
      <c r="AE849" t="s">
        <v>71</v>
      </c>
      <c r="AF849" t="s">
        <v>71</v>
      </c>
      <c r="AG849" t="s">
        <v>71</v>
      </c>
      <c r="AH849" t="s">
        <v>71</v>
      </c>
      <c r="AI849" t="s">
        <v>71</v>
      </c>
      <c r="AJ849" t="s">
        <v>71</v>
      </c>
      <c r="AK849" t="s">
        <v>71</v>
      </c>
      <c r="AL849" t="s">
        <v>71</v>
      </c>
      <c r="AM849" t="s">
        <v>71</v>
      </c>
      <c r="AN849" t="s">
        <v>71</v>
      </c>
      <c r="AO849" t="s">
        <v>71</v>
      </c>
      <c r="AP849" t="s">
        <v>4495</v>
      </c>
      <c r="AQ849" t="s">
        <v>4496</v>
      </c>
      <c r="AR849" t="s">
        <v>71</v>
      </c>
      <c r="AS849" t="s">
        <v>71</v>
      </c>
      <c r="AT849" t="s">
        <v>71</v>
      </c>
      <c r="AU849" t="s">
        <v>71</v>
      </c>
      <c r="AV849">
        <v>2017</v>
      </c>
      <c r="AW849">
        <v>21</v>
      </c>
      <c r="AX849">
        <v>2</v>
      </c>
      <c r="AY849" t="s">
        <v>71</v>
      </c>
      <c r="AZ849" t="s">
        <v>71</v>
      </c>
      <c r="BA849" t="s">
        <v>71</v>
      </c>
      <c r="BB849" t="s">
        <v>71</v>
      </c>
      <c r="BC849">
        <v>97</v>
      </c>
      <c r="BD849">
        <v>102</v>
      </c>
      <c r="BE849" t="s">
        <v>71</v>
      </c>
      <c r="BF849" t="s">
        <v>7789</v>
      </c>
      <c r="BG849" t="str">
        <f>HYPERLINK("http://dx.doi.org/10.3233/KES-170355","http://dx.doi.org/10.3233/KES-170355")</f>
        <v>http://dx.doi.org/10.3233/KES-170355</v>
      </c>
      <c r="BH849" t="s">
        <v>71</v>
      </c>
      <c r="BI849" t="s">
        <v>71</v>
      </c>
      <c r="BJ849" t="s">
        <v>71</v>
      </c>
      <c r="BK849" t="s">
        <v>71</v>
      </c>
      <c r="BL849" t="s">
        <v>71</v>
      </c>
      <c r="BM849" t="s">
        <v>71</v>
      </c>
      <c r="BN849" t="s">
        <v>71</v>
      </c>
      <c r="BO849" t="s">
        <v>71</v>
      </c>
      <c r="BP849" t="s">
        <v>71</v>
      </c>
      <c r="BQ849" t="s">
        <v>71</v>
      </c>
      <c r="BR849" t="s">
        <v>71</v>
      </c>
      <c r="BS849" t="s">
        <v>71</v>
      </c>
      <c r="BT849" t="s">
        <v>7790</v>
      </c>
      <c r="BU849" t="str">
        <f>HYPERLINK("https%3A%2F%2Fwww.webofscience.com%2Fwos%2Fwoscc%2Ffull-record%2FWOS:000395826600004","View Full Record in Web of Science")</f>
        <v>View Full Record in Web of Science</v>
      </c>
    </row>
    <row r="850" spans="1:73" x14ac:dyDescent="0.25">
      <c r="A850" t="s">
        <v>83</v>
      </c>
      <c r="B850" t="s">
        <v>2221</v>
      </c>
      <c r="C850" t="s">
        <v>71</v>
      </c>
      <c r="D850" t="s">
        <v>71</v>
      </c>
      <c r="E850" t="s">
        <v>102</v>
      </c>
      <c r="F850" t="s">
        <v>7791</v>
      </c>
      <c r="G850" t="s">
        <v>71</v>
      </c>
      <c r="H850" t="s">
        <v>71</v>
      </c>
      <c r="I850" t="s">
        <v>7792</v>
      </c>
      <c r="K850" t="s">
        <v>2896</v>
      </c>
      <c r="L850" t="s">
        <v>1782</v>
      </c>
      <c r="M850" t="s">
        <v>71</v>
      </c>
      <c r="N850" t="s">
        <v>71</v>
      </c>
      <c r="O850" t="s">
        <v>71</v>
      </c>
      <c r="P850" t="s">
        <v>2897</v>
      </c>
      <c r="Q850" t="s">
        <v>2200</v>
      </c>
      <c r="R850" t="s">
        <v>1463</v>
      </c>
      <c r="S850" t="s">
        <v>2898</v>
      </c>
      <c r="T850" t="s">
        <v>71</v>
      </c>
      <c r="U850" t="s">
        <v>71</v>
      </c>
      <c r="V850" t="s">
        <v>71</v>
      </c>
      <c r="W850" t="s">
        <v>7793</v>
      </c>
      <c r="X850" t="s">
        <v>71</v>
      </c>
      <c r="Y850" t="s">
        <v>71</v>
      </c>
      <c r="Z850" t="s">
        <v>71</v>
      </c>
      <c r="AA850" t="s">
        <v>71</v>
      </c>
      <c r="AB850" t="s">
        <v>71</v>
      </c>
      <c r="AC850" t="s">
        <v>71</v>
      </c>
      <c r="AD850" t="s">
        <v>71</v>
      </c>
      <c r="AE850" t="s">
        <v>71</v>
      </c>
      <c r="AF850" t="s">
        <v>71</v>
      </c>
      <c r="AG850" t="s">
        <v>71</v>
      </c>
      <c r="AH850" t="s">
        <v>71</v>
      </c>
      <c r="AI850" t="s">
        <v>71</v>
      </c>
      <c r="AJ850" t="s">
        <v>71</v>
      </c>
      <c r="AK850" t="s">
        <v>71</v>
      </c>
      <c r="AL850" t="s">
        <v>71</v>
      </c>
      <c r="AM850" t="s">
        <v>71</v>
      </c>
      <c r="AN850" t="s">
        <v>71</v>
      </c>
      <c r="AO850" t="s">
        <v>71</v>
      </c>
      <c r="AP850" t="s">
        <v>1788</v>
      </c>
      <c r="AQ850" t="s">
        <v>71</v>
      </c>
      <c r="AR850" t="s">
        <v>2900</v>
      </c>
      <c r="AS850" t="s">
        <v>71</v>
      </c>
      <c r="AT850" t="s">
        <v>71</v>
      </c>
      <c r="AU850" t="s">
        <v>71</v>
      </c>
      <c r="AV850">
        <v>2016</v>
      </c>
      <c r="AW850" t="s">
        <v>71</v>
      </c>
      <c r="AX850" t="s">
        <v>71</v>
      </c>
      <c r="AY850" t="s">
        <v>71</v>
      </c>
      <c r="AZ850" t="s">
        <v>71</v>
      </c>
      <c r="BA850" t="s">
        <v>71</v>
      </c>
      <c r="BB850" t="s">
        <v>71</v>
      </c>
      <c r="BC850">
        <v>1308</v>
      </c>
      <c r="BD850">
        <v>1315</v>
      </c>
      <c r="BE850" t="s">
        <v>71</v>
      </c>
      <c r="BF850" t="s">
        <v>71</v>
      </c>
      <c r="BG850" t="s">
        <v>71</v>
      </c>
      <c r="BH850" t="s">
        <v>71</v>
      </c>
      <c r="BI850" t="s">
        <v>71</v>
      </c>
      <c r="BJ850" t="s">
        <v>71</v>
      </c>
      <c r="BK850" t="s">
        <v>71</v>
      </c>
      <c r="BL850" t="s">
        <v>71</v>
      </c>
      <c r="BM850" t="s">
        <v>71</v>
      </c>
      <c r="BN850" t="s">
        <v>71</v>
      </c>
      <c r="BO850" t="s">
        <v>71</v>
      </c>
      <c r="BP850" t="s">
        <v>71</v>
      </c>
      <c r="BQ850" t="s">
        <v>71</v>
      </c>
      <c r="BR850" t="s">
        <v>71</v>
      </c>
      <c r="BS850" t="s">
        <v>71</v>
      </c>
      <c r="BT850" t="s">
        <v>7794</v>
      </c>
      <c r="BU850" t="str">
        <f>HYPERLINK("https%3A%2F%2Fwww.webofscience.com%2Fwos%2Fwoscc%2Ffull-record%2FWOS:000392150700181","View Full Record in Web of Science")</f>
        <v>View Full Record in Web of Science</v>
      </c>
    </row>
    <row r="851" spans="1:73" x14ac:dyDescent="0.25">
      <c r="A851" t="s">
        <v>69</v>
      </c>
      <c r="B851" t="s">
        <v>7795</v>
      </c>
      <c r="C851" t="s">
        <v>71</v>
      </c>
      <c r="D851" t="s">
        <v>71</v>
      </c>
      <c r="E851" t="s">
        <v>71</v>
      </c>
      <c r="F851" t="s">
        <v>7796</v>
      </c>
      <c r="G851" t="s">
        <v>71</v>
      </c>
      <c r="H851" t="s">
        <v>71</v>
      </c>
      <c r="I851" t="s">
        <v>7797</v>
      </c>
      <c r="K851" t="s">
        <v>7798</v>
      </c>
      <c r="L851" t="s">
        <v>71</v>
      </c>
      <c r="M851" t="s">
        <v>71</v>
      </c>
      <c r="N851" t="s">
        <v>71</v>
      </c>
      <c r="O851" t="s">
        <v>71</v>
      </c>
      <c r="P851" t="s">
        <v>71</v>
      </c>
      <c r="Q851" t="s">
        <v>71</v>
      </c>
      <c r="R851" t="s">
        <v>71</v>
      </c>
      <c r="S851" t="s">
        <v>71</v>
      </c>
      <c r="T851" t="s">
        <v>71</v>
      </c>
      <c r="U851" t="s">
        <v>71</v>
      </c>
      <c r="V851" t="s">
        <v>71</v>
      </c>
      <c r="W851" t="s">
        <v>7799</v>
      </c>
      <c r="X851" t="s">
        <v>71</v>
      </c>
      <c r="Y851" t="s">
        <v>71</v>
      </c>
      <c r="Z851" t="s">
        <v>71</v>
      </c>
      <c r="AA851" t="s">
        <v>71</v>
      </c>
      <c r="AB851" t="s">
        <v>71</v>
      </c>
      <c r="AC851" t="s">
        <v>7800</v>
      </c>
      <c r="AD851" t="s">
        <v>71</v>
      </c>
      <c r="AE851" t="s">
        <v>71</v>
      </c>
      <c r="AF851" t="s">
        <v>71</v>
      </c>
      <c r="AG851" t="s">
        <v>71</v>
      </c>
      <c r="AH851" t="s">
        <v>71</v>
      </c>
      <c r="AI851" t="s">
        <v>71</v>
      </c>
      <c r="AJ851" t="s">
        <v>71</v>
      </c>
      <c r="AK851" t="s">
        <v>71</v>
      </c>
      <c r="AL851" t="s">
        <v>71</v>
      </c>
      <c r="AM851" t="s">
        <v>71</v>
      </c>
      <c r="AN851" t="s">
        <v>71</v>
      </c>
      <c r="AO851" t="s">
        <v>71</v>
      </c>
      <c r="AP851" t="s">
        <v>7801</v>
      </c>
      <c r="AQ851" t="s">
        <v>7802</v>
      </c>
      <c r="AR851" t="s">
        <v>71</v>
      </c>
      <c r="AS851" t="s">
        <v>71</v>
      </c>
      <c r="AT851" t="s">
        <v>71</v>
      </c>
      <c r="AU851" t="s">
        <v>129</v>
      </c>
      <c r="AV851">
        <v>2015</v>
      </c>
      <c r="AW851">
        <v>29</v>
      </c>
      <c r="AX851">
        <v>3</v>
      </c>
      <c r="AY851" t="s">
        <v>71</v>
      </c>
      <c r="AZ851" t="s">
        <v>71</v>
      </c>
      <c r="BA851" t="s">
        <v>71</v>
      </c>
      <c r="BB851" t="s">
        <v>71</v>
      </c>
      <c r="BC851">
        <v>662</v>
      </c>
      <c r="BD851">
        <v>679</v>
      </c>
      <c r="BE851" t="s">
        <v>71</v>
      </c>
      <c r="BF851" t="s">
        <v>7803</v>
      </c>
      <c r="BG851" t="str">
        <f>HYPERLINK("http://dx.doi.org/10.1016/j.aei.2015.06.004","http://dx.doi.org/10.1016/j.aei.2015.06.004")</f>
        <v>http://dx.doi.org/10.1016/j.aei.2015.06.004</v>
      </c>
      <c r="BH851" t="s">
        <v>71</v>
      </c>
      <c r="BI851" t="s">
        <v>71</v>
      </c>
      <c r="BJ851" t="s">
        <v>71</v>
      </c>
      <c r="BK851" t="s">
        <v>71</v>
      </c>
      <c r="BL851" t="s">
        <v>71</v>
      </c>
      <c r="BM851" t="s">
        <v>71</v>
      </c>
      <c r="BN851" t="s">
        <v>71</v>
      </c>
      <c r="BO851" t="s">
        <v>71</v>
      </c>
      <c r="BP851" t="s">
        <v>71</v>
      </c>
      <c r="BQ851" t="s">
        <v>71</v>
      </c>
      <c r="BR851" t="s">
        <v>71</v>
      </c>
      <c r="BS851" t="s">
        <v>71</v>
      </c>
      <c r="BT851" t="s">
        <v>7804</v>
      </c>
      <c r="BU851" t="str">
        <f>HYPERLINK("https%3A%2F%2Fwww.webofscience.com%2Fwos%2Fwoscc%2Ffull-record%2FWOS:000361253200030","View Full Record in Web of Science")</f>
        <v>View Full Record in Web of Science</v>
      </c>
    </row>
    <row r="852" spans="1:73" x14ac:dyDescent="0.25">
      <c r="A852" t="s">
        <v>69</v>
      </c>
      <c r="B852" t="s">
        <v>7805</v>
      </c>
      <c r="C852" t="s">
        <v>71</v>
      </c>
      <c r="D852" t="s">
        <v>71</v>
      </c>
      <c r="E852" t="s">
        <v>71</v>
      </c>
      <c r="F852" t="s">
        <v>7806</v>
      </c>
      <c r="G852" t="s">
        <v>71</v>
      </c>
      <c r="H852" t="s">
        <v>71</v>
      </c>
      <c r="I852" t="s">
        <v>7807</v>
      </c>
      <c r="K852" t="s">
        <v>4886</v>
      </c>
      <c r="L852" t="s">
        <v>71</v>
      </c>
      <c r="M852" t="s">
        <v>71</v>
      </c>
      <c r="N852" t="s">
        <v>71</v>
      </c>
      <c r="O852" t="s">
        <v>71</v>
      </c>
      <c r="P852" t="s">
        <v>71</v>
      </c>
      <c r="Q852" t="s">
        <v>71</v>
      </c>
      <c r="R852" t="s">
        <v>71</v>
      </c>
      <c r="S852" t="s">
        <v>71</v>
      </c>
      <c r="T852" t="s">
        <v>71</v>
      </c>
      <c r="U852" t="s">
        <v>71</v>
      </c>
      <c r="V852" t="s">
        <v>71</v>
      </c>
      <c r="W852" t="s">
        <v>7808</v>
      </c>
      <c r="X852" t="s">
        <v>71</v>
      </c>
      <c r="Y852" t="s">
        <v>71</v>
      </c>
      <c r="Z852" t="s">
        <v>71</v>
      </c>
      <c r="AA852" t="s">
        <v>71</v>
      </c>
      <c r="AB852" t="s">
        <v>7809</v>
      </c>
      <c r="AC852" t="s">
        <v>7810</v>
      </c>
      <c r="AD852" t="s">
        <v>71</v>
      </c>
      <c r="AE852" t="s">
        <v>71</v>
      </c>
      <c r="AF852" t="s">
        <v>71</v>
      </c>
      <c r="AG852" t="s">
        <v>71</v>
      </c>
      <c r="AH852" t="s">
        <v>71</v>
      </c>
      <c r="AI852" t="s">
        <v>71</v>
      </c>
      <c r="AJ852" t="s">
        <v>71</v>
      </c>
      <c r="AK852" t="s">
        <v>71</v>
      </c>
      <c r="AL852" t="s">
        <v>71</v>
      </c>
      <c r="AM852" t="s">
        <v>71</v>
      </c>
      <c r="AN852" t="s">
        <v>71</v>
      </c>
      <c r="AO852" t="s">
        <v>71</v>
      </c>
      <c r="AP852" t="s">
        <v>4890</v>
      </c>
      <c r="AQ852" t="s">
        <v>71</v>
      </c>
      <c r="AR852" t="s">
        <v>71</v>
      </c>
      <c r="AS852" t="s">
        <v>71</v>
      </c>
      <c r="AT852" t="s">
        <v>71</v>
      </c>
      <c r="AU852" t="s">
        <v>1225</v>
      </c>
      <c r="AV852">
        <v>2021</v>
      </c>
      <c r="AW852">
        <v>31</v>
      </c>
      <c r="AX852">
        <v>5</v>
      </c>
      <c r="AY852" t="s">
        <v>71</v>
      </c>
      <c r="AZ852" t="s">
        <v>71</v>
      </c>
      <c r="BA852" t="s">
        <v>71</v>
      </c>
      <c r="BB852" t="s">
        <v>71</v>
      </c>
      <c r="BC852">
        <v>1493</v>
      </c>
      <c r="BD852">
        <v>1517</v>
      </c>
      <c r="BE852" t="s">
        <v>71</v>
      </c>
      <c r="BF852" t="s">
        <v>7811</v>
      </c>
      <c r="BG852" t="str">
        <f>HYPERLINK("http://dx.doi.org/10.1108/INTR-09-2020-0529","http://dx.doi.org/10.1108/INTR-09-2020-0529")</f>
        <v>http://dx.doi.org/10.1108/INTR-09-2020-0529</v>
      </c>
      <c r="BH852" t="s">
        <v>71</v>
      </c>
      <c r="BI852" t="s">
        <v>3359</v>
      </c>
      <c r="BJ852" t="s">
        <v>71</v>
      </c>
      <c r="BK852" t="s">
        <v>71</v>
      </c>
      <c r="BL852" t="s">
        <v>71</v>
      </c>
      <c r="BM852" t="s">
        <v>71</v>
      </c>
      <c r="BN852" t="s">
        <v>71</v>
      </c>
      <c r="BO852" t="s">
        <v>71</v>
      </c>
      <c r="BP852" t="s">
        <v>71</v>
      </c>
      <c r="BQ852" t="s">
        <v>71</v>
      </c>
      <c r="BR852" t="s">
        <v>71</v>
      </c>
      <c r="BS852" t="s">
        <v>71</v>
      </c>
      <c r="BT852" t="s">
        <v>7812</v>
      </c>
      <c r="BU852" t="str">
        <f>HYPERLINK("https%3A%2F%2Fwww.webofscience.com%2Fwos%2Fwoscc%2Ffull-record%2FWOS:000646301600001","View Full Record in Web of Science")</f>
        <v>View Full Record in Web of Science</v>
      </c>
    </row>
    <row r="853" spans="1:73" x14ac:dyDescent="0.25">
      <c r="A853" t="s">
        <v>69</v>
      </c>
      <c r="B853" t="s">
        <v>7813</v>
      </c>
      <c r="C853" t="s">
        <v>71</v>
      </c>
      <c r="D853" t="s">
        <v>71</v>
      </c>
      <c r="E853" t="s">
        <v>71</v>
      </c>
      <c r="F853" t="s">
        <v>7814</v>
      </c>
      <c r="G853" t="s">
        <v>71</v>
      </c>
      <c r="H853" t="s">
        <v>71</v>
      </c>
      <c r="I853" t="s">
        <v>7815</v>
      </c>
      <c r="K853" t="s">
        <v>421</v>
      </c>
      <c r="L853" t="s">
        <v>71</v>
      </c>
      <c r="M853" t="s">
        <v>71</v>
      </c>
      <c r="N853" t="s">
        <v>71</v>
      </c>
      <c r="O853" t="s">
        <v>71</v>
      </c>
      <c r="P853" t="s">
        <v>71</v>
      </c>
      <c r="Q853" t="s">
        <v>71</v>
      </c>
      <c r="R853" t="s">
        <v>71</v>
      </c>
      <c r="S853" t="s">
        <v>71</v>
      </c>
      <c r="T853" t="s">
        <v>71</v>
      </c>
      <c r="U853" t="s">
        <v>71</v>
      </c>
      <c r="V853" t="s">
        <v>71</v>
      </c>
      <c r="W853" t="s">
        <v>7816</v>
      </c>
      <c r="X853" t="s">
        <v>71</v>
      </c>
      <c r="Y853" t="s">
        <v>71</v>
      </c>
      <c r="Z853" t="s">
        <v>71</v>
      </c>
      <c r="AA853" t="s">
        <v>71</v>
      </c>
      <c r="AB853" t="s">
        <v>71</v>
      </c>
      <c r="AC853" t="s">
        <v>71</v>
      </c>
      <c r="AD853" t="s">
        <v>71</v>
      </c>
      <c r="AE853" t="s">
        <v>71</v>
      </c>
      <c r="AF853" t="s">
        <v>71</v>
      </c>
      <c r="AG853" t="s">
        <v>71</v>
      </c>
      <c r="AH853" t="s">
        <v>71</v>
      </c>
      <c r="AI853" t="s">
        <v>71</v>
      </c>
      <c r="AJ853" t="s">
        <v>71</v>
      </c>
      <c r="AK853" t="s">
        <v>71</v>
      </c>
      <c r="AL853" t="s">
        <v>71</v>
      </c>
      <c r="AM853" t="s">
        <v>71</v>
      </c>
      <c r="AN853" t="s">
        <v>71</v>
      </c>
      <c r="AO853" t="s">
        <v>71</v>
      </c>
      <c r="AP853" t="s">
        <v>423</v>
      </c>
      <c r="AQ853" t="s">
        <v>715</v>
      </c>
      <c r="AR853" t="s">
        <v>71</v>
      </c>
      <c r="AS853" t="s">
        <v>71</v>
      </c>
      <c r="AT853" t="s">
        <v>71</v>
      </c>
      <c r="AU853" t="s">
        <v>293</v>
      </c>
      <c r="AV853">
        <v>2008</v>
      </c>
      <c r="AW853">
        <v>159</v>
      </c>
      <c r="AX853">
        <v>5</v>
      </c>
      <c r="AY853" t="s">
        <v>71</v>
      </c>
      <c r="AZ853" t="s">
        <v>71</v>
      </c>
      <c r="BA853" t="s">
        <v>71</v>
      </c>
      <c r="BB853" t="s">
        <v>71</v>
      </c>
      <c r="BC853">
        <v>588</v>
      </c>
      <c r="BD853">
        <v>604</v>
      </c>
      <c r="BE853" t="s">
        <v>71</v>
      </c>
      <c r="BF853" t="s">
        <v>7817</v>
      </c>
      <c r="BG853" t="str">
        <f>HYPERLINK("http://dx.doi.org/10.1016/j.fss.2007.06.013","http://dx.doi.org/10.1016/j.fss.2007.06.013")</f>
        <v>http://dx.doi.org/10.1016/j.fss.2007.06.013</v>
      </c>
      <c r="BH853" t="s">
        <v>71</v>
      </c>
      <c r="BI853" t="s">
        <v>71</v>
      </c>
      <c r="BJ853" t="s">
        <v>71</v>
      </c>
      <c r="BK853" t="s">
        <v>71</v>
      </c>
      <c r="BL853" t="s">
        <v>71</v>
      </c>
      <c r="BM853" t="s">
        <v>71</v>
      </c>
      <c r="BN853" t="s">
        <v>71</v>
      </c>
      <c r="BO853" t="s">
        <v>71</v>
      </c>
      <c r="BP853" t="s">
        <v>71</v>
      </c>
      <c r="BQ853" t="s">
        <v>71</v>
      </c>
      <c r="BR853" t="s">
        <v>71</v>
      </c>
      <c r="BS853" t="s">
        <v>71</v>
      </c>
      <c r="BT853" t="s">
        <v>7818</v>
      </c>
      <c r="BU853" t="str">
        <f>HYPERLINK("https%3A%2F%2Fwww.webofscience.com%2Fwos%2Fwoscc%2Ffull-record%2FWOS:000253035700005","View Full Record in Web of Science")</f>
        <v>View Full Record in Web of Science</v>
      </c>
    </row>
    <row r="854" spans="1:73" x14ac:dyDescent="0.25">
      <c r="A854" t="s">
        <v>69</v>
      </c>
      <c r="B854" t="s">
        <v>7819</v>
      </c>
      <c r="C854" t="s">
        <v>71</v>
      </c>
      <c r="D854" t="s">
        <v>71</v>
      </c>
      <c r="E854" t="s">
        <v>71</v>
      </c>
      <c r="F854" t="s">
        <v>7820</v>
      </c>
      <c r="G854" t="s">
        <v>71</v>
      </c>
      <c r="H854" t="s">
        <v>71</v>
      </c>
      <c r="I854" t="s">
        <v>7821</v>
      </c>
      <c r="K854" t="s">
        <v>1620</v>
      </c>
      <c r="L854" t="s">
        <v>71</v>
      </c>
      <c r="M854" t="s">
        <v>71</v>
      </c>
      <c r="N854" t="s">
        <v>71</v>
      </c>
      <c r="O854" t="s">
        <v>71</v>
      </c>
      <c r="P854" t="s">
        <v>71</v>
      </c>
      <c r="Q854" t="s">
        <v>71</v>
      </c>
      <c r="R854" t="s">
        <v>71</v>
      </c>
      <c r="S854" t="s">
        <v>71</v>
      </c>
      <c r="T854" t="s">
        <v>71</v>
      </c>
      <c r="U854" t="s">
        <v>71</v>
      </c>
      <c r="V854" t="s">
        <v>71</v>
      </c>
      <c r="W854" t="s">
        <v>7822</v>
      </c>
      <c r="X854" t="s">
        <v>71</v>
      </c>
      <c r="Y854" t="s">
        <v>71</v>
      </c>
      <c r="Z854" t="s">
        <v>71</v>
      </c>
      <c r="AA854" t="s">
        <v>71</v>
      </c>
      <c r="AB854" t="s">
        <v>71</v>
      </c>
      <c r="AC854" t="s">
        <v>71</v>
      </c>
      <c r="AD854" t="s">
        <v>71</v>
      </c>
      <c r="AE854" t="s">
        <v>71</v>
      </c>
      <c r="AF854" t="s">
        <v>71</v>
      </c>
      <c r="AG854" t="s">
        <v>71</v>
      </c>
      <c r="AH854" t="s">
        <v>71</v>
      </c>
      <c r="AI854" t="s">
        <v>71</v>
      </c>
      <c r="AJ854" t="s">
        <v>71</v>
      </c>
      <c r="AK854" t="s">
        <v>71</v>
      </c>
      <c r="AL854" t="s">
        <v>71</v>
      </c>
      <c r="AM854" t="s">
        <v>71</v>
      </c>
      <c r="AN854" t="s">
        <v>71</v>
      </c>
      <c r="AO854" t="s">
        <v>71</v>
      </c>
      <c r="AP854" t="s">
        <v>1626</v>
      </c>
      <c r="AQ854" t="s">
        <v>7823</v>
      </c>
      <c r="AR854" t="s">
        <v>71</v>
      </c>
      <c r="AS854" t="s">
        <v>71</v>
      </c>
      <c r="AT854" t="s">
        <v>71</v>
      </c>
      <c r="AU854" t="s">
        <v>129</v>
      </c>
      <c r="AV854">
        <v>2011</v>
      </c>
      <c r="AW854">
        <v>54</v>
      </c>
      <c r="AX854" t="s">
        <v>1823</v>
      </c>
      <c r="AY854" t="s">
        <v>71</v>
      </c>
      <c r="AZ854" t="s">
        <v>71</v>
      </c>
      <c r="BA854" t="s">
        <v>71</v>
      </c>
      <c r="BB854" t="s">
        <v>71</v>
      </c>
      <c r="BC854">
        <v>1053</v>
      </c>
      <c r="BD854">
        <v>1060</v>
      </c>
      <c r="BE854" t="s">
        <v>71</v>
      </c>
      <c r="BF854" t="s">
        <v>7824</v>
      </c>
      <c r="BG854" t="str">
        <f>HYPERLINK("http://dx.doi.org/10.1016/j.mcm.2010.11.035","http://dx.doi.org/10.1016/j.mcm.2010.11.035")</f>
        <v>http://dx.doi.org/10.1016/j.mcm.2010.11.035</v>
      </c>
      <c r="BH854" t="s">
        <v>71</v>
      </c>
      <c r="BI854" t="s">
        <v>71</v>
      </c>
      <c r="BJ854" t="s">
        <v>71</v>
      </c>
      <c r="BK854" t="s">
        <v>71</v>
      </c>
      <c r="BL854" t="s">
        <v>71</v>
      </c>
      <c r="BM854" t="s">
        <v>71</v>
      </c>
      <c r="BN854" t="s">
        <v>71</v>
      </c>
      <c r="BO854" t="s">
        <v>71</v>
      </c>
      <c r="BP854" t="s">
        <v>71</v>
      </c>
      <c r="BQ854" t="s">
        <v>71</v>
      </c>
      <c r="BR854" t="s">
        <v>71</v>
      </c>
      <c r="BS854" t="s">
        <v>71</v>
      </c>
      <c r="BT854" t="s">
        <v>7825</v>
      </c>
      <c r="BU854" t="str">
        <f>HYPERLINK("https%3A%2F%2Fwww.webofscience.com%2Fwos%2Fwoscc%2Ffull-record%2FWOS:000290786700029","View Full Record in Web of Science")</f>
        <v>View Full Record in Web of Science</v>
      </c>
    </row>
    <row r="855" spans="1:73" x14ac:dyDescent="0.25">
      <c r="A855" t="s">
        <v>460</v>
      </c>
      <c r="B855" t="s">
        <v>7826</v>
      </c>
      <c r="C855" t="s">
        <v>71</v>
      </c>
      <c r="D855" t="s">
        <v>462</v>
      </c>
      <c r="E855" t="s">
        <v>71</v>
      </c>
      <c r="F855" t="s">
        <v>7827</v>
      </c>
      <c r="G855" t="s">
        <v>71</v>
      </c>
      <c r="H855" t="s">
        <v>71</v>
      </c>
      <c r="I855" t="s">
        <v>7828</v>
      </c>
      <c r="K855" t="s">
        <v>465</v>
      </c>
      <c r="L855" t="s">
        <v>466</v>
      </c>
      <c r="M855" t="s">
        <v>71</v>
      </c>
      <c r="N855" t="s">
        <v>71</v>
      </c>
      <c r="O855" t="s">
        <v>71</v>
      </c>
      <c r="P855" t="s">
        <v>71</v>
      </c>
      <c r="Q855" t="s">
        <v>71</v>
      </c>
      <c r="R855" t="s">
        <v>71</v>
      </c>
      <c r="S855" t="s">
        <v>71</v>
      </c>
      <c r="T855" t="s">
        <v>71</v>
      </c>
      <c r="U855" t="s">
        <v>71</v>
      </c>
      <c r="V855" t="s">
        <v>71</v>
      </c>
      <c r="W855" t="s">
        <v>7829</v>
      </c>
      <c r="X855" t="s">
        <v>71</v>
      </c>
      <c r="Y855" t="s">
        <v>71</v>
      </c>
      <c r="Z855" t="s">
        <v>71</v>
      </c>
      <c r="AA855" t="s">
        <v>71</v>
      </c>
      <c r="AB855" t="s">
        <v>7830</v>
      </c>
      <c r="AC855" t="s">
        <v>7831</v>
      </c>
      <c r="AD855" t="s">
        <v>71</v>
      </c>
      <c r="AE855" t="s">
        <v>71</v>
      </c>
      <c r="AF855" t="s">
        <v>71</v>
      </c>
      <c r="AG855" t="s">
        <v>71</v>
      </c>
      <c r="AH855" t="s">
        <v>71</v>
      </c>
      <c r="AI855" t="s">
        <v>71</v>
      </c>
      <c r="AJ855" t="s">
        <v>71</v>
      </c>
      <c r="AK855" t="s">
        <v>71</v>
      </c>
      <c r="AL855" t="s">
        <v>71</v>
      </c>
      <c r="AM855" t="s">
        <v>71</v>
      </c>
      <c r="AN855" t="s">
        <v>71</v>
      </c>
      <c r="AO855" t="s">
        <v>71</v>
      </c>
      <c r="AP855" t="s">
        <v>468</v>
      </c>
      <c r="AQ855" t="s">
        <v>71</v>
      </c>
      <c r="AR855" t="s">
        <v>469</v>
      </c>
      <c r="AS855" t="s">
        <v>71</v>
      </c>
      <c r="AT855" t="s">
        <v>71</v>
      </c>
      <c r="AU855" t="s">
        <v>71</v>
      </c>
      <c r="AV855">
        <v>2016</v>
      </c>
      <c r="AW855">
        <v>341</v>
      </c>
      <c r="AX855" t="s">
        <v>71</v>
      </c>
      <c r="AY855" t="s">
        <v>71</v>
      </c>
      <c r="AZ855" t="s">
        <v>71</v>
      </c>
      <c r="BA855" t="s">
        <v>71</v>
      </c>
      <c r="BB855" t="s">
        <v>71</v>
      </c>
      <c r="BC855">
        <v>327</v>
      </c>
      <c r="BD855">
        <v>368</v>
      </c>
      <c r="BE855" t="s">
        <v>71</v>
      </c>
      <c r="BF855" t="s">
        <v>7832</v>
      </c>
      <c r="BG855" t="str">
        <f>HYPERLINK("http://dx.doi.org/10.1007/978-3-319-31093-0_15","http://dx.doi.org/10.1007/978-3-319-31093-0_15")</f>
        <v>http://dx.doi.org/10.1007/978-3-319-31093-0_15</v>
      </c>
      <c r="BH855" t="s">
        <v>471</v>
      </c>
      <c r="BI855" t="s">
        <v>71</v>
      </c>
      <c r="BJ855" t="s">
        <v>71</v>
      </c>
      <c r="BK855" t="s">
        <v>71</v>
      </c>
      <c r="BL855" t="s">
        <v>71</v>
      </c>
      <c r="BM855" t="s">
        <v>71</v>
      </c>
      <c r="BN855" t="s">
        <v>71</v>
      </c>
      <c r="BO855" t="s">
        <v>71</v>
      </c>
      <c r="BP855" t="s">
        <v>71</v>
      </c>
      <c r="BQ855" t="s">
        <v>71</v>
      </c>
      <c r="BR855" t="s">
        <v>71</v>
      </c>
      <c r="BS855" t="s">
        <v>71</v>
      </c>
      <c r="BT855" t="s">
        <v>7833</v>
      </c>
      <c r="BU855" t="str">
        <f>HYPERLINK("https%3A%2F%2Fwww.webofscience.com%2Fwos%2Fwoscc%2Ffull-record%2FWOS:000384679500016","View Full Record in Web of Science")</f>
        <v>View Full Record in Web of Science</v>
      </c>
    </row>
    <row r="856" spans="1:73" x14ac:dyDescent="0.25">
      <c r="A856" t="s">
        <v>69</v>
      </c>
      <c r="B856" t="s">
        <v>7834</v>
      </c>
      <c r="C856" t="s">
        <v>71</v>
      </c>
      <c r="D856" t="s">
        <v>71</v>
      </c>
      <c r="E856" t="s">
        <v>71</v>
      </c>
      <c r="F856" t="s">
        <v>7834</v>
      </c>
      <c r="G856" t="s">
        <v>71</v>
      </c>
      <c r="H856" t="s">
        <v>71</v>
      </c>
      <c r="I856" t="s">
        <v>7835</v>
      </c>
      <c r="K856" t="s">
        <v>257</v>
      </c>
      <c r="L856" t="s">
        <v>71</v>
      </c>
      <c r="M856" t="s">
        <v>71</v>
      </c>
      <c r="N856" t="s">
        <v>71</v>
      </c>
      <c r="O856" t="s">
        <v>71</v>
      </c>
      <c r="P856" t="s">
        <v>71</v>
      </c>
      <c r="Q856" t="s">
        <v>71</v>
      </c>
      <c r="R856" t="s">
        <v>71</v>
      </c>
      <c r="S856" t="s">
        <v>71</v>
      </c>
      <c r="T856" t="s">
        <v>71</v>
      </c>
      <c r="U856" t="s">
        <v>71</v>
      </c>
      <c r="V856" t="s">
        <v>71</v>
      </c>
      <c r="W856" t="s">
        <v>7836</v>
      </c>
      <c r="X856" t="s">
        <v>71</v>
      </c>
      <c r="Y856" t="s">
        <v>71</v>
      </c>
      <c r="Z856" t="s">
        <v>71</v>
      </c>
      <c r="AA856" t="s">
        <v>71</v>
      </c>
      <c r="AB856" t="s">
        <v>7837</v>
      </c>
      <c r="AC856" t="s">
        <v>71</v>
      </c>
      <c r="AD856" t="s">
        <v>71</v>
      </c>
      <c r="AE856" t="s">
        <v>71</v>
      </c>
      <c r="AF856" t="s">
        <v>71</v>
      </c>
      <c r="AG856" t="s">
        <v>71</v>
      </c>
      <c r="AH856" t="s">
        <v>71</v>
      </c>
      <c r="AI856" t="s">
        <v>71</v>
      </c>
      <c r="AJ856" t="s">
        <v>71</v>
      </c>
      <c r="AK856" t="s">
        <v>71</v>
      </c>
      <c r="AL856" t="s">
        <v>71</v>
      </c>
      <c r="AM856" t="s">
        <v>71</v>
      </c>
      <c r="AN856" t="s">
        <v>71</v>
      </c>
      <c r="AO856" t="s">
        <v>71</v>
      </c>
      <c r="AP856" t="s">
        <v>261</v>
      </c>
      <c r="AQ856" t="s">
        <v>262</v>
      </c>
      <c r="AR856" t="s">
        <v>71</v>
      </c>
      <c r="AS856" t="s">
        <v>71</v>
      </c>
      <c r="AT856" t="s">
        <v>71</v>
      </c>
      <c r="AU856" t="s">
        <v>344</v>
      </c>
      <c r="AV856">
        <v>2003</v>
      </c>
      <c r="AW856">
        <v>33</v>
      </c>
      <c r="AX856">
        <v>2</v>
      </c>
      <c r="AY856" t="s">
        <v>71</v>
      </c>
      <c r="AZ856" t="s">
        <v>71</v>
      </c>
      <c r="BA856" t="s">
        <v>71</v>
      </c>
      <c r="BB856" t="s">
        <v>71</v>
      </c>
      <c r="BC856">
        <v>185</v>
      </c>
      <c r="BD856">
        <v>202</v>
      </c>
      <c r="BE856" t="s">
        <v>71</v>
      </c>
      <c r="BF856" t="s">
        <v>7838</v>
      </c>
      <c r="BG856" t="str">
        <f>HYPERLINK("http://dx.doi.org/10.1016/S0888-613X(03)00021-5","http://dx.doi.org/10.1016/S0888-613X(03)00021-5")</f>
        <v>http://dx.doi.org/10.1016/S0888-613X(03)00021-5</v>
      </c>
      <c r="BH856" t="s">
        <v>71</v>
      </c>
      <c r="BI856" t="s">
        <v>71</v>
      </c>
      <c r="BJ856" t="s">
        <v>71</v>
      </c>
      <c r="BK856" t="s">
        <v>71</v>
      </c>
      <c r="BL856" t="s">
        <v>71</v>
      </c>
      <c r="BM856" t="s">
        <v>71</v>
      </c>
      <c r="BN856" t="s">
        <v>71</v>
      </c>
      <c r="BO856" t="s">
        <v>71</v>
      </c>
      <c r="BP856" t="s">
        <v>71</v>
      </c>
      <c r="BQ856" t="s">
        <v>71</v>
      </c>
      <c r="BR856" t="s">
        <v>71</v>
      </c>
      <c r="BS856" t="s">
        <v>71</v>
      </c>
      <c r="BT856" t="s">
        <v>7839</v>
      </c>
      <c r="BU856" t="str">
        <f>HYPERLINK("https%3A%2F%2Fwww.webofscience.com%2Fwos%2Fwoscc%2Ffull-record%2FWOS:000183341800004","View Full Record in Web of Science")</f>
        <v>View Full Record in Web of Science</v>
      </c>
    </row>
    <row r="857" spans="1:73" x14ac:dyDescent="0.25">
      <c r="A857" t="s">
        <v>69</v>
      </c>
      <c r="B857" t="s">
        <v>7840</v>
      </c>
      <c r="C857" t="s">
        <v>71</v>
      </c>
      <c r="D857" t="s">
        <v>71</v>
      </c>
      <c r="E857" t="s">
        <v>71</v>
      </c>
      <c r="F857" t="s">
        <v>7841</v>
      </c>
      <c r="G857" t="s">
        <v>71</v>
      </c>
      <c r="H857" t="s">
        <v>71</v>
      </c>
      <c r="I857" t="s">
        <v>7842</v>
      </c>
      <c r="K857" t="s">
        <v>7843</v>
      </c>
      <c r="L857" t="s">
        <v>71</v>
      </c>
      <c r="M857" t="s">
        <v>71</v>
      </c>
      <c r="N857" t="s">
        <v>71</v>
      </c>
      <c r="O857" t="s">
        <v>71</v>
      </c>
      <c r="P857" t="s">
        <v>71</v>
      </c>
      <c r="Q857" t="s">
        <v>71</v>
      </c>
      <c r="R857" t="s">
        <v>71</v>
      </c>
      <c r="S857" t="s">
        <v>71</v>
      </c>
      <c r="T857" t="s">
        <v>71</v>
      </c>
      <c r="U857" t="s">
        <v>71</v>
      </c>
      <c r="V857" t="s">
        <v>71</v>
      </c>
      <c r="W857" t="s">
        <v>7844</v>
      </c>
      <c r="X857" t="s">
        <v>71</v>
      </c>
      <c r="Y857" t="s">
        <v>71</v>
      </c>
      <c r="Z857" t="s">
        <v>71</v>
      </c>
      <c r="AA857" t="s">
        <v>71</v>
      </c>
      <c r="AB857" t="s">
        <v>71</v>
      </c>
      <c r="AC857" t="s">
        <v>71</v>
      </c>
      <c r="AD857" t="s">
        <v>71</v>
      </c>
      <c r="AE857" t="s">
        <v>71</v>
      </c>
      <c r="AF857" t="s">
        <v>71</v>
      </c>
      <c r="AG857" t="s">
        <v>71</v>
      </c>
      <c r="AH857" t="s">
        <v>71</v>
      </c>
      <c r="AI857" t="s">
        <v>71</v>
      </c>
      <c r="AJ857" t="s">
        <v>71</v>
      </c>
      <c r="AK857" t="s">
        <v>71</v>
      </c>
      <c r="AL857" t="s">
        <v>71</v>
      </c>
      <c r="AM857" t="s">
        <v>71</v>
      </c>
      <c r="AN857" t="s">
        <v>71</v>
      </c>
      <c r="AO857" t="s">
        <v>71</v>
      </c>
      <c r="AP857" t="s">
        <v>71</v>
      </c>
      <c r="AQ857" t="s">
        <v>7845</v>
      </c>
      <c r="AR857" t="s">
        <v>71</v>
      </c>
      <c r="AS857" t="s">
        <v>71</v>
      </c>
      <c r="AT857" t="s">
        <v>71</v>
      </c>
      <c r="AU857" t="s">
        <v>1454</v>
      </c>
      <c r="AV857">
        <v>2022</v>
      </c>
      <c r="AW857">
        <v>15</v>
      </c>
      <c r="AX857">
        <v>7</v>
      </c>
      <c r="AY857" t="s">
        <v>71</v>
      </c>
      <c r="AZ857" t="s">
        <v>71</v>
      </c>
      <c r="BA857" t="s">
        <v>71</v>
      </c>
      <c r="BB857" t="s">
        <v>71</v>
      </c>
      <c r="BC857" t="s">
        <v>71</v>
      </c>
      <c r="BD857" t="s">
        <v>71</v>
      </c>
      <c r="BE857">
        <v>226</v>
      </c>
      <c r="BF857" t="s">
        <v>7846</v>
      </c>
      <c r="BG857" t="str">
        <f>HYPERLINK("http://dx.doi.org/10.3390/a15070226","http://dx.doi.org/10.3390/a15070226")</f>
        <v>http://dx.doi.org/10.3390/a15070226</v>
      </c>
      <c r="BH857" t="s">
        <v>71</v>
      </c>
      <c r="BI857" t="s">
        <v>71</v>
      </c>
      <c r="BJ857" t="s">
        <v>71</v>
      </c>
      <c r="BK857" t="s">
        <v>71</v>
      </c>
      <c r="BL857" t="s">
        <v>71</v>
      </c>
      <c r="BM857" t="s">
        <v>71</v>
      </c>
      <c r="BN857" t="s">
        <v>71</v>
      </c>
      <c r="BO857" t="s">
        <v>71</v>
      </c>
      <c r="BP857" t="s">
        <v>71</v>
      </c>
      <c r="BQ857" t="s">
        <v>71</v>
      </c>
      <c r="BR857" t="s">
        <v>71</v>
      </c>
      <c r="BS857" t="s">
        <v>71</v>
      </c>
      <c r="BT857" t="s">
        <v>7847</v>
      </c>
      <c r="BU857" t="str">
        <f>HYPERLINK("https%3A%2F%2Fwww.webofscience.com%2Fwos%2Fwoscc%2Ffull-record%2FWOS:000832070000001","View Full Record in Web of Science")</f>
        <v>View Full Record in Web of Science</v>
      </c>
    </row>
    <row r="858" spans="1:73" x14ac:dyDescent="0.25">
      <c r="A858" t="s">
        <v>83</v>
      </c>
      <c r="B858" t="s">
        <v>1765</v>
      </c>
      <c r="C858" t="s">
        <v>71</v>
      </c>
      <c r="D858" t="s">
        <v>4128</v>
      </c>
      <c r="E858" t="s">
        <v>71</v>
      </c>
      <c r="F858" t="s">
        <v>1765</v>
      </c>
      <c r="G858" t="s">
        <v>71</v>
      </c>
      <c r="H858" t="s">
        <v>71</v>
      </c>
      <c r="I858" t="s">
        <v>7848</v>
      </c>
      <c r="K858" t="s">
        <v>4130</v>
      </c>
      <c r="L858" t="s">
        <v>71</v>
      </c>
      <c r="M858" t="s">
        <v>71</v>
      </c>
      <c r="N858" t="s">
        <v>71</v>
      </c>
      <c r="O858" t="s">
        <v>71</v>
      </c>
      <c r="P858" t="s">
        <v>4131</v>
      </c>
      <c r="Q858" t="s">
        <v>4132</v>
      </c>
      <c r="R858" t="s">
        <v>4133</v>
      </c>
      <c r="S858" t="s">
        <v>4134</v>
      </c>
      <c r="T858" t="s">
        <v>71</v>
      </c>
      <c r="U858" t="s">
        <v>71</v>
      </c>
      <c r="V858" t="s">
        <v>71</v>
      </c>
      <c r="W858" t="s">
        <v>7849</v>
      </c>
      <c r="X858" t="s">
        <v>71</v>
      </c>
      <c r="Y858" t="s">
        <v>71</v>
      </c>
      <c r="Z858" t="s">
        <v>71</v>
      </c>
      <c r="AA858" t="s">
        <v>71</v>
      </c>
      <c r="AB858" t="s">
        <v>71</v>
      </c>
      <c r="AC858" t="s">
        <v>71</v>
      </c>
      <c r="AD858" t="s">
        <v>71</v>
      </c>
      <c r="AE858" t="s">
        <v>71</v>
      </c>
      <c r="AF858" t="s">
        <v>71</v>
      </c>
      <c r="AG858" t="s">
        <v>71</v>
      </c>
      <c r="AH858" t="s">
        <v>71</v>
      </c>
      <c r="AI858" t="s">
        <v>71</v>
      </c>
      <c r="AJ858" t="s">
        <v>71</v>
      </c>
      <c r="AK858" t="s">
        <v>71</v>
      </c>
      <c r="AL858" t="s">
        <v>71</v>
      </c>
      <c r="AM858" t="s">
        <v>71</v>
      </c>
      <c r="AN858" t="s">
        <v>71</v>
      </c>
      <c r="AO858" t="s">
        <v>71</v>
      </c>
      <c r="AP858" t="s">
        <v>71</v>
      </c>
      <c r="AQ858" t="s">
        <v>71</v>
      </c>
      <c r="AR858" t="s">
        <v>4138</v>
      </c>
      <c r="AS858" t="s">
        <v>71</v>
      </c>
      <c r="AT858" t="s">
        <v>71</v>
      </c>
      <c r="AU858" t="s">
        <v>71</v>
      </c>
      <c r="AV858">
        <v>2001</v>
      </c>
      <c r="AW858" t="s">
        <v>71</v>
      </c>
      <c r="AX858" t="s">
        <v>71</v>
      </c>
      <c r="AY858" t="s">
        <v>71</v>
      </c>
      <c r="AZ858" t="s">
        <v>71</v>
      </c>
      <c r="BA858" t="s">
        <v>71</v>
      </c>
      <c r="BB858" t="s">
        <v>71</v>
      </c>
      <c r="BC858" t="s">
        <v>7850</v>
      </c>
      <c r="BD858" t="s">
        <v>7851</v>
      </c>
      <c r="BE858" t="s">
        <v>71</v>
      </c>
      <c r="BF858" t="s">
        <v>71</v>
      </c>
      <c r="BG858" t="s">
        <v>71</v>
      </c>
      <c r="BH858" t="s">
        <v>71</v>
      </c>
      <c r="BI858" t="s">
        <v>71</v>
      </c>
      <c r="BJ858" t="s">
        <v>71</v>
      </c>
      <c r="BK858" t="s">
        <v>71</v>
      </c>
      <c r="BL858" t="s">
        <v>71</v>
      </c>
      <c r="BM858" t="s">
        <v>71</v>
      </c>
      <c r="BN858" t="s">
        <v>71</v>
      </c>
      <c r="BO858" t="s">
        <v>71</v>
      </c>
      <c r="BP858" t="s">
        <v>71</v>
      </c>
      <c r="BQ858" t="s">
        <v>71</v>
      </c>
      <c r="BR858" t="s">
        <v>71</v>
      </c>
      <c r="BS858" t="s">
        <v>71</v>
      </c>
      <c r="BT858" t="s">
        <v>7852</v>
      </c>
      <c r="BU858" t="str">
        <f>HYPERLINK("https%3A%2F%2Fwww.webofscience.com%2Fwos%2Fwoscc%2Ffull-record%2FWOS:000173245100001","View Full Record in Web of Science")</f>
        <v>View Full Record in Web of Science</v>
      </c>
    </row>
    <row r="859" spans="1:73" x14ac:dyDescent="0.25">
      <c r="A859" t="s">
        <v>69</v>
      </c>
      <c r="B859" t="s">
        <v>7853</v>
      </c>
      <c r="C859" t="s">
        <v>71</v>
      </c>
      <c r="D859" t="s">
        <v>71</v>
      </c>
      <c r="E859" t="s">
        <v>71</v>
      </c>
      <c r="F859" t="s">
        <v>7854</v>
      </c>
      <c r="G859" t="s">
        <v>71</v>
      </c>
      <c r="H859" t="s">
        <v>71</v>
      </c>
      <c r="I859" t="s">
        <v>7855</v>
      </c>
      <c r="K859" t="s">
        <v>288</v>
      </c>
      <c r="L859" t="s">
        <v>71</v>
      </c>
      <c r="M859" t="s">
        <v>71</v>
      </c>
      <c r="N859" t="s">
        <v>71</v>
      </c>
      <c r="O859" t="s">
        <v>71</v>
      </c>
      <c r="P859" t="s">
        <v>71</v>
      </c>
      <c r="Q859" t="s">
        <v>71</v>
      </c>
      <c r="R859" t="s">
        <v>71</v>
      </c>
      <c r="S859" t="s">
        <v>71</v>
      </c>
      <c r="T859" t="s">
        <v>71</v>
      </c>
      <c r="U859" t="s">
        <v>71</v>
      </c>
      <c r="V859" t="s">
        <v>71</v>
      </c>
      <c r="W859" t="s">
        <v>7856</v>
      </c>
      <c r="X859" t="s">
        <v>71</v>
      </c>
      <c r="Y859" t="s">
        <v>71</v>
      </c>
      <c r="Z859" t="s">
        <v>71</v>
      </c>
      <c r="AA859" t="s">
        <v>71</v>
      </c>
      <c r="AB859" t="s">
        <v>7857</v>
      </c>
      <c r="AC859" t="s">
        <v>71</v>
      </c>
      <c r="AD859" t="s">
        <v>71</v>
      </c>
      <c r="AE859" t="s">
        <v>71</v>
      </c>
      <c r="AF859" t="s">
        <v>71</v>
      </c>
      <c r="AG859" t="s">
        <v>71</v>
      </c>
      <c r="AH859" t="s">
        <v>71</v>
      </c>
      <c r="AI859" t="s">
        <v>71</v>
      </c>
      <c r="AJ859" t="s">
        <v>71</v>
      </c>
      <c r="AK859" t="s">
        <v>71</v>
      </c>
      <c r="AL859" t="s">
        <v>71</v>
      </c>
      <c r="AM859" t="s">
        <v>71</v>
      </c>
      <c r="AN859" t="s">
        <v>71</v>
      </c>
      <c r="AO859" t="s">
        <v>71</v>
      </c>
      <c r="AP859" t="s">
        <v>291</v>
      </c>
      <c r="AQ859" t="s">
        <v>71</v>
      </c>
      <c r="AR859" t="s">
        <v>71</v>
      </c>
      <c r="AS859" t="s">
        <v>71</v>
      </c>
      <c r="AT859" t="s">
        <v>71</v>
      </c>
      <c r="AU859" t="s">
        <v>5044</v>
      </c>
      <c r="AV859">
        <v>2012</v>
      </c>
      <c r="AW859">
        <v>39</v>
      </c>
      <c r="AX859">
        <v>2</v>
      </c>
      <c r="AY859" t="s">
        <v>71</v>
      </c>
      <c r="AZ859" t="s">
        <v>71</v>
      </c>
      <c r="BA859" t="s">
        <v>71</v>
      </c>
      <c r="BB859" t="s">
        <v>71</v>
      </c>
      <c r="BC859">
        <v>2011</v>
      </c>
      <c r="BD859">
        <v>2020</v>
      </c>
      <c r="BE859" t="s">
        <v>71</v>
      </c>
      <c r="BF859" t="s">
        <v>7858</v>
      </c>
      <c r="BG859" t="str">
        <f>HYPERLINK("http://dx.doi.org/10.1016/j.eswa.2011.08.039","http://dx.doi.org/10.1016/j.eswa.2011.08.039")</f>
        <v>http://dx.doi.org/10.1016/j.eswa.2011.08.039</v>
      </c>
      <c r="BH859" t="s">
        <v>71</v>
      </c>
      <c r="BI859" t="s">
        <v>71</v>
      </c>
      <c r="BJ859" t="s">
        <v>71</v>
      </c>
      <c r="BK859" t="s">
        <v>71</v>
      </c>
      <c r="BL859" t="s">
        <v>71</v>
      </c>
      <c r="BM859" t="s">
        <v>71</v>
      </c>
      <c r="BN859" t="s">
        <v>71</v>
      </c>
      <c r="BO859" t="s">
        <v>71</v>
      </c>
      <c r="BP859" t="s">
        <v>71</v>
      </c>
      <c r="BQ859" t="s">
        <v>71</v>
      </c>
      <c r="BR859" t="s">
        <v>71</v>
      </c>
      <c r="BS859" t="s">
        <v>71</v>
      </c>
      <c r="BT859" t="s">
        <v>7859</v>
      </c>
      <c r="BU859" t="str">
        <f>HYPERLINK("https%3A%2F%2Fwww.webofscience.com%2Fwos%2Fwoscc%2Ffull-record%2FWOS:000298027300044","View Full Record in Web of Science")</f>
        <v>View Full Record in Web of Science</v>
      </c>
    </row>
    <row r="860" spans="1:73" x14ac:dyDescent="0.25">
      <c r="A860" t="s">
        <v>69</v>
      </c>
      <c r="B860" t="s">
        <v>7860</v>
      </c>
      <c r="C860" t="s">
        <v>71</v>
      </c>
      <c r="D860" t="s">
        <v>71</v>
      </c>
      <c r="E860" t="s">
        <v>71</v>
      </c>
      <c r="F860" t="s">
        <v>7861</v>
      </c>
      <c r="G860" t="s">
        <v>71</v>
      </c>
      <c r="H860" t="s">
        <v>71</v>
      </c>
      <c r="I860" t="s">
        <v>7862</v>
      </c>
      <c r="K860" t="s">
        <v>288</v>
      </c>
      <c r="L860" t="s">
        <v>71</v>
      </c>
      <c r="M860" t="s">
        <v>71</v>
      </c>
      <c r="N860" t="s">
        <v>71</v>
      </c>
      <c r="O860" t="s">
        <v>71</v>
      </c>
      <c r="P860" t="s">
        <v>71</v>
      </c>
      <c r="Q860" t="s">
        <v>71</v>
      </c>
      <c r="R860" t="s">
        <v>71</v>
      </c>
      <c r="S860" t="s">
        <v>71</v>
      </c>
      <c r="T860" t="s">
        <v>71</v>
      </c>
      <c r="U860" t="s">
        <v>71</v>
      </c>
      <c r="V860" t="s">
        <v>71</v>
      </c>
      <c r="W860" t="s">
        <v>7863</v>
      </c>
      <c r="X860" t="s">
        <v>71</v>
      </c>
      <c r="Y860" t="s">
        <v>71</v>
      </c>
      <c r="Z860" t="s">
        <v>71</v>
      </c>
      <c r="AA860" t="s">
        <v>71</v>
      </c>
      <c r="AB860" t="s">
        <v>7864</v>
      </c>
      <c r="AC860" t="s">
        <v>7865</v>
      </c>
      <c r="AD860" t="s">
        <v>71</v>
      </c>
      <c r="AE860" t="s">
        <v>71</v>
      </c>
      <c r="AF860" t="s">
        <v>71</v>
      </c>
      <c r="AG860" t="s">
        <v>71</v>
      </c>
      <c r="AH860" t="s">
        <v>71</v>
      </c>
      <c r="AI860" t="s">
        <v>71</v>
      </c>
      <c r="AJ860" t="s">
        <v>71</v>
      </c>
      <c r="AK860" t="s">
        <v>71</v>
      </c>
      <c r="AL860" t="s">
        <v>71</v>
      </c>
      <c r="AM860" t="s">
        <v>71</v>
      </c>
      <c r="AN860" t="s">
        <v>71</v>
      </c>
      <c r="AO860" t="s">
        <v>71</v>
      </c>
      <c r="AP860" t="s">
        <v>291</v>
      </c>
      <c r="AQ860" t="s">
        <v>292</v>
      </c>
      <c r="AR860" t="s">
        <v>71</v>
      </c>
      <c r="AS860" t="s">
        <v>71</v>
      </c>
      <c r="AT860" t="s">
        <v>71</v>
      </c>
      <c r="AU860" t="s">
        <v>2117</v>
      </c>
      <c r="AV860">
        <v>2019</v>
      </c>
      <c r="AW860">
        <v>137</v>
      </c>
      <c r="AX860" t="s">
        <v>71</v>
      </c>
      <c r="AY860" t="s">
        <v>71</v>
      </c>
      <c r="AZ860" t="s">
        <v>71</v>
      </c>
      <c r="BA860" t="s">
        <v>71</v>
      </c>
      <c r="BB860" t="s">
        <v>71</v>
      </c>
      <c r="BC860">
        <v>202</v>
      </c>
      <c r="BD860">
        <v>231</v>
      </c>
      <c r="BE860" t="s">
        <v>71</v>
      </c>
      <c r="BF860" t="s">
        <v>7866</v>
      </c>
      <c r="BG860" t="str">
        <f>HYPERLINK("http://dx.doi.org/10.1016/j.eswa.2019.07.002","http://dx.doi.org/10.1016/j.eswa.2019.07.002")</f>
        <v>http://dx.doi.org/10.1016/j.eswa.2019.07.002</v>
      </c>
      <c r="BH860" t="s">
        <v>71</v>
      </c>
      <c r="BI860" t="s">
        <v>71</v>
      </c>
      <c r="BJ860" t="s">
        <v>71</v>
      </c>
      <c r="BK860" t="s">
        <v>71</v>
      </c>
      <c r="BL860" t="s">
        <v>71</v>
      </c>
      <c r="BM860" t="s">
        <v>71</v>
      </c>
      <c r="BN860" t="s">
        <v>71</v>
      </c>
      <c r="BO860" t="s">
        <v>71</v>
      </c>
      <c r="BP860" t="s">
        <v>71</v>
      </c>
      <c r="BQ860" t="s">
        <v>71</v>
      </c>
      <c r="BR860" t="s">
        <v>71</v>
      </c>
      <c r="BS860" t="s">
        <v>71</v>
      </c>
      <c r="BT860" t="s">
        <v>7867</v>
      </c>
      <c r="BU860" t="str">
        <f>HYPERLINK("https%3A%2F%2Fwww.webofscience.com%2Fwos%2Fwoscc%2Ffull-record%2FWOS:000487167500014","View Full Record in Web of Science")</f>
        <v>View Full Record in Web of Science</v>
      </c>
    </row>
    <row r="861" spans="1:73" x14ac:dyDescent="0.25">
      <c r="A861" t="s">
        <v>69</v>
      </c>
      <c r="B861" t="s">
        <v>7868</v>
      </c>
      <c r="C861" t="s">
        <v>71</v>
      </c>
      <c r="D861" t="s">
        <v>71</v>
      </c>
      <c r="E861" t="s">
        <v>71</v>
      </c>
      <c r="F861" t="s">
        <v>7869</v>
      </c>
      <c r="G861" t="s">
        <v>71</v>
      </c>
      <c r="H861" t="s">
        <v>71</v>
      </c>
      <c r="I861" t="s">
        <v>7870</v>
      </c>
      <c r="K861" t="s">
        <v>2308</v>
      </c>
      <c r="L861" t="s">
        <v>71</v>
      </c>
      <c r="M861" t="s">
        <v>71</v>
      </c>
      <c r="N861" t="s">
        <v>71</v>
      </c>
      <c r="O861" t="s">
        <v>71</v>
      </c>
      <c r="P861" t="s">
        <v>71</v>
      </c>
      <c r="Q861" t="s">
        <v>71</v>
      </c>
      <c r="R861" t="s">
        <v>71</v>
      </c>
      <c r="S861" t="s">
        <v>71</v>
      </c>
      <c r="T861" t="s">
        <v>71</v>
      </c>
      <c r="U861" t="s">
        <v>71</v>
      </c>
      <c r="V861" t="s">
        <v>71</v>
      </c>
      <c r="W861" t="s">
        <v>7871</v>
      </c>
      <c r="X861" t="s">
        <v>71</v>
      </c>
      <c r="Y861" t="s">
        <v>71</v>
      </c>
      <c r="Z861" t="s">
        <v>71</v>
      </c>
      <c r="AA861" t="s">
        <v>71</v>
      </c>
      <c r="AB861" t="s">
        <v>71</v>
      </c>
      <c r="AC861" t="s">
        <v>71</v>
      </c>
      <c r="AD861" t="s">
        <v>71</v>
      </c>
      <c r="AE861" t="s">
        <v>71</v>
      </c>
      <c r="AF861" t="s">
        <v>71</v>
      </c>
      <c r="AG861" t="s">
        <v>71</v>
      </c>
      <c r="AH861" t="s">
        <v>71</v>
      </c>
      <c r="AI861" t="s">
        <v>71</v>
      </c>
      <c r="AJ861" t="s">
        <v>71</v>
      </c>
      <c r="AK861" t="s">
        <v>71</v>
      </c>
      <c r="AL861" t="s">
        <v>71</v>
      </c>
      <c r="AM861" t="s">
        <v>71</v>
      </c>
      <c r="AN861" t="s">
        <v>71</v>
      </c>
      <c r="AO861" t="s">
        <v>71</v>
      </c>
      <c r="AP861" t="s">
        <v>2312</v>
      </c>
      <c r="AQ861" t="s">
        <v>2313</v>
      </c>
      <c r="AR861" t="s">
        <v>71</v>
      </c>
      <c r="AS861" t="s">
        <v>71</v>
      </c>
      <c r="AT861" t="s">
        <v>71</v>
      </c>
      <c r="AU861" t="s">
        <v>794</v>
      </c>
      <c r="AV861">
        <v>2016</v>
      </c>
      <c r="AW861">
        <v>47</v>
      </c>
      <c r="AX861" t="s">
        <v>71</v>
      </c>
      <c r="AY861" t="s">
        <v>71</v>
      </c>
      <c r="AZ861" t="s">
        <v>71</v>
      </c>
      <c r="BA861" t="s">
        <v>180</v>
      </c>
      <c r="BB861" t="s">
        <v>71</v>
      </c>
      <c r="BC861">
        <v>122</v>
      </c>
      <c r="BD861">
        <v>139</v>
      </c>
      <c r="BE861" t="s">
        <v>71</v>
      </c>
      <c r="BF861" t="s">
        <v>7872</v>
      </c>
      <c r="BG861" t="str">
        <f>HYPERLINK("http://dx.doi.org/10.1016/j.engappai.2015.06.007","http://dx.doi.org/10.1016/j.engappai.2015.06.007")</f>
        <v>http://dx.doi.org/10.1016/j.engappai.2015.06.007</v>
      </c>
      <c r="BH861" t="s">
        <v>71</v>
      </c>
      <c r="BI861" t="s">
        <v>71</v>
      </c>
      <c r="BJ861" t="s">
        <v>71</v>
      </c>
      <c r="BK861" t="s">
        <v>71</v>
      </c>
      <c r="BL861" t="s">
        <v>71</v>
      </c>
      <c r="BM861" t="s">
        <v>71</v>
      </c>
      <c r="BN861" t="s">
        <v>71</v>
      </c>
      <c r="BO861" t="s">
        <v>71</v>
      </c>
      <c r="BP861" t="s">
        <v>71</v>
      </c>
      <c r="BQ861" t="s">
        <v>71</v>
      </c>
      <c r="BR861" t="s">
        <v>71</v>
      </c>
      <c r="BS861" t="s">
        <v>71</v>
      </c>
      <c r="BT861" t="s">
        <v>7873</v>
      </c>
      <c r="BU861" t="str">
        <f>HYPERLINK("https%3A%2F%2Fwww.webofscience.com%2Fwos%2Fwoscc%2Ffull-record%2FWOS:000367494200013","View Full Record in Web of Science")</f>
        <v>View Full Record in Web of Science</v>
      </c>
    </row>
    <row r="862" spans="1:73" x14ac:dyDescent="0.25">
      <c r="A862" t="s">
        <v>69</v>
      </c>
      <c r="B862" t="s">
        <v>7325</v>
      </c>
      <c r="C862" t="s">
        <v>71</v>
      </c>
      <c r="D862" t="s">
        <v>71</v>
      </c>
      <c r="E862" t="s">
        <v>71</v>
      </c>
      <c r="F862" t="s">
        <v>7327</v>
      </c>
      <c r="G862" t="s">
        <v>71</v>
      </c>
      <c r="H862" t="s">
        <v>71</v>
      </c>
      <c r="I862" t="s">
        <v>7874</v>
      </c>
      <c r="K862" t="s">
        <v>7875</v>
      </c>
      <c r="L862" t="s">
        <v>71</v>
      </c>
      <c r="M862" t="s">
        <v>71</v>
      </c>
      <c r="N862" t="s">
        <v>71</v>
      </c>
      <c r="O862" t="s">
        <v>71</v>
      </c>
      <c r="P862" t="s">
        <v>71</v>
      </c>
      <c r="Q862" t="s">
        <v>71</v>
      </c>
      <c r="R862" t="s">
        <v>71</v>
      </c>
      <c r="S862" t="s">
        <v>71</v>
      </c>
      <c r="T862" t="s">
        <v>71</v>
      </c>
      <c r="U862" t="s">
        <v>71</v>
      </c>
      <c r="V862" t="s">
        <v>71</v>
      </c>
      <c r="W862" t="s">
        <v>7876</v>
      </c>
      <c r="X862" t="s">
        <v>71</v>
      </c>
      <c r="Y862" t="s">
        <v>71</v>
      </c>
      <c r="Z862" t="s">
        <v>71</v>
      </c>
      <c r="AA862" t="s">
        <v>71</v>
      </c>
      <c r="AB862" t="s">
        <v>7322</v>
      </c>
      <c r="AC862" t="s">
        <v>7335</v>
      </c>
      <c r="AD862" t="s">
        <v>71</v>
      </c>
      <c r="AE862" t="s">
        <v>71</v>
      </c>
      <c r="AF862" t="s">
        <v>71</v>
      </c>
      <c r="AG862" t="s">
        <v>71</v>
      </c>
      <c r="AH862" t="s">
        <v>71</v>
      </c>
      <c r="AI862" t="s">
        <v>71</v>
      </c>
      <c r="AJ862" t="s">
        <v>71</v>
      </c>
      <c r="AK862" t="s">
        <v>71</v>
      </c>
      <c r="AL862" t="s">
        <v>71</v>
      </c>
      <c r="AM862" t="s">
        <v>71</v>
      </c>
      <c r="AN862" t="s">
        <v>71</v>
      </c>
      <c r="AO862" t="s">
        <v>71</v>
      </c>
      <c r="AP862" t="s">
        <v>7877</v>
      </c>
      <c r="AQ862" t="s">
        <v>7878</v>
      </c>
      <c r="AR862" t="s">
        <v>71</v>
      </c>
      <c r="AS862" t="s">
        <v>71</v>
      </c>
      <c r="AT862" t="s">
        <v>71</v>
      </c>
      <c r="AU862" t="s">
        <v>6601</v>
      </c>
      <c r="AV862">
        <v>2020</v>
      </c>
      <c r="AW862">
        <v>29</v>
      </c>
      <c r="AX862">
        <v>3</v>
      </c>
      <c r="AY862" t="s">
        <v>71</v>
      </c>
      <c r="AZ862" t="s">
        <v>71</v>
      </c>
      <c r="BA862" t="s">
        <v>180</v>
      </c>
      <c r="BB862" t="s">
        <v>71</v>
      </c>
      <c r="BC862">
        <v>260</v>
      </c>
      <c r="BD862">
        <v>287</v>
      </c>
      <c r="BE862" t="s">
        <v>71</v>
      </c>
      <c r="BF862" t="s">
        <v>7879</v>
      </c>
      <c r="BG862" t="str">
        <f>HYPERLINK("http://dx.doi.org/10.1080/0960085X.2020.1740618","http://dx.doi.org/10.1080/0960085X.2020.1740618")</f>
        <v>http://dx.doi.org/10.1080/0960085X.2020.1740618</v>
      </c>
      <c r="BH862" t="s">
        <v>71</v>
      </c>
      <c r="BI862" t="s">
        <v>3854</v>
      </c>
      <c r="BJ862" t="s">
        <v>71</v>
      </c>
      <c r="BK862" t="s">
        <v>71</v>
      </c>
      <c r="BL862" t="s">
        <v>71</v>
      </c>
      <c r="BM862" t="s">
        <v>71</v>
      </c>
      <c r="BN862" t="s">
        <v>71</v>
      </c>
      <c r="BO862" t="s">
        <v>71</v>
      </c>
      <c r="BP862" t="s">
        <v>71</v>
      </c>
      <c r="BQ862" t="s">
        <v>71</v>
      </c>
      <c r="BR862" t="s">
        <v>71</v>
      </c>
      <c r="BS862" t="s">
        <v>71</v>
      </c>
      <c r="BT862" t="s">
        <v>7880</v>
      </c>
      <c r="BU862" t="str">
        <f>HYPERLINK("https%3A%2F%2Fwww.webofscience.com%2Fwos%2Fwoscc%2Ffull-record%2FWOS:000527202200001","View Full Record in Web of Science")</f>
        <v>View Full Record in Web of Science</v>
      </c>
    </row>
    <row r="863" spans="1:73" x14ac:dyDescent="0.25">
      <c r="A863" t="s">
        <v>69</v>
      </c>
      <c r="B863" t="s">
        <v>7187</v>
      </c>
      <c r="C863" t="s">
        <v>71</v>
      </c>
      <c r="D863" t="s">
        <v>71</v>
      </c>
      <c r="E863" t="s">
        <v>71</v>
      </c>
      <c r="F863" t="s">
        <v>7188</v>
      </c>
      <c r="G863" t="s">
        <v>71</v>
      </c>
      <c r="H863" t="s">
        <v>71</v>
      </c>
      <c r="I863" t="s">
        <v>7881</v>
      </c>
      <c r="K863" t="s">
        <v>2583</v>
      </c>
      <c r="L863" t="s">
        <v>71</v>
      </c>
      <c r="M863" t="s">
        <v>71</v>
      </c>
      <c r="N863" t="s">
        <v>71</v>
      </c>
      <c r="O863" t="s">
        <v>71</v>
      </c>
      <c r="P863" t="s">
        <v>71</v>
      </c>
      <c r="Q863" t="s">
        <v>71</v>
      </c>
      <c r="R863" t="s">
        <v>71</v>
      </c>
      <c r="S863" t="s">
        <v>71</v>
      </c>
      <c r="T863" t="s">
        <v>71</v>
      </c>
      <c r="U863" t="s">
        <v>71</v>
      </c>
      <c r="V863" t="s">
        <v>71</v>
      </c>
      <c r="W863" t="s">
        <v>7882</v>
      </c>
      <c r="X863" t="s">
        <v>71</v>
      </c>
      <c r="Y863" t="s">
        <v>71</v>
      </c>
      <c r="Z863" t="s">
        <v>71</v>
      </c>
      <c r="AA863" t="s">
        <v>71</v>
      </c>
      <c r="AB863" t="s">
        <v>71</v>
      </c>
      <c r="AC863" t="s">
        <v>7197</v>
      </c>
      <c r="AD863" t="s">
        <v>71</v>
      </c>
      <c r="AE863" t="s">
        <v>71</v>
      </c>
      <c r="AF863" t="s">
        <v>71</v>
      </c>
      <c r="AG863" t="s">
        <v>71</v>
      </c>
      <c r="AH863" t="s">
        <v>71</v>
      </c>
      <c r="AI863" t="s">
        <v>71</v>
      </c>
      <c r="AJ863" t="s">
        <v>71</v>
      </c>
      <c r="AK863" t="s">
        <v>71</v>
      </c>
      <c r="AL863" t="s">
        <v>71</v>
      </c>
      <c r="AM863" t="s">
        <v>71</v>
      </c>
      <c r="AN863" t="s">
        <v>71</v>
      </c>
      <c r="AO863" t="s">
        <v>71</v>
      </c>
      <c r="AP863" t="s">
        <v>2587</v>
      </c>
      <c r="AQ863" t="s">
        <v>2588</v>
      </c>
      <c r="AR863" t="s">
        <v>71</v>
      </c>
      <c r="AS863" t="s">
        <v>71</v>
      </c>
      <c r="AT863" t="s">
        <v>71</v>
      </c>
      <c r="AU863" t="s">
        <v>960</v>
      </c>
      <c r="AV863">
        <v>2018</v>
      </c>
      <c r="AW863">
        <v>9</v>
      </c>
      <c r="AX863">
        <v>2</v>
      </c>
      <c r="AY863" t="s">
        <v>71</v>
      </c>
      <c r="AZ863" t="s">
        <v>71</v>
      </c>
      <c r="BA863" t="s">
        <v>180</v>
      </c>
      <c r="BB863" t="s">
        <v>71</v>
      </c>
      <c r="BC863">
        <v>307</v>
      </c>
      <c r="BD863">
        <v>318</v>
      </c>
      <c r="BE863" t="s">
        <v>71</v>
      </c>
      <c r="BF863" t="s">
        <v>7883</v>
      </c>
      <c r="BG863" t="str">
        <f>HYPERLINK("http://dx.doi.org/10.1007/s12652-016-0375-2","http://dx.doi.org/10.1007/s12652-016-0375-2")</f>
        <v>http://dx.doi.org/10.1007/s12652-016-0375-2</v>
      </c>
      <c r="BH863" t="s">
        <v>71</v>
      </c>
      <c r="BI863" t="s">
        <v>71</v>
      </c>
      <c r="BJ863" t="s">
        <v>71</v>
      </c>
      <c r="BK863" t="s">
        <v>71</v>
      </c>
      <c r="BL863" t="s">
        <v>71</v>
      </c>
      <c r="BM863" t="s">
        <v>71</v>
      </c>
      <c r="BN863" t="s">
        <v>71</v>
      </c>
      <c r="BO863" t="s">
        <v>71</v>
      </c>
      <c r="BP863" t="s">
        <v>71</v>
      </c>
      <c r="BQ863" t="s">
        <v>71</v>
      </c>
      <c r="BR863" t="s">
        <v>71</v>
      </c>
      <c r="BS863" t="s">
        <v>71</v>
      </c>
      <c r="BT863" t="s">
        <v>7884</v>
      </c>
      <c r="BU863" t="str">
        <f>HYPERLINK("https%3A%2F%2Fwww.webofscience.com%2Fwos%2Fwoscc%2Ffull-record%2FWOS:000429249200009","View Full Record in Web of Science")</f>
        <v>View Full Record in Web of Science</v>
      </c>
    </row>
    <row r="864" spans="1:73" x14ac:dyDescent="0.25">
      <c r="A864" t="s">
        <v>69</v>
      </c>
      <c r="B864" t="s">
        <v>7885</v>
      </c>
      <c r="C864" t="s">
        <v>71</v>
      </c>
      <c r="D864" t="s">
        <v>71</v>
      </c>
      <c r="E864" t="s">
        <v>71</v>
      </c>
      <c r="F864" t="s">
        <v>7886</v>
      </c>
      <c r="G864" t="s">
        <v>71</v>
      </c>
      <c r="H864" t="s">
        <v>71</v>
      </c>
      <c r="I864" t="s">
        <v>7887</v>
      </c>
      <c r="K864" t="s">
        <v>364</v>
      </c>
      <c r="L864" t="s">
        <v>71</v>
      </c>
      <c r="M864" t="s">
        <v>71</v>
      </c>
      <c r="N864" t="s">
        <v>71</v>
      </c>
      <c r="O864" t="s">
        <v>71</v>
      </c>
      <c r="P864" t="s">
        <v>71</v>
      </c>
      <c r="Q864" t="s">
        <v>71</v>
      </c>
      <c r="R864" t="s">
        <v>71</v>
      </c>
      <c r="S864" t="s">
        <v>71</v>
      </c>
      <c r="T864" t="s">
        <v>71</v>
      </c>
      <c r="U864" t="s">
        <v>71</v>
      </c>
      <c r="V864" t="s">
        <v>71</v>
      </c>
      <c r="W864" t="s">
        <v>7888</v>
      </c>
      <c r="X864" t="s">
        <v>71</v>
      </c>
      <c r="Y864" t="s">
        <v>71</v>
      </c>
      <c r="Z864" t="s">
        <v>71</v>
      </c>
      <c r="AA864" t="s">
        <v>71</v>
      </c>
      <c r="AB864" t="s">
        <v>7889</v>
      </c>
      <c r="AC864" t="s">
        <v>7890</v>
      </c>
      <c r="AD864" t="s">
        <v>71</v>
      </c>
      <c r="AE864" t="s">
        <v>71</v>
      </c>
      <c r="AF864" t="s">
        <v>71</v>
      </c>
      <c r="AG864" t="s">
        <v>71</v>
      </c>
      <c r="AH864" t="s">
        <v>71</v>
      </c>
      <c r="AI864" t="s">
        <v>71</v>
      </c>
      <c r="AJ864" t="s">
        <v>71</v>
      </c>
      <c r="AK864" t="s">
        <v>71</v>
      </c>
      <c r="AL864" t="s">
        <v>71</v>
      </c>
      <c r="AM864" t="s">
        <v>71</v>
      </c>
      <c r="AN864" t="s">
        <v>71</v>
      </c>
      <c r="AO864" t="s">
        <v>71</v>
      </c>
      <c r="AP864" t="s">
        <v>366</v>
      </c>
      <c r="AQ864" t="s">
        <v>367</v>
      </c>
      <c r="AR864" t="s">
        <v>71</v>
      </c>
      <c r="AS864" t="s">
        <v>71</v>
      </c>
      <c r="AT864" t="s">
        <v>71</v>
      </c>
      <c r="AU864" t="s">
        <v>2523</v>
      </c>
      <c r="AV864">
        <v>2010</v>
      </c>
      <c r="AW864">
        <v>31</v>
      </c>
      <c r="AX864">
        <v>9</v>
      </c>
      <c r="AY864" t="s">
        <v>71</v>
      </c>
      <c r="AZ864" t="s">
        <v>71</v>
      </c>
      <c r="BA864" t="s">
        <v>71</v>
      </c>
      <c r="BB864" t="s">
        <v>71</v>
      </c>
      <c r="BC864">
        <v>966</v>
      </c>
      <c r="BD864">
        <v>975</v>
      </c>
      <c r="BE864" t="s">
        <v>71</v>
      </c>
      <c r="BF864" t="s">
        <v>7891</v>
      </c>
      <c r="BG864" t="str">
        <f>HYPERLINK("http://dx.doi.org/10.1016/j.patrec.2010.01.002","http://dx.doi.org/10.1016/j.patrec.2010.01.002")</f>
        <v>http://dx.doi.org/10.1016/j.patrec.2010.01.002</v>
      </c>
      <c r="BH864" t="s">
        <v>71</v>
      </c>
      <c r="BI864" t="s">
        <v>71</v>
      </c>
      <c r="BJ864" t="s">
        <v>71</v>
      </c>
      <c r="BK864" t="s">
        <v>71</v>
      </c>
      <c r="BL864" t="s">
        <v>71</v>
      </c>
      <c r="BM864" t="s">
        <v>71</v>
      </c>
      <c r="BN864" t="s">
        <v>71</v>
      </c>
      <c r="BO864" t="s">
        <v>71</v>
      </c>
      <c r="BP864" t="s">
        <v>71</v>
      </c>
      <c r="BQ864" t="s">
        <v>71</v>
      </c>
      <c r="BR864" t="s">
        <v>71</v>
      </c>
      <c r="BS864" t="s">
        <v>71</v>
      </c>
      <c r="BT864" t="s">
        <v>7892</v>
      </c>
      <c r="BU864" t="str">
        <f>HYPERLINK("https%3A%2F%2Fwww.webofscience.com%2Fwos%2Fwoscc%2Ffull-record%2FWOS:000278186200023","View Full Record in Web of Science")</f>
        <v>View Full Record in Web of Science</v>
      </c>
    </row>
    <row r="865" spans="1:73" x14ac:dyDescent="0.25">
      <c r="A865" t="s">
        <v>69</v>
      </c>
      <c r="B865" t="s">
        <v>3998</v>
      </c>
      <c r="C865" t="s">
        <v>71</v>
      </c>
      <c r="D865" t="s">
        <v>71</v>
      </c>
      <c r="E865" t="s">
        <v>71</v>
      </c>
      <c r="F865" t="s">
        <v>3998</v>
      </c>
      <c r="G865" t="s">
        <v>71</v>
      </c>
      <c r="H865" t="s">
        <v>71</v>
      </c>
      <c r="I865" t="s">
        <v>7893</v>
      </c>
      <c r="K865" t="s">
        <v>6650</v>
      </c>
      <c r="L865" t="s">
        <v>71</v>
      </c>
      <c r="M865" t="s">
        <v>71</v>
      </c>
      <c r="N865" t="s">
        <v>71</v>
      </c>
      <c r="O865" t="s">
        <v>71</v>
      </c>
      <c r="P865" t="s">
        <v>71</v>
      </c>
      <c r="Q865" t="s">
        <v>71</v>
      </c>
      <c r="R865" t="s">
        <v>71</v>
      </c>
      <c r="S865" t="s">
        <v>71</v>
      </c>
      <c r="T865" t="s">
        <v>71</v>
      </c>
      <c r="U865" t="s">
        <v>71</v>
      </c>
      <c r="V865" t="s">
        <v>71</v>
      </c>
      <c r="W865" t="s">
        <v>7894</v>
      </c>
      <c r="X865" t="s">
        <v>71</v>
      </c>
      <c r="Y865" t="s">
        <v>71</v>
      </c>
      <c r="Z865" t="s">
        <v>71</v>
      </c>
      <c r="AA865" t="s">
        <v>71</v>
      </c>
      <c r="AB865" t="s">
        <v>71</v>
      </c>
      <c r="AC865" t="s">
        <v>1072</v>
      </c>
      <c r="AD865" t="s">
        <v>71</v>
      </c>
      <c r="AE865" t="s">
        <v>71</v>
      </c>
      <c r="AF865" t="s">
        <v>71</v>
      </c>
      <c r="AG865" t="s">
        <v>71</v>
      </c>
      <c r="AH865" t="s">
        <v>71</v>
      </c>
      <c r="AI865" t="s">
        <v>71</v>
      </c>
      <c r="AJ865" t="s">
        <v>71</v>
      </c>
      <c r="AK865" t="s">
        <v>71</v>
      </c>
      <c r="AL865" t="s">
        <v>71</v>
      </c>
      <c r="AM865" t="s">
        <v>71</v>
      </c>
      <c r="AN865" t="s">
        <v>71</v>
      </c>
      <c r="AO865" t="s">
        <v>71</v>
      </c>
      <c r="AP865" t="s">
        <v>6652</v>
      </c>
      <c r="AQ865" t="s">
        <v>6653</v>
      </c>
      <c r="AR865" t="s">
        <v>71</v>
      </c>
      <c r="AS865" t="s">
        <v>71</v>
      </c>
      <c r="AT865" t="s">
        <v>71</v>
      </c>
      <c r="AU865" t="s">
        <v>1082</v>
      </c>
      <c r="AV865">
        <v>2000</v>
      </c>
      <c r="AW865">
        <v>11</v>
      </c>
      <c r="AX865">
        <v>3</v>
      </c>
      <c r="AY865" t="s">
        <v>71</v>
      </c>
      <c r="AZ865" t="s">
        <v>71</v>
      </c>
      <c r="BA865" t="s">
        <v>71</v>
      </c>
      <c r="BB865" t="s">
        <v>71</v>
      </c>
      <c r="BC865">
        <v>748</v>
      </c>
      <c r="BD865">
        <v>768</v>
      </c>
      <c r="BE865" t="s">
        <v>71</v>
      </c>
      <c r="BF865" t="s">
        <v>7895</v>
      </c>
      <c r="BG865" t="str">
        <f>HYPERLINK("http://dx.doi.org/10.1109/72.846746","http://dx.doi.org/10.1109/72.846746")</f>
        <v>http://dx.doi.org/10.1109/72.846746</v>
      </c>
      <c r="BH865" t="s">
        <v>71</v>
      </c>
      <c r="BI865" t="s">
        <v>71</v>
      </c>
      <c r="BJ865" t="s">
        <v>71</v>
      </c>
      <c r="BK865" t="s">
        <v>71</v>
      </c>
      <c r="BL865" t="s">
        <v>71</v>
      </c>
      <c r="BM865" t="s">
        <v>71</v>
      </c>
      <c r="BN865" t="s">
        <v>71</v>
      </c>
      <c r="BO865">
        <v>18249802</v>
      </c>
      <c r="BP865" t="s">
        <v>71</v>
      </c>
      <c r="BQ865" t="s">
        <v>71</v>
      </c>
      <c r="BR865" t="s">
        <v>71</v>
      </c>
      <c r="BS865" t="s">
        <v>71</v>
      </c>
      <c r="BT865" t="s">
        <v>7896</v>
      </c>
      <c r="BU865" t="str">
        <f>HYPERLINK("https%3A%2F%2Fwww.webofscience.com%2Fwos%2Fwoscc%2Ffull-record%2FWOS:000087732100020","View Full Record in Web of Science")</f>
        <v>View Full Record in Web of Science</v>
      </c>
    </row>
    <row r="866" spans="1:73" x14ac:dyDescent="0.25">
      <c r="A866" t="s">
        <v>69</v>
      </c>
      <c r="B866" t="s">
        <v>7897</v>
      </c>
      <c r="C866" t="s">
        <v>71</v>
      </c>
      <c r="D866" t="s">
        <v>71</v>
      </c>
      <c r="E866" t="s">
        <v>71</v>
      </c>
      <c r="F866" t="s">
        <v>7898</v>
      </c>
      <c r="G866" t="s">
        <v>71</v>
      </c>
      <c r="H866" t="s">
        <v>71</v>
      </c>
      <c r="I866" t="s">
        <v>7899</v>
      </c>
      <c r="K866" t="s">
        <v>3372</v>
      </c>
      <c r="L866" t="s">
        <v>71</v>
      </c>
      <c r="M866" t="s">
        <v>71</v>
      </c>
      <c r="N866" t="s">
        <v>71</v>
      </c>
      <c r="O866" t="s">
        <v>71</v>
      </c>
      <c r="P866" t="s">
        <v>71</v>
      </c>
      <c r="Q866" t="s">
        <v>71</v>
      </c>
      <c r="R866" t="s">
        <v>71</v>
      </c>
      <c r="S866" t="s">
        <v>71</v>
      </c>
      <c r="T866" t="s">
        <v>71</v>
      </c>
      <c r="U866" t="s">
        <v>71</v>
      </c>
      <c r="V866" t="s">
        <v>71</v>
      </c>
      <c r="W866" t="s">
        <v>7900</v>
      </c>
      <c r="X866" t="s">
        <v>71</v>
      </c>
      <c r="Y866" t="s">
        <v>71</v>
      </c>
      <c r="Z866" t="s">
        <v>71</v>
      </c>
      <c r="AA866" t="s">
        <v>71</v>
      </c>
      <c r="AB866" t="s">
        <v>7901</v>
      </c>
      <c r="AC866" t="s">
        <v>7902</v>
      </c>
      <c r="AD866" t="s">
        <v>71</v>
      </c>
      <c r="AE866" t="s">
        <v>71</v>
      </c>
      <c r="AF866" t="s">
        <v>71</v>
      </c>
      <c r="AG866" t="s">
        <v>71</v>
      </c>
      <c r="AH866" t="s">
        <v>71</v>
      </c>
      <c r="AI866" t="s">
        <v>71</v>
      </c>
      <c r="AJ866" t="s">
        <v>71</v>
      </c>
      <c r="AK866" t="s">
        <v>71</v>
      </c>
      <c r="AL866" t="s">
        <v>71</v>
      </c>
      <c r="AM866" t="s">
        <v>71</v>
      </c>
      <c r="AN866" t="s">
        <v>71</v>
      </c>
      <c r="AO866" t="s">
        <v>71</v>
      </c>
      <c r="AP866" t="s">
        <v>3376</v>
      </c>
      <c r="AQ866" t="s">
        <v>3377</v>
      </c>
      <c r="AR866" t="s">
        <v>71</v>
      </c>
      <c r="AS866" t="s">
        <v>71</v>
      </c>
      <c r="AT866" t="s">
        <v>71</v>
      </c>
      <c r="AU866" t="s">
        <v>71</v>
      </c>
      <c r="AV866" t="s">
        <v>71</v>
      </c>
      <c r="AW866" t="s">
        <v>71</v>
      </c>
      <c r="AX866" t="s">
        <v>71</v>
      </c>
      <c r="AY866" t="s">
        <v>71</v>
      </c>
      <c r="AZ866" t="s">
        <v>71</v>
      </c>
      <c r="BA866" t="s">
        <v>71</v>
      </c>
      <c r="BB866" t="s">
        <v>71</v>
      </c>
      <c r="BC866" t="s">
        <v>71</v>
      </c>
      <c r="BD866" t="s">
        <v>71</v>
      </c>
      <c r="BE866" t="s">
        <v>71</v>
      </c>
      <c r="BF866" t="s">
        <v>7903</v>
      </c>
      <c r="BG866" t="str">
        <f>HYPERLINK("http://dx.doi.org/10.1142/S0219622022500511","http://dx.doi.org/10.1142/S0219622022500511")</f>
        <v>http://dx.doi.org/10.1142/S0219622022500511</v>
      </c>
      <c r="BH866" t="s">
        <v>71</v>
      </c>
      <c r="BI866" t="s">
        <v>7709</v>
      </c>
      <c r="BJ866" t="s">
        <v>71</v>
      </c>
      <c r="BK866" t="s">
        <v>71</v>
      </c>
      <c r="BL866" t="s">
        <v>71</v>
      </c>
      <c r="BM866" t="s">
        <v>71</v>
      </c>
      <c r="BN866" t="s">
        <v>71</v>
      </c>
      <c r="BO866" t="s">
        <v>71</v>
      </c>
      <c r="BP866" t="s">
        <v>71</v>
      </c>
      <c r="BQ866" t="s">
        <v>71</v>
      </c>
      <c r="BR866" t="s">
        <v>71</v>
      </c>
      <c r="BS866" t="s">
        <v>71</v>
      </c>
      <c r="BT866" t="s">
        <v>7904</v>
      </c>
      <c r="BU866" t="str">
        <f>HYPERLINK("https%3A%2F%2Fwww.webofscience.com%2Fwos%2Fwoscc%2Ffull-record%2FWOS:000853952200002","View Full Record in Web of Science")</f>
        <v>View Full Record in Web of Science</v>
      </c>
    </row>
    <row r="867" spans="1:73" x14ac:dyDescent="0.25">
      <c r="A867" t="s">
        <v>69</v>
      </c>
      <c r="B867" t="s">
        <v>7905</v>
      </c>
      <c r="C867" t="s">
        <v>71</v>
      </c>
      <c r="D867" t="s">
        <v>71</v>
      </c>
      <c r="E867" t="s">
        <v>71</v>
      </c>
      <c r="F867" t="s">
        <v>7906</v>
      </c>
      <c r="G867" t="s">
        <v>71</v>
      </c>
      <c r="H867" t="s">
        <v>71</v>
      </c>
      <c r="I867" t="s">
        <v>7907</v>
      </c>
      <c r="K867" t="s">
        <v>7908</v>
      </c>
      <c r="L867" t="s">
        <v>71</v>
      </c>
      <c r="M867" t="s">
        <v>71</v>
      </c>
      <c r="N867" t="s">
        <v>71</v>
      </c>
      <c r="O867" t="s">
        <v>71</v>
      </c>
      <c r="P867" t="s">
        <v>71</v>
      </c>
      <c r="Q867" t="s">
        <v>71</v>
      </c>
      <c r="R867" t="s">
        <v>71</v>
      </c>
      <c r="S867" t="s">
        <v>71</v>
      </c>
      <c r="T867" t="s">
        <v>71</v>
      </c>
      <c r="U867" t="s">
        <v>71</v>
      </c>
      <c r="V867" t="s">
        <v>71</v>
      </c>
      <c r="W867" t="s">
        <v>7909</v>
      </c>
      <c r="X867" t="s">
        <v>71</v>
      </c>
      <c r="Y867" t="s">
        <v>71</v>
      </c>
      <c r="Z867" t="s">
        <v>71</v>
      </c>
      <c r="AA867" t="s">
        <v>71</v>
      </c>
      <c r="AB867" t="s">
        <v>7910</v>
      </c>
      <c r="AC867" t="s">
        <v>7911</v>
      </c>
      <c r="AD867" t="s">
        <v>71</v>
      </c>
      <c r="AE867" t="s">
        <v>71</v>
      </c>
      <c r="AF867" t="s">
        <v>71</v>
      </c>
      <c r="AG867" t="s">
        <v>71</v>
      </c>
      <c r="AH867" t="s">
        <v>71</v>
      </c>
      <c r="AI867" t="s">
        <v>71</v>
      </c>
      <c r="AJ867" t="s">
        <v>71</v>
      </c>
      <c r="AK867" t="s">
        <v>71</v>
      </c>
      <c r="AL867" t="s">
        <v>71</v>
      </c>
      <c r="AM867" t="s">
        <v>71</v>
      </c>
      <c r="AN867" t="s">
        <v>71</v>
      </c>
      <c r="AO867" t="s">
        <v>71</v>
      </c>
      <c r="AP867" t="s">
        <v>7912</v>
      </c>
      <c r="AQ867" t="s">
        <v>7913</v>
      </c>
      <c r="AR867" t="s">
        <v>71</v>
      </c>
      <c r="AS867" t="s">
        <v>71</v>
      </c>
      <c r="AT867" t="s">
        <v>71</v>
      </c>
      <c r="AU867" t="s">
        <v>7914</v>
      </c>
      <c r="AV867">
        <v>2021</v>
      </c>
      <c r="AW867">
        <v>31</v>
      </c>
      <c r="AX867">
        <v>4</v>
      </c>
      <c r="AY867" t="s">
        <v>71</v>
      </c>
      <c r="AZ867" t="s">
        <v>71</v>
      </c>
      <c r="BA867" t="s">
        <v>71</v>
      </c>
      <c r="BB867" t="s">
        <v>71</v>
      </c>
      <c r="BC867">
        <v>300</v>
      </c>
      <c r="BD867">
        <v>319</v>
      </c>
      <c r="BE867" t="s">
        <v>71</v>
      </c>
      <c r="BF867" t="s">
        <v>7915</v>
      </c>
      <c r="BG867" t="str">
        <f>HYPERLINK("http://dx.doi.org/10.1080/10919392.2021.2018258","http://dx.doi.org/10.1080/10919392.2021.2018258")</f>
        <v>http://dx.doi.org/10.1080/10919392.2021.2018258</v>
      </c>
      <c r="BH867" t="s">
        <v>71</v>
      </c>
      <c r="BI867" t="s">
        <v>1054</v>
      </c>
      <c r="BJ867" t="s">
        <v>71</v>
      </c>
      <c r="BK867" t="s">
        <v>71</v>
      </c>
      <c r="BL867" t="s">
        <v>71</v>
      </c>
      <c r="BM867" t="s">
        <v>71</v>
      </c>
      <c r="BN867" t="s">
        <v>71</v>
      </c>
      <c r="BO867" t="s">
        <v>71</v>
      </c>
      <c r="BP867" t="s">
        <v>71</v>
      </c>
      <c r="BQ867" t="s">
        <v>71</v>
      </c>
      <c r="BR867" t="s">
        <v>71</v>
      </c>
      <c r="BS867" t="s">
        <v>71</v>
      </c>
      <c r="BT867" t="s">
        <v>7916</v>
      </c>
      <c r="BU867" t="str">
        <f>HYPERLINK("https%3A%2F%2Fwww.webofscience.com%2Fwos%2Fwoscc%2Ffull-record%2FWOS:000748189300001","View Full Record in Web of Science")</f>
        <v>View Full Record in Web of Science</v>
      </c>
    </row>
    <row r="868" spans="1:73" x14ac:dyDescent="0.25">
      <c r="A868" t="s">
        <v>69</v>
      </c>
      <c r="B868" t="s">
        <v>7917</v>
      </c>
      <c r="C868" t="s">
        <v>71</v>
      </c>
      <c r="D868" t="s">
        <v>71</v>
      </c>
      <c r="E868" t="s">
        <v>71</v>
      </c>
      <c r="F868" t="s">
        <v>7918</v>
      </c>
      <c r="G868" t="s">
        <v>71</v>
      </c>
      <c r="H868" t="s">
        <v>71</v>
      </c>
      <c r="I868" t="s">
        <v>7919</v>
      </c>
      <c r="K868" t="s">
        <v>7920</v>
      </c>
      <c r="L868" t="s">
        <v>71</v>
      </c>
      <c r="M868" t="s">
        <v>71</v>
      </c>
      <c r="N868" t="s">
        <v>71</v>
      </c>
      <c r="O868" t="s">
        <v>71</v>
      </c>
      <c r="P868" t="s">
        <v>71</v>
      </c>
      <c r="Q868" t="s">
        <v>71</v>
      </c>
      <c r="R868" t="s">
        <v>71</v>
      </c>
      <c r="S868" t="s">
        <v>71</v>
      </c>
      <c r="T868" t="s">
        <v>71</v>
      </c>
      <c r="U868" t="s">
        <v>71</v>
      </c>
      <c r="V868" t="s">
        <v>71</v>
      </c>
      <c r="W868" t="s">
        <v>7921</v>
      </c>
      <c r="X868" t="s">
        <v>71</v>
      </c>
      <c r="Y868" t="s">
        <v>71</v>
      </c>
      <c r="Z868" t="s">
        <v>71</v>
      </c>
      <c r="AA868" t="s">
        <v>71</v>
      </c>
      <c r="AB868" t="s">
        <v>7922</v>
      </c>
      <c r="AC868" t="s">
        <v>7923</v>
      </c>
      <c r="AD868" t="s">
        <v>71</v>
      </c>
      <c r="AE868" t="s">
        <v>71</v>
      </c>
      <c r="AF868" t="s">
        <v>71</v>
      </c>
      <c r="AG868" t="s">
        <v>71</v>
      </c>
      <c r="AH868" t="s">
        <v>71</v>
      </c>
      <c r="AI868" t="s">
        <v>71</v>
      </c>
      <c r="AJ868" t="s">
        <v>71</v>
      </c>
      <c r="AK868" t="s">
        <v>71</v>
      </c>
      <c r="AL868" t="s">
        <v>71</v>
      </c>
      <c r="AM868" t="s">
        <v>71</v>
      </c>
      <c r="AN868" t="s">
        <v>71</v>
      </c>
      <c r="AO868" t="s">
        <v>71</v>
      </c>
      <c r="AP868" t="s">
        <v>7924</v>
      </c>
      <c r="AQ868" t="s">
        <v>7925</v>
      </c>
      <c r="AR868" t="s">
        <v>71</v>
      </c>
      <c r="AS868" t="s">
        <v>71</v>
      </c>
      <c r="AT868" t="s">
        <v>71</v>
      </c>
      <c r="AU868" t="s">
        <v>71</v>
      </c>
      <c r="AV868">
        <v>2022</v>
      </c>
      <c r="AW868">
        <v>73</v>
      </c>
      <c r="AX868">
        <v>2</v>
      </c>
      <c r="AY868" t="s">
        <v>71</v>
      </c>
      <c r="AZ868" t="s">
        <v>71</v>
      </c>
      <c r="BA868" t="s">
        <v>71</v>
      </c>
      <c r="BB868" t="s">
        <v>71</v>
      </c>
      <c r="BC868">
        <v>2591</v>
      </c>
      <c r="BD868">
        <v>2618</v>
      </c>
      <c r="BE868" t="s">
        <v>71</v>
      </c>
      <c r="BF868" t="s">
        <v>7926</v>
      </c>
      <c r="BG868" t="str">
        <f>HYPERLINK("http://dx.doi.org/10.32604/cmc.2022.025703","http://dx.doi.org/10.32604/cmc.2022.025703")</f>
        <v>http://dx.doi.org/10.32604/cmc.2022.025703</v>
      </c>
      <c r="BH868" t="s">
        <v>71</v>
      </c>
      <c r="BI868" t="s">
        <v>71</v>
      </c>
      <c r="BJ868" t="s">
        <v>71</v>
      </c>
      <c r="BK868" t="s">
        <v>71</v>
      </c>
      <c r="BL868" t="s">
        <v>71</v>
      </c>
      <c r="BM868" t="s">
        <v>71</v>
      </c>
      <c r="BN868" t="s">
        <v>71</v>
      </c>
      <c r="BO868" t="s">
        <v>71</v>
      </c>
      <c r="BP868" t="s">
        <v>71</v>
      </c>
      <c r="BQ868" t="s">
        <v>71</v>
      </c>
      <c r="BR868" t="s">
        <v>71</v>
      </c>
      <c r="BS868" t="s">
        <v>71</v>
      </c>
      <c r="BT868" t="s">
        <v>7927</v>
      </c>
      <c r="BU868" t="str">
        <f>HYPERLINK("https%3A%2F%2Fwww.webofscience.com%2Fwos%2Fwoscc%2Ffull-record%2FWOS:000853232800024","View Full Record in Web of Science")</f>
        <v>View Full Record in Web of Science</v>
      </c>
    </row>
    <row r="869" spans="1:73" x14ac:dyDescent="0.25">
      <c r="A869" t="s">
        <v>69</v>
      </c>
      <c r="B869" t="s">
        <v>7928</v>
      </c>
      <c r="C869" t="s">
        <v>71</v>
      </c>
      <c r="D869" t="s">
        <v>71</v>
      </c>
      <c r="E869" t="s">
        <v>71</v>
      </c>
      <c r="F869" t="s">
        <v>7929</v>
      </c>
      <c r="G869" t="s">
        <v>71</v>
      </c>
      <c r="H869" t="s">
        <v>71</v>
      </c>
      <c r="I869" t="s">
        <v>7930</v>
      </c>
      <c r="K869" t="s">
        <v>3910</v>
      </c>
      <c r="L869" t="s">
        <v>71</v>
      </c>
      <c r="M869" t="s">
        <v>71</v>
      </c>
      <c r="N869" t="s">
        <v>71</v>
      </c>
      <c r="O869" t="s">
        <v>71</v>
      </c>
      <c r="P869" t="s">
        <v>71</v>
      </c>
      <c r="Q869" t="s">
        <v>71</v>
      </c>
      <c r="R869" t="s">
        <v>71</v>
      </c>
      <c r="S869" t="s">
        <v>71</v>
      </c>
      <c r="T869" t="s">
        <v>71</v>
      </c>
      <c r="U869" t="s">
        <v>71</v>
      </c>
      <c r="V869" t="s">
        <v>71</v>
      </c>
      <c r="W869" t="s">
        <v>7931</v>
      </c>
      <c r="X869" t="s">
        <v>71</v>
      </c>
      <c r="Y869" t="s">
        <v>71</v>
      </c>
      <c r="Z869" t="s">
        <v>71</v>
      </c>
      <c r="AA869" t="s">
        <v>71</v>
      </c>
      <c r="AB869" t="s">
        <v>7932</v>
      </c>
      <c r="AC869" t="s">
        <v>7933</v>
      </c>
      <c r="AD869" t="s">
        <v>71</v>
      </c>
      <c r="AE869" t="s">
        <v>71</v>
      </c>
      <c r="AF869" t="s">
        <v>71</v>
      </c>
      <c r="AG869" t="s">
        <v>71</v>
      </c>
      <c r="AH869" t="s">
        <v>71</v>
      </c>
      <c r="AI869" t="s">
        <v>71</v>
      </c>
      <c r="AJ869" t="s">
        <v>71</v>
      </c>
      <c r="AK869" t="s">
        <v>71</v>
      </c>
      <c r="AL869" t="s">
        <v>71</v>
      </c>
      <c r="AM869" t="s">
        <v>71</v>
      </c>
      <c r="AN869" t="s">
        <v>71</v>
      </c>
      <c r="AO869" t="s">
        <v>71</v>
      </c>
      <c r="AP869" t="s">
        <v>3914</v>
      </c>
      <c r="AQ869" t="s">
        <v>3915</v>
      </c>
      <c r="AR869" t="s">
        <v>71</v>
      </c>
      <c r="AS869" t="s">
        <v>71</v>
      </c>
      <c r="AT869" t="s">
        <v>71</v>
      </c>
      <c r="AU869" t="s">
        <v>479</v>
      </c>
      <c r="AV869">
        <v>2015</v>
      </c>
      <c r="AW869">
        <v>83</v>
      </c>
      <c r="AX869" t="s">
        <v>71</v>
      </c>
      <c r="AY869" t="s">
        <v>71</v>
      </c>
      <c r="AZ869" t="s">
        <v>71</v>
      </c>
      <c r="BA869" t="s">
        <v>71</v>
      </c>
      <c r="BB869" t="s">
        <v>71</v>
      </c>
      <c r="BC869">
        <v>1</v>
      </c>
      <c r="BD869">
        <v>16</v>
      </c>
      <c r="BE869" t="s">
        <v>71</v>
      </c>
      <c r="BF869" t="s">
        <v>7934</v>
      </c>
      <c r="BG869" t="str">
        <f>HYPERLINK("http://dx.doi.org/10.1016/j.cageo.2015.06.011","http://dx.doi.org/10.1016/j.cageo.2015.06.011")</f>
        <v>http://dx.doi.org/10.1016/j.cageo.2015.06.011</v>
      </c>
      <c r="BH869" t="s">
        <v>71</v>
      </c>
      <c r="BI869" t="s">
        <v>71</v>
      </c>
      <c r="BJ869" t="s">
        <v>71</v>
      </c>
      <c r="BK869" t="s">
        <v>71</v>
      </c>
      <c r="BL869" t="s">
        <v>71</v>
      </c>
      <c r="BM869" t="s">
        <v>71</v>
      </c>
      <c r="BN869" t="s">
        <v>71</v>
      </c>
      <c r="BO869" t="s">
        <v>71</v>
      </c>
      <c r="BP869" t="s">
        <v>71</v>
      </c>
      <c r="BQ869" t="s">
        <v>71</v>
      </c>
      <c r="BR869" t="s">
        <v>71</v>
      </c>
      <c r="BS869" t="s">
        <v>71</v>
      </c>
      <c r="BT869" t="s">
        <v>7935</v>
      </c>
      <c r="BU869" t="str">
        <f>HYPERLINK("https%3A%2F%2Fwww.webofscience.com%2Fwos%2Fwoscc%2Ffull-record%2FWOS:000361400900001","View Full Record in Web of Science")</f>
        <v>View Full Record in Web of Science</v>
      </c>
    </row>
    <row r="870" spans="1:73" x14ac:dyDescent="0.25">
      <c r="A870" t="s">
        <v>69</v>
      </c>
      <c r="B870" t="s">
        <v>7936</v>
      </c>
      <c r="C870" t="s">
        <v>71</v>
      </c>
      <c r="D870" t="s">
        <v>71</v>
      </c>
      <c r="E870" t="s">
        <v>71</v>
      </c>
      <c r="F870" t="s">
        <v>7937</v>
      </c>
      <c r="G870" t="s">
        <v>71</v>
      </c>
      <c r="H870" t="s">
        <v>71</v>
      </c>
      <c r="I870" t="s">
        <v>7938</v>
      </c>
      <c r="K870" t="s">
        <v>7939</v>
      </c>
      <c r="L870" t="s">
        <v>71</v>
      </c>
      <c r="M870" t="s">
        <v>71</v>
      </c>
      <c r="N870" t="s">
        <v>71</v>
      </c>
      <c r="O870" t="s">
        <v>71</v>
      </c>
      <c r="P870" t="s">
        <v>71</v>
      </c>
      <c r="Q870" t="s">
        <v>71</v>
      </c>
      <c r="R870" t="s">
        <v>71</v>
      </c>
      <c r="S870" t="s">
        <v>71</v>
      </c>
      <c r="T870" t="s">
        <v>71</v>
      </c>
      <c r="U870" t="s">
        <v>71</v>
      </c>
      <c r="V870" t="s">
        <v>71</v>
      </c>
      <c r="W870" t="s">
        <v>7940</v>
      </c>
      <c r="X870" t="s">
        <v>71</v>
      </c>
      <c r="Y870" t="s">
        <v>71</v>
      </c>
      <c r="Z870" t="s">
        <v>71</v>
      </c>
      <c r="AA870" t="s">
        <v>71</v>
      </c>
      <c r="AB870" t="s">
        <v>7941</v>
      </c>
      <c r="AC870" t="s">
        <v>7942</v>
      </c>
      <c r="AD870" t="s">
        <v>71</v>
      </c>
      <c r="AE870" t="s">
        <v>71</v>
      </c>
      <c r="AF870" t="s">
        <v>71</v>
      </c>
      <c r="AG870" t="s">
        <v>71</v>
      </c>
      <c r="AH870" t="s">
        <v>71</v>
      </c>
      <c r="AI870" t="s">
        <v>71</v>
      </c>
      <c r="AJ870" t="s">
        <v>71</v>
      </c>
      <c r="AK870" t="s">
        <v>71</v>
      </c>
      <c r="AL870" t="s">
        <v>71</v>
      </c>
      <c r="AM870" t="s">
        <v>71</v>
      </c>
      <c r="AN870" t="s">
        <v>71</v>
      </c>
      <c r="AO870" t="s">
        <v>71</v>
      </c>
      <c r="AP870" t="s">
        <v>7943</v>
      </c>
      <c r="AQ870" t="s">
        <v>7944</v>
      </c>
      <c r="AR870" t="s">
        <v>71</v>
      </c>
      <c r="AS870" t="s">
        <v>71</v>
      </c>
      <c r="AT870" t="s">
        <v>71</v>
      </c>
      <c r="AU870" t="s">
        <v>913</v>
      </c>
      <c r="AV870">
        <v>2017</v>
      </c>
      <c r="AW870">
        <v>88</v>
      </c>
      <c r="AX870" t="s">
        <v>71</v>
      </c>
      <c r="AY870" t="s">
        <v>71</v>
      </c>
      <c r="AZ870" t="s">
        <v>71</v>
      </c>
      <c r="BA870" t="s">
        <v>71</v>
      </c>
      <c r="BB870" t="s">
        <v>71</v>
      </c>
      <c r="BC870">
        <v>18</v>
      </c>
      <c r="BD870">
        <v>31</v>
      </c>
      <c r="BE870" t="s">
        <v>71</v>
      </c>
      <c r="BF870" t="s">
        <v>7945</v>
      </c>
      <c r="BG870" t="str">
        <f>HYPERLINK("http://dx.doi.org/10.1016/j.compbiomed.2017.06.019","http://dx.doi.org/10.1016/j.compbiomed.2017.06.019")</f>
        <v>http://dx.doi.org/10.1016/j.compbiomed.2017.06.019</v>
      </c>
      <c r="BH870" t="s">
        <v>71</v>
      </c>
      <c r="BI870" t="s">
        <v>71</v>
      </c>
      <c r="BJ870" t="s">
        <v>71</v>
      </c>
      <c r="BK870" t="s">
        <v>71</v>
      </c>
      <c r="BL870" t="s">
        <v>71</v>
      </c>
      <c r="BM870" t="s">
        <v>71</v>
      </c>
      <c r="BN870" t="s">
        <v>71</v>
      </c>
      <c r="BO870">
        <v>28672176</v>
      </c>
      <c r="BP870" t="s">
        <v>71</v>
      </c>
      <c r="BQ870" t="s">
        <v>71</v>
      </c>
      <c r="BR870" t="s">
        <v>71</v>
      </c>
      <c r="BS870" t="s">
        <v>71</v>
      </c>
      <c r="BT870" t="s">
        <v>7946</v>
      </c>
      <c r="BU870" t="str">
        <f>HYPERLINK("https%3A%2F%2Fwww.webofscience.com%2Fwos%2Fwoscc%2Ffull-record%2FWOS:000410016300003","View Full Record in Web of Science")</f>
        <v>View Full Record in Web of Science</v>
      </c>
    </row>
    <row r="871" spans="1:73" x14ac:dyDescent="0.25">
      <c r="A871" t="s">
        <v>69</v>
      </c>
      <c r="B871" t="s">
        <v>7947</v>
      </c>
      <c r="C871" t="s">
        <v>71</v>
      </c>
      <c r="D871" t="s">
        <v>71</v>
      </c>
      <c r="E871" t="s">
        <v>71</v>
      </c>
      <c r="F871" t="s">
        <v>7948</v>
      </c>
      <c r="G871" t="s">
        <v>71</v>
      </c>
      <c r="H871" t="s">
        <v>71</v>
      </c>
      <c r="I871" t="s">
        <v>7949</v>
      </c>
      <c r="K871" t="s">
        <v>6869</v>
      </c>
      <c r="L871" t="s">
        <v>71</v>
      </c>
      <c r="M871" t="s">
        <v>71</v>
      </c>
      <c r="N871" t="s">
        <v>71</v>
      </c>
      <c r="O871" t="s">
        <v>71</v>
      </c>
      <c r="P871" t="s">
        <v>71</v>
      </c>
      <c r="Q871" t="s">
        <v>71</v>
      </c>
      <c r="R871" t="s">
        <v>71</v>
      </c>
      <c r="S871" t="s">
        <v>71</v>
      </c>
      <c r="T871" t="s">
        <v>71</v>
      </c>
      <c r="U871" t="s">
        <v>71</v>
      </c>
      <c r="V871" t="s">
        <v>71</v>
      </c>
      <c r="W871" t="s">
        <v>7950</v>
      </c>
      <c r="X871" t="s">
        <v>71</v>
      </c>
      <c r="Y871" t="s">
        <v>71</v>
      </c>
      <c r="Z871" t="s">
        <v>71</v>
      </c>
      <c r="AA871" t="s">
        <v>71</v>
      </c>
      <c r="AB871" t="s">
        <v>7951</v>
      </c>
      <c r="AC871" t="s">
        <v>7952</v>
      </c>
      <c r="AD871" t="s">
        <v>71</v>
      </c>
      <c r="AE871" t="s">
        <v>71</v>
      </c>
      <c r="AF871" t="s">
        <v>71</v>
      </c>
      <c r="AG871" t="s">
        <v>71</v>
      </c>
      <c r="AH871" t="s">
        <v>71</v>
      </c>
      <c r="AI871" t="s">
        <v>71</v>
      </c>
      <c r="AJ871" t="s">
        <v>71</v>
      </c>
      <c r="AK871" t="s">
        <v>71</v>
      </c>
      <c r="AL871" t="s">
        <v>71</v>
      </c>
      <c r="AM871" t="s">
        <v>71</v>
      </c>
      <c r="AN871" t="s">
        <v>71</v>
      </c>
      <c r="AO871" t="s">
        <v>71</v>
      </c>
      <c r="AP871" t="s">
        <v>6873</v>
      </c>
      <c r="AQ871" t="s">
        <v>6874</v>
      </c>
      <c r="AR871" t="s">
        <v>71</v>
      </c>
      <c r="AS871" t="s">
        <v>71</v>
      </c>
      <c r="AT871" t="s">
        <v>71</v>
      </c>
      <c r="AU871" t="s">
        <v>263</v>
      </c>
      <c r="AV871">
        <v>2022</v>
      </c>
      <c r="AW871">
        <v>29</v>
      </c>
      <c r="AX871">
        <v>7</v>
      </c>
      <c r="AY871" t="s">
        <v>71</v>
      </c>
      <c r="AZ871" t="s">
        <v>71</v>
      </c>
      <c r="BA871" t="s">
        <v>71</v>
      </c>
      <c r="BB871" t="s">
        <v>71</v>
      </c>
      <c r="BC871">
        <v>5213</v>
      </c>
      <c r="BD871">
        <v>5236</v>
      </c>
      <c r="BE871" t="s">
        <v>71</v>
      </c>
      <c r="BF871" t="s">
        <v>7953</v>
      </c>
      <c r="BG871" t="str">
        <f>HYPERLINK("http://dx.doi.org/10.1007/s11831-022-09779-8","http://dx.doi.org/10.1007/s11831-022-09779-8")</f>
        <v>http://dx.doi.org/10.1007/s11831-022-09779-8</v>
      </c>
      <c r="BH871" t="s">
        <v>71</v>
      </c>
      <c r="BI871" t="s">
        <v>950</v>
      </c>
      <c r="BJ871" t="s">
        <v>71</v>
      </c>
      <c r="BK871" t="s">
        <v>71</v>
      </c>
      <c r="BL871" t="s">
        <v>71</v>
      </c>
      <c r="BM871" t="s">
        <v>71</v>
      </c>
      <c r="BN871" t="s">
        <v>71</v>
      </c>
      <c r="BO871" t="s">
        <v>71</v>
      </c>
      <c r="BP871" t="s">
        <v>71</v>
      </c>
      <c r="BQ871" t="s">
        <v>71</v>
      </c>
      <c r="BR871" t="s">
        <v>71</v>
      </c>
      <c r="BS871" t="s">
        <v>71</v>
      </c>
      <c r="BT871" t="s">
        <v>7954</v>
      </c>
      <c r="BU871" t="str">
        <f>HYPERLINK("https%3A%2F%2Fwww.webofscience.com%2Fwos%2Fwoscc%2Ffull-record%2FWOS:000826124600002","View Full Record in Web of Science")</f>
        <v>View Full Record in Web of Science</v>
      </c>
    </row>
    <row r="872" spans="1:73" x14ac:dyDescent="0.25">
      <c r="A872" t="s">
        <v>83</v>
      </c>
      <c r="B872" t="s">
        <v>7955</v>
      </c>
      <c r="C872" t="s">
        <v>71</v>
      </c>
      <c r="D872" t="s">
        <v>7956</v>
      </c>
      <c r="E872" t="s">
        <v>71</v>
      </c>
      <c r="F872" t="s">
        <v>7957</v>
      </c>
      <c r="G872" t="s">
        <v>71</v>
      </c>
      <c r="H872" t="s">
        <v>71</v>
      </c>
      <c r="I872" t="s">
        <v>7958</v>
      </c>
      <c r="K872" t="s">
        <v>7959</v>
      </c>
      <c r="L872" t="s">
        <v>71</v>
      </c>
      <c r="M872" t="s">
        <v>71</v>
      </c>
      <c r="N872" t="s">
        <v>71</v>
      </c>
      <c r="O872" t="s">
        <v>71</v>
      </c>
      <c r="P872" t="s">
        <v>7960</v>
      </c>
      <c r="Q872" t="s">
        <v>7961</v>
      </c>
      <c r="R872" t="s">
        <v>4035</v>
      </c>
      <c r="S872" t="s">
        <v>7962</v>
      </c>
      <c r="T872" t="s">
        <v>71</v>
      </c>
      <c r="U872" t="s">
        <v>71</v>
      </c>
      <c r="V872" t="s">
        <v>71</v>
      </c>
      <c r="W872" t="s">
        <v>7963</v>
      </c>
      <c r="X872" t="s">
        <v>71</v>
      </c>
      <c r="Y872" t="s">
        <v>71</v>
      </c>
      <c r="Z872" t="s">
        <v>71</v>
      </c>
      <c r="AA872" t="s">
        <v>71</v>
      </c>
      <c r="AB872" t="s">
        <v>71</v>
      </c>
      <c r="AC872" t="s">
        <v>71</v>
      </c>
      <c r="AD872" t="s">
        <v>71</v>
      </c>
      <c r="AE872" t="s">
        <v>71</v>
      </c>
      <c r="AF872" t="s">
        <v>71</v>
      </c>
      <c r="AG872" t="s">
        <v>71</v>
      </c>
      <c r="AH872" t="s">
        <v>71</v>
      </c>
      <c r="AI872" t="s">
        <v>71</v>
      </c>
      <c r="AJ872" t="s">
        <v>71</v>
      </c>
      <c r="AK872" t="s">
        <v>71</v>
      </c>
      <c r="AL872" t="s">
        <v>71</v>
      </c>
      <c r="AM872" t="s">
        <v>71</v>
      </c>
      <c r="AN872" t="s">
        <v>71</v>
      </c>
      <c r="AO872" t="s">
        <v>71</v>
      </c>
      <c r="AP872" t="s">
        <v>71</v>
      </c>
      <c r="AQ872" t="s">
        <v>71</v>
      </c>
      <c r="AR872" t="s">
        <v>7964</v>
      </c>
      <c r="AS872" t="s">
        <v>71</v>
      </c>
      <c r="AT872" t="s">
        <v>71</v>
      </c>
      <c r="AU872" t="s">
        <v>71</v>
      </c>
      <c r="AV872">
        <v>2009</v>
      </c>
      <c r="AW872" t="s">
        <v>71</v>
      </c>
      <c r="AX872" t="s">
        <v>71</v>
      </c>
      <c r="AY872" t="s">
        <v>71</v>
      </c>
      <c r="AZ872" t="s">
        <v>71</v>
      </c>
      <c r="BA872" t="s">
        <v>71</v>
      </c>
      <c r="BB872" t="s">
        <v>71</v>
      </c>
      <c r="BC872">
        <v>217</v>
      </c>
      <c r="BD872" t="s">
        <v>99</v>
      </c>
      <c r="BE872" t="s">
        <v>71</v>
      </c>
      <c r="BF872" t="s">
        <v>7965</v>
      </c>
      <c r="BG872" t="str">
        <f>HYPERLINK("http://dx.doi.org/10.1109/ETCS.2009.575","http://dx.doi.org/10.1109/ETCS.2009.575")</f>
        <v>http://dx.doi.org/10.1109/ETCS.2009.575</v>
      </c>
      <c r="BH872" t="s">
        <v>71</v>
      </c>
      <c r="BI872" t="s">
        <v>71</v>
      </c>
      <c r="BJ872" t="s">
        <v>71</v>
      </c>
      <c r="BK872" t="s">
        <v>71</v>
      </c>
      <c r="BL872" t="s">
        <v>71</v>
      </c>
      <c r="BM872" t="s">
        <v>71</v>
      </c>
      <c r="BN872" t="s">
        <v>71</v>
      </c>
      <c r="BO872" t="s">
        <v>71</v>
      </c>
      <c r="BP872" t="s">
        <v>71</v>
      </c>
      <c r="BQ872" t="s">
        <v>71</v>
      </c>
      <c r="BR872" t="s">
        <v>71</v>
      </c>
      <c r="BS872" t="s">
        <v>71</v>
      </c>
      <c r="BT872" t="s">
        <v>7966</v>
      </c>
      <c r="BU872" t="str">
        <f>HYPERLINK("https%3A%2F%2Fwww.webofscience.com%2Fwos%2Fwoscc%2Ffull-record%2FWOS:000268239100052","View Full Record in Web of Science")</f>
        <v>View Full Record in Web of Science</v>
      </c>
    </row>
    <row r="873" spans="1:73" x14ac:dyDescent="0.25">
      <c r="A873" t="s">
        <v>69</v>
      </c>
      <c r="B873" t="s">
        <v>7967</v>
      </c>
      <c r="C873" t="s">
        <v>71</v>
      </c>
      <c r="D873" t="s">
        <v>71</v>
      </c>
      <c r="E873" t="s">
        <v>71</v>
      </c>
      <c r="F873" t="s">
        <v>7968</v>
      </c>
      <c r="G873" t="s">
        <v>71</v>
      </c>
      <c r="H873" t="s">
        <v>71</v>
      </c>
      <c r="I873" t="s">
        <v>7969</v>
      </c>
      <c r="K873" t="s">
        <v>4838</v>
      </c>
      <c r="L873" t="s">
        <v>71</v>
      </c>
      <c r="M873" t="s">
        <v>71</v>
      </c>
      <c r="N873" t="s">
        <v>71</v>
      </c>
      <c r="O873" t="s">
        <v>71</v>
      </c>
      <c r="P873" t="s">
        <v>71</v>
      </c>
      <c r="Q873" t="s">
        <v>71</v>
      </c>
      <c r="R873" t="s">
        <v>71</v>
      </c>
      <c r="S873" t="s">
        <v>71</v>
      </c>
      <c r="T873" t="s">
        <v>71</v>
      </c>
      <c r="U873" t="s">
        <v>71</v>
      </c>
      <c r="V873" t="s">
        <v>71</v>
      </c>
      <c r="W873" t="s">
        <v>7970</v>
      </c>
      <c r="X873" t="s">
        <v>71</v>
      </c>
      <c r="Y873" t="s">
        <v>71</v>
      </c>
      <c r="Z873" t="s">
        <v>71</v>
      </c>
      <c r="AA873" t="s">
        <v>71</v>
      </c>
      <c r="AB873" t="s">
        <v>7971</v>
      </c>
      <c r="AC873" t="s">
        <v>7972</v>
      </c>
      <c r="AD873" t="s">
        <v>71</v>
      </c>
      <c r="AE873" t="s">
        <v>71</v>
      </c>
      <c r="AF873" t="s">
        <v>71</v>
      </c>
      <c r="AG873" t="s">
        <v>71</v>
      </c>
      <c r="AH873" t="s">
        <v>71</v>
      </c>
      <c r="AI873" t="s">
        <v>71</v>
      </c>
      <c r="AJ873" t="s">
        <v>71</v>
      </c>
      <c r="AK873" t="s">
        <v>71</v>
      </c>
      <c r="AL873" t="s">
        <v>71</v>
      </c>
      <c r="AM873" t="s">
        <v>71</v>
      </c>
      <c r="AN873" t="s">
        <v>71</v>
      </c>
      <c r="AO873" t="s">
        <v>71</v>
      </c>
      <c r="AP873" t="s">
        <v>4841</v>
      </c>
      <c r="AQ873" t="s">
        <v>4842</v>
      </c>
      <c r="AR873" t="s">
        <v>71</v>
      </c>
      <c r="AS873" t="s">
        <v>71</v>
      </c>
      <c r="AT873" t="s">
        <v>71</v>
      </c>
      <c r="AU873" t="s">
        <v>263</v>
      </c>
      <c r="AV873">
        <v>2019</v>
      </c>
      <c r="AW873">
        <v>51</v>
      </c>
      <c r="AX873" t="s">
        <v>71</v>
      </c>
      <c r="AY873" t="s">
        <v>71</v>
      </c>
      <c r="AZ873" t="s">
        <v>71</v>
      </c>
      <c r="BA873" t="s">
        <v>71</v>
      </c>
      <c r="BB873" t="s">
        <v>71</v>
      </c>
      <c r="BC873">
        <v>145</v>
      </c>
      <c r="BD873">
        <v>177</v>
      </c>
      <c r="BE873" t="s">
        <v>71</v>
      </c>
      <c r="BF873" t="s">
        <v>7973</v>
      </c>
      <c r="BG873" t="str">
        <f>HYPERLINK("http://dx.doi.org/10.1016/j.inffus.2018.12.002","http://dx.doi.org/10.1016/j.inffus.2018.12.002")</f>
        <v>http://dx.doi.org/10.1016/j.inffus.2018.12.002</v>
      </c>
      <c r="BH873" t="s">
        <v>71</v>
      </c>
      <c r="BI873" t="s">
        <v>71</v>
      </c>
      <c r="BJ873" t="s">
        <v>71</v>
      </c>
      <c r="BK873" t="s">
        <v>71</v>
      </c>
      <c r="BL873" t="s">
        <v>71</v>
      </c>
      <c r="BM873" t="s">
        <v>71</v>
      </c>
      <c r="BN873" t="s">
        <v>71</v>
      </c>
      <c r="BO873" t="s">
        <v>71</v>
      </c>
      <c r="BP873" t="s">
        <v>71</v>
      </c>
      <c r="BQ873" t="s">
        <v>71</v>
      </c>
      <c r="BR873" t="s">
        <v>71</v>
      </c>
      <c r="BS873" t="s">
        <v>71</v>
      </c>
      <c r="BT873" t="s">
        <v>7974</v>
      </c>
      <c r="BU873" t="str">
        <f>HYPERLINK("https%3A%2F%2Fwww.webofscience.com%2Fwos%2Fwoscc%2Ffull-record%2FWOS:000469155600012","View Full Record in Web of Science")</f>
        <v>View Full Record in Web of Science</v>
      </c>
    </row>
    <row r="874" spans="1:73" x14ac:dyDescent="0.25">
      <c r="A874" t="s">
        <v>83</v>
      </c>
      <c r="B874" t="s">
        <v>7975</v>
      </c>
      <c r="C874" t="s">
        <v>71</v>
      </c>
      <c r="D874" t="s">
        <v>7976</v>
      </c>
      <c r="E874" t="s">
        <v>71</v>
      </c>
      <c r="F874" t="s">
        <v>7977</v>
      </c>
      <c r="G874" t="s">
        <v>71</v>
      </c>
      <c r="H874" t="s">
        <v>71</v>
      </c>
      <c r="I874" t="s">
        <v>7978</v>
      </c>
      <c r="K874" t="s">
        <v>7979</v>
      </c>
      <c r="L874" t="s">
        <v>71</v>
      </c>
      <c r="M874" t="s">
        <v>71</v>
      </c>
      <c r="N874" t="s">
        <v>71</v>
      </c>
      <c r="O874" t="s">
        <v>71</v>
      </c>
      <c r="P874" t="s">
        <v>7980</v>
      </c>
      <c r="Q874" t="s">
        <v>7981</v>
      </c>
      <c r="R874" t="s">
        <v>7982</v>
      </c>
      <c r="S874" t="s">
        <v>7983</v>
      </c>
      <c r="T874" t="s">
        <v>71</v>
      </c>
      <c r="U874" t="s">
        <v>71</v>
      </c>
      <c r="V874" t="s">
        <v>71</v>
      </c>
      <c r="W874" t="s">
        <v>7984</v>
      </c>
      <c r="X874" t="s">
        <v>71</v>
      </c>
      <c r="Y874" t="s">
        <v>71</v>
      </c>
      <c r="Z874" t="s">
        <v>71</v>
      </c>
      <c r="AA874" t="s">
        <v>71</v>
      </c>
      <c r="AB874" t="s">
        <v>7985</v>
      </c>
      <c r="AC874" t="s">
        <v>71</v>
      </c>
      <c r="AD874" t="s">
        <v>71</v>
      </c>
      <c r="AE874" t="s">
        <v>71</v>
      </c>
      <c r="AF874" t="s">
        <v>71</v>
      </c>
      <c r="AG874" t="s">
        <v>71</v>
      </c>
      <c r="AH874" t="s">
        <v>71</v>
      </c>
      <c r="AI874" t="s">
        <v>71</v>
      </c>
      <c r="AJ874" t="s">
        <v>71</v>
      </c>
      <c r="AK874" t="s">
        <v>71</v>
      </c>
      <c r="AL874" t="s">
        <v>71</v>
      </c>
      <c r="AM874" t="s">
        <v>71</v>
      </c>
      <c r="AN874" t="s">
        <v>71</v>
      </c>
      <c r="AO874" t="s">
        <v>71</v>
      </c>
      <c r="AP874" t="s">
        <v>71</v>
      </c>
      <c r="AQ874" t="s">
        <v>71</v>
      </c>
      <c r="AR874" t="s">
        <v>7986</v>
      </c>
      <c r="AS874" t="s">
        <v>71</v>
      </c>
      <c r="AT874" t="s">
        <v>71</v>
      </c>
      <c r="AU874" t="s">
        <v>71</v>
      </c>
      <c r="AV874">
        <v>2007</v>
      </c>
      <c r="AW874" t="s">
        <v>71</v>
      </c>
      <c r="AX874" t="s">
        <v>71</v>
      </c>
      <c r="AY874" t="s">
        <v>71</v>
      </c>
      <c r="AZ874" t="s">
        <v>71</v>
      </c>
      <c r="BA874" t="s">
        <v>71</v>
      </c>
      <c r="BB874" t="s">
        <v>71</v>
      </c>
      <c r="BC874">
        <v>2264</v>
      </c>
      <c r="BD874" t="s">
        <v>99</v>
      </c>
      <c r="BE874" t="s">
        <v>71</v>
      </c>
      <c r="BF874" t="s">
        <v>71</v>
      </c>
      <c r="BG874" t="s">
        <v>71</v>
      </c>
      <c r="BH874" t="s">
        <v>71</v>
      </c>
      <c r="BI874" t="s">
        <v>71</v>
      </c>
      <c r="BJ874" t="s">
        <v>71</v>
      </c>
      <c r="BK874" t="s">
        <v>71</v>
      </c>
      <c r="BL874" t="s">
        <v>71</v>
      </c>
      <c r="BM874" t="s">
        <v>71</v>
      </c>
      <c r="BN874" t="s">
        <v>71</v>
      </c>
      <c r="BO874" t="s">
        <v>71</v>
      </c>
      <c r="BP874" t="s">
        <v>71</v>
      </c>
      <c r="BQ874" t="s">
        <v>71</v>
      </c>
      <c r="BR874" t="s">
        <v>71</v>
      </c>
      <c r="BS874" t="s">
        <v>71</v>
      </c>
      <c r="BT874" t="s">
        <v>7987</v>
      </c>
      <c r="BU874" t="str">
        <f>HYPERLINK("https%3A%2F%2Fwww.webofscience.com%2Fwos%2Fwoscc%2Ffull-record%2FWOS:000249887902056","View Full Record in Web of Science")</f>
        <v>View Full Record in Web of Science</v>
      </c>
    </row>
    <row r="875" spans="1:73" x14ac:dyDescent="0.25">
      <c r="A875" t="s">
        <v>69</v>
      </c>
      <c r="B875" t="s">
        <v>7988</v>
      </c>
      <c r="C875" t="s">
        <v>71</v>
      </c>
      <c r="D875" t="s">
        <v>71</v>
      </c>
      <c r="E875" t="s">
        <v>71</v>
      </c>
      <c r="F875" t="s">
        <v>7989</v>
      </c>
      <c r="G875" t="s">
        <v>71</v>
      </c>
      <c r="H875" t="s">
        <v>71</v>
      </c>
      <c r="I875" t="s">
        <v>7990</v>
      </c>
      <c r="K875" t="s">
        <v>288</v>
      </c>
      <c r="L875" t="s">
        <v>71</v>
      </c>
      <c r="M875" t="s">
        <v>71</v>
      </c>
      <c r="N875" t="s">
        <v>71</v>
      </c>
      <c r="O875" t="s">
        <v>71</v>
      </c>
      <c r="P875" t="s">
        <v>71</v>
      </c>
      <c r="Q875" t="s">
        <v>71</v>
      </c>
      <c r="R875" t="s">
        <v>71</v>
      </c>
      <c r="S875" t="s">
        <v>71</v>
      </c>
      <c r="T875" t="s">
        <v>71</v>
      </c>
      <c r="U875" t="s">
        <v>71</v>
      </c>
      <c r="V875" t="s">
        <v>71</v>
      </c>
      <c r="W875" t="s">
        <v>7991</v>
      </c>
      <c r="X875" t="s">
        <v>71</v>
      </c>
      <c r="Y875" t="s">
        <v>71</v>
      </c>
      <c r="Z875" t="s">
        <v>71</v>
      </c>
      <c r="AA875" t="s">
        <v>71</v>
      </c>
      <c r="AB875" t="s">
        <v>7992</v>
      </c>
      <c r="AC875" t="s">
        <v>71</v>
      </c>
      <c r="AD875" t="s">
        <v>71</v>
      </c>
      <c r="AE875" t="s">
        <v>71</v>
      </c>
      <c r="AF875" t="s">
        <v>71</v>
      </c>
      <c r="AG875" t="s">
        <v>71</v>
      </c>
      <c r="AH875" t="s">
        <v>71</v>
      </c>
      <c r="AI875" t="s">
        <v>71</v>
      </c>
      <c r="AJ875" t="s">
        <v>71</v>
      </c>
      <c r="AK875" t="s">
        <v>71</v>
      </c>
      <c r="AL875" t="s">
        <v>71</v>
      </c>
      <c r="AM875" t="s">
        <v>71</v>
      </c>
      <c r="AN875" t="s">
        <v>71</v>
      </c>
      <c r="AO875" t="s">
        <v>71</v>
      </c>
      <c r="AP875" t="s">
        <v>291</v>
      </c>
      <c r="AQ875" t="s">
        <v>292</v>
      </c>
      <c r="AR875" t="s">
        <v>71</v>
      </c>
      <c r="AS875" t="s">
        <v>71</v>
      </c>
      <c r="AT875" t="s">
        <v>71</v>
      </c>
      <c r="AU875" t="s">
        <v>913</v>
      </c>
      <c r="AV875">
        <v>2013</v>
      </c>
      <c r="AW875">
        <v>40</v>
      </c>
      <c r="AX875">
        <v>11</v>
      </c>
      <c r="AY875" t="s">
        <v>71</v>
      </c>
      <c r="AZ875" t="s">
        <v>71</v>
      </c>
      <c r="BA875" t="s">
        <v>71</v>
      </c>
      <c r="BB875" t="s">
        <v>71</v>
      </c>
      <c r="BC875">
        <v>4715</v>
      </c>
      <c r="BD875">
        <v>4729</v>
      </c>
      <c r="BE875" t="s">
        <v>71</v>
      </c>
      <c r="BF875" t="s">
        <v>7993</v>
      </c>
      <c r="BG875" t="str">
        <f>HYPERLINK("http://dx.doi.org/10.1016/j.eswa.2013.02.007","http://dx.doi.org/10.1016/j.eswa.2013.02.007")</f>
        <v>http://dx.doi.org/10.1016/j.eswa.2013.02.007</v>
      </c>
      <c r="BH875" t="s">
        <v>71</v>
      </c>
      <c r="BI875" t="s">
        <v>71</v>
      </c>
      <c r="BJ875" t="s">
        <v>71</v>
      </c>
      <c r="BK875" t="s">
        <v>71</v>
      </c>
      <c r="BL875" t="s">
        <v>71</v>
      </c>
      <c r="BM875" t="s">
        <v>71</v>
      </c>
      <c r="BN875" t="s">
        <v>71</v>
      </c>
      <c r="BO875" t="s">
        <v>71</v>
      </c>
      <c r="BP875" t="s">
        <v>71</v>
      </c>
      <c r="BQ875" t="s">
        <v>71</v>
      </c>
      <c r="BR875" t="s">
        <v>71</v>
      </c>
      <c r="BS875" t="s">
        <v>71</v>
      </c>
      <c r="BT875" t="s">
        <v>7994</v>
      </c>
      <c r="BU875" t="str">
        <f>HYPERLINK("https%3A%2F%2Fwww.webofscience.com%2Fwos%2Fwoscc%2Ffull-record%2FWOS:000318052300043","View Full Record in Web of Science")</f>
        <v>View Full Record in Web of Science</v>
      </c>
    </row>
    <row r="876" spans="1:73" x14ac:dyDescent="0.25">
      <c r="A876" t="s">
        <v>69</v>
      </c>
      <c r="B876" t="s">
        <v>7995</v>
      </c>
      <c r="C876" t="s">
        <v>71</v>
      </c>
      <c r="D876" t="s">
        <v>71</v>
      </c>
      <c r="E876" t="s">
        <v>71</v>
      </c>
      <c r="F876" t="s">
        <v>7995</v>
      </c>
      <c r="G876" t="s">
        <v>71</v>
      </c>
      <c r="H876" t="s">
        <v>71</v>
      </c>
      <c r="I876" t="s">
        <v>7996</v>
      </c>
      <c r="K876" t="s">
        <v>7997</v>
      </c>
      <c r="L876" t="s">
        <v>71</v>
      </c>
      <c r="M876" t="s">
        <v>71</v>
      </c>
      <c r="N876" t="s">
        <v>71</v>
      </c>
      <c r="O876" t="s">
        <v>71</v>
      </c>
      <c r="P876" t="s">
        <v>71</v>
      </c>
      <c r="Q876" t="s">
        <v>71</v>
      </c>
      <c r="R876" t="s">
        <v>71</v>
      </c>
      <c r="S876" t="s">
        <v>71</v>
      </c>
      <c r="T876" t="s">
        <v>71</v>
      </c>
      <c r="U876" t="s">
        <v>71</v>
      </c>
      <c r="V876" t="s">
        <v>71</v>
      </c>
      <c r="W876" t="s">
        <v>7998</v>
      </c>
      <c r="X876" t="s">
        <v>71</v>
      </c>
      <c r="Y876" t="s">
        <v>71</v>
      </c>
      <c r="Z876" t="s">
        <v>71</v>
      </c>
      <c r="AA876" t="s">
        <v>71</v>
      </c>
      <c r="AB876" t="s">
        <v>71</v>
      </c>
      <c r="AC876" t="s">
        <v>71</v>
      </c>
      <c r="AD876" t="s">
        <v>71</v>
      </c>
      <c r="AE876" t="s">
        <v>71</v>
      </c>
      <c r="AF876" t="s">
        <v>71</v>
      </c>
      <c r="AG876" t="s">
        <v>71</v>
      </c>
      <c r="AH876" t="s">
        <v>71</v>
      </c>
      <c r="AI876" t="s">
        <v>71</v>
      </c>
      <c r="AJ876" t="s">
        <v>71</v>
      </c>
      <c r="AK876" t="s">
        <v>71</v>
      </c>
      <c r="AL876" t="s">
        <v>71</v>
      </c>
      <c r="AM876" t="s">
        <v>71</v>
      </c>
      <c r="AN876" t="s">
        <v>71</v>
      </c>
      <c r="AO876" t="s">
        <v>71</v>
      </c>
      <c r="AP876" t="s">
        <v>7999</v>
      </c>
      <c r="AQ876" t="s">
        <v>8000</v>
      </c>
      <c r="AR876" t="s">
        <v>71</v>
      </c>
      <c r="AS876" t="s">
        <v>71</v>
      </c>
      <c r="AT876" t="s">
        <v>71</v>
      </c>
      <c r="AU876" t="s">
        <v>1454</v>
      </c>
      <c r="AV876">
        <v>1994</v>
      </c>
      <c r="AW876" t="s">
        <v>8001</v>
      </c>
      <c r="AX876">
        <v>7</v>
      </c>
      <c r="AY876" t="s">
        <v>71</v>
      </c>
      <c r="AZ876" t="s">
        <v>71</v>
      </c>
      <c r="BA876" t="s">
        <v>71</v>
      </c>
      <c r="BB876" t="s">
        <v>71</v>
      </c>
      <c r="BC876">
        <v>1144</v>
      </c>
      <c r="BD876">
        <v>1153</v>
      </c>
      <c r="BE876" t="s">
        <v>71</v>
      </c>
      <c r="BF876" t="s">
        <v>71</v>
      </c>
      <c r="BG876" t="s">
        <v>71</v>
      </c>
      <c r="BH876" t="s">
        <v>71</v>
      </c>
      <c r="BI876" t="s">
        <v>71</v>
      </c>
      <c r="BJ876" t="s">
        <v>71</v>
      </c>
      <c r="BK876" t="s">
        <v>71</v>
      </c>
      <c r="BL876" t="s">
        <v>71</v>
      </c>
      <c r="BM876" t="s">
        <v>71</v>
      </c>
      <c r="BN876" t="s">
        <v>71</v>
      </c>
      <c r="BO876" t="s">
        <v>71</v>
      </c>
      <c r="BP876" t="s">
        <v>71</v>
      </c>
      <c r="BQ876" t="s">
        <v>71</v>
      </c>
      <c r="BR876" t="s">
        <v>71</v>
      </c>
      <c r="BS876" t="s">
        <v>71</v>
      </c>
      <c r="BT876" t="s">
        <v>8002</v>
      </c>
      <c r="BU876" t="str">
        <f>HYPERLINK("https%3A%2F%2Fwww.webofscience.com%2Fwos%2Fwoscc%2Ffull-record%2FWOS:A1994NY84800006","View Full Record in Web of Science")</f>
        <v>View Full Record in Web of Science</v>
      </c>
    </row>
    <row r="877" spans="1:73" x14ac:dyDescent="0.25">
      <c r="A877" t="s">
        <v>460</v>
      </c>
      <c r="B877" t="s">
        <v>8003</v>
      </c>
      <c r="C877" t="s">
        <v>71</v>
      </c>
      <c r="D877" t="s">
        <v>8004</v>
      </c>
      <c r="E877" t="s">
        <v>71</v>
      </c>
      <c r="F877" t="s">
        <v>8005</v>
      </c>
      <c r="G877" t="s">
        <v>71</v>
      </c>
      <c r="H877" t="s">
        <v>71</v>
      </c>
      <c r="I877" t="s">
        <v>8006</v>
      </c>
      <c r="K877" t="s">
        <v>8007</v>
      </c>
      <c r="L877" t="s">
        <v>526</v>
      </c>
      <c r="M877" t="s">
        <v>71</v>
      </c>
      <c r="N877" t="s">
        <v>71</v>
      </c>
      <c r="O877" t="s">
        <v>71</v>
      </c>
      <c r="P877" t="s">
        <v>71</v>
      </c>
      <c r="Q877" t="s">
        <v>71</v>
      </c>
      <c r="R877" t="s">
        <v>71</v>
      </c>
      <c r="S877" t="s">
        <v>71</v>
      </c>
      <c r="T877" t="s">
        <v>71</v>
      </c>
      <c r="U877" t="s">
        <v>71</v>
      </c>
      <c r="V877" t="s">
        <v>71</v>
      </c>
      <c r="W877" t="s">
        <v>8008</v>
      </c>
      <c r="X877" t="s">
        <v>71</v>
      </c>
      <c r="Y877" t="s">
        <v>71</v>
      </c>
      <c r="Z877" t="s">
        <v>71</v>
      </c>
      <c r="AA877" t="s">
        <v>71</v>
      </c>
      <c r="AB877" t="s">
        <v>71</v>
      </c>
      <c r="AC877" t="s">
        <v>71</v>
      </c>
      <c r="AD877" t="s">
        <v>71</v>
      </c>
      <c r="AE877" t="s">
        <v>71</v>
      </c>
      <c r="AF877" t="s">
        <v>71</v>
      </c>
      <c r="AG877" t="s">
        <v>71</v>
      </c>
      <c r="AH877" t="s">
        <v>71</v>
      </c>
      <c r="AI877" t="s">
        <v>71</v>
      </c>
      <c r="AJ877" t="s">
        <v>71</v>
      </c>
      <c r="AK877" t="s">
        <v>71</v>
      </c>
      <c r="AL877" t="s">
        <v>71</v>
      </c>
      <c r="AM877" t="s">
        <v>71</v>
      </c>
      <c r="AN877" t="s">
        <v>71</v>
      </c>
      <c r="AO877" t="s">
        <v>71</v>
      </c>
      <c r="AP877" t="s">
        <v>530</v>
      </c>
      <c r="AQ877" t="s">
        <v>71</v>
      </c>
      <c r="AR877" t="s">
        <v>8009</v>
      </c>
      <c r="AS877" t="s">
        <v>71</v>
      </c>
      <c r="AT877" t="s">
        <v>71</v>
      </c>
      <c r="AU877" t="s">
        <v>71</v>
      </c>
      <c r="AV877">
        <v>2010</v>
      </c>
      <c r="AW877">
        <v>304</v>
      </c>
      <c r="AX877" t="s">
        <v>71</v>
      </c>
      <c r="AY877" t="s">
        <v>71</v>
      </c>
      <c r="AZ877" t="s">
        <v>71</v>
      </c>
      <c r="BA877" t="s">
        <v>71</v>
      </c>
      <c r="BB877" t="s">
        <v>71</v>
      </c>
      <c r="BC877">
        <v>55</v>
      </c>
      <c r="BD877">
        <v>77</v>
      </c>
      <c r="BE877" t="s">
        <v>71</v>
      </c>
      <c r="BF877" t="s">
        <v>71</v>
      </c>
      <c r="BG877" t="s">
        <v>71</v>
      </c>
      <c r="BH877" t="s">
        <v>8010</v>
      </c>
      <c r="BI877" t="s">
        <v>71</v>
      </c>
      <c r="BJ877" t="s">
        <v>71</v>
      </c>
      <c r="BK877" t="s">
        <v>71</v>
      </c>
      <c r="BL877" t="s">
        <v>71</v>
      </c>
      <c r="BM877" t="s">
        <v>71</v>
      </c>
      <c r="BN877" t="s">
        <v>71</v>
      </c>
      <c r="BO877" t="s">
        <v>71</v>
      </c>
      <c r="BP877" t="s">
        <v>71</v>
      </c>
      <c r="BQ877" t="s">
        <v>71</v>
      </c>
      <c r="BR877" t="s">
        <v>71</v>
      </c>
      <c r="BS877" t="s">
        <v>71</v>
      </c>
      <c r="BT877" t="s">
        <v>8011</v>
      </c>
      <c r="BU877" t="str">
        <f>HYPERLINK("https%3A%2F%2Fwww.webofscience.com%2Fwos%2Fwoscc%2Ffull-record%2FWOS:000280149300003","View Full Record in Web of Science")</f>
        <v>View Full Record in Web of Science</v>
      </c>
    </row>
    <row r="878" spans="1:73" x14ac:dyDescent="0.25">
      <c r="A878" t="s">
        <v>69</v>
      </c>
      <c r="B878" t="s">
        <v>8012</v>
      </c>
      <c r="C878" t="s">
        <v>71</v>
      </c>
      <c r="D878" t="s">
        <v>71</v>
      </c>
      <c r="E878" t="s">
        <v>71</v>
      </c>
      <c r="F878" t="s">
        <v>8013</v>
      </c>
      <c r="G878" t="s">
        <v>71</v>
      </c>
      <c r="H878" t="s">
        <v>71</v>
      </c>
      <c r="I878" t="s">
        <v>8014</v>
      </c>
      <c r="K878" t="s">
        <v>3331</v>
      </c>
      <c r="L878" t="s">
        <v>71</v>
      </c>
      <c r="M878" t="s">
        <v>71</v>
      </c>
      <c r="N878" t="s">
        <v>71</v>
      </c>
      <c r="O878" t="s">
        <v>71</v>
      </c>
      <c r="P878" t="s">
        <v>71</v>
      </c>
      <c r="Q878" t="s">
        <v>71</v>
      </c>
      <c r="R878" t="s">
        <v>71</v>
      </c>
      <c r="S878" t="s">
        <v>71</v>
      </c>
      <c r="T878" t="s">
        <v>71</v>
      </c>
      <c r="U878" t="s">
        <v>71</v>
      </c>
      <c r="V878" t="s">
        <v>71</v>
      </c>
      <c r="W878" t="s">
        <v>8015</v>
      </c>
      <c r="X878" t="s">
        <v>71</v>
      </c>
      <c r="Y878" t="s">
        <v>71</v>
      </c>
      <c r="Z878" t="s">
        <v>71</v>
      </c>
      <c r="AA878" t="s">
        <v>71</v>
      </c>
      <c r="AB878" t="s">
        <v>8016</v>
      </c>
      <c r="AC878" t="s">
        <v>8017</v>
      </c>
      <c r="AD878" t="s">
        <v>71</v>
      </c>
      <c r="AE878" t="s">
        <v>71</v>
      </c>
      <c r="AF878" t="s">
        <v>71</v>
      </c>
      <c r="AG878" t="s">
        <v>71</v>
      </c>
      <c r="AH878" t="s">
        <v>71</v>
      </c>
      <c r="AI878" t="s">
        <v>71</v>
      </c>
      <c r="AJ878" t="s">
        <v>71</v>
      </c>
      <c r="AK878" t="s">
        <v>71</v>
      </c>
      <c r="AL878" t="s">
        <v>71</v>
      </c>
      <c r="AM878" t="s">
        <v>71</v>
      </c>
      <c r="AN878" t="s">
        <v>71</v>
      </c>
      <c r="AO878" t="s">
        <v>71</v>
      </c>
      <c r="AP878" t="s">
        <v>3334</v>
      </c>
      <c r="AQ878" t="s">
        <v>3335</v>
      </c>
      <c r="AR878" t="s">
        <v>71</v>
      </c>
      <c r="AS878" t="s">
        <v>71</v>
      </c>
      <c r="AT878" t="s">
        <v>71</v>
      </c>
      <c r="AU878" t="s">
        <v>1454</v>
      </c>
      <c r="AV878">
        <v>2022</v>
      </c>
      <c r="AW878">
        <v>169</v>
      </c>
      <c r="AX878" t="s">
        <v>71</v>
      </c>
      <c r="AY878" t="s">
        <v>71</v>
      </c>
      <c r="AZ878" t="s">
        <v>71</v>
      </c>
      <c r="BA878" t="s">
        <v>71</v>
      </c>
      <c r="BB878" t="s">
        <v>71</v>
      </c>
      <c r="BC878" t="s">
        <v>71</v>
      </c>
      <c r="BD878" t="s">
        <v>71</v>
      </c>
      <c r="BE878">
        <v>108266</v>
      </c>
      <c r="BF878" t="s">
        <v>8018</v>
      </c>
      <c r="BG878" t="str">
        <f>HYPERLINK("http://dx.doi.org/10.1016/j.cie.2022.108266","http://dx.doi.org/10.1016/j.cie.2022.108266")</f>
        <v>http://dx.doi.org/10.1016/j.cie.2022.108266</v>
      </c>
      <c r="BH878" t="s">
        <v>71</v>
      </c>
      <c r="BI878" t="s">
        <v>71</v>
      </c>
      <c r="BJ878" t="s">
        <v>71</v>
      </c>
      <c r="BK878" t="s">
        <v>71</v>
      </c>
      <c r="BL878" t="s">
        <v>71</v>
      </c>
      <c r="BM878" t="s">
        <v>71</v>
      </c>
      <c r="BN878" t="s">
        <v>71</v>
      </c>
      <c r="BO878" t="s">
        <v>71</v>
      </c>
      <c r="BP878" t="s">
        <v>71</v>
      </c>
      <c r="BQ878" t="s">
        <v>71</v>
      </c>
      <c r="BR878" t="s">
        <v>71</v>
      </c>
      <c r="BS878" t="s">
        <v>71</v>
      </c>
      <c r="BT878" t="s">
        <v>8019</v>
      </c>
      <c r="BU878" t="str">
        <f>HYPERLINK("https%3A%2F%2Fwww.webofscience.com%2Fwos%2Fwoscc%2Ffull-record%2FWOS:000809724200001","View Full Record in Web of Science")</f>
        <v>View Full Record in Web of Science</v>
      </c>
    </row>
    <row r="879" spans="1:73" x14ac:dyDescent="0.25">
      <c r="A879" t="s">
        <v>69</v>
      </c>
      <c r="B879" t="s">
        <v>8020</v>
      </c>
      <c r="C879" t="s">
        <v>71</v>
      </c>
      <c r="D879" t="s">
        <v>71</v>
      </c>
      <c r="E879" t="s">
        <v>71</v>
      </c>
      <c r="F879" t="s">
        <v>8021</v>
      </c>
      <c r="G879" t="s">
        <v>71</v>
      </c>
      <c r="H879" t="s">
        <v>71</v>
      </c>
      <c r="I879" t="s">
        <v>8022</v>
      </c>
      <c r="K879" t="s">
        <v>1556</v>
      </c>
      <c r="L879" t="s">
        <v>71</v>
      </c>
      <c r="M879" t="s">
        <v>71</v>
      </c>
      <c r="N879" t="s">
        <v>71</v>
      </c>
      <c r="O879" t="s">
        <v>71</v>
      </c>
      <c r="P879" t="s">
        <v>71</v>
      </c>
      <c r="Q879" t="s">
        <v>71</v>
      </c>
      <c r="R879" t="s">
        <v>71</v>
      </c>
      <c r="S879" t="s">
        <v>71</v>
      </c>
      <c r="T879" t="s">
        <v>71</v>
      </c>
      <c r="U879" t="s">
        <v>71</v>
      </c>
      <c r="V879" t="s">
        <v>71</v>
      </c>
      <c r="W879" t="s">
        <v>8023</v>
      </c>
      <c r="X879" t="s">
        <v>71</v>
      </c>
      <c r="Y879" t="s">
        <v>71</v>
      </c>
      <c r="Z879" t="s">
        <v>71</v>
      </c>
      <c r="AA879" t="s">
        <v>71</v>
      </c>
      <c r="AB879" t="s">
        <v>8024</v>
      </c>
      <c r="AC879" t="s">
        <v>8025</v>
      </c>
      <c r="AD879" t="s">
        <v>71</v>
      </c>
      <c r="AE879" t="s">
        <v>71</v>
      </c>
      <c r="AF879" t="s">
        <v>71</v>
      </c>
      <c r="AG879" t="s">
        <v>71</v>
      </c>
      <c r="AH879" t="s">
        <v>71</v>
      </c>
      <c r="AI879" t="s">
        <v>71</v>
      </c>
      <c r="AJ879" t="s">
        <v>71</v>
      </c>
      <c r="AK879" t="s">
        <v>71</v>
      </c>
      <c r="AL879" t="s">
        <v>71</v>
      </c>
      <c r="AM879" t="s">
        <v>71</v>
      </c>
      <c r="AN879" t="s">
        <v>71</v>
      </c>
      <c r="AO879" t="s">
        <v>71</v>
      </c>
      <c r="AP879" t="s">
        <v>1558</v>
      </c>
      <c r="AQ879" t="s">
        <v>1559</v>
      </c>
      <c r="AR879" t="s">
        <v>71</v>
      </c>
      <c r="AS879" t="s">
        <v>71</v>
      </c>
      <c r="AT879" t="s">
        <v>71</v>
      </c>
      <c r="AU879" t="s">
        <v>794</v>
      </c>
      <c r="AV879">
        <v>2021</v>
      </c>
      <c r="AW879">
        <v>80</v>
      </c>
      <c r="AX879">
        <v>3</v>
      </c>
      <c r="AY879" t="s">
        <v>71</v>
      </c>
      <c r="AZ879" t="s">
        <v>71</v>
      </c>
      <c r="BA879" t="s">
        <v>71</v>
      </c>
      <c r="BB879" t="s">
        <v>71</v>
      </c>
      <c r="BC879">
        <v>4825</v>
      </c>
      <c r="BD879">
        <v>4880</v>
      </c>
      <c r="BE879" t="s">
        <v>71</v>
      </c>
      <c r="BF879" t="s">
        <v>8026</v>
      </c>
      <c r="BG879" t="str">
        <f>HYPERLINK("http://dx.doi.org/10.1007/s11042-020-09850-1","http://dx.doi.org/10.1007/s11042-020-09850-1")</f>
        <v>http://dx.doi.org/10.1007/s11042-020-09850-1</v>
      </c>
      <c r="BH879" t="s">
        <v>71</v>
      </c>
      <c r="BI879" t="s">
        <v>8027</v>
      </c>
      <c r="BJ879" t="s">
        <v>71</v>
      </c>
      <c r="BK879" t="s">
        <v>71</v>
      </c>
      <c r="BL879" t="s">
        <v>71</v>
      </c>
      <c r="BM879" t="s">
        <v>71</v>
      </c>
      <c r="BN879" t="s">
        <v>71</v>
      </c>
      <c r="BO879" t="s">
        <v>71</v>
      </c>
      <c r="BP879" t="s">
        <v>71</v>
      </c>
      <c r="BQ879" t="s">
        <v>71</v>
      </c>
      <c r="BR879" t="s">
        <v>71</v>
      </c>
      <c r="BS879" t="s">
        <v>71</v>
      </c>
      <c r="BT879" t="s">
        <v>8028</v>
      </c>
      <c r="BU879" t="str">
        <f>HYPERLINK("https%3A%2F%2Fwww.webofscience.com%2Fwos%2Fwoscc%2Ffull-record%2FWOS:000574727600010","View Full Record in Web of Science")</f>
        <v>View Full Record in Web of Science</v>
      </c>
    </row>
    <row r="880" spans="1:73" x14ac:dyDescent="0.25">
      <c r="A880" t="s">
        <v>83</v>
      </c>
      <c r="B880" t="s">
        <v>7369</v>
      </c>
      <c r="C880" t="s">
        <v>71</v>
      </c>
      <c r="D880" t="s">
        <v>71</v>
      </c>
      <c r="E880" t="s">
        <v>102</v>
      </c>
      <c r="F880" t="s">
        <v>7370</v>
      </c>
      <c r="G880" t="s">
        <v>71</v>
      </c>
      <c r="H880" t="s">
        <v>71</v>
      </c>
      <c r="I880" t="s">
        <v>8029</v>
      </c>
      <c r="K880" t="s">
        <v>2250</v>
      </c>
      <c r="L880" t="s">
        <v>817</v>
      </c>
      <c r="M880" t="s">
        <v>71</v>
      </c>
      <c r="N880" t="s">
        <v>71</v>
      </c>
      <c r="O880" t="s">
        <v>71</v>
      </c>
      <c r="P880" t="s">
        <v>2251</v>
      </c>
      <c r="Q880" t="s">
        <v>2252</v>
      </c>
      <c r="R880" t="s">
        <v>1661</v>
      </c>
      <c r="S880" t="s">
        <v>2253</v>
      </c>
      <c r="T880" t="s">
        <v>71</v>
      </c>
      <c r="U880" t="s">
        <v>71</v>
      </c>
      <c r="V880" t="s">
        <v>71</v>
      </c>
      <c r="W880" t="s">
        <v>8030</v>
      </c>
      <c r="X880" t="s">
        <v>71</v>
      </c>
      <c r="Y880" t="s">
        <v>71</v>
      </c>
      <c r="Z880" t="s">
        <v>71</v>
      </c>
      <c r="AA880" t="s">
        <v>71</v>
      </c>
      <c r="AB880" t="s">
        <v>71</v>
      </c>
      <c r="AC880" t="s">
        <v>71</v>
      </c>
      <c r="AD880" t="s">
        <v>71</v>
      </c>
      <c r="AE880" t="s">
        <v>71</v>
      </c>
      <c r="AF880" t="s">
        <v>71</v>
      </c>
      <c r="AG880" t="s">
        <v>71</v>
      </c>
      <c r="AH880" t="s">
        <v>71</v>
      </c>
      <c r="AI880" t="s">
        <v>71</v>
      </c>
      <c r="AJ880" t="s">
        <v>71</v>
      </c>
      <c r="AK880" t="s">
        <v>71</v>
      </c>
      <c r="AL880" t="s">
        <v>71</v>
      </c>
      <c r="AM880" t="s">
        <v>71</v>
      </c>
      <c r="AN880" t="s">
        <v>71</v>
      </c>
      <c r="AO880" t="s">
        <v>71</v>
      </c>
      <c r="AP880" t="s">
        <v>824</v>
      </c>
      <c r="AQ880" t="s">
        <v>71</v>
      </c>
      <c r="AR880" t="s">
        <v>2257</v>
      </c>
      <c r="AS880" t="s">
        <v>71</v>
      </c>
      <c r="AT880" t="s">
        <v>71</v>
      </c>
      <c r="AU880" t="s">
        <v>71</v>
      </c>
      <c r="AV880">
        <v>2021</v>
      </c>
      <c r="AW880" t="s">
        <v>71</v>
      </c>
      <c r="AX880" t="s">
        <v>71</v>
      </c>
      <c r="AY880" t="s">
        <v>71</v>
      </c>
      <c r="AZ880" t="s">
        <v>71</v>
      </c>
      <c r="BA880" t="s">
        <v>71</v>
      </c>
      <c r="BB880" t="s">
        <v>71</v>
      </c>
      <c r="BC880" t="s">
        <v>71</v>
      </c>
      <c r="BD880" t="s">
        <v>71</v>
      </c>
      <c r="BE880" t="s">
        <v>71</v>
      </c>
      <c r="BF880" t="s">
        <v>8031</v>
      </c>
      <c r="BG880" t="str">
        <f>HYPERLINK("http://dx.doi.org/10.1109/FUZZ45933.2021.9494507","http://dx.doi.org/10.1109/FUZZ45933.2021.9494507")</f>
        <v>http://dx.doi.org/10.1109/FUZZ45933.2021.9494507</v>
      </c>
      <c r="BH880" t="s">
        <v>71</v>
      </c>
      <c r="BI880" t="s">
        <v>71</v>
      </c>
      <c r="BJ880" t="s">
        <v>71</v>
      </c>
      <c r="BK880" t="s">
        <v>71</v>
      </c>
      <c r="BL880" t="s">
        <v>71</v>
      </c>
      <c r="BM880" t="s">
        <v>71</v>
      </c>
      <c r="BN880" t="s">
        <v>71</v>
      </c>
      <c r="BO880" t="s">
        <v>71</v>
      </c>
      <c r="BP880" t="s">
        <v>71</v>
      </c>
      <c r="BQ880" t="s">
        <v>71</v>
      </c>
      <c r="BR880" t="s">
        <v>71</v>
      </c>
      <c r="BS880" t="s">
        <v>71</v>
      </c>
      <c r="BT880" t="s">
        <v>8032</v>
      </c>
      <c r="BU880" t="str">
        <f>HYPERLINK("https%3A%2F%2Fwww.webofscience.com%2Fwos%2Fwoscc%2Ffull-record%2FWOS:000698710800096","View Full Record in Web of Science")</f>
        <v>View Full Record in Web of Science</v>
      </c>
    </row>
    <row r="881" spans="1:73" x14ac:dyDescent="0.25">
      <c r="A881" t="s">
        <v>69</v>
      </c>
      <c r="B881" t="s">
        <v>8033</v>
      </c>
      <c r="C881" t="s">
        <v>71</v>
      </c>
      <c r="D881" t="s">
        <v>71</v>
      </c>
      <c r="E881" t="s">
        <v>71</v>
      </c>
      <c r="F881" t="s">
        <v>8034</v>
      </c>
      <c r="G881" t="s">
        <v>71</v>
      </c>
      <c r="H881" t="s">
        <v>71</v>
      </c>
      <c r="I881" t="s">
        <v>8035</v>
      </c>
      <c r="K881" t="s">
        <v>3372</v>
      </c>
      <c r="L881" t="s">
        <v>71</v>
      </c>
      <c r="M881" t="s">
        <v>71</v>
      </c>
      <c r="N881" t="s">
        <v>71</v>
      </c>
      <c r="O881" t="s">
        <v>71</v>
      </c>
      <c r="P881" t="s">
        <v>71</v>
      </c>
      <c r="Q881" t="s">
        <v>71</v>
      </c>
      <c r="R881" t="s">
        <v>71</v>
      </c>
      <c r="S881" t="s">
        <v>71</v>
      </c>
      <c r="T881" t="s">
        <v>71</v>
      </c>
      <c r="U881" t="s">
        <v>71</v>
      </c>
      <c r="V881" t="s">
        <v>71</v>
      </c>
      <c r="W881" t="s">
        <v>8036</v>
      </c>
      <c r="X881" t="s">
        <v>71</v>
      </c>
      <c r="Y881" t="s">
        <v>71</v>
      </c>
      <c r="Z881" t="s">
        <v>71</v>
      </c>
      <c r="AA881" t="s">
        <v>71</v>
      </c>
      <c r="AB881" t="s">
        <v>8037</v>
      </c>
      <c r="AC881" t="s">
        <v>8038</v>
      </c>
      <c r="AD881" t="s">
        <v>71</v>
      </c>
      <c r="AE881" t="s">
        <v>71</v>
      </c>
      <c r="AF881" t="s">
        <v>71</v>
      </c>
      <c r="AG881" t="s">
        <v>71</v>
      </c>
      <c r="AH881" t="s">
        <v>71</v>
      </c>
      <c r="AI881" t="s">
        <v>71</v>
      </c>
      <c r="AJ881" t="s">
        <v>71</v>
      </c>
      <c r="AK881" t="s">
        <v>71</v>
      </c>
      <c r="AL881" t="s">
        <v>71</v>
      </c>
      <c r="AM881" t="s">
        <v>71</v>
      </c>
      <c r="AN881" t="s">
        <v>71</v>
      </c>
      <c r="AO881" t="s">
        <v>71</v>
      </c>
      <c r="AP881" t="s">
        <v>3376</v>
      </c>
      <c r="AQ881" t="s">
        <v>3377</v>
      </c>
      <c r="AR881" t="s">
        <v>71</v>
      </c>
      <c r="AS881" t="s">
        <v>71</v>
      </c>
      <c r="AT881" t="s">
        <v>71</v>
      </c>
      <c r="AU881" t="s">
        <v>794</v>
      </c>
      <c r="AV881">
        <v>2022</v>
      </c>
      <c r="AW881">
        <v>21</v>
      </c>
      <c r="AX881">
        <v>1</v>
      </c>
      <c r="AY881" t="s">
        <v>71</v>
      </c>
      <c r="AZ881" t="s">
        <v>71</v>
      </c>
      <c r="BA881" t="s">
        <v>71</v>
      </c>
      <c r="BB881" t="s">
        <v>71</v>
      </c>
      <c r="BC881">
        <v>7</v>
      </c>
      <c r="BD881">
        <v>57</v>
      </c>
      <c r="BE881" t="s">
        <v>71</v>
      </c>
      <c r="BF881" t="s">
        <v>8039</v>
      </c>
      <c r="BG881" t="str">
        <f>HYPERLINK("http://dx.doi.org/10.1142/S0219622021300019","http://dx.doi.org/10.1142/S0219622021300019")</f>
        <v>http://dx.doi.org/10.1142/S0219622021300019</v>
      </c>
      <c r="BH881" t="s">
        <v>71</v>
      </c>
      <c r="BI881" t="s">
        <v>71</v>
      </c>
      <c r="BJ881" t="s">
        <v>71</v>
      </c>
      <c r="BK881" t="s">
        <v>71</v>
      </c>
      <c r="BL881" t="s">
        <v>71</v>
      </c>
      <c r="BM881" t="s">
        <v>71</v>
      </c>
      <c r="BN881" t="s">
        <v>71</v>
      </c>
      <c r="BO881" t="s">
        <v>71</v>
      </c>
      <c r="BP881" t="s">
        <v>71</v>
      </c>
      <c r="BQ881" t="s">
        <v>71</v>
      </c>
      <c r="BR881" t="s">
        <v>71</v>
      </c>
      <c r="BS881" t="s">
        <v>71</v>
      </c>
      <c r="BT881" t="s">
        <v>8040</v>
      </c>
      <c r="BU881" t="str">
        <f>HYPERLINK("https%3A%2F%2Fwww.webofscience.com%2Fwos%2Fwoscc%2Ffull-record%2FWOS:000754577200002","View Full Record in Web of Science")</f>
        <v>View Full Record in Web of Science</v>
      </c>
    </row>
    <row r="882" spans="1:73" x14ac:dyDescent="0.25">
      <c r="A882" t="s">
        <v>69</v>
      </c>
      <c r="B882" t="s">
        <v>8041</v>
      </c>
      <c r="C882" t="s">
        <v>71</v>
      </c>
      <c r="D882" t="s">
        <v>71</v>
      </c>
      <c r="E882" t="s">
        <v>71</v>
      </c>
      <c r="F882" t="s">
        <v>8042</v>
      </c>
      <c r="G882" t="s">
        <v>71</v>
      </c>
      <c r="H882" t="s">
        <v>71</v>
      </c>
      <c r="I882" t="s">
        <v>8043</v>
      </c>
      <c r="K882" t="s">
        <v>955</v>
      </c>
      <c r="L882" t="s">
        <v>71</v>
      </c>
      <c r="M882" t="s">
        <v>71</v>
      </c>
      <c r="N882" t="s">
        <v>71</v>
      </c>
      <c r="O882" t="s">
        <v>71</v>
      </c>
      <c r="P882" t="s">
        <v>71</v>
      </c>
      <c r="Q882" t="s">
        <v>71</v>
      </c>
      <c r="R882" t="s">
        <v>71</v>
      </c>
      <c r="S882" t="s">
        <v>71</v>
      </c>
      <c r="T882" t="s">
        <v>71</v>
      </c>
      <c r="U882" t="s">
        <v>71</v>
      </c>
      <c r="V882" t="s">
        <v>71</v>
      </c>
      <c r="W882" t="s">
        <v>8044</v>
      </c>
      <c r="X882" t="s">
        <v>71</v>
      </c>
      <c r="Y882" t="s">
        <v>71</v>
      </c>
      <c r="Z882" t="s">
        <v>71</v>
      </c>
      <c r="AA882" t="s">
        <v>71</v>
      </c>
      <c r="AB882" t="s">
        <v>71</v>
      </c>
      <c r="AC882" t="s">
        <v>71</v>
      </c>
      <c r="AD882" t="s">
        <v>71</v>
      </c>
      <c r="AE882" t="s">
        <v>71</v>
      </c>
      <c r="AF882" t="s">
        <v>71</v>
      </c>
      <c r="AG882" t="s">
        <v>71</v>
      </c>
      <c r="AH882" t="s">
        <v>71</v>
      </c>
      <c r="AI882" t="s">
        <v>71</v>
      </c>
      <c r="AJ882" t="s">
        <v>71</v>
      </c>
      <c r="AK882" t="s">
        <v>71</v>
      </c>
      <c r="AL882" t="s">
        <v>71</v>
      </c>
      <c r="AM882" t="s">
        <v>71</v>
      </c>
      <c r="AN882" t="s">
        <v>71</v>
      </c>
      <c r="AO882" t="s">
        <v>71</v>
      </c>
      <c r="AP882" t="s">
        <v>958</v>
      </c>
      <c r="AQ882" t="s">
        <v>959</v>
      </c>
      <c r="AR882" t="s">
        <v>71</v>
      </c>
      <c r="AS882" t="s">
        <v>71</v>
      </c>
      <c r="AT882" t="s">
        <v>71</v>
      </c>
      <c r="AU882" t="s">
        <v>794</v>
      </c>
      <c r="AV882">
        <v>2020</v>
      </c>
      <c r="AW882">
        <v>53</v>
      </c>
      <c r="AX882">
        <v>1</v>
      </c>
      <c r="AY882" t="s">
        <v>71</v>
      </c>
      <c r="AZ882" t="s">
        <v>71</v>
      </c>
      <c r="BA882" t="s">
        <v>71</v>
      </c>
      <c r="BB882" t="s">
        <v>71</v>
      </c>
      <c r="BC882">
        <v>199</v>
      </c>
      <c r="BD882">
        <v>255</v>
      </c>
      <c r="BE882" t="s">
        <v>71</v>
      </c>
      <c r="BF882" t="s">
        <v>8045</v>
      </c>
      <c r="BG882" t="str">
        <f>HYPERLINK("http://dx.doi.org/10.1007/s10462-018-9652-0","http://dx.doi.org/10.1007/s10462-018-9652-0")</f>
        <v>http://dx.doi.org/10.1007/s10462-018-9652-0</v>
      </c>
      <c r="BH882" t="s">
        <v>71</v>
      </c>
      <c r="BI882" t="s">
        <v>71</v>
      </c>
      <c r="BJ882" t="s">
        <v>71</v>
      </c>
      <c r="BK882" t="s">
        <v>71</v>
      </c>
      <c r="BL882" t="s">
        <v>71</v>
      </c>
      <c r="BM882" t="s">
        <v>71</v>
      </c>
      <c r="BN882" t="s">
        <v>71</v>
      </c>
      <c r="BO882" t="s">
        <v>71</v>
      </c>
      <c r="BP882" t="s">
        <v>71</v>
      </c>
      <c r="BQ882" t="s">
        <v>71</v>
      </c>
      <c r="BR882" t="s">
        <v>71</v>
      </c>
      <c r="BS882" t="s">
        <v>71</v>
      </c>
      <c r="BT882" t="s">
        <v>8046</v>
      </c>
      <c r="BU882" t="str">
        <f>HYPERLINK("https%3A%2F%2Fwww.webofscience.com%2Fwos%2Fwoscc%2Ffull-record%2FWOS:000511719800006","View Full Record in Web of Science")</f>
        <v>View Full Record in Web of Science</v>
      </c>
    </row>
    <row r="883" spans="1:73" x14ac:dyDescent="0.25">
      <c r="A883" t="s">
        <v>69</v>
      </c>
      <c r="B883" t="s">
        <v>7070</v>
      </c>
      <c r="C883" t="s">
        <v>71</v>
      </c>
      <c r="D883" t="s">
        <v>71</v>
      </c>
      <c r="E883" t="s">
        <v>71</v>
      </c>
      <c r="F883" t="s">
        <v>7071</v>
      </c>
      <c r="G883" t="s">
        <v>71</v>
      </c>
      <c r="H883" t="s">
        <v>71</v>
      </c>
      <c r="I883" t="s">
        <v>8047</v>
      </c>
      <c r="K883" t="s">
        <v>3102</v>
      </c>
      <c r="L883" t="s">
        <v>71</v>
      </c>
      <c r="M883" t="s">
        <v>71</v>
      </c>
      <c r="N883" t="s">
        <v>71</v>
      </c>
      <c r="O883" t="s">
        <v>71</v>
      </c>
      <c r="P883" t="s">
        <v>71</v>
      </c>
      <c r="Q883" t="s">
        <v>71</v>
      </c>
      <c r="R883" t="s">
        <v>71</v>
      </c>
      <c r="S883" t="s">
        <v>71</v>
      </c>
      <c r="T883" t="s">
        <v>71</v>
      </c>
      <c r="U883" t="s">
        <v>71</v>
      </c>
      <c r="V883" t="s">
        <v>71</v>
      </c>
      <c r="W883" t="s">
        <v>8048</v>
      </c>
      <c r="X883" t="s">
        <v>71</v>
      </c>
      <c r="Y883" t="s">
        <v>71</v>
      </c>
      <c r="Z883" t="s">
        <v>71</v>
      </c>
      <c r="AA883" t="s">
        <v>71</v>
      </c>
      <c r="AB883" t="s">
        <v>71</v>
      </c>
      <c r="AC883" t="s">
        <v>71</v>
      </c>
      <c r="AD883" t="s">
        <v>71</v>
      </c>
      <c r="AE883" t="s">
        <v>71</v>
      </c>
      <c r="AF883" t="s">
        <v>71</v>
      </c>
      <c r="AG883" t="s">
        <v>71</v>
      </c>
      <c r="AH883" t="s">
        <v>71</v>
      </c>
      <c r="AI883" t="s">
        <v>71</v>
      </c>
      <c r="AJ883" t="s">
        <v>71</v>
      </c>
      <c r="AK883" t="s">
        <v>71</v>
      </c>
      <c r="AL883" t="s">
        <v>71</v>
      </c>
      <c r="AM883" t="s">
        <v>71</v>
      </c>
      <c r="AN883" t="s">
        <v>71</v>
      </c>
      <c r="AO883" t="s">
        <v>71</v>
      </c>
      <c r="AP883" t="s">
        <v>3107</v>
      </c>
      <c r="AQ883" t="s">
        <v>4161</v>
      </c>
      <c r="AR883" t="s">
        <v>71</v>
      </c>
      <c r="AS883" t="s">
        <v>71</v>
      </c>
      <c r="AT883" t="s">
        <v>71</v>
      </c>
      <c r="AU883" t="s">
        <v>1454</v>
      </c>
      <c r="AV883">
        <v>2009</v>
      </c>
      <c r="AW883">
        <v>5</v>
      </c>
      <c r="AX883">
        <v>7</v>
      </c>
      <c r="AY883" t="s">
        <v>71</v>
      </c>
      <c r="AZ883" t="s">
        <v>71</v>
      </c>
      <c r="BA883" t="s">
        <v>71</v>
      </c>
      <c r="BB883" t="s">
        <v>71</v>
      </c>
      <c r="BC883">
        <v>2031</v>
      </c>
      <c r="BD883">
        <v>2042</v>
      </c>
      <c r="BE883" t="s">
        <v>71</v>
      </c>
      <c r="BF883" t="s">
        <v>71</v>
      </c>
      <c r="BG883" t="s">
        <v>71</v>
      </c>
      <c r="BH883" t="s">
        <v>71</v>
      </c>
      <c r="BI883" t="s">
        <v>71</v>
      </c>
      <c r="BJ883" t="s">
        <v>71</v>
      </c>
      <c r="BK883" t="s">
        <v>71</v>
      </c>
      <c r="BL883" t="s">
        <v>71</v>
      </c>
      <c r="BM883" t="s">
        <v>71</v>
      </c>
      <c r="BN883" t="s">
        <v>71</v>
      </c>
      <c r="BO883" t="s">
        <v>71</v>
      </c>
      <c r="BP883" t="s">
        <v>71</v>
      </c>
      <c r="BQ883" t="s">
        <v>71</v>
      </c>
      <c r="BR883" t="s">
        <v>71</v>
      </c>
      <c r="BS883" t="s">
        <v>71</v>
      </c>
      <c r="BT883" t="s">
        <v>8049</v>
      </c>
      <c r="BU883" t="str">
        <f>HYPERLINK("https%3A%2F%2Fwww.webofscience.com%2Fwos%2Fwoscc%2Ffull-record%2FWOS:000267923200023","View Full Record in Web of Science")</f>
        <v>View Full Record in Web of Science</v>
      </c>
    </row>
    <row r="884" spans="1:73" x14ac:dyDescent="0.25">
      <c r="A884" t="s">
        <v>69</v>
      </c>
      <c r="B884" t="s">
        <v>8050</v>
      </c>
      <c r="C884" t="s">
        <v>71</v>
      </c>
      <c r="D884" t="s">
        <v>71</v>
      </c>
      <c r="E884" t="s">
        <v>71</v>
      </c>
      <c r="F884" t="s">
        <v>8051</v>
      </c>
      <c r="G884" t="s">
        <v>71</v>
      </c>
      <c r="H884" t="s">
        <v>71</v>
      </c>
      <c r="I884" t="s">
        <v>8052</v>
      </c>
      <c r="K884" t="s">
        <v>766</v>
      </c>
      <c r="L884" t="s">
        <v>71</v>
      </c>
      <c r="M884" t="s">
        <v>71</v>
      </c>
      <c r="N884" t="s">
        <v>71</v>
      </c>
      <c r="O884" t="s">
        <v>71</v>
      </c>
      <c r="P884" t="s">
        <v>71</v>
      </c>
      <c r="Q884" t="s">
        <v>71</v>
      </c>
      <c r="R884" t="s">
        <v>71</v>
      </c>
      <c r="S884" t="s">
        <v>71</v>
      </c>
      <c r="T884" t="s">
        <v>71</v>
      </c>
      <c r="U884" t="s">
        <v>71</v>
      </c>
      <c r="V884" t="s">
        <v>71</v>
      </c>
      <c r="W884" t="s">
        <v>8053</v>
      </c>
      <c r="X884" t="s">
        <v>71</v>
      </c>
      <c r="Y884" t="s">
        <v>71</v>
      </c>
      <c r="Z884" t="s">
        <v>71</v>
      </c>
      <c r="AA884" t="s">
        <v>71</v>
      </c>
      <c r="AB884" t="s">
        <v>8054</v>
      </c>
      <c r="AC884" t="s">
        <v>8055</v>
      </c>
      <c r="AD884" t="s">
        <v>71</v>
      </c>
      <c r="AE884" t="s">
        <v>71</v>
      </c>
      <c r="AF884" t="s">
        <v>71</v>
      </c>
      <c r="AG884" t="s">
        <v>71</v>
      </c>
      <c r="AH884" t="s">
        <v>71</v>
      </c>
      <c r="AI884" t="s">
        <v>71</v>
      </c>
      <c r="AJ884" t="s">
        <v>71</v>
      </c>
      <c r="AK884" t="s">
        <v>71</v>
      </c>
      <c r="AL884" t="s">
        <v>71</v>
      </c>
      <c r="AM884" t="s">
        <v>71</v>
      </c>
      <c r="AN884" t="s">
        <v>71</v>
      </c>
      <c r="AO884" t="s">
        <v>71</v>
      </c>
      <c r="AP884" t="s">
        <v>768</v>
      </c>
      <c r="AQ884" t="s">
        <v>769</v>
      </c>
      <c r="AR884" t="s">
        <v>71</v>
      </c>
      <c r="AS884" t="s">
        <v>71</v>
      </c>
      <c r="AT884" t="s">
        <v>71</v>
      </c>
      <c r="AU884" t="s">
        <v>239</v>
      </c>
      <c r="AV884">
        <v>2012</v>
      </c>
      <c r="AW884">
        <v>12</v>
      </c>
      <c r="AX884">
        <v>2</v>
      </c>
      <c r="AY884" t="s">
        <v>71</v>
      </c>
      <c r="AZ884" t="s">
        <v>71</v>
      </c>
      <c r="BA884" t="s">
        <v>71</v>
      </c>
      <c r="BB884" t="s">
        <v>71</v>
      </c>
      <c r="BC884">
        <v>860</v>
      </c>
      <c r="BD884">
        <v>871</v>
      </c>
      <c r="BE884" t="s">
        <v>71</v>
      </c>
      <c r="BF884" t="s">
        <v>8056</v>
      </c>
      <c r="BG884" t="str">
        <f>HYPERLINK("http://dx.doi.org/10.1016/j.asoc.2011.10.004","http://dx.doi.org/10.1016/j.asoc.2011.10.004")</f>
        <v>http://dx.doi.org/10.1016/j.asoc.2011.10.004</v>
      </c>
      <c r="BH884" t="s">
        <v>71</v>
      </c>
      <c r="BI884" t="s">
        <v>71</v>
      </c>
      <c r="BJ884" t="s">
        <v>71</v>
      </c>
      <c r="BK884" t="s">
        <v>71</v>
      </c>
      <c r="BL884" t="s">
        <v>71</v>
      </c>
      <c r="BM884" t="s">
        <v>71</v>
      </c>
      <c r="BN884" t="s">
        <v>71</v>
      </c>
      <c r="BO884" t="s">
        <v>71</v>
      </c>
      <c r="BP884" t="s">
        <v>71</v>
      </c>
      <c r="BQ884" t="s">
        <v>71</v>
      </c>
      <c r="BR884" t="s">
        <v>71</v>
      </c>
      <c r="BS884" t="s">
        <v>71</v>
      </c>
      <c r="BT884" t="s">
        <v>8057</v>
      </c>
      <c r="BU884" t="str">
        <f>HYPERLINK("https%3A%2F%2Fwww.webofscience.com%2Fwos%2Fwoscc%2Ffull-record%2FWOS:000298631400027","View Full Record in Web of Science")</f>
        <v>View Full Record in Web of Science</v>
      </c>
    </row>
    <row r="885" spans="1:73" x14ac:dyDescent="0.25">
      <c r="A885" t="s">
        <v>460</v>
      </c>
      <c r="B885" t="s">
        <v>6375</v>
      </c>
      <c r="C885" t="s">
        <v>71</v>
      </c>
      <c r="D885" t="s">
        <v>8058</v>
      </c>
      <c r="E885" t="s">
        <v>71</v>
      </c>
      <c r="F885" t="s">
        <v>6376</v>
      </c>
      <c r="G885" t="s">
        <v>71</v>
      </c>
      <c r="H885" t="s">
        <v>71</v>
      </c>
      <c r="I885" t="s">
        <v>8059</v>
      </c>
      <c r="K885" t="s">
        <v>8060</v>
      </c>
      <c r="L885" t="s">
        <v>1578</v>
      </c>
      <c r="M885" t="s">
        <v>71</v>
      </c>
      <c r="N885" t="s">
        <v>71</v>
      </c>
      <c r="O885" t="s">
        <v>71</v>
      </c>
      <c r="P885" t="s">
        <v>71</v>
      </c>
      <c r="Q885" t="s">
        <v>71</v>
      </c>
      <c r="R885" t="s">
        <v>71</v>
      </c>
      <c r="S885" t="s">
        <v>71</v>
      </c>
      <c r="T885" t="s">
        <v>71</v>
      </c>
      <c r="U885" t="s">
        <v>71</v>
      </c>
      <c r="V885" t="s">
        <v>71</v>
      </c>
      <c r="W885" t="s">
        <v>8061</v>
      </c>
      <c r="X885" t="s">
        <v>71</v>
      </c>
      <c r="Y885" t="s">
        <v>71</v>
      </c>
      <c r="Z885" t="s">
        <v>71</v>
      </c>
      <c r="AA885" t="s">
        <v>71</v>
      </c>
      <c r="AB885" t="s">
        <v>8062</v>
      </c>
      <c r="AC885" t="s">
        <v>8063</v>
      </c>
      <c r="AD885" t="s">
        <v>71</v>
      </c>
      <c r="AE885" t="s">
        <v>71</v>
      </c>
      <c r="AF885" t="s">
        <v>71</v>
      </c>
      <c r="AG885" t="s">
        <v>71</v>
      </c>
      <c r="AH885" t="s">
        <v>71</v>
      </c>
      <c r="AI885" t="s">
        <v>71</v>
      </c>
      <c r="AJ885" t="s">
        <v>71</v>
      </c>
      <c r="AK885" t="s">
        <v>71</v>
      </c>
      <c r="AL885" t="s">
        <v>71</v>
      </c>
      <c r="AM885" t="s">
        <v>71</v>
      </c>
      <c r="AN885" t="s">
        <v>71</v>
      </c>
      <c r="AO885" t="s">
        <v>71</v>
      </c>
      <c r="AP885" t="s">
        <v>1580</v>
      </c>
      <c r="AQ885" t="s">
        <v>1581</v>
      </c>
      <c r="AR885" t="s">
        <v>8064</v>
      </c>
      <c r="AS885" t="s">
        <v>71</v>
      </c>
      <c r="AT885" t="s">
        <v>71</v>
      </c>
      <c r="AU885" t="s">
        <v>71</v>
      </c>
      <c r="AV885">
        <v>2019</v>
      </c>
      <c r="AW885">
        <v>176</v>
      </c>
      <c r="AX885" t="s">
        <v>71</v>
      </c>
      <c r="AY885" t="s">
        <v>71</v>
      </c>
      <c r="AZ885" t="s">
        <v>71</v>
      </c>
      <c r="BA885" t="s">
        <v>71</v>
      </c>
      <c r="BB885" t="s">
        <v>71</v>
      </c>
      <c r="BC885">
        <v>47</v>
      </c>
      <c r="BD885">
        <v>84</v>
      </c>
      <c r="BE885" t="s">
        <v>71</v>
      </c>
      <c r="BF885" t="s">
        <v>8065</v>
      </c>
      <c r="BG885" t="str">
        <f>HYPERLINK("http://dx.doi.org/10.1007/978-3-030-00317-3_3","http://dx.doi.org/10.1007/978-3-030-00317-3_3")</f>
        <v>http://dx.doi.org/10.1007/978-3-030-00317-3_3</v>
      </c>
      <c r="BH885" t="s">
        <v>8066</v>
      </c>
      <c r="BI885" t="s">
        <v>71</v>
      </c>
      <c r="BJ885" t="s">
        <v>71</v>
      </c>
      <c r="BK885" t="s">
        <v>71</v>
      </c>
      <c r="BL885" t="s">
        <v>71</v>
      </c>
      <c r="BM885" t="s">
        <v>71</v>
      </c>
      <c r="BN885" t="s">
        <v>71</v>
      </c>
      <c r="BO885" t="s">
        <v>71</v>
      </c>
      <c r="BP885" t="s">
        <v>71</v>
      </c>
      <c r="BQ885" t="s">
        <v>71</v>
      </c>
      <c r="BR885" t="s">
        <v>71</v>
      </c>
      <c r="BS885" t="s">
        <v>71</v>
      </c>
      <c r="BT885" t="s">
        <v>8067</v>
      </c>
      <c r="BU885" t="str">
        <f>HYPERLINK("https%3A%2F%2Fwww.webofscience.com%2Fwos%2Fwoscc%2Ffull-record%2FWOS:000487716400004","View Full Record in Web of Science")</f>
        <v>View Full Record in Web of Science</v>
      </c>
    </row>
    <row r="886" spans="1:73" x14ac:dyDescent="0.25">
      <c r="A886" t="s">
        <v>69</v>
      </c>
      <c r="B886" t="s">
        <v>8068</v>
      </c>
      <c r="C886" t="s">
        <v>71</v>
      </c>
      <c r="D886" t="s">
        <v>71</v>
      </c>
      <c r="E886" t="s">
        <v>71</v>
      </c>
      <c r="F886" t="s">
        <v>8069</v>
      </c>
      <c r="G886" t="s">
        <v>71</v>
      </c>
      <c r="H886" t="s">
        <v>71</v>
      </c>
      <c r="I886" t="s">
        <v>8070</v>
      </c>
      <c r="K886" t="s">
        <v>3372</v>
      </c>
      <c r="L886" t="s">
        <v>71</v>
      </c>
      <c r="M886" t="s">
        <v>71</v>
      </c>
      <c r="N886" t="s">
        <v>71</v>
      </c>
      <c r="O886" t="s">
        <v>71</v>
      </c>
      <c r="P886" t="s">
        <v>71</v>
      </c>
      <c r="Q886" t="s">
        <v>71</v>
      </c>
      <c r="R886" t="s">
        <v>71</v>
      </c>
      <c r="S886" t="s">
        <v>71</v>
      </c>
      <c r="T886" t="s">
        <v>71</v>
      </c>
      <c r="U886" t="s">
        <v>71</v>
      </c>
      <c r="V886" t="s">
        <v>71</v>
      </c>
      <c r="W886" t="s">
        <v>8071</v>
      </c>
      <c r="X886" t="s">
        <v>71</v>
      </c>
      <c r="Y886" t="s">
        <v>71</v>
      </c>
      <c r="Z886" t="s">
        <v>71</v>
      </c>
      <c r="AA886" t="s">
        <v>71</v>
      </c>
      <c r="AB886" t="s">
        <v>2190</v>
      </c>
      <c r="AC886" t="s">
        <v>2191</v>
      </c>
      <c r="AD886" t="s">
        <v>71</v>
      </c>
      <c r="AE886" t="s">
        <v>71</v>
      </c>
      <c r="AF886" t="s">
        <v>71</v>
      </c>
      <c r="AG886" t="s">
        <v>71</v>
      </c>
      <c r="AH886" t="s">
        <v>71</v>
      </c>
      <c r="AI886" t="s">
        <v>71</v>
      </c>
      <c r="AJ886" t="s">
        <v>71</v>
      </c>
      <c r="AK886" t="s">
        <v>71</v>
      </c>
      <c r="AL886" t="s">
        <v>71</v>
      </c>
      <c r="AM886" t="s">
        <v>71</v>
      </c>
      <c r="AN886" t="s">
        <v>71</v>
      </c>
      <c r="AO886" t="s">
        <v>71</v>
      </c>
      <c r="AP886" t="s">
        <v>3376</v>
      </c>
      <c r="AQ886" t="s">
        <v>3377</v>
      </c>
      <c r="AR886" t="s">
        <v>71</v>
      </c>
      <c r="AS886" t="s">
        <v>71</v>
      </c>
      <c r="AT886" t="s">
        <v>71</v>
      </c>
      <c r="AU886" t="s">
        <v>263</v>
      </c>
      <c r="AV886">
        <v>2016</v>
      </c>
      <c r="AW886">
        <v>15</v>
      </c>
      <c r="AX886">
        <v>6</v>
      </c>
      <c r="AY886" t="s">
        <v>71</v>
      </c>
      <c r="AZ886" t="s">
        <v>71</v>
      </c>
      <c r="BA886" t="s">
        <v>71</v>
      </c>
      <c r="BB886" t="s">
        <v>71</v>
      </c>
      <c r="BC886">
        <v>1367</v>
      </c>
      <c r="BD886">
        <v>1389</v>
      </c>
      <c r="BE886" t="s">
        <v>71</v>
      </c>
      <c r="BF886" t="s">
        <v>8072</v>
      </c>
      <c r="BG886" t="str">
        <f>HYPERLINK("http://dx.doi.org/10.1142/S0219622016500383","http://dx.doi.org/10.1142/S0219622016500383")</f>
        <v>http://dx.doi.org/10.1142/S0219622016500383</v>
      </c>
      <c r="BH886" t="s">
        <v>71</v>
      </c>
      <c r="BI886" t="s">
        <v>71</v>
      </c>
      <c r="BJ886" t="s">
        <v>71</v>
      </c>
      <c r="BK886" t="s">
        <v>71</v>
      </c>
      <c r="BL886" t="s">
        <v>71</v>
      </c>
      <c r="BM886" t="s">
        <v>71</v>
      </c>
      <c r="BN886" t="s">
        <v>71</v>
      </c>
      <c r="BO886" t="s">
        <v>71</v>
      </c>
      <c r="BP886" t="s">
        <v>71</v>
      </c>
      <c r="BQ886" t="s">
        <v>71</v>
      </c>
      <c r="BR886" t="s">
        <v>71</v>
      </c>
      <c r="BS886" t="s">
        <v>71</v>
      </c>
      <c r="BT886" t="s">
        <v>8073</v>
      </c>
      <c r="BU886" t="str">
        <f>HYPERLINK("https%3A%2F%2Fwww.webofscience.com%2Fwos%2Fwoscc%2Ffull-record%2FWOS:000389228700005","View Full Record in Web of Science")</f>
        <v>View Full Record in Web of Science</v>
      </c>
    </row>
    <row r="887" spans="1:73" x14ac:dyDescent="0.25">
      <c r="A887" t="s">
        <v>69</v>
      </c>
      <c r="B887" t="s">
        <v>8074</v>
      </c>
      <c r="C887" t="s">
        <v>71</v>
      </c>
      <c r="D887" t="s">
        <v>71</v>
      </c>
      <c r="E887" t="s">
        <v>71</v>
      </c>
      <c r="F887" t="s">
        <v>8075</v>
      </c>
      <c r="G887" t="s">
        <v>71</v>
      </c>
      <c r="H887" t="s">
        <v>71</v>
      </c>
      <c r="I887" t="s">
        <v>8076</v>
      </c>
      <c r="K887" t="s">
        <v>955</v>
      </c>
      <c r="L887" t="s">
        <v>71</v>
      </c>
      <c r="M887" t="s">
        <v>71</v>
      </c>
      <c r="N887" t="s">
        <v>71</v>
      </c>
      <c r="O887" t="s">
        <v>71</v>
      </c>
      <c r="P887" t="s">
        <v>71</v>
      </c>
      <c r="Q887" t="s">
        <v>71</v>
      </c>
      <c r="R887" t="s">
        <v>71</v>
      </c>
      <c r="S887" t="s">
        <v>71</v>
      </c>
      <c r="T887" t="s">
        <v>71</v>
      </c>
      <c r="U887" t="s">
        <v>71</v>
      </c>
      <c r="V887" t="s">
        <v>71</v>
      </c>
      <c r="W887" t="s">
        <v>8077</v>
      </c>
      <c r="X887" t="s">
        <v>71</v>
      </c>
      <c r="Y887" t="s">
        <v>71</v>
      </c>
      <c r="Z887" t="s">
        <v>71</v>
      </c>
      <c r="AA887" t="s">
        <v>71</v>
      </c>
      <c r="AB887" t="s">
        <v>8078</v>
      </c>
      <c r="AC887" t="s">
        <v>8079</v>
      </c>
      <c r="AD887" t="s">
        <v>71</v>
      </c>
      <c r="AE887" t="s">
        <v>71</v>
      </c>
      <c r="AF887" t="s">
        <v>71</v>
      </c>
      <c r="AG887" t="s">
        <v>71</v>
      </c>
      <c r="AH887" t="s">
        <v>71</v>
      </c>
      <c r="AI887" t="s">
        <v>71</v>
      </c>
      <c r="AJ887" t="s">
        <v>71</v>
      </c>
      <c r="AK887" t="s">
        <v>71</v>
      </c>
      <c r="AL887" t="s">
        <v>71</v>
      </c>
      <c r="AM887" t="s">
        <v>71</v>
      </c>
      <c r="AN887" t="s">
        <v>71</v>
      </c>
      <c r="AO887" t="s">
        <v>71</v>
      </c>
      <c r="AP887" t="s">
        <v>958</v>
      </c>
      <c r="AQ887" t="s">
        <v>959</v>
      </c>
      <c r="AR887" t="s">
        <v>71</v>
      </c>
      <c r="AS887" t="s">
        <v>71</v>
      </c>
      <c r="AT887" t="s">
        <v>71</v>
      </c>
      <c r="AU887" t="s">
        <v>960</v>
      </c>
      <c r="AV887">
        <v>2018</v>
      </c>
      <c r="AW887">
        <v>49</v>
      </c>
      <c r="AX887">
        <v>4</v>
      </c>
      <c r="AY887" t="s">
        <v>71</v>
      </c>
      <c r="AZ887" t="s">
        <v>71</v>
      </c>
      <c r="BA887" t="s">
        <v>71</v>
      </c>
      <c r="BB887" t="s">
        <v>71</v>
      </c>
      <c r="BC887">
        <v>511</v>
      </c>
      <c r="BD887">
        <v>529</v>
      </c>
      <c r="BE887" t="s">
        <v>71</v>
      </c>
      <c r="BF887" t="s">
        <v>8080</v>
      </c>
      <c r="BG887" t="str">
        <f>HYPERLINK("http://dx.doi.org/10.1007/s10462-016-9534-2","http://dx.doi.org/10.1007/s10462-016-9534-2")</f>
        <v>http://dx.doi.org/10.1007/s10462-016-9534-2</v>
      </c>
      <c r="BH887" t="s">
        <v>71</v>
      </c>
      <c r="BI887" t="s">
        <v>71</v>
      </c>
      <c r="BJ887" t="s">
        <v>71</v>
      </c>
      <c r="BK887" t="s">
        <v>71</v>
      </c>
      <c r="BL887" t="s">
        <v>71</v>
      </c>
      <c r="BM887" t="s">
        <v>71</v>
      </c>
      <c r="BN887" t="s">
        <v>71</v>
      </c>
      <c r="BO887" t="s">
        <v>71</v>
      </c>
      <c r="BP887" t="s">
        <v>71</v>
      </c>
      <c r="BQ887" t="s">
        <v>71</v>
      </c>
      <c r="BR887" t="s">
        <v>71</v>
      </c>
      <c r="BS887" t="s">
        <v>71</v>
      </c>
      <c r="BT887" t="s">
        <v>8081</v>
      </c>
      <c r="BU887" t="str">
        <f>HYPERLINK("https%3A%2F%2Fwww.webofscience.com%2Fwos%2Fwoscc%2Ffull-record%2FWOS:000426912500003","View Full Record in Web of Science")</f>
        <v>View Full Record in Web of Science</v>
      </c>
    </row>
    <row r="888" spans="1:73" x14ac:dyDescent="0.25">
      <c r="A888" t="s">
        <v>69</v>
      </c>
      <c r="B888" t="s">
        <v>8082</v>
      </c>
      <c r="C888" t="s">
        <v>71</v>
      </c>
      <c r="D888" t="s">
        <v>71</v>
      </c>
      <c r="E888" t="s">
        <v>71</v>
      </c>
      <c r="F888" t="s">
        <v>8083</v>
      </c>
      <c r="G888" t="s">
        <v>71</v>
      </c>
      <c r="H888" t="s">
        <v>71</v>
      </c>
      <c r="I888" t="s">
        <v>8084</v>
      </c>
      <c r="K888" t="s">
        <v>257</v>
      </c>
      <c r="L888" t="s">
        <v>71</v>
      </c>
      <c r="M888" t="s">
        <v>71</v>
      </c>
      <c r="N888" t="s">
        <v>71</v>
      </c>
      <c r="O888" t="s">
        <v>71</v>
      </c>
      <c r="P888" t="s">
        <v>71</v>
      </c>
      <c r="Q888" t="s">
        <v>71</v>
      </c>
      <c r="R888" t="s">
        <v>71</v>
      </c>
      <c r="S888" t="s">
        <v>71</v>
      </c>
      <c r="T888" t="s">
        <v>71</v>
      </c>
      <c r="U888" t="s">
        <v>71</v>
      </c>
      <c r="V888" t="s">
        <v>71</v>
      </c>
      <c r="W888" t="s">
        <v>8085</v>
      </c>
      <c r="X888" t="s">
        <v>71</v>
      </c>
      <c r="Y888" t="s">
        <v>71</v>
      </c>
      <c r="Z888" t="s">
        <v>71</v>
      </c>
      <c r="AA888" t="s">
        <v>71</v>
      </c>
      <c r="AB888" t="s">
        <v>71</v>
      </c>
      <c r="AC888" t="s">
        <v>8086</v>
      </c>
      <c r="AD888" t="s">
        <v>71</v>
      </c>
      <c r="AE888" t="s">
        <v>71</v>
      </c>
      <c r="AF888" t="s">
        <v>71</v>
      </c>
      <c r="AG888" t="s">
        <v>71</v>
      </c>
      <c r="AH888" t="s">
        <v>71</v>
      </c>
      <c r="AI888" t="s">
        <v>71</v>
      </c>
      <c r="AJ888" t="s">
        <v>71</v>
      </c>
      <c r="AK888" t="s">
        <v>71</v>
      </c>
      <c r="AL888" t="s">
        <v>71</v>
      </c>
      <c r="AM888" t="s">
        <v>71</v>
      </c>
      <c r="AN888" t="s">
        <v>71</v>
      </c>
      <c r="AO888" t="s">
        <v>71</v>
      </c>
      <c r="AP888" t="s">
        <v>261</v>
      </c>
      <c r="AQ888" t="s">
        <v>262</v>
      </c>
      <c r="AR888" t="s">
        <v>71</v>
      </c>
      <c r="AS888" t="s">
        <v>71</v>
      </c>
      <c r="AT888" t="s">
        <v>71</v>
      </c>
      <c r="AU888" t="s">
        <v>239</v>
      </c>
      <c r="AV888">
        <v>2012</v>
      </c>
      <c r="AW888">
        <v>53</v>
      </c>
      <c r="AX888">
        <v>2</v>
      </c>
      <c r="AY888" t="s">
        <v>71</v>
      </c>
      <c r="AZ888" t="s">
        <v>71</v>
      </c>
      <c r="BA888" t="s">
        <v>71</v>
      </c>
      <c r="BB888" t="s">
        <v>71</v>
      </c>
      <c r="BC888">
        <v>118</v>
      </c>
      <c r="BD888">
        <v>145</v>
      </c>
      <c r="BE888" t="s">
        <v>71</v>
      </c>
      <c r="BF888" t="s">
        <v>8087</v>
      </c>
      <c r="BG888" t="str">
        <f>HYPERLINK("http://dx.doi.org/10.1016/j.ijar.2011.07.006","http://dx.doi.org/10.1016/j.ijar.2011.07.006")</f>
        <v>http://dx.doi.org/10.1016/j.ijar.2011.07.006</v>
      </c>
      <c r="BH888" t="s">
        <v>71</v>
      </c>
      <c r="BI888" t="s">
        <v>71</v>
      </c>
      <c r="BJ888" t="s">
        <v>71</v>
      </c>
      <c r="BK888" t="s">
        <v>71</v>
      </c>
      <c r="BL888" t="s">
        <v>71</v>
      </c>
      <c r="BM888" t="s">
        <v>71</v>
      </c>
      <c r="BN888" t="s">
        <v>71</v>
      </c>
      <c r="BO888" t="s">
        <v>71</v>
      </c>
      <c r="BP888" t="s">
        <v>71</v>
      </c>
      <c r="BQ888" t="s">
        <v>71</v>
      </c>
      <c r="BR888" t="s">
        <v>71</v>
      </c>
      <c r="BS888" t="s">
        <v>71</v>
      </c>
      <c r="BT888" t="s">
        <v>8088</v>
      </c>
      <c r="BU888" t="str">
        <f>HYPERLINK("https%3A%2F%2Fwww.webofscience.com%2Fwos%2Fwoscc%2Ffull-record%2FWOS:000305104100002","View Full Record in Web of Science")</f>
        <v>View Full Record in Web of Science</v>
      </c>
    </row>
    <row r="889" spans="1:73" x14ac:dyDescent="0.25">
      <c r="A889" t="s">
        <v>69</v>
      </c>
      <c r="B889" t="s">
        <v>8089</v>
      </c>
      <c r="C889" t="s">
        <v>71</v>
      </c>
      <c r="D889" t="s">
        <v>71</v>
      </c>
      <c r="E889" t="s">
        <v>71</v>
      </c>
      <c r="F889" t="s">
        <v>8090</v>
      </c>
      <c r="G889" t="s">
        <v>71</v>
      </c>
      <c r="H889" t="s">
        <v>71</v>
      </c>
      <c r="I889" t="s">
        <v>8091</v>
      </c>
      <c r="K889" t="s">
        <v>174</v>
      </c>
      <c r="L889" t="s">
        <v>71</v>
      </c>
      <c r="M889" t="s">
        <v>71</v>
      </c>
      <c r="N889" t="s">
        <v>71</v>
      </c>
      <c r="O889" t="s">
        <v>71</v>
      </c>
      <c r="P889" t="s">
        <v>71</v>
      </c>
      <c r="Q889" t="s">
        <v>71</v>
      </c>
      <c r="R889" t="s">
        <v>71</v>
      </c>
      <c r="S889" t="s">
        <v>71</v>
      </c>
      <c r="T889" t="s">
        <v>71</v>
      </c>
      <c r="U889" t="s">
        <v>71</v>
      </c>
      <c r="V889" t="s">
        <v>71</v>
      </c>
      <c r="W889" t="s">
        <v>8092</v>
      </c>
      <c r="X889" t="s">
        <v>71</v>
      </c>
      <c r="Y889" t="s">
        <v>71</v>
      </c>
      <c r="Z889" t="s">
        <v>71</v>
      </c>
      <c r="AA889" t="s">
        <v>71</v>
      </c>
      <c r="AB889" t="s">
        <v>71</v>
      </c>
      <c r="AC889" t="s">
        <v>8093</v>
      </c>
      <c r="AD889" t="s">
        <v>71</v>
      </c>
      <c r="AE889" t="s">
        <v>71</v>
      </c>
      <c r="AF889" t="s">
        <v>71</v>
      </c>
      <c r="AG889" t="s">
        <v>71</v>
      </c>
      <c r="AH889" t="s">
        <v>71</v>
      </c>
      <c r="AI889" t="s">
        <v>71</v>
      </c>
      <c r="AJ889" t="s">
        <v>71</v>
      </c>
      <c r="AK889" t="s">
        <v>71</v>
      </c>
      <c r="AL889" t="s">
        <v>71</v>
      </c>
      <c r="AM889" t="s">
        <v>71</v>
      </c>
      <c r="AN889" t="s">
        <v>71</v>
      </c>
      <c r="AO889" t="s">
        <v>71</v>
      </c>
      <c r="AP889" t="s">
        <v>178</v>
      </c>
      <c r="AQ889" t="s">
        <v>179</v>
      </c>
      <c r="AR889" t="s">
        <v>71</v>
      </c>
      <c r="AS889" t="s">
        <v>71</v>
      </c>
      <c r="AT889" t="s">
        <v>71</v>
      </c>
      <c r="AU889" t="s">
        <v>71</v>
      </c>
      <c r="AV889">
        <v>2014</v>
      </c>
      <c r="AW889">
        <v>26</v>
      </c>
      <c r="AX889">
        <v>5</v>
      </c>
      <c r="AY889" t="s">
        <v>71</v>
      </c>
      <c r="AZ889" t="s">
        <v>71</v>
      </c>
      <c r="BA889" t="s">
        <v>71</v>
      </c>
      <c r="BB889" t="s">
        <v>71</v>
      </c>
      <c r="BC889">
        <v>2411</v>
      </c>
      <c r="BD889">
        <v>2425</v>
      </c>
      <c r="BE889" t="s">
        <v>71</v>
      </c>
      <c r="BF889" t="s">
        <v>8094</v>
      </c>
      <c r="BG889" t="str">
        <f>HYPERLINK("http://dx.doi.org/10.3233/IFS-130912","http://dx.doi.org/10.3233/IFS-130912")</f>
        <v>http://dx.doi.org/10.3233/IFS-130912</v>
      </c>
      <c r="BH889" t="s">
        <v>71</v>
      </c>
      <c r="BI889" t="s">
        <v>71</v>
      </c>
      <c r="BJ889" t="s">
        <v>71</v>
      </c>
      <c r="BK889" t="s">
        <v>71</v>
      </c>
      <c r="BL889" t="s">
        <v>71</v>
      </c>
      <c r="BM889" t="s">
        <v>71</v>
      </c>
      <c r="BN889" t="s">
        <v>71</v>
      </c>
      <c r="BO889" t="s">
        <v>71</v>
      </c>
      <c r="BP889" t="s">
        <v>71</v>
      </c>
      <c r="BQ889" t="s">
        <v>71</v>
      </c>
      <c r="BR889" t="s">
        <v>71</v>
      </c>
      <c r="BS889" t="s">
        <v>71</v>
      </c>
      <c r="BT889" t="s">
        <v>8095</v>
      </c>
      <c r="BU889" t="str">
        <f>HYPERLINK("https%3A%2F%2Fwww.webofscience.com%2Fwos%2Fwoscc%2Ffull-record%2FWOS:000334211500029","View Full Record in Web of Science")</f>
        <v>View Full Record in Web of Science</v>
      </c>
    </row>
    <row r="890" spans="1:73" x14ac:dyDescent="0.25">
      <c r="A890" t="s">
        <v>69</v>
      </c>
      <c r="B890" t="s">
        <v>8096</v>
      </c>
      <c r="C890" t="s">
        <v>71</v>
      </c>
      <c r="D890" t="s">
        <v>71</v>
      </c>
      <c r="E890" t="s">
        <v>71</v>
      </c>
      <c r="F890" t="s">
        <v>8097</v>
      </c>
      <c r="G890" t="s">
        <v>71</v>
      </c>
      <c r="H890" t="s">
        <v>71</v>
      </c>
      <c r="I890" t="s">
        <v>8098</v>
      </c>
      <c r="K890" t="s">
        <v>1028</v>
      </c>
      <c r="L890" t="s">
        <v>71</v>
      </c>
      <c r="M890" t="s">
        <v>71</v>
      </c>
      <c r="N890" t="s">
        <v>71</v>
      </c>
      <c r="O890" t="s">
        <v>71</v>
      </c>
      <c r="P890" t="s">
        <v>71</v>
      </c>
      <c r="Q890" t="s">
        <v>71</v>
      </c>
      <c r="R890" t="s">
        <v>71</v>
      </c>
      <c r="S890" t="s">
        <v>71</v>
      </c>
      <c r="T890" t="s">
        <v>71</v>
      </c>
      <c r="U890" t="s">
        <v>71</v>
      </c>
      <c r="V890" t="s">
        <v>71</v>
      </c>
      <c r="W890" t="s">
        <v>8099</v>
      </c>
      <c r="X890" t="s">
        <v>71</v>
      </c>
      <c r="Y890" t="s">
        <v>71</v>
      </c>
      <c r="Z890" t="s">
        <v>71</v>
      </c>
      <c r="AA890" t="s">
        <v>71</v>
      </c>
      <c r="AB890" t="s">
        <v>8100</v>
      </c>
      <c r="AC890" t="s">
        <v>8101</v>
      </c>
      <c r="AD890" t="s">
        <v>71</v>
      </c>
      <c r="AE890" t="s">
        <v>71</v>
      </c>
      <c r="AF890" t="s">
        <v>71</v>
      </c>
      <c r="AG890" t="s">
        <v>71</v>
      </c>
      <c r="AH890" t="s">
        <v>71</v>
      </c>
      <c r="AI890" t="s">
        <v>71</v>
      </c>
      <c r="AJ890" t="s">
        <v>71</v>
      </c>
      <c r="AK890" t="s">
        <v>71</v>
      </c>
      <c r="AL890" t="s">
        <v>71</v>
      </c>
      <c r="AM890" t="s">
        <v>71</v>
      </c>
      <c r="AN890" t="s">
        <v>71</v>
      </c>
      <c r="AO890" t="s">
        <v>71</v>
      </c>
      <c r="AP890" t="s">
        <v>1030</v>
      </c>
      <c r="AQ890" t="s">
        <v>1031</v>
      </c>
      <c r="AR890" t="s">
        <v>71</v>
      </c>
      <c r="AS890" t="s">
        <v>71</v>
      </c>
      <c r="AT890" t="s">
        <v>71</v>
      </c>
      <c r="AU890" t="s">
        <v>79</v>
      </c>
      <c r="AV890">
        <v>2022</v>
      </c>
      <c r="AW890">
        <v>52</v>
      </c>
      <c r="AX890">
        <v>12</v>
      </c>
      <c r="AY890" t="s">
        <v>71</v>
      </c>
      <c r="AZ890" t="s">
        <v>71</v>
      </c>
      <c r="BA890" t="s">
        <v>71</v>
      </c>
      <c r="BB890" t="s">
        <v>71</v>
      </c>
      <c r="BC890">
        <v>13345</v>
      </c>
      <c r="BD890">
        <v>13363</v>
      </c>
      <c r="BE890" t="s">
        <v>71</v>
      </c>
      <c r="BF890" t="s">
        <v>8102</v>
      </c>
      <c r="BG890" t="str">
        <f>HYPERLINK("http://dx.doi.org/10.1007/s10489-021-03078-8","http://dx.doi.org/10.1007/s10489-021-03078-8")</f>
        <v>http://dx.doi.org/10.1007/s10489-021-03078-8</v>
      </c>
      <c r="BH890" t="s">
        <v>71</v>
      </c>
      <c r="BI890" t="s">
        <v>4744</v>
      </c>
      <c r="BJ890" t="s">
        <v>71</v>
      </c>
      <c r="BK890" t="s">
        <v>71</v>
      </c>
      <c r="BL890" t="s">
        <v>71</v>
      </c>
      <c r="BM890" t="s">
        <v>71</v>
      </c>
      <c r="BN890" t="s">
        <v>71</v>
      </c>
      <c r="BO890" t="s">
        <v>71</v>
      </c>
      <c r="BP890" t="s">
        <v>71</v>
      </c>
      <c r="BQ890" t="s">
        <v>71</v>
      </c>
      <c r="BR890" t="s">
        <v>71</v>
      </c>
      <c r="BS890" t="s">
        <v>71</v>
      </c>
      <c r="BT890" t="s">
        <v>8103</v>
      </c>
      <c r="BU890" t="str">
        <f>HYPERLINK("https%3A%2F%2Fwww.webofscience.com%2Fwos%2Fwoscc%2Ffull-record%2FWOS:000752151600001","View Full Record in Web of Science")</f>
        <v>View Full Record in Web of Science</v>
      </c>
    </row>
    <row r="891" spans="1:73" x14ac:dyDescent="0.25">
      <c r="A891" t="s">
        <v>69</v>
      </c>
      <c r="B891" t="s">
        <v>8104</v>
      </c>
      <c r="C891" t="s">
        <v>71</v>
      </c>
      <c r="D891" t="s">
        <v>71</v>
      </c>
      <c r="E891" t="s">
        <v>71</v>
      </c>
      <c r="F891" t="s">
        <v>8105</v>
      </c>
      <c r="G891" t="s">
        <v>71</v>
      </c>
      <c r="H891" t="s">
        <v>71</v>
      </c>
      <c r="I891" t="s">
        <v>8106</v>
      </c>
      <c r="K891" t="s">
        <v>2188</v>
      </c>
      <c r="L891" t="s">
        <v>71</v>
      </c>
      <c r="M891" t="s">
        <v>71</v>
      </c>
      <c r="N891" t="s">
        <v>71</v>
      </c>
      <c r="O891" t="s">
        <v>71</v>
      </c>
      <c r="P891" t="s">
        <v>71</v>
      </c>
      <c r="Q891" t="s">
        <v>71</v>
      </c>
      <c r="R891" t="s">
        <v>71</v>
      </c>
      <c r="S891" t="s">
        <v>71</v>
      </c>
      <c r="T891" t="s">
        <v>71</v>
      </c>
      <c r="U891" t="s">
        <v>71</v>
      </c>
      <c r="V891" t="s">
        <v>71</v>
      </c>
      <c r="W891" t="s">
        <v>8107</v>
      </c>
      <c r="X891" t="s">
        <v>71</v>
      </c>
      <c r="Y891" t="s">
        <v>71</v>
      </c>
      <c r="Z891" t="s">
        <v>71</v>
      </c>
      <c r="AA891" t="s">
        <v>71</v>
      </c>
      <c r="AB891" t="s">
        <v>71</v>
      </c>
      <c r="AC891" t="s">
        <v>8108</v>
      </c>
      <c r="AD891" t="s">
        <v>71</v>
      </c>
      <c r="AE891" t="s">
        <v>71</v>
      </c>
      <c r="AF891" t="s">
        <v>71</v>
      </c>
      <c r="AG891" t="s">
        <v>71</v>
      </c>
      <c r="AH891" t="s">
        <v>71</v>
      </c>
      <c r="AI891" t="s">
        <v>71</v>
      </c>
      <c r="AJ891" t="s">
        <v>71</v>
      </c>
      <c r="AK891" t="s">
        <v>71</v>
      </c>
      <c r="AL891" t="s">
        <v>71</v>
      </c>
      <c r="AM891" t="s">
        <v>71</v>
      </c>
      <c r="AN891" t="s">
        <v>71</v>
      </c>
      <c r="AO891" t="s">
        <v>71</v>
      </c>
      <c r="AP891" t="s">
        <v>2192</v>
      </c>
      <c r="AQ891" t="s">
        <v>2193</v>
      </c>
      <c r="AR891" t="s">
        <v>71</v>
      </c>
      <c r="AS891" t="s">
        <v>71</v>
      </c>
      <c r="AT891" t="s">
        <v>71</v>
      </c>
      <c r="AU891" t="s">
        <v>344</v>
      </c>
      <c r="AV891">
        <v>2008</v>
      </c>
      <c r="AW891">
        <v>7</v>
      </c>
      <c r="AX891">
        <v>2</v>
      </c>
      <c r="AY891" t="s">
        <v>71</v>
      </c>
      <c r="AZ891" t="s">
        <v>71</v>
      </c>
      <c r="BA891" t="s">
        <v>71</v>
      </c>
      <c r="BB891" t="s">
        <v>71</v>
      </c>
      <c r="BC891">
        <v>147</v>
      </c>
      <c r="BD891">
        <v>167</v>
      </c>
      <c r="BE891" t="s">
        <v>71</v>
      </c>
      <c r="BF891" t="s">
        <v>8109</v>
      </c>
      <c r="BG891" t="str">
        <f>HYPERLINK("http://dx.doi.org/10.1007/s10700-008-9028-z","http://dx.doi.org/10.1007/s10700-008-9028-z")</f>
        <v>http://dx.doi.org/10.1007/s10700-008-9028-z</v>
      </c>
      <c r="BH891" t="s">
        <v>71</v>
      </c>
      <c r="BI891" t="s">
        <v>71</v>
      </c>
      <c r="BJ891" t="s">
        <v>71</v>
      </c>
      <c r="BK891" t="s">
        <v>71</v>
      </c>
      <c r="BL891" t="s">
        <v>71</v>
      </c>
      <c r="BM891" t="s">
        <v>71</v>
      </c>
      <c r="BN891" t="s">
        <v>71</v>
      </c>
      <c r="BO891" t="s">
        <v>71</v>
      </c>
      <c r="BP891" t="s">
        <v>71</v>
      </c>
      <c r="BQ891" t="s">
        <v>71</v>
      </c>
      <c r="BR891" t="s">
        <v>71</v>
      </c>
      <c r="BS891" t="s">
        <v>71</v>
      </c>
      <c r="BT891" t="s">
        <v>8110</v>
      </c>
      <c r="BU891" t="str">
        <f>HYPERLINK("https%3A%2F%2Fwww.webofscience.com%2Fwos%2Fwoscc%2Ffull-record%2FWOS:000259101700003","View Full Record in Web of Science")</f>
        <v>View Full Record in Web of Science</v>
      </c>
    </row>
    <row r="892" spans="1:73" x14ac:dyDescent="0.25">
      <c r="A892" t="s">
        <v>69</v>
      </c>
      <c r="B892" t="s">
        <v>8111</v>
      </c>
      <c r="C892" t="s">
        <v>71</v>
      </c>
      <c r="D892" t="s">
        <v>71</v>
      </c>
      <c r="E892" t="s">
        <v>71</v>
      </c>
      <c r="F892" t="s">
        <v>8112</v>
      </c>
      <c r="G892" t="s">
        <v>71</v>
      </c>
      <c r="H892" t="s">
        <v>71</v>
      </c>
      <c r="I892" t="s">
        <v>8113</v>
      </c>
      <c r="K892" t="s">
        <v>2308</v>
      </c>
      <c r="L892" t="s">
        <v>71</v>
      </c>
      <c r="M892" t="s">
        <v>71</v>
      </c>
      <c r="N892" t="s">
        <v>71</v>
      </c>
      <c r="O892" t="s">
        <v>71</v>
      </c>
      <c r="P892" t="s">
        <v>71</v>
      </c>
      <c r="Q892" t="s">
        <v>71</v>
      </c>
      <c r="R892" t="s">
        <v>71</v>
      </c>
      <c r="S892" t="s">
        <v>71</v>
      </c>
      <c r="T892" t="s">
        <v>71</v>
      </c>
      <c r="U892" t="s">
        <v>71</v>
      </c>
      <c r="V892" t="s">
        <v>71</v>
      </c>
      <c r="W892" t="s">
        <v>8114</v>
      </c>
      <c r="X892" t="s">
        <v>71</v>
      </c>
      <c r="Y892" t="s">
        <v>71</v>
      </c>
      <c r="Z892" t="s">
        <v>71</v>
      </c>
      <c r="AA892" t="s">
        <v>71</v>
      </c>
      <c r="AB892" t="s">
        <v>71</v>
      </c>
      <c r="AC892" t="s">
        <v>71</v>
      </c>
      <c r="AD892" t="s">
        <v>71</v>
      </c>
      <c r="AE892" t="s">
        <v>71</v>
      </c>
      <c r="AF892" t="s">
        <v>71</v>
      </c>
      <c r="AG892" t="s">
        <v>71</v>
      </c>
      <c r="AH892" t="s">
        <v>71</v>
      </c>
      <c r="AI892" t="s">
        <v>71</v>
      </c>
      <c r="AJ892" t="s">
        <v>71</v>
      </c>
      <c r="AK892" t="s">
        <v>71</v>
      </c>
      <c r="AL892" t="s">
        <v>71</v>
      </c>
      <c r="AM892" t="s">
        <v>71</v>
      </c>
      <c r="AN892" t="s">
        <v>71</v>
      </c>
      <c r="AO892" t="s">
        <v>71</v>
      </c>
      <c r="AP892" t="s">
        <v>2312</v>
      </c>
      <c r="AQ892" t="s">
        <v>2313</v>
      </c>
      <c r="AR892" t="s">
        <v>71</v>
      </c>
      <c r="AS892" t="s">
        <v>71</v>
      </c>
      <c r="AT892" t="s">
        <v>71</v>
      </c>
      <c r="AU892" t="s">
        <v>263</v>
      </c>
      <c r="AV892">
        <v>2018</v>
      </c>
      <c r="AW892">
        <v>76</v>
      </c>
      <c r="AX892" t="s">
        <v>71</v>
      </c>
      <c r="AY892" t="s">
        <v>71</v>
      </c>
      <c r="AZ892" t="s">
        <v>71</v>
      </c>
      <c r="BA892" t="s">
        <v>71</v>
      </c>
      <c r="BB892" t="s">
        <v>71</v>
      </c>
      <c r="BC892">
        <v>80</v>
      </c>
      <c r="BD892">
        <v>95</v>
      </c>
      <c r="BE892" t="s">
        <v>71</v>
      </c>
      <c r="BF892" t="s">
        <v>8115</v>
      </c>
      <c r="BG892" t="str">
        <f>HYPERLINK("http://dx.doi.org/10.1016/j.engappai.2018.08.012","http://dx.doi.org/10.1016/j.engappai.2018.08.012")</f>
        <v>http://dx.doi.org/10.1016/j.engappai.2018.08.012</v>
      </c>
      <c r="BH892" t="s">
        <v>71</v>
      </c>
      <c r="BI892" t="s">
        <v>71</v>
      </c>
      <c r="BJ892" t="s">
        <v>71</v>
      </c>
      <c r="BK892" t="s">
        <v>71</v>
      </c>
      <c r="BL892" t="s">
        <v>71</v>
      </c>
      <c r="BM892" t="s">
        <v>71</v>
      </c>
      <c r="BN892" t="s">
        <v>71</v>
      </c>
      <c r="BO892" t="s">
        <v>71</v>
      </c>
      <c r="BP892" t="s">
        <v>71</v>
      </c>
      <c r="BQ892" t="s">
        <v>71</v>
      </c>
      <c r="BR892" t="s">
        <v>71</v>
      </c>
      <c r="BS892" t="s">
        <v>71</v>
      </c>
      <c r="BT892" t="s">
        <v>8116</v>
      </c>
      <c r="BU892" t="str">
        <f>HYPERLINK("https%3A%2F%2Fwww.webofscience.com%2Fwos%2Fwoscc%2Ffull-record%2FWOS:000449133100007","View Full Record in Web of Science")</f>
        <v>View Full Record in Web of Science</v>
      </c>
    </row>
    <row r="893" spans="1:73" x14ac:dyDescent="0.25">
      <c r="A893" t="s">
        <v>69</v>
      </c>
      <c r="B893" t="s">
        <v>8117</v>
      </c>
      <c r="C893" t="s">
        <v>71</v>
      </c>
      <c r="D893" t="s">
        <v>71</v>
      </c>
      <c r="E893" t="s">
        <v>71</v>
      </c>
      <c r="F893" t="s">
        <v>8118</v>
      </c>
      <c r="G893" t="s">
        <v>71</v>
      </c>
      <c r="H893" t="s">
        <v>71</v>
      </c>
      <c r="I893" t="s">
        <v>8119</v>
      </c>
      <c r="K893" t="s">
        <v>1358</v>
      </c>
      <c r="L893" t="s">
        <v>71</v>
      </c>
      <c r="M893" t="s">
        <v>71</v>
      </c>
      <c r="N893" t="s">
        <v>71</v>
      </c>
      <c r="O893" t="s">
        <v>71</v>
      </c>
      <c r="P893" t="s">
        <v>71</v>
      </c>
      <c r="Q893" t="s">
        <v>71</v>
      </c>
      <c r="R893" t="s">
        <v>71</v>
      </c>
      <c r="S893" t="s">
        <v>71</v>
      </c>
      <c r="T893" t="s">
        <v>71</v>
      </c>
      <c r="U893" t="s">
        <v>71</v>
      </c>
      <c r="V893" t="s">
        <v>71</v>
      </c>
      <c r="W893" t="s">
        <v>8120</v>
      </c>
      <c r="X893" t="s">
        <v>71</v>
      </c>
      <c r="Y893" t="s">
        <v>71</v>
      </c>
      <c r="Z893" t="s">
        <v>71</v>
      </c>
      <c r="AA893" t="s">
        <v>71</v>
      </c>
      <c r="AB893" t="s">
        <v>8121</v>
      </c>
      <c r="AC893" t="s">
        <v>8122</v>
      </c>
      <c r="AD893" t="s">
        <v>71</v>
      </c>
      <c r="AE893" t="s">
        <v>71</v>
      </c>
      <c r="AF893" t="s">
        <v>71</v>
      </c>
      <c r="AG893" t="s">
        <v>71</v>
      </c>
      <c r="AH893" t="s">
        <v>71</v>
      </c>
      <c r="AI893" t="s">
        <v>71</v>
      </c>
      <c r="AJ893" t="s">
        <v>71</v>
      </c>
      <c r="AK893" t="s">
        <v>71</v>
      </c>
      <c r="AL893" t="s">
        <v>71</v>
      </c>
      <c r="AM893" t="s">
        <v>71</v>
      </c>
      <c r="AN893" t="s">
        <v>71</v>
      </c>
      <c r="AO893" t="s">
        <v>71</v>
      </c>
      <c r="AP893" t="s">
        <v>1361</v>
      </c>
      <c r="AQ893" t="s">
        <v>1362</v>
      </c>
      <c r="AR893" t="s">
        <v>71</v>
      </c>
      <c r="AS893" t="s">
        <v>71</v>
      </c>
      <c r="AT893" t="s">
        <v>71</v>
      </c>
      <c r="AU893" t="s">
        <v>8123</v>
      </c>
      <c r="AV893">
        <v>2016</v>
      </c>
      <c r="AW893">
        <v>6</v>
      </c>
      <c r="AX893">
        <v>2</v>
      </c>
      <c r="AY893" t="s">
        <v>71</v>
      </c>
      <c r="AZ893" t="s">
        <v>71</v>
      </c>
      <c r="BA893" t="s">
        <v>71</v>
      </c>
      <c r="BB893" t="s">
        <v>71</v>
      </c>
      <c r="BC893">
        <v>50</v>
      </c>
      <c r="BD893">
        <v>69</v>
      </c>
      <c r="BE893" t="s">
        <v>71</v>
      </c>
      <c r="BF893" t="s">
        <v>8124</v>
      </c>
      <c r="BG893" t="str">
        <f>HYPERLINK("http://dx.doi.org/10.1002/widm.1176","http://dx.doi.org/10.1002/widm.1176")</f>
        <v>http://dx.doi.org/10.1002/widm.1176</v>
      </c>
      <c r="BH893" t="s">
        <v>71</v>
      </c>
      <c r="BI893" t="s">
        <v>71</v>
      </c>
      <c r="BJ893" t="s">
        <v>71</v>
      </c>
      <c r="BK893" t="s">
        <v>71</v>
      </c>
      <c r="BL893" t="s">
        <v>71</v>
      </c>
      <c r="BM893" t="s">
        <v>71</v>
      </c>
      <c r="BN893" t="s">
        <v>71</v>
      </c>
      <c r="BO893" t="s">
        <v>71</v>
      </c>
      <c r="BP893" t="s">
        <v>71</v>
      </c>
      <c r="BQ893" t="s">
        <v>71</v>
      </c>
      <c r="BR893" t="s">
        <v>71</v>
      </c>
      <c r="BS893" t="s">
        <v>71</v>
      </c>
      <c r="BT893" t="s">
        <v>8125</v>
      </c>
      <c r="BU893" t="str">
        <f>HYPERLINK("https%3A%2F%2Fwww.webofscience.com%2Fwos%2Fwoscc%2Ffull-record%2FWOS:000371146200001","View Full Record in Web of Science")</f>
        <v>View Full Record in Web of Science</v>
      </c>
    </row>
    <row r="894" spans="1:73" x14ac:dyDescent="0.25">
      <c r="A894" t="s">
        <v>460</v>
      </c>
      <c r="B894" t="s">
        <v>1276</v>
      </c>
      <c r="C894" t="s">
        <v>71</v>
      </c>
      <c r="D894" t="s">
        <v>8126</v>
      </c>
      <c r="E894" t="s">
        <v>71</v>
      </c>
      <c r="F894" t="s">
        <v>1276</v>
      </c>
      <c r="G894" t="s">
        <v>71</v>
      </c>
      <c r="H894" t="s">
        <v>71</v>
      </c>
      <c r="I894" t="s">
        <v>8127</v>
      </c>
      <c r="K894" t="s">
        <v>8128</v>
      </c>
      <c r="L894" t="s">
        <v>687</v>
      </c>
      <c r="M894" t="s">
        <v>71</v>
      </c>
      <c r="N894" t="s">
        <v>71</v>
      </c>
      <c r="O894" t="s">
        <v>71</v>
      </c>
      <c r="P894" t="s">
        <v>8129</v>
      </c>
      <c r="Q894" t="s">
        <v>8130</v>
      </c>
      <c r="R894" t="s">
        <v>3517</v>
      </c>
      <c r="S894" t="s">
        <v>71</v>
      </c>
      <c r="T894" t="s">
        <v>71</v>
      </c>
      <c r="U894" t="s">
        <v>71</v>
      </c>
      <c r="V894" t="s">
        <v>71</v>
      </c>
      <c r="W894" t="s">
        <v>8131</v>
      </c>
      <c r="X894" t="s">
        <v>71</v>
      </c>
      <c r="Y894" t="s">
        <v>71</v>
      </c>
      <c r="Z894" t="s">
        <v>71</v>
      </c>
      <c r="AA894" t="s">
        <v>71</v>
      </c>
      <c r="AB894" t="s">
        <v>71</v>
      </c>
      <c r="AC894" t="s">
        <v>1282</v>
      </c>
      <c r="AD894" t="s">
        <v>71</v>
      </c>
      <c r="AE894" t="s">
        <v>71</v>
      </c>
      <c r="AF894" t="s">
        <v>71</v>
      </c>
      <c r="AG894" t="s">
        <v>71</v>
      </c>
      <c r="AH894" t="s">
        <v>71</v>
      </c>
      <c r="AI894" t="s">
        <v>71</v>
      </c>
      <c r="AJ894" t="s">
        <v>71</v>
      </c>
      <c r="AK894" t="s">
        <v>71</v>
      </c>
      <c r="AL894" t="s">
        <v>71</v>
      </c>
      <c r="AM894" t="s">
        <v>71</v>
      </c>
      <c r="AN894" t="s">
        <v>71</v>
      </c>
      <c r="AO894" t="s">
        <v>71</v>
      </c>
      <c r="AP894" t="s">
        <v>695</v>
      </c>
      <c r="AQ894" t="s">
        <v>1283</v>
      </c>
      <c r="AR894" t="s">
        <v>8132</v>
      </c>
      <c r="AS894" t="s">
        <v>71</v>
      </c>
      <c r="AT894" t="s">
        <v>71</v>
      </c>
      <c r="AU894" t="s">
        <v>71</v>
      </c>
      <c r="AV894">
        <v>2005</v>
      </c>
      <c r="AW894">
        <v>3490</v>
      </c>
      <c r="AX894" t="s">
        <v>71</v>
      </c>
      <c r="AY894" t="s">
        <v>71</v>
      </c>
      <c r="AZ894" t="s">
        <v>71</v>
      </c>
      <c r="BA894" t="s">
        <v>71</v>
      </c>
      <c r="BB894" t="s">
        <v>71</v>
      </c>
      <c r="BC894">
        <v>134</v>
      </c>
      <c r="BD894">
        <v>146</v>
      </c>
      <c r="BE894" t="s">
        <v>71</v>
      </c>
      <c r="BF894" t="s">
        <v>71</v>
      </c>
      <c r="BG894" t="s">
        <v>71</v>
      </c>
      <c r="BH894" t="s">
        <v>71</v>
      </c>
      <c r="BI894" t="s">
        <v>71</v>
      </c>
      <c r="BJ894" t="s">
        <v>71</v>
      </c>
      <c r="BK894" t="s">
        <v>71</v>
      </c>
      <c r="BL894" t="s">
        <v>71</v>
      </c>
      <c r="BM894" t="s">
        <v>71</v>
      </c>
      <c r="BN894" t="s">
        <v>71</v>
      </c>
      <c r="BO894" t="s">
        <v>71</v>
      </c>
      <c r="BP894" t="s">
        <v>71</v>
      </c>
      <c r="BQ894" t="s">
        <v>71</v>
      </c>
      <c r="BR894" t="s">
        <v>71</v>
      </c>
      <c r="BS894" t="s">
        <v>71</v>
      </c>
      <c r="BT894" t="s">
        <v>8133</v>
      </c>
      <c r="BU894" t="str">
        <f>HYPERLINK("https%3A%2F%2Fwww.webofscience.com%2Fwos%2Fwoscc%2Ffull-record%2FWOS:000233273800014","View Full Record in Web of Science")</f>
        <v>View Full Record in Web of Science</v>
      </c>
    </row>
    <row r="895" spans="1:73" x14ac:dyDescent="0.25">
      <c r="A895" t="s">
        <v>83</v>
      </c>
      <c r="B895" t="s">
        <v>8134</v>
      </c>
      <c r="C895" t="s">
        <v>8135</v>
      </c>
      <c r="D895" t="s">
        <v>71</v>
      </c>
      <c r="E895" t="s">
        <v>71</v>
      </c>
      <c r="F895" t="s">
        <v>8136</v>
      </c>
      <c r="G895" t="s">
        <v>8135</v>
      </c>
      <c r="H895" t="s">
        <v>71</v>
      </c>
      <c r="I895" t="s">
        <v>8137</v>
      </c>
      <c r="K895" t="s">
        <v>8138</v>
      </c>
      <c r="L895" t="s">
        <v>71</v>
      </c>
      <c r="M895" t="s">
        <v>71</v>
      </c>
      <c r="N895" t="s">
        <v>71</v>
      </c>
      <c r="O895" t="s">
        <v>71</v>
      </c>
      <c r="P895" t="s">
        <v>8139</v>
      </c>
      <c r="Q895" t="s">
        <v>8140</v>
      </c>
      <c r="R895" t="s">
        <v>8141</v>
      </c>
      <c r="S895" t="s">
        <v>71</v>
      </c>
      <c r="T895" t="s">
        <v>8142</v>
      </c>
      <c r="U895" t="s">
        <v>71</v>
      </c>
      <c r="V895" t="s">
        <v>71</v>
      </c>
      <c r="W895" t="s">
        <v>8143</v>
      </c>
      <c r="X895" t="s">
        <v>71</v>
      </c>
      <c r="Y895" t="s">
        <v>71</v>
      </c>
      <c r="Z895" t="s">
        <v>71</v>
      </c>
      <c r="AA895" t="s">
        <v>71</v>
      </c>
      <c r="AB895" t="s">
        <v>8144</v>
      </c>
      <c r="AC895" t="s">
        <v>8145</v>
      </c>
      <c r="AD895" t="s">
        <v>71</v>
      </c>
      <c r="AE895" t="s">
        <v>71</v>
      </c>
      <c r="AF895" t="s">
        <v>71</v>
      </c>
      <c r="AG895" t="s">
        <v>71</v>
      </c>
      <c r="AH895" t="s">
        <v>71</v>
      </c>
      <c r="AI895" t="s">
        <v>71</v>
      </c>
      <c r="AJ895" t="s">
        <v>71</v>
      </c>
      <c r="AK895" t="s">
        <v>71</v>
      </c>
      <c r="AL895" t="s">
        <v>71</v>
      </c>
      <c r="AM895" t="s">
        <v>71</v>
      </c>
      <c r="AN895" t="s">
        <v>71</v>
      </c>
      <c r="AO895" t="s">
        <v>71</v>
      </c>
      <c r="AP895" t="s">
        <v>71</v>
      </c>
      <c r="AQ895" t="s">
        <v>71</v>
      </c>
      <c r="AR895" t="s">
        <v>8146</v>
      </c>
      <c r="AS895" t="s">
        <v>71</v>
      </c>
      <c r="AT895" t="s">
        <v>71</v>
      </c>
      <c r="AU895" t="s">
        <v>71</v>
      </c>
      <c r="AV895">
        <v>2011</v>
      </c>
      <c r="AW895" t="s">
        <v>71</v>
      </c>
      <c r="AX895" t="s">
        <v>71</v>
      </c>
      <c r="AY895" t="s">
        <v>71</v>
      </c>
      <c r="AZ895" t="s">
        <v>71</v>
      </c>
      <c r="BA895" t="s">
        <v>71</v>
      </c>
      <c r="BB895" t="s">
        <v>71</v>
      </c>
      <c r="BC895">
        <v>394</v>
      </c>
      <c r="BD895">
        <v>402</v>
      </c>
      <c r="BE895" t="s">
        <v>71</v>
      </c>
      <c r="BF895" t="s">
        <v>71</v>
      </c>
      <c r="BG895" t="s">
        <v>71</v>
      </c>
      <c r="BH895" t="s">
        <v>71</v>
      </c>
      <c r="BI895" t="s">
        <v>71</v>
      </c>
      <c r="BJ895" t="s">
        <v>71</v>
      </c>
      <c r="BK895" t="s">
        <v>71</v>
      </c>
      <c r="BL895" t="s">
        <v>71</v>
      </c>
      <c r="BM895" t="s">
        <v>71</v>
      </c>
      <c r="BN895" t="s">
        <v>71</v>
      </c>
      <c r="BO895" t="s">
        <v>71</v>
      </c>
      <c r="BP895" t="s">
        <v>71</v>
      </c>
      <c r="BQ895" t="s">
        <v>71</v>
      </c>
      <c r="BR895" t="s">
        <v>71</v>
      </c>
      <c r="BS895" t="s">
        <v>71</v>
      </c>
      <c r="BT895" t="s">
        <v>8147</v>
      </c>
      <c r="BU895" t="str">
        <f>HYPERLINK("https%3A%2F%2Fwww.webofscience.com%2Fwos%2Fwoscc%2Ffull-record%2FWOS:000307994600047","View Full Record in Web of Science")</f>
        <v>View Full Record in Web of Science</v>
      </c>
    </row>
    <row r="896" spans="1:73" x14ac:dyDescent="0.25">
      <c r="A896" t="s">
        <v>69</v>
      </c>
      <c r="B896" t="s">
        <v>8148</v>
      </c>
      <c r="C896" t="s">
        <v>71</v>
      </c>
      <c r="D896" t="s">
        <v>71</v>
      </c>
      <c r="E896" t="s">
        <v>71</v>
      </c>
      <c r="F896" t="s">
        <v>8149</v>
      </c>
      <c r="G896" t="s">
        <v>71</v>
      </c>
      <c r="H896" t="s">
        <v>71</v>
      </c>
      <c r="I896" t="s">
        <v>8150</v>
      </c>
      <c r="K896" t="s">
        <v>510</v>
      </c>
      <c r="L896" t="s">
        <v>71</v>
      </c>
      <c r="M896" t="s">
        <v>71</v>
      </c>
      <c r="N896" t="s">
        <v>71</v>
      </c>
      <c r="O896" t="s">
        <v>71</v>
      </c>
      <c r="P896" t="s">
        <v>71</v>
      </c>
      <c r="Q896" t="s">
        <v>71</v>
      </c>
      <c r="R896" t="s">
        <v>71</v>
      </c>
      <c r="S896" t="s">
        <v>71</v>
      </c>
      <c r="T896" t="s">
        <v>71</v>
      </c>
      <c r="U896" t="s">
        <v>71</v>
      </c>
      <c r="V896" t="s">
        <v>71</v>
      </c>
      <c r="W896" t="s">
        <v>8151</v>
      </c>
      <c r="X896" t="s">
        <v>71</v>
      </c>
      <c r="Y896" t="s">
        <v>71</v>
      </c>
      <c r="Z896" t="s">
        <v>71</v>
      </c>
      <c r="AA896" t="s">
        <v>71</v>
      </c>
      <c r="AB896" t="s">
        <v>71</v>
      </c>
      <c r="AC896" t="s">
        <v>8152</v>
      </c>
      <c r="AD896" t="s">
        <v>71</v>
      </c>
      <c r="AE896" t="s">
        <v>71</v>
      </c>
      <c r="AF896" t="s">
        <v>71</v>
      </c>
      <c r="AG896" t="s">
        <v>71</v>
      </c>
      <c r="AH896" t="s">
        <v>71</v>
      </c>
      <c r="AI896" t="s">
        <v>71</v>
      </c>
      <c r="AJ896" t="s">
        <v>71</v>
      </c>
      <c r="AK896" t="s">
        <v>71</v>
      </c>
      <c r="AL896" t="s">
        <v>71</v>
      </c>
      <c r="AM896" t="s">
        <v>71</v>
      </c>
      <c r="AN896" t="s">
        <v>71</v>
      </c>
      <c r="AO896" t="s">
        <v>71</v>
      </c>
      <c r="AP896" t="s">
        <v>512</v>
      </c>
      <c r="AQ896" t="s">
        <v>513</v>
      </c>
      <c r="AR896" t="s">
        <v>71</v>
      </c>
      <c r="AS896" t="s">
        <v>71</v>
      </c>
      <c r="AT896" t="s">
        <v>71</v>
      </c>
      <c r="AU896" t="s">
        <v>71</v>
      </c>
      <c r="AV896">
        <v>2019</v>
      </c>
      <c r="AW896">
        <v>48</v>
      </c>
      <c r="AX896">
        <v>5</v>
      </c>
      <c r="AY896" t="s">
        <v>71</v>
      </c>
      <c r="AZ896" t="s">
        <v>71</v>
      </c>
      <c r="BA896" t="s">
        <v>71</v>
      </c>
      <c r="BB896" t="s">
        <v>71</v>
      </c>
      <c r="BC896">
        <v>990</v>
      </c>
      <c r="BD896">
        <v>1010</v>
      </c>
      <c r="BE896" t="s">
        <v>71</v>
      </c>
      <c r="BF896" t="s">
        <v>8153</v>
      </c>
      <c r="BG896" t="str">
        <f>HYPERLINK("http://dx.doi.org/10.1108/K-01-2018-0029","http://dx.doi.org/10.1108/K-01-2018-0029")</f>
        <v>http://dx.doi.org/10.1108/K-01-2018-0029</v>
      </c>
      <c r="BH896" t="s">
        <v>71</v>
      </c>
      <c r="BI896" t="s">
        <v>71</v>
      </c>
      <c r="BJ896" t="s">
        <v>71</v>
      </c>
      <c r="BK896" t="s">
        <v>71</v>
      </c>
      <c r="BL896" t="s">
        <v>71</v>
      </c>
      <c r="BM896" t="s">
        <v>71</v>
      </c>
      <c r="BN896" t="s">
        <v>71</v>
      </c>
      <c r="BO896" t="s">
        <v>71</v>
      </c>
      <c r="BP896" t="s">
        <v>71</v>
      </c>
      <c r="BQ896" t="s">
        <v>71</v>
      </c>
      <c r="BR896" t="s">
        <v>71</v>
      </c>
      <c r="BS896" t="s">
        <v>71</v>
      </c>
      <c r="BT896" t="s">
        <v>8154</v>
      </c>
      <c r="BU896" t="str">
        <f>HYPERLINK("https%3A%2F%2Fwww.webofscience.com%2Fwos%2Fwoscc%2Ffull-record%2FWOS:000469868700009","View Full Record in Web of Science")</f>
        <v>View Full Record in Web of Science</v>
      </c>
    </row>
    <row r="897" spans="1:73" x14ac:dyDescent="0.25">
      <c r="A897" t="s">
        <v>69</v>
      </c>
      <c r="B897" t="s">
        <v>8155</v>
      </c>
      <c r="C897" t="s">
        <v>71</v>
      </c>
      <c r="D897" t="s">
        <v>71</v>
      </c>
      <c r="E897" t="s">
        <v>71</v>
      </c>
      <c r="F897" t="s">
        <v>8156</v>
      </c>
      <c r="G897" t="s">
        <v>71</v>
      </c>
      <c r="H897" t="s">
        <v>71</v>
      </c>
      <c r="I897" t="s">
        <v>8157</v>
      </c>
      <c r="K897" t="s">
        <v>8158</v>
      </c>
      <c r="L897" t="s">
        <v>71</v>
      </c>
      <c r="M897" t="s">
        <v>71</v>
      </c>
      <c r="N897" t="s">
        <v>71</v>
      </c>
      <c r="O897" t="s">
        <v>71</v>
      </c>
      <c r="P897" t="s">
        <v>71</v>
      </c>
      <c r="Q897" t="s">
        <v>71</v>
      </c>
      <c r="R897" t="s">
        <v>71</v>
      </c>
      <c r="S897" t="s">
        <v>71</v>
      </c>
      <c r="T897" t="s">
        <v>71</v>
      </c>
      <c r="U897" t="s">
        <v>71</v>
      </c>
      <c r="V897" t="s">
        <v>71</v>
      </c>
      <c r="W897" t="s">
        <v>8159</v>
      </c>
      <c r="X897" t="s">
        <v>71</v>
      </c>
      <c r="Y897" t="s">
        <v>71</v>
      </c>
      <c r="Z897" t="s">
        <v>71</v>
      </c>
      <c r="AA897" t="s">
        <v>71</v>
      </c>
      <c r="AB897" t="s">
        <v>71</v>
      </c>
      <c r="AC897" t="s">
        <v>8160</v>
      </c>
      <c r="AD897" t="s">
        <v>71</v>
      </c>
      <c r="AE897" t="s">
        <v>71</v>
      </c>
      <c r="AF897" t="s">
        <v>71</v>
      </c>
      <c r="AG897" t="s">
        <v>71</v>
      </c>
      <c r="AH897" t="s">
        <v>71</v>
      </c>
      <c r="AI897" t="s">
        <v>71</v>
      </c>
      <c r="AJ897" t="s">
        <v>71</v>
      </c>
      <c r="AK897" t="s">
        <v>71</v>
      </c>
      <c r="AL897" t="s">
        <v>71</v>
      </c>
      <c r="AM897" t="s">
        <v>71</v>
      </c>
      <c r="AN897" t="s">
        <v>71</v>
      </c>
      <c r="AO897" t="s">
        <v>71</v>
      </c>
      <c r="AP897" t="s">
        <v>8161</v>
      </c>
      <c r="AQ897" t="s">
        <v>8162</v>
      </c>
      <c r="AR897" t="s">
        <v>71</v>
      </c>
      <c r="AS897" t="s">
        <v>71</v>
      </c>
      <c r="AT897" t="s">
        <v>71</v>
      </c>
      <c r="AU897" t="s">
        <v>79</v>
      </c>
      <c r="AV897">
        <v>2021</v>
      </c>
      <c r="AW897">
        <v>94</v>
      </c>
      <c r="AX897" t="s">
        <v>71</v>
      </c>
      <c r="AY897" t="s">
        <v>71</v>
      </c>
      <c r="AZ897" t="s">
        <v>71</v>
      </c>
      <c r="BA897" t="s">
        <v>71</v>
      </c>
      <c r="BB897" t="s">
        <v>71</v>
      </c>
      <c r="BC897" t="s">
        <v>71</v>
      </c>
      <c r="BD897" t="s">
        <v>71</v>
      </c>
      <c r="BE897">
        <v>107267</v>
      </c>
      <c r="BF897" t="s">
        <v>8163</v>
      </c>
      <c r="BG897" t="str">
        <f>HYPERLINK("http://dx.doi.org/10.1016/j.compeleceng.2021.107267","http://dx.doi.org/10.1016/j.compeleceng.2021.107267")</f>
        <v>http://dx.doi.org/10.1016/j.compeleceng.2021.107267</v>
      </c>
      <c r="BH897" t="s">
        <v>71</v>
      </c>
      <c r="BI897" t="s">
        <v>2599</v>
      </c>
      <c r="BJ897" t="s">
        <v>71</v>
      </c>
      <c r="BK897" t="s">
        <v>71</v>
      </c>
      <c r="BL897" t="s">
        <v>71</v>
      </c>
      <c r="BM897" t="s">
        <v>71</v>
      </c>
      <c r="BN897" t="s">
        <v>71</v>
      </c>
      <c r="BO897" t="s">
        <v>71</v>
      </c>
      <c r="BP897" t="s">
        <v>71</v>
      </c>
      <c r="BQ897" t="s">
        <v>71</v>
      </c>
      <c r="BR897" t="s">
        <v>71</v>
      </c>
      <c r="BS897" t="s">
        <v>71</v>
      </c>
      <c r="BT897" t="s">
        <v>8164</v>
      </c>
      <c r="BU897" t="str">
        <f>HYPERLINK("https%3A%2F%2Fwww.webofscience.com%2Fwos%2Fwoscc%2Ffull-record%2FWOS:000694013100001","View Full Record in Web of Science")</f>
        <v>View Full Record in Web of Science</v>
      </c>
    </row>
    <row r="898" spans="1:73" x14ac:dyDescent="0.25">
      <c r="A898" t="s">
        <v>83</v>
      </c>
      <c r="B898" t="s">
        <v>1715</v>
      </c>
      <c r="C898" t="s">
        <v>71</v>
      </c>
      <c r="D898" t="s">
        <v>8165</v>
      </c>
      <c r="E898" t="s">
        <v>71</v>
      </c>
      <c r="F898" t="s">
        <v>8166</v>
      </c>
      <c r="G898" t="s">
        <v>71</v>
      </c>
      <c r="H898" t="s">
        <v>71</v>
      </c>
      <c r="I898" t="s">
        <v>8167</v>
      </c>
      <c r="K898" t="s">
        <v>8168</v>
      </c>
      <c r="L898" t="s">
        <v>71</v>
      </c>
      <c r="M898" t="s">
        <v>71</v>
      </c>
      <c r="N898" t="s">
        <v>71</v>
      </c>
      <c r="O898" t="s">
        <v>71</v>
      </c>
      <c r="P898" t="s">
        <v>1290</v>
      </c>
      <c r="Q898" t="s">
        <v>8169</v>
      </c>
      <c r="R898" t="s">
        <v>8170</v>
      </c>
      <c r="S898" t="s">
        <v>71</v>
      </c>
      <c r="T898" t="s">
        <v>71</v>
      </c>
      <c r="U898" t="s">
        <v>71</v>
      </c>
      <c r="V898" t="s">
        <v>71</v>
      </c>
      <c r="W898" t="s">
        <v>8171</v>
      </c>
      <c r="X898" t="s">
        <v>71</v>
      </c>
      <c r="Y898" t="s">
        <v>71</v>
      </c>
      <c r="Z898" t="s">
        <v>71</v>
      </c>
      <c r="AA898" t="s">
        <v>71</v>
      </c>
      <c r="AB898" t="s">
        <v>71</v>
      </c>
      <c r="AC898" t="s">
        <v>71</v>
      </c>
      <c r="AD898" t="s">
        <v>71</v>
      </c>
      <c r="AE898" t="s">
        <v>71</v>
      </c>
      <c r="AF898" t="s">
        <v>71</v>
      </c>
      <c r="AG898" t="s">
        <v>71</v>
      </c>
      <c r="AH898" t="s">
        <v>71</v>
      </c>
      <c r="AI898" t="s">
        <v>71</v>
      </c>
      <c r="AJ898" t="s">
        <v>71</v>
      </c>
      <c r="AK898" t="s">
        <v>71</v>
      </c>
      <c r="AL898" t="s">
        <v>71</v>
      </c>
      <c r="AM898" t="s">
        <v>71</v>
      </c>
      <c r="AN898" t="s">
        <v>71</v>
      </c>
      <c r="AO898" t="s">
        <v>71</v>
      </c>
      <c r="AP898" t="s">
        <v>71</v>
      </c>
      <c r="AQ898" t="s">
        <v>71</v>
      </c>
      <c r="AR898" t="s">
        <v>8172</v>
      </c>
      <c r="AS898" t="s">
        <v>71</v>
      </c>
      <c r="AT898" t="s">
        <v>71</v>
      </c>
      <c r="AU898" t="s">
        <v>71</v>
      </c>
      <c r="AV898">
        <v>2009</v>
      </c>
      <c r="AW898" t="s">
        <v>71</v>
      </c>
      <c r="AX898" t="s">
        <v>71</v>
      </c>
      <c r="AY898" t="s">
        <v>71</v>
      </c>
      <c r="AZ898" t="s">
        <v>71</v>
      </c>
      <c r="BA898" t="s">
        <v>71</v>
      </c>
      <c r="BB898" t="s">
        <v>71</v>
      </c>
      <c r="BC898">
        <v>3</v>
      </c>
      <c r="BD898">
        <v>3</v>
      </c>
      <c r="BE898" t="s">
        <v>71</v>
      </c>
      <c r="BF898" t="s">
        <v>8173</v>
      </c>
      <c r="BG898" t="str">
        <f>HYPERLINK("http://dx.doi.org/10.1109/GRC.2009.5255171","http://dx.doi.org/10.1109/GRC.2009.5255171")</f>
        <v>http://dx.doi.org/10.1109/GRC.2009.5255171</v>
      </c>
      <c r="BH898" t="s">
        <v>71</v>
      </c>
      <c r="BI898" t="s">
        <v>71</v>
      </c>
      <c r="BJ898" t="s">
        <v>71</v>
      </c>
      <c r="BK898" t="s">
        <v>71</v>
      </c>
      <c r="BL898" t="s">
        <v>71</v>
      </c>
      <c r="BM898" t="s">
        <v>71</v>
      </c>
      <c r="BN898" t="s">
        <v>71</v>
      </c>
      <c r="BO898" t="s">
        <v>71</v>
      </c>
      <c r="BP898" t="s">
        <v>71</v>
      </c>
      <c r="BQ898" t="s">
        <v>71</v>
      </c>
      <c r="BR898" t="s">
        <v>71</v>
      </c>
      <c r="BS898" t="s">
        <v>71</v>
      </c>
      <c r="BT898" t="s">
        <v>8174</v>
      </c>
      <c r="BU898" t="str">
        <f>HYPERLINK("https%3A%2F%2Fwww.webofscience.com%2Fwos%2Fwoscc%2Ffull-record%2FWOS:000287830500003","View Full Record in Web of Science")</f>
        <v>View Full Record in Web of Science</v>
      </c>
    </row>
    <row r="899" spans="1:73" x14ac:dyDescent="0.25">
      <c r="A899" t="s">
        <v>69</v>
      </c>
      <c r="B899" t="s">
        <v>8175</v>
      </c>
      <c r="C899" t="s">
        <v>71</v>
      </c>
      <c r="D899" t="s">
        <v>71</v>
      </c>
      <c r="E899" t="s">
        <v>71</v>
      </c>
      <c r="F899" t="s">
        <v>8176</v>
      </c>
      <c r="G899" t="s">
        <v>71</v>
      </c>
      <c r="H899" t="s">
        <v>71</v>
      </c>
      <c r="I899" t="s">
        <v>8177</v>
      </c>
      <c r="K899" t="s">
        <v>8178</v>
      </c>
      <c r="L899" t="s">
        <v>71</v>
      </c>
      <c r="M899" t="s">
        <v>71</v>
      </c>
      <c r="N899" t="s">
        <v>71</v>
      </c>
      <c r="O899" t="s">
        <v>71</v>
      </c>
      <c r="P899" t="s">
        <v>71</v>
      </c>
      <c r="Q899" t="s">
        <v>71</v>
      </c>
      <c r="R899" t="s">
        <v>71</v>
      </c>
      <c r="S899" t="s">
        <v>71</v>
      </c>
      <c r="T899" t="s">
        <v>71</v>
      </c>
      <c r="U899" t="s">
        <v>71</v>
      </c>
      <c r="V899" t="s">
        <v>71</v>
      </c>
      <c r="W899" t="s">
        <v>8179</v>
      </c>
      <c r="X899" t="s">
        <v>71</v>
      </c>
      <c r="Y899" t="s">
        <v>71</v>
      </c>
      <c r="Z899" t="s">
        <v>71</v>
      </c>
      <c r="AA899" t="s">
        <v>71</v>
      </c>
      <c r="AB899" t="s">
        <v>8180</v>
      </c>
      <c r="AC899" t="s">
        <v>8181</v>
      </c>
      <c r="AD899" t="s">
        <v>71</v>
      </c>
      <c r="AE899" t="s">
        <v>71</v>
      </c>
      <c r="AF899" t="s">
        <v>71</v>
      </c>
      <c r="AG899" t="s">
        <v>71</v>
      </c>
      <c r="AH899" t="s">
        <v>71</v>
      </c>
      <c r="AI899" t="s">
        <v>71</v>
      </c>
      <c r="AJ899" t="s">
        <v>71</v>
      </c>
      <c r="AK899" t="s">
        <v>71</v>
      </c>
      <c r="AL899" t="s">
        <v>71</v>
      </c>
      <c r="AM899" t="s">
        <v>71</v>
      </c>
      <c r="AN899" t="s">
        <v>71</v>
      </c>
      <c r="AO899" t="s">
        <v>71</v>
      </c>
      <c r="AP899" t="s">
        <v>8182</v>
      </c>
      <c r="AQ899" t="s">
        <v>71</v>
      </c>
      <c r="AR899" t="s">
        <v>71</v>
      </c>
      <c r="AS899" t="s">
        <v>71</v>
      </c>
      <c r="AT899" t="s">
        <v>71</v>
      </c>
      <c r="AU899" t="s">
        <v>1082</v>
      </c>
      <c r="AV899">
        <v>2011</v>
      </c>
      <c r="AW899">
        <v>27</v>
      </c>
      <c r="AX899">
        <v>2</v>
      </c>
      <c r="AY899" t="s">
        <v>71</v>
      </c>
      <c r="AZ899" t="s">
        <v>71</v>
      </c>
      <c r="BA899" t="s">
        <v>71</v>
      </c>
      <c r="BB899" t="s">
        <v>71</v>
      </c>
      <c r="BC899">
        <v>260</v>
      </c>
      <c r="BD899">
        <v>279</v>
      </c>
      <c r="BE899" t="s">
        <v>71</v>
      </c>
      <c r="BF899" t="s">
        <v>8183</v>
      </c>
      <c r="BG899" t="str">
        <f>HYPERLINK("http://dx.doi.org/10.1111/j.1467-8640.2011.00380.x","http://dx.doi.org/10.1111/j.1467-8640.2011.00380.x")</f>
        <v>http://dx.doi.org/10.1111/j.1467-8640.2011.00380.x</v>
      </c>
      <c r="BH899" t="s">
        <v>71</v>
      </c>
      <c r="BI899" t="s">
        <v>71</v>
      </c>
      <c r="BJ899" t="s">
        <v>71</v>
      </c>
      <c r="BK899" t="s">
        <v>71</v>
      </c>
      <c r="BL899" t="s">
        <v>71</v>
      </c>
      <c r="BM899" t="s">
        <v>71</v>
      </c>
      <c r="BN899" t="s">
        <v>71</v>
      </c>
      <c r="BO899" t="s">
        <v>71</v>
      </c>
      <c r="BP899" t="s">
        <v>71</v>
      </c>
      <c r="BQ899" t="s">
        <v>71</v>
      </c>
      <c r="BR899" t="s">
        <v>71</v>
      </c>
      <c r="BS899" t="s">
        <v>71</v>
      </c>
      <c r="BT899" t="s">
        <v>8184</v>
      </c>
      <c r="BU899" t="str">
        <f>HYPERLINK("https%3A%2F%2Fwww.webofscience.com%2Fwos%2Fwoscc%2Ffull-record%2FWOS:000290267600005","View Full Record in Web of Science")</f>
        <v>View Full Record in Web of Science</v>
      </c>
    </row>
    <row r="900" spans="1:73" x14ac:dyDescent="0.25">
      <c r="A900" t="s">
        <v>69</v>
      </c>
      <c r="B900" t="s">
        <v>8185</v>
      </c>
      <c r="C900" t="s">
        <v>71</v>
      </c>
      <c r="D900" t="s">
        <v>71</v>
      </c>
      <c r="E900" t="s">
        <v>71</v>
      </c>
      <c r="F900" t="s">
        <v>8186</v>
      </c>
      <c r="G900" t="s">
        <v>71</v>
      </c>
      <c r="H900" t="s">
        <v>71</v>
      </c>
      <c r="I900" t="s">
        <v>8187</v>
      </c>
      <c r="K900" t="s">
        <v>288</v>
      </c>
      <c r="L900" t="s">
        <v>71</v>
      </c>
      <c r="M900" t="s">
        <v>71</v>
      </c>
      <c r="N900" t="s">
        <v>71</v>
      </c>
      <c r="O900" t="s">
        <v>71</v>
      </c>
      <c r="P900" t="s">
        <v>71</v>
      </c>
      <c r="Q900" t="s">
        <v>71</v>
      </c>
      <c r="R900" t="s">
        <v>71</v>
      </c>
      <c r="S900" t="s">
        <v>71</v>
      </c>
      <c r="T900" t="s">
        <v>71</v>
      </c>
      <c r="U900" t="s">
        <v>71</v>
      </c>
      <c r="V900" t="s">
        <v>71</v>
      </c>
      <c r="W900" t="s">
        <v>8188</v>
      </c>
      <c r="X900" t="s">
        <v>71</v>
      </c>
      <c r="Y900" t="s">
        <v>71</v>
      </c>
      <c r="Z900" t="s">
        <v>71</v>
      </c>
      <c r="AA900" t="s">
        <v>71</v>
      </c>
      <c r="AB900" t="s">
        <v>71</v>
      </c>
      <c r="AC900" t="s">
        <v>71</v>
      </c>
      <c r="AD900" t="s">
        <v>71</v>
      </c>
      <c r="AE900" t="s">
        <v>71</v>
      </c>
      <c r="AF900" t="s">
        <v>71</v>
      </c>
      <c r="AG900" t="s">
        <v>71</v>
      </c>
      <c r="AH900" t="s">
        <v>71</v>
      </c>
      <c r="AI900" t="s">
        <v>71</v>
      </c>
      <c r="AJ900" t="s">
        <v>71</v>
      </c>
      <c r="AK900" t="s">
        <v>71</v>
      </c>
      <c r="AL900" t="s">
        <v>71</v>
      </c>
      <c r="AM900" t="s">
        <v>71</v>
      </c>
      <c r="AN900" t="s">
        <v>71</v>
      </c>
      <c r="AO900" t="s">
        <v>71</v>
      </c>
      <c r="AP900" t="s">
        <v>291</v>
      </c>
      <c r="AQ900" t="s">
        <v>292</v>
      </c>
      <c r="AR900" t="s">
        <v>71</v>
      </c>
      <c r="AS900" t="s">
        <v>71</v>
      </c>
      <c r="AT900" t="s">
        <v>71</v>
      </c>
      <c r="AU900" t="s">
        <v>770</v>
      </c>
      <c r="AV900">
        <v>2009</v>
      </c>
      <c r="AW900">
        <v>36</v>
      </c>
      <c r="AX900">
        <v>2</v>
      </c>
      <c r="AY900">
        <v>2</v>
      </c>
      <c r="AZ900" t="s">
        <v>71</v>
      </c>
      <c r="BA900" t="s">
        <v>71</v>
      </c>
      <c r="BB900" t="s">
        <v>71</v>
      </c>
      <c r="BC900">
        <v>3017</v>
      </c>
      <c r="BD900">
        <v>3027</v>
      </c>
      <c r="BE900" t="s">
        <v>71</v>
      </c>
      <c r="BF900" t="s">
        <v>8189</v>
      </c>
      <c r="BG900" t="str">
        <f>HYPERLINK("http://dx.doi.org/10.1016/j.eswa.2008.01.090","http://dx.doi.org/10.1016/j.eswa.2008.01.090")</f>
        <v>http://dx.doi.org/10.1016/j.eswa.2008.01.090</v>
      </c>
      <c r="BH900" t="s">
        <v>71</v>
      </c>
      <c r="BI900" t="s">
        <v>71</v>
      </c>
      <c r="BJ900" t="s">
        <v>71</v>
      </c>
      <c r="BK900" t="s">
        <v>71</v>
      </c>
      <c r="BL900" t="s">
        <v>71</v>
      </c>
      <c r="BM900" t="s">
        <v>71</v>
      </c>
      <c r="BN900" t="s">
        <v>71</v>
      </c>
      <c r="BO900" t="s">
        <v>71</v>
      </c>
      <c r="BP900" t="s">
        <v>71</v>
      </c>
      <c r="BQ900" t="s">
        <v>71</v>
      </c>
      <c r="BR900" t="s">
        <v>71</v>
      </c>
      <c r="BS900" t="s">
        <v>71</v>
      </c>
      <c r="BT900" t="s">
        <v>8190</v>
      </c>
      <c r="BU900" t="str">
        <f>HYPERLINK("https%3A%2F%2Fwww.webofscience.com%2Fwos%2Fwoscc%2Ffull-record%2FWOS:000262178100045","View Full Record in Web of Science")</f>
        <v>View Full Record in Web of Science</v>
      </c>
    </row>
    <row r="901" spans="1:73" x14ac:dyDescent="0.25">
      <c r="A901" t="s">
        <v>69</v>
      </c>
      <c r="B901" t="s">
        <v>8191</v>
      </c>
      <c r="C901" t="s">
        <v>71</v>
      </c>
      <c r="D901" t="s">
        <v>71</v>
      </c>
      <c r="E901" t="s">
        <v>71</v>
      </c>
      <c r="F901" t="s">
        <v>8192</v>
      </c>
      <c r="G901" t="s">
        <v>71</v>
      </c>
      <c r="H901" t="s">
        <v>71</v>
      </c>
      <c r="I901" t="s">
        <v>8193</v>
      </c>
      <c r="K901" t="s">
        <v>186</v>
      </c>
      <c r="L901" t="s">
        <v>71</v>
      </c>
      <c r="M901" t="s">
        <v>71</v>
      </c>
      <c r="N901" t="s">
        <v>71</v>
      </c>
      <c r="O901" t="s">
        <v>71</v>
      </c>
      <c r="P901" t="s">
        <v>71</v>
      </c>
      <c r="Q901" t="s">
        <v>71</v>
      </c>
      <c r="R901" t="s">
        <v>71</v>
      </c>
      <c r="S901" t="s">
        <v>71</v>
      </c>
      <c r="T901" t="s">
        <v>71</v>
      </c>
      <c r="U901" t="s">
        <v>71</v>
      </c>
      <c r="V901" t="s">
        <v>71</v>
      </c>
      <c r="W901" t="s">
        <v>8194</v>
      </c>
      <c r="X901" t="s">
        <v>71</v>
      </c>
      <c r="Y901" t="s">
        <v>71</v>
      </c>
      <c r="Z901" t="s">
        <v>71</v>
      </c>
      <c r="AA901" t="s">
        <v>71</v>
      </c>
      <c r="AB901" t="s">
        <v>8195</v>
      </c>
      <c r="AC901" t="s">
        <v>8196</v>
      </c>
      <c r="AD901" t="s">
        <v>71</v>
      </c>
      <c r="AE901" t="s">
        <v>71</v>
      </c>
      <c r="AF901" t="s">
        <v>71</v>
      </c>
      <c r="AG901" t="s">
        <v>71</v>
      </c>
      <c r="AH901" t="s">
        <v>71</v>
      </c>
      <c r="AI901" t="s">
        <v>71</v>
      </c>
      <c r="AJ901" t="s">
        <v>71</v>
      </c>
      <c r="AK901" t="s">
        <v>71</v>
      </c>
      <c r="AL901" t="s">
        <v>71</v>
      </c>
      <c r="AM901" t="s">
        <v>71</v>
      </c>
      <c r="AN901" t="s">
        <v>71</v>
      </c>
      <c r="AO901" t="s">
        <v>71</v>
      </c>
      <c r="AP901" t="s">
        <v>188</v>
      </c>
      <c r="AQ901" t="s">
        <v>810</v>
      </c>
      <c r="AR901" t="s">
        <v>71</v>
      </c>
      <c r="AS901" t="s">
        <v>71</v>
      </c>
      <c r="AT901" t="s">
        <v>71</v>
      </c>
      <c r="AU901" t="s">
        <v>728</v>
      </c>
      <c r="AV901">
        <v>2019</v>
      </c>
      <c r="AW901">
        <v>27</v>
      </c>
      <c r="AX901" t="s">
        <v>71</v>
      </c>
      <c r="AY901" t="s">
        <v>71</v>
      </c>
      <c r="AZ901">
        <v>1</v>
      </c>
      <c r="BA901" t="s">
        <v>180</v>
      </c>
      <c r="BB901" t="s">
        <v>71</v>
      </c>
      <c r="BC901">
        <v>106</v>
      </c>
      <c r="BD901">
        <v>141</v>
      </c>
      <c r="BE901" t="s">
        <v>71</v>
      </c>
      <c r="BF901" t="s">
        <v>8197</v>
      </c>
      <c r="BG901" t="str">
        <f>HYPERLINK("http://dx.doi.org/10.1142/S0218488519400063","http://dx.doi.org/10.1142/S0218488519400063")</f>
        <v>http://dx.doi.org/10.1142/S0218488519400063</v>
      </c>
      <c r="BH901" t="s">
        <v>71</v>
      </c>
      <c r="BI901" t="s">
        <v>71</v>
      </c>
      <c r="BJ901" t="s">
        <v>71</v>
      </c>
      <c r="BK901" t="s">
        <v>71</v>
      </c>
      <c r="BL901" t="s">
        <v>71</v>
      </c>
      <c r="BM901" t="s">
        <v>71</v>
      </c>
      <c r="BN901" t="s">
        <v>71</v>
      </c>
      <c r="BO901" t="s">
        <v>71</v>
      </c>
      <c r="BP901" t="s">
        <v>71</v>
      </c>
      <c r="BQ901" t="s">
        <v>71</v>
      </c>
      <c r="BR901" t="s">
        <v>71</v>
      </c>
      <c r="BS901" t="s">
        <v>71</v>
      </c>
      <c r="BT901" t="s">
        <v>8198</v>
      </c>
      <c r="BU901" t="str">
        <f>HYPERLINK("https%3A%2F%2Fwww.webofscience.com%2Fwos%2Fwoscc%2Ffull-record%2FWOS:000495443400007","View Full Record in Web of Science")</f>
        <v>View Full Record in Web of Science</v>
      </c>
    </row>
    <row r="902" spans="1:73" x14ac:dyDescent="0.25">
      <c r="A902" t="s">
        <v>69</v>
      </c>
      <c r="B902" t="s">
        <v>8199</v>
      </c>
      <c r="C902" t="s">
        <v>71</v>
      </c>
      <c r="D902" t="s">
        <v>71</v>
      </c>
      <c r="E902" t="s">
        <v>71</v>
      </c>
      <c r="F902" t="s">
        <v>8200</v>
      </c>
      <c r="G902" t="s">
        <v>71</v>
      </c>
      <c r="H902" t="s">
        <v>71</v>
      </c>
      <c r="I902" t="s">
        <v>8201</v>
      </c>
      <c r="K902" t="s">
        <v>269</v>
      </c>
      <c r="L902" t="s">
        <v>71</v>
      </c>
      <c r="M902" t="s">
        <v>71</v>
      </c>
      <c r="N902" t="s">
        <v>71</v>
      </c>
      <c r="O902" t="s">
        <v>71</v>
      </c>
      <c r="P902" t="s">
        <v>71</v>
      </c>
      <c r="Q902" t="s">
        <v>71</v>
      </c>
      <c r="R902" t="s">
        <v>71</v>
      </c>
      <c r="S902" t="s">
        <v>71</v>
      </c>
      <c r="T902" t="s">
        <v>71</v>
      </c>
      <c r="U902" t="s">
        <v>71</v>
      </c>
      <c r="V902" t="s">
        <v>71</v>
      </c>
      <c r="W902" t="s">
        <v>8202</v>
      </c>
      <c r="X902" t="s">
        <v>71</v>
      </c>
      <c r="Y902" t="s">
        <v>71</v>
      </c>
      <c r="Z902" t="s">
        <v>71</v>
      </c>
      <c r="AA902" t="s">
        <v>71</v>
      </c>
      <c r="AB902" t="s">
        <v>8203</v>
      </c>
      <c r="AC902" t="s">
        <v>8204</v>
      </c>
      <c r="AD902" t="s">
        <v>71</v>
      </c>
      <c r="AE902" t="s">
        <v>71</v>
      </c>
      <c r="AF902" t="s">
        <v>71</v>
      </c>
      <c r="AG902" t="s">
        <v>71</v>
      </c>
      <c r="AH902" t="s">
        <v>71</v>
      </c>
      <c r="AI902" t="s">
        <v>71</v>
      </c>
      <c r="AJ902" t="s">
        <v>71</v>
      </c>
      <c r="AK902" t="s">
        <v>71</v>
      </c>
      <c r="AL902" t="s">
        <v>71</v>
      </c>
      <c r="AM902" t="s">
        <v>71</v>
      </c>
      <c r="AN902" t="s">
        <v>71</v>
      </c>
      <c r="AO902" t="s">
        <v>71</v>
      </c>
      <c r="AP902" t="s">
        <v>271</v>
      </c>
      <c r="AQ902" t="s">
        <v>71</v>
      </c>
      <c r="AR902" t="s">
        <v>71</v>
      </c>
      <c r="AS902" t="s">
        <v>71</v>
      </c>
      <c r="AT902" t="s">
        <v>71</v>
      </c>
      <c r="AU902" t="s">
        <v>71</v>
      </c>
      <c r="AV902">
        <v>2019</v>
      </c>
      <c r="AW902">
        <v>7</v>
      </c>
      <c r="AX902" t="s">
        <v>71</v>
      </c>
      <c r="AY902" t="s">
        <v>71</v>
      </c>
      <c r="AZ902" t="s">
        <v>71</v>
      </c>
      <c r="BA902" t="s">
        <v>71</v>
      </c>
      <c r="BB902" t="s">
        <v>71</v>
      </c>
      <c r="BC902">
        <v>58221</v>
      </c>
      <c r="BD902">
        <v>58240</v>
      </c>
      <c r="BE902" t="s">
        <v>71</v>
      </c>
      <c r="BF902" t="s">
        <v>8205</v>
      </c>
      <c r="BG902" t="str">
        <f>HYPERLINK("http://dx.doi.org/10.1109/ACCESS.2019.2914769","http://dx.doi.org/10.1109/ACCESS.2019.2914769")</f>
        <v>http://dx.doi.org/10.1109/ACCESS.2019.2914769</v>
      </c>
      <c r="BH902" t="s">
        <v>71</v>
      </c>
      <c r="BI902" t="s">
        <v>71</v>
      </c>
      <c r="BJ902" t="s">
        <v>71</v>
      </c>
      <c r="BK902" t="s">
        <v>71</v>
      </c>
      <c r="BL902" t="s">
        <v>71</v>
      </c>
      <c r="BM902" t="s">
        <v>71</v>
      </c>
      <c r="BN902" t="s">
        <v>71</v>
      </c>
      <c r="BO902" t="s">
        <v>71</v>
      </c>
      <c r="BP902" t="s">
        <v>71</v>
      </c>
      <c r="BQ902" t="s">
        <v>71</v>
      </c>
      <c r="BR902" t="s">
        <v>71</v>
      </c>
      <c r="BS902" t="s">
        <v>71</v>
      </c>
      <c r="BT902" t="s">
        <v>8206</v>
      </c>
      <c r="BU902" t="str">
        <f>HYPERLINK("https%3A%2F%2Fwww.webofscience.com%2Fwos%2Fwoscc%2Ffull-record%2FWOS:000468535600001","View Full Record in Web of Science")</f>
        <v>View Full Record in Web of Science</v>
      </c>
    </row>
    <row r="903" spans="1:73" x14ac:dyDescent="0.25">
      <c r="A903" t="s">
        <v>69</v>
      </c>
      <c r="B903" t="s">
        <v>8207</v>
      </c>
      <c r="C903" t="s">
        <v>71</v>
      </c>
      <c r="D903" t="s">
        <v>71</v>
      </c>
      <c r="E903" t="s">
        <v>71</v>
      </c>
      <c r="F903" t="s">
        <v>8208</v>
      </c>
      <c r="G903" t="s">
        <v>71</v>
      </c>
      <c r="H903" t="s">
        <v>71</v>
      </c>
      <c r="I903" t="s">
        <v>8209</v>
      </c>
      <c r="K903" t="s">
        <v>288</v>
      </c>
      <c r="L903" t="s">
        <v>71</v>
      </c>
      <c r="M903" t="s">
        <v>71</v>
      </c>
      <c r="N903" t="s">
        <v>71</v>
      </c>
      <c r="O903" t="s">
        <v>71</v>
      </c>
      <c r="P903" t="s">
        <v>71</v>
      </c>
      <c r="Q903" t="s">
        <v>71</v>
      </c>
      <c r="R903" t="s">
        <v>71</v>
      </c>
      <c r="S903" t="s">
        <v>71</v>
      </c>
      <c r="T903" t="s">
        <v>71</v>
      </c>
      <c r="U903" t="s">
        <v>71</v>
      </c>
      <c r="V903" t="s">
        <v>71</v>
      </c>
      <c r="W903" t="s">
        <v>8210</v>
      </c>
      <c r="X903" t="s">
        <v>71</v>
      </c>
      <c r="Y903" t="s">
        <v>71</v>
      </c>
      <c r="Z903" t="s">
        <v>71</v>
      </c>
      <c r="AA903" t="s">
        <v>71</v>
      </c>
      <c r="AB903" t="s">
        <v>8211</v>
      </c>
      <c r="AC903" t="s">
        <v>8212</v>
      </c>
      <c r="AD903" t="s">
        <v>71</v>
      </c>
      <c r="AE903" t="s">
        <v>71</v>
      </c>
      <c r="AF903" t="s">
        <v>71</v>
      </c>
      <c r="AG903" t="s">
        <v>71</v>
      </c>
      <c r="AH903" t="s">
        <v>71</v>
      </c>
      <c r="AI903" t="s">
        <v>71</v>
      </c>
      <c r="AJ903" t="s">
        <v>71</v>
      </c>
      <c r="AK903" t="s">
        <v>71</v>
      </c>
      <c r="AL903" t="s">
        <v>71</v>
      </c>
      <c r="AM903" t="s">
        <v>71</v>
      </c>
      <c r="AN903" t="s">
        <v>71</v>
      </c>
      <c r="AO903" t="s">
        <v>71</v>
      </c>
      <c r="AP903" t="s">
        <v>291</v>
      </c>
      <c r="AQ903" t="s">
        <v>292</v>
      </c>
      <c r="AR903" t="s">
        <v>71</v>
      </c>
      <c r="AS903" t="s">
        <v>71</v>
      </c>
      <c r="AT903" t="s">
        <v>71</v>
      </c>
      <c r="AU903" t="s">
        <v>1392</v>
      </c>
      <c r="AV903">
        <v>2014</v>
      </c>
      <c r="AW903">
        <v>41</v>
      </c>
      <c r="AX903">
        <v>17</v>
      </c>
      <c r="AY903" t="s">
        <v>71</v>
      </c>
      <c r="AZ903" t="s">
        <v>71</v>
      </c>
      <c r="BA903" t="s">
        <v>71</v>
      </c>
      <c r="BB903" t="s">
        <v>71</v>
      </c>
      <c r="BC903">
        <v>7878</v>
      </c>
      <c r="BD903">
        <v>7888</v>
      </c>
      <c r="BE903" t="s">
        <v>71</v>
      </c>
      <c r="BF903" t="s">
        <v>8213</v>
      </c>
      <c r="BG903" t="str">
        <f>HYPERLINK("http://dx.doi.org/10.1016/j.eswa.2014.06.035","http://dx.doi.org/10.1016/j.eswa.2014.06.035")</f>
        <v>http://dx.doi.org/10.1016/j.eswa.2014.06.035</v>
      </c>
      <c r="BH903" t="s">
        <v>71</v>
      </c>
      <c r="BI903" t="s">
        <v>71</v>
      </c>
      <c r="BJ903" t="s">
        <v>71</v>
      </c>
      <c r="BK903" t="s">
        <v>71</v>
      </c>
      <c r="BL903" t="s">
        <v>71</v>
      </c>
      <c r="BM903" t="s">
        <v>71</v>
      </c>
      <c r="BN903" t="s">
        <v>71</v>
      </c>
      <c r="BO903" t="s">
        <v>71</v>
      </c>
      <c r="BP903" t="s">
        <v>71</v>
      </c>
      <c r="BQ903" t="s">
        <v>71</v>
      </c>
      <c r="BR903" t="s">
        <v>71</v>
      </c>
      <c r="BS903" t="s">
        <v>71</v>
      </c>
      <c r="BT903" t="s">
        <v>8214</v>
      </c>
      <c r="BU903" t="str">
        <f>HYPERLINK("https%3A%2F%2Fwww.webofscience.com%2Fwos%2Fwoscc%2Ffull-record%2FWOS:000341462600019","View Full Record in Web of Science")</f>
        <v>View Full Record in Web of Science</v>
      </c>
    </row>
    <row r="904" spans="1:73" x14ac:dyDescent="0.25">
      <c r="A904" t="s">
        <v>83</v>
      </c>
      <c r="B904" t="s">
        <v>8215</v>
      </c>
      <c r="C904" t="s">
        <v>71</v>
      </c>
      <c r="D904" t="s">
        <v>5113</v>
      </c>
      <c r="E904" t="s">
        <v>71</v>
      </c>
      <c r="F904" t="s">
        <v>8216</v>
      </c>
      <c r="G904" t="s">
        <v>71</v>
      </c>
      <c r="H904" t="s">
        <v>71</v>
      </c>
      <c r="I904" t="s">
        <v>8217</v>
      </c>
      <c r="K904" t="s">
        <v>5116</v>
      </c>
      <c r="L904" t="s">
        <v>71</v>
      </c>
      <c r="M904" t="s">
        <v>71</v>
      </c>
      <c r="N904" t="s">
        <v>71</v>
      </c>
      <c r="O904" t="s">
        <v>71</v>
      </c>
      <c r="P904" t="s">
        <v>5117</v>
      </c>
      <c r="Q904" t="s">
        <v>5118</v>
      </c>
      <c r="R904" t="s">
        <v>5119</v>
      </c>
      <c r="S904" t="s">
        <v>5120</v>
      </c>
      <c r="T904" t="s">
        <v>71</v>
      </c>
      <c r="U904" t="s">
        <v>71</v>
      </c>
      <c r="V904" t="s">
        <v>71</v>
      </c>
      <c r="W904" t="s">
        <v>8218</v>
      </c>
      <c r="X904" t="s">
        <v>71</v>
      </c>
      <c r="Y904" t="s">
        <v>71</v>
      </c>
      <c r="Z904" t="s">
        <v>71</v>
      </c>
      <c r="AA904" t="s">
        <v>71</v>
      </c>
      <c r="AB904" t="s">
        <v>8219</v>
      </c>
      <c r="AC904" t="s">
        <v>8220</v>
      </c>
      <c r="AD904" t="s">
        <v>71</v>
      </c>
      <c r="AE904" t="s">
        <v>71</v>
      </c>
      <c r="AF904" t="s">
        <v>71</v>
      </c>
      <c r="AG904" t="s">
        <v>71</v>
      </c>
      <c r="AH904" t="s">
        <v>71</v>
      </c>
      <c r="AI904" t="s">
        <v>71</v>
      </c>
      <c r="AJ904" t="s">
        <v>71</v>
      </c>
      <c r="AK904" t="s">
        <v>71</v>
      </c>
      <c r="AL904" t="s">
        <v>71</v>
      </c>
      <c r="AM904" t="s">
        <v>71</v>
      </c>
      <c r="AN904" t="s">
        <v>71</v>
      </c>
      <c r="AO904" t="s">
        <v>71</v>
      </c>
      <c r="AP904" t="s">
        <v>71</v>
      </c>
      <c r="AQ904" t="s">
        <v>71</v>
      </c>
      <c r="AR904" t="s">
        <v>5124</v>
      </c>
      <c r="AS904" t="s">
        <v>71</v>
      </c>
      <c r="AT904" t="s">
        <v>71</v>
      </c>
      <c r="AU904" t="s">
        <v>71</v>
      </c>
      <c r="AV904">
        <v>2013</v>
      </c>
      <c r="AW904" t="s">
        <v>71</v>
      </c>
      <c r="AX904" t="s">
        <v>71</v>
      </c>
      <c r="AY904" t="s">
        <v>71</v>
      </c>
      <c r="AZ904" t="s">
        <v>71</v>
      </c>
      <c r="BA904" t="s">
        <v>71</v>
      </c>
      <c r="BB904" t="s">
        <v>71</v>
      </c>
      <c r="BC904">
        <v>1160</v>
      </c>
      <c r="BD904">
        <v>1165</v>
      </c>
      <c r="BE904" t="s">
        <v>71</v>
      </c>
      <c r="BF904" t="s">
        <v>71</v>
      </c>
      <c r="BG904" t="s">
        <v>71</v>
      </c>
      <c r="BH904" t="s">
        <v>71</v>
      </c>
      <c r="BI904" t="s">
        <v>71</v>
      </c>
      <c r="BJ904" t="s">
        <v>71</v>
      </c>
      <c r="BK904" t="s">
        <v>71</v>
      </c>
      <c r="BL904" t="s">
        <v>71</v>
      </c>
      <c r="BM904" t="s">
        <v>71</v>
      </c>
      <c r="BN904" t="s">
        <v>71</v>
      </c>
      <c r="BO904" t="s">
        <v>71</v>
      </c>
      <c r="BP904" t="s">
        <v>71</v>
      </c>
      <c r="BQ904" t="s">
        <v>71</v>
      </c>
      <c r="BR904" t="s">
        <v>71</v>
      </c>
      <c r="BS904" t="s">
        <v>71</v>
      </c>
      <c r="BT904" t="s">
        <v>8221</v>
      </c>
      <c r="BU904" t="str">
        <f>HYPERLINK("https%3A%2F%2Fwww.webofscience.com%2Fwos%2Fwoscc%2Ffull-record%2FWOS:000333960300200","View Full Record in Web of Science")</f>
        <v>View Full Record in Web of Science</v>
      </c>
    </row>
    <row r="905" spans="1:73" x14ac:dyDescent="0.25">
      <c r="A905" t="s">
        <v>69</v>
      </c>
      <c r="B905" t="s">
        <v>8222</v>
      </c>
      <c r="C905" t="s">
        <v>71</v>
      </c>
      <c r="D905" t="s">
        <v>71</v>
      </c>
      <c r="E905" t="s">
        <v>71</v>
      </c>
      <c r="F905" t="s">
        <v>8223</v>
      </c>
      <c r="G905" t="s">
        <v>71</v>
      </c>
      <c r="H905" t="s">
        <v>71</v>
      </c>
      <c r="I905" t="s">
        <v>8224</v>
      </c>
      <c r="K905" t="s">
        <v>766</v>
      </c>
      <c r="L905" t="s">
        <v>71</v>
      </c>
      <c r="M905" t="s">
        <v>71</v>
      </c>
      <c r="N905" t="s">
        <v>71</v>
      </c>
      <c r="O905" t="s">
        <v>71</v>
      </c>
      <c r="P905" t="s">
        <v>71</v>
      </c>
      <c r="Q905" t="s">
        <v>71</v>
      </c>
      <c r="R905" t="s">
        <v>71</v>
      </c>
      <c r="S905" t="s">
        <v>71</v>
      </c>
      <c r="T905" t="s">
        <v>71</v>
      </c>
      <c r="U905" t="s">
        <v>71</v>
      </c>
      <c r="V905" t="s">
        <v>71</v>
      </c>
      <c r="W905" t="s">
        <v>8225</v>
      </c>
      <c r="X905" t="s">
        <v>71</v>
      </c>
      <c r="Y905" t="s">
        <v>71</v>
      </c>
      <c r="Z905" t="s">
        <v>71</v>
      </c>
      <c r="AA905" t="s">
        <v>71</v>
      </c>
      <c r="AB905" t="s">
        <v>8226</v>
      </c>
      <c r="AC905" t="s">
        <v>8227</v>
      </c>
      <c r="AD905" t="s">
        <v>71</v>
      </c>
      <c r="AE905" t="s">
        <v>71</v>
      </c>
      <c r="AF905" t="s">
        <v>71</v>
      </c>
      <c r="AG905" t="s">
        <v>71</v>
      </c>
      <c r="AH905" t="s">
        <v>71</v>
      </c>
      <c r="AI905" t="s">
        <v>71</v>
      </c>
      <c r="AJ905" t="s">
        <v>71</v>
      </c>
      <c r="AK905" t="s">
        <v>71</v>
      </c>
      <c r="AL905" t="s">
        <v>71</v>
      </c>
      <c r="AM905" t="s">
        <v>71</v>
      </c>
      <c r="AN905" t="s">
        <v>71</v>
      </c>
      <c r="AO905" t="s">
        <v>71</v>
      </c>
      <c r="AP905" t="s">
        <v>768</v>
      </c>
      <c r="AQ905" t="s">
        <v>769</v>
      </c>
      <c r="AR905" t="s">
        <v>71</v>
      </c>
      <c r="AS905" t="s">
        <v>71</v>
      </c>
      <c r="AT905" t="s">
        <v>71</v>
      </c>
      <c r="AU905" t="s">
        <v>1082</v>
      </c>
      <c r="AV905">
        <v>2017</v>
      </c>
      <c r="AW905">
        <v>54</v>
      </c>
      <c r="AX905" t="s">
        <v>71</v>
      </c>
      <c r="AY905" t="s">
        <v>71</v>
      </c>
      <c r="AZ905" t="s">
        <v>71</v>
      </c>
      <c r="BA905" t="s">
        <v>71</v>
      </c>
      <c r="BB905" t="s">
        <v>71</v>
      </c>
      <c r="BC905">
        <v>121</v>
      </c>
      <c r="BD905">
        <v>140</v>
      </c>
      <c r="BE905" t="s">
        <v>71</v>
      </c>
      <c r="BF905" t="s">
        <v>8228</v>
      </c>
      <c r="BG905" t="str">
        <f>HYPERLINK("http://dx.doi.org/10.1016/j.asoc.2016.12.055","http://dx.doi.org/10.1016/j.asoc.2016.12.055")</f>
        <v>http://dx.doi.org/10.1016/j.asoc.2016.12.055</v>
      </c>
      <c r="BH905" t="s">
        <v>71</v>
      </c>
      <c r="BI905" t="s">
        <v>71</v>
      </c>
      <c r="BJ905" t="s">
        <v>71</v>
      </c>
      <c r="BK905" t="s">
        <v>71</v>
      </c>
      <c r="BL905" t="s">
        <v>71</v>
      </c>
      <c r="BM905" t="s">
        <v>71</v>
      </c>
      <c r="BN905" t="s">
        <v>71</v>
      </c>
      <c r="BO905" t="s">
        <v>71</v>
      </c>
      <c r="BP905" t="s">
        <v>71</v>
      </c>
      <c r="BQ905" t="s">
        <v>71</v>
      </c>
      <c r="BR905" t="s">
        <v>71</v>
      </c>
      <c r="BS905" t="s">
        <v>71</v>
      </c>
      <c r="BT905" t="s">
        <v>8229</v>
      </c>
      <c r="BU905" t="str">
        <f>HYPERLINK("https%3A%2F%2Fwww.webofscience.com%2Fwos%2Fwoscc%2Ffull-record%2FWOS:000395901200008","View Full Record in Web of Science")</f>
        <v>View Full Record in Web of Science</v>
      </c>
    </row>
    <row r="906" spans="1:73" x14ac:dyDescent="0.25">
      <c r="A906" t="s">
        <v>83</v>
      </c>
      <c r="B906" t="s">
        <v>8230</v>
      </c>
      <c r="C906" t="s">
        <v>71</v>
      </c>
      <c r="D906" t="s">
        <v>8231</v>
      </c>
      <c r="E906" t="s">
        <v>71</v>
      </c>
      <c r="F906" t="s">
        <v>8232</v>
      </c>
      <c r="G906" t="s">
        <v>71</v>
      </c>
      <c r="H906" t="s">
        <v>71</v>
      </c>
      <c r="I906" t="s">
        <v>8233</v>
      </c>
      <c r="K906" t="s">
        <v>8234</v>
      </c>
      <c r="L906" t="s">
        <v>8235</v>
      </c>
      <c r="M906" t="s">
        <v>71</v>
      </c>
      <c r="N906" t="s">
        <v>71</v>
      </c>
      <c r="O906" t="s">
        <v>71</v>
      </c>
      <c r="P906" t="s">
        <v>8236</v>
      </c>
      <c r="Q906" t="s">
        <v>8237</v>
      </c>
      <c r="R906" t="s">
        <v>8238</v>
      </c>
      <c r="S906" t="s">
        <v>71</v>
      </c>
      <c r="T906" t="s">
        <v>71</v>
      </c>
      <c r="U906" t="s">
        <v>71</v>
      </c>
      <c r="V906" t="s">
        <v>71</v>
      </c>
      <c r="W906" t="s">
        <v>8239</v>
      </c>
      <c r="X906" t="s">
        <v>71</v>
      </c>
      <c r="Y906" t="s">
        <v>71</v>
      </c>
      <c r="Z906" t="s">
        <v>71</v>
      </c>
      <c r="AA906" t="s">
        <v>71</v>
      </c>
      <c r="AB906" t="s">
        <v>8240</v>
      </c>
      <c r="AC906" t="s">
        <v>71</v>
      </c>
      <c r="AD906" t="s">
        <v>71</v>
      </c>
      <c r="AE906" t="s">
        <v>71</v>
      </c>
      <c r="AF906" t="s">
        <v>71</v>
      </c>
      <c r="AG906" t="s">
        <v>71</v>
      </c>
      <c r="AH906" t="s">
        <v>71</v>
      </c>
      <c r="AI906" t="s">
        <v>71</v>
      </c>
      <c r="AJ906" t="s">
        <v>71</v>
      </c>
      <c r="AK906" t="s">
        <v>71</v>
      </c>
      <c r="AL906" t="s">
        <v>71</v>
      </c>
      <c r="AM906" t="s">
        <v>71</v>
      </c>
      <c r="AN906" t="s">
        <v>71</v>
      </c>
      <c r="AO906" t="s">
        <v>71</v>
      </c>
      <c r="AP906" t="s">
        <v>8241</v>
      </c>
      <c r="AQ906" t="s">
        <v>71</v>
      </c>
      <c r="AR906" t="s">
        <v>8242</v>
      </c>
      <c r="AS906" t="s">
        <v>71</v>
      </c>
      <c r="AT906" t="s">
        <v>71</v>
      </c>
      <c r="AU906" t="s">
        <v>71</v>
      </c>
      <c r="AV906">
        <v>2016</v>
      </c>
      <c r="AW906">
        <v>51</v>
      </c>
      <c r="AX906" t="s">
        <v>71</v>
      </c>
      <c r="AY906" t="s">
        <v>71</v>
      </c>
      <c r="AZ906" t="s">
        <v>71</v>
      </c>
      <c r="BA906" t="s">
        <v>71</v>
      </c>
      <c r="BB906" t="s">
        <v>71</v>
      </c>
      <c r="BC906">
        <v>139</v>
      </c>
      <c r="BD906">
        <v>146</v>
      </c>
      <c r="BE906" t="s">
        <v>71</v>
      </c>
      <c r="BF906" t="s">
        <v>71</v>
      </c>
      <c r="BG906" t="s">
        <v>71</v>
      </c>
      <c r="BH906" t="s">
        <v>71</v>
      </c>
      <c r="BI906" t="s">
        <v>71</v>
      </c>
      <c r="BJ906" t="s">
        <v>71</v>
      </c>
      <c r="BK906" t="s">
        <v>71</v>
      </c>
      <c r="BL906" t="s">
        <v>71</v>
      </c>
      <c r="BM906" t="s">
        <v>71</v>
      </c>
      <c r="BN906" t="s">
        <v>71</v>
      </c>
      <c r="BO906" t="s">
        <v>71</v>
      </c>
      <c r="BP906" t="s">
        <v>71</v>
      </c>
      <c r="BQ906" t="s">
        <v>71</v>
      </c>
      <c r="BR906" t="s">
        <v>71</v>
      </c>
      <c r="BS906" t="s">
        <v>71</v>
      </c>
      <c r="BT906" t="s">
        <v>8243</v>
      </c>
      <c r="BU906" t="str">
        <f>HYPERLINK("https%3A%2F%2Fwww.webofscience.com%2Fwos%2Fwoscc%2Ffull-record%2FWOS:000390305500027","View Full Record in Web of Science")</f>
        <v>View Full Record in Web of Science</v>
      </c>
    </row>
    <row r="907" spans="1:73" x14ac:dyDescent="0.25">
      <c r="A907" t="s">
        <v>83</v>
      </c>
      <c r="B907" t="s">
        <v>8244</v>
      </c>
      <c r="C907" t="s">
        <v>71</v>
      </c>
      <c r="D907" t="s">
        <v>8245</v>
      </c>
      <c r="E907" t="s">
        <v>71</v>
      </c>
      <c r="F907" t="s">
        <v>8246</v>
      </c>
      <c r="G907" t="s">
        <v>71</v>
      </c>
      <c r="H907" t="s">
        <v>71</v>
      </c>
      <c r="I907" t="s">
        <v>8247</v>
      </c>
      <c r="K907" t="s">
        <v>8248</v>
      </c>
      <c r="L907" t="s">
        <v>1280</v>
      </c>
      <c r="M907" t="s">
        <v>71</v>
      </c>
      <c r="N907" t="s">
        <v>71</v>
      </c>
      <c r="O907" t="s">
        <v>71</v>
      </c>
      <c r="P907" t="s">
        <v>8249</v>
      </c>
      <c r="Q907" t="s">
        <v>8250</v>
      </c>
      <c r="R907" t="s">
        <v>8251</v>
      </c>
      <c r="S907" t="s">
        <v>8252</v>
      </c>
      <c r="T907" t="s">
        <v>71</v>
      </c>
      <c r="U907" t="s">
        <v>71</v>
      </c>
      <c r="V907" t="s">
        <v>71</v>
      </c>
      <c r="W907" t="s">
        <v>8253</v>
      </c>
      <c r="X907" t="s">
        <v>71</v>
      </c>
      <c r="Y907" t="s">
        <v>71</v>
      </c>
      <c r="Z907" t="s">
        <v>71</v>
      </c>
      <c r="AA907" t="s">
        <v>71</v>
      </c>
      <c r="AB907" t="s">
        <v>2514</v>
      </c>
      <c r="AC907" t="s">
        <v>71</v>
      </c>
      <c r="AD907" t="s">
        <v>71</v>
      </c>
      <c r="AE907" t="s">
        <v>71</v>
      </c>
      <c r="AF907" t="s">
        <v>71</v>
      </c>
      <c r="AG907" t="s">
        <v>71</v>
      </c>
      <c r="AH907" t="s">
        <v>71</v>
      </c>
      <c r="AI907" t="s">
        <v>71</v>
      </c>
      <c r="AJ907" t="s">
        <v>71</v>
      </c>
      <c r="AK907" t="s">
        <v>71</v>
      </c>
      <c r="AL907" t="s">
        <v>71</v>
      </c>
      <c r="AM907" t="s">
        <v>71</v>
      </c>
      <c r="AN907" t="s">
        <v>71</v>
      </c>
      <c r="AO907" t="s">
        <v>71</v>
      </c>
      <c r="AP907" t="s">
        <v>695</v>
      </c>
      <c r="AQ907" t="s">
        <v>71</v>
      </c>
      <c r="AR907" t="s">
        <v>8254</v>
      </c>
      <c r="AS907" t="s">
        <v>71</v>
      </c>
      <c r="AT907" t="s">
        <v>71</v>
      </c>
      <c r="AU907" t="s">
        <v>71</v>
      </c>
      <c r="AV907">
        <v>2011</v>
      </c>
      <c r="AW907">
        <v>6975</v>
      </c>
      <c r="AX907" t="s">
        <v>71</v>
      </c>
      <c r="AY907" t="s">
        <v>5976</v>
      </c>
      <c r="AZ907" t="s">
        <v>71</v>
      </c>
      <c r="BA907" t="s">
        <v>71</v>
      </c>
      <c r="BB907" t="s">
        <v>71</v>
      </c>
      <c r="BC907">
        <v>216</v>
      </c>
      <c r="BD907">
        <v>223</v>
      </c>
      <c r="BE907" t="s">
        <v>71</v>
      </c>
      <c r="BF907" t="s">
        <v>71</v>
      </c>
      <c r="BG907" t="s">
        <v>71</v>
      </c>
      <c r="BH907" t="s">
        <v>71</v>
      </c>
      <c r="BI907" t="s">
        <v>71</v>
      </c>
      <c r="BJ907" t="s">
        <v>71</v>
      </c>
      <c r="BK907" t="s">
        <v>71</v>
      </c>
      <c r="BL907" t="s">
        <v>71</v>
      </c>
      <c r="BM907" t="s">
        <v>71</v>
      </c>
      <c r="BN907" t="s">
        <v>71</v>
      </c>
      <c r="BO907" t="s">
        <v>71</v>
      </c>
      <c r="BP907" t="s">
        <v>71</v>
      </c>
      <c r="BQ907" t="s">
        <v>71</v>
      </c>
      <c r="BR907" t="s">
        <v>71</v>
      </c>
      <c r="BS907" t="s">
        <v>71</v>
      </c>
      <c r="BT907" t="s">
        <v>8255</v>
      </c>
      <c r="BU907" t="str">
        <f>HYPERLINK("https%3A%2F%2Fwww.webofscience.com%2Fwos%2Fwoscc%2Ffull-record%2FWOS:000306503700023","View Full Record in Web of Science")</f>
        <v>View Full Record in Web of Science</v>
      </c>
    </row>
    <row r="908" spans="1:73" x14ac:dyDescent="0.25">
      <c r="A908" t="s">
        <v>83</v>
      </c>
      <c r="B908" t="s">
        <v>8256</v>
      </c>
      <c r="C908" t="s">
        <v>71</v>
      </c>
      <c r="D908" t="s">
        <v>8257</v>
      </c>
      <c r="E908" t="s">
        <v>71</v>
      </c>
      <c r="F908" t="s">
        <v>8258</v>
      </c>
      <c r="G908" t="s">
        <v>71</v>
      </c>
      <c r="H908" t="s">
        <v>71</v>
      </c>
      <c r="I908" t="s">
        <v>8259</v>
      </c>
      <c r="K908" t="s">
        <v>8260</v>
      </c>
      <c r="L908" t="s">
        <v>601</v>
      </c>
      <c r="M908" t="s">
        <v>71</v>
      </c>
      <c r="N908" t="s">
        <v>71</v>
      </c>
      <c r="O908" t="s">
        <v>71</v>
      </c>
      <c r="P908" t="s">
        <v>8261</v>
      </c>
      <c r="Q908" t="s">
        <v>8262</v>
      </c>
      <c r="R908" t="s">
        <v>8263</v>
      </c>
      <c r="S908" t="s">
        <v>8264</v>
      </c>
      <c r="T908" t="s">
        <v>71</v>
      </c>
      <c r="U908" t="s">
        <v>71</v>
      </c>
      <c r="V908" t="s">
        <v>71</v>
      </c>
      <c r="W908" t="s">
        <v>8265</v>
      </c>
      <c r="X908" t="s">
        <v>71</v>
      </c>
      <c r="Y908" t="s">
        <v>71</v>
      </c>
      <c r="Z908" t="s">
        <v>71</v>
      </c>
      <c r="AA908" t="s">
        <v>71</v>
      </c>
      <c r="AB908" t="s">
        <v>8266</v>
      </c>
      <c r="AC908" t="s">
        <v>8267</v>
      </c>
      <c r="AD908" t="s">
        <v>71</v>
      </c>
      <c r="AE908" t="s">
        <v>71</v>
      </c>
      <c r="AF908" t="s">
        <v>71</v>
      </c>
      <c r="AG908" t="s">
        <v>71</v>
      </c>
      <c r="AH908" t="s">
        <v>71</v>
      </c>
      <c r="AI908" t="s">
        <v>71</v>
      </c>
      <c r="AJ908" t="s">
        <v>71</v>
      </c>
      <c r="AK908" t="s">
        <v>71</v>
      </c>
      <c r="AL908" t="s">
        <v>71</v>
      </c>
      <c r="AM908" t="s">
        <v>71</v>
      </c>
      <c r="AN908" t="s">
        <v>71</v>
      </c>
      <c r="AO908" t="s">
        <v>71</v>
      </c>
      <c r="AP908" t="s">
        <v>606</v>
      </c>
      <c r="AQ908" t="s">
        <v>607</v>
      </c>
      <c r="AR908" t="s">
        <v>8268</v>
      </c>
      <c r="AS908" t="s">
        <v>71</v>
      </c>
      <c r="AT908" t="s">
        <v>71</v>
      </c>
      <c r="AU908" t="s">
        <v>71</v>
      </c>
      <c r="AV908">
        <v>2019</v>
      </c>
      <c r="AW908">
        <v>822</v>
      </c>
      <c r="AX908" t="s">
        <v>71</v>
      </c>
      <c r="AY908" t="s">
        <v>71</v>
      </c>
      <c r="AZ908" t="s">
        <v>71</v>
      </c>
      <c r="BA908" t="s">
        <v>71</v>
      </c>
      <c r="BB908" t="s">
        <v>71</v>
      </c>
      <c r="BC908">
        <v>224</v>
      </c>
      <c r="BD908">
        <v>232</v>
      </c>
      <c r="BE908" t="s">
        <v>71</v>
      </c>
      <c r="BF908" t="s">
        <v>8269</v>
      </c>
      <c r="BG908" t="str">
        <f>HYPERLINK("http://dx.doi.org/10.1007/978-3-319-96077-7_23","http://dx.doi.org/10.1007/978-3-319-96077-7_23")</f>
        <v>http://dx.doi.org/10.1007/978-3-319-96077-7_23</v>
      </c>
      <c r="BH908" t="s">
        <v>71</v>
      </c>
      <c r="BI908" t="s">
        <v>71</v>
      </c>
      <c r="BJ908" t="s">
        <v>71</v>
      </c>
      <c r="BK908" t="s">
        <v>71</v>
      </c>
      <c r="BL908" t="s">
        <v>71</v>
      </c>
      <c r="BM908" t="s">
        <v>71</v>
      </c>
      <c r="BN908" t="s">
        <v>71</v>
      </c>
      <c r="BO908" t="s">
        <v>71</v>
      </c>
      <c r="BP908" t="s">
        <v>71</v>
      </c>
      <c r="BQ908" t="s">
        <v>71</v>
      </c>
      <c r="BR908" t="s">
        <v>71</v>
      </c>
      <c r="BS908" t="s">
        <v>71</v>
      </c>
      <c r="BT908" t="s">
        <v>8270</v>
      </c>
      <c r="BU908" t="str">
        <f>HYPERLINK("https%3A%2F%2Fwww.webofscience.com%2Fwos%2Fwoscc%2Ffull-record%2FWOS:000473064000023","View Full Record in Web of Science")</f>
        <v>View Full Record in Web of Science</v>
      </c>
    </row>
    <row r="909" spans="1:73" x14ac:dyDescent="0.25">
      <c r="A909" t="s">
        <v>69</v>
      </c>
      <c r="B909" t="s">
        <v>8271</v>
      </c>
      <c r="C909" t="s">
        <v>71</v>
      </c>
      <c r="D909" t="s">
        <v>71</v>
      </c>
      <c r="E909" t="s">
        <v>71</v>
      </c>
      <c r="F909" t="s">
        <v>8272</v>
      </c>
      <c r="G909" t="s">
        <v>71</v>
      </c>
      <c r="H909" t="s">
        <v>71</v>
      </c>
      <c r="I909" t="s">
        <v>8273</v>
      </c>
      <c r="K909" t="s">
        <v>3113</v>
      </c>
      <c r="L909" t="s">
        <v>71</v>
      </c>
      <c r="M909" t="s">
        <v>71</v>
      </c>
      <c r="N909" t="s">
        <v>71</v>
      </c>
      <c r="O909" t="s">
        <v>71</v>
      </c>
      <c r="P909" t="s">
        <v>71</v>
      </c>
      <c r="Q909" t="s">
        <v>71</v>
      </c>
      <c r="R909" t="s">
        <v>71</v>
      </c>
      <c r="S909" t="s">
        <v>71</v>
      </c>
      <c r="T909" t="s">
        <v>71</v>
      </c>
      <c r="U909" t="s">
        <v>71</v>
      </c>
      <c r="V909" t="s">
        <v>71</v>
      </c>
      <c r="W909" t="s">
        <v>8274</v>
      </c>
      <c r="X909" t="s">
        <v>71</v>
      </c>
      <c r="Y909" t="s">
        <v>71</v>
      </c>
      <c r="Z909" t="s">
        <v>71</v>
      </c>
      <c r="AA909" t="s">
        <v>71</v>
      </c>
      <c r="AB909" t="s">
        <v>71</v>
      </c>
      <c r="AC909" t="s">
        <v>71</v>
      </c>
      <c r="AD909" t="s">
        <v>71</v>
      </c>
      <c r="AE909" t="s">
        <v>71</v>
      </c>
      <c r="AF909" t="s">
        <v>71</v>
      </c>
      <c r="AG909" t="s">
        <v>71</v>
      </c>
      <c r="AH909" t="s">
        <v>71</v>
      </c>
      <c r="AI909" t="s">
        <v>71</v>
      </c>
      <c r="AJ909" t="s">
        <v>71</v>
      </c>
      <c r="AK909" t="s">
        <v>71</v>
      </c>
      <c r="AL909" t="s">
        <v>71</v>
      </c>
      <c r="AM909" t="s">
        <v>71</v>
      </c>
      <c r="AN909" t="s">
        <v>71</v>
      </c>
      <c r="AO909" t="s">
        <v>71</v>
      </c>
      <c r="AP909" t="s">
        <v>3115</v>
      </c>
      <c r="AQ909" t="s">
        <v>3116</v>
      </c>
      <c r="AR909" t="s">
        <v>71</v>
      </c>
      <c r="AS909" t="s">
        <v>71</v>
      </c>
      <c r="AT909" t="s">
        <v>71</v>
      </c>
      <c r="AU909" t="s">
        <v>728</v>
      </c>
      <c r="AV909">
        <v>2022</v>
      </c>
      <c r="AW909">
        <v>191</v>
      </c>
      <c r="AX909" t="s">
        <v>71</v>
      </c>
      <c r="AY909" t="s">
        <v>71</v>
      </c>
      <c r="AZ909" t="s">
        <v>71</v>
      </c>
      <c r="BA909" t="s">
        <v>71</v>
      </c>
      <c r="BB909" t="s">
        <v>71</v>
      </c>
      <c r="BC909" t="s">
        <v>71</v>
      </c>
      <c r="BD909" t="s">
        <v>71</v>
      </c>
      <c r="BE909">
        <v>104629</v>
      </c>
      <c r="BF909" t="s">
        <v>8275</v>
      </c>
      <c r="BG909" t="str">
        <f>HYPERLINK("http://dx.doi.org/10.1016/j.compedu.2022.104629","http://dx.doi.org/10.1016/j.compedu.2022.104629")</f>
        <v>http://dx.doi.org/10.1016/j.compedu.2022.104629</v>
      </c>
      <c r="BH909" t="s">
        <v>71</v>
      </c>
      <c r="BI909" t="s">
        <v>71</v>
      </c>
      <c r="BJ909" t="s">
        <v>71</v>
      </c>
      <c r="BK909" t="s">
        <v>71</v>
      </c>
      <c r="BL909" t="s">
        <v>71</v>
      </c>
      <c r="BM909" t="s">
        <v>71</v>
      </c>
      <c r="BN909" t="s">
        <v>71</v>
      </c>
      <c r="BO909" t="s">
        <v>71</v>
      </c>
      <c r="BP909" t="s">
        <v>71</v>
      </c>
      <c r="BQ909" t="s">
        <v>71</v>
      </c>
      <c r="BR909" t="s">
        <v>71</v>
      </c>
      <c r="BS909" t="s">
        <v>71</v>
      </c>
      <c r="BT909" t="s">
        <v>8276</v>
      </c>
      <c r="BU909" t="str">
        <f>HYPERLINK("https%3A%2F%2Fwww.webofscience.com%2Fwos%2Fwoscc%2Ffull-record%2FWOS:000860347300005","View Full Record in Web of Science")</f>
        <v>View Full Record in Web of Science</v>
      </c>
    </row>
    <row r="910" spans="1:73" x14ac:dyDescent="0.25">
      <c r="A910" t="s">
        <v>69</v>
      </c>
      <c r="B910" t="s">
        <v>8277</v>
      </c>
      <c r="C910" t="s">
        <v>71</v>
      </c>
      <c r="D910" t="s">
        <v>71</v>
      </c>
      <c r="E910" t="s">
        <v>71</v>
      </c>
      <c r="F910" t="s">
        <v>8278</v>
      </c>
      <c r="G910" t="s">
        <v>71</v>
      </c>
      <c r="H910" t="s">
        <v>71</v>
      </c>
      <c r="I910" t="s">
        <v>8279</v>
      </c>
      <c r="K910" t="s">
        <v>288</v>
      </c>
      <c r="L910" t="s">
        <v>71</v>
      </c>
      <c r="M910" t="s">
        <v>71</v>
      </c>
      <c r="N910" t="s">
        <v>71</v>
      </c>
      <c r="O910" t="s">
        <v>71</v>
      </c>
      <c r="P910" t="s">
        <v>71</v>
      </c>
      <c r="Q910" t="s">
        <v>71</v>
      </c>
      <c r="R910" t="s">
        <v>71</v>
      </c>
      <c r="S910" t="s">
        <v>71</v>
      </c>
      <c r="T910" t="s">
        <v>71</v>
      </c>
      <c r="U910" t="s">
        <v>71</v>
      </c>
      <c r="V910" t="s">
        <v>71</v>
      </c>
      <c r="W910" t="s">
        <v>8280</v>
      </c>
      <c r="X910" t="s">
        <v>71</v>
      </c>
      <c r="Y910" t="s">
        <v>71</v>
      </c>
      <c r="Z910" t="s">
        <v>71</v>
      </c>
      <c r="AA910" t="s">
        <v>71</v>
      </c>
      <c r="AB910" t="s">
        <v>8281</v>
      </c>
      <c r="AC910" t="s">
        <v>8282</v>
      </c>
      <c r="AD910" t="s">
        <v>71</v>
      </c>
      <c r="AE910" t="s">
        <v>71</v>
      </c>
      <c r="AF910" t="s">
        <v>71</v>
      </c>
      <c r="AG910" t="s">
        <v>71</v>
      </c>
      <c r="AH910" t="s">
        <v>71</v>
      </c>
      <c r="AI910" t="s">
        <v>71</v>
      </c>
      <c r="AJ910" t="s">
        <v>71</v>
      </c>
      <c r="AK910" t="s">
        <v>71</v>
      </c>
      <c r="AL910" t="s">
        <v>71</v>
      </c>
      <c r="AM910" t="s">
        <v>71</v>
      </c>
      <c r="AN910" t="s">
        <v>71</v>
      </c>
      <c r="AO910" t="s">
        <v>71</v>
      </c>
      <c r="AP910" t="s">
        <v>291</v>
      </c>
      <c r="AQ910" t="s">
        <v>292</v>
      </c>
      <c r="AR910" t="s">
        <v>71</v>
      </c>
      <c r="AS910" t="s">
        <v>71</v>
      </c>
      <c r="AT910" t="s">
        <v>71</v>
      </c>
      <c r="AU910" t="s">
        <v>1549</v>
      </c>
      <c r="AV910">
        <v>2021</v>
      </c>
      <c r="AW910">
        <v>183</v>
      </c>
      <c r="AX910" t="s">
        <v>71</v>
      </c>
      <c r="AY910" t="s">
        <v>71</v>
      </c>
      <c r="AZ910" t="s">
        <v>71</v>
      </c>
      <c r="BA910" t="s">
        <v>71</v>
      </c>
      <c r="BB910" t="s">
        <v>71</v>
      </c>
      <c r="BC910" t="s">
        <v>71</v>
      </c>
      <c r="BD910" t="s">
        <v>71</v>
      </c>
      <c r="BE910">
        <v>115383</v>
      </c>
      <c r="BF910" t="s">
        <v>8283</v>
      </c>
      <c r="BG910" t="str">
        <f>HYPERLINK("http://dx.doi.org/10.1016/j.eswa.2021.115383","http://dx.doi.org/10.1016/j.eswa.2021.115383")</f>
        <v>http://dx.doi.org/10.1016/j.eswa.2021.115383</v>
      </c>
      <c r="BH910" t="s">
        <v>71</v>
      </c>
      <c r="BI910" t="s">
        <v>2045</v>
      </c>
      <c r="BJ910" t="s">
        <v>71</v>
      </c>
      <c r="BK910" t="s">
        <v>71</v>
      </c>
      <c r="BL910" t="s">
        <v>71</v>
      </c>
      <c r="BM910" t="s">
        <v>71</v>
      </c>
      <c r="BN910" t="s">
        <v>71</v>
      </c>
      <c r="BO910" t="s">
        <v>71</v>
      </c>
      <c r="BP910" t="s">
        <v>71</v>
      </c>
      <c r="BQ910" t="s">
        <v>71</v>
      </c>
      <c r="BR910" t="s">
        <v>71</v>
      </c>
      <c r="BS910" t="s">
        <v>71</v>
      </c>
      <c r="BT910" t="s">
        <v>8284</v>
      </c>
      <c r="BU910" t="str">
        <f>HYPERLINK("https%3A%2F%2Fwww.webofscience.com%2Fwos%2Fwoscc%2Ffull-record%2FWOS:000691995800006","View Full Record in Web of Science")</f>
        <v>View Full Record in Web of Science</v>
      </c>
    </row>
    <row r="911" spans="1:73" x14ac:dyDescent="0.25">
      <c r="A911" t="s">
        <v>69</v>
      </c>
      <c r="B911" t="s">
        <v>8285</v>
      </c>
      <c r="C911" t="s">
        <v>71</v>
      </c>
      <c r="D911" t="s">
        <v>71</v>
      </c>
      <c r="E911" t="s">
        <v>71</v>
      </c>
      <c r="F911" t="s">
        <v>8286</v>
      </c>
      <c r="G911" t="s">
        <v>71</v>
      </c>
      <c r="H911" t="s">
        <v>71</v>
      </c>
      <c r="I911" t="s">
        <v>8287</v>
      </c>
      <c r="K911" t="s">
        <v>74</v>
      </c>
      <c r="L911" t="s">
        <v>71</v>
      </c>
      <c r="M911" t="s">
        <v>71</v>
      </c>
      <c r="N911" t="s">
        <v>71</v>
      </c>
      <c r="O911" t="s">
        <v>71</v>
      </c>
      <c r="P911" t="s">
        <v>71</v>
      </c>
      <c r="Q911" t="s">
        <v>71</v>
      </c>
      <c r="R911" t="s">
        <v>71</v>
      </c>
      <c r="S911" t="s">
        <v>71</v>
      </c>
      <c r="T911" t="s">
        <v>71</v>
      </c>
      <c r="U911" t="s">
        <v>71</v>
      </c>
      <c r="V911" t="s">
        <v>71</v>
      </c>
      <c r="W911" t="s">
        <v>8288</v>
      </c>
      <c r="X911" t="s">
        <v>71</v>
      </c>
      <c r="Y911" t="s">
        <v>71</v>
      </c>
      <c r="Z911" t="s">
        <v>71</v>
      </c>
      <c r="AA911" t="s">
        <v>71</v>
      </c>
      <c r="AB911" t="s">
        <v>8289</v>
      </c>
      <c r="AC911" t="s">
        <v>8290</v>
      </c>
      <c r="AD911" t="s">
        <v>71</v>
      </c>
      <c r="AE911" t="s">
        <v>71</v>
      </c>
      <c r="AF911" t="s">
        <v>71</v>
      </c>
      <c r="AG911" t="s">
        <v>71</v>
      </c>
      <c r="AH911" t="s">
        <v>71</v>
      </c>
      <c r="AI911" t="s">
        <v>71</v>
      </c>
      <c r="AJ911" t="s">
        <v>71</v>
      </c>
      <c r="AK911" t="s">
        <v>71</v>
      </c>
      <c r="AL911" t="s">
        <v>71</v>
      </c>
      <c r="AM911" t="s">
        <v>71</v>
      </c>
      <c r="AN911" t="s">
        <v>71</v>
      </c>
      <c r="AO911" t="s">
        <v>71</v>
      </c>
      <c r="AP911" t="s">
        <v>77</v>
      </c>
      <c r="AQ911" t="s">
        <v>78</v>
      </c>
      <c r="AR911" t="s">
        <v>71</v>
      </c>
      <c r="AS911" t="s">
        <v>71</v>
      </c>
      <c r="AT911" t="s">
        <v>71</v>
      </c>
      <c r="AU911" t="s">
        <v>1082</v>
      </c>
      <c r="AV911">
        <v>2022</v>
      </c>
      <c r="AW911">
        <v>26</v>
      </c>
      <c r="AX911">
        <v>9</v>
      </c>
      <c r="AY911" t="s">
        <v>71</v>
      </c>
      <c r="AZ911" t="s">
        <v>71</v>
      </c>
      <c r="BA911" t="s">
        <v>71</v>
      </c>
      <c r="BB911" t="s">
        <v>71</v>
      </c>
      <c r="BC911">
        <v>4081</v>
      </c>
      <c r="BD911">
        <v>4102</v>
      </c>
      <c r="BE911" t="s">
        <v>71</v>
      </c>
      <c r="BF911" t="s">
        <v>8291</v>
      </c>
      <c r="BG911" t="str">
        <f>HYPERLINK("http://dx.doi.org/10.1007/s00500-022-06922-2","http://dx.doi.org/10.1007/s00500-022-06922-2")</f>
        <v>http://dx.doi.org/10.1007/s00500-022-06922-2</v>
      </c>
      <c r="BH911" t="s">
        <v>71</v>
      </c>
      <c r="BI911" t="s">
        <v>3077</v>
      </c>
      <c r="BJ911" t="s">
        <v>71</v>
      </c>
      <c r="BK911" t="s">
        <v>71</v>
      </c>
      <c r="BL911" t="s">
        <v>71</v>
      </c>
      <c r="BM911" t="s">
        <v>71</v>
      </c>
      <c r="BN911" t="s">
        <v>71</v>
      </c>
      <c r="BO911" t="s">
        <v>71</v>
      </c>
      <c r="BP911" t="s">
        <v>71</v>
      </c>
      <c r="BQ911" t="s">
        <v>71</v>
      </c>
      <c r="BR911" t="s">
        <v>71</v>
      </c>
      <c r="BS911" t="s">
        <v>71</v>
      </c>
      <c r="BT911" t="s">
        <v>8292</v>
      </c>
      <c r="BU911" t="str">
        <f>HYPERLINK("https%3A%2F%2Fwww.webofscience.com%2Fwos%2Fwoscc%2Ffull-record%2FWOS:000778734900005","View Full Record in Web of Science")</f>
        <v>View Full Record in Web of Science</v>
      </c>
    </row>
    <row r="912" spans="1:73" x14ac:dyDescent="0.25">
      <c r="A912" t="s">
        <v>69</v>
      </c>
      <c r="B912" t="s">
        <v>8293</v>
      </c>
      <c r="C912" t="s">
        <v>71</v>
      </c>
      <c r="D912" t="s">
        <v>71</v>
      </c>
      <c r="E912" t="s">
        <v>71</v>
      </c>
      <c r="F912" t="s">
        <v>8294</v>
      </c>
      <c r="G912" t="s">
        <v>71</v>
      </c>
      <c r="H912" t="s">
        <v>71</v>
      </c>
      <c r="I912" t="s">
        <v>8295</v>
      </c>
      <c r="K912" t="s">
        <v>186</v>
      </c>
      <c r="L912" t="s">
        <v>71</v>
      </c>
      <c r="M912" t="s">
        <v>71</v>
      </c>
      <c r="N912" t="s">
        <v>71</v>
      </c>
      <c r="O912" t="s">
        <v>71</v>
      </c>
      <c r="P912" t="s">
        <v>71</v>
      </c>
      <c r="Q912" t="s">
        <v>71</v>
      </c>
      <c r="R912" t="s">
        <v>71</v>
      </c>
      <c r="S912" t="s">
        <v>71</v>
      </c>
      <c r="T912" t="s">
        <v>71</v>
      </c>
      <c r="U912" t="s">
        <v>71</v>
      </c>
      <c r="V912" t="s">
        <v>71</v>
      </c>
      <c r="W912" t="s">
        <v>8296</v>
      </c>
      <c r="X912" t="s">
        <v>71</v>
      </c>
      <c r="Y912" t="s">
        <v>71</v>
      </c>
      <c r="Z912" t="s">
        <v>71</v>
      </c>
      <c r="AA912" t="s">
        <v>71</v>
      </c>
      <c r="AB912" t="s">
        <v>71</v>
      </c>
      <c r="AC912" t="s">
        <v>8297</v>
      </c>
      <c r="AD912" t="s">
        <v>71</v>
      </c>
      <c r="AE912" t="s">
        <v>71</v>
      </c>
      <c r="AF912" t="s">
        <v>71</v>
      </c>
      <c r="AG912" t="s">
        <v>71</v>
      </c>
      <c r="AH912" t="s">
        <v>71</v>
      </c>
      <c r="AI912" t="s">
        <v>71</v>
      </c>
      <c r="AJ912" t="s">
        <v>71</v>
      </c>
      <c r="AK912" t="s">
        <v>71</v>
      </c>
      <c r="AL912" t="s">
        <v>71</v>
      </c>
      <c r="AM912" t="s">
        <v>71</v>
      </c>
      <c r="AN912" t="s">
        <v>71</v>
      </c>
      <c r="AO912" t="s">
        <v>71</v>
      </c>
      <c r="AP912" t="s">
        <v>188</v>
      </c>
      <c r="AQ912" t="s">
        <v>810</v>
      </c>
      <c r="AR912" t="s">
        <v>71</v>
      </c>
      <c r="AS912" t="s">
        <v>71</v>
      </c>
      <c r="AT912" t="s">
        <v>71</v>
      </c>
      <c r="AU912" t="s">
        <v>129</v>
      </c>
      <c r="AV912">
        <v>2022</v>
      </c>
      <c r="AW912">
        <v>30</v>
      </c>
      <c r="AX912">
        <v>4</v>
      </c>
      <c r="AY912" t="s">
        <v>71</v>
      </c>
      <c r="AZ912" t="s">
        <v>71</v>
      </c>
      <c r="BA912" t="s">
        <v>71</v>
      </c>
      <c r="BB912" t="s">
        <v>71</v>
      </c>
      <c r="BC912">
        <v>595</v>
      </c>
      <c r="BD912">
        <v>624</v>
      </c>
      <c r="BE912" t="s">
        <v>71</v>
      </c>
      <c r="BF912" t="s">
        <v>8298</v>
      </c>
      <c r="BG912" t="str">
        <f>HYPERLINK("http://dx.doi.org/10.1142/S0218488522500155","http://dx.doi.org/10.1142/S0218488522500155")</f>
        <v>http://dx.doi.org/10.1142/S0218488522500155</v>
      </c>
      <c r="BH912" t="s">
        <v>71</v>
      </c>
      <c r="BI912" t="s">
        <v>71</v>
      </c>
      <c r="BJ912" t="s">
        <v>71</v>
      </c>
      <c r="BK912" t="s">
        <v>71</v>
      </c>
      <c r="BL912" t="s">
        <v>71</v>
      </c>
      <c r="BM912" t="s">
        <v>71</v>
      </c>
      <c r="BN912" t="s">
        <v>71</v>
      </c>
      <c r="BO912" t="s">
        <v>71</v>
      </c>
      <c r="BP912" t="s">
        <v>71</v>
      </c>
      <c r="BQ912" t="s">
        <v>71</v>
      </c>
      <c r="BR912" t="s">
        <v>71</v>
      </c>
      <c r="BS912" t="s">
        <v>71</v>
      </c>
      <c r="BT912" t="s">
        <v>8299</v>
      </c>
      <c r="BU912" t="str">
        <f>HYPERLINK("https%3A%2F%2Fwww.webofscience.com%2Fwos%2Fwoscc%2Ffull-record%2FWOS:000851519100003","View Full Record in Web of Science")</f>
        <v>View Full Record in Web of Science</v>
      </c>
    </row>
    <row r="913" spans="1:73" x14ac:dyDescent="0.25">
      <c r="A913" t="s">
        <v>69</v>
      </c>
      <c r="B913" t="s">
        <v>8300</v>
      </c>
      <c r="C913" t="s">
        <v>71</v>
      </c>
      <c r="D913" t="s">
        <v>71</v>
      </c>
      <c r="E913" t="s">
        <v>71</v>
      </c>
      <c r="F913" t="s">
        <v>8301</v>
      </c>
      <c r="G913" t="s">
        <v>71</v>
      </c>
      <c r="H913" t="s">
        <v>71</v>
      </c>
      <c r="I913" t="s">
        <v>8302</v>
      </c>
      <c r="K913" t="s">
        <v>233</v>
      </c>
      <c r="L913" t="s">
        <v>71</v>
      </c>
      <c r="M913" t="s">
        <v>71</v>
      </c>
      <c r="N913" t="s">
        <v>71</v>
      </c>
      <c r="O913" t="s">
        <v>71</v>
      </c>
      <c r="P913" t="s">
        <v>71</v>
      </c>
      <c r="Q913" t="s">
        <v>71</v>
      </c>
      <c r="R913" t="s">
        <v>71</v>
      </c>
      <c r="S913" t="s">
        <v>71</v>
      </c>
      <c r="T913" t="s">
        <v>71</v>
      </c>
      <c r="U913" t="s">
        <v>71</v>
      </c>
      <c r="V913" t="s">
        <v>71</v>
      </c>
      <c r="W913" t="s">
        <v>8303</v>
      </c>
      <c r="X913" t="s">
        <v>71</v>
      </c>
      <c r="Y913" t="s">
        <v>71</v>
      </c>
      <c r="Z913" t="s">
        <v>71</v>
      </c>
      <c r="AA913" t="s">
        <v>71</v>
      </c>
      <c r="AB913" t="s">
        <v>71</v>
      </c>
      <c r="AC913" t="s">
        <v>71</v>
      </c>
      <c r="AD913" t="s">
        <v>71</v>
      </c>
      <c r="AE913" t="s">
        <v>71</v>
      </c>
      <c r="AF913" t="s">
        <v>71</v>
      </c>
      <c r="AG913" t="s">
        <v>71</v>
      </c>
      <c r="AH913" t="s">
        <v>71</v>
      </c>
      <c r="AI913" t="s">
        <v>71</v>
      </c>
      <c r="AJ913" t="s">
        <v>71</v>
      </c>
      <c r="AK913" t="s">
        <v>71</v>
      </c>
      <c r="AL913" t="s">
        <v>71</v>
      </c>
      <c r="AM913" t="s">
        <v>71</v>
      </c>
      <c r="AN913" t="s">
        <v>71</v>
      </c>
      <c r="AO913" t="s">
        <v>71</v>
      </c>
      <c r="AP913" t="s">
        <v>237</v>
      </c>
      <c r="AQ913" t="s">
        <v>238</v>
      </c>
      <c r="AR913" t="s">
        <v>71</v>
      </c>
      <c r="AS913" t="s">
        <v>71</v>
      </c>
      <c r="AT913" t="s">
        <v>71</v>
      </c>
      <c r="AU913" t="s">
        <v>129</v>
      </c>
      <c r="AV913">
        <v>2022</v>
      </c>
      <c r="AW913">
        <v>30</v>
      </c>
      <c r="AX913">
        <v>8</v>
      </c>
      <c r="AY913" t="s">
        <v>71</v>
      </c>
      <c r="AZ913" t="s">
        <v>71</v>
      </c>
      <c r="BA913" t="s">
        <v>71</v>
      </c>
      <c r="BB913" t="s">
        <v>71</v>
      </c>
      <c r="BC913">
        <v>2800</v>
      </c>
      <c r="BD913">
        <v>2812</v>
      </c>
      <c r="BE913" t="s">
        <v>71</v>
      </c>
      <c r="BF913" t="s">
        <v>8304</v>
      </c>
      <c r="BG913" t="str">
        <f>HYPERLINK("http://dx.doi.org/10.1109/TFUZZ.2021.3094657","http://dx.doi.org/10.1109/TFUZZ.2021.3094657")</f>
        <v>http://dx.doi.org/10.1109/TFUZZ.2021.3094657</v>
      </c>
      <c r="BH913" t="s">
        <v>71</v>
      </c>
      <c r="BI913" t="s">
        <v>71</v>
      </c>
      <c r="BJ913" t="s">
        <v>71</v>
      </c>
      <c r="BK913" t="s">
        <v>71</v>
      </c>
      <c r="BL913" t="s">
        <v>71</v>
      </c>
      <c r="BM913" t="s">
        <v>71</v>
      </c>
      <c r="BN913" t="s">
        <v>71</v>
      </c>
      <c r="BO913" t="s">
        <v>71</v>
      </c>
      <c r="BP913" t="s">
        <v>71</v>
      </c>
      <c r="BQ913" t="s">
        <v>71</v>
      </c>
      <c r="BR913" t="s">
        <v>71</v>
      </c>
      <c r="BS913" t="s">
        <v>71</v>
      </c>
      <c r="BT913" t="s">
        <v>8305</v>
      </c>
      <c r="BU913" t="str">
        <f>HYPERLINK("https%3A%2F%2Fwww.webofscience.com%2Fwos%2Fwoscc%2Ffull-record%2FWOS:000835774500005","View Full Record in Web of Science")</f>
        <v>View Full Record in Web of Science</v>
      </c>
    </row>
    <row r="914" spans="1:73" x14ac:dyDescent="0.25">
      <c r="A914" t="s">
        <v>69</v>
      </c>
      <c r="B914" t="s">
        <v>8306</v>
      </c>
      <c r="C914" t="s">
        <v>71</v>
      </c>
      <c r="D914" t="s">
        <v>71</v>
      </c>
      <c r="E914" t="s">
        <v>71</v>
      </c>
      <c r="F914" t="s">
        <v>8307</v>
      </c>
      <c r="G914" t="s">
        <v>71</v>
      </c>
      <c r="H914" t="s">
        <v>71</v>
      </c>
      <c r="I914" t="s">
        <v>8308</v>
      </c>
      <c r="K914" t="s">
        <v>8309</v>
      </c>
      <c r="L914" t="s">
        <v>71</v>
      </c>
      <c r="M914" t="s">
        <v>71</v>
      </c>
      <c r="N914" t="s">
        <v>71</v>
      </c>
      <c r="O914" t="s">
        <v>71</v>
      </c>
      <c r="P914" t="s">
        <v>71</v>
      </c>
      <c r="Q914" t="s">
        <v>71</v>
      </c>
      <c r="R914" t="s">
        <v>71</v>
      </c>
      <c r="S914" t="s">
        <v>71</v>
      </c>
      <c r="T914" t="s">
        <v>71</v>
      </c>
      <c r="U914" t="s">
        <v>71</v>
      </c>
      <c r="V914" t="s">
        <v>71</v>
      </c>
      <c r="W914" t="s">
        <v>8310</v>
      </c>
      <c r="X914" t="s">
        <v>71</v>
      </c>
      <c r="Y914" t="s">
        <v>71</v>
      </c>
      <c r="Z914" t="s">
        <v>71</v>
      </c>
      <c r="AA914" t="s">
        <v>71</v>
      </c>
      <c r="AB914" t="s">
        <v>71</v>
      </c>
      <c r="AC914" t="s">
        <v>71</v>
      </c>
      <c r="AD914" t="s">
        <v>71</v>
      </c>
      <c r="AE914" t="s">
        <v>71</v>
      </c>
      <c r="AF914" t="s">
        <v>71</v>
      </c>
      <c r="AG914" t="s">
        <v>71</v>
      </c>
      <c r="AH914" t="s">
        <v>71</v>
      </c>
      <c r="AI914" t="s">
        <v>71</v>
      </c>
      <c r="AJ914" t="s">
        <v>71</v>
      </c>
      <c r="AK914" t="s">
        <v>71</v>
      </c>
      <c r="AL914" t="s">
        <v>71</v>
      </c>
      <c r="AM914" t="s">
        <v>71</v>
      </c>
      <c r="AN914" t="s">
        <v>71</v>
      </c>
      <c r="AO914" t="s">
        <v>71</v>
      </c>
      <c r="AP914" t="s">
        <v>8311</v>
      </c>
      <c r="AQ914" t="s">
        <v>8312</v>
      </c>
      <c r="AR914" t="s">
        <v>71</v>
      </c>
      <c r="AS914" t="s">
        <v>71</v>
      </c>
      <c r="AT914" t="s">
        <v>71</v>
      </c>
      <c r="AU914" t="s">
        <v>71</v>
      </c>
      <c r="AV914">
        <v>2005</v>
      </c>
      <c r="AW914">
        <v>9</v>
      </c>
      <c r="AX914">
        <v>6</v>
      </c>
      <c r="AY914" t="s">
        <v>71</v>
      </c>
      <c r="AZ914" t="s">
        <v>71</v>
      </c>
      <c r="BA914" t="s">
        <v>71</v>
      </c>
      <c r="BB914" t="s">
        <v>71</v>
      </c>
      <c r="BC914">
        <v>527</v>
      </c>
      <c r="BD914">
        <v>550</v>
      </c>
      <c r="BE914" t="s">
        <v>71</v>
      </c>
      <c r="BF914" t="s">
        <v>8313</v>
      </c>
      <c r="BG914" t="str">
        <f>HYPERLINK("http://dx.doi.org/10.3233/IDA-2005-9603","http://dx.doi.org/10.3233/IDA-2005-9603")</f>
        <v>http://dx.doi.org/10.3233/IDA-2005-9603</v>
      </c>
      <c r="BH914" t="s">
        <v>71</v>
      </c>
      <c r="BI914" t="s">
        <v>71</v>
      </c>
      <c r="BJ914" t="s">
        <v>71</v>
      </c>
      <c r="BK914" t="s">
        <v>71</v>
      </c>
      <c r="BL914" t="s">
        <v>71</v>
      </c>
      <c r="BM914" t="s">
        <v>71</v>
      </c>
      <c r="BN914" t="s">
        <v>71</v>
      </c>
      <c r="BO914" t="s">
        <v>71</v>
      </c>
      <c r="BP914" t="s">
        <v>71</v>
      </c>
      <c r="BQ914" t="s">
        <v>71</v>
      </c>
      <c r="BR914" t="s">
        <v>71</v>
      </c>
      <c r="BS914" t="s">
        <v>71</v>
      </c>
      <c r="BT914" t="s">
        <v>8314</v>
      </c>
      <c r="BU914" t="str">
        <f>HYPERLINK("https%3A%2F%2Fwww.webofscience.com%2Fwos%2Fwoscc%2Ffull-record%2FWOS:000202969600003","View Full Record in Web of Science")</f>
        <v>View Full Record in Web of Science</v>
      </c>
    </row>
    <row r="915" spans="1:73" x14ac:dyDescent="0.25">
      <c r="A915" t="s">
        <v>69</v>
      </c>
      <c r="B915" t="s">
        <v>8315</v>
      </c>
      <c r="C915" t="s">
        <v>71</v>
      </c>
      <c r="D915" t="s">
        <v>71</v>
      </c>
      <c r="E915" t="s">
        <v>71</v>
      </c>
      <c r="F915" t="s">
        <v>8316</v>
      </c>
      <c r="G915" t="s">
        <v>71</v>
      </c>
      <c r="H915" t="s">
        <v>71</v>
      </c>
      <c r="I915" t="s">
        <v>8317</v>
      </c>
      <c r="K915" t="s">
        <v>766</v>
      </c>
      <c r="L915" t="s">
        <v>71</v>
      </c>
      <c r="M915" t="s">
        <v>71</v>
      </c>
      <c r="N915" t="s">
        <v>71</v>
      </c>
      <c r="O915" t="s">
        <v>71</v>
      </c>
      <c r="P915" t="s">
        <v>71</v>
      </c>
      <c r="Q915" t="s">
        <v>71</v>
      </c>
      <c r="R915" t="s">
        <v>71</v>
      </c>
      <c r="S915" t="s">
        <v>71</v>
      </c>
      <c r="T915" t="s">
        <v>71</v>
      </c>
      <c r="U915" t="s">
        <v>71</v>
      </c>
      <c r="V915" t="s">
        <v>71</v>
      </c>
      <c r="W915" t="s">
        <v>8318</v>
      </c>
      <c r="X915" t="s">
        <v>71</v>
      </c>
      <c r="Y915" t="s">
        <v>71</v>
      </c>
      <c r="Z915" t="s">
        <v>71</v>
      </c>
      <c r="AA915" t="s">
        <v>71</v>
      </c>
      <c r="AB915" t="s">
        <v>71</v>
      </c>
      <c r="AC915" t="s">
        <v>8319</v>
      </c>
      <c r="AD915" t="s">
        <v>71</v>
      </c>
      <c r="AE915" t="s">
        <v>71</v>
      </c>
      <c r="AF915" t="s">
        <v>71</v>
      </c>
      <c r="AG915" t="s">
        <v>71</v>
      </c>
      <c r="AH915" t="s">
        <v>71</v>
      </c>
      <c r="AI915" t="s">
        <v>71</v>
      </c>
      <c r="AJ915" t="s">
        <v>71</v>
      </c>
      <c r="AK915" t="s">
        <v>71</v>
      </c>
      <c r="AL915" t="s">
        <v>71</v>
      </c>
      <c r="AM915" t="s">
        <v>71</v>
      </c>
      <c r="AN915" t="s">
        <v>71</v>
      </c>
      <c r="AO915" t="s">
        <v>71</v>
      </c>
      <c r="AP915" t="s">
        <v>768</v>
      </c>
      <c r="AQ915" t="s">
        <v>769</v>
      </c>
      <c r="AR915" t="s">
        <v>71</v>
      </c>
      <c r="AS915" t="s">
        <v>71</v>
      </c>
      <c r="AT915" t="s">
        <v>71</v>
      </c>
      <c r="AU915" t="s">
        <v>263</v>
      </c>
      <c r="AV915">
        <v>2019</v>
      </c>
      <c r="AW915">
        <v>84</v>
      </c>
      <c r="AX915" t="s">
        <v>71</v>
      </c>
      <c r="AY915" t="s">
        <v>71</v>
      </c>
      <c r="AZ915" t="s">
        <v>71</v>
      </c>
      <c r="BA915" t="s">
        <v>71</v>
      </c>
      <c r="BB915" t="s">
        <v>71</v>
      </c>
      <c r="BC915" t="s">
        <v>71</v>
      </c>
      <c r="BD915" t="s">
        <v>71</v>
      </c>
      <c r="BE915">
        <v>105708</v>
      </c>
      <c r="BF915" t="s">
        <v>8320</v>
      </c>
      <c r="BG915" t="str">
        <f>HYPERLINK("http://dx.doi.org/10.1016/j.asoc.2019.105708","http://dx.doi.org/10.1016/j.asoc.2019.105708")</f>
        <v>http://dx.doi.org/10.1016/j.asoc.2019.105708</v>
      </c>
      <c r="BH915" t="s">
        <v>71</v>
      </c>
      <c r="BI915" t="s">
        <v>71</v>
      </c>
      <c r="BJ915" t="s">
        <v>71</v>
      </c>
      <c r="BK915" t="s">
        <v>71</v>
      </c>
      <c r="BL915" t="s">
        <v>71</v>
      </c>
      <c r="BM915" t="s">
        <v>71</v>
      </c>
      <c r="BN915" t="s">
        <v>71</v>
      </c>
      <c r="BO915" t="s">
        <v>71</v>
      </c>
      <c r="BP915" t="s">
        <v>71</v>
      </c>
      <c r="BQ915" t="s">
        <v>71</v>
      </c>
      <c r="BR915" t="s">
        <v>71</v>
      </c>
      <c r="BS915" t="s">
        <v>71</v>
      </c>
      <c r="BT915" t="s">
        <v>8321</v>
      </c>
      <c r="BU915" t="str">
        <f>HYPERLINK("https%3A%2F%2Fwww.webofscience.com%2Fwos%2Fwoscc%2Ffull-record%2FWOS:000490753200024","View Full Record in Web of Science")</f>
        <v>View Full Record in Web of Science</v>
      </c>
    </row>
    <row r="916" spans="1:73" x14ac:dyDescent="0.25">
      <c r="A916" t="s">
        <v>69</v>
      </c>
      <c r="B916" t="s">
        <v>8322</v>
      </c>
      <c r="C916" t="s">
        <v>71</v>
      </c>
      <c r="D916" t="s">
        <v>71</v>
      </c>
      <c r="E916" t="s">
        <v>71</v>
      </c>
      <c r="F916" t="s">
        <v>8323</v>
      </c>
      <c r="G916" t="s">
        <v>71</v>
      </c>
      <c r="H916" t="s">
        <v>71</v>
      </c>
      <c r="I916" t="s">
        <v>8324</v>
      </c>
      <c r="K916" t="s">
        <v>673</v>
      </c>
      <c r="L916" t="s">
        <v>71</v>
      </c>
      <c r="M916" t="s">
        <v>71</v>
      </c>
      <c r="N916" t="s">
        <v>71</v>
      </c>
      <c r="O916" t="s">
        <v>71</v>
      </c>
      <c r="P916" t="s">
        <v>71</v>
      </c>
      <c r="Q916" t="s">
        <v>71</v>
      </c>
      <c r="R916" t="s">
        <v>71</v>
      </c>
      <c r="S916" t="s">
        <v>71</v>
      </c>
      <c r="T916" t="s">
        <v>71</v>
      </c>
      <c r="U916" t="s">
        <v>71</v>
      </c>
      <c r="V916" t="s">
        <v>71</v>
      </c>
      <c r="W916" t="s">
        <v>8325</v>
      </c>
      <c r="X916" t="s">
        <v>71</v>
      </c>
      <c r="Y916" t="s">
        <v>71</v>
      </c>
      <c r="Z916" t="s">
        <v>71</v>
      </c>
      <c r="AA916" t="s">
        <v>71</v>
      </c>
      <c r="AB916" t="s">
        <v>8326</v>
      </c>
      <c r="AC916" t="s">
        <v>8327</v>
      </c>
      <c r="AD916" t="s">
        <v>71</v>
      </c>
      <c r="AE916" t="s">
        <v>71</v>
      </c>
      <c r="AF916" t="s">
        <v>71</v>
      </c>
      <c r="AG916" t="s">
        <v>71</v>
      </c>
      <c r="AH916" t="s">
        <v>71</v>
      </c>
      <c r="AI916" t="s">
        <v>71</v>
      </c>
      <c r="AJ916" t="s">
        <v>71</v>
      </c>
      <c r="AK916" t="s">
        <v>71</v>
      </c>
      <c r="AL916" t="s">
        <v>71</v>
      </c>
      <c r="AM916" t="s">
        <v>71</v>
      </c>
      <c r="AN916" t="s">
        <v>71</v>
      </c>
      <c r="AO916" t="s">
        <v>71</v>
      </c>
      <c r="AP916" t="s">
        <v>677</v>
      </c>
      <c r="AQ916" t="s">
        <v>678</v>
      </c>
      <c r="AR916" t="s">
        <v>71</v>
      </c>
      <c r="AS916" t="s">
        <v>71</v>
      </c>
      <c r="AT916" t="s">
        <v>71</v>
      </c>
      <c r="AU916" t="s">
        <v>770</v>
      </c>
      <c r="AV916">
        <v>2015</v>
      </c>
      <c r="AW916">
        <v>77</v>
      </c>
      <c r="AX916" t="s">
        <v>71</v>
      </c>
      <c r="AY916" t="s">
        <v>71</v>
      </c>
      <c r="AZ916" t="s">
        <v>71</v>
      </c>
      <c r="BA916" t="s">
        <v>71</v>
      </c>
      <c r="BB916" t="s">
        <v>71</v>
      </c>
      <c r="BC916">
        <v>114</v>
      </c>
      <c r="BD916">
        <v>127</v>
      </c>
      <c r="BE916" t="s">
        <v>71</v>
      </c>
      <c r="BF916" t="s">
        <v>8328</v>
      </c>
      <c r="BG916" t="str">
        <f>HYPERLINK("http://dx.doi.org/10.1016/j.knosys.2015.01.008","http://dx.doi.org/10.1016/j.knosys.2015.01.008")</f>
        <v>http://dx.doi.org/10.1016/j.knosys.2015.01.008</v>
      </c>
      <c r="BH916" t="s">
        <v>71</v>
      </c>
      <c r="BI916" t="s">
        <v>71</v>
      </c>
      <c r="BJ916" t="s">
        <v>71</v>
      </c>
      <c r="BK916" t="s">
        <v>71</v>
      </c>
      <c r="BL916" t="s">
        <v>71</v>
      </c>
      <c r="BM916" t="s">
        <v>71</v>
      </c>
      <c r="BN916" t="s">
        <v>71</v>
      </c>
      <c r="BO916" t="s">
        <v>71</v>
      </c>
      <c r="BP916" t="s">
        <v>71</v>
      </c>
      <c r="BQ916" t="s">
        <v>71</v>
      </c>
      <c r="BR916" t="s">
        <v>71</v>
      </c>
      <c r="BS916" t="s">
        <v>71</v>
      </c>
      <c r="BT916" t="s">
        <v>8329</v>
      </c>
      <c r="BU916" t="str">
        <f>HYPERLINK("https%3A%2F%2Fwww.webofscience.com%2Fwos%2Fwoscc%2Ffull-record%2FWOS:000350929200010","View Full Record in Web of Science")</f>
        <v>View Full Record in Web of Science</v>
      </c>
    </row>
    <row r="917" spans="1:73" x14ac:dyDescent="0.25">
      <c r="A917" t="s">
        <v>69</v>
      </c>
      <c r="B917" t="s">
        <v>8330</v>
      </c>
      <c r="C917" t="s">
        <v>71</v>
      </c>
      <c r="D917" t="s">
        <v>71</v>
      </c>
      <c r="E917" t="s">
        <v>71</v>
      </c>
      <c r="F917" t="s">
        <v>8331</v>
      </c>
      <c r="G917" t="s">
        <v>71</v>
      </c>
      <c r="H917" t="s">
        <v>71</v>
      </c>
      <c r="I917" t="s">
        <v>8332</v>
      </c>
      <c r="K917" t="s">
        <v>3009</v>
      </c>
      <c r="L917" t="s">
        <v>71</v>
      </c>
      <c r="M917" t="s">
        <v>71</v>
      </c>
      <c r="N917" t="s">
        <v>71</v>
      </c>
      <c r="O917" t="s">
        <v>71</v>
      </c>
      <c r="P917" t="s">
        <v>71</v>
      </c>
      <c r="Q917" t="s">
        <v>71</v>
      </c>
      <c r="R917" t="s">
        <v>71</v>
      </c>
      <c r="S917" t="s">
        <v>71</v>
      </c>
      <c r="T917" t="s">
        <v>71</v>
      </c>
      <c r="U917" t="s">
        <v>71</v>
      </c>
      <c r="V917" t="s">
        <v>71</v>
      </c>
      <c r="W917" t="s">
        <v>8333</v>
      </c>
      <c r="X917" t="s">
        <v>71</v>
      </c>
      <c r="Y917" t="s">
        <v>71</v>
      </c>
      <c r="Z917" t="s">
        <v>71</v>
      </c>
      <c r="AA917" t="s">
        <v>71</v>
      </c>
      <c r="AB917" t="s">
        <v>8334</v>
      </c>
      <c r="AC917" t="s">
        <v>8335</v>
      </c>
      <c r="AD917" t="s">
        <v>71</v>
      </c>
      <c r="AE917" t="s">
        <v>71</v>
      </c>
      <c r="AF917" t="s">
        <v>71</v>
      </c>
      <c r="AG917" t="s">
        <v>71</v>
      </c>
      <c r="AH917" t="s">
        <v>71</v>
      </c>
      <c r="AI917" t="s">
        <v>71</v>
      </c>
      <c r="AJ917" t="s">
        <v>71</v>
      </c>
      <c r="AK917" t="s">
        <v>71</v>
      </c>
      <c r="AL917" t="s">
        <v>71</v>
      </c>
      <c r="AM917" t="s">
        <v>71</v>
      </c>
      <c r="AN917" t="s">
        <v>71</v>
      </c>
      <c r="AO917" t="s">
        <v>71</v>
      </c>
      <c r="AP917" t="s">
        <v>3011</v>
      </c>
      <c r="AQ917" t="s">
        <v>3012</v>
      </c>
      <c r="AR917" t="s">
        <v>71</v>
      </c>
      <c r="AS917" t="s">
        <v>71</v>
      </c>
      <c r="AT917" t="s">
        <v>71</v>
      </c>
      <c r="AU917" t="s">
        <v>71</v>
      </c>
      <c r="AV917">
        <v>2011</v>
      </c>
      <c r="AW917">
        <v>24</v>
      </c>
      <c r="AX917">
        <v>1</v>
      </c>
      <c r="AY917" t="s">
        <v>71</v>
      </c>
      <c r="AZ917" t="s">
        <v>71</v>
      </c>
      <c r="BA917" t="s">
        <v>71</v>
      </c>
      <c r="BB917" t="s">
        <v>71</v>
      </c>
      <c r="BC917">
        <v>1</v>
      </c>
      <c r="BD917">
        <v>31</v>
      </c>
      <c r="BE917" t="s">
        <v>8336</v>
      </c>
      <c r="BF917" t="s">
        <v>8337</v>
      </c>
      <c r="BG917" t="str">
        <f>HYPERLINK("http://dx.doi.org/10.1080/0951192X.2010.518632","http://dx.doi.org/10.1080/0951192X.2010.518632")</f>
        <v>http://dx.doi.org/10.1080/0951192X.2010.518632</v>
      </c>
      <c r="BH917" t="s">
        <v>71</v>
      </c>
      <c r="BI917" t="s">
        <v>71</v>
      </c>
      <c r="BJ917" t="s">
        <v>71</v>
      </c>
      <c r="BK917" t="s">
        <v>71</v>
      </c>
      <c r="BL917" t="s">
        <v>71</v>
      </c>
      <c r="BM917" t="s">
        <v>71</v>
      </c>
      <c r="BN917" t="s">
        <v>71</v>
      </c>
      <c r="BO917" t="s">
        <v>71</v>
      </c>
      <c r="BP917" t="s">
        <v>71</v>
      </c>
      <c r="BQ917" t="s">
        <v>71</v>
      </c>
      <c r="BR917" t="s">
        <v>71</v>
      </c>
      <c r="BS917" t="s">
        <v>71</v>
      </c>
      <c r="BT917" t="s">
        <v>8338</v>
      </c>
      <c r="BU917" t="str">
        <f>HYPERLINK("https%3A%2F%2Fwww.webofscience.com%2Fwos%2Fwoscc%2Ffull-record%2FWOS:000285353500001","View Full Record in Web of Science")</f>
        <v>View Full Record in Web of Science</v>
      </c>
    </row>
    <row r="918" spans="1:73" x14ac:dyDescent="0.25">
      <c r="A918" t="s">
        <v>69</v>
      </c>
      <c r="B918" t="s">
        <v>8339</v>
      </c>
      <c r="C918" t="s">
        <v>71</v>
      </c>
      <c r="D918" t="s">
        <v>71</v>
      </c>
      <c r="E918" t="s">
        <v>71</v>
      </c>
      <c r="F918" t="s">
        <v>8339</v>
      </c>
      <c r="G918" t="s">
        <v>71</v>
      </c>
      <c r="H918" t="s">
        <v>71</v>
      </c>
      <c r="I918" t="s">
        <v>8340</v>
      </c>
      <c r="K918" t="s">
        <v>174</v>
      </c>
      <c r="L918" t="s">
        <v>71</v>
      </c>
      <c r="M918" t="s">
        <v>71</v>
      </c>
      <c r="N918" t="s">
        <v>71</v>
      </c>
      <c r="O918" t="s">
        <v>71</v>
      </c>
      <c r="P918" t="s">
        <v>71</v>
      </c>
      <c r="Q918" t="s">
        <v>71</v>
      </c>
      <c r="R918" t="s">
        <v>71</v>
      </c>
      <c r="S918" t="s">
        <v>71</v>
      </c>
      <c r="T918" t="s">
        <v>71</v>
      </c>
      <c r="U918" t="s">
        <v>71</v>
      </c>
      <c r="V918" t="s">
        <v>71</v>
      </c>
      <c r="W918" t="s">
        <v>8341</v>
      </c>
      <c r="X918" t="s">
        <v>71</v>
      </c>
      <c r="Y918" t="s">
        <v>71</v>
      </c>
      <c r="Z918" t="s">
        <v>71</v>
      </c>
      <c r="AA918" t="s">
        <v>71</v>
      </c>
      <c r="AB918" t="s">
        <v>8342</v>
      </c>
      <c r="AC918" t="s">
        <v>8343</v>
      </c>
      <c r="AD918" t="s">
        <v>71</v>
      </c>
      <c r="AE918" t="s">
        <v>71</v>
      </c>
      <c r="AF918" t="s">
        <v>71</v>
      </c>
      <c r="AG918" t="s">
        <v>71</v>
      </c>
      <c r="AH918" t="s">
        <v>71</v>
      </c>
      <c r="AI918" t="s">
        <v>71</v>
      </c>
      <c r="AJ918" t="s">
        <v>71</v>
      </c>
      <c r="AK918" t="s">
        <v>71</v>
      </c>
      <c r="AL918" t="s">
        <v>71</v>
      </c>
      <c r="AM918" t="s">
        <v>71</v>
      </c>
      <c r="AN918" t="s">
        <v>71</v>
      </c>
      <c r="AO918" t="s">
        <v>71</v>
      </c>
      <c r="AP918" t="s">
        <v>178</v>
      </c>
      <c r="AQ918" t="s">
        <v>179</v>
      </c>
      <c r="AR918" t="s">
        <v>71</v>
      </c>
      <c r="AS918" t="s">
        <v>71</v>
      </c>
      <c r="AT918" t="s">
        <v>71</v>
      </c>
      <c r="AU918" t="s">
        <v>71</v>
      </c>
      <c r="AV918">
        <v>2001</v>
      </c>
      <c r="AW918">
        <v>11</v>
      </c>
      <c r="AX918" t="s">
        <v>1823</v>
      </c>
      <c r="AY918" t="s">
        <v>71</v>
      </c>
      <c r="AZ918" t="s">
        <v>71</v>
      </c>
      <c r="BA918" t="s">
        <v>71</v>
      </c>
      <c r="BB918" t="s">
        <v>71</v>
      </c>
      <c r="BC918">
        <v>99</v>
      </c>
      <c r="BD918">
        <v>119</v>
      </c>
      <c r="BE918" t="s">
        <v>71</v>
      </c>
      <c r="BF918" t="s">
        <v>71</v>
      </c>
      <c r="BG918" t="s">
        <v>71</v>
      </c>
      <c r="BH918" t="s">
        <v>71</v>
      </c>
      <c r="BI918" t="s">
        <v>71</v>
      </c>
      <c r="BJ918" t="s">
        <v>71</v>
      </c>
      <c r="BK918" t="s">
        <v>71</v>
      </c>
      <c r="BL918" t="s">
        <v>71</v>
      </c>
      <c r="BM918" t="s">
        <v>71</v>
      </c>
      <c r="BN918" t="s">
        <v>71</v>
      </c>
      <c r="BO918" t="s">
        <v>71</v>
      </c>
      <c r="BP918" t="s">
        <v>71</v>
      </c>
      <c r="BQ918" t="s">
        <v>71</v>
      </c>
      <c r="BR918" t="s">
        <v>71</v>
      </c>
      <c r="BS918" t="s">
        <v>71</v>
      </c>
      <c r="BT918" t="s">
        <v>8344</v>
      </c>
      <c r="BU918" t="str">
        <f>HYPERLINK("https%3A%2F%2Fwww.webofscience.com%2Fwos%2Fwoscc%2Ffull-record%2FWOS:000180042200001","View Full Record in Web of Science")</f>
        <v>View Full Record in Web of Science</v>
      </c>
    </row>
    <row r="919" spans="1:73" x14ac:dyDescent="0.25">
      <c r="A919" t="s">
        <v>69</v>
      </c>
      <c r="B919" t="s">
        <v>8345</v>
      </c>
      <c r="C919" t="s">
        <v>71</v>
      </c>
      <c r="D919" t="s">
        <v>71</v>
      </c>
      <c r="E919" t="s">
        <v>71</v>
      </c>
      <c r="F919" t="s">
        <v>8346</v>
      </c>
      <c r="G919" t="s">
        <v>71</v>
      </c>
      <c r="H919" t="s">
        <v>71</v>
      </c>
      <c r="I919" t="s">
        <v>8347</v>
      </c>
      <c r="K919" t="s">
        <v>4838</v>
      </c>
      <c r="L919" t="s">
        <v>71</v>
      </c>
      <c r="M919" t="s">
        <v>71</v>
      </c>
      <c r="N919" t="s">
        <v>71</v>
      </c>
      <c r="O919" t="s">
        <v>71</v>
      </c>
      <c r="P919" t="s">
        <v>71</v>
      </c>
      <c r="Q919" t="s">
        <v>71</v>
      </c>
      <c r="R919" t="s">
        <v>71</v>
      </c>
      <c r="S919" t="s">
        <v>71</v>
      </c>
      <c r="T919" t="s">
        <v>71</v>
      </c>
      <c r="U919" t="s">
        <v>71</v>
      </c>
      <c r="V919" t="s">
        <v>71</v>
      </c>
      <c r="W919" t="s">
        <v>8348</v>
      </c>
      <c r="X919" t="s">
        <v>71</v>
      </c>
      <c r="Y919" t="s">
        <v>71</v>
      </c>
      <c r="Z919" t="s">
        <v>71</v>
      </c>
      <c r="AA919" t="s">
        <v>71</v>
      </c>
      <c r="AB919" t="s">
        <v>71</v>
      </c>
      <c r="AC919" t="s">
        <v>8349</v>
      </c>
      <c r="AD919" t="s">
        <v>71</v>
      </c>
      <c r="AE919" t="s">
        <v>71</v>
      </c>
      <c r="AF919" t="s">
        <v>71</v>
      </c>
      <c r="AG919" t="s">
        <v>71</v>
      </c>
      <c r="AH919" t="s">
        <v>71</v>
      </c>
      <c r="AI919" t="s">
        <v>71</v>
      </c>
      <c r="AJ919" t="s">
        <v>71</v>
      </c>
      <c r="AK919" t="s">
        <v>71</v>
      </c>
      <c r="AL919" t="s">
        <v>71</v>
      </c>
      <c r="AM919" t="s">
        <v>71</v>
      </c>
      <c r="AN919" t="s">
        <v>71</v>
      </c>
      <c r="AO919" t="s">
        <v>71</v>
      </c>
      <c r="AP919" t="s">
        <v>4841</v>
      </c>
      <c r="AQ919" t="s">
        <v>4842</v>
      </c>
      <c r="AR919" t="s">
        <v>71</v>
      </c>
      <c r="AS919" t="s">
        <v>71</v>
      </c>
      <c r="AT919" t="s">
        <v>71</v>
      </c>
      <c r="AU919" t="s">
        <v>263</v>
      </c>
      <c r="AV919">
        <v>2016</v>
      </c>
      <c r="AW919">
        <v>32</v>
      </c>
      <c r="AX919" t="s">
        <v>71</v>
      </c>
      <c r="AY919" t="s">
        <v>1968</v>
      </c>
      <c r="AZ919" t="s">
        <v>71</v>
      </c>
      <c r="BA919" t="s">
        <v>71</v>
      </c>
      <c r="BB919" t="s">
        <v>71</v>
      </c>
      <c r="BC919">
        <v>12</v>
      </c>
      <c r="BD919">
        <v>39</v>
      </c>
      <c r="BE919" t="s">
        <v>71</v>
      </c>
      <c r="BF919" t="s">
        <v>8350</v>
      </c>
      <c r="BG919" t="str">
        <f>HYPERLINK("http://dx.doi.org/10.1016/j.inffus.2016.02.006","http://dx.doi.org/10.1016/j.inffus.2016.02.006")</f>
        <v>http://dx.doi.org/10.1016/j.inffus.2016.02.006</v>
      </c>
      <c r="BH919" t="s">
        <v>71</v>
      </c>
      <c r="BI919" t="s">
        <v>71</v>
      </c>
      <c r="BJ919" t="s">
        <v>71</v>
      </c>
      <c r="BK919" t="s">
        <v>71</v>
      </c>
      <c r="BL919" t="s">
        <v>71</v>
      </c>
      <c r="BM919" t="s">
        <v>71</v>
      </c>
      <c r="BN919" t="s">
        <v>71</v>
      </c>
      <c r="BO919" t="s">
        <v>71</v>
      </c>
      <c r="BP919" t="s">
        <v>71</v>
      </c>
      <c r="BQ919" t="s">
        <v>71</v>
      </c>
      <c r="BR919" t="s">
        <v>71</v>
      </c>
      <c r="BS919" t="s">
        <v>71</v>
      </c>
      <c r="BT919" t="s">
        <v>8351</v>
      </c>
      <c r="BU919" t="str">
        <f>HYPERLINK("https%3A%2F%2Fwww.webofscience.com%2Fwos%2Fwoscc%2Ffull-record%2FWOS:000377230000002","View Full Record in Web of Science")</f>
        <v>View Full Record in Web of Science</v>
      </c>
    </row>
    <row r="920" spans="1:73" x14ac:dyDescent="0.25">
      <c r="A920" t="s">
        <v>83</v>
      </c>
      <c r="B920" t="s">
        <v>8352</v>
      </c>
      <c r="C920" t="s">
        <v>71</v>
      </c>
      <c r="D920" t="s">
        <v>71</v>
      </c>
      <c r="E920" t="s">
        <v>8353</v>
      </c>
      <c r="F920" t="s">
        <v>8354</v>
      </c>
      <c r="G920" t="s">
        <v>71</v>
      </c>
      <c r="H920" t="s">
        <v>71</v>
      </c>
      <c r="I920" t="s">
        <v>8355</v>
      </c>
      <c r="K920" t="s">
        <v>8356</v>
      </c>
      <c r="L920" t="s">
        <v>8357</v>
      </c>
      <c r="M920" t="s">
        <v>71</v>
      </c>
      <c r="N920" t="s">
        <v>71</v>
      </c>
      <c r="O920" t="s">
        <v>71</v>
      </c>
      <c r="P920" t="s">
        <v>8358</v>
      </c>
      <c r="Q920" t="s">
        <v>8359</v>
      </c>
      <c r="R920" t="s">
        <v>8360</v>
      </c>
      <c r="S920" t="s">
        <v>71</v>
      </c>
      <c r="T920" t="s">
        <v>71</v>
      </c>
      <c r="U920" t="s">
        <v>71</v>
      </c>
      <c r="V920" t="s">
        <v>71</v>
      </c>
      <c r="W920" t="s">
        <v>8361</v>
      </c>
      <c r="X920" t="s">
        <v>71</v>
      </c>
      <c r="Y920" t="s">
        <v>71</v>
      </c>
      <c r="Z920" t="s">
        <v>71</v>
      </c>
      <c r="AA920" t="s">
        <v>71</v>
      </c>
      <c r="AB920" t="s">
        <v>71</v>
      </c>
      <c r="AC920" t="s">
        <v>71</v>
      </c>
      <c r="AD920" t="s">
        <v>71</v>
      </c>
      <c r="AE920" t="s">
        <v>71</v>
      </c>
      <c r="AF920" t="s">
        <v>71</v>
      </c>
      <c r="AG920" t="s">
        <v>71</v>
      </c>
      <c r="AH920" t="s">
        <v>71</v>
      </c>
      <c r="AI920" t="s">
        <v>71</v>
      </c>
      <c r="AJ920" t="s">
        <v>71</v>
      </c>
      <c r="AK920" t="s">
        <v>71</v>
      </c>
      <c r="AL920" t="s">
        <v>71</v>
      </c>
      <c r="AM920" t="s">
        <v>71</v>
      </c>
      <c r="AN920" t="s">
        <v>71</v>
      </c>
      <c r="AO920" t="s">
        <v>71</v>
      </c>
      <c r="AP920" t="s">
        <v>71</v>
      </c>
      <c r="AQ920" t="s">
        <v>71</v>
      </c>
      <c r="AR920" t="s">
        <v>8362</v>
      </c>
      <c r="AS920" t="s">
        <v>71</v>
      </c>
      <c r="AT920" t="s">
        <v>71</v>
      </c>
      <c r="AU920" t="s">
        <v>71</v>
      </c>
      <c r="AV920">
        <v>2007</v>
      </c>
      <c r="AW920" t="s">
        <v>71</v>
      </c>
      <c r="AX920" t="s">
        <v>71</v>
      </c>
      <c r="AY920" t="s">
        <v>71</v>
      </c>
      <c r="AZ920" t="s">
        <v>71</v>
      </c>
      <c r="BA920" t="s">
        <v>71</v>
      </c>
      <c r="BB920" t="s">
        <v>71</v>
      </c>
      <c r="BC920">
        <v>2149</v>
      </c>
      <c r="BD920">
        <v>2154</v>
      </c>
      <c r="BE920" t="s">
        <v>71</v>
      </c>
      <c r="BF920" t="s">
        <v>71</v>
      </c>
      <c r="BG920" t="s">
        <v>71</v>
      </c>
      <c r="BH920" t="s">
        <v>71</v>
      </c>
      <c r="BI920" t="s">
        <v>71</v>
      </c>
      <c r="BJ920" t="s">
        <v>71</v>
      </c>
      <c r="BK920" t="s">
        <v>71</v>
      </c>
      <c r="BL920" t="s">
        <v>71</v>
      </c>
      <c r="BM920" t="s">
        <v>71</v>
      </c>
      <c r="BN920" t="s">
        <v>71</v>
      </c>
      <c r="BO920" t="s">
        <v>71</v>
      </c>
      <c r="BP920" t="s">
        <v>71</v>
      </c>
      <c r="BQ920" t="s">
        <v>71</v>
      </c>
      <c r="BR920" t="s">
        <v>71</v>
      </c>
      <c r="BS920" t="s">
        <v>71</v>
      </c>
      <c r="BT920" t="s">
        <v>8363</v>
      </c>
      <c r="BU920" t="str">
        <f>HYPERLINK("https%3A%2F%2Fwww.webofscience.com%2Fwos%2Fwoscc%2Ffull-record%2FWOS:000246800601186","View Full Record in Web of Science")</f>
        <v>View Full Record in Web of Science</v>
      </c>
    </row>
    <row r="921" spans="1:73" x14ac:dyDescent="0.25">
      <c r="A921" t="s">
        <v>69</v>
      </c>
      <c r="B921" t="s">
        <v>8364</v>
      </c>
      <c r="C921" t="s">
        <v>71</v>
      </c>
      <c r="D921" t="s">
        <v>71</v>
      </c>
      <c r="E921" t="s">
        <v>71</v>
      </c>
      <c r="F921" t="s">
        <v>8365</v>
      </c>
      <c r="G921" t="s">
        <v>71</v>
      </c>
      <c r="H921" t="s">
        <v>71</v>
      </c>
      <c r="I921" t="s">
        <v>8366</v>
      </c>
      <c r="K921" t="s">
        <v>3069</v>
      </c>
      <c r="L921" t="s">
        <v>71</v>
      </c>
      <c r="M921" t="s">
        <v>71</v>
      </c>
      <c r="N921" t="s">
        <v>71</v>
      </c>
      <c r="O921" t="s">
        <v>71</v>
      </c>
      <c r="P921" t="s">
        <v>71</v>
      </c>
      <c r="Q921" t="s">
        <v>71</v>
      </c>
      <c r="R921" t="s">
        <v>71</v>
      </c>
      <c r="S921" t="s">
        <v>71</v>
      </c>
      <c r="T921" t="s">
        <v>71</v>
      </c>
      <c r="U921" t="s">
        <v>71</v>
      </c>
      <c r="V921" t="s">
        <v>71</v>
      </c>
      <c r="W921" t="s">
        <v>8367</v>
      </c>
      <c r="X921" t="s">
        <v>71</v>
      </c>
      <c r="Y921" t="s">
        <v>71</v>
      </c>
      <c r="Z921" t="s">
        <v>71</v>
      </c>
      <c r="AA921" t="s">
        <v>71</v>
      </c>
      <c r="AB921" t="s">
        <v>71</v>
      </c>
      <c r="AC921" t="s">
        <v>71</v>
      </c>
      <c r="AD921" t="s">
        <v>71</v>
      </c>
      <c r="AE921" t="s">
        <v>71</v>
      </c>
      <c r="AF921" t="s">
        <v>71</v>
      </c>
      <c r="AG921" t="s">
        <v>71</v>
      </c>
      <c r="AH921" t="s">
        <v>71</v>
      </c>
      <c r="AI921" t="s">
        <v>71</v>
      </c>
      <c r="AJ921" t="s">
        <v>71</v>
      </c>
      <c r="AK921" t="s">
        <v>71</v>
      </c>
      <c r="AL921" t="s">
        <v>71</v>
      </c>
      <c r="AM921" t="s">
        <v>71</v>
      </c>
      <c r="AN921" t="s">
        <v>71</v>
      </c>
      <c r="AO921" t="s">
        <v>71</v>
      </c>
      <c r="AP921" t="s">
        <v>3073</v>
      </c>
      <c r="AQ921" t="s">
        <v>3074</v>
      </c>
      <c r="AR921" t="s">
        <v>71</v>
      </c>
      <c r="AS921" t="s">
        <v>71</v>
      </c>
      <c r="AT921" t="s">
        <v>71</v>
      </c>
      <c r="AU921" t="s">
        <v>8368</v>
      </c>
      <c r="AV921">
        <v>2022</v>
      </c>
      <c r="AW921">
        <v>122</v>
      </c>
      <c r="AX921">
        <v>3</v>
      </c>
      <c r="AY921" t="s">
        <v>71</v>
      </c>
      <c r="AZ921" t="s">
        <v>71</v>
      </c>
      <c r="BA921" t="s">
        <v>71</v>
      </c>
      <c r="BB921" t="s">
        <v>71</v>
      </c>
      <c r="BC921">
        <v>796</v>
      </c>
      <c r="BD921">
        <v>818</v>
      </c>
      <c r="BE921" t="s">
        <v>71</v>
      </c>
      <c r="BF921" t="s">
        <v>8369</v>
      </c>
      <c r="BG921" t="str">
        <f>HYPERLINK("http://dx.doi.org/10.1108/IMDS-08-2021-0528","http://dx.doi.org/10.1108/IMDS-08-2021-0528")</f>
        <v>http://dx.doi.org/10.1108/IMDS-08-2021-0528</v>
      </c>
      <c r="BH921" t="s">
        <v>71</v>
      </c>
      <c r="BI921" t="s">
        <v>4744</v>
      </c>
      <c r="BJ921" t="s">
        <v>71</v>
      </c>
      <c r="BK921" t="s">
        <v>71</v>
      </c>
      <c r="BL921" t="s">
        <v>71</v>
      </c>
      <c r="BM921" t="s">
        <v>71</v>
      </c>
      <c r="BN921" t="s">
        <v>71</v>
      </c>
      <c r="BO921" t="s">
        <v>71</v>
      </c>
      <c r="BP921" t="s">
        <v>71</v>
      </c>
      <c r="BQ921" t="s">
        <v>71</v>
      </c>
      <c r="BR921" t="s">
        <v>71</v>
      </c>
      <c r="BS921" t="s">
        <v>71</v>
      </c>
      <c r="BT921" t="s">
        <v>8370</v>
      </c>
      <c r="BU921" t="str">
        <f>HYPERLINK("https%3A%2F%2Fwww.webofscience.com%2Fwos%2Fwoscc%2Ffull-record%2FWOS:000763466500001","View Full Record in Web of Science")</f>
        <v>View Full Record in Web of Science</v>
      </c>
    </row>
    <row r="922" spans="1:73" x14ac:dyDescent="0.25">
      <c r="A922" t="s">
        <v>69</v>
      </c>
      <c r="B922" t="s">
        <v>8371</v>
      </c>
      <c r="C922" t="s">
        <v>71</v>
      </c>
      <c r="D922" t="s">
        <v>71</v>
      </c>
      <c r="E922" t="s">
        <v>71</v>
      </c>
      <c r="F922" t="s">
        <v>8372</v>
      </c>
      <c r="G922" t="s">
        <v>71</v>
      </c>
      <c r="H922" t="s">
        <v>71</v>
      </c>
      <c r="I922" t="s">
        <v>8373</v>
      </c>
      <c r="K922" t="s">
        <v>186</v>
      </c>
      <c r="L922" t="s">
        <v>71</v>
      </c>
      <c r="M922" t="s">
        <v>71</v>
      </c>
      <c r="N922" t="s">
        <v>71</v>
      </c>
      <c r="O922" t="s">
        <v>71</v>
      </c>
      <c r="P922" t="s">
        <v>71</v>
      </c>
      <c r="Q922" t="s">
        <v>71</v>
      </c>
      <c r="R922" t="s">
        <v>71</v>
      </c>
      <c r="S922" t="s">
        <v>71</v>
      </c>
      <c r="T922" t="s">
        <v>71</v>
      </c>
      <c r="U922" t="s">
        <v>71</v>
      </c>
      <c r="V922" t="s">
        <v>71</v>
      </c>
      <c r="W922" t="s">
        <v>8374</v>
      </c>
      <c r="X922" t="s">
        <v>71</v>
      </c>
      <c r="Y922" t="s">
        <v>71</v>
      </c>
      <c r="Z922" t="s">
        <v>71</v>
      </c>
      <c r="AA922" t="s">
        <v>71</v>
      </c>
      <c r="AB922" t="s">
        <v>8375</v>
      </c>
      <c r="AC922" t="s">
        <v>8376</v>
      </c>
      <c r="AD922" t="s">
        <v>71</v>
      </c>
      <c r="AE922" t="s">
        <v>71</v>
      </c>
      <c r="AF922" t="s">
        <v>71</v>
      </c>
      <c r="AG922" t="s">
        <v>71</v>
      </c>
      <c r="AH922" t="s">
        <v>71</v>
      </c>
      <c r="AI922" t="s">
        <v>71</v>
      </c>
      <c r="AJ922" t="s">
        <v>71</v>
      </c>
      <c r="AK922" t="s">
        <v>71</v>
      </c>
      <c r="AL922" t="s">
        <v>71</v>
      </c>
      <c r="AM922" t="s">
        <v>71</v>
      </c>
      <c r="AN922" t="s">
        <v>71</v>
      </c>
      <c r="AO922" t="s">
        <v>71</v>
      </c>
      <c r="AP922" t="s">
        <v>188</v>
      </c>
      <c r="AQ922" t="s">
        <v>810</v>
      </c>
      <c r="AR922" t="s">
        <v>71</v>
      </c>
      <c r="AS922" t="s">
        <v>71</v>
      </c>
      <c r="AT922" t="s">
        <v>71</v>
      </c>
      <c r="AU922" t="s">
        <v>239</v>
      </c>
      <c r="AV922">
        <v>2020</v>
      </c>
      <c r="AW922">
        <v>28</v>
      </c>
      <c r="AX922">
        <v>1</v>
      </c>
      <c r="AY922" t="s">
        <v>71</v>
      </c>
      <c r="AZ922" t="s">
        <v>71</v>
      </c>
      <c r="BA922" t="s">
        <v>71</v>
      </c>
      <c r="BB922" t="s">
        <v>71</v>
      </c>
      <c r="BC922">
        <v>47</v>
      </c>
      <c r="BD922">
        <v>77</v>
      </c>
      <c r="BE922" t="s">
        <v>71</v>
      </c>
      <c r="BF922" t="s">
        <v>8377</v>
      </c>
      <c r="BG922" t="str">
        <f>HYPERLINK("http://dx.doi.org/10.1142/S0218488520500038","http://dx.doi.org/10.1142/S0218488520500038")</f>
        <v>http://dx.doi.org/10.1142/S0218488520500038</v>
      </c>
      <c r="BH922" t="s">
        <v>71</v>
      </c>
      <c r="BI922" t="s">
        <v>71</v>
      </c>
      <c r="BJ922" t="s">
        <v>71</v>
      </c>
      <c r="BK922" t="s">
        <v>71</v>
      </c>
      <c r="BL922" t="s">
        <v>71</v>
      </c>
      <c r="BM922" t="s">
        <v>71</v>
      </c>
      <c r="BN922" t="s">
        <v>71</v>
      </c>
      <c r="BO922" t="s">
        <v>71</v>
      </c>
      <c r="BP922" t="s">
        <v>71</v>
      </c>
      <c r="BQ922" t="s">
        <v>71</v>
      </c>
      <c r="BR922" t="s">
        <v>71</v>
      </c>
      <c r="BS922" t="s">
        <v>71</v>
      </c>
      <c r="BT922" t="s">
        <v>8378</v>
      </c>
      <c r="BU922" t="str">
        <f>HYPERLINK("https%3A%2F%2Fwww.webofscience.com%2Fwos%2Fwoscc%2Ffull-record%2FWOS:000515163800003","View Full Record in Web of Science")</f>
        <v>View Full Record in Web of Science</v>
      </c>
    </row>
    <row r="923" spans="1:73" x14ac:dyDescent="0.25">
      <c r="A923" t="s">
        <v>69</v>
      </c>
      <c r="B923" t="s">
        <v>8379</v>
      </c>
      <c r="C923" t="s">
        <v>71</v>
      </c>
      <c r="D923" t="s">
        <v>71</v>
      </c>
      <c r="E923" t="s">
        <v>71</v>
      </c>
      <c r="F923" t="s">
        <v>8380</v>
      </c>
      <c r="G923" t="s">
        <v>71</v>
      </c>
      <c r="H923" t="s">
        <v>71</v>
      </c>
      <c r="I923" t="s">
        <v>8381</v>
      </c>
      <c r="K923" t="s">
        <v>3069</v>
      </c>
      <c r="L923" t="s">
        <v>71</v>
      </c>
      <c r="M923" t="s">
        <v>71</v>
      </c>
      <c r="N923" t="s">
        <v>71</v>
      </c>
      <c r="O923" t="s">
        <v>71</v>
      </c>
      <c r="P923" t="s">
        <v>71</v>
      </c>
      <c r="Q923" t="s">
        <v>71</v>
      </c>
      <c r="R923" t="s">
        <v>71</v>
      </c>
      <c r="S923" t="s">
        <v>71</v>
      </c>
      <c r="T923" t="s">
        <v>71</v>
      </c>
      <c r="U923" t="s">
        <v>71</v>
      </c>
      <c r="V923" t="s">
        <v>71</v>
      </c>
      <c r="W923" t="s">
        <v>8382</v>
      </c>
      <c r="X923" t="s">
        <v>71</v>
      </c>
      <c r="Y923" t="s">
        <v>71</v>
      </c>
      <c r="Z923" t="s">
        <v>71</v>
      </c>
      <c r="AA923" t="s">
        <v>71</v>
      </c>
      <c r="AB923" t="s">
        <v>71</v>
      </c>
      <c r="AC923" t="s">
        <v>8383</v>
      </c>
      <c r="AD923" t="s">
        <v>71</v>
      </c>
      <c r="AE923" t="s">
        <v>71</v>
      </c>
      <c r="AF923" t="s">
        <v>71</v>
      </c>
      <c r="AG923" t="s">
        <v>71</v>
      </c>
      <c r="AH923" t="s">
        <v>71</v>
      </c>
      <c r="AI923" t="s">
        <v>71</v>
      </c>
      <c r="AJ923" t="s">
        <v>71</v>
      </c>
      <c r="AK923" t="s">
        <v>71</v>
      </c>
      <c r="AL923" t="s">
        <v>71</v>
      </c>
      <c r="AM923" t="s">
        <v>71</v>
      </c>
      <c r="AN923" t="s">
        <v>71</v>
      </c>
      <c r="AO923" t="s">
        <v>71</v>
      </c>
      <c r="AP923" t="s">
        <v>3073</v>
      </c>
      <c r="AQ923" t="s">
        <v>3074</v>
      </c>
      <c r="AR923" t="s">
        <v>71</v>
      </c>
      <c r="AS923" t="s">
        <v>71</v>
      </c>
      <c r="AT923" t="s">
        <v>71</v>
      </c>
      <c r="AU923" t="s">
        <v>71</v>
      </c>
      <c r="AV923" t="s">
        <v>71</v>
      </c>
      <c r="AW923" t="s">
        <v>71</v>
      </c>
      <c r="AX923" t="s">
        <v>71</v>
      </c>
      <c r="AY923" t="s">
        <v>71</v>
      </c>
      <c r="AZ923" t="s">
        <v>71</v>
      </c>
      <c r="BA923" t="s">
        <v>71</v>
      </c>
      <c r="BB923" t="s">
        <v>71</v>
      </c>
      <c r="BC923" t="s">
        <v>71</v>
      </c>
      <c r="BD923" t="s">
        <v>71</v>
      </c>
      <c r="BE923" t="s">
        <v>71</v>
      </c>
      <c r="BF923" t="s">
        <v>8384</v>
      </c>
      <c r="BG923" t="str">
        <f>HYPERLINK("http://dx.doi.org/10.1108/IMDS-05-2022-0302","http://dx.doi.org/10.1108/IMDS-05-2022-0302")</f>
        <v>http://dx.doi.org/10.1108/IMDS-05-2022-0302</v>
      </c>
      <c r="BH923" t="s">
        <v>71</v>
      </c>
      <c r="BI923" t="s">
        <v>7709</v>
      </c>
      <c r="BJ923" t="s">
        <v>71</v>
      </c>
      <c r="BK923" t="s">
        <v>71</v>
      </c>
      <c r="BL923" t="s">
        <v>71</v>
      </c>
      <c r="BM923" t="s">
        <v>71</v>
      </c>
      <c r="BN923" t="s">
        <v>71</v>
      </c>
      <c r="BO923" t="s">
        <v>71</v>
      </c>
      <c r="BP923" t="s">
        <v>71</v>
      </c>
      <c r="BQ923" t="s">
        <v>71</v>
      </c>
      <c r="BR923" t="s">
        <v>71</v>
      </c>
      <c r="BS923" t="s">
        <v>71</v>
      </c>
      <c r="BT923" t="s">
        <v>8385</v>
      </c>
      <c r="BU923" t="str">
        <f>HYPERLINK("https%3A%2F%2Fwww.webofscience.com%2Fwos%2Fwoscc%2Ffull-record%2FWOS:000855054900001","View Full Record in Web of Science")</f>
        <v>View Full Record in Web of Science</v>
      </c>
    </row>
    <row r="924" spans="1:73" x14ac:dyDescent="0.25">
      <c r="A924" t="s">
        <v>69</v>
      </c>
      <c r="B924" t="s">
        <v>8386</v>
      </c>
      <c r="C924" t="s">
        <v>71</v>
      </c>
      <c r="D924" t="s">
        <v>71</v>
      </c>
      <c r="E924" t="s">
        <v>71</v>
      </c>
      <c r="F924" t="s">
        <v>8387</v>
      </c>
      <c r="G924" t="s">
        <v>71</v>
      </c>
      <c r="H924" t="s">
        <v>71</v>
      </c>
      <c r="I924" t="s">
        <v>8388</v>
      </c>
      <c r="K924" t="s">
        <v>2648</v>
      </c>
      <c r="L924" t="s">
        <v>71</v>
      </c>
      <c r="M924" t="s">
        <v>71</v>
      </c>
      <c r="N924" t="s">
        <v>71</v>
      </c>
      <c r="O924" t="s">
        <v>71</v>
      </c>
      <c r="P924" t="s">
        <v>71</v>
      </c>
      <c r="Q924" t="s">
        <v>71</v>
      </c>
      <c r="R924" t="s">
        <v>71</v>
      </c>
      <c r="S924" t="s">
        <v>71</v>
      </c>
      <c r="T924" t="s">
        <v>71</v>
      </c>
      <c r="U924" t="s">
        <v>71</v>
      </c>
      <c r="V924" t="s">
        <v>71</v>
      </c>
      <c r="W924" t="s">
        <v>8389</v>
      </c>
      <c r="X924" t="s">
        <v>71</v>
      </c>
      <c r="Y924" t="s">
        <v>71</v>
      </c>
      <c r="Z924" t="s">
        <v>71</v>
      </c>
      <c r="AA924" t="s">
        <v>71</v>
      </c>
      <c r="AB924" t="s">
        <v>4771</v>
      </c>
      <c r="AC924" t="s">
        <v>4772</v>
      </c>
      <c r="AD924" t="s">
        <v>71</v>
      </c>
      <c r="AE924" t="s">
        <v>71</v>
      </c>
      <c r="AF924" t="s">
        <v>71</v>
      </c>
      <c r="AG924" t="s">
        <v>71</v>
      </c>
      <c r="AH924" t="s">
        <v>71</v>
      </c>
      <c r="AI924" t="s">
        <v>71</v>
      </c>
      <c r="AJ924" t="s">
        <v>71</v>
      </c>
      <c r="AK924" t="s">
        <v>71</v>
      </c>
      <c r="AL924" t="s">
        <v>71</v>
      </c>
      <c r="AM924" t="s">
        <v>71</v>
      </c>
      <c r="AN924" t="s">
        <v>71</v>
      </c>
      <c r="AO924" t="s">
        <v>71</v>
      </c>
      <c r="AP924" t="s">
        <v>2651</v>
      </c>
      <c r="AQ924" t="s">
        <v>2652</v>
      </c>
      <c r="AR924" t="s">
        <v>71</v>
      </c>
      <c r="AS924" t="s">
        <v>71</v>
      </c>
      <c r="AT924" t="s">
        <v>71</v>
      </c>
      <c r="AU924" t="s">
        <v>794</v>
      </c>
      <c r="AV924">
        <v>2020</v>
      </c>
      <c r="AW924">
        <v>12</v>
      </c>
      <c r="AX924">
        <v>1</v>
      </c>
      <c r="AY924" t="s">
        <v>71</v>
      </c>
      <c r="AZ924" t="s">
        <v>71</v>
      </c>
      <c r="BA924" t="s">
        <v>71</v>
      </c>
      <c r="BB924" t="s">
        <v>71</v>
      </c>
      <c r="BC924">
        <v>49</v>
      </c>
      <c r="BD924">
        <v>70</v>
      </c>
      <c r="BE924" t="s">
        <v>71</v>
      </c>
      <c r="BF924" t="s">
        <v>8390</v>
      </c>
      <c r="BG924" t="str">
        <f>HYPERLINK("http://dx.doi.org/10.1007/s12559-019-09676-6","http://dx.doi.org/10.1007/s12559-019-09676-6")</f>
        <v>http://dx.doi.org/10.1007/s12559-019-09676-6</v>
      </c>
      <c r="BH924" t="s">
        <v>71</v>
      </c>
      <c r="BI924" t="s">
        <v>71</v>
      </c>
      <c r="BJ924" t="s">
        <v>71</v>
      </c>
      <c r="BK924" t="s">
        <v>71</v>
      </c>
      <c r="BL924" t="s">
        <v>71</v>
      </c>
      <c r="BM924" t="s">
        <v>71</v>
      </c>
      <c r="BN924" t="s">
        <v>71</v>
      </c>
      <c r="BO924" t="s">
        <v>71</v>
      </c>
      <c r="BP924" t="s">
        <v>71</v>
      </c>
      <c r="BQ924" t="s">
        <v>71</v>
      </c>
      <c r="BR924" t="s">
        <v>71</v>
      </c>
      <c r="BS924" t="s">
        <v>71</v>
      </c>
      <c r="BT924" t="s">
        <v>8391</v>
      </c>
      <c r="BU924" t="str">
        <f>HYPERLINK("https%3A%2F%2Fwww.webofscience.com%2Fwos%2Fwoscc%2Ffull-record%2FWOS:000511593900004","View Full Record in Web of Science")</f>
        <v>View Full Record in Web of Science</v>
      </c>
    </row>
    <row r="925" spans="1:73" x14ac:dyDescent="0.25">
      <c r="A925" t="s">
        <v>69</v>
      </c>
      <c r="B925" t="s">
        <v>8392</v>
      </c>
      <c r="C925" t="s">
        <v>71</v>
      </c>
      <c r="D925" t="s">
        <v>71</v>
      </c>
      <c r="E925" t="s">
        <v>71</v>
      </c>
      <c r="F925" t="s">
        <v>8393</v>
      </c>
      <c r="G925" t="s">
        <v>71</v>
      </c>
      <c r="H925" t="s">
        <v>71</v>
      </c>
      <c r="I925" t="s">
        <v>8394</v>
      </c>
      <c r="K925" t="s">
        <v>269</v>
      </c>
      <c r="L925" t="s">
        <v>71</v>
      </c>
      <c r="M925" t="s">
        <v>71</v>
      </c>
      <c r="N925" t="s">
        <v>71</v>
      </c>
      <c r="O925" t="s">
        <v>71</v>
      </c>
      <c r="P925" t="s">
        <v>71</v>
      </c>
      <c r="Q925" t="s">
        <v>71</v>
      </c>
      <c r="R925" t="s">
        <v>71</v>
      </c>
      <c r="S925" t="s">
        <v>71</v>
      </c>
      <c r="T925" t="s">
        <v>71</v>
      </c>
      <c r="U925" t="s">
        <v>71</v>
      </c>
      <c r="V925" t="s">
        <v>71</v>
      </c>
      <c r="W925" t="s">
        <v>8395</v>
      </c>
      <c r="X925" t="s">
        <v>71</v>
      </c>
      <c r="Y925" t="s">
        <v>71</v>
      </c>
      <c r="Z925" t="s">
        <v>71</v>
      </c>
      <c r="AA925" t="s">
        <v>71</v>
      </c>
      <c r="AB925" t="s">
        <v>8396</v>
      </c>
      <c r="AC925" t="s">
        <v>8397</v>
      </c>
      <c r="AD925" t="s">
        <v>71</v>
      </c>
      <c r="AE925" t="s">
        <v>71</v>
      </c>
      <c r="AF925" t="s">
        <v>71</v>
      </c>
      <c r="AG925" t="s">
        <v>71</v>
      </c>
      <c r="AH925" t="s">
        <v>71</v>
      </c>
      <c r="AI925" t="s">
        <v>71</v>
      </c>
      <c r="AJ925" t="s">
        <v>71</v>
      </c>
      <c r="AK925" t="s">
        <v>71</v>
      </c>
      <c r="AL925" t="s">
        <v>71</v>
      </c>
      <c r="AM925" t="s">
        <v>71</v>
      </c>
      <c r="AN925" t="s">
        <v>71</v>
      </c>
      <c r="AO925" t="s">
        <v>71</v>
      </c>
      <c r="AP925" t="s">
        <v>271</v>
      </c>
      <c r="AQ925" t="s">
        <v>71</v>
      </c>
      <c r="AR925" t="s">
        <v>71</v>
      </c>
      <c r="AS925" t="s">
        <v>71</v>
      </c>
      <c r="AT925" t="s">
        <v>71</v>
      </c>
      <c r="AU925" t="s">
        <v>71</v>
      </c>
      <c r="AV925">
        <v>2019</v>
      </c>
      <c r="AW925">
        <v>7</v>
      </c>
      <c r="AX925" t="s">
        <v>71</v>
      </c>
      <c r="AY925" t="s">
        <v>71</v>
      </c>
      <c r="AZ925" t="s">
        <v>71</v>
      </c>
      <c r="BA925" t="s">
        <v>71</v>
      </c>
      <c r="BB925" t="s">
        <v>71</v>
      </c>
      <c r="BC925">
        <v>56129</v>
      </c>
      <c r="BD925">
        <v>56146</v>
      </c>
      <c r="BE925" t="s">
        <v>71</v>
      </c>
      <c r="BF925" t="s">
        <v>8398</v>
      </c>
      <c r="BG925" t="str">
        <f>HYPERLINK("http://dx.doi.org/10.1109/ACCESS.2019.2911955","http://dx.doi.org/10.1109/ACCESS.2019.2911955")</f>
        <v>http://dx.doi.org/10.1109/ACCESS.2019.2911955</v>
      </c>
      <c r="BH925" t="s">
        <v>71</v>
      </c>
      <c r="BI925" t="s">
        <v>71</v>
      </c>
      <c r="BJ925" t="s">
        <v>71</v>
      </c>
      <c r="BK925" t="s">
        <v>71</v>
      </c>
      <c r="BL925" t="s">
        <v>71</v>
      </c>
      <c r="BM925" t="s">
        <v>71</v>
      </c>
      <c r="BN925" t="s">
        <v>71</v>
      </c>
      <c r="BO925" t="s">
        <v>71</v>
      </c>
      <c r="BP925" t="s">
        <v>71</v>
      </c>
      <c r="BQ925" t="s">
        <v>71</v>
      </c>
      <c r="BR925" t="s">
        <v>71</v>
      </c>
      <c r="BS925" t="s">
        <v>71</v>
      </c>
      <c r="BT925" t="s">
        <v>8399</v>
      </c>
      <c r="BU925" t="str">
        <f>HYPERLINK("https%3A%2F%2Fwww.webofscience.com%2Fwos%2Fwoscc%2Ffull-record%2FWOS:000468592700001","View Full Record in Web of Science")</f>
        <v>View Full Record in Web of Science</v>
      </c>
    </row>
    <row r="926" spans="1:73" x14ac:dyDescent="0.25">
      <c r="A926" t="s">
        <v>69</v>
      </c>
      <c r="B926" t="s">
        <v>8400</v>
      </c>
      <c r="C926" t="s">
        <v>71</v>
      </c>
      <c r="D926" t="s">
        <v>71</v>
      </c>
      <c r="E926" t="s">
        <v>71</v>
      </c>
      <c r="F926" t="s">
        <v>8401</v>
      </c>
      <c r="G926" t="s">
        <v>71</v>
      </c>
      <c r="H926" t="s">
        <v>71</v>
      </c>
      <c r="I926" t="s">
        <v>8402</v>
      </c>
      <c r="K926" t="s">
        <v>269</v>
      </c>
      <c r="L926" t="s">
        <v>71</v>
      </c>
      <c r="M926" t="s">
        <v>71</v>
      </c>
      <c r="N926" t="s">
        <v>71</v>
      </c>
      <c r="O926" t="s">
        <v>71</v>
      </c>
      <c r="P926" t="s">
        <v>71</v>
      </c>
      <c r="Q926" t="s">
        <v>71</v>
      </c>
      <c r="R926" t="s">
        <v>71</v>
      </c>
      <c r="S926" t="s">
        <v>71</v>
      </c>
      <c r="T926" t="s">
        <v>71</v>
      </c>
      <c r="U926" t="s">
        <v>71</v>
      </c>
      <c r="V926" t="s">
        <v>71</v>
      </c>
      <c r="W926" t="s">
        <v>8403</v>
      </c>
      <c r="X926" t="s">
        <v>71</v>
      </c>
      <c r="Y926" t="s">
        <v>71</v>
      </c>
      <c r="Z926" t="s">
        <v>71</v>
      </c>
      <c r="AA926" t="s">
        <v>71</v>
      </c>
      <c r="AB926" t="s">
        <v>8404</v>
      </c>
      <c r="AC926" t="s">
        <v>8405</v>
      </c>
      <c r="AD926" t="s">
        <v>71</v>
      </c>
      <c r="AE926" t="s">
        <v>71</v>
      </c>
      <c r="AF926" t="s">
        <v>71</v>
      </c>
      <c r="AG926" t="s">
        <v>71</v>
      </c>
      <c r="AH926" t="s">
        <v>71</v>
      </c>
      <c r="AI926" t="s">
        <v>71</v>
      </c>
      <c r="AJ926" t="s">
        <v>71</v>
      </c>
      <c r="AK926" t="s">
        <v>71</v>
      </c>
      <c r="AL926" t="s">
        <v>71</v>
      </c>
      <c r="AM926" t="s">
        <v>71</v>
      </c>
      <c r="AN926" t="s">
        <v>71</v>
      </c>
      <c r="AO926" t="s">
        <v>71</v>
      </c>
      <c r="AP926" t="s">
        <v>271</v>
      </c>
      <c r="AQ926" t="s">
        <v>71</v>
      </c>
      <c r="AR926" t="s">
        <v>71</v>
      </c>
      <c r="AS926" t="s">
        <v>71</v>
      </c>
      <c r="AT926" t="s">
        <v>71</v>
      </c>
      <c r="AU926" t="s">
        <v>71</v>
      </c>
      <c r="AV926">
        <v>2020</v>
      </c>
      <c r="AW926">
        <v>8</v>
      </c>
      <c r="AX926" t="s">
        <v>71</v>
      </c>
      <c r="AY926" t="s">
        <v>71</v>
      </c>
      <c r="AZ926" t="s">
        <v>71</v>
      </c>
      <c r="BA926" t="s">
        <v>71</v>
      </c>
      <c r="BB926" t="s">
        <v>71</v>
      </c>
      <c r="BC926">
        <v>49377</v>
      </c>
      <c r="BD926">
        <v>49394</v>
      </c>
      <c r="BE926" t="s">
        <v>71</v>
      </c>
      <c r="BF926" t="s">
        <v>8406</v>
      </c>
      <c r="BG926" t="str">
        <f>HYPERLINK("http://dx.doi.org/10.1109/ACCESS.2020.2977115","http://dx.doi.org/10.1109/ACCESS.2020.2977115")</f>
        <v>http://dx.doi.org/10.1109/ACCESS.2020.2977115</v>
      </c>
      <c r="BH926" t="s">
        <v>71</v>
      </c>
      <c r="BI926" t="s">
        <v>71</v>
      </c>
      <c r="BJ926" t="s">
        <v>71</v>
      </c>
      <c r="BK926" t="s">
        <v>71</v>
      </c>
      <c r="BL926" t="s">
        <v>71</v>
      </c>
      <c r="BM926" t="s">
        <v>71</v>
      </c>
      <c r="BN926" t="s">
        <v>71</v>
      </c>
      <c r="BO926" t="s">
        <v>71</v>
      </c>
      <c r="BP926" t="s">
        <v>71</v>
      </c>
      <c r="BQ926" t="s">
        <v>71</v>
      </c>
      <c r="BR926" t="s">
        <v>71</v>
      </c>
      <c r="BS926" t="s">
        <v>71</v>
      </c>
      <c r="BT926" t="s">
        <v>8407</v>
      </c>
      <c r="BU926" t="str">
        <f>HYPERLINK("https%3A%2F%2Fwww.webofscience.com%2Fwos%2Fwoscc%2Ffull-record%2FWOS:000524733100004","View Full Record in Web of Science")</f>
        <v>View Full Record in Web of Science</v>
      </c>
    </row>
    <row r="927" spans="1:73" x14ac:dyDescent="0.25">
      <c r="A927" t="s">
        <v>69</v>
      </c>
      <c r="B927" t="s">
        <v>8408</v>
      </c>
      <c r="C927" t="s">
        <v>71</v>
      </c>
      <c r="D927" t="s">
        <v>71</v>
      </c>
      <c r="E927" t="s">
        <v>71</v>
      </c>
      <c r="F927" t="s">
        <v>8409</v>
      </c>
      <c r="G927" t="s">
        <v>71</v>
      </c>
      <c r="H927" t="s">
        <v>71</v>
      </c>
      <c r="I927" t="s">
        <v>8410</v>
      </c>
      <c r="K927" t="s">
        <v>2583</v>
      </c>
      <c r="L927" t="s">
        <v>71</v>
      </c>
      <c r="M927" t="s">
        <v>71</v>
      </c>
      <c r="N927" t="s">
        <v>71</v>
      </c>
      <c r="O927" t="s">
        <v>71</v>
      </c>
      <c r="P927" t="s">
        <v>71</v>
      </c>
      <c r="Q927" t="s">
        <v>71</v>
      </c>
      <c r="R927" t="s">
        <v>71</v>
      </c>
      <c r="S927" t="s">
        <v>71</v>
      </c>
      <c r="T927" t="s">
        <v>71</v>
      </c>
      <c r="U927" t="s">
        <v>71</v>
      </c>
      <c r="V927" t="s">
        <v>71</v>
      </c>
      <c r="W927" t="s">
        <v>8411</v>
      </c>
      <c r="X927" t="s">
        <v>71</v>
      </c>
      <c r="Y927" t="s">
        <v>71</v>
      </c>
      <c r="Z927" t="s">
        <v>71</v>
      </c>
      <c r="AA927" t="s">
        <v>71</v>
      </c>
      <c r="AB927" t="s">
        <v>8412</v>
      </c>
      <c r="AC927" t="s">
        <v>8413</v>
      </c>
      <c r="AD927" t="s">
        <v>71</v>
      </c>
      <c r="AE927" t="s">
        <v>71</v>
      </c>
      <c r="AF927" t="s">
        <v>71</v>
      </c>
      <c r="AG927" t="s">
        <v>71</v>
      </c>
      <c r="AH927" t="s">
        <v>71</v>
      </c>
      <c r="AI927" t="s">
        <v>71</v>
      </c>
      <c r="AJ927" t="s">
        <v>71</v>
      </c>
      <c r="AK927" t="s">
        <v>71</v>
      </c>
      <c r="AL927" t="s">
        <v>71</v>
      </c>
      <c r="AM927" t="s">
        <v>71</v>
      </c>
      <c r="AN927" t="s">
        <v>71</v>
      </c>
      <c r="AO927" t="s">
        <v>71</v>
      </c>
      <c r="AP927" t="s">
        <v>2587</v>
      </c>
      <c r="AQ927" t="s">
        <v>2588</v>
      </c>
      <c r="AR927" t="s">
        <v>71</v>
      </c>
      <c r="AS927" t="s">
        <v>71</v>
      </c>
      <c r="AT927" t="s">
        <v>71</v>
      </c>
      <c r="AU927" t="s">
        <v>71</v>
      </c>
      <c r="AV927" t="s">
        <v>71</v>
      </c>
      <c r="AW927" t="s">
        <v>71</v>
      </c>
      <c r="AX927" t="s">
        <v>71</v>
      </c>
      <c r="AY927" t="s">
        <v>71</v>
      </c>
      <c r="AZ927" t="s">
        <v>71</v>
      </c>
      <c r="BA927" t="s">
        <v>71</v>
      </c>
      <c r="BB927" t="s">
        <v>71</v>
      </c>
      <c r="BC927" t="s">
        <v>71</v>
      </c>
      <c r="BD927" t="s">
        <v>71</v>
      </c>
      <c r="BE927" t="s">
        <v>71</v>
      </c>
      <c r="BF927" t="s">
        <v>8414</v>
      </c>
      <c r="BG927" t="str">
        <f>HYPERLINK("http://dx.doi.org/10.1007/s12652-021-03550-w","http://dx.doi.org/10.1007/s12652-021-03550-w")</f>
        <v>http://dx.doi.org/10.1007/s12652-021-03550-w</v>
      </c>
      <c r="BH927" t="s">
        <v>71</v>
      </c>
      <c r="BI927" t="s">
        <v>1551</v>
      </c>
      <c r="BJ927" t="s">
        <v>71</v>
      </c>
      <c r="BK927" t="s">
        <v>71</v>
      </c>
      <c r="BL927" t="s">
        <v>71</v>
      </c>
      <c r="BM927" t="s">
        <v>71</v>
      </c>
      <c r="BN927" t="s">
        <v>71</v>
      </c>
      <c r="BO927">
        <v>34721710</v>
      </c>
      <c r="BP927" t="s">
        <v>71</v>
      </c>
      <c r="BQ927" t="s">
        <v>71</v>
      </c>
      <c r="BR927" t="s">
        <v>71</v>
      </c>
      <c r="BS927" t="s">
        <v>71</v>
      </c>
      <c r="BT927" t="s">
        <v>8415</v>
      </c>
      <c r="BU927" t="str">
        <f>HYPERLINK("https%3A%2F%2Fwww.webofscience.com%2Fwos%2Fwoscc%2Ffull-record%2FWOS:000710831300001","View Full Record in Web of Science")</f>
        <v>View Full Record in Web of Science</v>
      </c>
    </row>
    <row r="928" spans="1:73" x14ac:dyDescent="0.25">
      <c r="A928" t="s">
        <v>69</v>
      </c>
      <c r="B928" t="s">
        <v>8416</v>
      </c>
      <c r="C928" t="s">
        <v>71</v>
      </c>
      <c r="D928" t="s">
        <v>71</v>
      </c>
      <c r="E928" t="s">
        <v>71</v>
      </c>
      <c r="F928" t="s">
        <v>8417</v>
      </c>
      <c r="G928" t="s">
        <v>71</v>
      </c>
      <c r="H928" t="s">
        <v>71</v>
      </c>
      <c r="I928" t="s">
        <v>8418</v>
      </c>
      <c r="K928" t="s">
        <v>837</v>
      </c>
      <c r="L928" t="s">
        <v>71</v>
      </c>
      <c r="M928" t="s">
        <v>71</v>
      </c>
      <c r="N928" t="s">
        <v>71</v>
      </c>
      <c r="O928" t="s">
        <v>71</v>
      </c>
      <c r="P928" t="s">
        <v>71</v>
      </c>
      <c r="Q928" t="s">
        <v>71</v>
      </c>
      <c r="R928" t="s">
        <v>71</v>
      </c>
      <c r="S928" t="s">
        <v>71</v>
      </c>
      <c r="T928" t="s">
        <v>71</v>
      </c>
      <c r="U928" t="s">
        <v>71</v>
      </c>
      <c r="V928" t="s">
        <v>71</v>
      </c>
      <c r="W928" t="s">
        <v>8419</v>
      </c>
      <c r="X928" t="s">
        <v>71</v>
      </c>
      <c r="Y928" t="s">
        <v>71</v>
      </c>
      <c r="Z928" t="s">
        <v>71</v>
      </c>
      <c r="AA928" t="s">
        <v>71</v>
      </c>
      <c r="AB928" t="s">
        <v>5066</v>
      </c>
      <c r="AC928" t="s">
        <v>5067</v>
      </c>
      <c r="AD928" t="s">
        <v>71</v>
      </c>
      <c r="AE928" t="s">
        <v>71</v>
      </c>
      <c r="AF928" t="s">
        <v>71</v>
      </c>
      <c r="AG928" t="s">
        <v>71</v>
      </c>
      <c r="AH928" t="s">
        <v>71</v>
      </c>
      <c r="AI928" t="s">
        <v>71</v>
      </c>
      <c r="AJ928" t="s">
        <v>71</v>
      </c>
      <c r="AK928" t="s">
        <v>71</v>
      </c>
      <c r="AL928" t="s">
        <v>71</v>
      </c>
      <c r="AM928" t="s">
        <v>71</v>
      </c>
      <c r="AN928" t="s">
        <v>71</v>
      </c>
      <c r="AO928" t="s">
        <v>71</v>
      </c>
      <c r="AP928" t="s">
        <v>839</v>
      </c>
      <c r="AQ928" t="s">
        <v>1399</v>
      </c>
      <c r="AR928" t="s">
        <v>71</v>
      </c>
      <c r="AS928" t="s">
        <v>71</v>
      </c>
      <c r="AT928" t="s">
        <v>71</v>
      </c>
      <c r="AU928" t="s">
        <v>1082</v>
      </c>
      <c r="AV928">
        <v>2020</v>
      </c>
      <c r="AW928">
        <v>35</v>
      </c>
      <c r="AX928">
        <v>5</v>
      </c>
      <c r="AY928" t="s">
        <v>71</v>
      </c>
      <c r="AZ928" t="s">
        <v>71</v>
      </c>
      <c r="BA928" t="s">
        <v>71</v>
      </c>
      <c r="BB928" t="s">
        <v>71</v>
      </c>
      <c r="BC928">
        <v>783</v>
      </c>
      <c r="BD928">
        <v>825</v>
      </c>
      <c r="BE928" t="s">
        <v>71</v>
      </c>
      <c r="BF928" t="s">
        <v>8420</v>
      </c>
      <c r="BG928" t="str">
        <f>HYPERLINK("http://dx.doi.org/10.1002/int.22225","http://dx.doi.org/10.1002/int.22225")</f>
        <v>http://dx.doi.org/10.1002/int.22225</v>
      </c>
      <c r="BH928" t="s">
        <v>71</v>
      </c>
      <c r="BI928" t="s">
        <v>71</v>
      </c>
      <c r="BJ928" t="s">
        <v>71</v>
      </c>
      <c r="BK928" t="s">
        <v>71</v>
      </c>
      <c r="BL928" t="s">
        <v>71</v>
      </c>
      <c r="BM928" t="s">
        <v>71</v>
      </c>
      <c r="BN928" t="s">
        <v>71</v>
      </c>
      <c r="BO928" t="s">
        <v>71</v>
      </c>
      <c r="BP928" t="s">
        <v>71</v>
      </c>
      <c r="BQ928" t="s">
        <v>71</v>
      </c>
      <c r="BR928" t="s">
        <v>71</v>
      </c>
      <c r="BS928" t="s">
        <v>71</v>
      </c>
      <c r="BT928" t="s">
        <v>8421</v>
      </c>
      <c r="BU928" t="str">
        <f>HYPERLINK("https%3A%2F%2Fwww.webofscience.com%2Fwos%2Fwoscc%2Ffull-record%2FWOS:000520369000001","View Full Record in Web of Science")</f>
        <v>View Full Record in Web of Science</v>
      </c>
    </row>
    <row r="929" spans="1:73" x14ac:dyDescent="0.25">
      <c r="A929" t="s">
        <v>83</v>
      </c>
      <c r="B929" t="s">
        <v>8422</v>
      </c>
      <c r="C929" t="s">
        <v>71</v>
      </c>
      <c r="D929" t="s">
        <v>5113</v>
      </c>
      <c r="E929" t="s">
        <v>71</v>
      </c>
      <c r="F929" t="s">
        <v>8423</v>
      </c>
      <c r="G929" t="s">
        <v>71</v>
      </c>
      <c r="H929" t="s">
        <v>71</v>
      </c>
      <c r="I929" t="s">
        <v>8424</v>
      </c>
      <c r="K929" t="s">
        <v>5116</v>
      </c>
      <c r="L929" t="s">
        <v>71</v>
      </c>
      <c r="M929" t="s">
        <v>71</v>
      </c>
      <c r="N929" t="s">
        <v>71</v>
      </c>
      <c r="O929" t="s">
        <v>71</v>
      </c>
      <c r="P929" t="s">
        <v>5117</v>
      </c>
      <c r="Q929" t="s">
        <v>5118</v>
      </c>
      <c r="R929" t="s">
        <v>5119</v>
      </c>
      <c r="S929" t="s">
        <v>5120</v>
      </c>
      <c r="T929" t="s">
        <v>71</v>
      </c>
      <c r="U929" t="s">
        <v>71</v>
      </c>
      <c r="V929" t="s">
        <v>71</v>
      </c>
      <c r="W929" t="s">
        <v>8425</v>
      </c>
      <c r="X929" t="s">
        <v>71</v>
      </c>
      <c r="Y929" t="s">
        <v>71</v>
      </c>
      <c r="Z929" t="s">
        <v>71</v>
      </c>
      <c r="AA929" t="s">
        <v>71</v>
      </c>
      <c r="AB929" t="s">
        <v>71</v>
      </c>
      <c r="AC929" t="s">
        <v>71</v>
      </c>
      <c r="AD929" t="s">
        <v>71</v>
      </c>
      <c r="AE929" t="s">
        <v>71</v>
      </c>
      <c r="AF929" t="s">
        <v>71</v>
      </c>
      <c r="AG929" t="s">
        <v>71</v>
      </c>
      <c r="AH929" t="s">
        <v>71</v>
      </c>
      <c r="AI929" t="s">
        <v>71</v>
      </c>
      <c r="AJ929" t="s">
        <v>71</v>
      </c>
      <c r="AK929" t="s">
        <v>71</v>
      </c>
      <c r="AL929" t="s">
        <v>71</v>
      </c>
      <c r="AM929" t="s">
        <v>71</v>
      </c>
      <c r="AN929" t="s">
        <v>71</v>
      </c>
      <c r="AO929" t="s">
        <v>71</v>
      </c>
      <c r="AP929" t="s">
        <v>71</v>
      </c>
      <c r="AQ929" t="s">
        <v>71</v>
      </c>
      <c r="AR929" t="s">
        <v>5124</v>
      </c>
      <c r="AS929" t="s">
        <v>71</v>
      </c>
      <c r="AT929" t="s">
        <v>71</v>
      </c>
      <c r="AU929" t="s">
        <v>71</v>
      </c>
      <c r="AV929">
        <v>2013</v>
      </c>
      <c r="AW929" t="s">
        <v>71</v>
      </c>
      <c r="AX929" t="s">
        <v>71</v>
      </c>
      <c r="AY929" t="s">
        <v>71</v>
      </c>
      <c r="AZ929" t="s">
        <v>71</v>
      </c>
      <c r="BA929" t="s">
        <v>71</v>
      </c>
      <c r="BB929" t="s">
        <v>71</v>
      </c>
      <c r="BC929">
        <v>257</v>
      </c>
      <c r="BD929">
        <v>262</v>
      </c>
      <c r="BE929" t="s">
        <v>71</v>
      </c>
      <c r="BF929" t="s">
        <v>71</v>
      </c>
      <c r="BG929" t="s">
        <v>71</v>
      </c>
      <c r="BH929" t="s">
        <v>71</v>
      </c>
      <c r="BI929" t="s">
        <v>71</v>
      </c>
      <c r="BJ929" t="s">
        <v>71</v>
      </c>
      <c r="BK929" t="s">
        <v>71</v>
      </c>
      <c r="BL929" t="s">
        <v>71</v>
      </c>
      <c r="BM929" t="s">
        <v>71</v>
      </c>
      <c r="BN929" t="s">
        <v>71</v>
      </c>
      <c r="BO929" t="s">
        <v>71</v>
      </c>
      <c r="BP929" t="s">
        <v>71</v>
      </c>
      <c r="BQ929" t="s">
        <v>71</v>
      </c>
      <c r="BR929" t="s">
        <v>71</v>
      </c>
      <c r="BS929" t="s">
        <v>71</v>
      </c>
      <c r="BT929" t="s">
        <v>8426</v>
      </c>
      <c r="BU929" t="str">
        <f>HYPERLINK("https%3A%2F%2Fwww.webofscience.com%2Fwos%2Fwoscc%2Ffull-record%2FWOS:000333960300045","View Full Record in Web of Science")</f>
        <v>View Full Record in Web of Science</v>
      </c>
    </row>
    <row r="930" spans="1:73" x14ac:dyDescent="0.25">
      <c r="A930" t="s">
        <v>69</v>
      </c>
      <c r="B930" t="s">
        <v>8427</v>
      </c>
      <c r="C930" t="s">
        <v>71</v>
      </c>
      <c r="D930" t="s">
        <v>71</v>
      </c>
      <c r="E930" t="s">
        <v>71</v>
      </c>
      <c r="F930" t="s">
        <v>8428</v>
      </c>
      <c r="G930" t="s">
        <v>71</v>
      </c>
      <c r="H930" t="s">
        <v>71</v>
      </c>
      <c r="I930" t="s">
        <v>8429</v>
      </c>
      <c r="K930" t="s">
        <v>269</v>
      </c>
      <c r="L930" t="s">
        <v>71</v>
      </c>
      <c r="M930" t="s">
        <v>71</v>
      </c>
      <c r="N930" t="s">
        <v>71</v>
      </c>
      <c r="O930" t="s">
        <v>71</v>
      </c>
      <c r="P930" t="s">
        <v>71</v>
      </c>
      <c r="Q930" t="s">
        <v>71</v>
      </c>
      <c r="R930" t="s">
        <v>71</v>
      </c>
      <c r="S930" t="s">
        <v>71</v>
      </c>
      <c r="T930" t="s">
        <v>71</v>
      </c>
      <c r="U930" t="s">
        <v>71</v>
      </c>
      <c r="V930" t="s">
        <v>71</v>
      </c>
      <c r="W930" t="s">
        <v>8430</v>
      </c>
      <c r="X930" t="s">
        <v>71</v>
      </c>
      <c r="Y930" t="s">
        <v>71</v>
      </c>
      <c r="Z930" t="s">
        <v>71</v>
      </c>
      <c r="AA930" t="s">
        <v>71</v>
      </c>
      <c r="AB930" t="s">
        <v>8431</v>
      </c>
      <c r="AC930" t="s">
        <v>8432</v>
      </c>
      <c r="AD930" t="s">
        <v>71</v>
      </c>
      <c r="AE930" t="s">
        <v>71</v>
      </c>
      <c r="AF930" t="s">
        <v>71</v>
      </c>
      <c r="AG930" t="s">
        <v>71</v>
      </c>
      <c r="AH930" t="s">
        <v>71</v>
      </c>
      <c r="AI930" t="s">
        <v>71</v>
      </c>
      <c r="AJ930" t="s">
        <v>71</v>
      </c>
      <c r="AK930" t="s">
        <v>71</v>
      </c>
      <c r="AL930" t="s">
        <v>71</v>
      </c>
      <c r="AM930" t="s">
        <v>71</v>
      </c>
      <c r="AN930" t="s">
        <v>71</v>
      </c>
      <c r="AO930" t="s">
        <v>71</v>
      </c>
      <c r="AP930" t="s">
        <v>271</v>
      </c>
      <c r="AQ930" t="s">
        <v>71</v>
      </c>
      <c r="AR930" t="s">
        <v>71</v>
      </c>
      <c r="AS930" t="s">
        <v>71</v>
      </c>
      <c r="AT930" t="s">
        <v>71</v>
      </c>
      <c r="AU930" t="s">
        <v>71</v>
      </c>
      <c r="AV930">
        <v>2020</v>
      </c>
      <c r="AW930">
        <v>8</v>
      </c>
      <c r="AX930" t="s">
        <v>71</v>
      </c>
      <c r="AY930" t="s">
        <v>71</v>
      </c>
      <c r="AZ930" t="s">
        <v>71</v>
      </c>
      <c r="BA930" t="s">
        <v>71</v>
      </c>
      <c r="BB930" t="s">
        <v>71</v>
      </c>
      <c r="BC930">
        <v>190882</v>
      </c>
      <c r="BD930">
        <v>190896</v>
      </c>
      <c r="BE930" t="s">
        <v>71</v>
      </c>
      <c r="BF930" t="s">
        <v>8433</v>
      </c>
      <c r="BG930" t="str">
        <f>HYPERLINK("http://dx.doi.org/10.1109/ACCESS.2020.3031761","http://dx.doi.org/10.1109/ACCESS.2020.3031761")</f>
        <v>http://dx.doi.org/10.1109/ACCESS.2020.3031761</v>
      </c>
      <c r="BH930" t="s">
        <v>71</v>
      </c>
      <c r="BI930" t="s">
        <v>71</v>
      </c>
      <c r="BJ930" t="s">
        <v>71</v>
      </c>
      <c r="BK930" t="s">
        <v>71</v>
      </c>
      <c r="BL930" t="s">
        <v>71</v>
      </c>
      <c r="BM930" t="s">
        <v>71</v>
      </c>
      <c r="BN930" t="s">
        <v>71</v>
      </c>
      <c r="BO930" t="s">
        <v>71</v>
      </c>
      <c r="BP930" t="s">
        <v>71</v>
      </c>
      <c r="BQ930" t="s">
        <v>71</v>
      </c>
      <c r="BR930" t="s">
        <v>71</v>
      </c>
      <c r="BS930" t="s">
        <v>71</v>
      </c>
      <c r="BT930" t="s">
        <v>8434</v>
      </c>
      <c r="BU930" t="str">
        <f>HYPERLINK("https%3A%2F%2Fwww.webofscience.com%2Fwos%2Fwoscc%2Ffull-record%2FWOS:000584835800001","View Full Record in Web of Science")</f>
        <v>View Full Record in Web of Science</v>
      </c>
    </row>
    <row r="931" spans="1:73" x14ac:dyDescent="0.25">
      <c r="A931" t="s">
        <v>69</v>
      </c>
      <c r="B931" t="s">
        <v>8435</v>
      </c>
      <c r="C931" t="s">
        <v>71</v>
      </c>
      <c r="D931" t="s">
        <v>71</v>
      </c>
      <c r="E931" t="s">
        <v>71</v>
      </c>
      <c r="F931" t="s">
        <v>8436</v>
      </c>
      <c r="G931" t="s">
        <v>71</v>
      </c>
      <c r="H931" t="s">
        <v>71</v>
      </c>
      <c r="I931" t="s">
        <v>8437</v>
      </c>
      <c r="K931" t="s">
        <v>3848</v>
      </c>
      <c r="L931" t="s">
        <v>71</v>
      </c>
      <c r="M931" t="s">
        <v>71</v>
      </c>
      <c r="N931" t="s">
        <v>71</v>
      </c>
      <c r="O931" t="s">
        <v>71</v>
      </c>
      <c r="P931" t="s">
        <v>71</v>
      </c>
      <c r="Q931" t="s">
        <v>71</v>
      </c>
      <c r="R931" t="s">
        <v>71</v>
      </c>
      <c r="S931" t="s">
        <v>71</v>
      </c>
      <c r="T931" t="s">
        <v>71</v>
      </c>
      <c r="U931" t="s">
        <v>71</v>
      </c>
      <c r="V931" t="s">
        <v>71</v>
      </c>
      <c r="W931" t="s">
        <v>8438</v>
      </c>
      <c r="X931" t="s">
        <v>71</v>
      </c>
      <c r="Y931" t="s">
        <v>71</v>
      </c>
      <c r="Z931" t="s">
        <v>71</v>
      </c>
      <c r="AA931" t="s">
        <v>71</v>
      </c>
      <c r="AB931" t="s">
        <v>8439</v>
      </c>
      <c r="AC931" t="s">
        <v>8440</v>
      </c>
      <c r="AD931" t="s">
        <v>71</v>
      </c>
      <c r="AE931" t="s">
        <v>71</v>
      </c>
      <c r="AF931" t="s">
        <v>71</v>
      </c>
      <c r="AG931" t="s">
        <v>71</v>
      </c>
      <c r="AH931" t="s">
        <v>71</v>
      </c>
      <c r="AI931" t="s">
        <v>71</v>
      </c>
      <c r="AJ931" t="s">
        <v>71</v>
      </c>
      <c r="AK931" t="s">
        <v>71</v>
      </c>
      <c r="AL931" t="s">
        <v>71</v>
      </c>
      <c r="AM931" t="s">
        <v>71</v>
      </c>
      <c r="AN931" t="s">
        <v>71</v>
      </c>
      <c r="AO931" t="s">
        <v>71</v>
      </c>
      <c r="AP931" t="s">
        <v>3851</v>
      </c>
      <c r="AQ931" t="s">
        <v>3852</v>
      </c>
      <c r="AR931" t="s">
        <v>71</v>
      </c>
      <c r="AS931" t="s">
        <v>71</v>
      </c>
      <c r="AT931" t="s">
        <v>71</v>
      </c>
      <c r="AU931" t="s">
        <v>129</v>
      </c>
      <c r="AV931">
        <v>2022</v>
      </c>
      <c r="AW931">
        <v>8</v>
      </c>
      <c r="AX931">
        <v>4</v>
      </c>
      <c r="AY931" t="s">
        <v>71</v>
      </c>
      <c r="AZ931" t="s">
        <v>71</v>
      </c>
      <c r="BA931" t="s">
        <v>71</v>
      </c>
      <c r="BB931" t="s">
        <v>71</v>
      </c>
      <c r="BC931">
        <v>3479</v>
      </c>
      <c r="BD931">
        <v>3503</v>
      </c>
      <c r="BE931" t="s">
        <v>71</v>
      </c>
      <c r="BF931" t="s">
        <v>8441</v>
      </c>
      <c r="BG931" t="str">
        <f>HYPERLINK("http://dx.doi.org/10.1007/s40747-022-00689-7","http://dx.doi.org/10.1007/s40747-022-00689-7")</f>
        <v>http://dx.doi.org/10.1007/s40747-022-00689-7</v>
      </c>
      <c r="BH931" t="s">
        <v>71</v>
      </c>
      <c r="BI931" t="s">
        <v>4744</v>
      </c>
      <c r="BJ931" t="s">
        <v>71</v>
      </c>
      <c r="BK931" t="s">
        <v>71</v>
      </c>
      <c r="BL931" t="s">
        <v>71</v>
      </c>
      <c r="BM931" t="s">
        <v>71</v>
      </c>
      <c r="BN931" t="s">
        <v>71</v>
      </c>
      <c r="BO931" t="s">
        <v>71</v>
      </c>
      <c r="BP931" t="s">
        <v>71</v>
      </c>
      <c r="BQ931" t="s">
        <v>71</v>
      </c>
      <c r="BR931" t="s">
        <v>71</v>
      </c>
      <c r="BS931" t="s">
        <v>71</v>
      </c>
      <c r="BT931" t="s">
        <v>8442</v>
      </c>
      <c r="BU931" t="str">
        <f>HYPERLINK("https%3A%2F%2Fwww.webofscience.com%2Fwos%2Fwoscc%2Ffull-record%2FWOS:000761876400001","View Full Record in Web of Science")</f>
        <v>View Full Record in Web of Science</v>
      </c>
    </row>
    <row r="932" spans="1:73" x14ac:dyDescent="0.25">
      <c r="A932" t="s">
        <v>83</v>
      </c>
      <c r="B932" t="s">
        <v>8443</v>
      </c>
      <c r="C932" t="s">
        <v>71</v>
      </c>
      <c r="D932" t="s">
        <v>8444</v>
      </c>
      <c r="E932" t="s">
        <v>71</v>
      </c>
      <c r="F932" t="s">
        <v>8445</v>
      </c>
      <c r="G932" t="s">
        <v>71</v>
      </c>
      <c r="H932" t="s">
        <v>71</v>
      </c>
      <c r="I932" t="s">
        <v>8446</v>
      </c>
      <c r="K932" t="s">
        <v>8447</v>
      </c>
      <c r="L932" t="s">
        <v>71</v>
      </c>
      <c r="M932" t="s">
        <v>71</v>
      </c>
      <c r="N932" t="s">
        <v>71</v>
      </c>
      <c r="O932" t="s">
        <v>71</v>
      </c>
      <c r="P932" t="s">
        <v>8448</v>
      </c>
      <c r="Q932" t="s">
        <v>8449</v>
      </c>
      <c r="R932" t="s">
        <v>8450</v>
      </c>
      <c r="S932" t="s">
        <v>8451</v>
      </c>
      <c r="T932" t="s">
        <v>71</v>
      </c>
      <c r="U932" t="s">
        <v>71</v>
      </c>
      <c r="V932" t="s">
        <v>71</v>
      </c>
      <c r="W932" t="s">
        <v>8452</v>
      </c>
      <c r="X932" t="s">
        <v>71</v>
      </c>
      <c r="Y932" t="s">
        <v>71</v>
      </c>
      <c r="Z932" t="s">
        <v>71</v>
      </c>
      <c r="AA932" t="s">
        <v>71</v>
      </c>
      <c r="AB932" t="s">
        <v>8453</v>
      </c>
      <c r="AC932" t="s">
        <v>8454</v>
      </c>
      <c r="AD932" t="s">
        <v>71</v>
      </c>
      <c r="AE932" t="s">
        <v>71</v>
      </c>
      <c r="AF932" t="s">
        <v>71</v>
      </c>
      <c r="AG932" t="s">
        <v>71</v>
      </c>
      <c r="AH932" t="s">
        <v>71</v>
      </c>
      <c r="AI932" t="s">
        <v>71</v>
      </c>
      <c r="AJ932" t="s">
        <v>71</v>
      </c>
      <c r="AK932" t="s">
        <v>71</v>
      </c>
      <c r="AL932" t="s">
        <v>71</v>
      </c>
      <c r="AM932" t="s">
        <v>71</v>
      </c>
      <c r="AN932" t="s">
        <v>71</v>
      </c>
      <c r="AO932" t="s">
        <v>71</v>
      </c>
      <c r="AP932" t="s">
        <v>71</v>
      </c>
      <c r="AQ932" t="s">
        <v>71</v>
      </c>
      <c r="AR932" t="s">
        <v>8455</v>
      </c>
      <c r="AS932" t="s">
        <v>71</v>
      </c>
      <c r="AT932" t="s">
        <v>71</v>
      </c>
      <c r="AU932" t="s">
        <v>71</v>
      </c>
      <c r="AV932">
        <v>2013</v>
      </c>
      <c r="AW932" t="s">
        <v>71</v>
      </c>
      <c r="AX932" t="s">
        <v>71</v>
      </c>
      <c r="AY932" t="s">
        <v>71</v>
      </c>
      <c r="AZ932" t="s">
        <v>71</v>
      </c>
      <c r="BA932" t="s">
        <v>71</v>
      </c>
      <c r="BB932" t="s">
        <v>71</v>
      </c>
      <c r="BC932">
        <v>92</v>
      </c>
      <c r="BD932">
        <v>98</v>
      </c>
      <c r="BE932" t="s">
        <v>71</v>
      </c>
      <c r="BF932" t="s">
        <v>71</v>
      </c>
      <c r="BG932" t="s">
        <v>71</v>
      </c>
      <c r="BH932" t="s">
        <v>71</v>
      </c>
      <c r="BI932" t="s">
        <v>71</v>
      </c>
      <c r="BJ932" t="s">
        <v>71</v>
      </c>
      <c r="BK932" t="s">
        <v>71</v>
      </c>
      <c r="BL932" t="s">
        <v>71</v>
      </c>
      <c r="BM932" t="s">
        <v>71</v>
      </c>
      <c r="BN932" t="s">
        <v>71</v>
      </c>
      <c r="BO932" t="s">
        <v>71</v>
      </c>
      <c r="BP932" t="s">
        <v>71</v>
      </c>
      <c r="BQ932" t="s">
        <v>71</v>
      </c>
      <c r="BR932" t="s">
        <v>71</v>
      </c>
      <c r="BS932" t="s">
        <v>71</v>
      </c>
      <c r="BT932" t="s">
        <v>8456</v>
      </c>
      <c r="BU932" t="str">
        <f>HYPERLINK("https%3A%2F%2Fwww.webofscience.com%2Fwos%2Fwoscc%2Ffull-record%2FWOS:000357105900014","View Full Record in Web of Science")</f>
        <v>View Full Record in Web of Science</v>
      </c>
    </row>
    <row r="933" spans="1:73" x14ac:dyDescent="0.25">
      <c r="A933" t="s">
        <v>69</v>
      </c>
      <c r="B933" t="s">
        <v>8457</v>
      </c>
      <c r="C933" t="s">
        <v>71</v>
      </c>
      <c r="D933" t="s">
        <v>71</v>
      </c>
      <c r="E933" t="s">
        <v>71</v>
      </c>
      <c r="F933" t="s">
        <v>8458</v>
      </c>
      <c r="G933" t="s">
        <v>71</v>
      </c>
      <c r="H933" t="s">
        <v>71</v>
      </c>
      <c r="I933" t="s">
        <v>8459</v>
      </c>
      <c r="K933" t="s">
        <v>955</v>
      </c>
      <c r="L933" t="s">
        <v>71</v>
      </c>
      <c r="M933" t="s">
        <v>71</v>
      </c>
      <c r="N933" t="s">
        <v>71</v>
      </c>
      <c r="O933" t="s">
        <v>71</v>
      </c>
      <c r="P933" t="s">
        <v>71</v>
      </c>
      <c r="Q933" t="s">
        <v>71</v>
      </c>
      <c r="R933" t="s">
        <v>71</v>
      </c>
      <c r="S933" t="s">
        <v>71</v>
      </c>
      <c r="T933" t="s">
        <v>71</v>
      </c>
      <c r="U933" t="s">
        <v>71</v>
      </c>
      <c r="V933" t="s">
        <v>71</v>
      </c>
      <c r="W933" t="s">
        <v>8460</v>
      </c>
      <c r="X933" t="s">
        <v>71</v>
      </c>
      <c r="Y933" t="s">
        <v>71</v>
      </c>
      <c r="Z933" t="s">
        <v>71</v>
      </c>
      <c r="AA933" t="s">
        <v>71</v>
      </c>
      <c r="AB933" t="s">
        <v>8461</v>
      </c>
      <c r="AC933" t="s">
        <v>8462</v>
      </c>
      <c r="AD933" t="s">
        <v>71</v>
      </c>
      <c r="AE933" t="s">
        <v>71</v>
      </c>
      <c r="AF933" t="s">
        <v>71</v>
      </c>
      <c r="AG933" t="s">
        <v>71</v>
      </c>
      <c r="AH933" t="s">
        <v>71</v>
      </c>
      <c r="AI933" t="s">
        <v>71</v>
      </c>
      <c r="AJ933" t="s">
        <v>71</v>
      </c>
      <c r="AK933" t="s">
        <v>71</v>
      </c>
      <c r="AL933" t="s">
        <v>71</v>
      </c>
      <c r="AM933" t="s">
        <v>71</v>
      </c>
      <c r="AN933" t="s">
        <v>71</v>
      </c>
      <c r="AO933" t="s">
        <v>71</v>
      </c>
      <c r="AP933" t="s">
        <v>958</v>
      </c>
      <c r="AQ933" t="s">
        <v>959</v>
      </c>
      <c r="AR933" t="s">
        <v>71</v>
      </c>
      <c r="AS933" t="s">
        <v>71</v>
      </c>
      <c r="AT933" t="s">
        <v>71</v>
      </c>
      <c r="AU933" t="s">
        <v>71</v>
      </c>
      <c r="AV933" t="s">
        <v>71</v>
      </c>
      <c r="AW933" t="s">
        <v>71</v>
      </c>
      <c r="AX933" t="s">
        <v>71</v>
      </c>
      <c r="AY933" t="s">
        <v>71</v>
      </c>
      <c r="AZ933" t="s">
        <v>71</v>
      </c>
      <c r="BA933" t="s">
        <v>71</v>
      </c>
      <c r="BB933" t="s">
        <v>71</v>
      </c>
      <c r="BC933" t="s">
        <v>71</v>
      </c>
      <c r="BD933" t="s">
        <v>71</v>
      </c>
      <c r="BE933" t="s">
        <v>71</v>
      </c>
      <c r="BF933" t="s">
        <v>8463</v>
      </c>
      <c r="BG933" t="str">
        <f>HYPERLINK("http://dx.doi.org/10.1007/s10462-022-10236-y","http://dx.doi.org/10.1007/s10462-022-10236-y")</f>
        <v>http://dx.doi.org/10.1007/s10462-022-10236-y</v>
      </c>
      <c r="BH933" t="s">
        <v>71</v>
      </c>
      <c r="BI933" t="s">
        <v>7709</v>
      </c>
      <c r="BJ933" t="s">
        <v>71</v>
      </c>
      <c r="BK933" t="s">
        <v>71</v>
      </c>
      <c r="BL933" t="s">
        <v>71</v>
      </c>
      <c r="BM933" t="s">
        <v>71</v>
      </c>
      <c r="BN933" t="s">
        <v>71</v>
      </c>
      <c r="BO933" t="s">
        <v>71</v>
      </c>
      <c r="BP933" t="s">
        <v>71</v>
      </c>
      <c r="BQ933" t="s">
        <v>71</v>
      </c>
      <c r="BR933" t="s">
        <v>71</v>
      </c>
      <c r="BS933" t="s">
        <v>71</v>
      </c>
      <c r="BT933" t="s">
        <v>8464</v>
      </c>
      <c r="BU933" t="str">
        <f>HYPERLINK("https%3A%2F%2Fwww.webofscience.com%2Fwos%2Fwoscc%2Ffull-record%2FWOS:000853477900001","View Full Record in Web of Science")</f>
        <v>View Full Record in Web of Science</v>
      </c>
    </row>
    <row r="934" spans="1:73" x14ac:dyDescent="0.25">
      <c r="A934" t="s">
        <v>69</v>
      </c>
      <c r="B934" t="s">
        <v>8465</v>
      </c>
      <c r="C934" t="s">
        <v>71</v>
      </c>
      <c r="D934" t="s">
        <v>71</v>
      </c>
      <c r="E934" t="s">
        <v>71</v>
      </c>
      <c r="F934" t="s">
        <v>8466</v>
      </c>
      <c r="G934" t="s">
        <v>71</v>
      </c>
      <c r="H934" t="s">
        <v>71</v>
      </c>
      <c r="I934" t="s">
        <v>8467</v>
      </c>
      <c r="K934" t="s">
        <v>4172</v>
      </c>
      <c r="L934" t="s">
        <v>71</v>
      </c>
      <c r="M934" t="s">
        <v>71</v>
      </c>
      <c r="N934" t="s">
        <v>71</v>
      </c>
      <c r="O934" t="s">
        <v>71</v>
      </c>
      <c r="P934" t="s">
        <v>71</v>
      </c>
      <c r="Q934" t="s">
        <v>71</v>
      </c>
      <c r="R934" t="s">
        <v>71</v>
      </c>
      <c r="S934" t="s">
        <v>71</v>
      </c>
      <c r="T934" t="s">
        <v>71</v>
      </c>
      <c r="U934" t="s">
        <v>71</v>
      </c>
      <c r="V934" t="s">
        <v>71</v>
      </c>
      <c r="W934" t="s">
        <v>8468</v>
      </c>
      <c r="X934" t="s">
        <v>71</v>
      </c>
      <c r="Y934" t="s">
        <v>71</v>
      </c>
      <c r="Z934" t="s">
        <v>71</v>
      </c>
      <c r="AA934" t="s">
        <v>71</v>
      </c>
      <c r="AB934" t="s">
        <v>71</v>
      </c>
      <c r="AC934" t="s">
        <v>71</v>
      </c>
      <c r="AD934" t="s">
        <v>71</v>
      </c>
      <c r="AE934" t="s">
        <v>71</v>
      </c>
      <c r="AF934" t="s">
        <v>71</v>
      </c>
      <c r="AG934" t="s">
        <v>71</v>
      </c>
      <c r="AH934" t="s">
        <v>71</v>
      </c>
      <c r="AI934" t="s">
        <v>71</v>
      </c>
      <c r="AJ934" t="s">
        <v>71</v>
      </c>
      <c r="AK934" t="s">
        <v>71</v>
      </c>
      <c r="AL934" t="s">
        <v>71</v>
      </c>
      <c r="AM934" t="s">
        <v>71</v>
      </c>
      <c r="AN934" t="s">
        <v>71</v>
      </c>
      <c r="AO934" t="s">
        <v>71</v>
      </c>
      <c r="AP934" t="s">
        <v>4175</v>
      </c>
      <c r="AQ934" t="s">
        <v>4176</v>
      </c>
      <c r="AR934" t="s">
        <v>71</v>
      </c>
      <c r="AS934" t="s">
        <v>71</v>
      </c>
      <c r="AT934" t="s">
        <v>71</v>
      </c>
      <c r="AU934" t="s">
        <v>1595</v>
      </c>
      <c r="AV934">
        <v>2022</v>
      </c>
      <c r="AW934">
        <v>74</v>
      </c>
      <c r="AX934">
        <v>4</v>
      </c>
      <c r="AY934" t="s">
        <v>71</v>
      </c>
      <c r="AZ934" t="s">
        <v>71</v>
      </c>
      <c r="BA934" t="s">
        <v>71</v>
      </c>
      <c r="BB934" t="s">
        <v>71</v>
      </c>
      <c r="BC934">
        <v>589</v>
      </c>
      <c r="BD934">
        <v>630</v>
      </c>
      <c r="BE934" t="s">
        <v>71</v>
      </c>
      <c r="BF934" t="s">
        <v>8469</v>
      </c>
      <c r="BG934" t="str">
        <f>HYPERLINK("http://dx.doi.org/10.1108/AJIM-07-2021-0211","http://dx.doi.org/10.1108/AJIM-07-2021-0211")</f>
        <v>http://dx.doi.org/10.1108/AJIM-07-2021-0211</v>
      </c>
      <c r="BH934" t="s">
        <v>71</v>
      </c>
      <c r="BI934" t="s">
        <v>1054</v>
      </c>
      <c r="BJ934" t="s">
        <v>71</v>
      </c>
      <c r="BK934" t="s">
        <v>71</v>
      </c>
      <c r="BL934" t="s">
        <v>71</v>
      </c>
      <c r="BM934" t="s">
        <v>71</v>
      </c>
      <c r="BN934" t="s">
        <v>71</v>
      </c>
      <c r="BO934" t="s">
        <v>71</v>
      </c>
      <c r="BP934" t="s">
        <v>71</v>
      </c>
      <c r="BQ934" t="s">
        <v>71</v>
      </c>
      <c r="BR934" t="s">
        <v>71</v>
      </c>
      <c r="BS934" t="s">
        <v>71</v>
      </c>
      <c r="BT934" t="s">
        <v>8470</v>
      </c>
      <c r="BU934" t="str">
        <f>HYPERLINK("https%3A%2F%2Fwww.webofscience.com%2Fwos%2Fwoscc%2Ffull-record%2FWOS:000746541400001","View Full Record in Web of Science")</f>
        <v>View Full Record in Web of Science</v>
      </c>
    </row>
    <row r="935" spans="1:73" x14ac:dyDescent="0.25">
      <c r="A935" t="s">
        <v>69</v>
      </c>
      <c r="B935" t="s">
        <v>8471</v>
      </c>
      <c r="C935" t="s">
        <v>71</v>
      </c>
      <c r="D935" t="s">
        <v>71</v>
      </c>
      <c r="E935" t="s">
        <v>71</v>
      </c>
      <c r="F935" t="s">
        <v>8472</v>
      </c>
      <c r="G935" t="s">
        <v>71</v>
      </c>
      <c r="H935" t="s">
        <v>71</v>
      </c>
      <c r="I935" t="s">
        <v>8473</v>
      </c>
      <c r="K935" t="s">
        <v>673</v>
      </c>
      <c r="L935" t="s">
        <v>71</v>
      </c>
      <c r="M935" t="s">
        <v>71</v>
      </c>
      <c r="N935" t="s">
        <v>71</v>
      </c>
      <c r="O935" t="s">
        <v>71</v>
      </c>
      <c r="P935" t="s">
        <v>71</v>
      </c>
      <c r="Q935" t="s">
        <v>71</v>
      </c>
      <c r="R935" t="s">
        <v>71</v>
      </c>
      <c r="S935" t="s">
        <v>71</v>
      </c>
      <c r="T935" t="s">
        <v>71</v>
      </c>
      <c r="U935" t="s">
        <v>71</v>
      </c>
      <c r="V935" t="s">
        <v>71</v>
      </c>
      <c r="W935" t="s">
        <v>8474</v>
      </c>
      <c r="X935" t="s">
        <v>71</v>
      </c>
      <c r="Y935" t="s">
        <v>71</v>
      </c>
      <c r="Z935" t="s">
        <v>71</v>
      </c>
      <c r="AA935" t="s">
        <v>71</v>
      </c>
      <c r="AB935" t="s">
        <v>8475</v>
      </c>
      <c r="AC935" t="s">
        <v>8476</v>
      </c>
      <c r="AD935" t="s">
        <v>71</v>
      </c>
      <c r="AE935" t="s">
        <v>71</v>
      </c>
      <c r="AF935" t="s">
        <v>71</v>
      </c>
      <c r="AG935" t="s">
        <v>71</v>
      </c>
      <c r="AH935" t="s">
        <v>71</v>
      </c>
      <c r="AI935" t="s">
        <v>71</v>
      </c>
      <c r="AJ935" t="s">
        <v>71</v>
      </c>
      <c r="AK935" t="s">
        <v>71</v>
      </c>
      <c r="AL935" t="s">
        <v>71</v>
      </c>
      <c r="AM935" t="s">
        <v>71</v>
      </c>
      <c r="AN935" t="s">
        <v>71</v>
      </c>
      <c r="AO935" t="s">
        <v>71</v>
      </c>
      <c r="AP935" t="s">
        <v>677</v>
      </c>
      <c r="AQ935" t="s">
        <v>678</v>
      </c>
      <c r="AR935" t="s">
        <v>71</v>
      </c>
      <c r="AS935" t="s">
        <v>71</v>
      </c>
      <c r="AT935" t="s">
        <v>71</v>
      </c>
      <c r="AU935" t="s">
        <v>770</v>
      </c>
      <c r="AV935">
        <v>2014</v>
      </c>
      <c r="AW935">
        <v>58</v>
      </c>
      <c r="AX935" t="s">
        <v>71</v>
      </c>
      <c r="AY935" t="s">
        <v>71</v>
      </c>
      <c r="AZ935" t="s">
        <v>71</v>
      </c>
      <c r="BA935" t="s">
        <v>180</v>
      </c>
      <c r="BB935" t="s">
        <v>71</v>
      </c>
      <c r="BC935">
        <v>75</v>
      </c>
      <c r="BD935">
        <v>85</v>
      </c>
      <c r="BE935" t="s">
        <v>71</v>
      </c>
      <c r="BF935" t="s">
        <v>8477</v>
      </c>
      <c r="BG935" t="str">
        <f>HYPERLINK("http://dx.doi.org/10.1016/j.knosys.2013.09.024","http://dx.doi.org/10.1016/j.knosys.2013.09.024")</f>
        <v>http://dx.doi.org/10.1016/j.knosys.2013.09.024</v>
      </c>
      <c r="BH935" t="s">
        <v>71</v>
      </c>
      <c r="BI935" t="s">
        <v>71</v>
      </c>
      <c r="BJ935" t="s">
        <v>71</v>
      </c>
      <c r="BK935" t="s">
        <v>71</v>
      </c>
      <c r="BL935" t="s">
        <v>71</v>
      </c>
      <c r="BM935" t="s">
        <v>71</v>
      </c>
      <c r="BN935" t="s">
        <v>71</v>
      </c>
      <c r="BO935" t="s">
        <v>71</v>
      </c>
      <c r="BP935" t="s">
        <v>71</v>
      </c>
      <c r="BQ935" t="s">
        <v>71</v>
      </c>
      <c r="BR935" t="s">
        <v>71</v>
      </c>
      <c r="BS935" t="s">
        <v>71</v>
      </c>
      <c r="BT935" t="s">
        <v>8478</v>
      </c>
      <c r="BU935" t="str">
        <f>HYPERLINK("https%3A%2F%2Fwww.webofscience.com%2Fwos%2Fwoscc%2Ffull-record%2FWOS:000333999000009","View Full Record in Web of Science")</f>
        <v>View Full Record in Web of Science</v>
      </c>
    </row>
    <row r="936" spans="1:73" x14ac:dyDescent="0.25">
      <c r="A936" t="s">
        <v>69</v>
      </c>
      <c r="B936" t="s">
        <v>2848</v>
      </c>
      <c r="C936" t="s">
        <v>71</v>
      </c>
      <c r="D936" t="s">
        <v>71</v>
      </c>
      <c r="E936" t="s">
        <v>71</v>
      </c>
      <c r="F936" t="s">
        <v>2850</v>
      </c>
      <c r="G936" t="s">
        <v>71</v>
      </c>
      <c r="H936" t="s">
        <v>71</v>
      </c>
      <c r="I936" t="s">
        <v>8479</v>
      </c>
      <c r="K936" t="s">
        <v>766</v>
      </c>
      <c r="L936" t="s">
        <v>71</v>
      </c>
      <c r="M936" t="s">
        <v>71</v>
      </c>
      <c r="N936" t="s">
        <v>71</v>
      </c>
      <c r="O936" t="s">
        <v>71</v>
      </c>
      <c r="P936" t="s">
        <v>71</v>
      </c>
      <c r="Q936" t="s">
        <v>71</v>
      </c>
      <c r="R936" t="s">
        <v>71</v>
      </c>
      <c r="S936" t="s">
        <v>71</v>
      </c>
      <c r="T936" t="s">
        <v>71</v>
      </c>
      <c r="U936" t="s">
        <v>71</v>
      </c>
      <c r="V936" t="s">
        <v>71</v>
      </c>
      <c r="W936" t="s">
        <v>8480</v>
      </c>
      <c r="X936" t="s">
        <v>71</v>
      </c>
      <c r="Y936" t="s">
        <v>71</v>
      </c>
      <c r="Z936" t="s">
        <v>71</v>
      </c>
      <c r="AA936" t="s">
        <v>71</v>
      </c>
      <c r="AB936" t="s">
        <v>71</v>
      </c>
      <c r="AC936" t="s">
        <v>71</v>
      </c>
      <c r="AD936" t="s">
        <v>71</v>
      </c>
      <c r="AE936" t="s">
        <v>71</v>
      </c>
      <c r="AF936" t="s">
        <v>71</v>
      </c>
      <c r="AG936" t="s">
        <v>71</v>
      </c>
      <c r="AH936" t="s">
        <v>71</v>
      </c>
      <c r="AI936" t="s">
        <v>71</v>
      </c>
      <c r="AJ936" t="s">
        <v>71</v>
      </c>
      <c r="AK936" t="s">
        <v>71</v>
      </c>
      <c r="AL936" t="s">
        <v>71</v>
      </c>
      <c r="AM936" t="s">
        <v>71</v>
      </c>
      <c r="AN936" t="s">
        <v>71</v>
      </c>
      <c r="AO936" t="s">
        <v>71</v>
      </c>
      <c r="AP936" t="s">
        <v>768</v>
      </c>
      <c r="AQ936" t="s">
        <v>769</v>
      </c>
      <c r="AR936" t="s">
        <v>71</v>
      </c>
      <c r="AS936" t="s">
        <v>71</v>
      </c>
      <c r="AT936" t="s">
        <v>71</v>
      </c>
      <c r="AU936" t="s">
        <v>960</v>
      </c>
      <c r="AV936">
        <v>2021</v>
      </c>
      <c r="AW936">
        <v>102</v>
      </c>
      <c r="AX936" t="s">
        <v>71</v>
      </c>
      <c r="AY936" t="s">
        <v>71</v>
      </c>
      <c r="AZ936" t="s">
        <v>71</v>
      </c>
      <c r="BA936" t="s">
        <v>71</v>
      </c>
      <c r="BB936" t="s">
        <v>71</v>
      </c>
      <c r="BC936" t="s">
        <v>71</v>
      </c>
      <c r="BD936" t="s">
        <v>71</v>
      </c>
      <c r="BE936">
        <v>107103</v>
      </c>
      <c r="BF936" t="s">
        <v>8481</v>
      </c>
      <c r="BG936" t="str">
        <f>HYPERLINK("http://dx.doi.org/10.1016/j.asoc.2021.107103","http://dx.doi.org/10.1016/j.asoc.2021.107103")</f>
        <v>http://dx.doi.org/10.1016/j.asoc.2021.107103</v>
      </c>
      <c r="BH936" t="s">
        <v>71</v>
      </c>
      <c r="BI936" t="s">
        <v>2125</v>
      </c>
      <c r="BJ936" t="s">
        <v>71</v>
      </c>
      <c r="BK936" t="s">
        <v>71</v>
      </c>
      <c r="BL936" t="s">
        <v>71</v>
      </c>
      <c r="BM936" t="s">
        <v>71</v>
      </c>
      <c r="BN936" t="s">
        <v>71</v>
      </c>
      <c r="BO936" t="s">
        <v>71</v>
      </c>
      <c r="BP936" t="s">
        <v>71</v>
      </c>
      <c r="BQ936" t="s">
        <v>71</v>
      </c>
      <c r="BR936" t="s">
        <v>71</v>
      </c>
      <c r="BS936" t="s">
        <v>71</v>
      </c>
      <c r="BT936" t="s">
        <v>8482</v>
      </c>
      <c r="BU936" t="str">
        <f>HYPERLINK("https%3A%2F%2Fwww.webofscience.com%2Fwos%2Fwoscc%2Ffull-record%2FWOS:000632598900007","View Full Record in Web of Science")</f>
        <v>View Full Record in Web of Science</v>
      </c>
    </row>
    <row r="937" spans="1:73" x14ac:dyDescent="0.25">
      <c r="A937" t="s">
        <v>69</v>
      </c>
      <c r="B937" t="s">
        <v>8483</v>
      </c>
      <c r="C937" t="s">
        <v>71</v>
      </c>
      <c r="D937" t="s">
        <v>71</v>
      </c>
      <c r="E937" t="s">
        <v>71</v>
      </c>
      <c r="F937" t="s">
        <v>8484</v>
      </c>
      <c r="G937" t="s">
        <v>71</v>
      </c>
      <c r="H937" t="s">
        <v>71</v>
      </c>
      <c r="I937" t="s">
        <v>8485</v>
      </c>
      <c r="K937" t="s">
        <v>8486</v>
      </c>
      <c r="L937" t="s">
        <v>71</v>
      </c>
      <c r="M937" t="s">
        <v>71</v>
      </c>
      <c r="N937" t="s">
        <v>71</v>
      </c>
      <c r="O937" t="s">
        <v>71</v>
      </c>
      <c r="P937" t="s">
        <v>71</v>
      </c>
      <c r="Q937" t="s">
        <v>71</v>
      </c>
      <c r="R937" t="s">
        <v>71</v>
      </c>
      <c r="S937" t="s">
        <v>71</v>
      </c>
      <c r="T937" t="s">
        <v>71</v>
      </c>
      <c r="U937" t="s">
        <v>71</v>
      </c>
      <c r="V937" t="s">
        <v>71</v>
      </c>
      <c r="W937" t="s">
        <v>8487</v>
      </c>
      <c r="X937" t="s">
        <v>71</v>
      </c>
      <c r="Y937" t="s">
        <v>71</v>
      </c>
      <c r="Z937" t="s">
        <v>71</v>
      </c>
      <c r="AA937" t="s">
        <v>71</v>
      </c>
      <c r="AB937" t="s">
        <v>71</v>
      </c>
      <c r="AC937" t="s">
        <v>8488</v>
      </c>
      <c r="AD937" t="s">
        <v>71</v>
      </c>
      <c r="AE937" t="s">
        <v>71</v>
      </c>
      <c r="AF937" t="s">
        <v>71</v>
      </c>
      <c r="AG937" t="s">
        <v>71</v>
      </c>
      <c r="AH937" t="s">
        <v>71</v>
      </c>
      <c r="AI937" t="s">
        <v>71</v>
      </c>
      <c r="AJ937" t="s">
        <v>71</v>
      </c>
      <c r="AK937" t="s">
        <v>71</v>
      </c>
      <c r="AL937" t="s">
        <v>71</v>
      </c>
      <c r="AM937" t="s">
        <v>71</v>
      </c>
      <c r="AN937" t="s">
        <v>71</v>
      </c>
      <c r="AO937" t="s">
        <v>71</v>
      </c>
      <c r="AP937" t="s">
        <v>8489</v>
      </c>
      <c r="AQ937" t="s">
        <v>8490</v>
      </c>
      <c r="AR937" t="s">
        <v>71</v>
      </c>
      <c r="AS937" t="s">
        <v>71</v>
      </c>
      <c r="AT937" t="s">
        <v>71</v>
      </c>
      <c r="AU937" t="s">
        <v>8491</v>
      </c>
      <c r="AV937">
        <v>2020</v>
      </c>
      <c r="AW937">
        <v>2020</v>
      </c>
      <c r="AX937" t="s">
        <v>71</v>
      </c>
      <c r="AY937" t="s">
        <v>71</v>
      </c>
      <c r="AZ937" t="s">
        <v>71</v>
      </c>
      <c r="BA937" t="s">
        <v>71</v>
      </c>
      <c r="BB937" t="s">
        <v>71</v>
      </c>
      <c r="BC937" t="s">
        <v>71</v>
      </c>
      <c r="BD937" t="s">
        <v>71</v>
      </c>
      <c r="BE937">
        <v>6630906</v>
      </c>
      <c r="BF937" t="s">
        <v>8492</v>
      </c>
      <c r="BG937" t="str">
        <f>HYPERLINK("http://dx.doi.org/10.1155/2020/6630906","http://dx.doi.org/10.1155/2020/6630906")</f>
        <v>http://dx.doi.org/10.1155/2020/6630906</v>
      </c>
      <c r="BH937" t="s">
        <v>71</v>
      </c>
      <c r="BI937" t="s">
        <v>71</v>
      </c>
      <c r="BJ937" t="s">
        <v>71</v>
      </c>
      <c r="BK937" t="s">
        <v>71</v>
      </c>
      <c r="BL937" t="s">
        <v>71</v>
      </c>
      <c r="BM937" t="s">
        <v>71</v>
      </c>
      <c r="BN937" t="s">
        <v>71</v>
      </c>
      <c r="BO937" t="s">
        <v>71</v>
      </c>
      <c r="BP937" t="s">
        <v>71</v>
      </c>
      <c r="BQ937" t="s">
        <v>71</v>
      </c>
      <c r="BR937" t="s">
        <v>71</v>
      </c>
      <c r="BS937" t="s">
        <v>71</v>
      </c>
      <c r="BT937" t="s">
        <v>8493</v>
      </c>
      <c r="BU937" t="str">
        <f>HYPERLINK("https%3A%2F%2Fwww.webofscience.com%2Fwos%2Fwoscc%2Ffull-record%2FWOS:000601299200004","View Full Record in Web of Science")</f>
        <v>View Full Record in Web of Science</v>
      </c>
    </row>
    <row r="938" spans="1:73" x14ac:dyDescent="0.25">
      <c r="A938" t="s">
        <v>69</v>
      </c>
      <c r="B938" t="s">
        <v>8494</v>
      </c>
      <c r="C938" t="s">
        <v>71</v>
      </c>
      <c r="D938" t="s">
        <v>71</v>
      </c>
      <c r="E938" t="s">
        <v>71</v>
      </c>
      <c r="F938" t="s">
        <v>8495</v>
      </c>
      <c r="G938" t="s">
        <v>71</v>
      </c>
      <c r="H938" t="s">
        <v>71</v>
      </c>
      <c r="I938" t="s">
        <v>8496</v>
      </c>
      <c r="K938" t="s">
        <v>7843</v>
      </c>
      <c r="L938" t="s">
        <v>71</v>
      </c>
      <c r="M938" t="s">
        <v>71</v>
      </c>
      <c r="N938" t="s">
        <v>71</v>
      </c>
      <c r="O938" t="s">
        <v>71</v>
      </c>
      <c r="P938" t="s">
        <v>71</v>
      </c>
      <c r="Q938" t="s">
        <v>71</v>
      </c>
      <c r="R938" t="s">
        <v>71</v>
      </c>
      <c r="S938" t="s">
        <v>71</v>
      </c>
      <c r="T938" t="s">
        <v>71</v>
      </c>
      <c r="U938" t="s">
        <v>71</v>
      </c>
      <c r="V938" t="s">
        <v>71</v>
      </c>
      <c r="W938" t="s">
        <v>8497</v>
      </c>
      <c r="X938" t="s">
        <v>71</v>
      </c>
      <c r="Y938" t="s">
        <v>71</v>
      </c>
      <c r="Z938" t="s">
        <v>71</v>
      </c>
      <c r="AA938" t="s">
        <v>71</v>
      </c>
      <c r="AB938" t="s">
        <v>71</v>
      </c>
      <c r="AC938" t="s">
        <v>8498</v>
      </c>
      <c r="AD938" t="s">
        <v>71</v>
      </c>
      <c r="AE938" t="s">
        <v>71</v>
      </c>
      <c r="AF938" t="s">
        <v>71</v>
      </c>
      <c r="AG938" t="s">
        <v>71</v>
      </c>
      <c r="AH938" t="s">
        <v>71</v>
      </c>
      <c r="AI938" t="s">
        <v>71</v>
      </c>
      <c r="AJ938" t="s">
        <v>71</v>
      </c>
      <c r="AK938" t="s">
        <v>71</v>
      </c>
      <c r="AL938" t="s">
        <v>71</v>
      </c>
      <c r="AM938" t="s">
        <v>71</v>
      </c>
      <c r="AN938" t="s">
        <v>71</v>
      </c>
      <c r="AO938" t="s">
        <v>71</v>
      </c>
      <c r="AP938" t="s">
        <v>71</v>
      </c>
      <c r="AQ938" t="s">
        <v>7845</v>
      </c>
      <c r="AR938" t="s">
        <v>71</v>
      </c>
      <c r="AS938" t="s">
        <v>71</v>
      </c>
      <c r="AT938" t="s">
        <v>71</v>
      </c>
      <c r="AU938" t="s">
        <v>960</v>
      </c>
      <c r="AV938">
        <v>2020</v>
      </c>
      <c r="AW938">
        <v>13</v>
      </c>
      <c r="AX938">
        <v>4</v>
      </c>
      <c r="AY938" t="s">
        <v>71</v>
      </c>
      <c r="AZ938" t="s">
        <v>71</v>
      </c>
      <c r="BA938" t="s">
        <v>71</v>
      </c>
      <c r="BB938" t="s">
        <v>71</v>
      </c>
      <c r="BC938" t="s">
        <v>71</v>
      </c>
      <c r="BD938" t="s">
        <v>71</v>
      </c>
      <c r="BE938">
        <v>79</v>
      </c>
      <c r="BF938" t="s">
        <v>8499</v>
      </c>
      <c r="BG938" t="str">
        <f>HYPERLINK("http://dx.doi.org/10.3390/a13040079","http://dx.doi.org/10.3390/a13040079")</f>
        <v>http://dx.doi.org/10.3390/a13040079</v>
      </c>
      <c r="BH938" t="s">
        <v>71</v>
      </c>
      <c r="BI938" t="s">
        <v>71</v>
      </c>
      <c r="BJ938" t="s">
        <v>71</v>
      </c>
      <c r="BK938" t="s">
        <v>71</v>
      </c>
      <c r="BL938" t="s">
        <v>71</v>
      </c>
      <c r="BM938" t="s">
        <v>71</v>
      </c>
      <c r="BN938" t="s">
        <v>71</v>
      </c>
      <c r="BO938" t="s">
        <v>71</v>
      </c>
      <c r="BP938" t="s">
        <v>71</v>
      </c>
      <c r="BQ938" t="s">
        <v>71</v>
      </c>
      <c r="BR938" t="s">
        <v>71</v>
      </c>
      <c r="BS938" t="s">
        <v>71</v>
      </c>
      <c r="BT938" t="s">
        <v>8500</v>
      </c>
      <c r="BU938" t="str">
        <f>HYPERLINK("https%3A%2F%2Fwww.webofscience.com%2Fwos%2Fwoscc%2Ffull-record%2FWOS:000531816900005","View Full Record in Web of Science")</f>
        <v>View Full Record in Web of Science</v>
      </c>
    </row>
    <row r="939" spans="1:73" x14ac:dyDescent="0.25">
      <c r="A939" t="s">
        <v>69</v>
      </c>
      <c r="B939" t="s">
        <v>8501</v>
      </c>
      <c r="C939" t="s">
        <v>71</v>
      </c>
      <c r="D939" t="s">
        <v>71</v>
      </c>
      <c r="E939" t="s">
        <v>71</v>
      </c>
      <c r="F939" t="s">
        <v>8502</v>
      </c>
      <c r="G939" t="s">
        <v>71</v>
      </c>
      <c r="H939" t="s">
        <v>71</v>
      </c>
      <c r="I939" t="s">
        <v>8503</v>
      </c>
      <c r="K939" t="s">
        <v>8504</v>
      </c>
      <c r="L939" t="s">
        <v>71</v>
      </c>
      <c r="M939" t="s">
        <v>71</v>
      </c>
      <c r="N939" t="s">
        <v>71</v>
      </c>
      <c r="O939" t="s">
        <v>71</v>
      </c>
      <c r="P939" t="s">
        <v>71</v>
      </c>
      <c r="Q939" t="s">
        <v>71</v>
      </c>
      <c r="R939" t="s">
        <v>71</v>
      </c>
      <c r="S939" t="s">
        <v>71</v>
      </c>
      <c r="T939" t="s">
        <v>71</v>
      </c>
      <c r="U939" t="s">
        <v>71</v>
      </c>
      <c r="V939" t="s">
        <v>71</v>
      </c>
      <c r="W939" t="s">
        <v>8505</v>
      </c>
      <c r="X939" t="s">
        <v>71</v>
      </c>
      <c r="Y939" t="s">
        <v>71</v>
      </c>
      <c r="Z939" t="s">
        <v>71</v>
      </c>
      <c r="AA939" t="s">
        <v>71</v>
      </c>
      <c r="AB939" t="s">
        <v>71</v>
      </c>
      <c r="AC939" t="s">
        <v>71</v>
      </c>
      <c r="AD939" t="s">
        <v>71</v>
      </c>
      <c r="AE939" t="s">
        <v>71</v>
      </c>
      <c r="AF939" t="s">
        <v>71</v>
      </c>
      <c r="AG939" t="s">
        <v>71</v>
      </c>
      <c r="AH939" t="s">
        <v>71</v>
      </c>
      <c r="AI939" t="s">
        <v>71</v>
      </c>
      <c r="AJ939" t="s">
        <v>71</v>
      </c>
      <c r="AK939" t="s">
        <v>71</v>
      </c>
      <c r="AL939" t="s">
        <v>71</v>
      </c>
      <c r="AM939" t="s">
        <v>71</v>
      </c>
      <c r="AN939" t="s">
        <v>71</v>
      </c>
      <c r="AO939" t="s">
        <v>71</v>
      </c>
      <c r="AP939" t="s">
        <v>8506</v>
      </c>
      <c r="AQ939" t="s">
        <v>8507</v>
      </c>
      <c r="AR939" t="s">
        <v>71</v>
      </c>
      <c r="AS939" t="s">
        <v>71</v>
      </c>
      <c r="AT939" t="s">
        <v>71</v>
      </c>
      <c r="AU939" t="s">
        <v>263</v>
      </c>
      <c r="AV939">
        <v>2021</v>
      </c>
      <c r="AW939">
        <v>64</v>
      </c>
      <c r="AX939">
        <v>5</v>
      </c>
      <c r="AY939" t="s">
        <v>71</v>
      </c>
      <c r="AZ939" t="s">
        <v>71</v>
      </c>
      <c r="BA939" t="s">
        <v>180</v>
      </c>
      <c r="BB939" t="s">
        <v>71</v>
      </c>
      <c r="BC939">
        <v>2947</v>
      </c>
      <c r="BD939">
        <v>2957</v>
      </c>
      <c r="BE939" t="s">
        <v>71</v>
      </c>
      <c r="BF939" t="s">
        <v>8508</v>
      </c>
      <c r="BG939" t="str">
        <f>HYPERLINK("http://dx.doi.org/10.1007/s00158-021-02997-x","http://dx.doi.org/10.1007/s00158-021-02997-x")</f>
        <v>http://dx.doi.org/10.1007/s00158-021-02997-x</v>
      </c>
      <c r="BH939" t="s">
        <v>71</v>
      </c>
      <c r="BI939" t="s">
        <v>4262</v>
      </c>
      <c r="BJ939" t="s">
        <v>71</v>
      </c>
      <c r="BK939" t="s">
        <v>71</v>
      </c>
      <c r="BL939" t="s">
        <v>71</v>
      </c>
      <c r="BM939" t="s">
        <v>71</v>
      </c>
      <c r="BN939" t="s">
        <v>71</v>
      </c>
      <c r="BO939" t="s">
        <v>71</v>
      </c>
      <c r="BP939" t="s">
        <v>71</v>
      </c>
      <c r="BQ939" t="s">
        <v>71</v>
      </c>
      <c r="BR939" t="s">
        <v>71</v>
      </c>
      <c r="BS939" t="s">
        <v>71</v>
      </c>
      <c r="BT939" t="s">
        <v>8509</v>
      </c>
      <c r="BU939" t="str">
        <f>HYPERLINK("https%3A%2F%2Fwww.webofscience.com%2Fwos%2Fwoscc%2Ffull-record%2FWOS:000684065600005","View Full Record in Web of Science")</f>
        <v>View Full Record in Web of Science</v>
      </c>
    </row>
    <row r="940" spans="1:73" x14ac:dyDescent="0.25">
      <c r="A940" t="s">
        <v>69</v>
      </c>
      <c r="B940" t="s">
        <v>8510</v>
      </c>
      <c r="C940" t="s">
        <v>71</v>
      </c>
      <c r="D940" t="s">
        <v>71</v>
      </c>
      <c r="E940" t="s">
        <v>71</v>
      </c>
      <c r="F940" t="s">
        <v>8511</v>
      </c>
      <c r="G940" t="s">
        <v>71</v>
      </c>
      <c r="H940" t="s">
        <v>71</v>
      </c>
      <c r="I940" t="s">
        <v>8512</v>
      </c>
      <c r="K940" t="s">
        <v>233</v>
      </c>
      <c r="L940" t="s">
        <v>71</v>
      </c>
      <c r="M940" t="s">
        <v>71</v>
      </c>
      <c r="N940" t="s">
        <v>71</v>
      </c>
      <c r="O940" t="s">
        <v>71</v>
      </c>
      <c r="P940" t="s">
        <v>71</v>
      </c>
      <c r="Q940" t="s">
        <v>71</v>
      </c>
      <c r="R940" t="s">
        <v>71</v>
      </c>
      <c r="S940" t="s">
        <v>71</v>
      </c>
      <c r="T940" t="s">
        <v>71</v>
      </c>
      <c r="U940" t="s">
        <v>71</v>
      </c>
      <c r="V940" t="s">
        <v>71</v>
      </c>
      <c r="W940" t="s">
        <v>8513</v>
      </c>
      <c r="X940" t="s">
        <v>71</v>
      </c>
      <c r="Y940" t="s">
        <v>71</v>
      </c>
      <c r="Z940" t="s">
        <v>71</v>
      </c>
      <c r="AA940" t="s">
        <v>71</v>
      </c>
      <c r="AB940" t="s">
        <v>71</v>
      </c>
      <c r="AC940" t="s">
        <v>71</v>
      </c>
      <c r="AD940" t="s">
        <v>71</v>
      </c>
      <c r="AE940" t="s">
        <v>71</v>
      </c>
      <c r="AF940" t="s">
        <v>71</v>
      </c>
      <c r="AG940" t="s">
        <v>71</v>
      </c>
      <c r="AH940" t="s">
        <v>71</v>
      </c>
      <c r="AI940" t="s">
        <v>71</v>
      </c>
      <c r="AJ940" t="s">
        <v>71</v>
      </c>
      <c r="AK940" t="s">
        <v>71</v>
      </c>
      <c r="AL940" t="s">
        <v>71</v>
      </c>
      <c r="AM940" t="s">
        <v>71</v>
      </c>
      <c r="AN940" t="s">
        <v>71</v>
      </c>
      <c r="AO940" t="s">
        <v>71</v>
      </c>
      <c r="AP940" t="s">
        <v>237</v>
      </c>
      <c r="AQ940" t="s">
        <v>238</v>
      </c>
      <c r="AR940" t="s">
        <v>71</v>
      </c>
      <c r="AS940" t="s">
        <v>71</v>
      </c>
      <c r="AT940" t="s">
        <v>71</v>
      </c>
      <c r="AU940" t="s">
        <v>479</v>
      </c>
      <c r="AV940">
        <v>2014</v>
      </c>
      <c r="AW940">
        <v>22</v>
      </c>
      <c r="AX940">
        <v>5</v>
      </c>
      <c r="AY940" t="s">
        <v>71</v>
      </c>
      <c r="AZ940" t="s">
        <v>71</v>
      </c>
      <c r="BA940" t="s">
        <v>71</v>
      </c>
      <c r="BB940" t="s">
        <v>71</v>
      </c>
      <c r="BC940">
        <v>1162</v>
      </c>
      <c r="BD940">
        <v>1182</v>
      </c>
      <c r="BE940" t="s">
        <v>71</v>
      </c>
      <c r="BF940" t="s">
        <v>8514</v>
      </c>
      <c r="BG940" t="str">
        <f>HYPERLINK("http://dx.doi.org/10.1109/TFUZZ.2013.2286414","http://dx.doi.org/10.1109/TFUZZ.2013.2286414")</f>
        <v>http://dx.doi.org/10.1109/TFUZZ.2013.2286414</v>
      </c>
      <c r="BH940" t="s">
        <v>71</v>
      </c>
      <c r="BI940" t="s">
        <v>71</v>
      </c>
      <c r="BJ940" t="s">
        <v>71</v>
      </c>
      <c r="BK940" t="s">
        <v>71</v>
      </c>
      <c r="BL940" t="s">
        <v>71</v>
      </c>
      <c r="BM940" t="s">
        <v>71</v>
      </c>
      <c r="BN940" t="s">
        <v>71</v>
      </c>
      <c r="BO940" t="s">
        <v>71</v>
      </c>
      <c r="BP940" t="s">
        <v>71</v>
      </c>
      <c r="BQ940" t="s">
        <v>71</v>
      </c>
      <c r="BR940" t="s">
        <v>71</v>
      </c>
      <c r="BS940" t="s">
        <v>71</v>
      </c>
      <c r="BT940" t="s">
        <v>8515</v>
      </c>
      <c r="BU940" t="str">
        <f>HYPERLINK("https%3A%2F%2Fwww.webofscience.com%2Fwos%2Fwoscc%2Ffull-record%2FWOS:000344751200010","View Full Record in Web of Science")</f>
        <v>View Full Record in Web of Science</v>
      </c>
    </row>
    <row r="941" spans="1:73" x14ac:dyDescent="0.25">
      <c r="A941" t="s">
        <v>69</v>
      </c>
      <c r="B941" t="s">
        <v>8516</v>
      </c>
      <c r="C941" t="s">
        <v>71</v>
      </c>
      <c r="D941" t="s">
        <v>71</v>
      </c>
      <c r="E941" t="s">
        <v>71</v>
      </c>
      <c r="F941" t="s">
        <v>8517</v>
      </c>
      <c r="G941" t="s">
        <v>71</v>
      </c>
      <c r="H941" t="s">
        <v>71</v>
      </c>
      <c r="I941" t="s">
        <v>8518</v>
      </c>
      <c r="K941" t="s">
        <v>8519</v>
      </c>
      <c r="L941" t="s">
        <v>71</v>
      </c>
      <c r="M941" t="s">
        <v>71</v>
      </c>
      <c r="N941" t="s">
        <v>71</v>
      </c>
      <c r="O941" t="s">
        <v>71</v>
      </c>
      <c r="P941" t="s">
        <v>71</v>
      </c>
      <c r="Q941" t="s">
        <v>71</v>
      </c>
      <c r="R941" t="s">
        <v>71</v>
      </c>
      <c r="S941" t="s">
        <v>71</v>
      </c>
      <c r="T941" t="s">
        <v>71</v>
      </c>
      <c r="U941" t="s">
        <v>71</v>
      </c>
      <c r="V941" t="s">
        <v>71</v>
      </c>
      <c r="W941" t="s">
        <v>8520</v>
      </c>
      <c r="X941" t="s">
        <v>71</v>
      </c>
      <c r="Y941" t="s">
        <v>71</v>
      </c>
      <c r="Z941" t="s">
        <v>71</v>
      </c>
      <c r="AA941" t="s">
        <v>71</v>
      </c>
      <c r="AB941" t="s">
        <v>8521</v>
      </c>
      <c r="AC941" t="s">
        <v>8522</v>
      </c>
      <c r="AD941" t="s">
        <v>71</v>
      </c>
      <c r="AE941" t="s">
        <v>71</v>
      </c>
      <c r="AF941" t="s">
        <v>71</v>
      </c>
      <c r="AG941" t="s">
        <v>71</v>
      </c>
      <c r="AH941" t="s">
        <v>71</v>
      </c>
      <c r="AI941" t="s">
        <v>71</v>
      </c>
      <c r="AJ941" t="s">
        <v>71</v>
      </c>
      <c r="AK941" t="s">
        <v>71</v>
      </c>
      <c r="AL941" t="s">
        <v>71</v>
      </c>
      <c r="AM941" t="s">
        <v>71</v>
      </c>
      <c r="AN941" t="s">
        <v>71</v>
      </c>
      <c r="AO941" t="s">
        <v>71</v>
      </c>
      <c r="AP941" t="s">
        <v>8523</v>
      </c>
      <c r="AQ941" t="s">
        <v>8524</v>
      </c>
      <c r="AR941" t="s">
        <v>71</v>
      </c>
      <c r="AS941" t="s">
        <v>71</v>
      </c>
      <c r="AT941" t="s">
        <v>71</v>
      </c>
      <c r="AU941" t="s">
        <v>7079</v>
      </c>
      <c r="AV941">
        <v>2020</v>
      </c>
      <c r="AW941">
        <v>2020</v>
      </c>
      <c r="AX941" t="s">
        <v>71</v>
      </c>
      <c r="AY941" t="s">
        <v>71</v>
      </c>
      <c r="AZ941" t="s">
        <v>71</v>
      </c>
      <c r="BA941" t="s">
        <v>71</v>
      </c>
      <c r="BB941" t="s">
        <v>71</v>
      </c>
      <c r="BC941" t="s">
        <v>71</v>
      </c>
      <c r="BD941" t="s">
        <v>71</v>
      </c>
      <c r="BE941">
        <v>6597316</v>
      </c>
      <c r="BF941" t="s">
        <v>8525</v>
      </c>
      <c r="BG941" t="str">
        <f>HYPERLINK("http://dx.doi.org/10.1155/2020/6597316","http://dx.doi.org/10.1155/2020/6597316")</f>
        <v>http://dx.doi.org/10.1155/2020/6597316</v>
      </c>
      <c r="BH941" t="s">
        <v>71</v>
      </c>
      <c r="BI941" t="s">
        <v>71</v>
      </c>
      <c r="BJ941" t="s">
        <v>71</v>
      </c>
      <c r="BK941" t="s">
        <v>71</v>
      </c>
      <c r="BL941" t="s">
        <v>71</v>
      </c>
      <c r="BM941" t="s">
        <v>71</v>
      </c>
      <c r="BN941" t="s">
        <v>71</v>
      </c>
      <c r="BO941" t="s">
        <v>71</v>
      </c>
      <c r="BP941" t="s">
        <v>71</v>
      </c>
      <c r="BQ941" t="s">
        <v>71</v>
      </c>
      <c r="BR941" t="s">
        <v>71</v>
      </c>
      <c r="BS941" t="s">
        <v>71</v>
      </c>
      <c r="BT941" t="s">
        <v>8526</v>
      </c>
      <c r="BU941" t="str">
        <f>HYPERLINK("https%3A%2F%2Fwww.webofscience.com%2Fwos%2Fwoscc%2Ffull-record%2FWOS:000533350600001","View Full Record in Web of Science")</f>
        <v>View Full Record in Web of Science</v>
      </c>
    </row>
    <row r="942" spans="1:73" x14ac:dyDescent="0.25">
      <c r="A942" t="s">
        <v>69</v>
      </c>
      <c r="B942" t="s">
        <v>8527</v>
      </c>
      <c r="C942" t="s">
        <v>71</v>
      </c>
      <c r="D942" t="s">
        <v>71</v>
      </c>
      <c r="E942" t="s">
        <v>71</v>
      </c>
      <c r="F942" t="s">
        <v>8528</v>
      </c>
      <c r="G942" t="s">
        <v>71</v>
      </c>
      <c r="H942" t="s">
        <v>71</v>
      </c>
      <c r="I942" t="s">
        <v>8529</v>
      </c>
      <c r="K942" t="s">
        <v>3303</v>
      </c>
      <c r="L942" t="s">
        <v>71</v>
      </c>
      <c r="M942" t="s">
        <v>71</v>
      </c>
      <c r="N942" t="s">
        <v>71</v>
      </c>
      <c r="O942" t="s">
        <v>71</v>
      </c>
      <c r="P942" t="s">
        <v>71</v>
      </c>
      <c r="Q942" t="s">
        <v>71</v>
      </c>
      <c r="R942" t="s">
        <v>71</v>
      </c>
      <c r="S942" t="s">
        <v>71</v>
      </c>
      <c r="T942" t="s">
        <v>71</v>
      </c>
      <c r="U942" t="s">
        <v>71</v>
      </c>
      <c r="V942" t="s">
        <v>71</v>
      </c>
      <c r="W942" t="s">
        <v>8530</v>
      </c>
      <c r="X942" t="s">
        <v>71</v>
      </c>
      <c r="Y942" t="s">
        <v>71</v>
      </c>
      <c r="Z942" t="s">
        <v>71</v>
      </c>
      <c r="AA942" t="s">
        <v>71</v>
      </c>
      <c r="AB942" t="s">
        <v>8531</v>
      </c>
      <c r="AC942" t="s">
        <v>8532</v>
      </c>
      <c r="AD942" t="s">
        <v>71</v>
      </c>
      <c r="AE942" t="s">
        <v>71</v>
      </c>
      <c r="AF942" t="s">
        <v>71</v>
      </c>
      <c r="AG942" t="s">
        <v>71</v>
      </c>
      <c r="AH942" t="s">
        <v>71</v>
      </c>
      <c r="AI942" t="s">
        <v>71</v>
      </c>
      <c r="AJ942" t="s">
        <v>71</v>
      </c>
      <c r="AK942" t="s">
        <v>71</v>
      </c>
      <c r="AL942" t="s">
        <v>71</v>
      </c>
      <c r="AM942" t="s">
        <v>71</v>
      </c>
      <c r="AN942" t="s">
        <v>71</v>
      </c>
      <c r="AO942" t="s">
        <v>71</v>
      </c>
      <c r="AP942" t="s">
        <v>3305</v>
      </c>
      <c r="AQ942" t="s">
        <v>3306</v>
      </c>
      <c r="AR942" t="s">
        <v>71</v>
      </c>
      <c r="AS942" t="s">
        <v>71</v>
      </c>
      <c r="AT942" t="s">
        <v>71</v>
      </c>
      <c r="AU942" t="s">
        <v>71</v>
      </c>
      <c r="AV942">
        <v>2018</v>
      </c>
      <c r="AW942">
        <v>31</v>
      </c>
      <c r="AX942">
        <v>5</v>
      </c>
      <c r="AY942" t="s">
        <v>71</v>
      </c>
      <c r="AZ942" t="s">
        <v>71</v>
      </c>
      <c r="BA942" t="s">
        <v>71</v>
      </c>
      <c r="BB942" t="s">
        <v>71</v>
      </c>
      <c r="BC942">
        <v>674</v>
      </c>
      <c r="BD942">
        <v>703</v>
      </c>
      <c r="BE942" t="s">
        <v>71</v>
      </c>
      <c r="BF942" t="s">
        <v>8533</v>
      </c>
      <c r="BG942" t="str">
        <f>HYPERLINK("http://dx.doi.org/10.1108/JEIM-01-2018-0003","http://dx.doi.org/10.1108/JEIM-01-2018-0003")</f>
        <v>http://dx.doi.org/10.1108/JEIM-01-2018-0003</v>
      </c>
      <c r="BH942" t="s">
        <v>71</v>
      </c>
      <c r="BI942" t="s">
        <v>71</v>
      </c>
      <c r="BJ942" t="s">
        <v>71</v>
      </c>
      <c r="BK942" t="s">
        <v>71</v>
      </c>
      <c r="BL942" t="s">
        <v>71</v>
      </c>
      <c r="BM942" t="s">
        <v>71</v>
      </c>
      <c r="BN942" t="s">
        <v>71</v>
      </c>
      <c r="BO942" t="s">
        <v>71</v>
      </c>
      <c r="BP942" t="s">
        <v>71</v>
      </c>
      <c r="BQ942" t="s">
        <v>71</v>
      </c>
      <c r="BR942" t="s">
        <v>71</v>
      </c>
      <c r="BS942" t="s">
        <v>71</v>
      </c>
      <c r="BT942" t="s">
        <v>8534</v>
      </c>
      <c r="BU942" t="str">
        <f>HYPERLINK("https%3A%2F%2Fwww.webofscience.com%2Fwos%2Fwoscc%2Ffull-record%2FWOS:000443158400003","View Full Record in Web of Science")</f>
        <v>View Full Record in Web of Science</v>
      </c>
    </row>
    <row r="943" spans="1:73" x14ac:dyDescent="0.25">
      <c r="A943" t="s">
        <v>69</v>
      </c>
      <c r="B943" t="s">
        <v>8535</v>
      </c>
      <c r="C943" t="s">
        <v>71</v>
      </c>
      <c r="D943" t="s">
        <v>71</v>
      </c>
      <c r="E943" t="s">
        <v>71</v>
      </c>
      <c r="F943" t="s">
        <v>8536</v>
      </c>
      <c r="G943" t="s">
        <v>71</v>
      </c>
      <c r="H943" t="s">
        <v>71</v>
      </c>
      <c r="I943" t="s">
        <v>8537</v>
      </c>
      <c r="K943" t="s">
        <v>288</v>
      </c>
      <c r="L943" t="s">
        <v>71</v>
      </c>
      <c r="M943" t="s">
        <v>71</v>
      </c>
      <c r="N943" t="s">
        <v>71</v>
      </c>
      <c r="O943" t="s">
        <v>71</v>
      </c>
      <c r="P943" t="s">
        <v>71</v>
      </c>
      <c r="Q943" t="s">
        <v>71</v>
      </c>
      <c r="R943" t="s">
        <v>71</v>
      </c>
      <c r="S943" t="s">
        <v>71</v>
      </c>
      <c r="T943" t="s">
        <v>71</v>
      </c>
      <c r="U943" t="s">
        <v>71</v>
      </c>
      <c r="V943" t="s">
        <v>71</v>
      </c>
      <c r="W943" t="s">
        <v>8538</v>
      </c>
      <c r="X943" t="s">
        <v>71</v>
      </c>
      <c r="Y943" t="s">
        <v>71</v>
      </c>
      <c r="Z943" t="s">
        <v>71</v>
      </c>
      <c r="AA943" t="s">
        <v>71</v>
      </c>
      <c r="AB943" t="s">
        <v>8539</v>
      </c>
      <c r="AC943" t="s">
        <v>8540</v>
      </c>
      <c r="AD943" t="s">
        <v>71</v>
      </c>
      <c r="AE943" t="s">
        <v>71</v>
      </c>
      <c r="AF943" t="s">
        <v>71</v>
      </c>
      <c r="AG943" t="s">
        <v>71</v>
      </c>
      <c r="AH943" t="s">
        <v>71</v>
      </c>
      <c r="AI943" t="s">
        <v>71</v>
      </c>
      <c r="AJ943" t="s">
        <v>71</v>
      </c>
      <c r="AK943" t="s">
        <v>71</v>
      </c>
      <c r="AL943" t="s">
        <v>71</v>
      </c>
      <c r="AM943" t="s">
        <v>71</v>
      </c>
      <c r="AN943" t="s">
        <v>71</v>
      </c>
      <c r="AO943" t="s">
        <v>71</v>
      </c>
      <c r="AP943" t="s">
        <v>291</v>
      </c>
      <c r="AQ943" t="s">
        <v>292</v>
      </c>
      <c r="AR943" t="s">
        <v>71</v>
      </c>
      <c r="AS943" t="s">
        <v>71</v>
      </c>
      <c r="AT943" t="s">
        <v>71</v>
      </c>
      <c r="AU943" t="s">
        <v>8541</v>
      </c>
      <c r="AV943">
        <v>2022</v>
      </c>
      <c r="AW943">
        <v>210</v>
      </c>
      <c r="AX943" t="s">
        <v>71</v>
      </c>
      <c r="AY943" t="s">
        <v>71</v>
      </c>
      <c r="AZ943" t="s">
        <v>71</v>
      </c>
      <c r="BA943" t="s">
        <v>71</v>
      </c>
      <c r="BB943" t="s">
        <v>71</v>
      </c>
      <c r="BC943" t="s">
        <v>71</v>
      </c>
      <c r="BD943" t="s">
        <v>71</v>
      </c>
      <c r="BE943">
        <v>118371</v>
      </c>
      <c r="BF943" t="s">
        <v>8542</v>
      </c>
      <c r="BG943" t="str">
        <f>HYPERLINK("http://dx.doi.org/10.1016/j.eswa.2022.118371","http://dx.doi.org/10.1016/j.eswa.2022.118371")</f>
        <v>http://dx.doi.org/10.1016/j.eswa.2022.118371</v>
      </c>
      <c r="BH943" t="s">
        <v>71</v>
      </c>
      <c r="BI943" t="s">
        <v>71</v>
      </c>
      <c r="BJ943" t="s">
        <v>71</v>
      </c>
      <c r="BK943" t="s">
        <v>71</v>
      </c>
      <c r="BL943" t="s">
        <v>71</v>
      </c>
      <c r="BM943" t="s">
        <v>71</v>
      </c>
      <c r="BN943" t="s">
        <v>71</v>
      </c>
      <c r="BO943" t="s">
        <v>71</v>
      </c>
      <c r="BP943" t="s">
        <v>71</v>
      </c>
      <c r="BQ943" t="s">
        <v>71</v>
      </c>
      <c r="BR943" t="s">
        <v>71</v>
      </c>
      <c r="BS943" t="s">
        <v>71</v>
      </c>
      <c r="BT943" t="s">
        <v>8543</v>
      </c>
      <c r="BU943" t="str">
        <f>HYPERLINK("https%3A%2F%2Fwww.webofscience.com%2Fwos%2Fwoscc%2Ffull-record%2FWOS:000877373000007","View Full Record in Web of Science")</f>
        <v>View Full Record in Web of Science</v>
      </c>
    </row>
    <row r="944" spans="1:73" x14ac:dyDescent="0.25">
      <c r="A944" t="s">
        <v>83</v>
      </c>
      <c r="B944" t="s">
        <v>8544</v>
      </c>
      <c r="C944" t="s">
        <v>71</v>
      </c>
      <c r="D944" t="s">
        <v>8545</v>
      </c>
      <c r="E944" t="s">
        <v>71</v>
      </c>
      <c r="F944" t="s">
        <v>8546</v>
      </c>
      <c r="G944" t="s">
        <v>71</v>
      </c>
      <c r="H944" t="s">
        <v>71</v>
      </c>
      <c r="I944" t="s">
        <v>8547</v>
      </c>
      <c r="K944" t="s">
        <v>8548</v>
      </c>
      <c r="L944" t="s">
        <v>8549</v>
      </c>
      <c r="M944" t="s">
        <v>71</v>
      </c>
      <c r="N944" t="s">
        <v>71</v>
      </c>
      <c r="O944" t="s">
        <v>71</v>
      </c>
      <c r="P944" t="s">
        <v>8550</v>
      </c>
      <c r="Q944" t="s">
        <v>8551</v>
      </c>
      <c r="R944" t="s">
        <v>8552</v>
      </c>
      <c r="S944" t="s">
        <v>8553</v>
      </c>
      <c r="T944" t="s">
        <v>71</v>
      </c>
      <c r="U944" t="s">
        <v>71</v>
      </c>
      <c r="V944" t="s">
        <v>71</v>
      </c>
      <c r="W944" t="s">
        <v>8554</v>
      </c>
      <c r="X944" t="s">
        <v>71</v>
      </c>
      <c r="Y944" t="s">
        <v>71</v>
      </c>
      <c r="Z944" t="s">
        <v>71</v>
      </c>
      <c r="AA944" t="s">
        <v>71</v>
      </c>
      <c r="AB944" t="s">
        <v>8555</v>
      </c>
      <c r="AC944" t="s">
        <v>8556</v>
      </c>
      <c r="AD944" t="s">
        <v>71</v>
      </c>
      <c r="AE944" t="s">
        <v>71</v>
      </c>
      <c r="AF944" t="s">
        <v>71</v>
      </c>
      <c r="AG944" t="s">
        <v>71</v>
      </c>
      <c r="AH944" t="s">
        <v>71</v>
      </c>
      <c r="AI944" t="s">
        <v>71</v>
      </c>
      <c r="AJ944" t="s">
        <v>71</v>
      </c>
      <c r="AK944" t="s">
        <v>71</v>
      </c>
      <c r="AL944" t="s">
        <v>71</v>
      </c>
      <c r="AM944" t="s">
        <v>71</v>
      </c>
      <c r="AN944" t="s">
        <v>71</v>
      </c>
      <c r="AO944" t="s">
        <v>71</v>
      </c>
      <c r="AP944" t="s">
        <v>8557</v>
      </c>
      <c r="AQ944" t="s">
        <v>71</v>
      </c>
      <c r="AR944" t="s">
        <v>71</v>
      </c>
      <c r="AS944" t="s">
        <v>71</v>
      </c>
      <c r="AT944" t="s">
        <v>71</v>
      </c>
      <c r="AU944" t="s">
        <v>71</v>
      </c>
      <c r="AV944">
        <v>2012</v>
      </c>
      <c r="AW944">
        <v>38</v>
      </c>
      <c r="AX944" t="s">
        <v>71</v>
      </c>
      <c r="AY944" t="s">
        <v>71</v>
      </c>
      <c r="AZ944" t="s">
        <v>71</v>
      </c>
      <c r="BA944" t="s">
        <v>71</v>
      </c>
      <c r="BB944" t="s">
        <v>71</v>
      </c>
      <c r="BC944">
        <v>1704</v>
      </c>
      <c r="BD944">
        <v>1708</v>
      </c>
      <c r="BE944" t="s">
        <v>71</v>
      </c>
      <c r="BF944" t="s">
        <v>8558</v>
      </c>
      <c r="BG944" t="str">
        <f>HYPERLINK("http://dx.doi.org/10.1016/j.proeng.2012.06.207","http://dx.doi.org/10.1016/j.proeng.2012.06.207")</f>
        <v>http://dx.doi.org/10.1016/j.proeng.2012.06.207</v>
      </c>
      <c r="BH944" t="s">
        <v>71</v>
      </c>
      <c r="BI944" t="s">
        <v>71</v>
      </c>
      <c r="BJ944" t="s">
        <v>71</v>
      </c>
      <c r="BK944" t="s">
        <v>71</v>
      </c>
      <c r="BL944" t="s">
        <v>71</v>
      </c>
      <c r="BM944" t="s">
        <v>71</v>
      </c>
      <c r="BN944" t="s">
        <v>71</v>
      </c>
      <c r="BO944" t="s">
        <v>71</v>
      </c>
      <c r="BP944" t="s">
        <v>71</v>
      </c>
      <c r="BQ944" t="s">
        <v>71</v>
      </c>
      <c r="BR944" t="s">
        <v>71</v>
      </c>
      <c r="BS944" t="s">
        <v>71</v>
      </c>
      <c r="BT944" t="s">
        <v>8559</v>
      </c>
      <c r="BU944" t="str">
        <f>HYPERLINK("https%3A%2F%2Fwww.webofscience.com%2Fwos%2Fwoscc%2Ffull-record%2FWOS:000315044701084","View Full Record in Web of Science")</f>
        <v>View Full Record in Web of Science</v>
      </c>
    </row>
    <row r="945" spans="1:73" x14ac:dyDescent="0.25">
      <c r="A945" t="s">
        <v>83</v>
      </c>
      <c r="B945" t="s">
        <v>3225</v>
      </c>
      <c r="C945" t="s">
        <v>71</v>
      </c>
      <c r="D945" t="s">
        <v>8560</v>
      </c>
      <c r="E945" t="s">
        <v>71</v>
      </c>
      <c r="F945" t="s">
        <v>8561</v>
      </c>
      <c r="G945" t="s">
        <v>71</v>
      </c>
      <c r="H945" t="s">
        <v>71</v>
      </c>
      <c r="I945" t="s">
        <v>8562</v>
      </c>
      <c r="K945" t="s">
        <v>8563</v>
      </c>
      <c r="L945" t="s">
        <v>687</v>
      </c>
      <c r="M945" t="s">
        <v>71</v>
      </c>
      <c r="N945" t="s">
        <v>71</v>
      </c>
      <c r="O945" t="s">
        <v>71</v>
      </c>
      <c r="P945" t="s">
        <v>8564</v>
      </c>
      <c r="Q945" t="s">
        <v>8565</v>
      </c>
      <c r="R945" t="s">
        <v>8566</v>
      </c>
      <c r="S945" t="s">
        <v>8567</v>
      </c>
      <c r="T945" t="s">
        <v>71</v>
      </c>
      <c r="U945" t="s">
        <v>71</v>
      </c>
      <c r="V945" t="s">
        <v>71</v>
      </c>
      <c r="W945" t="s">
        <v>8568</v>
      </c>
      <c r="X945" t="s">
        <v>71</v>
      </c>
      <c r="Y945" t="s">
        <v>71</v>
      </c>
      <c r="Z945" t="s">
        <v>71</v>
      </c>
      <c r="AA945" t="s">
        <v>71</v>
      </c>
      <c r="AB945" t="s">
        <v>71</v>
      </c>
      <c r="AC945" t="s">
        <v>71</v>
      </c>
      <c r="AD945" t="s">
        <v>71</v>
      </c>
      <c r="AE945" t="s">
        <v>71</v>
      </c>
      <c r="AF945" t="s">
        <v>71</v>
      </c>
      <c r="AG945" t="s">
        <v>71</v>
      </c>
      <c r="AH945" t="s">
        <v>71</v>
      </c>
      <c r="AI945" t="s">
        <v>71</v>
      </c>
      <c r="AJ945" t="s">
        <v>71</v>
      </c>
      <c r="AK945" t="s">
        <v>71</v>
      </c>
      <c r="AL945" t="s">
        <v>71</v>
      </c>
      <c r="AM945" t="s">
        <v>71</v>
      </c>
      <c r="AN945" t="s">
        <v>71</v>
      </c>
      <c r="AO945" t="s">
        <v>71</v>
      </c>
      <c r="AP945" t="s">
        <v>695</v>
      </c>
      <c r="AQ945" t="s">
        <v>1283</v>
      </c>
      <c r="AR945" t="s">
        <v>8569</v>
      </c>
      <c r="AS945" t="s">
        <v>71</v>
      </c>
      <c r="AT945" t="s">
        <v>71</v>
      </c>
      <c r="AU945" t="s">
        <v>71</v>
      </c>
      <c r="AV945">
        <v>2019</v>
      </c>
      <c r="AW945">
        <v>11468</v>
      </c>
      <c r="AX945" t="s">
        <v>71</v>
      </c>
      <c r="AY945" t="s">
        <v>71</v>
      </c>
      <c r="AZ945" t="s">
        <v>71</v>
      </c>
      <c r="BA945" t="s">
        <v>71</v>
      </c>
      <c r="BB945" t="s">
        <v>71</v>
      </c>
      <c r="BC945">
        <v>3</v>
      </c>
      <c r="BD945">
        <v>20</v>
      </c>
      <c r="BE945" t="s">
        <v>71</v>
      </c>
      <c r="BF945" t="s">
        <v>8570</v>
      </c>
      <c r="BG945" t="str">
        <f>HYPERLINK("http://dx.doi.org/10.1007/978-3-030-19570-0_1","http://dx.doi.org/10.1007/978-3-030-19570-0_1")</f>
        <v>http://dx.doi.org/10.1007/978-3-030-19570-0_1</v>
      </c>
      <c r="BH945" t="s">
        <v>71</v>
      </c>
      <c r="BI945" t="s">
        <v>71</v>
      </c>
      <c r="BJ945" t="s">
        <v>71</v>
      </c>
      <c r="BK945" t="s">
        <v>71</v>
      </c>
      <c r="BL945" t="s">
        <v>71</v>
      </c>
      <c r="BM945" t="s">
        <v>71</v>
      </c>
      <c r="BN945" t="s">
        <v>71</v>
      </c>
      <c r="BO945" t="s">
        <v>71</v>
      </c>
      <c r="BP945" t="s">
        <v>71</v>
      </c>
      <c r="BQ945" t="s">
        <v>71</v>
      </c>
      <c r="BR945" t="s">
        <v>71</v>
      </c>
      <c r="BS945" t="s">
        <v>71</v>
      </c>
      <c r="BT945" t="s">
        <v>8571</v>
      </c>
      <c r="BU945" t="str">
        <f>HYPERLINK("https%3A%2F%2Fwww.webofscience.com%2Fwos%2Fwoscc%2Ffull-record%2FWOS:000492971900001","View Full Record in Web of Science")</f>
        <v>View Full Record in Web of Science</v>
      </c>
    </row>
    <row r="946" spans="1:73" x14ac:dyDescent="0.25">
      <c r="A946" t="s">
        <v>69</v>
      </c>
      <c r="B946" t="s">
        <v>8572</v>
      </c>
      <c r="C946" t="s">
        <v>71</v>
      </c>
      <c r="D946" t="s">
        <v>71</v>
      </c>
      <c r="E946" t="s">
        <v>71</v>
      </c>
      <c r="F946" t="s">
        <v>8573</v>
      </c>
      <c r="G946" t="s">
        <v>71</v>
      </c>
      <c r="H946" t="s">
        <v>71</v>
      </c>
      <c r="I946" t="s">
        <v>8574</v>
      </c>
      <c r="K946" t="s">
        <v>955</v>
      </c>
      <c r="L946" t="s">
        <v>71</v>
      </c>
      <c r="M946" t="s">
        <v>71</v>
      </c>
      <c r="N946" t="s">
        <v>71</v>
      </c>
      <c r="O946" t="s">
        <v>71</v>
      </c>
      <c r="P946" t="s">
        <v>71</v>
      </c>
      <c r="Q946" t="s">
        <v>71</v>
      </c>
      <c r="R946" t="s">
        <v>71</v>
      </c>
      <c r="S946" t="s">
        <v>71</v>
      </c>
      <c r="T946" t="s">
        <v>71</v>
      </c>
      <c r="U946" t="s">
        <v>71</v>
      </c>
      <c r="V946" t="s">
        <v>71</v>
      </c>
      <c r="W946" t="s">
        <v>8575</v>
      </c>
      <c r="X946" t="s">
        <v>71</v>
      </c>
      <c r="Y946" t="s">
        <v>71</v>
      </c>
      <c r="Z946" t="s">
        <v>71</v>
      </c>
      <c r="AA946" t="s">
        <v>71</v>
      </c>
      <c r="AB946" t="s">
        <v>8576</v>
      </c>
      <c r="AC946" t="s">
        <v>8577</v>
      </c>
      <c r="AD946" t="s">
        <v>71</v>
      </c>
      <c r="AE946" t="s">
        <v>71</v>
      </c>
      <c r="AF946" t="s">
        <v>71</v>
      </c>
      <c r="AG946" t="s">
        <v>71</v>
      </c>
      <c r="AH946" t="s">
        <v>71</v>
      </c>
      <c r="AI946" t="s">
        <v>71</v>
      </c>
      <c r="AJ946" t="s">
        <v>71</v>
      </c>
      <c r="AK946" t="s">
        <v>71</v>
      </c>
      <c r="AL946" t="s">
        <v>71</v>
      </c>
      <c r="AM946" t="s">
        <v>71</v>
      </c>
      <c r="AN946" t="s">
        <v>71</v>
      </c>
      <c r="AO946" t="s">
        <v>71</v>
      </c>
      <c r="AP946" t="s">
        <v>958</v>
      </c>
      <c r="AQ946" t="s">
        <v>959</v>
      </c>
      <c r="AR946" t="s">
        <v>71</v>
      </c>
      <c r="AS946" t="s">
        <v>71</v>
      </c>
      <c r="AT946" t="s">
        <v>71</v>
      </c>
      <c r="AU946" t="s">
        <v>71</v>
      </c>
      <c r="AV946" t="s">
        <v>71</v>
      </c>
      <c r="AW946" t="s">
        <v>71</v>
      </c>
      <c r="AX946" t="s">
        <v>71</v>
      </c>
      <c r="AY946" t="s">
        <v>71</v>
      </c>
      <c r="AZ946" t="s">
        <v>71</v>
      </c>
      <c r="BA946" t="s">
        <v>71</v>
      </c>
      <c r="BB946" t="s">
        <v>71</v>
      </c>
      <c r="BC946" t="s">
        <v>71</v>
      </c>
      <c r="BD946" t="s">
        <v>71</v>
      </c>
      <c r="BE946" t="s">
        <v>71</v>
      </c>
      <c r="BF946" t="s">
        <v>8578</v>
      </c>
      <c r="BG946" t="str">
        <f>HYPERLINK("http://dx.doi.org/10.1007/s10462-022-10185-6","http://dx.doi.org/10.1007/s10462-022-10185-6")</f>
        <v>http://dx.doi.org/10.1007/s10462-022-10185-6</v>
      </c>
      <c r="BH946" t="s">
        <v>71</v>
      </c>
      <c r="BI946" t="s">
        <v>4936</v>
      </c>
      <c r="BJ946" t="s">
        <v>71</v>
      </c>
      <c r="BK946" t="s">
        <v>71</v>
      </c>
      <c r="BL946" t="s">
        <v>71</v>
      </c>
      <c r="BM946" t="s">
        <v>71</v>
      </c>
      <c r="BN946" t="s">
        <v>71</v>
      </c>
      <c r="BO946">
        <v>35498558</v>
      </c>
      <c r="BP946" t="s">
        <v>71</v>
      </c>
      <c r="BQ946" t="s">
        <v>71</v>
      </c>
      <c r="BR946" t="s">
        <v>71</v>
      </c>
      <c r="BS946" t="s">
        <v>71</v>
      </c>
      <c r="BT946" t="s">
        <v>8579</v>
      </c>
      <c r="BU946" t="str">
        <f>HYPERLINK("https%3A%2F%2Fwww.webofscience.com%2Fwos%2Fwoscc%2Ffull-record%2FWOS:000787667100001","View Full Record in Web of Science")</f>
        <v>View Full Record in Web of Science</v>
      </c>
    </row>
    <row r="947" spans="1:73" x14ac:dyDescent="0.25">
      <c r="A947" t="s">
        <v>69</v>
      </c>
      <c r="B947" t="s">
        <v>8580</v>
      </c>
      <c r="C947" t="s">
        <v>71</v>
      </c>
      <c r="D947" t="s">
        <v>71</v>
      </c>
      <c r="E947" t="s">
        <v>71</v>
      </c>
      <c r="F947" t="s">
        <v>8581</v>
      </c>
      <c r="G947" t="s">
        <v>71</v>
      </c>
      <c r="H947" t="s">
        <v>71</v>
      </c>
      <c r="I947" t="s">
        <v>8582</v>
      </c>
      <c r="K947" t="s">
        <v>3331</v>
      </c>
      <c r="L947" t="s">
        <v>71</v>
      </c>
      <c r="M947" t="s">
        <v>71</v>
      </c>
      <c r="N947" t="s">
        <v>71</v>
      </c>
      <c r="O947" t="s">
        <v>71</v>
      </c>
      <c r="P947" t="s">
        <v>71</v>
      </c>
      <c r="Q947" t="s">
        <v>71</v>
      </c>
      <c r="R947" t="s">
        <v>71</v>
      </c>
      <c r="S947" t="s">
        <v>71</v>
      </c>
      <c r="T947" t="s">
        <v>71</v>
      </c>
      <c r="U947" t="s">
        <v>71</v>
      </c>
      <c r="V947" t="s">
        <v>71</v>
      </c>
      <c r="W947" t="s">
        <v>8583</v>
      </c>
      <c r="X947" t="s">
        <v>71</v>
      </c>
      <c r="Y947" t="s">
        <v>71</v>
      </c>
      <c r="Z947" t="s">
        <v>71</v>
      </c>
      <c r="AA947" t="s">
        <v>71</v>
      </c>
      <c r="AB947" t="s">
        <v>8584</v>
      </c>
      <c r="AC947" t="s">
        <v>8585</v>
      </c>
      <c r="AD947" t="s">
        <v>71</v>
      </c>
      <c r="AE947" t="s">
        <v>71</v>
      </c>
      <c r="AF947" t="s">
        <v>71</v>
      </c>
      <c r="AG947" t="s">
        <v>71</v>
      </c>
      <c r="AH947" t="s">
        <v>71</v>
      </c>
      <c r="AI947" t="s">
        <v>71</v>
      </c>
      <c r="AJ947" t="s">
        <v>71</v>
      </c>
      <c r="AK947" t="s">
        <v>71</v>
      </c>
      <c r="AL947" t="s">
        <v>71</v>
      </c>
      <c r="AM947" t="s">
        <v>71</v>
      </c>
      <c r="AN947" t="s">
        <v>71</v>
      </c>
      <c r="AO947" t="s">
        <v>71</v>
      </c>
      <c r="AP947" t="s">
        <v>3334</v>
      </c>
      <c r="AQ947" t="s">
        <v>3335</v>
      </c>
      <c r="AR947" t="s">
        <v>71</v>
      </c>
      <c r="AS947" t="s">
        <v>71</v>
      </c>
      <c r="AT947" t="s">
        <v>71</v>
      </c>
      <c r="AU947" t="s">
        <v>479</v>
      </c>
      <c r="AV947">
        <v>2019</v>
      </c>
      <c r="AW947">
        <v>136</v>
      </c>
      <c r="AX947" t="s">
        <v>71</v>
      </c>
      <c r="AY947" t="s">
        <v>71</v>
      </c>
      <c r="AZ947" t="s">
        <v>71</v>
      </c>
      <c r="BA947" t="s">
        <v>71</v>
      </c>
      <c r="BB947" t="s">
        <v>71</v>
      </c>
      <c r="BC947">
        <v>663</v>
      </c>
      <c r="BD947">
        <v>680</v>
      </c>
      <c r="BE947" t="s">
        <v>71</v>
      </c>
      <c r="BF947" t="s">
        <v>8586</v>
      </c>
      <c r="BG947" t="str">
        <f>HYPERLINK("http://dx.doi.org/10.1016/j.cie.2019.07.038","http://dx.doi.org/10.1016/j.cie.2019.07.038")</f>
        <v>http://dx.doi.org/10.1016/j.cie.2019.07.038</v>
      </c>
      <c r="BH947" t="s">
        <v>71</v>
      </c>
      <c r="BI947" t="s">
        <v>71</v>
      </c>
      <c r="BJ947" t="s">
        <v>71</v>
      </c>
      <c r="BK947" t="s">
        <v>71</v>
      </c>
      <c r="BL947" t="s">
        <v>71</v>
      </c>
      <c r="BM947" t="s">
        <v>71</v>
      </c>
      <c r="BN947" t="s">
        <v>71</v>
      </c>
      <c r="BO947" t="s">
        <v>71</v>
      </c>
      <c r="BP947" t="s">
        <v>71</v>
      </c>
      <c r="BQ947" t="s">
        <v>71</v>
      </c>
      <c r="BR947" t="s">
        <v>71</v>
      </c>
      <c r="BS947" t="s">
        <v>71</v>
      </c>
      <c r="BT947" t="s">
        <v>8587</v>
      </c>
      <c r="BU947" t="str">
        <f>HYPERLINK("https%3A%2F%2Fwww.webofscience.com%2Fwos%2Fwoscc%2Ffull-record%2FWOS:000494891000050","View Full Record in Web of Science")</f>
        <v>View Full Record in Web of Science</v>
      </c>
    </row>
  </sheetData>
  <pageMargins left="0.75" right="0.75" top="1" bottom="1" header="0.5" footer="0.5"/>
  <pageSetup orientation="portrait" horizontalDpi="300" verticalDpi="300"/>
  <headerFooter alignWithMargin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D5DF-5ECD-4FFC-B5FB-1C7E28B6181E}">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Stage1</vt:lpstr>
      <vt:lpstr>Stage2</vt:lpstr>
      <vt:lpstr>Stage3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Kalibatienė</dc:creator>
  <cp:lastModifiedBy>Jolanta Miliauskaitė</cp:lastModifiedBy>
  <dcterms:created xsi:type="dcterms:W3CDTF">2022-11-29T09:45:46Z</dcterms:created>
  <dcterms:modified xsi:type="dcterms:W3CDTF">2023-05-30T06:33:15Z</dcterms:modified>
</cp:coreProperties>
</file>